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ocuments\Vidisha Docs\Business Analytics Master's program\Project\Healthcare PLD Project\Healthcare-PLD-Project\Excel QC\"/>
    </mc:Choice>
  </mc:AlternateContent>
  <xr:revisionPtr revIDLastSave="0" documentId="13_ncr:1_{D534B80F-57FE-4E1C-BA04-BCCCF1EEEBC9}" xr6:coauthVersionLast="47" xr6:coauthVersionMax="47" xr10:uidLastSave="{00000000-0000-0000-0000-000000000000}"/>
  <bookViews>
    <workbookView xWindow="-120" yWindow="-120" windowWidth="20730" windowHeight="11160" tabRatio="868" xr2:uid="{00000000-000D-0000-FFFF-FFFF00000000}"/>
  </bookViews>
  <sheets>
    <sheet name="RAW Data" sheetId="9" r:id="rId1"/>
    <sheet name="QC Check" sheetId="11" r:id="rId2"/>
    <sheet name="QC_Summary" sheetId="12" r:id="rId3"/>
    <sheet name="Refill Gap Model" sheetId="10" r:id="rId4"/>
    <sheet name="Pivot_Refill" sheetId="16" r:id="rId5"/>
    <sheet name="Patient_QC" sheetId="3" r:id="rId6"/>
    <sheet name="RAW Data_HCP" sheetId="17" r:id="rId7"/>
    <sheet name="PivotByHCP" sheetId="19" r:id="rId8"/>
    <sheet name="Prescriptions" sheetId="18" r:id="rId9"/>
    <sheet name="Pivot_AvgQtyByPatients" sheetId="20" r:id="rId10"/>
  </sheets>
  <definedNames>
    <definedName name="_xlnm._FilterDatabase" localSheetId="7" hidden="1">PivotByHCP!$A$3:$G$154</definedName>
    <definedName name="_xlcn.WorksheetConnection_Oncology_PLD_Refill_QC_Model.xlsxPatient_QC" hidden="1">Patient_QC[]</definedName>
    <definedName name="_xlcn.WorksheetConnection_Oncology_PLD_Refill_QC_Model.xlsxTable61" hidden="1">Table6[]</definedName>
    <definedName name="_xlcn.WorksheetConnection_Oncology_PLD_Refill_QC_Model.xlsxTableRefills31" hidden="1">TableRefills3[]</definedName>
  </definedNames>
  <calcPr calcId="191029"/>
  <pivotCaches>
    <pivotCache cacheId="299" r:id="rId11"/>
    <pivotCache cacheId="303" r:id="rId12"/>
    <pivotCache cacheId="301" r:id="rId13"/>
  </pivotCaches>
  <extLst>
    <ext xmlns:x15="http://schemas.microsoft.com/office/spreadsheetml/2010/11/main" uri="{FCE2AD5D-F65C-4FA6-A056-5C36A1767C68}">
      <x15:dataModel>
        <x15:modelTables>
          <x15:modelTable id="TableRefills3" name="TableRefills3" connection="WorksheetConnection_Oncology_PLD_Refill_QC_Model.xlsx!TableRefills3"/>
          <x15:modelTable id="Table6" name="Table6" connection="WorksheetConnection_Oncology_PLD_Refill_QC_Model.xlsx!Table6"/>
          <x15:modelTable id="Patient_QC" name="Patient_QC" connection="WorksheetConnection_Oncology_PLD_Refill_QC_Model.xlsx!Patient_Q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9" l="1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4" i="19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440" i="18"/>
  <c r="G441" i="18"/>
  <c r="G442" i="18"/>
  <c r="G443" i="18"/>
  <c r="G444" i="18"/>
  <c r="G445" i="18"/>
  <c r="G446" i="18"/>
  <c r="G447" i="18"/>
  <c r="G448" i="18"/>
  <c r="G449" i="18"/>
  <c r="G450" i="18"/>
  <c r="G451" i="18"/>
  <c r="G452" i="18"/>
  <c r="G453" i="18"/>
  <c r="G454" i="18"/>
  <c r="G455" i="18"/>
  <c r="G456" i="18"/>
  <c r="G457" i="18"/>
  <c r="G458" i="18"/>
  <c r="G459" i="18"/>
  <c r="G460" i="18"/>
  <c r="G461" i="18"/>
  <c r="G462" i="18"/>
  <c r="G463" i="18"/>
  <c r="G464" i="18"/>
  <c r="G465" i="18"/>
  <c r="G466" i="18"/>
  <c r="G467" i="18"/>
  <c r="G468" i="18"/>
  <c r="G469" i="18"/>
  <c r="G470" i="18"/>
  <c r="G471" i="18"/>
  <c r="G472" i="18"/>
  <c r="G473" i="18"/>
  <c r="G474" i="18"/>
  <c r="G475" i="18"/>
  <c r="G476" i="18"/>
  <c r="G477" i="18"/>
  <c r="G478" i="18"/>
  <c r="G479" i="18"/>
  <c r="G480" i="18"/>
  <c r="G481" i="18"/>
  <c r="G482" i="18"/>
  <c r="G483" i="18"/>
  <c r="G484" i="18"/>
  <c r="G485" i="18"/>
  <c r="G486" i="18"/>
  <c r="G487" i="18"/>
  <c r="G488" i="18"/>
  <c r="G489" i="18"/>
  <c r="G490" i="18"/>
  <c r="G491" i="18"/>
  <c r="G492" i="18"/>
  <c r="G493" i="18"/>
  <c r="G494" i="18"/>
  <c r="G495" i="18"/>
  <c r="G496" i="18"/>
  <c r="G497" i="18"/>
  <c r="G498" i="18"/>
  <c r="G499" i="18"/>
  <c r="G500" i="18"/>
  <c r="G501" i="18"/>
  <c r="G502" i="18"/>
  <c r="G503" i="18"/>
  <c r="G504" i="18"/>
  <c r="G505" i="18"/>
  <c r="G506" i="18"/>
  <c r="G507" i="18"/>
  <c r="G508" i="18"/>
  <c r="G509" i="18"/>
  <c r="G510" i="18"/>
  <c r="G511" i="18"/>
  <c r="G512" i="18"/>
  <c r="G513" i="18"/>
  <c r="G514" i="18"/>
  <c r="G515" i="18"/>
  <c r="G516" i="18"/>
  <c r="G517" i="18"/>
  <c r="G518" i="18"/>
  <c r="G519" i="18"/>
  <c r="G520" i="18"/>
  <c r="G521" i="18"/>
  <c r="G522" i="18"/>
  <c r="G523" i="18"/>
  <c r="G524" i="18"/>
  <c r="G525" i="18"/>
  <c r="G526" i="18"/>
  <c r="G527" i="18"/>
  <c r="G528" i="18"/>
  <c r="G529" i="18"/>
  <c r="G530" i="18"/>
  <c r="G531" i="18"/>
  <c r="G532" i="18"/>
  <c r="G533" i="18"/>
  <c r="G534" i="18"/>
  <c r="G535" i="18"/>
  <c r="G536" i="18"/>
  <c r="G537" i="18"/>
  <c r="G538" i="18"/>
  <c r="G539" i="18"/>
  <c r="G540" i="18"/>
  <c r="G541" i="18"/>
  <c r="G542" i="18"/>
  <c r="G543" i="18"/>
  <c r="G544" i="18"/>
  <c r="G545" i="18"/>
  <c r="G546" i="18"/>
  <c r="G547" i="18"/>
  <c r="G548" i="18"/>
  <c r="G549" i="18"/>
  <c r="G550" i="18"/>
  <c r="G551" i="18"/>
  <c r="G552" i="18"/>
  <c r="G553" i="18"/>
  <c r="G554" i="18"/>
  <c r="G555" i="18"/>
  <c r="G556" i="18"/>
  <c r="G557" i="18"/>
  <c r="G558" i="18"/>
  <c r="G559" i="18"/>
  <c r="G560" i="18"/>
  <c r="G561" i="18"/>
  <c r="G562" i="18"/>
  <c r="G563" i="18"/>
  <c r="G564" i="18"/>
  <c r="G565" i="18"/>
  <c r="G566" i="18"/>
  <c r="G567" i="18"/>
  <c r="G568" i="18"/>
  <c r="G569" i="18"/>
  <c r="G570" i="18"/>
  <c r="G571" i="18"/>
  <c r="G572" i="18"/>
  <c r="G573" i="18"/>
  <c r="G574" i="18"/>
  <c r="G575" i="18"/>
  <c r="G576" i="18"/>
  <c r="G577" i="18"/>
  <c r="G578" i="18"/>
  <c r="G579" i="18"/>
  <c r="G580" i="18"/>
  <c r="G581" i="18"/>
  <c r="G582" i="18"/>
  <c r="G583" i="18"/>
  <c r="G584" i="18"/>
  <c r="G585" i="18"/>
  <c r="G586" i="18"/>
  <c r="G587" i="18"/>
  <c r="G588" i="18"/>
  <c r="G589" i="18"/>
  <c r="G590" i="18"/>
  <c r="G591" i="18"/>
  <c r="G592" i="18"/>
  <c r="G593" i="18"/>
  <c r="G594" i="18"/>
  <c r="G595" i="18"/>
  <c r="G596" i="18"/>
  <c r="G597" i="18"/>
  <c r="G598" i="18"/>
  <c r="G599" i="18"/>
  <c r="G600" i="18"/>
  <c r="G601" i="18"/>
  <c r="G602" i="18"/>
  <c r="G603" i="18"/>
  <c r="G604" i="18"/>
  <c r="G605" i="18"/>
  <c r="G606" i="18"/>
  <c r="G607" i="18"/>
  <c r="G608" i="18"/>
  <c r="G609" i="18"/>
  <c r="G610" i="18"/>
  <c r="G611" i="18"/>
  <c r="G612" i="18"/>
  <c r="G613" i="18"/>
  <c r="G614" i="18"/>
  <c r="G615" i="18"/>
  <c r="G616" i="18"/>
  <c r="G617" i="18"/>
  <c r="G618" i="18"/>
  <c r="G619" i="18"/>
  <c r="G620" i="18"/>
  <c r="G621" i="18"/>
  <c r="G622" i="18"/>
  <c r="G623" i="18"/>
  <c r="G624" i="18"/>
  <c r="G625" i="18"/>
  <c r="G626" i="18"/>
  <c r="G627" i="18"/>
  <c r="G628" i="18"/>
  <c r="G629" i="18"/>
  <c r="G630" i="18"/>
  <c r="G631" i="18"/>
  <c r="G632" i="18"/>
  <c r="G633" i="18"/>
  <c r="G634" i="18"/>
  <c r="G635" i="18"/>
  <c r="G636" i="18"/>
  <c r="G637" i="18"/>
  <c r="G638" i="18"/>
  <c r="G639" i="18"/>
  <c r="G640" i="18"/>
  <c r="G641" i="18"/>
  <c r="G642" i="18"/>
  <c r="G643" i="18"/>
  <c r="G644" i="18"/>
  <c r="G645" i="18"/>
  <c r="G646" i="18"/>
  <c r="G647" i="18"/>
  <c r="G648" i="18"/>
  <c r="G649" i="18"/>
  <c r="G650" i="18"/>
  <c r="G651" i="18"/>
  <c r="G652" i="18"/>
  <c r="G653" i="18"/>
  <c r="G654" i="18"/>
  <c r="G655" i="18"/>
  <c r="G656" i="18"/>
  <c r="G657" i="18"/>
  <c r="G658" i="18"/>
  <c r="G659" i="18"/>
  <c r="G660" i="18"/>
  <c r="G661" i="18"/>
  <c r="G662" i="18"/>
  <c r="G663" i="18"/>
  <c r="G664" i="18"/>
  <c r="G665" i="18"/>
  <c r="G666" i="18"/>
  <c r="G667" i="18"/>
  <c r="G668" i="18"/>
  <c r="G669" i="18"/>
  <c r="G670" i="18"/>
  <c r="G671" i="18"/>
  <c r="G672" i="18"/>
  <c r="G673" i="18"/>
  <c r="G674" i="18"/>
  <c r="G675" i="18"/>
  <c r="G676" i="18"/>
  <c r="G677" i="18"/>
  <c r="G678" i="18"/>
  <c r="G679" i="18"/>
  <c r="G680" i="18"/>
  <c r="G681" i="18"/>
  <c r="G682" i="18"/>
  <c r="G683" i="18"/>
  <c r="G684" i="18"/>
  <c r="G685" i="18"/>
  <c r="G686" i="18"/>
  <c r="G687" i="18"/>
  <c r="G688" i="18"/>
  <c r="G689" i="18"/>
  <c r="G690" i="18"/>
  <c r="G691" i="18"/>
  <c r="G692" i="18"/>
  <c r="G693" i="18"/>
  <c r="G694" i="18"/>
  <c r="G695" i="18"/>
  <c r="G696" i="18"/>
  <c r="G697" i="18"/>
  <c r="G698" i="18"/>
  <c r="G699" i="18"/>
  <c r="G700" i="18"/>
  <c r="G701" i="18"/>
  <c r="G702" i="18"/>
  <c r="G703" i="18"/>
  <c r="G704" i="18"/>
  <c r="G705" i="18"/>
  <c r="G706" i="18"/>
  <c r="G707" i="18"/>
  <c r="G708" i="18"/>
  <c r="G709" i="18"/>
  <c r="G710" i="18"/>
  <c r="G711" i="18"/>
  <c r="G712" i="18"/>
  <c r="G713" i="18"/>
  <c r="G714" i="18"/>
  <c r="G715" i="18"/>
  <c r="G716" i="18"/>
  <c r="G717" i="18"/>
  <c r="G718" i="18"/>
  <c r="G719" i="18"/>
  <c r="G720" i="18"/>
  <c r="G721" i="18"/>
  <c r="G722" i="18"/>
  <c r="G723" i="18"/>
  <c r="G724" i="18"/>
  <c r="G725" i="18"/>
  <c r="G726" i="18"/>
  <c r="G727" i="18"/>
  <c r="G728" i="18"/>
  <c r="G729" i="18"/>
  <c r="G730" i="18"/>
  <c r="G731" i="18"/>
  <c r="G732" i="18"/>
  <c r="G733" i="18"/>
  <c r="G734" i="18"/>
  <c r="G735" i="18"/>
  <c r="G736" i="18"/>
  <c r="G737" i="18"/>
  <c r="G738" i="18"/>
  <c r="G739" i="18"/>
  <c r="G740" i="18"/>
  <c r="G741" i="18"/>
  <c r="G742" i="18"/>
  <c r="G743" i="18"/>
  <c r="G744" i="18"/>
  <c r="G745" i="18"/>
  <c r="G746" i="18"/>
  <c r="G747" i="18"/>
  <c r="G748" i="18"/>
  <c r="G749" i="18"/>
  <c r="G750" i="18"/>
  <c r="G751" i="18"/>
  <c r="G752" i="18"/>
  <c r="G753" i="18"/>
  <c r="G754" i="18"/>
  <c r="G755" i="18"/>
  <c r="G756" i="18"/>
  <c r="G757" i="18"/>
  <c r="G758" i="18"/>
  <c r="G759" i="18"/>
  <c r="G760" i="18"/>
  <c r="G761" i="18"/>
  <c r="G762" i="18"/>
  <c r="G763" i="18"/>
  <c r="G764" i="18"/>
  <c r="G765" i="18"/>
  <c r="G766" i="18"/>
  <c r="G767" i="18"/>
  <c r="G768" i="18"/>
  <c r="G769" i="18"/>
  <c r="G770" i="18"/>
  <c r="G771" i="18"/>
  <c r="G772" i="18"/>
  <c r="G773" i="18"/>
  <c r="G774" i="18"/>
  <c r="G775" i="18"/>
  <c r="G776" i="18"/>
  <c r="G777" i="18"/>
  <c r="G778" i="18"/>
  <c r="G779" i="18"/>
  <c r="G780" i="18"/>
  <c r="G781" i="18"/>
  <c r="G782" i="18"/>
  <c r="G783" i="18"/>
  <c r="G784" i="18"/>
  <c r="G785" i="18"/>
  <c r="G786" i="18"/>
  <c r="G787" i="18"/>
  <c r="G788" i="18"/>
  <c r="G789" i="18"/>
  <c r="G790" i="18"/>
  <c r="G791" i="18"/>
  <c r="G792" i="18"/>
  <c r="G793" i="18"/>
  <c r="G794" i="18"/>
  <c r="G795" i="18"/>
  <c r="G796" i="18"/>
  <c r="G797" i="18"/>
  <c r="G798" i="18"/>
  <c r="G799" i="18"/>
  <c r="G800" i="18"/>
  <c r="G801" i="18"/>
  <c r="G802" i="18"/>
  <c r="G803" i="18"/>
  <c r="G804" i="18"/>
  <c r="G805" i="18"/>
  <c r="G806" i="18"/>
  <c r="G807" i="18"/>
  <c r="G808" i="18"/>
  <c r="G809" i="18"/>
  <c r="G810" i="18"/>
  <c r="G811" i="18"/>
  <c r="G812" i="18"/>
  <c r="G813" i="18"/>
  <c r="G814" i="18"/>
  <c r="G815" i="18"/>
  <c r="G816" i="18"/>
  <c r="G817" i="18"/>
  <c r="G818" i="18"/>
  <c r="G819" i="18"/>
  <c r="G820" i="18"/>
  <c r="G821" i="18"/>
  <c r="G822" i="18"/>
  <c r="G823" i="18"/>
  <c r="G824" i="18"/>
  <c r="G825" i="18"/>
  <c r="G826" i="18"/>
  <c r="G827" i="18"/>
  <c r="G828" i="18"/>
  <c r="G829" i="18"/>
  <c r="G830" i="18"/>
  <c r="G831" i="18"/>
  <c r="G832" i="18"/>
  <c r="G833" i="18"/>
  <c r="G834" i="18"/>
  <c r="G835" i="18"/>
  <c r="G836" i="18"/>
  <c r="G837" i="18"/>
  <c r="G838" i="18"/>
  <c r="G839" i="18"/>
  <c r="G840" i="18"/>
  <c r="G841" i="18"/>
  <c r="G842" i="18"/>
  <c r="G843" i="18"/>
  <c r="G844" i="18"/>
  <c r="G845" i="18"/>
  <c r="G846" i="18"/>
  <c r="G847" i="18"/>
  <c r="G848" i="18"/>
  <c r="G849" i="18"/>
  <c r="G850" i="18"/>
  <c r="G851" i="18"/>
  <c r="G852" i="18"/>
  <c r="G853" i="18"/>
  <c r="G854" i="18"/>
  <c r="G855" i="18"/>
  <c r="G856" i="18"/>
  <c r="G857" i="18"/>
  <c r="G858" i="18"/>
  <c r="G859" i="18"/>
  <c r="G860" i="18"/>
  <c r="G861" i="18"/>
  <c r="G862" i="18"/>
  <c r="G863" i="18"/>
  <c r="G864" i="18"/>
  <c r="G865" i="18"/>
  <c r="G866" i="18"/>
  <c r="G867" i="18"/>
  <c r="G868" i="18"/>
  <c r="G869" i="18"/>
  <c r="G870" i="18"/>
  <c r="G871" i="18"/>
  <c r="G872" i="18"/>
  <c r="G873" i="18"/>
  <c r="G874" i="18"/>
  <c r="G875" i="18"/>
  <c r="G876" i="18"/>
  <c r="G877" i="18"/>
  <c r="G878" i="18"/>
  <c r="G879" i="18"/>
  <c r="G880" i="18"/>
  <c r="G881" i="18"/>
  <c r="G882" i="18"/>
  <c r="G883" i="18"/>
  <c r="G884" i="18"/>
  <c r="G885" i="18"/>
  <c r="G886" i="18"/>
  <c r="G887" i="18"/>
  <c r="G888" i="18"/>
  <c r="G889" i="18"/>
  <c r="G890" i="18"/>
  <c r="G891" i="18"/>
  <c r="G892" i="18"/>
  <c r="G893" i="18"/>
  <c r="G894" i="18"/>
  <c r="G895" i="18"/>
  <c r="G896" i="18"/>
  <c r="G897" i="18"/>
  <c r="G898" i="18"/>
  <c r="G899" i="18"/>
  <c r="G900" i="18"/>
  <c r="G901" i="18"/>
  <c r="G902" i="18"/>
  <c r="G903" i="18"/>
  <c r="G904" i="18"/>
  <c r="G905" i="18"/>
  <c r="G906" i="18"/>
  <c r="G907" i="18"/>
  <c r="G908" i="18"/>
  <c r="G909" i="18"/>
  <c r="G910" i="18"/>
  <c r="G911" i="18"/>
  <c r="G912" i="18"/>
  <c r="G913" i="18"/>
  <c r="G914" i="18"/>
  <c r="G915" i="18"/>
  <c r="G916" i="18"/>
  <c r="G917" i="18"/>
  <c r="G918" i="18"/>
  <c r="G919" i="18"/>
  <c r="G920" i="18"/>
  <c r="G921" i="18"/>
  <c r="G922" i="18"/>
  <c r="G923" i="18"/>
  <c r="G924" i="18"/>
  <c r="G925" i="18"/>
  <c r="G926" i="18"/>
  <c r="G927" i="18"/>
  <c r="G928" i="18"/>
  <c r="G929" i="18"/>
  <c r="G930" i="18"/>
  <c r="G931" i="18"/>
  <c r="G932" i="18"/>
  <c r="G933" i="18"/>
  <c r="G934" i="18"/>
  <c r="G935" i="18"/>
  <c r="G936" i="18"/>
  <c r="G937" i="18"/>
  <c r="G938" i="18"/>
  <c r="G939" i="18"/>
  <c r="G940" i="18"/>
  <c r="G941" i="18"/>
  <c r="G942" i="18"/>
  <c r="G943" i="18"/>
  <c r="G944" i="18"/>
  <c r="G945" i="18"/>
  <c r="G946" i="18"/>
  <c r="G947" i="18"/>
  <c r="G948" i="18"/>
  <c r="G949" i="18"/>
  <c r="G950" i="18"/>
  <c r="G951" i="18"/>
  <c r="G952" i="18"/>
  <c r="G953" i="18"/>
  <c r="G954" i="18"/>
  <c r="G955" i="18"/>
  <c r="G956" i="18"/>
  <c r="G957" i="18"/>
  <c r="G958" i="18"/>
  <c r="G959" i="18"/>
  <c r="G960" i="18"/>
  <c r="G961" i="18"/>
  <c r="G962" i="18"/>
  <c r="G963" i="18"/>
  <c r="G964" i="18"/>
  <c r="G965" i="18"/>
  <c r="G966" i="18"/>
  <c r="G967" i="18"/>
  <c r="G968" i="18"/>
  <c r="G969" i="18"/>
  <c r="G970" i="18"/>
  <c r="G971" i="18"/>
  <c r="G972" i="18"/>
  <c r="G973" i="18"/>
  <c r="G974" i="18"/>
  <c r="G975" i="18"/>
  <c r="G976" i="18"/>
  <c r="G977" i="18"/>
  <c r="G978" i="18"/>
  <c r="G979" i="18"/>
  <c r="G980" i="18"/>
  <c r="G981" i="18"/>
  <c r="G982" i="18"/>
  <c r="G983" i="18"/>
  <c r="G984" i="18"/>
  <c r="G985" i="18"/>
  <c r="G986" i="18"/>
  <c r="G987" i="18"/>
  <c r="G988" i="18"/>
  <c r="G989" i="18"/>
  <c r="G990" i="18"/>
  <c r="G991" i="18"/>
  <c r="G992" i="18"/>
  <c r="G993" i="18"/>
  <c r="G994" i="18"/>
  <c r="G995" i="18"/>
  <c r="G996" i="18"/>
  <c r="G997" i="18"/>
  <c r="G998" i="18"/>
  <c r="G999" i="18"/>
  <c r="G1000" i="18"/>
  <c r="G1001" i="18"/>
  <c r="F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0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401" i="18"/>
  <c r="F402" i="18"/>
  <c r="F403" i="18"/>
  <c r="F404" i="18"/>
  <c r="F405" i="18"/>
  <c r="F406" i="18"/>
  <c r="F407" i="18"/>
  <c r="F408" i="18"/>
  <c r="F409" i="18"/>
  <c r="F410" i="18"/>
  <c r="F411" i="18"/>
  <c r="F412" i="18"/>
  <c r="F413" i="18"/>
  <c r="F414" i="18"/>
  <c r="F415" i="18"/>
  <c r="F416" i="18"/>
  <c r="F417" i="18"/>
  <c r="F418" i="18"/>
  <c r="F419" i="18"/>
  <c r="F420" i="18"/>
  <c r="F421" i="18"/>
  <c r="F422" i="18"/>
  <c r="F423" i="18"/>
  <c r="F424" i="18"/>
  <c r="F425" i="18"/>
  <c r="F426" i="18"/>
  <c r="F427" i="18"/>
  <c r="F428" i="18"/>
  <c r="F429" i="18"/>
  <c r="F430" i="18"/>
  <c r="F431" i="18"/>
  <c r="F432" i="18"/>
  <c r="F433" i="18"/>
  <c r="F434" i="18"/>
  <c r="F435" i="18"/>
  <c r="F436" i="18"/>
  <c r="F437" i="18"/>
  <c r="F438" i="18"/>
  <c r="F439" i="18"/>
  <c r="F440" i="18"/>
  <c r="F441" i="18"/>
  <c r="F442" i="18"/>
  <c r="F443" i="18"/>
  <c r="F444" i="18"/>
  <c r="F445" i="18"/>
  <c r="F446" i="18"/>
  <c r="F447" i="18"/>
  <c r="F448" i="18"/>
  <c r="F449" i="18"/>
  <c r="F450" i="18"/>
  <c r="F451" i="18"/>
  <c r="F452" i="18"/>
  <c r="F453" i="18"/>
  <c r="F454" i="18"/>
  <c r="F455" i="18"/>
  <c r="F456" i="18"/>
  <c r="F457" i="18"/>
  <c r="F458" i="18"/>
  <c r="F459" i="18"/>
  <c r="F460" i="18"/>
  <c r="F461" i="18"/>
  <c r="F462" i="18"/>
  <c r="F463" i="18"/>
  <c r="F464" i="18"/>
  <c r="F465" i="18"/>
  <c r="F466" i="18"/>
  <c r="F467" i="18"/>
  <c r="F468" i="18"/>
  <c r="F469" i="18"/>
  <c r="F470" i="18"/>
  <c r="F471" i="18"/>
  <c r="F472" i="18"/>
  <c r="F473" i="18"/>
  <c r="F474" i="18"/>
  <c r="F475" i="18"/>
  <c r="F476" i="18"/>
  <c r="F477" i="18"/>
  <c r="F478" i="18"/>
  <c r="F479" i="18"/>
  <c r="F480" i="18"/>
  <c r="F481" i="18"/>
  <c r="F482" i="18"/>
  <c r="F483" i="18"/>
  <c r="F484" i="18"/>
  <c r="F485" i="18"/>
  <c r="F486" i="18"/>
  <c r="F487" i="18"/>
  <c r="F488" i="18"/>
  <c r="F489" i="18"/>
  <c r="F490" i="18"/>
  <c r="F491" i="18"/>
  <c r="F492" i="18"/>
  <c r="F493" i="18"/>
  <c r="F494" i="18"/>
  <c r="F495" i="18"/>
  <c r="F496" i="18"/>
  <c r="F497" i="18"/>
  <c r="F498" i="18"/>
  <c r="F499" i="18"/>
  <c r="F500" i="18"/>
  <c r="F501" i="18"/>
  <c r="F502" i="18"/>
  <c r="F503" i="18"/>
  <c r="F504" i="18"/>
  <c r="F505" i="18"/>
  <c r="F506" i="18"/>
  <c r="F507" i="18"/>
  <c r="F508" i="18"/>
  <c r="F509" i="18"/>
  <c r="F510" i="18"/>
  <c r="F511" i="18"/>
  <c r="F512" i="18"/>
  <c r="F513" i="18"/>
  <c r="F514" i="18"/>
  <c r="F515" i="18"/>
  <c r="F516" i="18"/>
  <c r="F517" i="18"/>
  <c r="F518" i="18"/>
  <c r="F519" i="18"/>
  <c r="F520" i="18"/>
  <c r="F521" i="18"/>
  <c r="F522" i="18"/>
  <c r="F523" i="18"/>
  <c r="F524" i="18"/>
  <c r="F525" i="18"/>
  <c r="F526" i="18"/>
  <c r="F527" i="18"/>
  <c r="F528" i="18"/>
  <c r="F529" i="18"/>
  <c r="F530" i="18"/>
  <c r="F531" i="18"/>
  <c r="F532" i="18"/>
  <c r="F533" i="18"/>
  <c r="F534" i="18"/>
  <c r="F535" i="18"/>
  <c r="F536" i="18"/>
  <c r="F537" i="18"/>
  <c r="F538" i="18"/>
  <c r="F539" i="18"/>
  <c r="F540" i="18"/>
  <c r="F541" i="18"/>
  <c r="F542" i="18"/>
  <c r="F543" i="18"/>
  <c r="F544" i="18"/>
  <c r="F545" i="18"/>
  <c r="F546" i="18"/>
  <c r="F547" i="18"/>
  <c r="F548" i="18"/>
  <c r="F549" i="18"/>
  <c r="F550" i="18"/>
  <c r="F551" i="18"/>
  <c r="F552" i="18"/>
  <c r="F553" i="18"/>
  <c r="F554" i="18"/>
  <c r="F555" i="18"/>
  <c r="F556" i="18"/>
  <c r="F557" i="18"/>
  <c r="F558" i="18"/>
  <c r="F559" i="18"/>
  <c r="F560" i="18"/>
  <c r="F561" i="18"/>
  <c r="F562" i="18"/>
  <c r="F563" i="18"/>
  <c r="F564" i="18"/>
  <c r="F565" i="18"/>
  <c r="F566" i="18"/>
  <c r="F567" i="18"/>
  <c r="F568" i="18"/>
  <c r="F569" i="18"/>
  <c r="F570" i="18"/>
  <c r="F571" i="18"/>
  <c r="F572" i="18"/>
  <c r="F573" i="18"/>
  <c r="F574" i="18"/>
  <c r="F575" i="18"/>
  <c r="F576" i="18"/>
  <c r="F577" i="18"/>
  <c r="F578" i="18"/>
  <c r="F579" i="18"/>
  <c r="F580" i="18"/>
  <c r="F581" i="18"/>
  <c r="F582" i="18"/>
  <c r="F583" i="18"/>
  <c r="F584" i="18"/>
  <c r="F585" i="18"/>
  <c r="F586" i="18"/>
  <c r="F587" i="18"/>
  <c r="F588" i="18"/>
  <c r="F589" i="18"/>
  <c r="F590" i="18"/>
  <c r="F591" i="18"/>
  <c r="F592" i="18"/>
  <c r="F593" i="18"/>
  <c r="F594" i="18"/>
  <c r="F595" i="18"/>
  <c r="F596" i="18"/>
  <c r="F597" i="18"/>
  <c r="F598" i="18"/>
  <c r="F599" i="18"/>
  <c r="F600" i="18"/>
  <c r="F601" i="18"/>
  <c r="F602" i="18"/>
  <c r="F603" i="18"/>
  <c r="F604" i="18"/>
  <c r="F605" i="18"/>
  <c r="F606" i="18"/>
  <c r="F607" i="18"/>
  <c r="F608" i="18"/>
  <c r="F609" i="18"/>
  <c r="F610" i="18"/>
  <c r="F611" i="18"/>
  <c r="F612" i="18"/>
  <c r="F613" i="18"/>
  <c r="F614" i="18"/>
  <c r="F615" i="18"/>
  <c r="F616" i="18"/>
  <c r="F617" i="18"/>
  <c r="F618" i="18"/>
  <c r="F619" i="18"/>
  <c r="F620" i="18"/>
  <c r="F621" i="18"/>
  <c r="F622" i="18"/>
  <c r="F623" i="18"/>
  <c r="F624" i="18"/>
  <c r="F625" i="18"/>
  <c r="F626" i="18"/>
  <c r="F627" i="18"/>
  <c r="F628" i="18"/>
  <c r="F629" i="18"/>
  <c r="F630" i="18"/>
  <c r="F631" i="18"/>
  <c r="F632" i="18"/>
  <c r="F633" i="18"/>
  <c r="F634" i="18"/>
  <c r="F635" i="18"/>
  <c r="F636" i="18"/>
  <c r="F637" i="18"/>
  <c r="F638" i="18"/>
  <c r="F639" i="18"/>
  <c r="F640" i="18"/>
  <c r="F641" i="18"/>
  <c r="F642" i="18"/>
  <c r="F643" i="18"/>
  <c r="F644" i="18"/>
  <c r="F645" i="18"/>
  <c r="F646" i="18"/>
  <c r="F647" i="18"/>
  <c r="F648" i="18"/>
  <c r="F649" i="18"/>
  <c r="F650" i="18"/>
  <c r="F651" i="18"/>
  <c r="F652" i="18"/>
  <c r="F653" i="18"/>
  <c r="F654" i="18"/>
  <c r="F655" i="18"/>
  <c r="F656" i="18"/>
  <c r="F657" i="18"/>
  <c r="F658" i="18"/>
  <c r="F659" i="18"/>
  <c r="F660" i="18"/>
  <c r="F661" i="18"/>
  <c r="F662" i="18"/>
  <c r="F663" i="18"/>
  <c r="F664" i="18"/>
  <c r="F665" i="18"/>
  <c r="F666" i="18"/>
  <c r="F667" i="18"/>
  <c r="F668" i="18"/>
  <c r="F669" i="18"/>
  <c r="F670" i="18"/>
  <c r="F671" i="18"/>
  <c r="F672" i="18"/>
  <c r="F673" i="18"/>
  <c r="F674" i="18"/>
  <c r="F675" i="18"/>
  <c r="F676" i="18"/>
  <c r="F677" i="18"/>
  <c r="F678" i="18"/>
  <c r="F679" i="18"/>
  <c r="F680" i="18"/>
  <c r="F681" i="18"/>
  <c r="F682" i="18"/>
  <c r="F683" i="18"/>
  <c r="F684" i="18"/>
  <c r="F685" i="18"/>
  <c r="F686" i="18"/>
  <c r="F687" i="18"/>
  <c r="F688" i="18"/>
  <c r="F689" i="18"/>
  <c r="F690" i="18"/>
  <c r="F691" i="18"/>
  <c r="F692" i="18"/>
  <c r="F693" i="18"/>
  <c r="F694" i="18"/>
  <c r="F695" i="18"/>
  <c r="F696" i="18"/>
  <c r="F697" i="18"/>
  <c r="F698" i="18"/>
  <c r="F699" i="18"/>
  <c r="F700" i="18"/>
  <c r="F701" i="18"/>
  <c r="F702" i="18"/>
  <c r="F703" i="18"/>
  <c r="F704" i="18"/>
  <c r="F705" i="18"/>
  <c r="F706" i="18"/>
  <c r="F707" i="18"/>
  <c r="F708" i="18"/>
  <c r="F709" i="18"/>
  <c r="F710" i="18"/>
  <c r="F711" i="18"/>
  <c r="F712" i="18"/>
  <c r="F713" i="18"/>
  <c r="F714" i="18"/>
  <c r="F715" i="18"/>
  <c r="F716" i="18"/>
  <c r="F717" i="18"/>
  <c r="F718" i="18"/>
  <c r="F719" i="18"/>
  <c r="F720" i="18"/>
  <c r="F721" i="18"/>
  <c r="F722" i="18"/>
  <c r="F723" i="18"/>
  <c r="F724" i="18"/>
  <c r="F725" i="18"/>
  <c r="F726" i="18"/>
  <c r="F727" i="18"/>
  <c r="F728" i="18"/>
  <c r="F729" i="18"/>
  <c r="F730" i="18"/>
  <c r="F731" i="18"/>
  <c r="F732" i="18"/>
  <c r="F733" i="18"/>
  <c r="F734" i="18"/>
  <c r="F735" i="18"/>
  <c r="F736" i="18"/>
  <c r="F737" i="18"/>
  <c r="F738" i="18"/>
  <c r="F739" i="18"/>
  <c r="F740" i="18"/>
  <c r="F741" i="18"/>
  <c r="F742" i="18"/>
  <c r="F743" i="18"/>
  <c r="F744" i="18"/>
  <c r="F745" i="18"/>
  <c r="F746" i="18"/>
  <c r="F747" i="18"/>
  <c r="F748" i="18"/>
  <c r="F749" i="18"/>
  <c r="F750" i="18"/>
  <c r="F751" i="18"/>
  <c r="F752" i="18"/>
  <c r="F753" i="18"/>
  <c r="F754" i="18"/>
  <c r="F755" i="18"/>
  <c r="F756" i="18"/>
  <c r="F757" i="18"/>
  <c r="F758" i="18"/>
  <c r="F759" i="18"/>
  <c r="F760" i="18"/>
  <c r="F761" i="18"/>
  <c r="F762" i="18"/>
  <c r="F763" i="18"/>
  <c r="F764" i="18"/>
  <c r="F765" i="18"/>
  <c r="F766" i="18"/>
  <c r="F767" i="18"/>
  <c r="F768" i="18"/>
  <c r="F769" i="18"/>
  <c r="F770" i="18"/>
  <c r="F771" i="18"/>
  <c r="F772" i="18"/>
  <c r="F773" i="18"/>
  <c r="F774" i="18"/>
  <c r="F775" i="18"/>
  <c r="F776" i="18"/>
  <c r="F777" i="18"/>
  <c r="F778" i="18"/>
  <c r="F779" i="18"/>
  <c r="F780" i="18"/>
  <c r="F781" i="18"/>
  <c r="F782" i="18"/>
  <c r="F783" i="18"/>
  <c r="F784" i="18"/>
  <c r="F785" i="18"/>
  <c r="F786" i="18"/>
  <c r="F787" i="18"/>
  <c r="F788" i="18"/>
  <c r="F789" i="18"/>
  <c r="F790" i="18"/>
  <c r="F791" i="18"/>
  <c r="F792" i="18"/>
  <c r="F793" i="18"/>
  <c r="F794" i="18"/>
  <c r="F795" i="18"/>
  <c r="F796" i="18"/>
  <c r="F797" i="18"/>
  <c r="F798" i="18"/>
  <c r="F799" i="18"/>
  <c r="F800" i="18"/>
  <c r="F801" i="18"/>
  <c r="F802" i="18"/>
  <c r="F803" i="18"/>
  <c r="F804" i="18"/>
  <c r="F805" i="18"/>
  <c r="F806" i="18"/>
  <c r="F807" i="18"/>
  <c r="F808" i="18"/>
  <c r="F809" i="18"/>
  <c r="F810" i="18"/>
  <c r="F811" i="18"/>
  <c r="F812" i="18"/>
  <c r="F813" i="18"/>
  <c r="F814" i="18"/>
  <c r="F815" i="18"/>
  <c r="F816" i="18"/>
  <c r="F817" i="18"/>
  <c r="F818" i="18"/>
  <c r="F819" i="18"/>
  <c r="F820" i="18"/>
  <c r="F821" i="18"/>
  <c r="F822" i="18"/>
  <c r="F823" i="18"/>
  <c r="F824" i="18"/>
  <c r="F825" i="18"/>
  <c r="F826" i="18"/>
  <c r="F827" i="18"/>
  <c r="F828" i="18"/>
  <c r="F829" i="18"/>
  <c r="F830" i="18"/>
  <c r="F831" i="18"/>
  <c r="F832" i="18"/>
  <c r="F833" i="18"/>
  <c r="F834" i="18"/>
  <c r="F835" i="18"/>
  <c r="F836" i="18"/>
  <c r="F837" i="18"/>
  <c r="F838" i="18"/>
  <c r="F839" i="18"/>
  <c r="F840" i="18"/>
  <c r="F841" i="18"/>
  <c r="F842" i="18"/>
  <c r="F843" i="18"/>
  <c r="F844" i="18"/>
  <c r="F845" i="18"/>
  <c r="F846" i="18"/>
  <c r="F847" i="18"/>
  <c r="F848" i="18"/>
  <c r="F849" i="18"/>
  <c r="F850" i="18"/>
  <c r="F851" i="18"/>
  <c r="F852" i="18"/>
  <c r="F853" i="18"/>
  <c r="F854" i="18"/>
  <c r="F855" i="18"/>
  <c r="F856" i="18"/>
  <c r="F857" i="18"/>
  <c r="F858" i="18"/>
  <c r="F859" i="18"/>
  <c r="F860" i="18"/>
  <c r="F861" i="18"/>
  <c r="F862" i="18"/>
  <c r="F863" i="18"/>
  <c r="F864" i="18"/>
  <c r="F865" i="18"/>
  <c r="F866" i="18"/>
  <c r="F867" i="18"/>
  <c r="F868" i="18"/>
  <c r="F869" i="18"/>
  <c r="F870" i="18"/>
  <c r="F871" i="18"/>
  <c r="F872" i="18"/>
  <c r="F873" i="18"/>
  <c r="F874" i="18"/>
  <c r="F875" i="18"/>
  <c r="F876" i="18"/>
  <c r="F877" i="18"/>
  <c r="F878" i="18"/>
  <c r="F879" i="18"/>
  <c r="F880" i="18"/>
  <c r="F881" i="18"/>
  <c r="F882" i="18"/>
  <c r="F883" i="18"/>
  <c r="F884" i="18"/>
  <c r="F885" i="18"/>
  <c r="F886" i="18"/>
  <c r="F887" i="18"/>
  <c r="F888" i="18"/>
  <c r="F889" i="18"/>
  <c r="F890" i="18"/>
  <c r="F891" i="18"/>
  <c r="F892" i="18"/>
  <c r="F893" i="18"/>
  <c r="F894" i="18"/>
  <c r="F895" i="18"/>
  <c r="F896" i="18"/>
  <c r="F897" i="18"/>
  <c r="F898" i="18"/>
  <c r="F899" i="18"/>
  <c r="F900" i="18"/>
  <c r="F901" i="18"/>
  <c r="F902" i="18"/>
  <c r="F903" i="18"/>
  <c r="F904" i="18"/>
  <c r="F905" i="18"/>
  <c r="F906" i="18"/>
  <c r="F907" i="18"/>
  <c r="F908" i="18"/>
  <c r="F909" i="18"/>
  <c r="F910" i="18"/>
  <c r="F911" i="18"/>
  <c r="F912" i="18"/>
  <c r="F913" i="18"/>
  <c r="F914" i="18"/>
  <c r="F915" i="18"/>
  <c r="F916" i="18"/>
  <c r="F917" i="18"/>
  <c r="F918" i="18"/>
  <c r="F919" i="18"/>
  <c r="F920" i="18"/>
  <c r="F921" i="18"/>
  <c r="F922" i="18"/>
  <c r="F923" i="18"/>
  <c r="F924" i="18"/>
  <c r="F925" i="18"/>
  <c r="F926" i="18"/>
  <c r="F927" i="18"/>
  <c r="F928" i="18"/>
  <c r="F929" i="18"/>
  <c r="F930" i="18"/>
  <c r="F931" i="18"/>
  <c r="F932" i="18"/>
  <c r="F933" i="18"/>
  <c r="F934" i="18"/>
  <c r="F935" i="18"/>
  <c r="F936" i="18"/>
  <c r="F937" i="18"/>
  <c r="F938" i="18"/>
  <c r="F939" i="18"/>
  <c r="F940" i="18"/>
  <c r="F941" i="18"/>
  <c r="F942" i="18"/>
  <c r="F943" i="18"/>
  <c r="F944" i="18"/>
  <c r="F945" i="18"/>
  <c r="F946" i="18"/>
  <c r="F947" i="18"/>
  <c r="F948" i="18"/>
  <c r="F949" i="18"/>
  <c r="F950" i="18"/>
  <c r="F951" i="18"/>
  <c r="F952" i="18"/>
  <c r="F953" i="18"/>
  <c r="F954" i="18"/>
  <c r="F955" i="18"/>
  <c r="F956" i="18"/>
  <c r="F957" i="18"/>
  <c r="F958" i="18"/>
  <c r="F959" i="18"/>
  <c r="F960" i="18"/>
  <c r="F961" i="18"/>
  <c r="F962" i="18"/>
  <c r="F963" i="18"/>
  <c r="F964" i="18"/>
  <c r="F965" i="18"/>
  <c r="F966" i="18"/>
  <c r="F967" i="18"/>
  <c r="F968" i="18"/>
  <c r="F969" i="18"/>
  <c r="F970" i="18"/>
  <c r="F971" i="18"/>
  <c r="F972" i="18"/>
  <c r="F973" i="18"/>
  <c r="F974" i="18"/>
  <c r="F975" i="18"/>
  <c r="F976" i="18"/>
  <c r="F977" i="18"/>
  <c r="F978" i="18"/>
  <c r="F979" i="18"/>
  <c r="F980" i="18"/>
  <c r="F981" i="18"/>
  <c r="F982" i="18"/>
  <c r="F983" i="18"/>
  <c r="F984" i="18"/>
  <c r="F985" i="18"/>
  <c r="F986" i="18"/>
  <c r="F987" i="18"/>
  <c r="F988" i="18"/>
  <c r="F989" i="18"/>
  <c r="F990" i="18"/>
  <c r="F991" i="18"/>
  <c r="F992" i="18"/>
  <c r="F993" i="18"/>
  <c r="F994" i="18"/>
  <c r="F995" i="18"/>
  <c r="F996" i="18"/>
  <c r="F997" i="18"/>
  <c r="F998" i="18"/>
  <c r="F999" i="18"/>
  <c r="F1000" i="18"/>
  <c r="F1001" i="18"/>
  <c r="E2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4" i="18"/>
  <c r="E285" i="18"/>
  <c r="E286" i="18"/>
  <c r="E287" i="18"/>
  <c r="E288" i="18"/>
  <c r="E289" i="18"/>
  <c r="E290" i="18"/>
  <c r="E291" i="18"/>
  <c r="E292" i="18"/>
  <c r="E293" i="18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307" i="18"/>
  <c r="E308" i="18"/>
  <c r="E309" i="18"/>
  <c r="E310" i="18"/>
  <c r="E311" i="18"/>
  <c r="E312" i="18"/>
  <c r="E313" i="18"/>
  <c r="E314" i="18"/>
  <c r="E315" i="18"/>
  <c r="E316" i="18"/>
  <c r="E317" i="18"/>
  <c r="E318" i="18"/>
  <c r="E319" i="18"/>
  <c r="E320" i="18"/>
  <c r="E321" i="18"/>
  <c r="E322" i="18"/>
  <c r="E323" i="18"/>
  <c r="E324" i="18"/>
  <c r="E325" i="18"/>
  <c r="E326" i="18"/>
  <c r="E327" i="18"/>
  <c r="E328" i="18"/>
  <c r="E329" i="18"/>
  <c r="E330" i="18"/>
  <c r="E331" i="18"/>
  <c r="E332" i="18"/>
  <c r="E333" i="18"/>
  <c r="E334" i="18"/>
  <c r="E335" i="18"/>
  <c r="E336" i="18"/>
  <c r="E337" i="18"/>
  <c r="E338" i="18"/>
  <c r="E339" i="18"/>
  <c r="E340" i="18"/>
  <c r="E341" i="18"/>
  <c r="E342" i="18"/>
  <c r="E343" i="18"/>
  <c r="E344" i="18"/>
  <c r="E345" i="18"/>
  <c r="E346" i="18"/>
  <c r="E347" i="18"/>
  <c r="E348" i="18"/>
  <c r="E349" i="18"/>
  <c r="E350" i="18"/>
  <c r="E351" i="18"/>
  <c r="E352" i="18"/>
  <c r="E353" i="18"/>
  <c r="E354" i="18"/>
  <c r="E355" i="18"/>
  <c r="E356" i="18"/>
  <c r="E357" i="18"/>
  <c r="E358" i="18"/>
  <c r="E359" i="18"/>
  <c r="E360" i="18"/>
  <c r="E361" i="18"/>
  <c r="E362" i="18"/>
  <c r="E363" i="18"/>
  <c r="E364" i="18"/>
  <c r="E365" i="18"/>
  <c r="E366" i="18"/>
  <c r="E367" i="18"/>
  <c r="E368" i="18"/>
  <c r="E369" i="18"/>
  <c r="E370" i="18"/>
  <c r="E371" i="18"/>
  <c r="E372" i="18"/>
  <c r="E373" i="18"/>
  <c r="E374" i="18"/>
  <c r="E375" i="18"/>
  <c r="E376" i="18"/>
  <c r="E377" i="18"/>
  <c r="E378" i="18"/>
  <c r="E379" i="18"/>
  <c r="E380" i="18"/>
  <c r="E381" i="18"/>
  <c r="E382" i="18"/>
  <c r="E383" i="18"/>
  <c r="E384" i="18"/>
  <c r="E385" i="18"/>
  <c r="E386" i="18"/>
  <c r="E387" i="18"/>
  <c r="E388" i="18"/>
  <c r="E389" i="18"/>
  <c r="E390" i="18"/>
  <c r="E391" i="18"/>
  <c r="E392" i="18"/>
  <c r="E393" i="18"/>
  <c r="E394" i="18"/>
  <c r="E395" i="18"/>
  <c r="E396" i="18"/>
  <c r="E397" i="18"/>
  <c r="E398" i="18"/>
  <c r="E399" i="18"/>
  <c r="E400" i="18"/>
  <c r="E401" i="18"/>
  <c r="E402" i="18"/>
  <c r="E403" i="18"/>
  <c r="E404" i="18"/>
  <c r="E405" i="18"/>
  <c r="E406" i="18"/>
  <c r="E407" i="18"/>
  <c r="E408" i="18"/>
  <c r="E409" i="18"/>
  <c r="E410" i="18"/>
  <c r="E411" i="18"/>
  <c r="E412" i="18"/>
  <c r="E413" i="18"/>
  <c r="E414" i="18"/>
  <c r="E415" i="18"/>
  <c r="E416" i="18"/>
  <c r="E417" i="18"/>
  <c r="E418" i="18"/>
  <c r="E419" i="18"/>
  <c r="E420" i="18"/>
  <c r="E421" i="18"/>
  <c r="E422" i="18"/>
  <c r="E423" i="18"/>
  <c r="E424" i="18"/>
  <c r="E425" i="18"/>
  <c r="E426" i="18"/>
  <c r="E427" i="18"/>
  <c r="E428" i="18"/>
  <c r="E429" i="18"/>
  <c r="E430" i="18"/>
  <c r="E431" i="18"/>
  <c r="E432" i="18"/>
  <c r="E433" i="18"/>
  <c r="E434" i="18"/>
  <c r="E435" i="18"/>
  <c r="E436" i="18"/>
  <c r="E437" i="18"/>
  <c r="E438" i="18"/>
  <c r="E439" i="18"/>
  <c r="E440" i="18"/>
  <c r="E441" i="18"/>
  <c r="E442" i="18"/>
  <c r="E443" i="18"/>
  <c r="E444" i="18"/>
  <c r="E445" i="18"/>
  <c r="E446" i="18"/>
  <c r="E447" i="18"/>
  <c r="E448" i="18"/>
  <c r="E449" i="18"/>
  <c r="E450" i="18"/>
  <c r="E451" i="18"/>
  <c r="E452" i="18"/>
  <c r="E453" i="18"/>
  <c r="E454" i="18"/>
  <c r="E455" i="18"/>
  <c r="E456" i="18"/>
  <c r="E457" i="18"/>
  <c r="E458" i="18"/>
  <c r="E459" i="18"/>
  <c r="E460" i="18"/>
  <c r="E461" i="18"/>
  <c r="E462" i="18"/>
  <c r="E463" i="18"/>
  <c r="E464" i="18"/>
  <c r="E465" i="18"/>
  <c r="E466" i="18"/>
  <c r="E467" i="18"/>
  <c r="E468" i="18"/>
  <c r="E469" i="18"/>
  <c r="E470" i="18"/>
  <c r="E471" i="18"/>
  <c r="E472" i="18"/>
  <c r="E473" i="18"/>
  <c r="E474" i="18"/>
  <c r="E475" i="18"/>
  <c r="E476" i="18"/>
  <c r="E477" i="18"/>
  <c r="E478" i="18"/>
  <c r="E479" i="18"/>
  <c r="E480" i="18"/>
  <c r="E481" i="18"/>
  <c r="E482" i="18"/>
  <c r="E483" i="18"/>
  <c r="E484" i="18"/>
  <c r="E485" i="18"/>
  <c r="E486" i="18"/>
  <c r="E487" i="18"/>
  <c r="E488" i="18"/>
  <c r="E489" i="18"/>
  <c r="E490" i="18"/>
  <c r="E491" i="18"/>
  <c r="E492" i="18"/>
  <c r="E493" i="18"/>
  <c r="E494" i="18"/>
  <c r="E495" i="18"/>
  <c r="E496" i="18"/>
  <c r="E497" i="18"/>
  <c r="E498" i="18"/>
  <c r="E499" i="18"/>
  <c r="E500" i="18"/>
  <c r="E501" i="18"/>
  <c r="E502" i="18"/>
  <c r="E503" i="18"/>
  <c r="E504" i="18"/>
  <c r="E505" i="18"/>
  <c r="E506" i="18"/>
  <c r="E507" i="18"/>
  <c r="E508" i="18"/>
  <c r="E509" i="18"/>
  <c r="E510" i="18"/>
  <c r="E511" i="18"/>
  <c r="E512" i="18"/>
  <c r="E513" i="18"/>
  <c r="E514" i="18"/>
  <c r="E515" i="18"/>
  <c r="E516" i="18"/>
  <c r="E517" i="18"/>
  <c r="E518" i="18"/>
  <c r="E519" i="18"/>
  <c r="E520" i="18"/>
  <c r="E521" i="18"/>
  <c r="E522" i="18"/>
  <c r="E523" i="18"/>
  <c r="E524" i="18"/>
  <c r="E525" i="18"/>
  <c r="E526" i="18"/>
  <c r="E527" i="18"/>
  <c r="E528" i="18"/>
  <c r="E529" i="18"/>
  <c r="E530" i="18"/>
  <c r="E531" i="18"/>
  <c r="E532" i="18"/>
  <c r="E533" i="18"/>
  <c r="E534" i="18"/>
  <c r="E535" i="18"/>
  <c r="E536" i="18"/>
  <c r="E537" i="18"/>
  <c r="E538" i="18"/>
  <c r="E539" i="18"/>
  <c r="E540" i="18"/>
  <c r="E541" i="18"/>
  <c r="E542" i="18"/>
  <c r="E543" i="18"/>
  <c r="E544" i="18"/>
  <c r="E545" i="18"/>
  <c r="E546" i="18"/>
  <c r="E547" i="18"/>
  <c r="E548" i="18"/>
  <c r="E549" i="18"/>
  <c r="E550" i="18"/>
  <c r="E551" i="18"/>
  <c r="E552" i="18"/>
  <c r="E553" i="18"/>
  <c r="E554" i="18"/>
  <c r="E555" i="18"/>
  <c r="E556" i="18"/>
  <c r="E557" i="18"/>
  <c r="E558" i="18"/>
  <c r="E559" i="18"/>
  <c r="E560" i="18"/>
  <c r="E561" i="18"/>
  <c r="E562" i="18"/>
  <c r="E563" i="18"/>
  <c r="E564" i="18"/>
  <c r="E565" i="18"/>
  <c r="E566" i="18"/>
  <c r="E567" i="18"/>
  <c r="E568" i="18"/>
  <c r="E569" i="18"/>
  <c r="E570" i="18"/>
  <c r="E571" i="18"/>
  <c r="E572" i="18"/>
  <c r="E573" i="18"/>
  <c r="E574" i="18"/>
  <c r="E575" i="18"/>
  <c r="E576" i="18"/>
  <c r="E577" i="18"/>
  <c r="E578" i="18"/>
  <c r="E579" i="18"/>
  <c r="E580" i="18"/>
  <c r="E581" i="18"/>
  <c r="E582" i="18"/>
  <c r="E583" i="18"/>
  <c r="E584" i="18"/>
  <c r="E585" i="18"/>
  <c r="E586" i="18"/>
  <c r="E587" i="18"/>
  <c r="E588" i="18"/>
  <c r="E589" i="18"/>
  <c r="E590" i="18"/>
  <c r="E591" i="18"/>
  <c r="E592" i="18"/>
  <c r="E593" i="18"/>
  <c r="E594" i="18"/>
  <c r="E595" i="18"/>
  <c r="E596" i="18"/>
  <c r="E597" i="18"/>
  <c r="E598" i="18"/>
  <c r="E599" i="18"/>
  <c r="E600" i="18"/>
  <c r="E601" i="18"/>
  <c r="E602" i="18"/>
  <c r="E603" i="18"/>
  <c r="E604" i="18"/>
  <c r="E605" i="18"/>
  <c r="E606" i="18"/>
  <c r="E607" i="18"/>
  <c r="E608" i="18"/>
  <c r="E609" i="18"/>
  <c r="E610" i="18"/>
  <c r="E611" i="18"/>
  <c r="E612" i="18"/>
  <c r="E613" i="18"/>
  <c r="E614" i="18"/>
  <c r="E615" i="18"/>
  <c r="E616" i="18"/>
  <c r="E617" i="18"/>
  <c r="E618" i="18"/>
  <c r="E619" i="18"/>
  <c r="E620" i="18"/>
  <c r="E621" i="18"/>
  <c r="E622" i="18"/>
  <c r="E623" i="18"/>
  <c r="E624" i="18"/>
  <c r="E625" i="18"/>
  <c r="E626" i="18"/>
  <c r="E627" i="18"/>
  <c r="E628" i="18"/>
  <c r="E629" i="18"/>
  <c r="E630" i="18"/>
  <c r="E631" i="18"/>
  <c r="E632" i="18"/>
  <c r="E633" i="18"/>
  <c r="E634" i="18"/>
  <c r="E635" i="18"/>
  <c r="E636" i="18"/>
  <c r="E637" i="18"/>
  <c r="E638" i="18"/>
  <c r="E639" i="18"/>
  <c r="E640" i="18"/>
  <c r="E641" i="18"/>
  <c r="E642" i="18"/>
  <c r="E643" i="18"/>
  <c r="E644" i="18"/>
  <c r="E645" i="18"/>
  <c r="E646" i="18"/>
  <c r="E647" i="18"/>
  <c r="E648" i="18"/>
  <c r="E649" i="18"/>
  <c r="E650" i="18"/>
  <c r="E651" i="18"/>
  <c r="E652" i="18"/>
  <c r="E653" i="18"/>
  <c r="E654" i="18"/>
  <c r="E655" i="18"/>
  <c r="E656" i="18"/>
  <c r="E657" i="18"/>
  <c r="E658" i="18"/>
  <c r="E659" i="18"/>
  <c r="E660" i="18"/>
  <c r="E661" i="18"/>
  <c r="E662" i="18"/>
  <c r="E663" i="18"/>
  <c r="E664" i="18"/>
  <c r="E665" i="18"/>
  <c r="E666" i="18"/>
  <c r="E667" i="18"/>
  <c r="E668" i="18"/>
  <c r="E669" i="18"/>
  <c r="E670" i="18"/>
  <c r="E671" i="18"/>
  <c r="E672" i="18"/>
  <c r="E673" i="18"/>
  <c r="E674" i="18"/>
  <c r="E675" i="18"/>
  <c r="E676" i="18"/>
  <c r="E677" i="18"/>
  <c r="E678" i="18"/>
  <c r="E679" i="18"/>
  <c r="E680" i="18"/>
  <c r="E681" i="18"/>
  <c r="E682" i="18"/>
  <c r="E683" i="18"/>
  <c r="E684" i="18"/>
  <c r="E685" i="18"/>
  <c r="E686" i="18"/>
  <c r="E687" i="18"/>
  <c r="E688" i="18"/>
  <c r="E689" i="18"/>
  <c r="E690" i="18"/>
  <c r="E691" i="18"/>
  <c r="E692" i="18"/>
  <c r="E693" i="18"/>
  <c r="E694" i="18"/>
  <c r="E695" i="18"/>
  <c r="E696" i="18"/>
  <c r="E697" i="18"/>
  <c r="E698" i="18"/>
  <c r="E699" i="18"/>
  <c r="E700" i="18"/>
  <c r="E701" i="18"/>
  <c r="E702" i="18"/>
  <c r="E703" i="18"/>
  <c r="E704" i="18"/>
  <c r="E705" i="18"/>
  <c r="E706" i="18"/>
  <c r="E707" i="18"/>
  <c r="E708" i="18"/>
  <c r="E709" i="18"/>
  <c r="E710" i="18"/>
  <c r="E711" i="18"/>
  <c r="E712" i="18"/>
  <c r="E713" i="18"/>
  <c r="E714" i="18"/>
  <c r="E715" i="18"/>
  <c r="E716" i="18"/>
  <c r="E717" i="18"/>
  <c r="E718" i="18"/>
  <c r="E719" i="18"/>
  <c r="E720" i="18"/>
  <c r="E721" i="18"/>
  <c r="E722" i="18"/>
  <c r="E723" i="18"/>
  <c r="E724" i="18"/>
  <c r="E725" i="18"/>
  <c r="E726" i="18"/>
  <c r="E727" i="18"/>
  <c r="E728" i="18"/>
  <c r="E729" i="18"/>
  <c r="E730" i="18"/>
  <c r="E731" i="18"/>
  <c r="E732" i="18"/>
  <c r="E733" i="18"/>
  <c r="E734" i="18"/>
  <c r="E735" i="18"/>
  <c r="E736" i="18"/>
  <c r="E737" i="18"/>
  <c r="E738" i="18"/>
  <c r="E739" i="18"/>
  <c r="E740" i="18"/>
  <c r="E741" i="18"/>
  <c r="E742" i="18"/>
  <c r="E743" i="18"/>
  <c r="E744" i="18"/>
  <c r="E745" i="18"/>
  <c r="E746" i="18"/>
  <c r="E747" i="18"/>
  <c r="E748" i="18"/>
  <c r="E749" i="18"/>
  <c r="E750" i="18"/>
  <c r="E751" i="18"/>
  <c r="E752" i="18"/>
  <c r="E753" i="18"/>
  <c r="E754" i="18"/>
  <c r="E755" i="18"/>
  <c r="E756" i="18"/>
  <c r="E757" i="18"/>
  <c r="E758" i="18"/>
  <c r="E759" i="18"/>
  <c r="E760" i="18"/>
  <c r="E761" i="18"/>
  <c r="E762" i="18"/>
  <c r="E763" i="18"/>
  <c r="E764" i="18"/>
  <c r="E765" i="18"/>
  <c r="E766" i="18"/>
  <c r="E767" i="18"/>
  <c r="E768" i="18"/>
  <c r="E769" i="18"/>
  <c r="E770" i="18"/>
  <c r="E771" i="18"/>
  <c r="E772" i="18"/>
  <c r="E773" i="18"/>
  <c r="E774" i="18"/>
  <c r="E775" i="18"/>
  <c r="E776" i="18"/>
  <c r="E777" i="18"/>
  <c r="E778" i="18"/>
  <c r="E779" i="18"/>
  <c r="E780" i="18"/>
  <c r="E781" i="18"/>
  <c r="E782" i="18"/>
  <c r="E783" i="18"/>
  <c r="E784" i="18"/>
  <c r="E785" i="18"/>
  <c r="E786" i="18"/>
  <c r="E787" i="18"/>
  <c r="E788" i="18"/>
  <c r="E789" i="18"/>
  <c r="E790" i="18"/>
  <c r="E791" i="18"/>
  <c r="E792" i="18"/>
  <c r="E793" i="18"/>
  <c r="E794" i="18"/>
  <c r="E795" i="18"/>
  <c r="E796" i="18"/>
  <c r="E797" i="18"/>
  <c r="E798" i="18"/>
  <c r="E799" i="18"/>
  <c r="E800" i="18"/>
  <c r="E801" i="18"/>
  <c r="E802" i="18"/>
  <c r="E803" i="18"/>
  <c r="E804" i="18"/>
  <c r="E805" i="18"/>
  <c r="E806" i="18"/>
  <c r="E807" i="18"/>
  <c r="E808" i="18"/>
  <c r="E809" i="18"/>
  <c r="E810" i="18"/>
  <c r="E811" i="18"/>
  <c r="E812" i="18"/>
  <c r="E813" i="18"/>
  <c r="E814" i="18"/>
  <c r="E815" i="18"/>
  <c r="E816" i="18"/>
  <c r="E817" i="18"/>
  <c r="E818" i="18"/>
  <c r="E819" i="18"/>
  <c r="E820" i="18"/>
  <c r="E821" i="18"/>
  <c r="E822" i="18"/>
  <c r="E823" i="18"/>
  <c r="E824" i="18"/>
  <c r="E825" i="18"/>
  <c r="E826" i="18"/>
  <c r="E827" i="18"/>
  <c r="E828" i="18"/>
  <c r="E829" i="18"/>
  <c r="E830" i="18"/>
  <c r="E831" i="18"/>
  <c r="E832" i="18"/>
  <c r="E833" i="18"/>
  <c r="E834" i="18"/>
  <c r="E835" i="18"/>
  <c r="E836" i="18"/>
  <c r="E837" i="18"/>
  <c r="E838" i="18"/>
  <c r="E839" i="18"/>
  <c r="E840" i="18"/>
  <c r="E841" i="18"/>
  <c r="E842" i="18"/>
  <c r="E843" i="18"/>
  <c r="E844" i="18"/>
  <c r="E845" i="18"/>
  <c r="E846" i="18"/>
  <c r="E847" i="18"/>
  <c r="E848" i="18"/>
  <c r="E849" i="18"/>
  <c r="E850" i="18"/>
  <c r="E851" i="18"/>
  <c r="E852" i="18"/>
  <c r="E853" i="18"/>
  <c r="E854" i="18"/>
  <c r="E855" i="18"/>
  <c r="E856" i="18"/>
  <c r="E857" i="18"/>
  <c r="E858" i="18"/>
  <c r="E859" i="18"/>
  <c r="E860" i="18"/>
  <c r="E861" i="18"/>
  <c r="E862" i="18"/>
  <c r="E863" i="18"/>
  <c r="E864" i="18"/>
  <c r="E865" i="18"/>
  <c r="E866" i="18"/>
  <c r="E867" i="18"/>
  <c r="E868" i="18"/>
  <c r="E869" i="18"/>
  <c r="E870" i="18"/>
  <c r="E871" i="18"/>
  <c r="E872" i="18"/>
  <c r="E873" i="18"/>
  <c r="E874" i="18"/>
  <c r="E875" i="18"/>
  <c r="E876" i="18"/>
  <c r="E877" i="18"/>
  <c r="E878" i="18"/>
  <c r="E879" i="18"/>
  <c r="E880" i="18"/>
  <c r="E881" i="18"/>
  <c r="E882" i="18"/>
  <c r="E883" i="18"/>
  <c r="E884" i="18"/>
  <c r="E885" i="18"/>
  <c r="E886" i="18"/>
  <c r="E887" i="18"/>
  <c r="E888" i="18"/>
  <c r="E889" i="18"/>
  <c r="E890" i="18"/>
  <c r="E891" i="18"/>
  <c r="E892" i="18"/>
  <c r="E893" i="18"/>
  <c r="E894" i="18"/>
  <c r="E895" i="18"/>
  <c r="E896" i="18"/>
  <c r="E897" i="18"/>
  <c r="E898" i="18"/>
  <c r="E899" i="18"/>
  <c r="E900" i="18"/>
  <c r="E901" i="18"/>
  <c r="E902" i="18"/>
  <c r="E903" i="18"/>
  <c r="E904" i="18"/>
  <c r="E905" i="18"/>
  <c r="E906" i="18"/>
  <c r="E907" i="18"/>
  <c r="E908" i="18"/>
  <c r="E909" i="18"/>
  <c r="E910" i="18"/>
  <c r="E911" i="18"/>
  <c r="E912" i="18"/>
  <c r="E913" i="18"/>
  <c r="E914" i="18"/>
  <c r="E915" i="18"/>
  <c r="E916" i="18"/>
  <c r="E917" i="18"/>
  <c r="E918" i="18"/>
  <c r="E919" i="18"/>
  <c r="E920" i="18"/>
  <c r="E921" i="18"/>
  <c r="E922" i="18"/>
  <c r="E923" i="18"/>
  <c r="E924" i="18"/>
  <c r="E925" i="18"/>
  <c r="E926" i="18"/>
  <c r="E927" i="18"/>
  <c r="E928" i="18"/>
  <c r="E929" i="18"/>
  <c r="E930" i="18"/>
  <c r="E931" i="18"/>
  <c r="E932" i="18"/>
  <c r="E933" i="18"/>
  <c r="E934" i="18"/>
  <c r="E935" i="18"/>
  <c r="E936" i="18"/>
  <c r="E937" i="18"/>
  <c r="E938" i="18"/>
  <c r="E939" i="18"/>
  <c r="E940" i="18"/>
  <c r="E941" i="18"/>
  <c r="E942" i="18"/>
  <c r="E943" i="18"/>
  <c r="E944" i="18"/>
  <c r="E945" i="18"/>
  <c r="E946" i="18"/>
  <c r="E947" i="18"/>
  <c r="E948" i="18"/>
  <c r="E949" i="18"/>
  <c r="E950" i="18"/>
  <c r="E951" i="18"/>
  <c r="E952" i="18"/>
  <c r="E953" i="18"/>
  <c r="E954" i="18"/>
  <c r="E955" i="18"/>
  <c r="E956" i="18"/>
  <c r="E957" i="18"/>
  <c r="E958" i="18"/>
  <c r="E959" i="18"/>
  <c r="E960" i="18"/>
  <c r="E961" i="18"/>
  <c r="E962" i="18"/>
  <c r="E963" i="18"/>
  <c r="E964" i="18"/>
  <c r="E965" i="18"/>
  <c r="E966" i="18"/>
  <c r="E967" i="18"/>
  <c r="E968" i="18"/>
  <c r="E969" i="18"/>
  <c r="E970" i="18"/>
  <c r="E971" i="18"/>
  <c r="E972" i="18"/>
  <c r="E973" i="18"/>
  <c r="E974" i="18"/>
  <c r="E975" i="18"/>
  <c r="E976" i="18"/>
  <c r="E977" i="18"/>
  <c r="E978" i="18"/>
  <c r="E979" i="18"/>
  <c r="E980" i="18"/>
  <c r="E981" i="18"/>
  <c r="E982" i="18"/>
  <c r="E983" i="18"/>
  <c r="E984" i="18"/>
  <c r="E985" i="18"/>
  <c r="E986" i="18"/>
  <c r="E987" i="18"/>
  <c r="E988" i="18"/>
  <c r="E989" i="18"/>
  <c r="E990" i="18"/>
  <c r="E991" i="18"/>
  <c r="E992" i="18"/>
  <c r="E993" i="18"/>
  <c r="E994" i="18"/>
  <c r="E995" i="18"/>
  <c r="E996" i="18"/>
  <c r="E997" i="18"/>
  <c r="E998" i="18"/>
  <c r="E999" i="18"/>
  <c r="E1000" i="18"/>
  <c r="E1001" i="18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 s="1"/>
  <c r="D41" i="10" s="1"/>
  <c r="D42" i="10"/>
  <c r="D43" i="10"/>
  <c r="D44" i="10"/>
  <c r="D45" i="10"/>
  <c r="D46" i="10" s="1"/>
  <c r="D47" i="10" s="1"/>
  <c r="D48" i="10"/>
  <c r="D49" i="10"/>
  <c r="D50" i="10"/>
  <c r="D51" i="10"/>
  <c r="D52" i="10"/>
  <c r="D53" i="10"/>
  <c r="D54" i="10" s="1"/>
  <c r="D55" i="10" s="1"/>
  <c r="D56" i="10"/>
  <c r="D57" i="10" s="1"/>
  <c r="D58" i="10" s="1"/>
  <c r="D59" i="10" s="1"/>
  <c r="D60" i="10" s="1"/>
  <c r="D61" i="10" s="1"/>
  <c r="D62" i="10"/>
  <c r="D63" i="10" s="1"/>
  <c r="D64" i="10" s="1"/>
  <c r="D65" i="10" s="1"/>
  <c r="D66" i="10" s="1"/>
  <c r="D67" i="10"/>
  <c r="D68" i="10"/>
  <c r="D69" i="10" s="1"/>
  <c r="D70" i="10" s="1"/>
  <c r="D71" i="10"/>
  <c r="D72" i="10" s="1"/>
  <c r="D73" i="10" s="1"/>
  <c r="D74" i="10"/>
  <c r="D75" i="10" s="1"/>
  <c r="D76" i="10" s="1"/>
  <c r="D77" i="10" s="1"/>
  <c r="D78" i="10" s="1"/>
  <c r="D79" i="10" s="1"/>
  <c r="D80" i="10"/>
  <c r="D81" i="10"/>
  <c r="D82" i="10"/>
  <c r="D83" i="10"/>
  <c r="D84" i="10"/>
  <c r="D85" i="10"/>
  <c r="D86" i="10"/>
  <c r="D87" i="10"/>
  <c r="D88" i="10"/>
  <c r="D89" i="10" s="1"/>
  <c r="D90" i="10"/>
  <c r="D91" i="10"/>
  <c r="D92" i="10" s="1"/>
  <c r="D93" i="10" s="1"/>
  <c r="D94" i="10" s="1"/>
  <c r="D95" i="10" s="1"/>
  <c r="D96" i="10"/>
  <c r="D97" i="10"/>
  <c r="D98" i="10" s="1"/>
  <c r="D99" i="10" s="1"/>
  <c r="D100" i="10" s="1"/>
  <c r="D101" i="10" s="1"/>
  <c r="D102" i="10"/>
  <c r="D103" i="10"/>
  <c r="D104" i="10" s="1"/>
  <c r="D105" i="10" s="1"/>
  <c r="D106" i="10" s="1"/>
  <c r="D107" i="10"/>
  <c r="D108" i="10"/>
  <c r="D109" i="10" s="1"/>
  <c r="D110" i="10" s="1"/>
  <c r="D111" i="10" s="1"/>
  <c r="D112" i="10"/>
  <c r="D113" i="10" s="1"/>
  <c r="D114" i="10" s="1"/>
  <c r="D115" i="10" s="1"/>
  <c r="D116" i="10" s="1"/>
  <c r="D117" i="10" s="1"/>
  <c r="D118" i="10"/>
  <c r="D119" i="10" s="1"/>
  <c r="D120" i="10" s="1"/>
  <c r="D121" i="10" s="1"/>
  <c r="D122" i="10" s="1"/>
  <c r="D123" i="10"/>
  <c r="D124" i="10" s="1"/>
  <c r="D125" i="10" s="1"/>
  <c r="D126" i="10" s="1"/>
  <c r="D127" i="10" s="1"/>
  <c r="D128" i="10"/>
  <c r="D129" i="10"/>
  <c r="D130" i="10" s="1"/>
  <c r="D131" i="10" s="1"/>
  <c r="D132" i="10" s="1"/>
  <c r="D133" i="10"/>
  <c r="D134" i="10"/>
  <c r="D135" i="10"/>
  <c r="D136" i="10"/>
  <c r="D137" i="10" s="1"/>
  <c r="D138" i="10" s="1"/>
  <c r="D139" i="10" s="1"/>
  <c r="D140" i="10" s="1"/>
  <c r="D141" i="10"/>
  <c r="D142" i="10"/>
  <c r="D143" i="10" s="1"/>
  <c r="D144" i="10"/>
  <c r="D145" i="10"/>
  <c r="D146" i="10" s="1"/>
  <c r="D147" i="10"/>
  <c r="D148" i="10"/>
  <c r="D149" i="10" s="1"/>
  <c r="D150" i="10" s="1"/>
  <c r="D151" i="10" s="1"/>
  <c r="D152" i="10"/>
  <c r="D153" i="10"/>
  <c r="D154" i="10" s="1"/>
  <c r="D155" i="10" s="1"/>
  <c r="D156" i="10" s="1"/>
  <c r="D157" i="10" s="1"/>
  <c r="D158" i="10"/>
  <c r="D159" i="10"/>
  <c r="D160" i="10"/>
  <c r="D161" i="10"/>
  <c r="D162" i="10"/>
  <c r="D163" i="10" s="1"/>
  <c r="D164" i="10" s="1"/>
  <c r="D165" i="10" s="1"/>
  <c r="D166" i="10" s="1"/>
  <c r="D167" i="10"/>
  <c r="D168" i="10"/>
  <c r="D169" i="10" s="1"/>
  <c r="D170" i="10" s="1"/>
  <c r="D171" i="10" s="1"/>
  <c r="D172" i="10"/>
  <c r="D173" i="10"/>
  <c r="D174" i="10" s="1"/>
  <c r="D175" i="10" s="1"/>
  <c r="D176" i="10" s="1"/>
  <c r="D177" i="10"/>
  <c r="D178" i="10" s="1"/>
  <c r="D179" i="10" s="1"/>
  <c r="D180" i="10" s="1"/>
  <c r="D181" i="10" s="1"/>
  <c r="D182" i="10"/>
  <c r="D183" i="10"/>
  <c r="D184" i="10"/>
  <c r="D185" i="10"/>
  <c r="D186" i="10"/>
  <c r="D187" i="10"/>
  <c r="D188" i="10"/>
  <c r="D189" i="10"/>
  <c r="D190" i="10"/>
  <c r="D191" i="10" s="1"/>
  <c r="D192" i="10" s="1"/>
  <c r="D193" i="10"/>
  <c r="D194" i="10"/>
  <c r="D195" i="10" s="1"/>
  <c r="D196" i="10" s="1"/>
  <c r="D197" i="10" s="1"/>
  <c r="D198" i="10" s="1"/>
  <c r="D199" i="10"/>
  <c r="D200" i="10" s="1"/>
  <c r="D201" i="10" s="1"/>
  <c r="D202" i="10" s="1"/>
  <c r="D203" i="10"/>
  <c r="D204" i="10"/>
  <c r="D205" i="10"/>
  <c r="D206" i="10" s="1"/>
  <c r="D207" i="10" s="1"/>
  <c r="D208" i="10"/>
  <c r="D209" i="10"/>
  <c r="D210" i="10"/>
  <c r="D211" i="10"/>
  <c r="D212" i="10" s="1"/>
  <c r="D213" i="10" s="1"/>
  <c r="D214" i="10" s="1"/>
  <c r="D215" i="10" s="1"/>
  <c r="D216" i="10" s="1"/>
  <c r="D217" i="10"/>
  <c r="D218" i="10" s="1"/>
  <c r="D219" i="10" s="1"/>
  <c r="D220" i="10" s="1"/>
  <c r="D221" i="10" s="1"/>
  <c r="D222" i="10"/>
  <c r="D223" i="10" s="1"/>
  <c r="D224" i="10" s="1"/>
  <c r="D225" i="10" s="1"/>
  <c r="D226" i="10"/>
  <c r="D227" i="10"/>
  <c r="D228" i="10"/>
  <c r="D229" i="10"/>
  <c r="D230" i="10"/>
  <c r="D231" i="10"/>
  <c r="D232" i="10" s="1"/>
  <c r="D233" i="10"/>
  <c r="D234" i="10"/>
  <c r="D235" i="10" s="1"/>
  <c r="D236" i="10" s="1"/>
  <c r="D237" i="10" s="1"/>
  <c r="D238" i="10"/>
  <c r="D239" i="10"/>
  <c r="D240" i="10"/>
  <c r="D241" i="10"/>
  <c r="D242" i="10"/>
  <c r="D243" i="10"/>
  <c r="D244" i="10"/>
  <c r="D245" i="10" s="1"/>
  <c r="D246" i="10" s="1"/>
  <c r="D247" i="10" s="1"/>
  <c r="D248" i="10" s="1"/>
  <c r="D249" i="10" s="1"/>
  <c r="D250" i="10"/>
  <c r="D251" i="10"/>
  <c r="D252" i="10"/>
  <c r="D253" i="10"/>
  <c r="D254" i="10"/>
  <c r="D255" i="10"/>
  <c r="D256" i="10"/>
  <c r="D257" i="10"/>
  <c r="D258" i="10"/>
  <c r="D259" i="10" s="1"/>
  <c r="D260" i="10"/>
  <c r="D261" i="10"/>
  <c r="D262" i="10" s="1"/>
  <c r="D263" i="10" s="1"/>
  <c r="D264" i="10" s="1"/>
  <c r="D265" i="10" s="1"/>
  <c r="D266" i="10"/>
  <c r="D267" i="10"/>
  <c r="D268" i="10" s="1"/>
  <c r="D269" i="10" s="1"/>
  <c r="D270" i="10" s="1"/>
  <c r="D271" i="10"/>
  <c r="D272" i="10"/>
  <c r="D273" i="10"/>
  <c r="D274" i="10" s="1"/>
  <c r="D275" i="10" s="1"/>
  <c r="D276" i="10" s="1"/>
  <c r="D277" i="10"/>
  <c r="D278" i="10"/>
  <c r="D279" i="10" s="1"/>
  <c r="D280" i="10"/>
  <c r="D281" i="10"/>
  <c r="D282" i="10" s="1"/>
  <c r="D283" i="10" s="1"/>
  <c r="D284" i="10" s="1"/>
  <c r="D285" i="10" s="1"/>
  <c r="D286" i="10"/>
  <c r="D287" i="10"/>
  <c r="D288" i="10" s="1"/>
  <c r="D289" i="10" s="1"/>
  <c r="D290" i="10" s="1"/>
  <c r="D291" i="10"/>
  <c r="D292" i="10"/>
  <c r="D293" i="10"/>
  <c r="D294" i="10"/>
  <c r="D295" i="10" s="1"/>
  <c r="D296" i="10" s="1"/>
  <c r="D297" i="10" s="1"/>
  <c r="D298" i="10" s="1"/>
  <c r="D299" i="10"/>
  <c r="D300" i="10"/>
  <c r="D301" i="10" s="1"/>
  <c r="D302" i="10" s="1"/>
  <c r="D303" i="10"/>
  <c r="D304" i="10"/>
  <c r="D305" i="10"/>
  <c r="D306" i="10"/>
  <c r="D307" i="10"/>
  <c r="D308" i="10" s="1"/>
  <c r="D309" i="10" s="1"/>
  <c r="D310" i="10" s="1"/>
  <c r="D311" i="10" s="1"/>
  <c r="D312" i="10"/>
  <c r="D313" i="10"/>
  <c r="D314" i="10" s="1"/>
  <c r="D315" i="10" s="1"/>
  <c r="D316" i="10" s="1"/>
  <c r="D317" i="10" s="1"/>
  <c r="D318" i="10"/>
  <c r="D319" i="10"/>
  <c r="D320" i="10" s="1"/>
  <c r="D321" i="10" s="1"/>
  <c r="D322" i="10" s="1"/>
  <c r="D323" i="10" s="1"/>
  <c r="D324" i="10"/>
  <c r="D325" i="10"/>
  <c r="D326" i="10"/>
  <c r="D327" i="10" s="1"/>
  <c r="D328" i="10" s="1"/>
  <c r="D329" i="10"/>
  <c r="D330" i="10"/>
  <c r="D331" i="10"/>
  <c r="D332" i="10"/>
  <c r="D333" i="10"/>
  <c r="D334" i="10"/>
  <c r="D335" i="10"/>
  <c r="D336" i="10"/>
  <c r="D337" i="10"/>
  <c r="D338" i="10" s="1"/>
  <c r="D339" i="10" s="1"/>
  <c r="D340" i="10" s="1"/>
  <c r="D341" i="10"/>
  <c r="D342" i="10" s="1"/>
  <c r="D343" i="10" s="1"/>
  <c r="D344" i="10"/>
  <c r="D345" i="10"/>
  <c r="D346" i="10"/>
  <c r="D347" i="10"/>
  <c r="D348" i="10"/>
  <c r="D349" i="10"/>
  <c r="D350" i="10"/>
  <c r="D351" i="10"/>
  <c r="D352" i="10"/>
  <c r="D353" i="10"/>
  <c r="D354" i="10" s="1"/>
  <c r="D355" i="10" s="1"/>
  <c r="D356" i="10"/>
  <c r="D357" i="10" s="1"/>
  <c r="D358" i="10" s="1"/>
  <c r="D359" i="10" s="1"/>
  <c r="D360" i="10" s="1"/>
  <c r="D361" i="10" s="1"/>
  <c r="D362" i="10"/>
  <c r="D363" i="10" s="1"/>
  <c r="D364" i="10" s="1"/>
  <c r="D365" i="10" s="1"/>
  <c r="D366" i="10" s="1"/>
  <c r="D367" i="10"/>
  <c r="D368" i="10" s="1"/>
  <c r="D369" i="10" s="1"/>
  <c r="D370" i="10" s="1"/>
  <c r="D371" i="10" s="1"/>
  <c r="D372" i="10" s="1"/>
  <c r="D373" i="10"/>
  <c r="D374" i="10" s="1"/>
  <c r="D375" i="10" s="1"/>
  <c r="D376" i="10"/>
  <c r="D377" i="10"/>
  <c r="D378" i="10"/>
  <c r="D379" i="10"/>
  <c r="D380" i="10"/>
  <c r="D381" i="10"/>
  <c r="D382" i="10" s="1"/>
  <c r="D383" i="10"/>
  <c r="D384" i="10"/>
  <c r="D385" i="10"/>
  <c r="D386" i="10"/>
  <c r="D387" i="10" s="1"/>
  <c r="D388" i="10"/>
  <c r="D389" i="10"/>
  <c r="D390" i="10" s="1"/>
  <c r="D391" i="10" s="1"/>
  <c r="D392" i="10"/>
  <c r="D393" i="10"/>
  <c r="D394" i="10" s="1"/>
  <c r="D395" i="10"/>
  <c r="D396" i="10"/>
  <c r="D397" i="10" s="1"/>
  <c r="D398" i="10" s="1"/>
  <c r="D399" i="10"/>
  <c r="D400" i="10" s="1"/>
  <c r="D401" i="10" s="1"/>
  <c r="D402" i="10" s="1"/>
  <c r="D403" i="10" s="1"/>
  <c r="D404" i="10" s="1"/>
  <c r="D405" i="10"/>
  <c r="D406" i="10"/>
  <c r="D407" i="10"/>
  <c r="D408" i="10" s="1"/>
  <c r="D409" i="10"/>
  <c r="D410" i="10"/>
  <c r="D411" i="10" s="1"/>
  <c r="D412" i="10" s="1"/>
  <c r="D413" i="10" s="1"/>
  <c r="D414" i="10" s="1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 s="1"/>
  <c r="D436" i="10" s="1"/>
  <c r="D437" i="10" s="1"/>
  <c r="D438" i="10"/>
  <c r="D439" i="10"/>
  <c r="D440" i="10" s="1"/>
  <c r="D441" i="10" s="1"/>
  <c r="D442" i="10"/>
  <c r="D443" i="10"/>
  <c r="D444" i="10" s="1"/>
  <c r="D445" i="10" s="1"/>
  <c r="D446" i="10" s="1"/>
  <c r="D447" i="10" s="1"/>
  <c r="D448" i="10"/>
  <c r="D449" i="10"/>
  <c r="D450" i="10" s="1"/>
  <c r="D451" i="10" s="1"/>
  <c r="D452" i="10" s="1"/>
  <c r="D453" i="10" s="1"/>
  <c r="D454" i="10"/>
  <c r="D455" i="10"/>
  <c r="D456" i="10" s="1"/>
  <c r="D457" i="10" s="1"/>
  <c r="D458" i="10" s="1"/>
  <c r="D459" i="10" s="1"/>
  <c r="D460" i="10"/>
  <c r="D461" i="10"/>
  <c r="D462" i="10" s="1"/>
  <c r="D463" i="10" s="1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 s="1"/>
  <c r="D477" i="10"/>
  <c r="D478" i="10"/>
  <c r="D479" i="10" s="1"/>
  <c r="D480" i="10" s="1"/>
  <c r="D481" i="10"/>
  <c r="D482" i="10"/>
  <c r="D483" i="10" s="1"/>
  <c r="D484" i="10" s="1"/>
  <c r="D485" i="10" s="1"/>
  <c r="D486" i="10"/>
  <c r="D487" i="10"/>
  <c r="D488" i="10"/>
  <c r="D489" i="10"/>
  <c r="D490" i="10"/>
  <c r="D491" i="10" s="1"/>
  <c r="D492" i="10" s="1"/>
  <c r="D493" i="10" s="1"/>
  <c r="D494" i="10" s="1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 s="1"/>
  <c r="D518" i="10" s="1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 s="1"/>
  <c r="D534" i="10" s="1"/>
  <c r="D535" i="10"/>
  <c r="D536" i="10" s="1"/>
  <c r="D537" i="10" s="1"/>
  <c r="D538" i="10" s="1"/>
  <c r="D539" i="10" s="1"/>
  <c r="D540" i="10"/>
  <c r="D541" i="10"/>
  <c r="D542" i="10" s="1"/>
  <c r="D543" i="10" s="1"/>
  <c r="D544" i="10"/>
  <c r="D545" i="10"/>
  <c r="D546" i="10"/>
  <c r="D547" i="10"/>
  <c r="D548" i="10"/>
  <c r="D549" i="10" s="1"/>
  <c r="D550" i="10" s="1"/>
  <c r="D551" i="10" s="1"/>
  <c r="D552" i="10" s="1"/>
  <c r="D553" i="10" s="1"/>
  <c r="D554" i="10"/>
  <c r="D555" i="10" s="1"/>
  <c r="D556" i="10" s="1"/>
  <c r="D557" i="10" s="1"/>
  <c r="D558" i="10"/>
  <c r="D559" i="10" s="1"/>
  <c r="D560" i="10" s="1"/>
  <c r="D561" i="10" s="1"/>
  <c r="D562" i="10"/>
  <c r="D563" i="10"/>
  <c r="D564" i="10"/>
  <c r="D565" i="10" s="1"/>
  <c r="D566" i="10" s="1"/>
  <c r="D567" i="10"/>
  <c r="D568" i="10"/>
  <c r="D569" i="10"/>
  <c r="D570" i="10" s="1"/>
  <c r="D571" i="10" s="1"/>
  <c r="D572" i="10"/>
  <c r="D573" i="10" s="1"/>
  <c r="D574" i="10" s="1"/>
  <c r="D575" i="10" s="1"/>
  <c r="D576" i="10" s="1"/>
  <c r="D577" i="10"/>
  <c r="D578" i="10"/>
  <c r="D579" i="10" s="1"/>
  <c r="D580" i="10"/>
  <c r="D581" i="10"/>
  <c r="D582" i="10" s="1"/>
  <c r="D583" i="10" s="1"/>
  <c r="D584" i="10"/>
  <c r="D585" i="10"/>
  <c r="D586" i="10"/>
  <c r="D587" i="10" s="1"/>
  <c r="D588" i="10"/>
  <c r="D589" i="10"/>
  <c r="D590" i="10"/>
  <c r="D591" i="10" s="1"/>
  <c r="D592" i="10"/>
  <c r="D593" i="10"/>
  <c r="D594" i="10" s="1"/>
  <c r="D595" i="10" s="1"/>
  <c r="D596" i="10" s="1"/>
  <c r="D597" i="10"/>
  <c r="D598" i="10"/>
  <c r="D599" i="10" s="1"/>
  <c r="D600" i="10" s="1"/>
  <c r="D601" i="10" s="1"/>
  <c r="D602" i="10" s="1"/>
  <c r="D603" i="10"/>
  <c r="D604" i="10"/>
  <c r="D605" i="10" s="1"/>
  <c r="D606" i="10" s="1"/>
  <c r="D607" i="10" s="1"/>
  <c r="D608" i="10"/>
  <c r="D609" i="10"/>
  <c r="D610" i="10" s="1"/>
  <c r="D611" i="10" s="1"/>
  <c r="D612" i="10" s="1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 s="1"/>
  <c r="D628" i="10" s="1"/>
  <c r="D629" i="10" s="1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 s="1"/>
  <c r="D648" i="10" s="1"/>
  <c r="D649" i="10"/>
  <c r="D650" i="10" s="1"/>
  <c r="D651" i="10" s="1"/>
  <c r="D652" i="10"/>
  <c r="D653" i="10" s="1"/>
  <c r="D654" i="10" s="1"/>
  <c r="D655" i="10" s="1"/>
  <c r="D656" i="10"/>
  <c r="D657" i="10"/>
  <c r="D658" i="10"/>
  <c r="D659" i="10"/>
  <c r="D660" i="10"/>
  <c r="D661" i="10"/>
  <c r="D662" i="10" s="1"/>
  <c r="D663" i="10" s="1"/>
  <c r="D664" i="10"/>
  <c r="D665" i="10" s="1"/>
  <c r="D666" i="10" s="1"/>
  <c r="D667" i="10" s="1"/>
  <c r="D668" i="10" s="1"/>
  <c r="D669" i="10"/>
  <c r="D670" i="10"/>
  <c r="D671" i="10" s="1"/>
  <c r="D672" i="10" s="1"/>
  <c r="D673" i="10"/>
  <c r="D674" i="10" s="1"/>
  <c r="D675" i="10" s="1"/>
  <c r="D676" i="10" s="1"/>
  <c r="D677" i="10" s="1"/>
  <c r="D678" i="10" s="1"/>
  <c r="D679" i="10"/>
  <c r="D680" i="10"/>
  <c r="D681" i="10" s="1"/>
  <c r="D682" i="10"/>
  <c r="D683" i="10"/>
  <c r="D684" i="10" s="1"/>
  <c r="D685" i="10" s="1"/>
  <c r="D686" i="10"/>
  <c r="D687" i="10" s="1"/>
  <c r="D688" i="10" s="1"/>
  <c r="D689" i="10" s="1"/>
  <c r="D690" i="10"/>
  <c r="D691" i="10" s="1"/>
  <c r="D692" i="10" s="1"/>
  <c r="D693" i="10" s="1"/>
  <c r="D694" i="10" s="1"/>
  <c r="D695" i="10"/>
  <c r="D696" i="10"/>
  <c r="D697" i="10"/>
  <c r="D698" i="10"/>
  <c r="D699" i="10"/>
  <c r="D700" i="10"/>
  <c r="D701" i="10"/>
  <c r="D702" i="10"/>
  <c r="D703" i="10"/>
  <c r="D704" i="10" s="1"/>
  <c r="D705" i="10" s="1"/>
  <c r="D706" i="10" s="1"/>
  <c r="D707" i="10" s="1"/>
  <c r="D708" i="10"/>
  <c r="D709" i="10"/>
  <c r="D710" i="10" s="1"/>
  <c r="D711" i="10" s="1"/>
  <c r="D712" i="10" s="1"/>
  <c r="D713" i="10"/>
  <c r="D714" i="10" s="1"/>
  <c r="D715" i="10" s="1"/>
  <c r="D716" i="10" s="1"/>
  <c r="D717" i="10"/>
  <c r="D718" i="10"/>
  <c r="D719" i="10" s="1"/>
  <c r="D720" i="10"/>
  <c r="D721" i="10"/>
  <c r="D722" i="10" s="1"/>
  <c r="D723" i="10"/>
  <c r="D724" i="10"/>
  <c r="D725" i="10" s="1"/>
  <c r="D726" i="10" s="1"/>
  <c r="D727" i="10" s="1"/>
  <c r="D728" i="10" s="1"/>
  <c r="D729" i="10"/>
  <c r="D730" i="10"/>
  <c r="D731" i="10" s="1"/>
  <c r="D732" i="10" s="1"/>
  <c r="D733" i="10" s="1"/>
  <c r="D734" i="10" s="1"/>
  <c r="D735" i="10"/>
  <c r="D736" i="10"/>
  <c r="D737" i="10" s="1"/>
  <c r="D738" i="10" s="1"/>
  <c r="D739" i="10" s="1"/>
  <c r="D740" i="10" s="1"/>
  <c r="D741" i="10"/>
  <c r="D742" i="10"/>
  <c r="D743" i="10" s="1"/>
  <c r="D744" i="10" s="1"/>
  <c r="D745" i="10" s="1"/>
  <c r="D746" i="10" s="1"/>
  <c r="D747" i="10"/>
  <c r="D748" i="10"/>
  <c r="D749" i="10" s="1"/>
  <c r="D750" i="10" s="1"/>
  <c r="D751" i="10" s="1"/>
  <c r="D752" i="10" s="1"/>
  <c r="D753" i="10"/>
  <c r="D754" i="10"/>
  <c r="D755" i="10"/>
  <c r="D756" i="10" s="1"/>
  <c r="D757" i="10" s="1"/>
  <c r="D758" i="10" s="1"/>
  <c r="D759" i="10"/>
  <c r="D760" i="10"/>
  <c r="D761" i="10"/>
  <c r="D762" i="10" s="1"/>
  <c r="D763" i="10"/>
  <c r="D764" i="10"/>
  <c r="D765" i="10" s="1"/>
  <c r="D766" i="10" s="1"/>
  <c r="D767" i="10" s="1"/>
  <c r="D768" i="10"/>
  <c r="D769" i="10"/>
  <c r="D770" i="10"/>
  <c r="D771" i="10" s="1"/>
  <c r="D772" i="10" s="1"/>
  <c r="D773" i="10"/>
  <c r="D774" i="10" s="1"/>
  <c r="D775" i="10" s="1"/>
  <c r="D776" i="10" s="1"/>
  <c r="D777" i="10" s="1"/>
  <c r="D778" i="10"/>
  <c r="D779" i="10"/>
  <c r="D780" i="10" s="1"/>
  <c r="D781" i="10"/>
  <c r="D782" i="10"/>
  <c r="D783" i="10" s="1"/>
  <c r="D784" i="10"/>
  <c r="D785" i="10"/>
  <c r="D786" i="10" s="1"/>
  <c r="D787" i="10" s="1"/>
  <c r="D788" i="10" s="1"/>
  <c r="D789" i="10"/>
  <c r="D790" i="10"/>
  <c r="D791" i="10"/>
  <c r="D792" i="10" s="1"/>
  <c r="D793" i="10" s="1"/>
  <c r="D794" i="10"/>
  <c r="D795" i="10" s="1"/>
  <c r="D796" i="10" s="1"/>
  <c r="D797" i="10" s="1"/>
  <c r="D798" i="10" s="1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 s="1"/>
  <c r="D815" i="10" s="1"/>
  <c r="D816" i="10" s="1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 s="1"/>
  <c r="D844" i="10" s="1"/>
  <c r="D845" i="10"/>
  <c r="D846" i="10"/>
  <c r="D847" i="10" s="1"/>
  <c r="D848" i="10" s="1"/>
  <c r="D849" i="10" s="1"/>
  <c r="D850" i="10"/>
  <c r="D851" i="10"/>
  <c r="D852" i="10" s="1"/>
  <c r="D853" i="10" s="1"/>
  <c r="D854" i="10"/>
  <c r="D855" i="10" s="1"/>
  <c r="D856" i="10" s="1"/>
  <c r="D857" i="10" s="1"/>
  <c r="D858" i="10" s="1"/>
  <c r="D859" i="10"/>
  <c r="D860" i="10"/>
  <c r="D861" i="10" s="1"/>
  <c r="D862" i="10" s="1"/>
  <c r="D863" i="10" s="1"/>
  <c r="D864" i="10"/>
  <c r="D865" i="10"/>
  <c r="D866" i="10"/>
  <c r="D867" i="10"/>
  <c r="D868" i="10"/>
  <c r="D869" i="10"/>
  <c r="D870" i="10"/>
  <c r="D871" i="10" s="1"/>
  <c r="D872" i="10" s="1"/>
  <c r="D873" i="10" s="1"/>
  <c r="D874" i="10"/>
  <c r="D875" i="10"/>
  <c r="D876" i="10"/>
  <c r="D877" i="10"/>
  <c r="D878" i="10"/>
  <c r="D879" i="10"/>
  <c r="D880" i="10"/>
  <c r="D881" i="10"/>
  <c r="D882" i="10" s="1"/>
  <c r="D883" i="10" s="1"/>
  <c r="D884" i="10" s="1"/>
  <c r="D885" i="10"/>
  <c r="D886" i="10"/>
  <c r="D887" i="10"/>
  <c r="D888" i="10"/>
  <c r="D889" i="10"/>
  <c r="D890" i="10"/>
  <c r="D891" i="10" s="1"/>
  <c r="D892" i="10"/>
  <c r="D893" i="10"/>
  <c r="D894" i="10" s="1"/>
  <c r="D895" i="10" s="1"/>
  <c r="D896" i="10"/>
  <c r="D897" i="10" s="1"/>
  <c r="D898" i="10" s="1"/>
  <c r="D899" i="10" s="1"/>
  <c r="D900" i="10"/>
  <c r="D901" i="10"/>
  <c r="D902" i="10"/>
  <c r="D903" i="10" s="1"/>
  <c r="D904" i="10"/>
  <c r="D905" i="10"/>
  <c r="D906" i="10" s="1"/>
  <c r="D907" i="10" s="1"/>
  <c r="D908" i="10"/>
  <c r="D909" i="10" s="1"/>
  <c r="D910" i="10" s="1"/>
  <c r="D911" i="10" s="1"/>
  <c r="D912" i="10"/>
  <c r="D913" i="10"/>
  <c r="D914" i="10"/>
  <c r="D915" i="10" s="1"/>
  <c r="D916" i="10" s="1"/>
  <c r="D917" i="10" s="1"/>
  <c r="D918" i="10"/>
  <c r="D919" i="10"/>
  <c r="D920" i="10"/>
  <c r="D921" i="10" s="1"/>
  <c r="D922" i="10" s="1"/>
  <c r="D923" i="10"/>
  <c r="D924" i="10"/>
  <c r="D925" i="10"/>
  <c r="D926" i="10" s="1"/>
  <c r="D927" i="10"/>
  <c r="D928" i="10"/>
  <c r="D929" i="10"/>
  <c r="D930" i="10"/>
  <c r="D931" i="10"/>
  <c r="D932" i="10" s="1"/>
  <c r="D933" i="10"/>
  <c r="D934" i="10"/>
  <c r="D935" i="10" s="1"/>
  <c r="D936" i="10" s="1"/>
  <c r="D937" i="10"/>
  <c r="D938" i="10" s="1"/>
  <c r="D939" i="10" s="1"/>
  <c r="D940" i="10" s="1"/>
  <c r="D941" i="10" s="1"/>
  <c r="D942" i="10"/>
  <c r="D943" i="10"/>
  <c r="D944" i="10" s="1"/>
  <c r="D945" i="10" s="1"/>
  <c r="D946" i="10"/>
  <c r="D947" i="10" s="1"/>
  <c r="D948" i="10" s="1"/>
  <c r="D949" i="10" s="1"/>
  <c r="D950" i="10"/>
  <c r="D951" i="10"/>
  <c r="D952" i="10"/>
  <c r="D953" i="10" s="1"/>
  <c r="D954" i="10" s="1"/>
  <c r="D955" i="10"/>
  <c r="D956" i="10" s="1"/>
  <c r="D957" i="10" s="1"/>
  <c r="D958" i="10" s="1"/>
  <c r="D959" i="10" s="1"/>
  <c r="D960" i="10" s="1"/>
  <c r="D961" i="10"/>
  <c r="D962" i="10" s="1"/>
  <c r="D963" i="10" s="1"/>
  <c r="D964" i="10" s="1"/>
  <c r="D965" i="10" s="1"/>
  <c r="D966" i="10" s="1"/>
  <c r="D967" i="10"/>
  <c r="D968" i="10"/>
  <c r="D969" i="10"/>
  <c r="D970" i="10"/>
  <c r="D971" i="10"/>
  <c r="D972" i="10"/>
  <c r="D973" i="10"/>
  <c r="D974" i="10" s="1"/>
  <c r="D975" i="10" s="1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 s="1"/>
  <c r="D996" i="10"/>
  <c r="D997" i="10"/>
  <c r="D998" i="10" s="1"/>
  <c r="D999" i="10" s="1"/>
  <c r="D1000" i="10" s="1"/>
  <c r="D1001" i="10"/>
  <c r="D1002" i="10"/>
  <c r="D1003" i="10"/>
  <c r="D1004" i="10"/>
  <c r="D1005" i="10"/>
  <c r="D1006" i="10" s="1"/>
  <c r="D1007" i="10" s="1"/>
  <c r="D1008" i="10" s="1"/>
  <c r="D1009" i="10"/>
  <c r="D1010" i="10"/>
  <c r="D1011" i="10"/>
  <c r="D1012" i="10" s="1"/>
  <c r="D1013" i="10" s="1"/>
  <c r="D1014" i="10"/>
  <c r="D1015" i="10" s="1"/>
  <c r="D1016" i="10" s="1"/>
  <c r="D1017" i="10" s="1"/>
  <c r="D1018" i="10" s="1"/>
  <c r="D1019" i="10" s="1"/>
  <c r="D1020" i="10"/>
  <c r="D1021" i="10" s="1"/>
  <c r="D1022" i="10" s="1"/>
  <c r="D1023" i="10"/>
  <c r="D1024" i="10"/>
  <c r="D1025" i="10" s="1"/>
  <c r="D1026" i="10"/>
  <c r="D1027" i="10"/>
  <c r="D1028" i="10"/>
  <c r="D1029" i="10"/>
  <c r="D1030" i="10"/>
  <c r="D1031" i="10"/>
  <c r="D1032" i="10"/>
  <c r="D1033" i="10"/>
  <c r="D1034" i="10" s="1"/>
  <c r="D1035" i="10" s="1"/>
  <c r="D1036" i="10" s="1"/>
  <c r="D1037" i="10" s="1"/>
  <c r="D1038" i="10"/>
  <c r="D1039" i="10"/>
  <c r="D1040" i="10"/>
  <c r="D1041" i="10"/>
  <c r="D1042" i="10"/>
  <c r="D1043" i="10"/>
  <c r="D1044" i="10"/>
  <c r="D1045" i="10"/>
  <c r="D1046" i="10"/>
  <c r="D1047" i="10"/>
  <c r="D1048" i="10" s="1"/>
  <c r="D1049" i="10" s="1"/>
  <c r="D1050" i="10"/>
  <c r="D1051" i="10"/>
  <c r="D1052" i="10"/>
  <c r="D1053" i="10"/>
  <c r="D1054" i="10"/>
  <c r="D1055" i="10"/>
  <c r="D1056" i="10" s="1"/>
  <c r="D1057" i="10" s="1"/>
  <c r="D1058" i="10" s="1"/>
  <c r="D1059" i="10" s="1"/>
  <c r="D1060" i="10"/>
  <c r="D1061" i="10"/>
  <c r="D1062" i="10" s="1"/>
  <c r="D1063" i="10" s="1"/>
  <c r="D1064" i="10"/>
  <c r="D1065" i="10"/>
  <c r="D1066" i="10" s="1"/>
  <c r="D1067" i="10" s="1"/>
  <c r="D1068" i="10" s="1"/>
  <c r="D1069" i="10" s="1"/>
  <c r="D1070" i="10"/>
  <c r="D1071" i="10"/>
  <c r="D1072" i="10" s="1"/>
  <c r="D1073" i="10"/>
  <c r="D1074" i="10"/>
  <c r="D1075" i="10" s="1"/>
  <c r="D1076" i="10" s="1"/>
  <c r="D1077" i="10" s="1"/>
  <c r="D1078" i="10"/>
  <c r="D1079" i="10"/>
  <c r="D1080" i="10"/>
  <c r="D1081" i="10" s="1"/>
  <c r="D1082" i="10"/>
  <c r="D1083" i="10"/>
  <c r="D1084" i="10" s="1"/>
  <c r="D1085" i="10" s="1"/>
  <c r="D1086" i="10" s="1"/>
  <c r="D1087" i="10" s="1"/>
  <c r="D1088" i="10"/>
  <c r="D1089" i="10"/>
  <c r="D1090" i="10" s="1"/>
  <c r="D1091" i="10"/>
  <c r="D1092" i="10"/>
  <c r="D1093" i="10" s="1"/>
  <c r="D1094" i="10"/>
  <c r="D1095" i="10"/>
  <c r="D1096" i="10" s="1"/>
  <c r="D1097" i="10"/>
  <c r="D1098" i="10"/>
  <c r="D1099" i="10" s="1"/>
  <c r="D1100" i="10"/>
  <c r="D1101" i="10"/>
  <c r="D1102" i="10" s="1"/>
  <c r="D1103" i="10" s="1"/>
  <c r="D1104" i="10"/>
  <c r="D1105" i="10" s="1"/>
  <c r="D1106" i="10" s="1"/>
  <c r="D1107" i="10" s="1"/>
  <c r="D1108" i="10" s="1"/>
  <c r="D1109" i="10"/>
  <c r="D1110" i="10"/>
  <c r="D1111" i="10" s="1"/>
  <c r="D1112" i="10"/>
  <c r="D1113" i="10"/>
  <c r="D1114" i="10" s="1"/>
  <c r="D1115" i="10"/>
  <c r="D1116" i="10"/>
  <c r="D1117" i="10" s="1"/>
  <c r="D1118" i="10" s="1"/>
  <c r="D1119" i="10" s="1"/>
  <c r="D1120" i="10" s="1"/>
  <c r="D1121" i="10"/>
  <c r="D1122" i="10"/>
  <c r="D1123" i="10" s="1"/>
  <c r="D1124" i="10" s="1"/>
  <c r="D1125" i="10" s="1"/>
  <c r="D1126" i="10"/>
  <c r="D1127" i="10"/>
  <c r="D1128" i="10"/>
  <c r="D1129" i="10" s="1"/>
  <c r="D1130" i="10" s="1"/>
  <c r="D1131" i="10" s="1"/>
  <c r="D1132" i="10"/>
  <c r="D1133" i="10"/>
  <c r="D1134" i="10" s="1"/>
  <c r="D1135" i="10"/>
  <c r="D1136" i="10"/>
  <c r="D1137" i="10" s="1"/>
  <c r="D1138" i="10" s="1"/>
  <c r="D1139" i="10" s="1"/>
  <c r="D1140" i="10" s="1"/>
  <c r="D1141" i="10"/>
  <c r="D1142" i="10"/>
  <c r="D1143" i="10"/>
  <c r="D1144" i="10" s="1"/>
  <c r="D1145" i="10" s="1"/>
  <c r="D1146" i="10"/>
  <c r="D1147" i="10"/>
  <c r="D1148" i="10"/>
  <c r="D1149" i="10" s="1"/>
  <c r="D1150" i="10" s="1"/>
  <c r="D1151" i="10" s="1"/>
  <c r="D1152" i="10"/>
  <c r="D1153" i="10" s="1"/>
  <c r="D1154" i="10" s="1"/>
  <c r="D1155" i="10" s="1"/>
  <c r="D1156" i="10" s="1"/>
  <c r="D1157" i="10"/>
  <c r="D1158" i="10"/>
  <c r="D1159" i="10"/>
  <c r="D1160" i="10" s="1"/>
  <c r="D1161" i="10" s="1"/>
  <c r="D1162" i="10"/>
  <c r="D1163" i="10" s="1"/>
  <c r="D1164" i="10" s="1"/>
  <c r="D1165" i="10" s="1"/>
  <c r="D1166" i="10" s="1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 s="1"/>
  <c r="D1187" i="10" s="1"/>
  <c r="D1188" i="10"/>
  <c r="D1189" i="10" s="1"/>
  <c r="D1190" i="10" s="1"/>
  <c r="D1191" i="10" s="1"/>
  <c r="D1192" i="10"/>
  <c r="D1193" i="10"/>
  <c r="D1194" i="10" s="1"/>
  <c r="D1195" i="10" s="1"/>
  <c r="D1196" i="10"/>
  <c r="D1197" i="10"/>
  <c r="D1198" i="10" s="1"/>
  <c r="D1199" i="10" s="1"/>
  <c r="D1200" i="10" s="1"/>
  <c r="D1201" i="10" s="1"/>
  <c r="D1202" i="10"/>
  <c r="D1203" i="10"/>
  <c r="D1204" i="10"/>
  <c r="D1205" i="10"/>
  <c r="D1206" i="10"/>
  <c r="D1207" i="10"/>
  <c r="D1208" i="10"/>
  <c r="D1209" i="10"/>
  <c r="D1210" i="10" s="1"/>
  <c r="D1211" i="10" s="1"/>
  <c r="D1212" i="10" s="1"/>
  <c r="D1213" i="10"/>
  <c r="D1214" i="10"/>
  <c r="D1215" i="10"/>
  <c r="D1216" i="10" s="1"/>
  <c r="D1217" i="10" s="1"/>
  <c r="D1218" i="10" s="1"/>
  <c r="D1219" i="10"/>
  <c r="D1220" i="10"/>
  <c r="D1221" i="10" s="1"/>
  <c r="D1222" i="10" s="1"/>
  <c r="D1223" i="10" s="1"/>
  <c r="D1224" i="10" s="1"/>
  <c r="D1225" i="10"/>
  <c r="D1226" i="10"/>
  <c r="D1227" i="10" s="1"/>
  <c r="D1228" i="10"/>
  <c r="D1229" i="10"/>
  <c r="D1230" i="10" s="1"/>
  <c r="D1231" i="10"/>
  <c r="D1232" i="10"/>
  <c r="D1233" i="10"/>
  <c r="D1234" i="10"/>
  <c r="D1235" i="10"/>
  <c r="D1236" i="10"/>
  <c r="D1237" i="10"/>
  <c r="D1238" i="10"/>
  <c r="D1239" i="10" s="1"/>
  <c r="D1240" i="10" s="1"/>
  <c r="D1241" i="10"/>
  <c r="D1242" i="10" s="1"/>
  <c r="D1243" i="10" s="1"/>
  <c r="D1244" i="10"/>
  <c r="D1245" i="10" s="1"/>
  <c r="D1246" i="10" s="1"/>
  <c r="D1247" i="10"/>
  <c r="D1248" i="10" s="1"/>
  <c r="D1249" i="10" s="1"/>
  <c r="D1250" i="10" s="1"/>
  <c r="D1251" i="10" s="1"/>
  <c r="D1252" i="10"/>
  <c r="D1253" i="10" s="1"/>
  <c r="D1254" i="10" s="1"/>
  <c r="D1255" i="10" s="1"/>
  <c r="D1256" i="10" s="1"/>
  <c r="D1257" i="10" s="1"/>
  <c r="D1258" i="10"/>
  <c r="D1259" i="10"/>
  <c r="D1260" i="10" s="1"/>
  <c r="D1261" i="10" s="1"/>
  <c r="D1262" i="10" s="1"/>
  <c r="D1263" i="10"/>
  <c r="D1264" i="10"/>
  <c r="D1265" i="10"/>
  <c r="D1266" i="10"/>
  <c r="D1267" i="10"/>
  <c r="D1268" i="10"/>
  <c r="D1269" i="10" s="1"/>
  <c r="D1270" i="10"/>
  <c r="D1271" i="10"/>
  <c r="D1272" i="10" s="1"/>
  <c r="D1273" i="10"/>
  <c r="D1274" i="10"/>
  <c r="D1275" i="10" s="1"/>
  <c r="D1276" i="10"/>
  <c r="D1277" i="10"/>
  <c r="D1278" i="10" s="1"/>
  <c r="D1279" i="10" s="1"/>
  <c r="D1280" i="10" s="1"/>
  <c r="D1281" i="10" s="1"/>
  <c r="D1282" i="10"/>
  <c r="D1283" i="10"/>
  <c r="D1284" i="10" s="1"/>
  <c r="D1285" i="10" s="1"/>
  <c r="D1286" i="10" s="1"/>
  <c r="D1287" i="10" s="1"/>
  <c r="D1288" i="10"/>
  <c r="D1289" i="10"/>
  <c r="D1290" i="10" s="1"/>
  <c r="D1291" i="10" s="1"/>
  <c r="D1292" i="10" s="1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 s="1"/>
  <c r="D1305" i="10" s="1"/>
  <c r="D1306" i="10" s="1"/>
  <c r="D1307" i="10" s="1"/>
  <c r="D1308" i="10"/>
  <c r="D1309" i="10"/>
  <c r="D1310" i="10" s="1"/>
  <c r="D1311" i="10"/>
  <c r="D1312" i="10"/>
  <c r="D1313" i="10" s="1"/>
  <c r="D1314" i="10" s="1"/>
  <c r="D1315" i="10" s="1"/>
  <c r="D1316" i="10"/>
  <c r="D1317" i="10"/>
  <c r="D1318" i="10"/>
  <c r="D1319" i="10" s="1"/>
  <c r="D1320" i="10" s="1"/>
  <c r="D1321" i="10" s="1"/>
  <c r="D1322" i="10"/>
  <c r="D1323" i="10"/>
  <c r="D1324" i="10"/>
  <c r="D1325" i="10" s="1"/>
  <c r="D1326" i="10"/>
  <c r="D1327" i="10"/>
  <c r="D1328" i="10" s="1"/>
  <c r="D1329" i="10"/>
  <c r="D1330" i="10"/>
  <c r="D1331" i="10" s="1"/>
  <c r="D1332" i="10"/>
  <c r="D1333" i="10"/>
  <c r="D1334" i="10" s="1"/>
  <c r="D1335" i="10" s="1"/>
  <c r="D1336" i="10" s="1"/>
  <c r="D1337" i="10" s="1"/>
  <c r="D1338" i="10"/>
  <c r="D1339" i="10"/>
  <c r="D1340" i="10" s="1"/>
  <c r="D1341" i="10"/>
  <c r="D1342" i="10"/>
  <c r="D1343" i="10" s="1"/>
  <c r="D1344" i="10" s="1"/>
  <c r="D1345" i="10" s="1"/>
  <c r="D1346" i="10" s="1"/>
  <c r="D1347" i="10"/>
  <c r="D1348" i="10"/>
  <c r="D1349" i="10" s="1"/>
  <c r="D1350" i="10" s="1"/>
  <c r="D1351" i="10" s="1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 s="1"/>
  <c r="D1368" i="10"/>
  <c r="D1369" i="10"/>
  <c r="D1370" i="10" s="1"/>
  <c r="D1371" i="10"/>
  <c r="D1372" i="10"/>
  <c r="D1373" i="10" s="1"/>
  <c r="D1374" i="10"/>
  <c r="D1375" i="10"/>
  <c r="D1376" i="10" s="1"/>
  <c r="D1377" i="10" s="1"/>
  <c r="D1378" i="10" s="1"/>
  <c r="D1379" i="10"/>
  <c r="D1380" i="10"/>
  <c r="D1381" i="10" s="1"/>
  <c r="D1382" i="10" s="1"/>
  <c r="D1383" i="10" s="1"/>
  <c r="D1384" i="10"/>
  <c r="D1385" i="10"/>
  <c r="D1386" i="10"/>
  <c r="D1387" i="10"/>
  <c r="D1388" i="10"/>
  <c r="D1389" i="10"/>
  <c r="D1390" i="10"/>
  <c r="D1391" i="10"/>
  <c r="D1392" i="10" s="1"/>
  <c r="D1393" i="10" s="1"/>
  <c r="D1394" i="10" s="1"/>
  <c r="D1395" i="10"/>
  <c r="D1396" i="10"/>
  <c r="D1397" i="10"/>
  <c r="D1398" i="10"/>
  <c r="D1399" i="10" s="1"/>
  <c r="D1400" i="10" s="1"/>
  <c r="D1401" i="10"/>
  <c r="D1402" i="10" s="1"/>
  <c r="D1403" i="10" s="1"/>
  <c r="D1404" i="10" s="1"/>
  <c r="D1405" i="10"/>
  <c r="D1406" i="10"/>
  <c r="D1407" i="10"/>
  <c r="D1408" i="10" s="1"/>
  <c r="D1409" i="10" s="1"/>
  <c r="D1410" i="10"/>
  <c r="D1411" i="10" s="1"/>
  <c r="D1412" i="10" s="1"/>
  <c r="D1413" i="10" s="1"/>
  <c r="D1414" i="10" s="1"/>
  <c r="D1415" i="10"/>
  <c r="D1416" i="10"/>
  <c r="D1417" i="10" s="1"/>
  <c r="D1418" i="10" s="1"/>
  <c r="D1419" i="10"/>
  <c r="D1420" i="10" s="1"/>
  <c r="D1421" i="10" s="1"/>
  <c r="D1422" i="10" s="1"/>
  <c r="D1423" i="10"/>
  <c r="D1424" i="10"/>
  <c r="D1425" i="10"/>
  <c r="D1426" i="10" s="1"/>
  <c r="D1427" i="10" s="1"/>
  <c r="D1428" i="10"/>
  <c r="D1429" i="10"/>
  <c r="D1430" i="10" s="1"/>
  <c r="D1431" i="10" s="1"/>
  <c r="D1432" i="10" s="1"/>
  <c r="D1433" i="10" s="1"/>
  <c r="D1434" i="10"/>
  <c r="D1435" i="10"/>
  <c r="D1436" i="10" s="1"/>
  <c r="D1437" i="10"/>
  <c r="D1438" i="10"/>
  <c r="D1439" i="10" s="1"/>
  <c r="D1440" i="10" s="1"/>
  <c r="D1441" i="10"/>
  <c r="D1442" i="10" s="1"/>
  <c r="D1443" i="10" s="1"/>
  <c r="D1444" i="10" s="1"/>
  <c r="D1445" i="10" s="1"/>
  <c r="D1446" i="10"/>
  <c r="D1447" i="10"/>
  <c r="D1448" i="10" s="1"/>
  <c r="D1449" i="10" s="1"/>
  <c r="D1450" i="10" s="1"/>
  <c r="D1451" i="10" s="1"/>
  <c r="D1452" i="10"/>
  <c r="D1453" i="10"/>
  <c r="D1454" i="10" s="1"/>
  <c r="D1455" i="10" s="1"/>
  <c r="D1456" i="10" s="1"/>
  <c r="D1457" i="10"/>
  <c r="D1458" i="10"/>
  <c r="D1459" i="10"/>
  <c r="D1460" i="10" s="1"/>
  <c r="D1461" i="10" s="1"/>
  <c r="D1462" i="10"/>
  <c r="D1463" i="10" s="1"/>
  <c r="D1464" i="10" s="1"/>
  <c r="D1465" i="10" s="1"/>
  <c r="D1466" i="10" s="1"/>
  <c r="D1467" i="10" s="1"/>
  <c r="D1468" i="10"/>
  <c r="D1469" i="10" s="1"/>
  <c r="D1470" i="10" s="1"/>
  <c r="D1471" i="10" s="1"/>
  <c r="D1472" i="10" s="1"/>
  <c r="D1473" i="10"/>
  <c r="D1474" i="10" s="1"/>
  <c r="D1475" i="10" s="1"/>
  <c r="D1476" i="10" s="1"/>
  <c r="D1477" i="10" s="1"/>
  <c r="D1478" i="10"/>
  <c r="D1479" i="10"/>
  <c r="D1480" i="10"/>
  <c r="D1481" i="10" s="1"/>
  <c r="D1482" i="10" s="1"/>
  <c r="D1483" i="10"/>
  <c r="D1484" i="10" s="1"/>
  <c r="D1485" i="10" s="1"/>
  <c r="D1486" i="10" s="1"/>
  <c r="D1487" i="10" s="1"/>
  <c r="D1488" i="10" s="1"/>
  <c r="D1489" i="10"/>
  <c r="D1490" i="10" s="1"/>
  <c r="D1491" i="10" s="1"/>
  <c r="D1492" i="10" s="1"/>
  <c r="D1493" i="10" s="1"/>
  <c r="D1494" i="10" s="1"/>
  <c r="D1495" i="10"/>
  <c r="D1496" i="10" s="1"/>
  <c r="D1497" i="10" s="1"/>
  <c r="D1498" i="10" s="1"/>
  <c r="D1499" i="10"/>
  <c r="D1500" i="10"/>
  <c r="D1501" i="10"/>
  <c r="D1502" i="10" s="1"/>
  <c r="D1503" i="10" s="1"/>
  <c r="D1504" i="10" s="1"/>
  <c r="D1505" i="10"/>
  <c r="D1506" i="10"/>
  <c r="D1507" i="10"/>
  <c r="D1508" i="10" s="1"/>
  <c r="D1509" i="10" s="1"/>
  <c r="D1510" i="10" s="1"/>
  <c r="D1511" i="10"/>
  <c r="D1512" i="10"/>
  <c r="D1513" i="10"/>
  <c r="D1514" i="10" s="1"/>
  <c r="D1515" i="10" s="1"/>
  <c r="D1516" i="10" s="1"/>
  <c r="D1517" i="10"/>
  <c r="D1518" i="10"/>
  <c r="D1519" i="10"/>
  <c r="D1520" i="10"/>
  <c r="D1521" i="10"/>
  <c r="D1522" i="10"/>
  <c r="D1523" i="10" s="1"/>
  <c r="D1524" i="10" s="1"/>
  <c r="D1525" i="10" s="1"/>
  <c r="D1526" i="10"/>
  <c r="D1527" i="10"/>
  <c r="D1528" i="10" s="1"/>
  <c r="D1529" i="10" s="1"/>
  <c r="D1530" i="10" s="1"/>
  <c r="D1531" i="10" s="1"/>
  <c r="D1532" i="10"/>
  <c r="D1533" i="10"/>
  <c r="D1534" i="10" s="1"/>
  <c r="D1535" i="10" s="1"/>
  <c r="D1536" i="10" s="1"/>
  <c r="D1537" i="10" s="1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 s="1"/>
  <c r="D1551" i="10" s="1"/>
  <c r="D1552" i="10"/>
  <c r="D1553" i="10"/>
  <c r="D1554" i="10"/>
  <c r="D1555" i="10" s="1"/>
  <c r="D1556" i="10" s="1"/>
  <c r="D1557" i="10"/>
  <c r="D1558" i="10" s="1"/>
  <c r="D1559" i="10" s="1"/>
  <c r="D1560" i="10" s="1"/>
  <c r="D1561" i="10" s="1"/>
  <c r="D1562" i="10" s="1"/>
  <c r="D1563" i="10"/>
  <c r="D1564" i="10" s="1"/>
  <c r="D1565" i="10" s="1"/>
  <c r="D1566" i="10" s="1"/>
  <c r="D1567" i="10" s="1"/>
  <c r="D1568" i="10" s="1"/>
  <c r="D1569" i="10"/>
  <c r="D1570" i="10" s="1"/>
  <c r="D1571" i="10" s="1"/>
  <c r="D1572" i="10" s="1"/>
  <c r="D1573" i="10"/>
  <c r="D1574" i="10"/>
  <c r="D1575" i="10" s="1"/>
  <c r="D1576" i="10" s="1"/>
  <c r="D1577" i="10"/>
  <c r="D1578" i="10"/>
  <c r="D1579" i="10" s="1"/>
  <c r="D1580" i="10" s="1"/>
  <c r="D1581" i="10"/>
  <c r="D1582" i="10" s="1"/>
  <c r="D1583" i="10" s="1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 s="1"/>
  <c r="D1600" i="10" s="1"/>
  <c r="D1601" i="10" s="1"/>
  <c r="D1602" i="10"/>
  <c r="D1603" i="10" s="1"/>
  <c r="D1604" i="10" s="1"/>
  <c r="D1605" i="10" s="1"/>
  <c r="D1606" i="10"/>
  <c r="D1607" i="10"/>
  <c r="D1608" i="10" s="1"/>
  <c r="D1609" i="10" s="1"/>
  <c r="D1610" i="10"/>
  <c r="D1611" i="10"/>
  <c r="D1612" i="10" s="1"/>
  <c r="D1613" i="10" s="1"/>
  <c r="D1614" i="10" s="1"/>
  <c r="D1615" i="10"/>
  <c r="D1616" i="10"/>
  <c r="D1617" i="10"/>
  <c r="D1618" i="10"/>
  <c r="D1619" i="10"/>
  <c r="D1620" i="10" s="1"/>
  <c r="D1621" i="10"/>
  <c r="D1622" i="10"/>
  <c r="D1623" i="10" s="1"/>
  <c r="D1624" i="10" s="1"/>
  <c r="D1625" i="10"/>
  <c r="D1626" i="10" s="1"/>
  <c r="D1627" i="10" s="1"/>
  <c r="D1628" i="10" s="1"/>
  <c r="D1629" i="10"/>
  <c r="D1630" i="10"/>
  <c r="D1631" i="10"/>
  <c r="D1632" i="10"/>
  <c r="D1633" i="10"/>
  <c r="D1634" i="10"/>
  <c r="D1635" i="10" s="1"/>
  <c r="D1636" i="10"/>
  <c r="D1637" i="10"/>
  <c r="D1638" i="10"/>
  <c r="D1639" i="10" s="1"/>
  <c r="D1640" i="10"/>
  <c r="D1641" i="10"/>
  <c r="D1642" i="10" s="1"/>
  <c r="D1643" i="10"/>
  <c r="D1644" i="10"/>
  <c r="D1645" i="10" s="1"/>
  <c r="D1646" i="10" s="1"/>
  <c r="D1647" i="10"/>
  <c r="D1648" i="10"/>
  <c r="D1649" i="10"/>
  <c r="D1650" i="10"/>
  <c r="D1651" i="10"/>
  <c r="D1652" i="10"/>
  <c r="D1653" i="10"/>
  <c r="D1654" i="10"/>
  <c r="D1655" i="10" s="1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 s="1"/>
  <c r="D1670" i="10" s="1"/>
  <c r="D1671" i="10" s="1"/>
  <c r="D1672" i="10"/>
  <c r="D1673" i="10"/>
  <c r="D1674" i="10" s="1"/>
  <c r="D1675" i="10" s="1"/>
  <c r="D1676" i="10" s="1"/>
  <c r="D1677" i="10"/>
  <c r="D1678" i="10" s="1"/>
  <c r="D1679" i="10" s="1"/>
  <c r="D1680" i="10"/>
  <c r="D1681" i="10"/>
  <c r="D1682" i="10"/>
  <c r="D1683" i="10" s="1"/>
  <c r="D1684" i="10" s="1"/>
  <c r="D1685" i="10"/>
  <c r="D1686" i="10" s="1"/>
  <c r="D1687" i="10" s="1"/>
  <c r="D1688" i="10" s="1"/>
  <c r="D1689" i="10"/>
  <c r="D1690" i="10"/>
  <c r="D1691" i="10"/>
  <c r="D1692" i="10"/>
  <c r="D1693" i="10"/>
  <c r="D1694" i="10"/>
  <c r="D1695" i="10"/>
  <c r="D1696" i="10"/>
  <c r="D1697" i="10"/>
  <c r="D1698" i="10" s="1"/>
  <c r="D1699" i="10" s="1"/>
  <c r="D1700" i="10" s="1"/>
  <c r="D1701" i="10" s="1"/>
  <c r="D1702" i="10" s="1"/>
  <c r="D1703" i="10"/>
  <c r="D1704" i="10"/>
  <c r="D1705" i="10"/>
  <c r="D1706" i="10"/>
  <c r="D1707" i="10"/>
  <c r="D1708" i="10"/>
  <c r="D1709" i="10" s="1"/>
  <c r="D1710" i="10"/>
  <c r="D1711" i="10"/>
  <c r="D1712" i="10"/>
  <c r="D1713" i="10"/>
  <c r="D1714" i="10"/>
  <c r="D1715" i="10"/>
  <c r="D1716" i="10" s="1"/>
  <c r="D1717" i="10"/>
  <c r="D1718" i="10"/>
  <c r="D1719" i="10" s="1"/>
  <c r="D1720" i="10"/>
  <c r="D1721" i="10"/>
  <c r="D1722" i="10"/>
  <c r="D1723" i="10"/>
  <c r="D1724" i="10"/>
  <c r="D1725" i="10"/>
  <c r="D1726" i="10"/>
  <c r="D1727" i="10"/>
  <c r="D1728" i="10"/>
  <c r="D1729" i="10"/>
  <c r="D1730" i="10" s="1"/>
  <c r="D1731" i="10"/>
  <c r="D1732" i="10"/>
  <c r="D1733" i="10"/>
  <c r="D1734" i="10"/>
  <c r="D1735" i="10"/>
  <c r="D1736" i="10" s="1"/>
  <c r="D1737" i="10" s="1"/>
  <c r="D1738" i="10" s="1"/>
  <c r="D1739" i="10"/>
  <c r="D1740" i="10" s="1"/>
  <c r="D1741" i="10" s="1"/>
  <c r="D1742" i="10" s="1"/>
  <c r="D1743" i="10" s="1"/>
  <c r="D1744" i="10"/>
  <c r="D1745" i="10"/>
  <c r="D1746" i="10" s="1"/>
  <c r="D1747" i="10" s="1"/>
  <c r="D1748" i="10" s="1"/>
  <c r="D1749" i="10" s="1"/>
  <c r="D1750" i="10"/>
  <c r="D1751" i="10"/>
  <c r="D1752" i="10"/>
  <c r="D1753" i="10"/>
  <c r="D1754" i="10"/>
  <c r="D1755" i="10"/>
  <c r="D1756" i="10"/>
  <c r="D1757" i="10" s="1"/>
  <c r="D1758" i="10" s="1"/>
  <c r="D1759" i="10"/>
  <c r="D1760" i="10" s="1"/>
  <c r="D1761" i="10" s="1"/>
  <c r="D1762" i="10" s="1"/>
  <c r="D1763" i="10" s="1"/>
  <c r="D1764" i="10"/>
  <c r="D1765" i="10"/>
  <c r="D1766" i="10" s="1"/>
  <c r="D1767" i="10" s="1"/>
  <c r="D1768" i="10" s="1"/>
  <c r="D1769" i="10"/>
  <c r="D1770" i="10"/>
  <c r="D1771" i="10"/>
  <c r="D1772" i="10"/>
  <c r="D1773" i="10"/>
  <c r="D1774" i="10"/>
  <c r="D1775" i="10" s="1"/>
  <c r="D1776" i="10"/>
  <c r="D1777" i="10"/>
  <c r="D1778" i="10" s="1"/>
  <c r="D1779" i="10" s="1"/>
  <c r="D1780" i="10" s="1"/>
  <c r="D1781" i="10" s="1"/>
  <c r="D1782" i="10"/>
  <c r="D1783" i="10"/>
  <c r="D1784" i="10" s="1"/>
  <c r="D1785" i="10" s="1"/>
  <c r="D1786" i="10" s="1"/>
  <c r="D1787" i="10" s="1"/>
  <c r="D1788" i="10"/>
  <c r="D1789" i="10"/>
  <c r="D1790" i="10" s="1"/>
  <c r="D1791" i="10" s="1"/>
  <c r="D1792" i="10" s="1"/>
  <c r="D1793" i="10"/>
  <c r="D1794" i="10" s="1"/>
  <c r="D1795" i="10" s="1"/>
  <c r="D1796" i="10" s="1"/>
  <c r="D1797" i="10" s="1"/>
  <c r="D1798" i="10" s="1"/>
  <c r="D1799" i="10"/>
  <c r="D1800" i="10" s="1"/>
  <c r="D1801" i="10" s="1"/>
  <c r="D1802" i="10" s="1"/>
  <c r="D1803" i="10" s="1"/>
  <c r="D1804" i="10"/>
  <c r="D1805" i="10" s="1"/>
  <c r="D1806" i="10" s="1"/>
  <c r="D1807" i="10"/>
  <c r="D1808" i="10" s="1"/>
  <c r="D1809" i="10" s="1"/>
  <c r="D1810" i="10" s="1"/>
  <c r="D1811" i="10" s="1"/>
  <c r="D1812" i="10" s="1"/>
  <c r="D1813" i="10"/>
  <c r="D1814" i="10" s="1"/>
  <c r="D1815" i="10" s="1"/>
  <c r="D1816" i="10" s="1"/>
  <c r="D1817" i="10" s="1"/>
  <c r="D1818" i="10" s="1"/>
  <c r="D1819" i="10"/>
  <c r="D1820" i="10" s="1"/>
  <c r="D1821" i="10" s="1"/>
  <c r="D1822" i="10" s="1"/>
  <c r="D1823" i="10" s="1"/>
  <c r="D1824" i="10"/>
  <c r="D1825" i="10"/>
  <c r="D1826" i="10" s="1"/>
  <c r="D1827" i="10" s="1"/>
  <c r="D1828" i="10" s="1"/>
  <c r="D1829" i="10"/>
  <c r="D1830" i="10"/>
  <c r="D1831" i="10"/>
  <c r="D1832" i="10" s="1"/>
  <c r="D1833" i="10"/>
  <c r="D1834" i="10"/>
  <c r="D1835" i="10" s="1"/>
  <c r="D1836" i="10"/>
  <c r="D1837" i="10"/>
  <c r="D1838" i="10"/>
  <c r="D1839" i="10"/>
  <c r="D1840" i="10"/>
  <c r="D1841" i="10"/>
  <c r="D1842" i="10"/>
  <c r="D1843" i="10"/>
  <c r="D1844" i="10" s="1"/>
  <c r="D1845" i="10"/>
  <c r="D1846" i="10"/>
  <c r="D1847" i="10"/>
  <c r="D1848" i="10"/>
  <c r="D1849" i="10"/>
  <c r="D1850" i="10"/>
  <c r="D1851" i="10"/>
  <c r="D1852" i="10"/>
  <c r="D1853" i="10"/>
  <c r="D1854" i="10"/>
  <c r="D1855" i="10" s="1"/>
  <c r="D1856" i="10" s="1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 s="1"/>
  <c r="D1881" i="10" s="1"/>
  <c r="D1882" i="10" s="1"/>
  <c r="D1883" i="10"/>
  <c r="D1884" i="10"/>
  <c r="D1885" i="10" s="1"/>
  <c r="D1886" i="10" s="1"/>
  <c r="D1887" i="10" s="1"/>
  <c r="D1888" i="10"/>
  <c r="D1889" i="10"/>
  <c r="D1890" i="10"/>
  <c r="D1891" i="10" s="1"/>
  <c r="D1892" i="10" s="1"/>
  <c r="D1893" i="10"/>
  <c r="D1894" i="10" s="1"/>
  <c r="D1895" i="10" s="1"/>
  <c r="D1896" i="10" s="1"/>
  <c r="D1897" i="10"/>
  <c r="D1898" i="10"/>
  <c r="D1899" i="10"/>
  <c r="D1900" i="10" s="1"/>
  <c r="D1901" i="10"/>
  <c r="D1902" i="10"/>
  <c r="D1903" i="10" s="1"/>
  <c r="D1904" i="10"/>
  <c r="D1905" i="10"/>
  <c r="D1906" i="10" s="1"/>
  <c r="D1907" i="10"/>
  <c r="D1908" i="10"/>
  <c r="D1909" i="10" s="1"/>
  <c r="D1910" i="10"/>
  <c r="D1911" i="10"/>
  <c r="D1912" i="10" s="1"/>
  <c r="D1913" i="10" s="1"/>
  <c r="D1914" i="10" s="1"/>
  <c r="D1915" i="10"/>
  <c r="D1916" i="10"/>
  <c r="D1917" i="10" s="1"/>
  <c r="D1918" i="10" s="1"/>
  <c r="D1919" i="10" s="1"/>
  <c r="D1920" i="10"/>
  <c r="D1921" i="10" s="1"/>
  <c r="D1922" i="10" s="1"/>
  <c r="D1923" i="10" s="1"/>
  <c r="D1924" i="10"/>
  <c r="D1925" i="10"/>
  <c r="D1926" i="10" s="1"/>
  <c r="D1927" i="10" s="1"/>
  <c r="D1928" i="10" s="1"/>
  <c r="D1929" i="10" s="1"/>
  <c r="D1930" i="10"/>
  <c r="D1931" i="10"/>
  <c r="D1932" i="10" s="1"/>
  <c r="D1933" i="10"/>
  <c r="D1934" i="10"/>
  <c r="D1935" i="10" s="1"/>
  <c r="D1936" i="10"/>
  <c r="D1937" i="10"/>
  <c r="D1938" i="10" s="1"/>
  <c r="D1939" i="10" s="1"/>
  <c r="D1940" i="10" s="1"/>
  <c r="D1941" i="10"/>
  <c r="D1942" i="10"/>
  <c r="D1943" i="10"/>
  <c r="D1944" i="10"/>
  <c r="D1945" i="10"/>
  <c r="D1946" i="10"/>
  <c r="D1947" i="10" s="1"/>
  <c r="D1948" i="10" s="1"/>
  <c r="D1949" i="10"/>
  <c r="D1950" i="10" s="1"/>
  <c r="D1951" i="10" s="1"/>
  <c r="D1952" i="10"/>
  <c r="D1953" i="10" s="1"/>
  <c r="D1954" i="10" s="1"/>
  <c r="D1955" i="10" s="1"/>
  <c r="D1956" i="10" s="1"/>
  <c r="D1957" i="10" s="1"/>
  <c r="D1958" i="10"/>
  <c r="D1959" i="10" s="1"/>
  <c r="D1960" i="10" s="1"/>
  <c r="D1961" i="10" s="1"/>
  <c r="D1962" i="10" s="1"/>
  <c r="D1963" i="10"/>
  <c r="D1964" i="10"/>
  <c r="D1965" i="10" s="1"/>
  <c r="D1966" i="10" s="1"/>
  <c r="D1967" i="10" s="1"/>
  <c r="D1968" i="10" s="1"/>
  <c r="D1969" i="10"/>
  <c r="D1970" i="10"/>
  <c r="D1971" i="10" s="1"/>
  <c r="D1972" i="10" s="1"/>
  <c r="D1973" i="10" s="1"/>
  <c r="D1974" i="10" s="1"/>
  <c r="D1975" i="10"/>
  <c r="D1976" i="10"/>
  <c r="D1977" i="10" s="1"/>
  <c r="D1978" i="10"/>
  <c r="D1979" i="10"/>
  <c r="D1980" i="10" s="1"/>
  <c r="D1981" i="10" s="1"/>
  <c r="D1982" i="10" s="1"/>
  <c r="D1983" i="10"/>
  <c r="D1984" i="10"/>
  <c r="D1985" i="10"/>
  <c r="D1986" i="10" s="1"/>
  <c r="D1987" i="10" s="1"/>
  <c r="D1988" i="10"/>
  <c r="D1989" i="10"/>
  <c r="D1990" i="10"/>
  <c r="D1991" i="10"/>
  <c r="D1992" i="10"/>
  <c r="D1993" i="10"/>
  <c r="D1994" i="10"/>
  <c r="D1995" i="10"/>
  <c r="D1996" i="10"/>
  <c r="D1997" i="10" s="1"/>
  <c r="D1998" i="10"/>
  <c r="D1999" i="10"/>
  <c r="D2000" i="10" s="1"/>
  <c r="D2001" i="10" s="1"/>
  <c r="D2002" i="10"/>
  <c r="D2003" i="10" s="1"/>
  <c r="D2004" i="10" s="1"/>
  <c r="D2005" i="10"/>
  <c r="D2006" i="10"/>
  <c r="D2007" i="10" s="1"/>
  <c r="D2008" i="10" s="1"/>
  <c r="D2009" i="10"/>
  <c r="D2010" i="10" s="1"/>
  <c r="D2011" i="10" s="1"/>
  <c r="D2012" i="10" s="1"/>
  <c r="D2013" i="10"/>
  <c r="D2014" i="10"/>
  <c r="D2015" i="10"/>
  <c r="D2016" i="10" s="1"/>
  <c r="D2017" i="10"/>
  <c r="D2018" i="10"/>
  <c r="D2019" i="10"/>
  <c r="D2020" i="10"/>
  <c r="D2021" i="10" s="1"/>
  <c r="D2022" i="10" s="1"/>
  <c r="D2023" i="10"/>
  <c r="D2024" i="10"/>
  <c r="D2025" i="10"/>
  <c r="D2026" i="10"/>
  <c r="D2027" i="10" s="1"/>
  <c r="D2028" i="10" s="1"/>
  <c r="D2029" i="10"/>
  <c r="D2030" i="10" s="1"/>
  <c r="D2031" i="10" s="1"/>
  <c r="D2032" i="10" s="1"/>
  <c r="D2033" i="10"/>
  <c r="D2034" i="10"/>
  <c r="D2035" i="10" s="1"/>
  <c r="D2036" i="10" s="1"/>
  <c r="D2037" i="10" s="1"/>
  <c r="D2038" i="10" s="1"/>
  <c r="D2039" i="10"/>
  <c r="D2040" i="10"/>
  <c r="D2041" i="10" s="1"/>
  <c r="D2042" i="10"/>
  <c r="D2043" i="10"/>
  <c r="D2044" i="10" s="1"/>
  <c r="D2045" i="10" s="1"/>
  <c r="D2046" i="10" s="1"/>
  <c r="D2047" i="10"/>
  <c r="D2048" i="10"/>
  <c r="D2049" i="10"/>
  <c r="D2050" i="10" s="1"/>
  <c r="D2051" i="10"/>
  <c r="D2052" i="10"/>
  <c r="D2053" i="10" s="1"/>
  <c r="D2054" i="10" s="1"/>
  <c r="D2055" i="10" s="1"/>
  <c r="D2056" i="10" s="1"/>
  <c r="D2057" i="10"/>
  <c r="D2058" i="10"/>
  <c r="D2059" i="10" s="1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 s="1"/>
  <c r="D2077" i="10" s="1"/>
  <c r="D2078" i="10" s="1"/>
  <c r="D2079" i="10" s="1"/>
  <c r="D2080" i="10"/>
  <c r="D2081" i="10"/>
  <c r="D2082" i="10" s="1"/>
  <c r="D2083" i="10"/>
  <c r="D2084" i="10"/>
  <c r="D2085" i="10" s="1"/>
  <c r="D2086" i="10" s="1"/>
  <c r="D2087" i="10" s="1"/>
  <c r="D2088" i="10"/>
  <c r="D2089" i="10"/>
  <c r="D2090" i="10"/>
  <c r="D2091" i="10" s="1"/>
  <c r="D2092" i="10" s="1"/>
  <c r="D2093" i="10"/>
  <c r="D2094" i="10" s="1"/>
  <c r="D2095" i="10" s="1"/>
  <c r="D2096" i="10" s="1"/>
  <c r="D2097" i="10" s="1"/>
  <c r="D2098" i="10"/>
  <c r="D2099" i="10"/>
  <c r="D2100" i="10" s="1"/>
  <c r="D2101" i="10" s="1"/>
  <c r="D2102" i="10"/>
  <c r="D2103" i="10" s="1"/>
  <c r="D2104" i="10" s="1"/>
  <c r="D2105" i="10" s="1"/>
  <c r="D2106" i="10"/>
  <c r="D2107" i="10"/>
  <c r="D2108" i="10" s="1"/>
  <c r="D2109" i="10" s="1"/>
  <c r="D2110" i="10"/>
  <c r="D2111" i="10"/>
  <c r="D2112" i="10" s="1"/>
  <c r="D2113" i="10" s="1"/>
  <c r="D2114" i="10"/>
  <c r="D2115" i="10" s="1"/>
  <c r="D2116" i="10" s="1"/>
  <c r="D2117" i="10" s="1"/>
  <c r="D2118" i="10"/>
  <c r="D2119" i="10"/>
  <c r="D2120" i="10" s="1"/>
  <c r="D2121" i="10" s="1"/>
  <c r="D2122" i="10" s="1"/>
  <c r="D2123" i="10" s="1"/>
  <c r="D2124" i="10"/>
  <c r="D2125" i="10"/>
  <c r="D2126" i="10" s="1"/>
  <c r="D2127" i="10"/>
  <c r="D2128" i="10"/>
  <c r="D2129" i="10" s="1"/>
  <c r="D2130" i="10"/>
  <c r="D2131" i="10"/>
  <c r="D2132" i="10"/>
  <c r="D2133" i="10" s="1"/>
  <c r="D2134" i="10" s="1"/>
  <c r="D2135" i="10"/>
  <c r="D2136" i="10"/>
  <c r="D2137" i="10"/>
  <c r="D2138" i="10"/>
  <c r="D2139" i="10"/>
  <c r="D2140" i="10"/>
  <c r="D2141" i="10"/>
  <c r="D2142" i="10"/>
  <c r="D2143" i="10" s="1"/>
  <c r="D2144" i="10" s="1"/>
  <c r="D2145" i="10" s="1"/>
  <c r="D2146" i="10" s="1"/>
  <c r="D2147" i="10" s="1"/>
  <c r="D2148" i="10"/>
  <c r="D2149" i="10"/>
  <c r="D2150" i="10"/>
  <c r="D2151" i="10"/>
  <c r="D2152" i="10"/>
  <c r="D2153" i="10"/>
  <c r="D2154" i="10"/>
  <c r="D2155" i="10"/>
  <c r="D2156" i="10"/>
  <c r="D2157" i="10"/>
  <c r="D2158" i="10" s="1"/>
  <c r="D2159" i="10" s="1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 s="1"/>
  <c r="D2175" i="10"/>
  <c r="D2176" i="10"/>
  <c r="D2177" i="10" s="1"/>
  <c r="D2178" i="10" s="1"/>
  <c r="D2179" i="10"/>
  <c r="D2180" i="10"/>
  <c r="D2181" i="10"/>
  <c r="D2182" i="10"/>
  <c r="D2183" i="10" s="1"/>
  <c r="D2184" i="10" s="1"/>
  <c r="D2185" i="10"/>
  <c r="D2186" i="10" s="1"/>
  <c r="D2187" i="10" s="1"/>
  <c r="D2188" i="10" s="1"/>
  <c r="D2189" i="10" s="1"/>
  <c r="D2190" i="10" s="1"/>
  <c r="D2191" i="10"/>
  <c r="D2192" i="10" s="1"/>
  <c r="D2193" i="10" s="1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 s="1"/>
  <c r="D2213" i="10"/>
  <c r="D2214" i="10"/>
  <c r="D2215" i="10" s="1"/>
  <c r="D2216" i="10" s="1"/>
  <c r="D2217" i="10"/>
  <c r="D2218" i="10" s="1"/>
  <c r="D2219" i="10" s="1"/>
  <c r="D2220" i="10" s="1"/>
  <c r="D2221" i="10" s="1"/>
  <c r="D2222" i="10" s="1"/>
  <c r="D2223" i="10"/>
  <c r="D2224" i="10" s="1"/>
  <c r="D2225" i="10" s="1"/>
  <c r="D2226" i="10"/>
  <c r="D2227" i="10" s="1"/>
  <c r="D2228" i="10" s="1"/>
  <c r="D2229" i="10" s="1"/>
  <c r="D2230" i="10" s="1"/>
  <c r="D2231" i="10"/>
  <c r="D2232" i="10"/>
  <c r="D2233" i="10"/>
  <c r="D2234" i="10"/>
  <c r="D2235" i="10"/>
  <c r="D2236" i="10"/>
  <c r="D2237" i="10"/>
  <c r="D2238" i="10" s="1"/>
  <c r="D2239" i="10" s="1"/>
  <c r="D2240" i="10"/>
  <c r="D2241" i="10" s="1"/>
  <c r="D2242" i="10" s="1"/>
  <c r="D2243" i="10" s="1"/>
  <c r="D2244" i="10" s="1"/>
  <c r="D2245" i="10"/>
  <c r="D2246" i="10"/>
  <c r="D2247" i="10" s="1"/>
  <c r="D2248" i="10"/>
  <c r="D2249" i="10"/>
  <c r="D2250" i="10" s="1"/>
  <c r="D2251" i="10" s="1"/>
  <c r="D2252" i="10" s="1"/>
  <c r="D2253" i="10" s="1"/>
  <c r="D2254" i="10"/>
  <c r="D2255" i="10"/>
  <c r="D2256" i="10" s="1"/>
  <c r="D2257" i="10" s="1"/>
  <c r="D2258" i="10" s="1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 s="1"/>
  <c r="D2272" i="10" s="1"/>
  <c r="D2273" i="10" s="1"/>
  <c r="D2274" i="10"/>
  <c r="D2275" i="10"/>
  <c r="D2276" i="10"/>
  <c r="D2277" i="10" s="1"/>
  <c r="D2278" i="10" s="1"/>
  <c r="D2279" i="10" s="1"/>
  <c r="D2280" i="10"/>
  <c r="D2281" i="10"/>
  <c r="D2282" i="10"/>
  <c r="D2283" i="10" s="1"/>
  <c r="D2284" i="10" s="1"/>
  <c r="D2285" i="10"/>
  <c r="D2286" i="10" s="1"/>
  <c r="D2287" i="10" s="1"/>
  <c r="D2288" i="10" s="1"/>
  <c r="D2289" i="10"/>
  <c r="D2290" i="10"/>
  <c r="D2291" i="10" s="1"/>
  <c r="D2292" i="10" s="1"/>
  <c r="D2293" i="10" s="1"/>
  <c r="D2294" i="10"/>
  <c r="D2295" i="10" s="1"/>
  <c r="D2296" i="10" s="1"/>
  <c r="D2297" i="10" s="1"/>
  <c r="D2298" i="10"/>
  <c r="D2299" i="10"/>
  <c r="D2300" i="10" s="1"/>
  <c r="D2301" i="10" s="1"/>
  <c r="D2302" i="10" s="1"/>
  <c r="D2303" i="10" s="1"/>
  <c r="D2304" i="10"/>
  <c r="D2305" i="10"/>
  <c r="D2306" i="10" s="1"/>
  <c r="D2307" i="10"/>
  <c r="D2308" i="10"/>
  <c r="D2309" i="10"/>
  <c r="D2310" i="10"/>
  <c r="D2311" i="10"/>
  <c r="D2312" i="10"/>
  <c r="D2313" i="10"/>
  <c r="D2314" i="10"/>
  <c r="D2315" i="10" s="1"/>
  <c r="D2316" i="10" s="1"/>
  <c r="D2317" i="10"/>
  <c r="D2318" i="10" s="1"/>
  <c r="D2319" i="10" s="1"/>
  <c r="D2320" i="10" s="1"/>
  <c r="D2321" i="10" s="1"/>
  <c r="D2322" i="10"/>
  <c r="D2323" i="10"/>
  <c r="D2324" i="10"/>
  <c r="D2325" i="10" s="1"/>
  <c r="D2326" i="10"/>
  <c r="D2327" i="10"/>
  <c r="D2328" i="10"/>
  <c r="D2329" i="10"/>
  <c r="D2330" i="10" s="1"/>
  <c r="D2331" i="10" s="1"/>
  <c r="D2332" i="10"/>
  <c r="D2333" i="10" s="1"/>
  <c r="D2334" i="10" s="1"/>
  <c r="D2335" i="10"/>
  <c r="D2336" i="10"/>
  <c r="D2337" i="10"/>
  <c r="D2338" i="10"/>
  <c r="D2339" i="10"/>
  <c r="D2340" i="10"/>
  <c r="D2341" i="10"/>
  <c r="D2342" i="10" s="1"/>
  <c r="D2343" i="10" s="1"/>
  <c r="D2344" i="10"/>
  <c r="D2345" i="10" s="1"/>
  <c r="D2346" i="10" s="1"/>
  <c r="D2347" i="10" s="1"/>
  <c r="D2348" i="10" s="1"/>
  <c r="D2349" i="10" s="1"/>
  <c r="D2350" i="10"/>
  <c r="D2351" i="10" s="1"/>
  <c r="D2352" i="10" s="1"/>
  <c r="D2353" i="10" s="1"/>
  <c r="D2354" i="10" s="1"/>
  <c r="D2355" i="10" s="1"/>
  <c r="D2356" i="10"/>
  <c r="D2357" i="10" s="1"/>
  <c r="D2358" i="10" s="1"/>
  <c r="D2359" i="10"/>
  <c r="D2360" i="10" s="1"/>
  <c r="D2361" i="10" s="1"/>
  <c r="D2362" i="10"/>
  <c r="D2363" i="10"/>
  <c r="D2364" i="10"/>
  <c r="D2365" i="10" s="1"/>
  <c r="D2366" i="10" s="1"/>
  <c r="D2367" i="10" s="1"/>
  <c r="D2368" i="10"/>
  <c r="D2369" i="10"/>
  <c r="D2370" i="10"/>
  <c r="D2371" i="10" s="1"/>
  <c r="D2372" i="10" s="1"/>
  <c r="D2373" i="10"/>
  <c r="D2374" i="10" s="1"/>
  <c r="D2375" i="10" s="1"/>
  <c r="D2376" i="10"/>
  <c r="D2377" i="10"/>
  <c r="D2378" i="10"/>
  <c r="D2379" i="10"/>
  <c r="D2380" i="10" s="1"/>
  <c r="D2381" i="10"/>
  <c r="D2382" i="10"/>
  <c r="D2383" i="10"/>
  <c r="D2384" i="10" s="1"/>
  <c r="D2385" i="10" s="1"/>
  <c r="D2386" i="10" s="1"/>
  <c r="D2387" i="10"/>
  <c r="D2388" i="10"/>
  <c r="D2389" i="10"/>
  <c r="D2390" i="10"/>
  <c r="D2391" i="10"/>
  <c r="D2392" i="10"/>
  <c r="D2393" i="10"/>
  <c r="D2394" i="10"/>
  <c r="D2395" i="10"/>
  <c r="D2396" i="10"/>
  <c r="D2397" i="10"/>
  <c r="D2398" i="10"/>
  <c r="D2399" i="10"/>
  <c r="D2400" i="10" s="1"/>
  <c r="D2401" i="10"/>
  <c r="D2402" i="10"/>
  <c r="D2403" i="10" s="1"/>
  <c r="D2404" i="10"/>
  <c r="D2405" i="10"/>
  <c r="D2406" i="10"/>
  <c r="D2407" i="10"/>
  <c r="D2408" i="10"/>
  <c r="D2409" i="10" s="1"/>
  <c r="D2410" i="10" s="1"/>
  <c r="D2411" i="10"/>
  <c r="D2412" i="10"/>
  <c r="D2413" i="10" s="1"/>
  <c r="D2414" i="10" s="1"/>
  <c r="D2415" i="10" s="1"/>
  <c r="D2416" i="10" s="1"/>
  <c r="D2417" i="10"/>
  <c r="D2418" i="10" s="1"/>
  <c r="D2419" i="10" s="1"/>
  <c r="D2420" i="10" s="1"/>
  <c r="D2421" i="10"/>
  <c r="D2422" i="10" s="1"/>
  <c r="D2423" i="10" s="1"/>
  <c r="D2424" i="10"/>
  <c r="D2425" i="10"/>
  <c r="D2426" i="10"/>
  <c r="D2427" i="10"/>
  <c r="D2428" i="10"/>
  <c r="D2429" i="10"/>
  <c r="D2430" i="10"/>
  <c r="D2431" i="10"/>
  <c r="D2432" i="10"/>
  <c r="D2433" i="10" s="1"/>
  <c r="D2434" i="10" s="1"/>
  <c r="D2435" i="10" s="1"/>
  <c r="D2436" i="10"/>
  <c r="D2437" i="10"/>
  <c r="D2438" i="10" s="1"/>
  <c r="D2439" i="10" s="1"/>
  <c r="D2440" i="10"/>
  <c r="D2441" i="10"/>
  <c r="D2442" i="10" s="1"/>
  <c r="D2443" i="10" s="1"/>
  <c r="D2444" i="10" s="1"/>
  <c r="D2445" i="10" s="1"/>
  <c r="D2446" i="10"/>
  <c r="D2447" i="10" s="1"/>
  <c r="D2448" i="10" s="1"/>
  <c r="D2449" i="10" s="1"/>
  <c r="D2450" i="10" s="1"/>
  <c r="D2451" i="10"/>
  <c r="D2452" i="10"/>
  <c r="D2453" i="10" s="1"/>
  <c r="D2454" i="10"/>
  <c r="D2455" i="10"/>
  <c r="D2456" i="10"/>
  <c r="D2457" i="10"/>
  <c r="D2458" i="10"/>
  <c r="D2459" i="10"/>
  <c r="D2460" i="10"/>
  <c r="D2461" i="10"/>
  <c r="D2462" i="10"/>
  <c r="D2463" i="10"/>
  <c r="D2464" i="10"/>
  <c r="D2465" i="10"/>
  <c r="D2466" i="10"/>
  <c r="D2467" i="10"/>
  <c r="D2468" i="10"/>
  <c r="D2469" i="10"/>
  <c r="D2470" i="10"/>
  <c r="D2471" i="10"/>
  <c r="D2472" i="10"/>
  <c r="D2473" i="10"/>
  <c r="D2474" i="10" s="1"/>
  <c r="D2475" i="10" s="1"/>
  <c r="D2476" i="10"/>
  <c r="D2477" i="10" s="1"/>
  <c r="D2478" i="10" s="1"/>
  <c r="D2479" i="10"/>
  <c r="D2480" i="10" s="1"/>
  <c r="D2481" i="10" s="1"/>
  <c r="D2482" i="10"/>
  <c r="D2483" i="10" s="1"/>
  <c r="D2484" i="10" s="1"/>
  <c r="D2485" i="10"/>
  <c r="D2486" i="10" s="1"/>
  <c r="D2487" i="10" s="1"/>
  <c r="D2488" i="10" s="1"/>
  <c r="D2489" i="10" s="1"/>
  <c r="D2490" i="10" s="1"/>
  <c r="D2491" i="10"/>
  <c r="D2492" i="10"/>
  <c r="D2493" i="10"/>
  <c r="D2494" i="10"/>
  <c r="D2495" i="10"/>
  <c r="D2496" i="10"/>
  <c r="D2497" i="10" s="1"/>
  <c r="D2498" i="10" s="1"/>
  <c r="D2499" i="10"/>
  <c r="D2500" i="10"/>
  <c r="D2501" i="10"/>
  <c r="D2502" i="10" s="1"/>
  <c r="D2503" i="10" s="1"/>
  <c r="D2504" i="10"/>
  <c r="D2505" i="10" s="1"/>
  <c r="D2506" i="10" s="1"/>
  <c r="D2507" i="10" s="1"/>
  <c r="D2508" i="10"/>
  <c r="D2509" i="10" s="1"/>
  <c r="D2510" i="10" s="1"/>
  <c r="D2511" i="10" s="1"/>
  <c r="D2512" i="10" s="1"/>
  <c r="D2513" i="10" s="1"/>
  <c r="D2514" i="10"/>
  <c r="D2515" i="10"/>
  <c r="D2516" i="10"/>
  <c r="D2517" i="10" s="1"/>
  <c r="D2518" i="10" s="1"/>
  <c r="D2519" i="10" s="1"/>
  <c r="D2520" i="10"/>
  <c r="D2521" i="10"/>
  <c r="D2522" i="10"/>
  <c r="D2523" i="10"/>
  <c r="D2524" i="10"/>
  <c r="D2525" i="10"/>
  <c r="D2526" i="10" s="1"/>
  <c r="D2527" i="10"/>
  <c r="D2528" i="10"/>
  <c r="D2529" i="10" s="1"/>
  <c r="D2530" i="10" s="1"/>
  <c r="D2531" i="10" s="1"/>
  <c r="D2532" i="10" s="1"/>
  <c r="D2533" i="10"/>
  <c r="D2534" i="10"/>
  <c r="D2535" i="10" s="1"/>
  <c r="D2536" i="10" s="1"/>
  <c r="D2537" i="10"/>
  <c r="D2538" i="10" s="1"/>
  <c r="D2539" i="10" s="1"/>
  <c r="D2540" i="10"/>
  <c r="D2541" i="10" s="1"/>
  <c r="D2542" i="10" s="1"/>
  <c r="D2543" i="10" s="1"/>
  <c r="D2544" i="10" s="1"/>
  <c r="D2545" i="10" s="1"/>
  <c r="D2546" i="10"/>
  <c r="D2547" i="10"/>
  <c r="D2548" i="10"/>
  <c r="D2549" i="10" s="1"/>
  <c r="D2550" i="10" s="1"/>
  <c r="D2551" i="10" s="1"/>
  <c r="D2552" i="10"/>
  <c r="D2553" i="10"/>
  <c r="D2554" i="10"/>
  <c r="D2555" i="10" s="1"/>
  <c r="D2556" i="10"/>
  <c r="D2557" i="10"/>
  <c r="D2558" i="10" s="1"/>
  <c r="D2559" i="10"/>
  <c r="D2560" i="10"/>
  <c r="D2561" i="10"/>
  <c r="D2562" i="10"/>
  <c r="D2563" i="10"/>
  <c r="D2564" i="10"/>
  <c r="D2565" i="10"/>
  <c r="D2566" i="10"/>
  <c r="D2567" i="10" s="1"/>
  <c r="D2568" i="10" s="1"/>
  <c r="D2569" i="10"/>
  <c r="D2570" i="10" s="1"/>
  <c r="D2571" i="10" s="1"/>
  <c r="D2572" i="10"/>
  <c r="D2573" i="10" s="1"/>
  <c r="D2574" i="10" s="1"/>
  <c r="D2575" i="10" s="1"/>
  <c r="D2576" i="10"/>
  <c r="D2577" i="10"/>
  <c r="D2578" i="10"/>
  <c r="D2579" i="10" s="1"/>
  <c r="D2580" i="10" s="1"/>
  <c r="D2581" i="10" s="1"/>
  <c r="D2582" i="10"/>
  <c r="D2583" i="10"/>
  <c r="D2584" i="10" s="1"/>
  <c r="D2585" i="10"/>
  <c r="D2586" i="10"/>
  <c r="D2587" i="10" s="1"/>
  <c r="D2588" i="10" s="1"/>
  <c r="D2589" i="10" s="1"/>
  <c r="D2590" i="10"/>
  <c r="D2591" i="10"/>
  <c r="D2592" i="10"/>
  <c r="D2593" i="10" s="1"/>
  <c r="D2594" i="10" s="1"/>
  <c r="D2595" i="10"/>
  <c r="D2596" i="10" s="1"/>
  <c r="D2597" i="10" s="1"/>
  <c r="D2598" i="10" s="1"/>
  <c r="D2599" i="10" s="1"/>
  <c r="D2600" i="10"/>
  <c r="D2601" i="10"/>
  <c r="D2602" i="10" s="1"/>
  <c r="D2603" i="10"/>
  <c r="D2604" i="10"/>
  <c r="D2605" i="10" s="1"/>
  <c r="D2606" i="10"/>
  <c r="D2607" i="10"/>
  <c r="D2608" i="10" s="1"/>
  <c r="D2609" i="10" s="1"/>
  <c r="D2610" i="10"/>
  <c r="D2611" i="10" s="1"/>
  <c r="D2612" i="10" s="1"/>
  <c r="D2613" i="10" s="1"/>
  <c r="D2614" i="10" s="1"/>
  <c r="D2615" i="10"/>
  <c r="D2616" i="10"/>
  <c r="D2617" i="10" s="1"/>
  <c r="D2618" i="10"/>
  <c r="D2619" i="10"/>
  <c r="D2620" i="10" s="1"/>
  <c r="D2621" i="10"/>
  <c r="D2622" i="10"/>
  <c r="D2623" i="10" s="1"/>
  <c r="D2624" i="10" s="1"/>
  <c r="D2625" i="10"/>
  <c r="D2626" i="10" s="1"/>
  <c r="D2627" i="10" s="1"/>
  <c r="D2628" i="10" s="1"/>
  <c r="D2629" i="10" s="1"/>
  <c r="D2630" i="10"/>
  <c r="D2631" i="10"/>
  <c r="D2632" i="10" s="1"/>
  <c r="D2633" i="10" s="1"/>
  <c r="D2634" i="10"/>
  <c r="D2635" i="10" s="1"/>
  <c r="D2636" i="10" s="1"/>
  <c r="D2637" i="10" s="1"/>
  <c r="D2638" i="10"/>
  <c r="D2639" i="10"/>
  <c r="D2640" i="10"/>
  <c r="D2641" i="10" s="1"/>
  <c r="D2642" i="10" s="1"/>
  <c r="D2643" i="10" s="1"/>
  <c r="D2644" i="10"/>
  <c r="D2645" i="10"/>
  <c r="D2646" i="10" s="1"/>
  <c r="D2647" i="10" s="1"/>
  <c r="D2648" i="10"/>
  <c r="D2649" i="10" s="1"/>
  <c r="D2650" i="10" s="1"/>
  <c r="D2651" i="10" s="1"/>
  <c r="D2652" i="10" s="1"/>
  <c r="D2653" i="10" s="1"/>
  <c r="D2654" i="10"/>
  <c r="D2655" i="10" s="1"/>
  <c r="D2656" i="10" s="1"/>
  <c r="D2657" i="10" s="1"/>
  <c r="D2658" i="10" s="1"/>
  <c r="D2659" i="10" s="1"/>
  <c r="D2660" i="10"/>
  <c r="D2661" i="10" s="1"/>
  <c r="D2662" i="10" s="1"/>
  <c r="D2663" i="10" s="1"/>
  <c r="D2664" i="10"/>
  <c r="D2665" i="10"/>
  <c r="D2666" i="10"/>
  <c r="D2667" i="10"/>
  <c r="D2668" i="10"/>
  <c r="D2669" i="10" s="1"/>
  <c r="D2670" i="10" s="1"/>
  <c r="D2671" i="10" s="1"/>
  <c r="D2672" i="10"/>
  <c r="D2673" i="10"/>
  <c r="D2674" i="10"/>
  <c r="D2675" i="10"/>
  <c r="D2676" i="10"/>
  <c r="D2677" i="10"/>
  <c r="D2678" i="10" s="1"/>
  <c r="D2679" i="10" s="1"/>
  <c r="D2680" i="10" s="1"/>
  <c r="D2681" i="10"/>
  <c r="D2682" i="10"/>
  <c r="D2683" i="10" s="1"/>
  <c r="D2684" i="10"/>
  <c r="D2685" i="10"/>
  <c r="D2686" i="10"/>
  <c r="D2687" i="10"/>
  <c r="D2688" i="10"/>
  <c r="D2689" i="10"/>
  <c r="D2690" i="10" s="1"/>
  <c r="D2691" i="10" s="1"/>
  <c r="D2692" i="10"/>
  <c r="D2693" i="10"/>
  <c r="D2694" i="10"/>
  <c r="D2695" i="10"/>
  <c r="D2696" i="10"/>
  <c r="D2697" i="10"/>
  <c r="D2698" i="10"/>
  <c r="D2699" i="10"/>
  <c r="D2700" i="10"/>
  <c r="D2701" i="10"/>
  <c r="D2702" i="10"/>
  <c r="D2703" i="10"/>
  <c r="D2704" i="10"/>
  <c r="D2705" i="10"/>
  <c r="D2706" i="10"/>
  <c r="D2707" i="10"/>
  <c r="D2708" i="10"/>
  <c r="D2709" i="10"/>
  <c r="D2710" i="10"/>
  <c r="D2711" i="10"/>
  <c r="D2712" i="10"/>
  <c r="D2713" i="10"/>
  <c r="D2714" i="10"/>
  <c r="D2715" i="10" s="1"/>
  <c r="D2716" i="10"/>
  <c r="D2717" i="10"/>
  <c r="D2718" i="10"/>
  <c r="D2719" i="10"/>
  <c r="D2720" i="10"/>
  <c r="D2721" i="10"/>
  <c r="D2722" i="10" s="1"/>
  <c r="D2723" i="10"/>
  <c r="D2724" i="10"/>
  <c r="D2725" i="10" s="1"/>
  <c r="D2726" i="10" s="1"/>
  <c r="D2727" i="10"/>
  <c r="D2728" i="10" s="1"/>
  <c r="D2729" i="10" s="1"/>
  <c r="D2730" i="10" s="1"/>
  <c r="D2731" i="10" s="1"/>
  <c r="D2732" i="10"/>
  <c r="D2733" i="10" s="1"/>
  <c r="D2734" i="10" s="1"/>
  <c r="D2735" i="10" s="1"/>
  <c r="D2736" i="10" s="1"/>
  <c r="D2737" i="10" s="1"/>
  <c r="D2738" i="10"/>
  <c r="D2739" i="10"/>
  <c r="D2740" i="10" s="1"/>
  <c r="D2741" i="10" s="1"/>
  <c r="D2742" i="10" s="1"/>
  <c r="D2743" i="10"/>
  <c r="D2744" i="10"/>
  <c r="D2745" i="10"/>
  <c r="D2746" i="10"/>
  <c r="D2747" i="10"/>
  <c r="D2748" i="10"/>
  <c r="D2749" i="10"/>
  <c r="D2750" i="10"/>
  <c r="D2751" i="10"/>
  <c r="D2752" i="10"/>
  <c r="D2753" i="10"/>
  <c r="D2754" i="10"/>
  <c r="D2755" i="10"/>
  <c r="D2756" i="10"/>
  <c r="D2757" i="10" s="1"/>
  <c r="D2758" i="10" s="1"/>
  <c r="D2759" i="10" s="1"/>
  <c r="D2760" i="10" s="1"/>
  <c r="D2761" i="10"/>
  <c r="D2762" i="10"/>
  <c r="D2763" i="10" s="1"/>
  <c r="D2764" i="10" s="1"/>
  <c r="D2765" i="10" s="1"/>
  <c r="D2766" i="10"/>
  <c r="D2767" i="10"/>
  <c r="D2768" i="10"/>
  <c r="D2769" i="10"/>
  <c r="D2770" i="10"/>
  <c r="D2771" i="10"/>
  <c r="D2772" i="10"/>
  <c r="D2773" i="10"/>
  <c r="D2774" i="10"/>
  <c r="D2775" i="10"/>
  <c r="D2776" i="10"/>
  <c r="D2777" i="10"/>
  <c r="D2778" i="10" s="1"/>
  <c r="D2779" i="10"/>
  <c r="D2780" i="10"/>
  <c r="D2781" i="10" s="1"/>
  <c r="D2782" i="10"/>
  <c r="D2783" i="10"/>
  <c r="D2784" i="10" s="1"/>
  <c r="D2785" i="10" s="1"/>
  <c r="D2786" i="10"/>
  <c r="D2787" i="10" s="1"/>
  <c r="D2788" i="10" s="1"/>
  <c r="D2789" i="10"/>
  <c r="D2790" i="10"/>
  <c r="D2791" i="10"/>
  <c r="D2792" i="10" s="1"/>
  <c r="D2793" i="10" s="1"/>
  <c r="D2794" i="10" s="1"/>
  <c r="D2795" i="10"/>
  <c r="D2796" i="10"/>
  <c r="D2797" i="10"/>
  <c r="D2798" i="10" s="1"/>
  <c r="D2799" i="10" s="1"/>
  <c r="D2800" i="10"/>
  <c r="D2801" i="10" s="1"/>
  <c r="D2802" i="10" s="1"/>
  <c r="D2803" i="10" s="1"/>
  <c r="D2804" i="10" s="1"/>
  <c r="D2805" i="10" s="1"/>
  <c r="D2806" i="10"/>
  <c r="D2807" i="10" s="1"/>
  <c r="D2808" i="10" s="1"/>
  <c r="D2809" i="10"/>
  <c r="D2810" i="10"/>
  <c r="D2811" i="10" s="1"/>
  <c r="D2812" i="10"/>
  <c r="D2813" i="10"/>
  <c r="D2814" i="10" s="1"/>
  <c r="D2815" i="10"/>
  <c r="D2816" i="10"/>
  <c r="D2817" i="10"/>
  <c r="D2818" i="10"/>
  <c r="D2819" i="10"/>
  <c r="D2820" i="10" s="1"/>
  <c r="D2821" i="10" s="1"/>
  <c r="D2822" i="10" s="1"/>
  <c r="D2823" i="10" s="1"/>
  <c r="D2824" i="10" s="1"/>
  <c r="D2825" i="10"/>
  <c r="D2826" i="10"/>
  <c r="D2827" i="10"/>
  <c r="D2828" i="10"/>
  <c r="D2829" i="10" s="1"/>
  <c r="D2830" i="10" s="1"/>
  <c r="D2831" i="10"/>
  <c r="D2832" i="10" s="1"/>
  <c r="D2833" i="10" s="1"/>
  <c r="D2834" i="10" s="1"/>
  <c r="D2835" i="10" s="1"/>
  <c r="D2836" i="10" s="1"/>
  <c r="D2837" i="10"/>
  <c r="D2838" i="10" s="1"/>
  <c r="D2839" i="10" s="1"/>
  <c r="D2840" i="10"/>
  <c r="D2841" i="10" s="1"/>
  <c r="D2842" i="10" s="1"/>
  <c r="D2843" i="10" s="1"/>
  <c r="D2844" i="10" s="1"/>
  <c r="D2845" i="10" s="1"/>
  <c r="D2846" i="10"/>
  <c r="D2847" i="10"/>
  <c r="D2848" i="10"/>
  <c r="D2849" i="10"/>
  <c r="D2850" i="10"/>
  <c r="D2851" i="10" s="1"/>
  <c r="D2852" i="10"/>
  <c r="D2853" i="10"/>
  <c r="D2854" i="10" s="1"/>
  <c r="D2855" i="10"/>
  <c r="D2856" i="10"/>
  <c r="D2857" i="10" s="1"/>
  <c r="D2858" i="10" s="1"/>
  <c r="D2859" i="10"/>
  <c r="D2860" i="10" s="1"/>
  <c r="D2861" i="10" s="1"/>
  <c r="D2862" i="10" s="1"/>
  <c r="D2863" i="10" s="1"/>
  <c r="D2864" i="10" s="1"/>
  <c r="D2865" i="10"/>
  <c r="D2866" i="10" s="1"/>
  <c r="D2867" i="10" s="1"/>
  <c r="D2868" i="10" s="1"/>
  <c r="D2869" i="10"/>
  <c r="D2870" i="10"/>
  <c r="D2871" i="10" s="1"/>
  <c r="D2872" i="10" s="1"/>
  <c r="D2873" i="10" s="1"/>
  <c r="D2874" i="10" s="1"/>
  <c r="D2875" i="10"/>
  <c r="D2876" i="10"/>
  <c r="D2877" i="10" s="1"/>
  <c r="D2878" i="10" s="1"/>
  <c r="D2879" i="10" s="1"/>
  <c r="D2880" i="10"/>
  <c r="D2881" i="10"/>
  <c r="D2882" i="10"/>
  <c r="D2883" i="10"/>
  <c r="D2884" i="10"/>
  <c r="D2885" i="10"/>
  <c r="D2886" i="10"/>
  <c r="D2887" i="10"/>
  <c r="D2888" i="10"/>
  <c r="D2889" i="10"/>
  <c r="D2890" i="10"/>
  <c r="D2891" i="10"/>
  <c r="D2892" i="10"/>
  <c r="D2893" i="10"/>
  <c r="D2894" i="10"/>
  <c r="D2895" i="10"/>
  <c r="D2896" i="10"/>
  <c r="D2897" i="10"/>
  <c r="D2898" i="10"/>
  <c r="D2899" i="10"/>
  <c r="D2900" i="10"/>
  <c r="D2901" i="10"/>
  <c r="D2902" i="10"/>
  <c r="D2903" i="10"/>
  <c r="D2904" i="10" s="1"/>
  <c r="D2905" i="10" s="1"/>
  <c r="D2906" i="10"/>
  <c r="D2907" i="10" s="1"/>
  <c r="D2908" i="10" s="1"/>
  <c r="D2909" i="10"/>
  <c r="D2910" i="10"/>
  <c r="D2911" i="10"/>
  <c r="D2912" i="10"/>
  <c r="D2913" i="10"/>
  <c r="D2914" i="10"/>
  <c r="D2915" i="10"/>
  <c r="D2916" i="10"/>
  <c r="D2917" i="10"/>
  <c r="D2918" i="10"/>
  <c r="D2919" i="10" s="1"/>
  <c r="D2920" i="10"/>
  <c r="D2921" i="10"/>
  <c r="D2922" i="10" s="1"/>
  <c r="D2923" i="10" s="1"/>
  <c r="D2924" i="10" s="1"/>
  <c r="D2925" i="10" s="1"/>
  <c r="D2926" i="10"/>
  <c r="D2927" i="10"/>
  <c r="D2928" i="10" s="1"/>
  <c r="D2929" i="10" s="1"/>
  <c r="D2930" i="10"/>
  <c r="D2931" i="10" s="1"/>
  <c r="D2932" i="10" s="1"/>
  <c r="D2933" i="10"/>
  <c r="D2934" i="10" s="1"/>
  <c r="D2935" i="10" s="1"/>
  <c r="D2936" i="10"/>
  <c r="D2937" i="10" s="1"/>
  <c r="D2938" i="10" s="1"/>
  <c r="D2939" i="10" s="1"/>
  <c r="D2940" i="10"/>
  <c r="D2941" i="10"/>
  <c r="D2942" i="10" s="1"/>
  <c r="D2943" i="10" s="1"/>
  <c r="D2944" i="10" s="1"/>
  <c r="D2945" i="10"/>
  <c r="D2946" i="10"/>
  <c r="D2947" i="10"/>
  <c r="D2948" i="10" s="1"/>
  <c r="D2949" i="10"/>
  <c r="D2950" i="10"/>
  <c r="D2951" i="10" s="1"/>
  <c r="D2952" i="10" s="1"/>
  <c r="D2953" i="10"/>
  <c r="D2954" i="10" s="1"/>
  <c r="D2955" i="10" s="1"/>
  <c r="D2956" i="10" s="1"/>
  <c r="D2957" i="10" s="1"/>
  <c r="D2958" i="10" s="1"/>
  <c r="D2959" i="10"/>
  <c r="D2960" i="10" s="1"/>
  <c r="D2961" i="10" s="1"/>
  <c r="D2962" i="10"/>
  <c r="D2963" i="10" s="1"/>
  <c r="D2964" i="10" s="1"/>
  <c r="D2965" i="10" s="1"/>
  <c r="D2966" i="10" s="1"/>
  <c r="D2967" i="10" s="1"/>
  <c r="D2968" i="10"/>
  <c r="D2969" i="10" s="1"/>
  <c r="D2970" i="10" s="1"/>
  <c r="D2971" i="10" s="1"/>
  <c r="D2972" i="10" s="1"/>
  <c r="D2973" i="10"/>
  <c r="D2974" i="10"/>
  <c r="D2975" i="10" s="1"/>
  <c r="D2976" i="10" s="1"/>
  <c r="D2977" i="10" s="1"/>
  <c r="D2978" i="10" s="1"/>
  <c r="D2979" i="10"/>
  <c r="D2980" i="10"/>
  <c r="D2981" i="10" s="1"/>
  <c r="D2982" i="10" s="1"/>
  <c r="D2983" i="10"/>
  <c r="D2984" i="10" s="1"/>
  <c r="D2985" i="10" s="1"/>
  <c r="D2986" i="10" s="1"/>
  <c r="D2987" i="10" s="1"/>
  <c r="D2988" i="10"/>
  <c r="D2989" i="10"/>
  <c r="D2990" i="10" s="1"/>
  <c r="D2991" i="10"/>
  <c r="D2992" i="10"/>
  <c r="D2993" i="10" s="1"/>
  <c r="D2994" i="10" s="1"/>
  <c r="D2995" i="10"/>
  <c r="D2996" i="10" s="1"/>
  <c r="D2997" i="10" s="1"/>
  <c r="D2998" i="10" s="1"/>
  <c r="D2999" i="10" s="1"/>
  <c r="D3000" i="10"/>
  <c r="D3001" i="10"/>
  <c r="D3002" i="10"/>
  <c r="D3003" i="10"/>
  <c r="D3004" i="10"/>
  <c r="D3005" i="10" s="1"/>
  <c r="D3006" i="10" s="1"/>
  <c r="D3007" i="10" s="1"/>
  <c r="D3008" i="10"/>
  <c r="D3009" i="10"/>
  <c r="D3010" i="10" s="1"/>
  <c r="D3011" i="10" s="1"/>
  <c r="D3012" i="10" s="1"/>
  <c r="D3013" i="10"/>
  <c r="D3014" i="10" s="1"/>
  <c r="D3015" i="10" s="1"/>
  <c r="D3016" i="10" s="1"/>
  <c r="D3017" i="10" s="1"/>
  <c r="D3018" i="10"/>
  <c r="D3019" i="10"/>
  <c r="D3020" i="10" s="1"/>
  <c r="D3021" i="10" s="1"/>
  <c r="D3022" i="10"/>
  <c r="D3023" i="10" s="1"/>
  <c r="D3024" i="10" s="1"/>
  <c r="D3025" i="10" s="1"/>
  <c r="D3026" i="10"/>
  <c r="D3027" i="10"/>
  <c r="D3028" i="10"/>
  <c r="D3029" i="10"/>
  <c r="D3030" i="10"/>
  <c r="D3031" i="10" s="1"/>
  <c r="D3032" i="10" s="1"/>
  <c r="D3033" i="10" s="1"/>
  <c r="D3034" i="10"/>
  <c r="D3035" i="10"/>
  <c r="D3036" i="10"/>
  <c r="D3037" i="10" s="1"/>
  <c r="D3038" i="10" s="1"/>
  <c r="D3039" i="10" s="1"/>
  <c r="D3040" i="10"/>
  <c r="D3041" i="10"/>
  <c r="D3042" i="10"/>
  <c r="D3043" i="10" s="1"/>
  <c r="D3044" i="10" s="1"/>
  <c r="D3045" i="10" s="1"/>
  <c r="D3046" i="10"/>
  <c r="D3047" i="10"/>
  <c r="D3048" i="10"/>
  <c r="D3049" i="10" s="1"/>
  <c r="D3050" i="10" s="1"/>
  <c r="D3051" i="10" s="1"/>
  <c r="D3052" i="10"/>
  <c r="D3053" i="10"/>
  <c r="D3054" i="10" s="1"/>
  <c r="D3055" i="10" s="1"/>
  <c r="D3056" i="10"/>
  <c r="D3057" i="10" s="1"/>
  <c r="D3058" i="10" s="1"/>
  <c r="D3059" i="10" s="1"/>
  <c r="D3060" i="10" s="1"/>
  <c r="D3061" i="10" s="1"/>
  <c r="D3062" i="10"/>
  <c r="D3063" i="10"/>
  <c r="D3064" i="10"/>
  <c r="D3065" i="10"/>
  <c r="D3066" i="10"/>
  <c r="D3067" i="10"/>
  <c r="D3068" i="10"/>
  <c r="D3069" i="10"/>
  <c r="D3070" i="10"/>
  <c r="D3071" i="10"/>
  <c r="D3072" i="10"/>
  <c r="D3073" i="10"/>
  <c r="D3074" i="10"/>
  <c r="D3075" i="10"/>
  <c r="D3076" i="10"/>
  <c r="D3077" i="10" s="1"/>
  <c r="D3078" i="10"/>
  <c r="D3079" i="10"/>
  <c r="D3080" i="10" s="1"/>
  <c r="D3081" i="10"/>
  <c r="D3082" i="10"/>
  <c r="D3083" i="10"/>
  <c r="D3084" i="10"/>
  <c r="D3085" i="10"/>
  <c r="D3086" i="10" s="1"/>
  <c r="D3087" i="10" s="1"/>
  <c r="D3088" i="10" s="1"/>
  <c r="D3089" i="10" s="1"/>
  <c r="D3090" i="10"/>
  <c r="D3091" i="10"/>
  <c r="D3092" i="10" s="1"/>
  <c r="D3093" i="10" s="1"/>
  <c r="D3094" i="10"/>
  <c r="D3095" i="10"/>
  <c r="D3096" i="10"/>
  <c r="D3097" i="10"/>
  <c r="D3098" i="10"/>
  <c r="D3099" i="10"/>
  <c r="D3100" i="10"/>
  <c r="D3101" i="10"/>
  <c r="D3102" i="10"/>
  <c r="D3103" i="10"/>
  <c r="D3104" i="10"/>
  <c r="D3105" i="10"/>
  <c r="D3106" i="10"/>
  <c r="D3107" i="10" s="1"/>
  <c r="D3108" i="10" s="1"/>
  <c r="D3109" i="10"/>
  <c r="D3110" i="10"/>
  <c r="D3111" i="10"/>
  <c r="D3112" i="10" s="1"/>
  <c r="D3113" i="10" s="1"/>
  <c r="D3114" i="10" s="1"/>
  <c r="D3115" i="10"/>
  <c r="D3116" i="10"/>
  <c r="D3117" i="10"/>
  <c r="D3118" i="10"/>
  <c r="D3119" i="10"/>
  <c r="D3120" i="10"/>
  <c r="D3121" i="10"/>
  <c r="D3122" i="10"/>
  <c r="D3123" i="10"/>
  <c r="D3124" i="10"/>
  <c r="D3125" i="10"/>
  <c r="D3126" i="10"/>
  <c r="D3127" i="10"/>
  <c r="D3128" i="10"/>
  <c r="D3129" i="10"/>
  <c r="D3130" i="10"/>
  <c r="D3131" i="10"/>
  <c r="D3132" i="10" s="1"/>
  <c r="D3133" i="10" s="1"/>
  <c r="D3134" i="10" s="1"/>
  <c r="D3135" i="10"/>
  <c r="D3136" i="10"/>
  <c r="D3137" i="10" s="1"/>
  <c r="D3138" i="10" s="1"/>
  <c r="D3139" i="10" s="1"/>
  <c r="D3140" i="10" s="1"/>
  <c r="D3141" i="10"/>
  <c r="D3142" i="10"/>
  <c r="D3143" i="10"/>
  <c r="D3144" i="10"/>
  <c r="D3145" i="10"/>
  <c r="D3146" i="10"/>
  <c r="D3147" i="10"/>
  <c r="D3148" i="10"/>
  <c r="D3149" i="10" s="1"/>
  <c r="D3150" i="10" s="1"/>
  <c r="D3151" i="10"/>
  <c r="D3152" i="10" s="1"/>
  <c r="D3153" i="10" s="1"/>
  <c r="D3154" i="10" s="1"/>
  <c r="D3155" i="10" s="1"/>
  <c r="D3156" i="10" s="1"/>
  <c r="D3157" i="10"/>
  <c r="D3158" i="10" s="1"/>
  <c r="D3159" i="10" s="1"/>
  <c r="D3160" i="10"/>
  <c r="D3161" i="10"/>
  <c r="D3162" i="10"/>
  <c r="D3163" i="10"/>
  <c r="D3164" i="10"/>
  <c r="D3165" i="10"/>
  <c r="D3166" i="10" s="1"/>
  <c r="D3167" i="10" s="1"/>
  <c r="D3168" i="10"/>
  <c r="D3169" i="10" s="1"/>
  <c r="D3170" i="10" s="1"/>
  <c r="D3171" i="10" s="1"/>
  <c r="D3172" i="10"/>
  <c r="D3173" i="10" s="1"/>
  <c r="D3174" i="10" s="1"/>
  <c r="D3175" i="10" s="1"/>
  <c r="D3176" i="10" s="1"/>
  <c r="D3177" i="10" s="1"/>
  <c r="D3178" i="10"/>
  <c r="D3179" i="10"/>
  <c r="D3180" i="10"/>
  <c r="D3181" i="10" s="1"/>
  <c r="D3182" i="10"/>
  <c r="D3183" i="10"/>
  <c r="D3184" i="10" s="1"/>
  <c r="D3185" i="10" s="1"/>
  <c r="D3186" i="10" s="1"/>
  <c r="D3187" i="10" s="1"/>
  <c r="D3188" i="10"/>
  <c r="D3189" i="10"/>
  <c r="D3190" i="10" s="1"/>
  <c r="D3191" i="10" s="1"/>
  <c r="D3192" i="10" s="1"/>
  <c r="D3193" i="10"/>
  <c r="D3194" i="10"/>
  <c r="D3195" i="10"/>
  <c r="D3196" i="10" s="1"/>
  <c r="D3197" i="10" s="1"/>
  <c r="D3198" i="10" s="1"/>
  <c r="D3199" i="10"/>
  <c r="D3200" i="10"/>
  <c r="D3201" i="10"/>
  <c r="D3202" i="10" s="1"/>
  <c r="D3203" i="10" s="1"/>
  <c r="D3204" i="10" s="1"/>
  <c r="D3205" i="10"/>
  <c r="D3206" i="10"/>
  <c r="D3207" i="10"/>
  <c r="D3208" i="10" s="1"/>
  <c r="D3209" i="10"/>
  <c r="D3210" i="10"/>
  <c r="D3211" i="10" s="1"/>
  <c r="D3212" i="10" s="1"/>
  <c r="D3213" i="10" s="1"/>
  <c r="D3214" i="10"/>
  <c r="D3215" i="10"/>
  <c r="D3216" i="10"/>
  <c r="D3217" i="10"/>
  <c r="D3218" i="10"/>
  <c r="D3219" i="10"/>
  <c r="D3220" i="10" s="1"/>
  <c r="D3221" i="10" s="1"/>
  <c r="D3222" i="10" s="1"/>
  <c r="D3223" i="10"/>
  <c r="D3224" i="10"/>
  <c r="D3225" i="10"/>
  <c r="D3226" i="10"/>
  <c r="D3227" i="10"/>
  <c r="D3228" i="10"/>
  <c r="D3229" i="10" s="1"/>
  <c r="D3230" i="10" s="1"/>
  <c r="D3231" i="10"/>
  <c r="D3232" i="10" s="1"/>
  <c r="D3233" i="10" s="1"/>
  <c r="D3234" i="10" s="1"/>
  <c r="D3235" i="10" s="1"/>
  <c r="D3236" i="10" s="1"/>
  <c r="D3237" i="10"/>
  <c r="D3238" i="10"/>
  <c r="D3239" i="10"/>
  <c r="D3240" i="10" s="1"/>
  <c r="D3241" i="10" s="1"/>
  <c r="D3242" i="10"/>
  <c r="D3243" i="10" s="1"/>
  <c r="D3244" i="10" s="1"/>
  <c r="D3245" i="10"/>
  <c r="D3246" i="10" s="1"/>
  <c r="D3247" i="10" s="1"/>
  <c r="D3248" i="10"/>
  <c r="D3249" i="10"/>
  <c r="D3250" i="10"/>
  <c r="D3251" i="10"/>
  <c r="D3252" i="10"/>
  <c r="D3253" i="10"/>
  <c r="D3254" i="10" s="1"/>
  <c r="D3255" i="10"/>
  <c r="D3256" i="10"/>
  <c r="D3257" i="10"/>
  <c r="D3258" i="10" s="1"/>
  <c r="D3259" i="10" s="1"/>
  <c r="D3260" i="10"/>
  <c r="D3261" i="10" s="1"/>
  <c r="D3262" i="10" s="1"/>
  <c r="D3263" i="10" s="1"/>
  <c r="D3264" i="10"/>
  <c r="D3265" i="10"/>
  <c r="D3266" i="10"/>
  <c r="D3267" i="10"/>
  <c r="D3268" i="10"/>
  <c r="D3269" i="10"/>
  <c r="D3270" i="10"/>
  <c r="D3271" i="10"/>
  <c r="D3272" i="10" s="1"/>
  <c r="D3273" i="10" s="1"/>
  <c r="D3274" i="10"/>
  <c r="D3275" i="10" s="1"/>
  <c r="D3276" i="10" s="1"/>
  <c r="D3277" i="10" s="1"/>
  <c r="D3278" i="10" s="1"/>
  <c r="D3279" i="10" s="1"/>
  <c r="D3280" i="10"/>
  <c r="D3281" i="10"/>
  <c r="D3282" i="10"/>
  <c r="D3283" i="10"/>
  <c r="D3284" i="10" s="1"/>
  <c r="D3285" i="10" s="1"/>
  <c r="D3286" i="10" s="1"/>
  <c r="D3287" i="10"/>
  <c r="D3288" i="10"/>
  <c r="D3289" i="10"/>
  <c r="D3290" i="10"/>
  <c r="D3291" i="10" s="1"/>
  <c r="D3292" i="10" s="1"/>
  <c r="D3293" i="10"/>
  <c r="D3294" i="10" s="1"/>
  <c r="D3295" i="10" s="1"/>
  <c r="D3296" i="10" s="1"/>
  <c r="D3297" i="10" s="1"/>
  <c r="D3298" i="10"/>
  <c r="D3299" i="10" s="1"/>
  <c r="D3300" i="10" s="1"/>
  <c r="D3301" i="10" s="1"/>
  <c r="D3302" i="10" s="1"/>
  <c r="D3303" i="10" s="1"/>
  <c r="D3304" i="10"/>
  <c r="D3305" i="10" s="1"/>
  <c r="D3306" i="10" s="1"/>
  <c r="D3307" i="10"/>
  <c r="D3308" i="10" s="1"/>
  <c r="D3309" i="10" s="1"/>
  <c r="D3310" i="10" s="1"/>
  <c r="D3311" i="10"/>
  <c r="D3312" i="10" s="1"/>
  <c r="D3313" i="10" s="1"/>
  <c r="D3314" i="10" s="1"/>
  <c r="D3315" i="10"/>
  <c r="D3316" i="10"/>
  <c r="D3317" i="10"/>
  <c r="D3318" i="10" s="1"/>
  <c r="D3319" i="10"/>
  <c r="D3320" i="10" s="1"/>
  <c r="D3321" i="10" s="1"/>
  <c r="D3322" i="10" s="1"/>
  <c r="D3323" i="10" s="1"/>
  <c r="D3324" i="10" s="1"/>
  <c r="D3325" i="10"/>
  <c r="D3326" i="10"/>
  <c r="D3327" i="10" s="1"/>
  <c r="D3328" i="10" s="1"/>
  <c r="D3329" i="10" s="1"/>
  <c r="D3330" i="10" s="1"/>
  <c r="D3331" i="10"/>
  <c r="D3332" i="10"/>
  <c r="D3333" i="10" s="1"/>
  <c r="D3334" i="10" s="1"/>
  <c r="D3335" i="10" s="1"/>
  <c r="D3336" i="10"/>
  <c r="D3337" i="10"/>
  <c r="D3338" i="10" s="1"/>
  <c r="D3339" i="10" s="1"/>
  <c r="D3340" i="10"/>
  <c r="D3341" i="10"/>
  <c r="D3342" i="10" s="1"/>
  <c r="D3343" i="10" s="1"/>
  <c r="D3344" i="10" s="1"/>
  <c r="D3345" i="10"/>
  <c r="D3346" i="10"/>
  <c r="D3347" i="10" s="1"/>
  <c r="D3348" i="10"/>
  <c r="D3349" i="10"/>
  <c r="D3350" i="10" s="1"/>
  <c r="D3351" i="10"/>
  <c r="D3352" i="10"/>
  <c r="D3353" i="10" s="1"/>
  <c r="D3354" i="10" s="1"/>
  <c r="D3355" i="10" s="1"/>
  <c r="D3356" i="10" s="1"/>
  <c r="D3357" i="10"/>
  <c r="D3358" i="10"/>
  <c r="D3359" i="10" s="1"/>
  <c r="D3360" i="10" s="1"/>
  <c r="D3361" i="10" s="1"/>
  <c r="D3362" i="10" s="1"/>
  <c r="D3363" i="10"/>
  <c r="D3364" i="10"/>
  <c r="D3365" i="10"/>
  <c r="D3366" i="10"/>
  <c r="D3367" i="10"/>
  <c r="D3368" i="10" s="1"/>
  <c r="D3369" i="10" s="1"/>
  <c r="D3370" i="10" s="1"/>
  <c r="D3371" i="10" s="1"/>
  <c r="D3372" i="10"/>
  <c r="D3373" i="10"/>
  <c r="D3374" i="10" s="1"/>
  <c r="D3375" i="10" s="1"/>
  <c r="D3376" i="10" s="1"/>
  <c r="D3377" i="10"/>
  <c r="D3378" i="10"/>
  <c r="D3379" i="10"/>
  <c r="D3380" i="10" s="1"/>
  <c r="D3381" i="10" s="1"/>
  <c r="D3382" i="10"/>
  <c r="D3383" i="10" s="1"/>
  <c r="D3384" i="10" s="1"/>
  <c r="D3385" i="10"/>
  <c r="D3386" i="10" s="1"/>
  <c r="D3387" i="10" s="1"/>
  <c r="D3388" i="10" s="1"/>
  <c r="D3389" i="10" s="1"/>
  <c r="D3390" i="10" s="1"/>
  <c r="D3391" i="10"/>
  <c r="D3392" i="10" s="1"/>
  <c r="D3393" i="10" s="1"/>
  <c r="D3394" i="10"/>
  <c r="D3395" i="10" s="1"/>
  <c r="D3396" i="10" s="1"/>
  <c r="D3397" i="10" s="1"/>
  <c r="D3398" i="10" s="1"/>
  <c r="D3399" i="10"/>
  <c r="D3400" i="10"/>
  <c r="D3401" i="10" s="1"/>
  <c r="D3402" i="10"/>
  <c r="D3403" i="10"/>
  <c r="D3404" i="10" s="1"/>
  <c r="D3405" i="10"/>
  <c r="D3406" i="10"/>
  <c r="D3407" i="10" s="1"/>
  <c r="D3408" i="10" s="1"/>
  <c r="D3409" i="10"/>
  <c r="D3410" i="10" s="1"/>
  <c r="D3411" i="10" s="1"/>
  <c r="D3412" i="10" s="1"/>
  <c r="D3413" i="10" s="1"/>
  <c r="D3414" i="10" s="1"/>
  <c r="D3415" i="10"/>
  <c r="D3416" i="10"/>
  <c r="D3417" i="10" s="1"/>
  <c r="D3418" i="10" s="1"/>
  <c r="D3419" i="10" s="1"/>
  <c r="D3420" i="10"/>
  <c r="D3421" i="10"/>
  <c r="D3422" i="10"/>
  <c r="D3423" i="10" s="1"/>
  <c r="D3424" i="10" s="1"/>
  <c r="D3425" i="10" s="1"/>
  <c r="D3426" i="10"/>
  <c r="D3427" i="10"/>
  <c r="D3428" i="10"/>
  <c r="D3429" i="10" s="1"/>
  <c r="D3430" i="10"/>
  <c r="D3431" i="10"/>
  <c r="D3432" i="10"/>
  <c r="D3433" i="10"/>
  <c r="D3434" i="10"/>
  <c r="D3435" i="10"/>
  <c r="D3436" i="10" s="1"/>
  <c r="D3437" i="10" s="1"/>
  <c r="D3438" i="10" s="1"/>
  <c r="D3439" i="10"/>
  <c r="D3440" i="10"/>
  <c r="D3441" i="10"/>
  <c r="D3442" i="10" s="1"/>
  <c r="D3443" i="10" s="1"/>
  <c r="D3444" i="10" s="1"/>
  <c r="D3445" i="10"/>
  <c r="D3446" i="10"/>
  <c r="D3447" i="10"/>
  <c r="D3448" i="10" s="1"/>
  <c r="D3449" i="10" s="1"/>
  <c r="D3450" i="10" s="1"/>
  <c r="D3451" i="10"/>
  <c r="D3452" i="10"/>
  <c r="D3453" i="10" s="1"/>
  <c r="D3454" i="10" s="1"/>
  <c r="D3455" i="10" s="1"/>
  <c r="D3456" i="10" s="1"/>
  <c r="D3457" i="10"/>
  <c r="D3458" i="10"/>
  <c r="D3459" i="10"/>
  <c r="D3460" i="10" s="1"/>
  <c r="D3461" i="10" s="1"/>
  <c r="D3462" i="10"/>
  <c r="D3463" i="10" s="1"/>
  <c r="D3464" i="10" s="1"/>
  <c r="D3465" i="10"/>
  <c r="D3466" i="10"/>
  <c r="D3467" i="10" s="1"/>
  <c r="D3468" i="10" s="1"/>
  <c r="D3469" i="10"/>
  <c r="D3470" i="10" s="1"/>
  <c r="D3471" i="10" s="1"/>
  <c r="D3472" i="10" s="1"/>
  <c r="D3473" i="10" s="1"/>
  <c r="D3474" i="10" s="1"/>
  <c r="D3475" i="10"/>
  <c r="D3476" i="10" s="1"/>
  <c r="D3477" i="10" s="1"/>
  <c r="D3478" i="10" s="1"/>
  <c r="D3479" i="10" s="1"/>
  <c r="D3480" i="10"/>
  <c r="D3481" i="10" s="1"/>
  <c r="D3482" i="10" s="1"/>
  <c r="D3483" i="10" s="1"/>
  <c r="D3484" i="10" s="1"/>
  <c r="D3485" i="10" s="1"/>
  <c r="D3486" i="10"/>
  <c r="D3487" i="10" s="1"/>
  <c r="D3488" i="10" s="1"/>
  <c r="D3489" i="10"/>
  <c r="D3490" i="10" s="1"/>
  <c r="D3491" i="10" s="1"/>
  <c r="D3492" i="10" s="1"/>
  <c r="D3493" i="10" s="1"/>
  <c r="D3494" i="10" s="1"/>
  <c r="D3495" i="10"/>
  <c r="D3496" i="10" s="1"/>
  <c r="D3497" i="10" s="1"/>
  <c r="D3498" i="10"/>
  <c r="D3499" i="10" s="1"/>
  <c r="D3500" i="10" s="1"/>
  <c r="D3501" i="10" s="1"/>
  <c r="D3502" i="10" s="1"/>
  <c r="D3503" i="10" s="1"/>
  <c r="D3504" i="10"/>
  <c r="D3505" i="10"/>
  <c r="D3506" i="10"/>
  <c r="D3507" i="10" s="1"/>
  <c r="D3508" i="10" s="1"/>
  <c r="D3509" i="10"/>
  <c r="D3510" i="10" s="1"/>
  <c r="D3511" i="10" s="1"/>
  <c r="D3512" i="10" s="1"/>
  <c r="D3513" i="10" s="1"/>
  <c r="D3514" i="10" s="1"/>
  <c r="D3515" i="10"/>
  <c r="D3516" i="10" s="1"/>
  <c r="D3517" i="10" s="1"/>
  <c r="D3518" i="10"/>
  <c r="D3519" i="10" s="1"/>
  <c r="D3520" i="10" s="1"/>
  <c r="D3521" i="10" s="1"/>
  <c r="D3522" i="10" s="1"/>
  <c r="D3523" i="10"/>
  <c r="D3524" i="10"/>
  <c r="D3525" i="10" s="1"/>
  <c r="D3526" i="10" s="1"/>
  <c r="D3527" i="10"/>
  <c r="D3528" i="10" s="1"/>
  <c r="D3529" i="10" s="1"/>
  <c r="D3530" i="10" s="1"/>
  <c r="D3531" i="10" s="1"/>
  <c r="D3532" i="10"/>
  <c r="D3533" i="10"/>
  <c r="D3534" i="10" s="1"/>
  <c r="D3535" i="10" s="1"/>
  <c r="D3536" i="10"/>
  <c r="D3537" i="10"/>
  <c r="D3538" i="10" s="1"/>
  <c r="D3539" i="10" s="1"/>
  <c r="D3540" i="10" s="1"/>
  <c r="D3541" i="10" s="1"/>
  <c r="D3542" i="10"/>
  <c r="D3543" i="10"/>
  <c r="D3544" i="10" s="1"/>
  <c r="D3545" i="10" s="1"/>
  <c r="D3546" i="10"/>
  <c r="D3547" i="10"/>
  <c r="D3548" i="10"/>
  <c r="D3549" i="10"/>
  <c r="D3550" i="10"/>
  <c r="D3551" i="10"/>
  <c r="D3552" i="10"/>
  <c r="D3553" i="10"/>
  <c r="D3554" i="10"/>
  <c r="D3555" i="10"/>
  <c r="D3556" i="10"/>
  <c r="D3557" i="10"/>
  <c r="D3558" i="10"/>
  <c r="D3559" i="10"/>
  <c r="D3560" i="10"/>
  <c r="D3561" i="10"/>
  <c r="D3562" i="10"/>
  <c r="D3563" i="10"/>
  <c r="D3564" i="10"/>
  <c r="D3565" i="10" s="1"/>
  <c r="D3566" i="10"/>
  <c r="D3567" i="10"/>
  <c r="D3568" i="10" s="1"/>
  <c r="D3569" i="10"/>
  <c r="D3570" i="10"/>
  <c r="D3571" i="10" s="1"/>
  <c r="D3572" i="10"/>
  <c r="D3573" i="10"/>
  <c r="D3574" i="10" s="1"/>
  <c r="D3575" i="10"/>
  <c r="D3576" i="10"/>
  <c r="D3577" i="10" s="1"/>
  <c r="D3578" i="10" s="1"/>
  <c r="D3579" i="10" s="1"/>
  <c r="D3580" i="10" s="1"/>
  <c r="D3581" i="10"/>
  <c r="D3582" i="10"/>
  <c r="D3583" i="10" s="1"/>
  <c r="D3584" i="10" s="1"/>
  <c r="D3585" i="10" s="1"/>
  <c r="D3586" i="10"/>
  <c r="D3587" i="10"/>
  <c r="D3588" i="10"/>
  <c r="D3589" i="10" s="1"/>
  <c r="D3590" i="10"/>
  <c r="D3591" i="10"/>
  <c r="D3592" i="10" s="1"/>
  <c r="D3593" i="10" s="1"/>
  <c r="D3594" i="10"/>
  <c r="D3595" i="10" s="1"/>
  <c r="D3596" i="10" s="1"/>
  <c r="D3597" i="10" s="1"/>
  <c r="D3598" i="10" s="1"/>
  <c r="D3599" i="10"/>
  <c r="D3600" i="10"/>
  <c r="D3601" i="10" s="1"/>
  <c r="D3602" i="10" s="1"/>
  <c r="D3603" i="10"/>
  <c r="D3604" i="10" s="1"/>
  <c r="D3605" i="10" s="1"/>
  <c r="D3606" i="10" s="1"/>
  <c r="D3607" i="10" s="1"/>
  <c r="D3608" i="10" s="1"/>
  <c r="D3609" i="10"/>
  <c r="D3610" i="10" s="1"/>
  <c r="D3611" i="10" s="1"/>
  <c r="D3612" i="10" s="1"/>
  <c r="D3613" i="10" s="1"/>
  <c r="D3614" i="10"/>
  <c r="D3615" i="10"/>
  <c r="D3616" i="10" s="1"/>
  <c r="D3617" i="10" s="1"/>
  <c r="D3618" i="10" s="1"/>
  <c r="D3619" i="10"/>
  <c r="D3620" i="10"/>
  <c r="D3621" i="10"/>
  <c r="D3622" i="10" s="1"/>
  <c r="D3623" i="10" s="1"/>
  <c r="D3624" i="10" s="1"/>
  <c r="D3625" i="10"/>
  <c r="D3626" i="10"/>
  <c r="D3627" i="10" s="1"/>
  <c r="D3628" i="10" s="1"/>
  <c r="D3629" i="10" s="1"/>
  <c r="D3630" i="10"/>
  <c r="D3631" i="10" s="1"/>
  <c r="D3632" i="10" s="1"/>
  <c r="D3633" i="10" s="1"/>
  <c r="D3634" i="10" s="1"/>
  <c r="D3635" i="10" s="1"/>
  <c r="D3636" i="10"/>
  <c r="D3637" i="10"/>
  <c r="D3638" i="10"/>
  <c r="D3639" i="10"/>
  <c r="D3640" i="10"/>
  <c r="D3641" i="10"/>
  <c r="D3642" i="10" s="1"/>
  <c r="D3643" i="10" s="1"/>
  <c r="D3644" i="10"/>
  <c r="D3645" i="10" s="1"/>
  <c r="D3646" i="10" s="1"/>
  <c r="D3647" i="10"/>
  <c r="D3648" i="10"/>
  <c r="D3649" i="10"/>
  <c r="D3650" i="10"/>
  <c r="D3651" i="10" s="1"/>
  <c r="D3652" i="10" s="1"/>
  <c r="D3653" i="10"/>
  <c r="D3654" i="10"/>
  <c r="D3655" i="10"/>
  <c r="D3656" i="10"/>
  <c r="D3657" i="10"/>
  <c r="D3658" i="10"/>
  <c r="D3659" i="10"/>
  <c r="D3660" i="10"/>
  <c r="D3661" i="10"/>
  <c r="D3662" i="10"/>
  <c r="D3663" i="10"/>
  <c r="D3664" i="10" s="1"/>
  <c r="D3665" i="10" s="1"/>
  <c r="D3666" i="10" s="1"/>
  <c r="D3667" i="10"/>
  <c r="D3668" i="10"/>
  <c r="D3669" i="10" s="1"/>
  <c r="D3670" i="10"/>
  <c r="D3671" i="10"/>
  <c r="D3672" i="10" s="1"/>
  <c r="D3673" i="10" s="1"/>
  <c r="D3674" i="10" s="1"/>
  <c r="D3675" i="10" s="1"/>
  <c r="D3676" i="10"/>
  <c r="D3677" i="10"/>
  <c r="D3678" i="10" s="1"/>
  <c r="D3679" i="10" s="1"/>
  <c r="D3680" i="10" s="1"/>
  <c r="D3681" i="10" s="1"/>
  <c r="D3682" i="10"/>
  <c r="D3683" i="10"/>
  <c r="D3684" i="10" s="1"/>
  <c r="D3685" i="10" s="1"/>
  <c r="D3686" i="10" s="1"/>
  <c r="D3687" i="10"/>
  <c r="D3688" i="10"/>
  <c r="D3689" i="10"/>
  <c r="D3690" i="10" s="1"/>
  <c r="D3691" i="10"/>
  <c r="D3692" i="10"/>
  <c r="D3693" i="10" s="1"/>
  <c r="D3694" i="10"/>
  <c r="D3695" i="10" s="1"/>
  <c r="D3696" i="10" s="1"/>
  <c r="D3697" i="10" s="1"/>
  <c r="D3698" i="10"/>
  <c r="D3699" i="10"/>
  <c r="D3700" i="10"/>
  <c r="D3701" i="10" s="1"/>
  <c r="D3702" i="10" s="1"/>
  <c r="D3703" i="10" s="1"/>
  <c r="D3704" i="10"/>
  <c r="D3705" i="10"/>
  <c r="D3706" i="10" s="1"/>
  <c r="D3707" i="10"/>
  <c r="D3708" i="10"/>
  <c r="D3709" i="10"/>
  <c r="D3710" i="10"/>
  <c r="D3711" i="10"/>
  <c r="D3712" i="10"/>
  <c r="D3713" i="10"/>
  <c r="D3714" i="10"/>
  <c r="D3715" i="10"/>
  <c r="D3716" i="10" s="1"/>
  <c r="D3717" i="10"/>
  <c r="D3718" i="10"/>
  <c r="D3719" i="10" s="1"/>
  <c r="D3720" i="10" s="1"/>
  <c r="D3721" i="10" s="1"/>
  <c r="D3722" i="10"/>
  <c r="D3723" i="10"/>
  <c r="D3724" i="10"/>
  <c r="D3725" i="10" s="1"/>
  <c r="D3726" i="10" s="1"/>
  <c r="D3727" i="10"/>
  <c r="D3728" i="10"/>
  <c r="D3729" i="10"/>
  <c r="D3730" i="10"/>
  <c r="D3731" i="10"/>
  <c r="D3732" i="10"/>
  <c r="D3733" i="10"/>
  <c r="D3734" i="10"/>
  <c r="D3735" i="10"/>
  <c r="D3736" i="10"/>
  <c r="D3737" i="10"/>
  <c r="D3738" i="10" s="1"/>
  <c r="D3739" i="10" s="1"/>
  <c r="D3740" i="10"/>
  <c r="D3741" i="10" s="1"/>
  <c r="D3742" i="10" s="1"/>
  <c r="D3743" i="10" s="1"/>
  <c r="D3744" i="10" s="1"/>
  <c r="D3745" i="10"/>
  <c r="D3746" i="10" s="1"/>
  <c r="D3747" i="10" s="1"/>
  <c r="D3748" i="10" s="1"/>
  <c r="D3749" i="10"/>
  <c r="D3750" i="10" s="1"/>
  <c r="D3751" i="10" s="1"/>
  <c r="D3752" i="10" s="1"/>
  <c r="D3753" i="10" s="1"/>
  <c r="D3754" i="10" s="1"/>
  <c r="D3755" i="10"/>
  <c r="D3756" i="10"/>
  <c r="D3757" i="10"/>
  <c r="D3758" i="10" s="1"/>
  <c r="D3759" i="10" s="1"/>
  <c r="D3760" i="10"/>
  <c r="D3761" i="10"/>
  <c r="D3762" i="10"/>
  <c r="D3763" i="10"/>
  <c r="D3764" i="10"/>
  <c r="D3765" i="10"/>
  <c r="D3766" i="10"/>
  <c r="D3767" i="10" s="1"/>
  <c r="D3768" i="10" s="1"/>
  <c r="D3769" i="10"/>
  <c r="D3770" i="10" s="1"/>
  <c r="D3771" i="10" s="1"/>
  <c r="D3772" i="10" s="1"/>
  <c r="D3773" i="10" s="1"/>
  <c r="D3774" i="10"/>
  <c r="D3775" i="10"/>
  <c r="D3776" i="10" s="1"/>
  <c r="D3777" i="10" s="1"/>
  <c r="D3778" i="10"/>
  <c r="D3779" i="10" s="1"/>
  <c r="D3780" i="10" s="1"/>
  <c r="D3781" i="10" s="1"/>
  <c r="D3782" i="10" s="1"/>
  <c r="D3783" i="10" s="1"/>
  <c r="D3784" i="10"/>
  <c r="D3785" i="10" s="1"/>
  <c r="D3786" i="10" s="1"/>
  <c r="D3787" i="10" s="1"/>
  <c r="D3788" i="10" s="1"/>
  <c r="D3789" i="10"/>
  <c r="D3790" i="10"/>
  <c r="D3791" i="10" s="1"/>
  <c r="D3792" i="10" s="1"/>
  <c r="D3793" i="10" s="1"/>
  <c r="D3794" i="10"/>
  <c r="D3795" i="10"/>
  <c r="D3796" i="10"/>
  <c r="D3797" i="10" s="1"/>
  <c r="D3798" i="10" s="1"/>
  <c r="D3799" i="10" s="1"/>
  <c r="D3800" i="10"/>
  <c r="D3801" i="10"/>
  <c r="D3802" i="10"/>
  <c r="D3803" i="10" s="1"/>
  <c r="D3804" i="10"/>
  <c r="D3805" i="10"/>
  <c r="D3806" i="10" s="1"/>
  <c r="D3807" i="10" s="1"/>
  <c r="D3808" i="10"/>
  <c r="D3809" i="10"/>
  <c r="D3810" i="10"/>
  <c r="D3811" i="10"/>
  <c r="D3812" i="10"/>
  <c r="D3813" i="10"/>
  <c r="D3814" i="10"/>
  <c r="D3815" i="10"/>
  <c r="D3816" i="10"/>
  <c r="D3817" i="10"/>
  <c r="D3818" i="10" s="1"/>
  <c r="D3819" i="10" s="1"/>
  <c r="D3820" i="10" s="1"/>
  <c r="D3821" i="10" s="1"/>
  <c r="D3822" i="10"/>
  <c r="D3823" i="10"/>
  <c r="D3824" i="10" s="1"/>
  <c r="D3825" i="10" s="1"/>
  <c r="D3826" i="10"/>
  <c r="D3827" i="10" s="1"/>
  <c r="D3828" i="10" s="1"/>
  <c r="D3829" i="10" s="1"/>
  <c r="D3830" i="10" s="1"/>
  <c r="D3831" i="10" s="1"/>
  <c r="D3832" i="10"/>
  <c r="D3833" i="10" s="1"/>
  <c r="D3834" i="10" s="1"/>
  <c r="D3835" i="10" s="1"/>
  <c r="D3836" i="10"/>
  <c r="D3837" i="10"/>
  <c r="D3838" i="10"/>
  <c r="D3839" i="10" s="1"/>
  <c r="D3840" i="10" s="1"/>
  <c r="D3841" i="10" s="1"/>
  <c r="D3842" i="10"/>
  <c r="D3843" i="10"/>
  <c r="D3844" i="10"/>
  <c r="D3845" i="10" s="1"/>
  <c r="D3846" i="10" s="1"/>
  <c r="D3847" i="10" s="1"/>
  <c r="D3848" i="10"/>
  <c r="D3849" i="10"/>
  <c r="D3850" i="10" s="1"/>
  <c r="D3851" i="10" s="1"/>
  <c r="D3852" i="10" s="1"/>
  <c r="D3853" i="10"/>
  <c r="D3854" i="10"/>
  <c r="D3855" i="10"/>
  <c r="D3856" i="10" s="1"/>
  <c r="D3857" i="10" s="1"/>
  <c r="D3858" i="10"/>
  <c r="D3859" i="10" s="1"/>
  <c r="D3860" i="10" s="1"/>
  <c r="D3861" i="10" s="1"/>
  <c r="D3862" i="10" s="1"/>
  <c r="D3863" i="10" s="1"/>
  <c r="D3864" i="10"/>
  <c r="D3865" i="10" s="1"/>
  <c r="D3866" i="10" s="1"/>
  <c r="D3867" i="10" s="1"/>
  <c r="D3868" i="10" s="1"/>
  <c r="D3869" i="10" s="1"/>
  <c r="D3870" i="10"/>
  <c r="D3871" i="10" s="1"/>
  <c r="D3872" i="10" s="1"/>
  <c r="D3873" i="10"/>
  <c r="D3874" i="10" s="1"/>
  <c r="D3875" i="10" s="1"/>
  <c r="D3876" i="10"/>
  <c r="D3877" i="10" s="1"/>
  <c r="D3878" i="10" s="1"/>
  <c r="D3879" i="10" s="1"/>
  <c r="D3880" i="10"/>
  <c r="D3881" i="10"/>
  <c r="D3882" i="10" s="1"/>
  <c r="D3883" i="10" s="1"/>
  <c r="D3884" i="10" s="1"/>
  <c r="D3885" i="10"/>
  <c r="D3886" i="10"/>
  <c r="D3887" i="10"/>
  <c r="D3888" i="10" s="1"/>
  <c r="D3889" i="10" s="1"/>
  <c r="D3890" i="10"/>
  <c r="D3891" i="10" s="1"/>
  <c r="D3892" i="10" s="1"/>
  <c r="D3893" i="10"/>
  <c r="D3894" i="10" s="1"/>
  <c r="D3895" i="10" s="1"/>
  <c r="D3896" i="10"/>
  <c r="D3897" i="10" s="1"/>
  <c r="D3898" i="10" s="1"/>
  <c r="D3899" i="10" s="1"/>
  <c r="D3900" i="10"/>
  <c r="D3901" i="10"/>
  <c r="D3902" i="10" s="1"/>
  <c r="D3903" i="10" s="1"/>
  <c r="D3904" i="10"/>
  <c r="D3905" i="10"/>
  <c r="D3906" i="10" s="1"/>
  <c r="D3907" i="10" s="1"/>
  <c r="D3908" i="10"/>
  <c r="D3909" i="10" s="1"/>
  <c r="D3910" i="10" s="1"/>
  <c r="D3911" i="10" s="1"/>
  <c r="D3912" i="10"/>
  <c r="D3913" i="10"/>
  <c r="D3914" i="10"/>
  <c r="D3915" i="10" s="1"/>
  <c r="D3916" i="10" s="1"/>
  <c r="D3917" i="10"/>
  <c r="D3918" i="10"/>
  <c r="D3919" i="10"/>
  <c r="D3920" i="10" s="1"/>
  <c r="D3921" i="10"/>
  <c r="D3922" i="10"/>
  <c r="D3923" i="10"/>
  <c r="D3924" i="10"/>
  <c r="D3925" i="10"/>
  <c r="D3926" i="10"/>
  <c r="D3927" i="10"/>
  <c r="D3928" i="10"/>
  <c r="D3929" i="10"/>
  <c r="D3930" i="10"/>
  <c r="D3931" i="10"/>
  <c r="D3932" i="10"/>
  <c r="D3933" i="10" s="1"/>
  <c r="D3934" i="10" s="1"/>
  <c r="D3935" i="10"/>
  <c r="D3936" i="10" s="1"/>
  <c r="D3937" i="10" s="1"/>
  <c r="D3938" i="10" s="1"/>
  <c r="D3939" i="10" s="1"/>
  <c r="D3940" i="10"/>
  <c r="D3941" i="10"/>
  <c r="D3942" i="10" s="1"/>
  <c r="D3943" i="10" s="1"/>
  <c r="D3944" i="10" s="1"/>
  <c r="D3945" i="10" s="1"/>
  <c r="D3946" i="10"/>
  <c r="D3947" i="10"/>
  <c r="D3948" i="10"/>
  <c r="D3949" i="10" s="1"/>
  <c r="D3950" i="10"/>
  <c r="D3951" i="10" s="1"/>
  <c r="D3952" i="10" s="1"/>
  <c r="D3953" i="10" s="1"/>
  <c r="D3954" i="10" s="1"/>
  <c r="D3955" i="10" s="1"/>
  <c r="D3956" i="10"/>
  <c r="D3957" i="10" s="1"/>
  <c r="D3958" i="10" s="1"/>
  <c r="D3959" i="10" s="1"/>
  <c r="D3960" i="10" s="1"/>
  <c r="D3961" i="10" s="1"/>
  <c r="D3962" i="10"/>
  <c r="D3963" i="10"/>
  <c r="D3964" i="10"/>
  <c r="D3965" i="10"/>
  <c r="D3966" i="10"/>
  <c r="D3967" i="10"/>
  <c r="D3968" i="10" s="1"/>
  <c r="D3969" i="10"/>
  <c r="D3970" i="10"/>
  <c r="D3971" i="10" s="1"/>
  <c r="D3972" i="10" s="1"/>
  <c r="D3973" i="10" s="1"/>
  <c r="D3974" i="10" s="1"/>
  <c r="D3975" i="10"/>
  <c r="D3976" i="10"/>
  <c r="D3977" i="10" s="1"/>
  <c r="D3978" i="10"/>
  <c r="D3979" i="10"/>
  <c r="D3980" i="10"/>
  <c r="D3981" i="10"/>
  <c r="D3982" i="10"/>
  <c r="D3983" i="10"/>
  <c r="D3984" i="10"/>
  <c r="D3985" i="10"/>
  <c r="D3986" i="10"/>
  <c r="D3987" i="10"/>
  <c r="D3988" i="10"/>
  <c r="D3989" i="10" s="1"/>
  <c r="D3990" i="10" s="1"/>
  <c r="D3991" i="10" s="1"/>
  <c r="D3992" i="10"/>
  <c r="D3993" i="10"/>
  <c r="D3994" i="10"/>
  <c r="D3995" i="10" s="1"/>
  <c r="D3996" i="10"/>
  <c r="D3997" i="10"/>
  <c r="D3998" i="10" s="1"/>
  <c r="D3999" i="10"/>
  <c r="D4000" i="10"/>
  <c r="D4001" i="10"/>
  <c r="D4002" i="10" s="1"/>
  <c r="D4003" i="10" s="1"/>
  <c r="D4004" i="10"/>
  <c r="D4005" i="10"/>
  <c r="D4006" i="10" s="1"/>
  <c r="D4007" i="10" s="1"/>
  <c r="D4008" i="10" s="1"/>
  <c r="D4009" i="10" s="1"/>
  <c r="D4010" i="10"/>
  <c r="D4011" i="10"/>
  <c r="D4012" i="10" s="1"/>
  <c r="D4013" i="10"/>
  <c r="D4014" i="10"/>
  <c r="D4015" i="10"/>
  <c r="D4016" i="10"/>
  <c r="D4017" i="10"/>
  <c r="D4018" i="10"/>
  <c r="D4019" i="10" s="1"/>
  <c r="D4020" i="10"/>
  <c r="D4021" i="10"/>
  <c r="D4022" i="10"/>
  <c r="D4023" i="10"/>
  <c r="D4024" i="10"/>
  <c r="D4025" i="10"/>
  <c r="D4026" i="10"/>
  <c r="D4027" i="10"/>
  <c r="D4028" i="10"/>
  <c r="D4029" i="10"/>
  <c r="D4030" i="10"/>
  <c r="D4031" i="10"/>
  <c r="D4032" i="10" s="1"/>
  <c r="D4033" i="10"/>
  <c r="D4034" i="10"/>
  <c r="D4035" i="10" s="1"/>
  <c r="D4036" i="10" s="1"/>
  <c r="D4037" i="10" s="1"/>
  <c r="D4038" i="10"/>
  <c r="D4039" i="10"/>
  <c r="D4040" i="10"/>
  <c r="D4041" i="10"/>
  <c r="D4042" i="10"/>
  <c r="D4043" i="10" s="1"/>
  <c r="D4044" i="10"/>
  <c r="D4045" i="10"/>
  <c r="D4046" i="10" s="1"/>
  <c r="D4047" i="10" s="1"/>
  <c r="D4048" i="10"/>
  <c r="D4049" i="10"/>
  <c r="D4050" i="10" s="1"/>
  <c r="D4051" i="10" s="1"/>
  <c r="D4052" i="10" s="1"/>
  <c r="D4053" i="10"/>
  <c r="D4054" i="10"/>
  <c r="D4055" i="10"/>
  <c r="D4056" i="10"/>
  <c r="D4057" i="10"/>
  <c r="D4058" i="10"/>
  <c r="D4059" i="10"/>
  <c r="D4060" i="10"/>
  <c r="D4061" i="10"/>
  <c r="D4062" i="10"/>
  <c r="D4063" i="10"/>
  <c r="D4064" i="10"/>
  <c r="D4065" i="10"/>
  <c r="D4066" i="10" s="1"/>
  <c r="D4067" i="10" s="1"/>
  <c r="D4068" i="10" s="1"/>
  <c r="D4069" i="10"/>
  <c r="D4070" i="10" s="1"/>
  <c r="D4071" i="10" s="1"/>
  <c r="D4072" i="10" s="1"/>
  <c r="D4073" i="10" s="1"/>
  <c r="D4074" i="10"/>
  <c r="D4075" i="10" s="1"/>
  <c r="D4076" i="10" s="1"/>
  <c r="D4077" i="10" s="1"/>
  <c r="D4078" i="10" s="1"/>
  <c r="D4079" i="10" s="1"/>
  <c r="D4080" i="10"/>
  <c r="D4081" i="10"/>
  <c r="D4082" i="10"/>
  <c r="D4083" i="10"/>
  <c r="D4084" i="10"/>
  <c r="D4085" i="10"/>
  <c r="D4086" i="10"/>
  <c r="D4087" i="10"/>
  <c r="D4088" i="10"/>
  <c r="D4089" i="10"/>
  <c r="D4090" i="10"/>
  <c r="D4091" i="10"/>
  <c r="D4092" i="10"/>
  <c r="D4093" i="10"/>
  <c r="D4094" i="10"/>
  <c r="D4095" i="10" s="1"/>
  <c r="D4096" i="10" s="1"/>
  <c r="D4097" i="10"/>
  <c r="D4098" i="10" s="1"/>
  <c r="D4099" i="10" s="1"/>
  <c r="D4100" i="10" s="1"/>
  <c r="D4101" i="10" s="1"/>
  <c r="D4102" i="10"/>
  <c r="D4103" i="10"/>
  <c r="D4104" i="10" s="1"/>
  <c r="D4105" i="10" s="1"/>
  <c r="D4106" i="10"/>
  <c r="D4107" i="10" s="1"/>
  <c r="D4108" i="10" s="1"/>
  <c r="D4109" i="10"/>
  <c r="D4110" i="10" s="1"/>
  <c r="D4111" i="10" s="1"/>
  <c r="D4112" i="10"/>
  <c r="D4113" i="10"/>
  <c r="D4114" i="10"/>
  <c r="D4115" i="10" s="1"/>
  <c r="D4116" i="10" s="1"/>
  <c r="D4117" i="10" s="1"/>
  <c r="D4118" i="10"/>
  <c r="D4119" i="10"/>
  <c r="D4120" i="10"/>
  <c r="D4121" i="10"/>
  <c r="D4122" i="10" s="1"/>
  <c r="D4123" i="10"/>
  <c r="D4124" i="10"/>
  <c r="D4125" i="10" s="1"/>
  <c r="D4126" i="10" s="1"/>
  <c r="D4127" i="10" s="1"/>
  <c r="D4128" i="10" s="1"/>
  <c r="D4129" i="10"/>
  <c r="D4130" i="10"/>
  <c r="D4131" i="10" s="1"/>
  <c r="D4132" i="10" s="1"/>
  <c r="D4133" i="10" s="1"/>
  <c r="D4134" i="10" s="1"/>
  <c r="D4135" i="10"/>
  <c r="D4136" i="10"/>
  <c r="D4137" i="10"/>
  <c r="D4138" i="10" s="1"/>
  <c r="D4139" i="10"/>
  <c r="D4140" i="10"/>
  <c r="D4141" i="10" s="1"/>
  <c r="D4142" i="10" s="1"/>
  <c r="D4143" i="10" s="1"/>
  <c r="D4144" i="10" s="1"/>
  <c r="D4145" i="10"/>
  <c r="D4146" i="10"/>
  <c r="D4147" i="10"/>
  <c r="D4148" i="10"/>
  <c r="D4149" i="10"/>
  <c r="D4150" i="10"/>
  <c r="D4151" i="10" s="1"/>
  <c r="D4152" i="10"/>
  <c r="D4153" i="10" s="1"/>
  <c r="D4154" i="10" s="1"/>
  <c r="D4155" i="10" s="1"/>
  <c r="D4156" i="10"/>
  <c r="D4157" i="10"/>
  <c r="D4158" i="10"/>
  <c r="D4159" i="10"/>
  <c r="D4160" i="10" s="1"/>
  <c r="D4161" i="10"/>
  <c r="D4162" i="10"/>
  <c r="D4163" i="10"/>
  <c r="D4164" i="10"/>
  <c r="D4165" i="10"/>
  <c r="D4166" i="10"/>
  <c r="D4167" i="10"/>
  <c r="D4168" i="10" s="1"/>
  <c r="D4169" i="10" s="1"/>
  <c r="D4170" i="10" s="1"/>
  <c r="D4171" i="10"/>
  <c r="D4172" i="10"/>
  <c r="D4173" i="10" s="1"/>
  <c r="D4174" i="10" s="1"/>
  <c r="D4175" i="10" s="1"/>
  <c r="D4176" i="10" s="1"/>
  <c r="D4177" i="10"/>
  <c r="D4178" i="10"/>
  <c r="D4179" i="10" s="1"/>
  <c r="D4180" i="10"/>
  <c r="D4181" i="10"/>
  <c r="D4182" i="10"/>
  <c r="D4183" i="10" s="1"/>
  <c r="D4184" i="10" s="1"/>
  <c r="D4185" i="10"/>
  <c r="D4186" i="10" s="1"/>
  <c r="D4187" i="10" s="1"/>
  <c r="D4188" i="10" s="1"/>
  <c r="D4189" i="10"/>
  <c r="D4190" i="10"/>
  <c r="D4191" i="10"/>
  <c r="D4192" i="10" s="1"/>
  <c r="D4193" i="10"/>
  <c r="D4194" i="10"/>
  <c r="D4195" i="10"/>
  <c r="D4196" i="10"/>
  <c r="D4197" i="10" s="1"/>
  <c r="D4198" i="10"/>
  <c r="D4199" i="10"/>
  <c r="D4200" i="10" s="1"/>
  <c r="D4201" i="10" s="1"/>
  <c r="D4202" i="10" s="1"/>
  <c r="D4203" i="10"/>
  <c r="D4204" i="10"/>
  <c r="D4205" i="10"/>
  <c r="D4206" i="10"/>
  <c r="D4207" i="10"/>
  <c r="D4208" i="10"/>
  <c r="D4209" i="10" s="1"/>
  <c r="D4210" i="10"/>
  <c r="D4211" i="10"/>
  <c r="D4212" i="10" s="1"/>
  <c r="D4213" i="10" s="1"/>
  <c r="D4214" i="10" s="1"/>
  <c r="D4215" i="10" s="1"/>
  <c r="D4216" i="10"/>
  <c r="D4217" i="10"/>
  <c r="D4218" i="10" s="1"/>
  <c r="D4219" i="10" s="1"/>
  <c r="D4220" i="10" s="1"/>
  <c r="D4221" i="10" s="1"/>
  <c r="D4222" i="10"/>
  <c r="D4223" i="10"/>
  <c r="D4224" i="10" s="1"/>
  <c r="D4225" i="10" s="1"/>
  <c r="D4226" i="10"/>
  <c r="D4227" i="10" s="1"/>
  <c r="D4228" i="10" s="1"/>
  <c r="D4229" i="10"/>
  <c r="D4230" i="10" s="1"/>
  <c r="D4231" i="10" s="1"/>
  <c r="D4232" i="10" s="1"/>
  <c r="D4233" i="10" s="1"/>
  <c r="D4234" i="10" s="1"/>
  <c r="D4235" i="10"/>
  <c r="D4236" i="10" s="1"/>
  <c r="D4237" i="10" s="1"/>
  <c r="D4238" i="10"/>
  <c r="D4239" i="10" s="1"/>
  <c r="D4240" i="10" s="1"/>
  <c r="D4241" i="10" s="1"/>
  <c r="D4242" i="10" s="1"/>
  <c r="D4243" i="10" s="1"/>
  <c r="D4244" i="10"/>
  <c r="D4245" i="10" s="1"/>
  <c r="D4246" i="10" s="1"/>
  <c r="D4247" i="10"/>
  <c r="D4248" i="10" s="1"/>
  <c r="D4249" i="10" s="1"/>
  <c r="D4250" i="10" s="1"/>
  <c r="D4251" i="10" s="1"/>
  <c r="D4252" i="10"/>
  <c r="D4253" i="10"/>
  <c r="D4254" i="10"/>
  <c r="D4255" i="10" s="1"/>
  <c r="D4256" i="10"/>
  <c r="D4257" i="10"/>
  <c r="D4258" i="10"/>
  <c r="D4259" i="10"/>
  <c r="D4260" i="10"/>
  <c r="D4261" i="10"/>
  <c r="D4262" i="10"/>
  <c r="D4263" i="10"/>
  <c r="D4264" i="10"/>
  <c r="D4265" i="10" s="1"/>
  <c r="D4266" i="10" s="1"/>
  <c r="D4267" i="10" s="1"/>
  <c r="D4268" i="10" s="1"/>
  <c r="D4269" i="10" s="1"/>
  <c r="D4270" i="10"/>
  <c r="D4271" i="10"/>
  <c r="D4272" i="10"/>
  <c r="D4273" i="10" s="1"/>
  <c r="D4274" i="10" s="1"/>
  <c r="D4275" i="10" s="1"/>
  <c r="D4276" i="10"/>
  <c r="D4277" i="10" s="1"/>
  <c r="D4278" i="10" s="1"/>
  <c r="D4279" i="10" s="1"/>
  <c r="D4280" i="10" s="1"/>
  <c r="D4281" i="10" s="1"/>
  <c r="D4282" i="10"/>
  <c r="D4283" i="10"/>
  <c r="D4284" i="10"/>
  <c r="D4285" i="10" s="1"/>
  <c r="D4286" i="10" s="1"/>
  <c r="D4287" i="10"/>
  <c r="D4288" i="10" s="1"/>
  <c r="D4289" i="10" s="1"/>
  <c r="D4290" i="10" s="1"/>
  <c r="D4291" i="10"/>
  <c r="D4292" i="10"/>
  <c r="D4293" i="10"/>
  <c r="D4294" i="10"/>
  <c r="D4295" i="10"/>
  <c r="D4296" i="10"/>
  <c r="D4297" i="10" s="1"/>
  <c r="D4298" i="10" s="1"/>
  <c r="D4299" i="10" s="1"/>
  <c r="D4300" i="10"/>
  <c r="D4301" i="10"/>
  <c r="D4302" i="10"/>
  <c r="D4303" i="10" s="1"/>
  <c r="D4304" i="10" s="1"/>
  <c r="D4305" i="10"/>
  <c r="D4306" i="10" s="1"/>
  <c r="D4307" i="10" s="1"/>
  <c r="D4308" i="10" s="1"/>
  <c r="D4309" i="10" s="1"/>
  <c r="D4310" i="10"/>
  <c r="D4311" i="10" s="1"/>
  <c r="D4312" i="10" s="1"/>
  <c r="D4313" i="10" s="1"/>
  <c r="D4314" i="10" s="1"/>
  <c r="D4315" i="10"/>
  <c r="D4316" i="10"/>
  <c r="D4317" i="10" s="1"/>
  <c r="D4318" i="10" s="1"/>
  <c r="D4319" i="10"/>
  <c r="D4320" i="10" s="1"/>
  <c r="D4321" i="10" s="1"/>
  <c r="D4322" i="10" s="1"/>
  <c r="D4323" i="10"/>
  <c r="D4324" i="10"/>
  <c r="D4325" i="10"/>
  <c r="D4326" i="10"/>
  <c r="D4327" i="10" s="1"/>
  <c r="D4328" i="10" s="1"/>
  <c r="D4329" i="10"/>
  <c r="D4330" i="10" s="1"/>
  <c r="D4331" i="10" s="1"/>
  <c r="D4332" i="10" s="1"/>
  <c r="D4333" i="10" s="1"/>
  <c r="D4334" i="10"/>
  <c r="D4335" i="10"/>
  <c r="D4336" i="10" s="1"/>
  <c r="D4337" i="10" s="1"/>
  <c r="D4338" i="10" s="1"/>
  <c r="D4339" i="10" s="1"/>
  <c r="D4340" i="10"/>
  <c r="D4341" i="10"/>
  <c r="D4342" i="10"/>
  <c r="D4343" i="10" s="1"/>
  <c r="D4344" i="10" s="1"/>
  <c r="D4345" i="10"/>
  <c r="D4346" i="10" s="1"/>
  <c r="D4347" i="10" s="1"/>
  <c r="D4348" i="10" s="1"/>
  <c r="D4349" i="10" s="1"/>
  <c r="D4350" i="10"/>
  <c r="D4351" i="10"/>
  <c r="D4352" i="10" s="1"/>
  <c r="D4353" i="10"/>
  <c r="D4354" i="10"/>
  <c r="D4355" i="10" s="1"/>
  <c r="D4356" i="10" s="1"/>
  <c r="D4357" i="10" s="1"/>
  <c r="D4358" i="10" s="1"/>
  <c r="D4359" i="10"/>
  <c r="D4360" i="10"/>
  <c r="D4361" i="10" s="1"/>
  <c r="D4362" i="10" s="1"/>
  <c r="D4363" i="10"/>
  <c r="D4364" i="10" s="1"/>
  <c r="D4365" i="10" s="1"/>
  <c r="D4366" i="10" s="1"/>
  <c r="D4367" i="10" s="1"/>
  <c r="D4368" i="10"/>
  <c r="D4369" i="10"/>
  <c r="D4370" i="10" s="1"/>
  <c r="D4371" i="10"/>
  <c r="D4372" i="10"/>
  <c r="D4373" i="10" s="1"/>
  <c r="D4374" i="10" s="1"/>
  <c r="D4375" i="10"/>
  <c r="D4376" i="10" s="1"/>
  <c r="D4377" i="10" s="1"/>
  <c r="D4378" i="10" s="1"/>
  <c r="D4379" i="10"/>
  <c r="D4380" i="10"/>
  <c r="D4381" i="10" s="1"/>
  <c r="D4382" i="10" s="1"/>
  <c r="D4383" i="10" s="1"/>
  <c r="D4384" i="10" s="1"/>
  <c r="D4385" i="10"/>
  <c r="D4386" i="10"/>
  <c r="D4387" i="10" s="1"/>
  <c r="D4388" i="10" s="1"/>
  <c r="D4389" i="10" s="1"/>
  <c r="D4390" i="10" s="1"/>
  <c r="D4391" i="10"/>
  <c r="D4392" i="10"/>
  <c r="D4393" i="10"/>
  <c r="D4394" i="10"/>
  <c r="D4395" i="10"/>
  <c r="D4396" i="10"/>
  <c r="D4397" i="10"/>
  <c r="D4398" i="10"/>
  <c r="D4399" i="10"/>
  <c r="D4400" i="10"/>
  <c r="D4401" i="10"/>
  <c r="D4402" i="10"/>
  <c r="D4403" i="10"/>
  <c r="D4404" i="10" s="1"/>
  <c r="D4405" i="10"/>
  <c r="D4406" i="10"/>
  <c r="D4407" i="10" s="1"/>
  <c r="D4408" i="10" s="1"/>
  <c r="D4409" i="10"/>
  <c r="D4410" i="10" s="1"/>
  <c r="D4411" i="10" s="1"/>
  <c r="D4412" i="10" s="1"/>
  <c r="D4413" i="10" s="1"/>
  <c r="D4414" i="10"/>
  <c r="D4415" i="10"/>
  <c r="D4416" i="10" s="1"/>
  <c r="D4417" i="10" s="1"/>
  <c r="D4418" i="10" s="1"/>
  <c r="D4419" i="10" s="1"/>
  <c r="D4420" i="10"/>
  <c r="D4421" i="10"/>
  <c r="D4422" i="10"/>
  <c r="D4423" i="10"/>
  <c r="D4424" i="10"/>
  <c r="D4425" i="10"/>
  <c r="D4426" i="10"/>
  <c r="D4427" i="10"/>
  <c r="D4428" i="10"/>
  <c r="D4429" i="10"/>
  <c r="D4430" i="10"/>
  <c r="D4431" i="10"/>
  <c r="D4432" i="10"/>
  <c r="D4433" i="10" s="1"/>
  <c r="D4434" i="10" s="1"/>
  <c r="D4435" i="10"/>
  <c r="D4436" i="10" s="1"/>
  <c r="D4437" i="10" s="1"/>
  <c r="D4438" i="10" s="1"/>
  <c r="D4439" i="10" s="1"/>
  <c r="D4440" i="10"/>
  <c r="D4441" i="10"/>
  <c r="D4442" i="10" s="1"/>
  <c r="D4443" i="10" s="1"/>
  <c r="D4444" i="10" s="1"/>
  <c r="D4445" i="10"/>
  <c r="D4446" i="10"/>
  <c r="D4447" i="10"/>
  <c r="D4448" i="10" s="1"/>
  <c r="D4449" i="10" s="1"/>
  <c r="D4450" i="10"/>
  <c r="D4451" i="10"/>
  <c r="D4452" i="10"/>
  <c r="D4453" i="10" s="1"/>
  <c r="D4454" i="10" s="1"/>
  <c r="D4455" i="10" s="1"/>
  <c r="D4456" i="10"/>
  <c r="D4457" i="10"/>
  <c r="D4458" i="10"/>
  <c r="D4459" i="10"/>
  <c r="D4460" i="10"/>
  <c r="D4461" i="10"/>
  <c r="D4462" i="10"/>
  <c r="D4463" i="10" s="1"/>
  <c r="D4464" i="10" s="1"/>
  <c r="D4465" i="10" s="1"/>
  <c r="D4466" i="10" s="1"/>
  <c r="D4467" i="10" s="1"/>
  <c r="D4468" i="10"/>
  <c r="D4469" i="10" s="1"/>
  <c r="D4470" i="10" s="1"/>
  <c r="D4471" i="10"/>
  <c r="D4472" i="10"/>
  <c r="D4473" i="10"/>
  <c r="D4474" i="10"/>
  <c r="D4475" i="10"/>
  <c r="D4476" i="10"/>
  <c r="D4477" i="10"/>
  <c r="D4478" i="10"/>
  <c r="D4479" i="10"/>
  <c r="D4480" i="10" s="1"/>
  <c r="D4481" i="10"/>
  <c r="D4482" i="10"/>
  <c r="D4483" i="10" s="1"/>
  <c r="D4484" i="10" s="1"/>
  <c r="D4485" i="10" s="1"/>
  <c r="D4486" i="10" s="1"/>
  <c r="D4487" i="10"/>
  <c r="D4488" i="10"/>
  <c r="D4489" i="10" s="1"/>
  <c r="D4490" i="10" s="1"/>
  <c r="D4491" i="10" s="1"/>
  <c r="D4492" i="10"/>
  <c r="D4493" i="10"/>
  <c r="D4494" i="10"/>
  <c r="D4495" i="10" s="1"/>
  <c r="D4496" i="10"/>
  <c r="D4497" i="10"/>
  <c r="D4498" i="10" s="1"/>
  <c r="D4499" i="10" s="1"/>
  <c r="D4500" i="10" s="1"/>
  <c r="D4501" i="10" s="1"/>
  <c r="D4502" i="10"/>
  <c r="D4503" i="10" s="1"/>
  <c r="D4504" i="10" s="1"/>
  <c r="D4505" i="10" s="1"/>
  <c r="D4506" i="10"/>
  <c r="D4507" i="10" s="1"/>
  <c r="D4508" i="10" s="1"/>
  <c r="D4509" i="10" s="1"/>
  <c r="D4510" i="10" s="1"/>
  <c r="D4511" i="10" s="1"/>
  <c r="D4512" i="10"/>
  <c r="D4513" i="10" s="1"/>
  <c r="D4514" i="10" s="1"/>
  <c r="D4515" i="10"/>
  <c r="D4516" i="10"/>
  <c r="D4517" i="10"/>
  <c r="D4518" i="10" s="1"/>
  <c r="D4519" i="10" s="1"/>
  <c r="D4520" i="10"/>
  <c r="D4521" i="10" s="1"/>
  <c r="D4522" i="10" s="1"/>
  <c r="D4523" i="10" s="1"/>
  <c r="D4524" i="10"/>
  <c r="D4525" i="10"/>
  <c r="D4526" i="10"/>
  <c r="D4527" i="10"/>
  <c r="D4528" i="10"/>
  <c r="D4529" i="10"/>
  <c r="D4530" i="10" s="1"/>
  <c r="D4531" i="10" s="1"/>
  <c r="D4532" i="10" s="1"/>
  <c r="D4533" i="10"/>
  <c r="D4534" i="10"/>
  <c r="D4535" i="10"/>
  <c r="D4536" i="10"/>
  <c r="D4537" i="10"/>
  <c r="D4538" i="10"/>
  <c r="N1000" i="3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N1001" i="3" s="1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1526" i="10"/>
  <c r="I1527" i="10"/>
  <c r="I1528" i="10"/>
  <c r="I1529" i="10"/>
  <c r="I1530" i="10"/>
  <c r="I1531" i="10"/>
  <c r="I1532" i="10"/>
  <c r="I1533" i="10"/>
  <c r="I1534" i="10"/>
  <c r="I1535" i="10"/>
  <c r="I1536" i="10"/>
  <c r="I1537" i="10"/>
  <c r="I1538" i="10"/>
  <c r="I1539" i="10"/>
  <c r="I1540" i="10"/>
  <c r="I1541" i="10"/>
  <c r="I1542" i="10"/>
  <c r="I1543" i="10"/>
  <c r="I1544" i="10"/>
  <c r="I1545" i="10"/>
  <c r="I1546" i="10"/>
  <c r="I1547" i="10"/>
  <c r="I1548" i="10"/>
  <c r="I1549" i="10"/>
  <c r="I1550" i="10"/>
  <c r="I1551" i="10"/>
  <c r="I1552" i="10"/>
  <c r="I1553" i="10"/>
  <c r="I1554" i="10"/>
  <c r="I1555" i="10"/>
  <c r="I1556" i="10"/>
  <c r="I1557" i="10"/>
  <c r="I1558" i="10"/>
  <c r="I1559" i="10"/>
  <c r="I1560" i="10"/>
  <c r="I1561" i="10"/>
  <c r="I1562" i="10"/>
  <c r="I1563" i="10"/>
  <c r="I1564" i="10"/>
  <c r="I1565" i="10"/>
  <c r="I1566" i="10"/>
  <c r="I1567" i="10"/>
  <c r="I1568" i="10"/>
  <c r="I1569" i="10"/>
  <c r="I1570" i="10"/>
  <c r="I1571" i="10"/>
  <c r="I1572" i="10"/>
  <c r="I1573" i="10"/>
  <c r="I1574" i="10"/>
  <c r="I1575" i="10"/>
  <c r="I1576" i="10"/>
  <c r="I1577" i="10"/>
  <c r="I1578" i="10"/>
  <c r="I1579" i="10"/>
  <c r="I1580" i="10"/>
  <c r="I1581" i="10"/>
  <c r="I1582" i="10"/>
  <c r="I158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I1618" i="10"/>
  <c r="I1619" i="10"/>
  <c r="I1620" i="10"/>
  <c r="I1621" i="10"/>
  <c r="I1622" i="10"/>
  <c r="I1623" i="10"/>
  <c r="I1624" i="10"/>
  <c r="I1625" i="10"/>
  <c r="I1626" i="10"/>
  <c r="I1627" i="10"/>
  <c r="I1628" i="10"/>
  <c r="I1629" i="10"/>
  <c r="I1630" i="10"/>
  <c r="I1631" i="10"/>
  <c r="I1632" i="10"/>
  <c r="I1633" i="10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I1668" i="10"/>
  <c r="I1669" i="10"/>
  <c r="I1670" i="10"/>
  <c r="I1671" i="10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I1772" i="10"/>
  <c r="I1773" i="10"/>
  <c r="I1774" i="10"/>
  <c r="I1775" i="10"/>
  <c r="I1776" i="10"/>
  <c r="I1777" i="10"/>
  <c r="I1778" i="10"/>
  <c r="I1779" i="10"/>
  <c r="I1780" i="10"/>
  <c r="I1781" i="10"/>
  <c r="I1782" i="10"/>
  <c r="I1783" i="10"/>
  <c r="I1784" i="10"/>
  <c r="I1785" i="10"/>
  <c r="I1786" i="10"/>
  <c r="I1787" i="10"/>
  <c r="I1788" i="10"/>
  <c r="I1789" i="10"/>
  <c r="I1790" i="10"/>
  <c r="I1791" i="10"/>
  <c r="I1792" i="10"/>
  <c r="I1793" i="10"/>
  <c r="I1794" i="10"/>
  <c r="I1795" i="10"/>
  <c r="I1796" i="10"/>
  <c r="I1797" i="10"/>
  <c r="I1798" i="10"/>
  <c r="I1799" i="10"/>
  <c r="I1800" i="10"/>
  <c r="I1801" i="10"/>
  <c r="I1802" i="10"/>
  <c r="I1803" i="10"/>
  <c r="I1804" i="10"/>
  <c r="I1805" i="10"/>
  <c r="I1806" i="10"/>
  <c r="I1807" i="10"/>
  <c r="I1808" i="10"/>
  <c r="I1809" i="10"/>
  <c r="I1810" i="10"/>
  <c r="I1811" i="10"/>
  <c r="I1812" i="10"/>
  <c r="I1813" i="10"/>
  <c r="I1814" i="10"/>
  <c r="I1815" i="10"/>
  <c r="I1816" i="10"/>
  <c r="I1817" i="10"/>
  <c r="I1818" i="10"/>
  <c r="I1819" i="10"/>
  <c r="I1820" i="10"/>
  <c r="I1821" i="10"/>
  <c r="I1822" i="10"/>
  <c r="I1823" i="10"/>
  <c r="I1824" i="10"/>
  <c r="I1825" i="10"/>
  <c r="I1826" i="10"/>
  <c r="I1827" i="10"/>
  <c r="I1828" i="10"/>
  <c r="I1829" i="10"/>
  <c r="I1830" i="10"/>
  <c r="I1831" i="10"/>
  <c r="I1832" i="10"/>
  <c r="I1833" i="10"/>
  <c r="I1834" i="10"/>
  <c r="I1835" i="10"/>
  <c r="I1836" i="10"/>
  <c r="I1837" i="10"/>
  <c r="I1838" i="10"/>
  <c r="I1839" i="10"/>
  <c r="I1840" i="10"/>
  <c r="I1841" i="10"/>
  <c r="I1842" i="10"/>
  <c r="I1843" i="10"/>
  <c r="I1844" i="10"/>
  <c r="I1845" i="10"/>
  <c r="I1846" i="10"/>
  <c r="I1847" i="10"/>
  <c r="I1848" i="10"/>
  <c r="I1849" i="10"/>
  <c r="I1850" i="10"/>
  <c r="I1851" i="10"/>
  <c r="I1852" i="10"/>
  <c r="I1853" i="10"/>
  <c r="I1854" i="10"/>
  <c r="I1855" i="10"/>
  <c r="I1856" i="10"/>
  <c r="I1857" i="10"/>
  <c r="I1858" i="10"/>
  <c r="I1859" i="10"/>
  <c r="I1860" i="10"/>
  <c r="I1861" i="10"/>
  <c r="I1862" i="10"/>
  <c r="I1863" i="10"/>
  <c r="I1864" i="10"/>
  <c r="I1865" i="10"/>
  <c r="I1866" i="10"/>
  <c r="I1867" i="10"/>
  <c r="I1868" i="10"/>
  <c r="I1869" i="10"/>
  <c r="I1870" i="10"/>
  <c r="I1871" i="10"/>
  <c r="I1872" i="10"/>
  <c r="I1873" i="10"/>
  <c r="I1874" i="10"/>
  <c r="I1875" i="10"/>
  <c r="I1876" i="10"/>
  <c r="I1877" i="10"/>
  <c r="I1878" i="10"/>
  <c r="I1879" i="10"/>
  <c r="I1880" i="10"/>
  <c r="I1881" i="10"/>
  <c r="I1882" i="10"/>
  <c r="I1883" i="10"/>
  <c r="I1884" i="10"/>
  <c r="I1885" i="10"/>
  <c r="I1886" i="10"/>
  <c r="I1887" i="10"/>
  <c r="I1888" i="10"/>
  <c r="I1889" i="10"/>
  <c r="I1890" i="10"/>
  <c r="I1891" i="10"/>
  <c r="I1892" i="10"/>
  <c r="I1893" i="10"/>
  <c r="I1894" i="10"/>
  <c r="I1895" i="10"/>
  <c r="I1896" i="10"/>
  <c r="I1897" i="10"/>
  <c r="I1898" i="10"/>
  <c r="I1899" i="10"/>
  <c r="I1900" i="10"/>
  <c r="I1901" i="10"/>
  <c r="I1902" i="10"/>
  <c r="I1903" i="10"/>
  <c r="I1904" i="10"/>
  <c r="I1905" i="10"/>
  <c r="I1906" i="10"/>
  <c r="I1907" i="10"/>
  <c r="I1908" i="10"/>
  <c r="I1909" i="10"/>
  <c r="I1910" i="10"/>
  <c r="I1911" i="10"/>
  <c r="I1912" i="10"/>
  <c r="I1913" i="10"/>
  <c r="I1914" i="10"/>
  <c r="I1915" i="10"/>
  <c r="I1916" i="10"/>
  <c r="I1917" i="10"/>
  <c r="I1918" i="10"/>
  <c r="I1919" i="10"/>
  <c r="I1920" i="10"/>
  <c r="I1921" i="10"/>
  <c r="I1922" i="10"/>
  <c r="I1923" i="10"/>
  <c r="I1924" i="10"/>
  <c r="I1925" i="10"/>
  <c r="I1926" i="10"/>
  <c r="I1927" i="10"/>
  <c r="I1928" i="10"/>
  <c r="I1929" i="10"/>
  <c r="I1930" i="10"/>
  <c r="I1931" i="10"/>
  <c r="I1932" i="10"/>
  <c r="I1933" i="10"/>
  <c r="I1934" i="10"/>
  <c r="I1935" i="10"/>
  <c r="I1936" i="10"/>
  <c r="I1937" i="10"/>
  <c r="I1938" i="10"/>
  <c r="I1939" i="10"/>
  <c r="I1940" i="10"/>
  <c r="I1941" i="10"/>
  <c r="I1942" i="10"/>
  <c r="I1943" i="10"/>
  <c r="I1944" i="10"/>
  <c r="I1945" i="10"/>
  <c r="I1946" i="10"/>
  <c r="I1947" i="10"/>
  <c r="I1948" i="10"/>
  <c r="I1949" i="10"/>
  <c r="I1950" i="10"/>
  <c r="I1951" i="10"/>
  <c r="I1952" i="10"/>
  <c r="I1953" i="10"/>
  <c r="I1954" i="10"/>
  <c r="I1955" i="10"/>
  <c r="I1956" i="10"/>
  <c r="I1957" i="10"/>
  <c r="I1958" i="10"/>
  <c r="I1959" i="10"/>
  <c r="I1960" i="10"/>
  <c r="I1961" i="10"/>
  <c r="I1962" i="10"/>
  <c r="I1963" i="10"/>
  <c r="I1964" i="10"/>
  <c r="I1965" i="10"/>
  <c r="I1966" i="10"/>
  <c r="I1967" i="10"/>
  <c r="I1968" i="10"/>
  <c r="I1969" i="10"/>
  <c r="I1970" i="10"/>
  <c r="I1971" i="10"/>
  <c r="I1972" i="10"/>
  <c r="I1973" i="10"/>
  <c r="I1974" i="10"/>
  <c r="I1975" i="10"/>
  <c r="I1976" i="10"/>
  <c r="I1977" i="10"/>
  <c r="I1978" i="10"/>
  <c r="I1979" i="10"/>
  <c r="I1980" i="10"/>
  <c r="I1981" i="10"/>
  <c r="I1982" i="10"/>
  <c r="I1983" i="10"/>
  <c r="I1984" i="10"/>
  <c r="I1985" i="10"/>
  <c r="I1986" i="10"/>
  <c r="I1987" i="10"/>
  <c r="I1988" i="10"/>
  <c r="I1989" i="10"/>
  <c r="I1990" i="10"/>
  <c r="I1991" i="10"/>
  <c r="I1992" i="10"/>
  <c r="I1993" i="10"/>
  <c r="I1994" i="10"/>
  <c r="I1995" i="10"/>
  <c r="I1996" i="10"/>
  <c r="I1997" i="10"/>
  <c r="I1998" i="10"/>
  <c r="I1999" i="10"/>
  <c r="I2000" i="10"/>
  <c r="I2001" i="10"/>
  <c r="I2002" i="10"/>
  <c r="I2003" i="10"/>
  <c r="I2004" i="10"/>
  <c r="I2005" i="10"/>
  <c r="I2006" i="10"/>
  <c r="I2007" i="10"/>
  <c r="I2008" i="10"/>
  <c r="I2009" i="10"/>
  <c r="I2010" i="10"/>
  <c r="I2011" i="10"/>
  <c r="I2012" i="10"/>
  <c r="I2013" i="10"/>
  <c r="I2014" i="10"/>
  <c r="I2015" i="10"/>
  <c r="I2016" i="10"/>
  <c r="I2017" i="10"/>
  <c r="I2018" i="10"/>
  <c r="I2019" i="10"/>
  <c r="I2020" i="10"/>
  <c r="I2021" i="10"/>
  <c r="I2022" i="10"/>
  <c r="I2023" i="10"/>
  <c r="I2024" i="10"/>
  <c r="I2025" i="10"/>
  <c r="I2026" i="10"/>
  <c r="I2027" i="10"/>
  <c r="I2028" i="10"/>
  <c r="I2029" i="10"/>
  <c r="I2030" i="10"/>
  <c r="I2031" i="10"/>
  <c r="I2032" i="10"/>
  <c r="I2033" i="10"/>
  <c r="I2034" i="10"/>
  <c r="I2035" i="10"/>
  <c r="I2036" i="10"/>
  <c r="I2037" i="10"/>
  <c r="I2038" i="10"/>
  <c r="I2039" i="10"/>
  <c r="I2040" i="10"/>
  <c r="I2041" i="10"/>
  <c r="I2042" i="10"/>
  <c r="I2043" i="10"/>
  <c r="I2044" i="10"/>
  <c r="I2045" i="10"/>
  <c r="I2046" i="10"/>
  <c r="I2047" i="10"/>
  <c r="I2048" i="10"/>
  <c r="I2049" i="10"/>
  <c r="I2050" i="10"/>
  <c r="I2051" i="10"/>
  <c r="I2052" i="10"/>
  <c r="I2053" i="10"/>
  <c r="I2054" i="10"/>
  <c r="I2055" i="10"/>
  <c r="I2056" i="10"/>
  <c r="I2057" i="10"/>
  <c r="I2058" i="10"/>
  <c r="I2059" i="10"/>
  <c r="I2060" i="10"/>
  <c r="I2061" i="10"/>
  <c r="I2062" i="10"/>
  <c r="I2063" i="10"/>
  <c r="I2064" i="10"/>
  <c r="I2065" i="10"/>
  <c r="I2066" i="10"/>
  <c r="I2067" i="10"/>
  <c r="I2068" i="10"/>
  <c r="I2069" i="10"/>
  <c r="I2070" i="10"/>
  <c r="I2071" i="10"/>
  <c r="I2072" i="10"/>
  <c r="I2073" i="10"/>
  <c r="I2074" i="10"/>
  <c r="I2075" i="10"/>
  <c r="I2076" i="10"/>
  <c r="I2077" i="10"/>
  <c r="I2078" i="10"/>
  <c r="I2079" i="10"/>
  <c r="I2080" i="10"/>
  <c r="I2081" i="10"/>
  <c r="I2082" i="10"/>
  <c r="I2083" i="10"/>
  <c r="I2084" i="10"/>
  <c r="I2085" i="10"/>
  <c r="I2086" i="10"/>
  <c r="I2087" i="10"/>
  <c r="I2088" i="10"/>
  <c r="I2089" i="10"/>
  <c r="I2090" i="10"/>
  <c r="I2091" i="10"/>
  <c r="I2092" i="10"/>
  <c r="I2093" i="10"/>
  <c r="I2094" i="10"/>
  <c r="I2095" i="10"/>
  <c r="I2096" i="10"/>
  <c r="I2097" i="10"/>
  <c r="I2098" i="10"/>
  <c r="I2099" i="10"/>
  <c r="I2100" i="10"/>
  <c r="I2101" i="10"/>
  <c r="I2102" i="10"/>
  <c r="I2103" i="10"/>
  <c r="I2104" i="10"/>
  <c r="I2105" i="10"/>
  <c r="I2106" i="10"/>
  <c r="I2107" i="10"/>
  <c r="I2108" i="10"/>
  <c r="I2109" i="10"/>
  <c r="I2110" i="10"/>
  <c r="I2111" i="10"/>
  <c r="I2112" i="10"/>
  <c r="I2113" i="10"/>
  <c r="I2114" i="10"/>
  <c r="I2115" i="10"/>
  <c r="I2116" i="10"/>
  <c r="I2117" i="10"/>
  <c r="I2118" i="10"/>
  <c r="I2119" i="10"/>
  <c r="I2120" i="10"/>
  <c r="I2121" i="10"/>
  <c r="I2122" i="10"/>
  <c r="I2123" i="10"/>
  <c r="I2124" i="10"/>
  <c r="I2125" i="10"/>
  <c r="I2126" i="10"/>
  <c r="I2127" i="10"/>
  <c r="I2128" i="10"/>
  <c r="I2129" i="10"/>
  <c r="I2130" i="10"/>
  <c r="I2131" i="10"/>
  <c r="I2132" i="10"/>
  <c r="I2133" i="10"/>
  <c r="I2134" i="10"/>
  <c r="I2135" i="10"/>
  <c r="I2136" i="10"/>
  <c r="I2137" i="10"/>
  <c r="I2138" i="10"/>
  <c r="I2139" i="10"/>
  <c r="I2140" i="10"/>
  <c r="I2141" i="10"/>
  <c r="I2142" i="10"/>
  <c r="I2143" i="10"/>
  <c r="I2144" i="10"/>
  <c r="I2145" i="10"/>
  <c r="I2146" i="10"/>
  <c r="I2147" i="10"/>
  <c r="I2148" i="10"/>
  <c r="I2149" i="10"/>
  <c r="I2150" i="10"/>
  <c r="I2151" i="10"/>
  <c r="I2152" i="10"/>
  <c r="I2153" i="10"/>
  <c r="I2154" i="10"/>
  <c r="I2155" i="10"/>
  <c r="I2156" i="10"/>
  <c r="I2157" i="10"/>
  <c r="I2158" i="10"/>
  <c r="I2159" i="10"/>
  <c r="I2160" i="10"/>
  <c r="I2161" i="10"/>
  <c r="I2162" i="10"/>
  <c r="I2163" i="10"/>
  <c r="I2164" i="10"/>
  <c r="I2165" i="10"/>
  <c r="I2166" i="10"/>
  <c r="I2167" i="10"/>
  <c r="I2168" i="10"/>
  <c r="I2169" i="10"/>
  <c r="I2170" i="10"/>
  <c r="I2171" i="10"/>
  <c r="I2172" i="10"/>
  <c r="I2173" i="10"/>
  <c r="I2174" i="10"/>
  <c r="I2175" i="10"/>
  <c r="I2176" i="10"/>
  <c r="I2177" i="10"/>
  <c r="I2178" i="10"/>
  <c r="I2179" i="10"/>
  <c r="I2180" i="10"/>
  <c r="I2181" i="10"/>
  <c r="I2182" i="10"/>
  <c r="I2183" i="10"/>
  <c r="I2184" i="10"/>
  <c r="I2185" i="10"/>
  <c r="I2186" i="10"/>
  <c r="I2187" i="10"/>
  <c r="I2188" i="10"/>
  <c r="I2189" i="10"/>
  <c r="I2190" i="10"/>
  <c r="I2191" i="10"/>
  <c r="I2192" i="10"/>
  <c r="I2193" i="10"/>
  <c r="I2194" i="10"/>
  <c r="I2195" i="10"/>
  <c r="I2196" i="10"/>
  <c r="I2197" i="10"/>
  <c r="I2198" i="10"/>
  <c r="I2199" i="10"/>
  <c r="I2200" i="10"/>
  <c r="I2201" i="10"/>
  <c r="I2202" i="10"/>
  <c r="I2203" i="10"/>
  <c r="I2204" i="10"/>
  <c r="I2205" i="10"/>
  <c r="I2206" i="10"/>
  <c r="I2207" i="10"/>
  <c r="I2208" i="10"/>
  <c r="I2209" i="10"/>
  <c r="I2210" i="10"/>
  <c r="I2211" i="10"/>
  <c r="I2212" i="10"/>
  <c r="I2213" i="10"/>
  <c r="I2214" i="10"/>
  <c r="I2215" i="10"/>
  <c r="I2216" i="10"/>
  <c r="I2217" i="10"/>
  <c r="I2218" i="10"/>
  <c r="I2219" i="10"/>
  <c r="I2220" i="10"/>
  <c r="I2221" i="10"/>
  <c r="I2222" i="10"/>
  <c r="I2223" i="10"/>
  <c r="I2224" i="10"/>
  <c r="I2225" i="10"/>
  <c r="I2226" i="10"/>
  <c r="I2227" i="10"/>
  <c r="I2228" i="10"/>
  <c r="I2229" i="10"/>
  <c r="I2230" i="10"/>
  <c r="I2231" i="10"/>
  <c r="I2232" i="10"/>
  <c r="I2233" i="10"/>
  <c r="I2234" i="10"/>
  <c r="I2235" i="10"/>
  <c r="I2236" i="10"/>
  <c r="I2237" i="10"/>
  <c r="I2238" i="10"/>
  <c r="I2239" i="10"/>
  <c r="I2240" i="10"/>
  <c r="I2241" i="10"/>
  <c r="I2242" i="10"/>
  <c r="I2243" i="10"/>
  <c r="I2244" i="10"/>
  <c r="I2245" i="10"/>
  <c r="I2246" i="10"/>
  <c r="I2247" i="10"/>
  <c r="I2248" i="10"/>
  <c r="I2249" i="10"/>
  <c r="I2250" i="10"/>
  <c r="I2251" i="10"/>
  <c r="I2252" i="10"/>
  <c r="I2253" i="10"/>
  <c r="I2254" i="10"/>
  <c r="I2255" i="10"/>
  <c r="I2256" i="10"/>
  <c r="I2257" i="10"/>
  <c r="I2258" i="10"/>
  <c r="I2259" i="10"/>
  <c r="I2260" i="10"/>
  <c r="I2261" i="10"/>
  <c r="I2262" i="10"/>
  <c r="I2263" i="10"/>
  <c r="I2264" i="10"/>
  <c r="I2265" i="10"/>
  <c r="I2266" i="10"/>
  <c r="I2267" i="10"/>
  <c r="I2268" i="10"/>
  <c r="I2269" i="10"/>
  <c r="I2270" i="10"/>
  <c r="I2271" i="10"/>
  <c r="I2272" i="10"/>
  <c r="I2273" i="10"/>
  <c r="I2274" i="10"/>
  <c r="I2275" i="10"/>
  <c r="I2276" i="10"/>
  <c r="I2277" i="10"/>
  <c r="I2278" i="10"/>
  <c r="I2279" i="10"/>
  <c r="I2280" i="10"/>
  <c r="I2281" i="10"/>
  <c r="I2282" i="10"/>
  <c r="I2283" i="10"/>
  <c r="I2284" i="10"/>
  <c r="I2285" i="10"/>
  <c r="I2286" i="10"/>
  <c r="I2287" i="10"/>
  <c r="I2288" i="10"/>
  <c r="I2289" i="10"/>
  <c r="I2290" i="10"/>
  <c r="I2291" i="10"/>
  <c r="I2292" i="10"/>
  <c r="I2293" i="10"/>
  <c r="I2294" i="10"/>
  <c r="I2295" i="10"/>
  <c r="I2296" i="10"/>
  <c r="I2297" i="10"/>
  <c r="I2298" i="10"/>
  <c r="I2299" i="10"/>
  <c r="I2300" i="10"/>
  <c r="I2301" i="10"/>
  <c r="I2302" i="10"/>
  <c r="I2303" i="10"/>
  <c r="I2304" i="10"/>
  <c r="I2305" i="10"/>
  <c r="I2306" i="10"/>
  <c r="I2307" i="10"/>
  <c r="I2308" i="10"/>
  <c r="I2309" i="10"/>
  <c r="I2310" i="10"/>
  <c r="I2311" i="10"/>
  <c r="I2312" i="10"/>
  <c r="I2313" i="10"/>
  <c r="I2314" i="10"/>
  <c r="I2315" i="10"/>
  <c r="I2316" i="10"/>
  <c r="I2317" i="10"/>
  <c r="I2318" i="10"/>
  <c r="I2319" i="10"/>
  <c r="I2320" i="10"/>
  <c r="I2321" i="10"/>
  <c r="I2322" i="10"/>
  <c r="I2323" i="10"/>
  <c r="I2324" i="10"/>
  <c r="I2325" i="10"/>
  <c r="I2326" i="10"/>
  <c r="I2327" i="10"/>
  <c r="I2328" i="10"/>
  <c r="I2329" i="10"/>
  <c r="I2330" i="10"/>
  <c r="I2331" i="10"/>
  <c r="I2332" i="10"/>
  <c r="I2333" i="10"/>
  <c r="I2334" i="10"/>
  <c r="I2335" i="10"/>
  <c r="I2336" i="10"/>
  <c r="I2337" i="10"/>
  <c r="I2338" i="10"/>
  <c r="I2339" i="10"/>
  <c r="I2340" i="10"/>
  <c r="I2341" i="10"/>
  <c r="I2342" i="10"/>
  <c r="I2343" i="10"/>
  <c r="I2344" i="10"/>
  <c r="I2345" i="10"/>
  <c r="I2346" i="10"/>
  <c r="I2347" i="10"/>
  <c r="I2348" i="10"/>
  <c r="I2349" i="10"/>
  <c r="I2350" i="10"/>
  <c r="I2351" i="10"/>
  <c r="I2352" i="10"/>
  <c r="I2353" i="10"/>
  <c r="I2354" i="10"/>
  <c r="I2355" i="10"/>
  <c r="I2356" i="10"/>
  <c r="I2357" i="10"/>
  <c r="I2358" i="10"/>
  <c r="I2359" i="10"/>
  <c r="I2360" i="10"/>
  <c r="I2361" i="10"/>
  <c r="I2362" i="10"/>
  <c r="I2363" i="10"/>
  <c r="I2364" i="10"/>
  <c r="I2365" i="10"/>
  <c r="I2366" i="10"/>
  <c r="I2367" i="10"/>
  <c r="I2368" i="10"/>
  <c r="I2369" i="10"/>
  <c r="I2370" i="10"/>
  <c r="I2371" i="10"/>
  <c r="I2372" i="10"/>
  <c r="I2373" i="10"/>
  <c r="I2374" i="10"/>
  <c r="I2375" i="10"/>
  <c r="I2376" i="10"/>
  <c r="I2377" i="10"/>
  <c r="I2378" i="10"/>
  <c r="I2379" i="10"/>
  <c r="I2380" i="10"/>
  <c r="I2381" i="10"/>
  <c r="I2382" i="10"/>
  <c r="I2383" i="10"/>
  <c r="I2384" i="10"/>
  <c r="I2385" i="10"/>
  <c r="I2386" i="10"/>
  <c r="I2387" i="10"/>
  <c r="I2388" i="10"/>
  <c r="I2389" i="10"/>
  <c r="I2390" i="10"/>
  <c r="I2391" i="10"/>
  <c r="I2392" i="10"/>
  <c r="I2393" i="10"/>
  <c r="I2394" i="10"/>
  <c r="I2395" i="10"/>
  <c r="I2396" i="10"/>
  <c r="I2397" i="10"/>
  <c r="I2398" i="10"/>
  <c r="I2399" i="10"/>
  <c r="I2400" i="10"/>
  <c r="I2401" i="10"/>
  <c r="I2402" i="10"/>
  <c r="I2403" i="10"/>
  <c r="I2404" i="10"/>
  <c r="I2405" i="10"/>
  <c r="I2406" i="10"/>
  <c r="I2407" i="10"/>
  <c r="I2408" i="10"/>
  <c r="I2409" i="10"/>
  <c r="I2410" i="10"/>
  <c r="I2411" i="10"/>
  <c r="I2412" i="10"/>
  <c r="I2413" i="10"/>
  <c r="I2414" i="10"/>
  <c r="I2415" i="10"/>
  <c r="I2416" i="10"/>
  <c r="I2417" i="10"/>
  <c r="I2418" i="10"/>
  <c r="I2419" i="10"/>
  <c r="I2420" i="10"/>
  <c r="I2421" i="10"/>
  <c r="I2422" i="10"/>
  <c r="I2423" i="10"/>
  <c r="I2424" i="10"/>
  <c r="I2425" i="10"/>
  <c r="I2426" i="10"/>
  <c r="I2427" i="10"/>
  <c r="I2428" i="10"/>
  <c r="I2429" i="10"/>
  <c r="I2430" i="10"/>
  <c r="I2431" i="10"/>
  <c r="I2432" i="10"/>
  <c r="I2433" i="10"/>
  <c r="I2434" i="10"/>
  <c r="I2435" i="10"/>
  <c r="I2436" i="10"/>
  <c r="I2437" i="10"/>
  <c r="I2438" i="10"/>
  <c r="I2439" i="10"/>
  <c r="I2440" i="10"/>
  <c r="I2441" i="10"/>
  <c r="I2442" i="10"/>
  <c r="I2443" i="10"/>
  <c r="I2444" i="10"/>
  <c r="I2445" i="10"/>
  <c r="I2446" i="10"/>
  <c r="I2447" i="10"/>
  <c r="I2448" i="10"/>
  <c r="I2449" i="10"/>
  <c r="I2450" i="10"/>
  <c r="I2451" i="10"/>
  <c r="I2452" i="10"/>
  <c r="I2453" i="10"/>
  <c r="I2454" i="10"/>
  <c r="I2455" i="10"/>
  <c r="I2456" i="10"/>
  <c r="I2457" i="10"/>
  <c r="I2458" i="10"/>
  <c r="I2459" i="10"/>
  <c r="I2460" i="10"/>
  <c r="I2461" i="10"/>
  <c r="I2462" i="10"/>
  <c r="I2463" i="10"/>
  <c r="I2464" i="10"/>
  <c r="I2465" i="10"/>
  <c r="I2466" i="10"/>
  <c r="I2467" i="10"/>
  <c r="I2468" i="10"/>
  <c r="I2469" i="10"/>
  <c r="I2470" i="10"/>
  <c r="I2471" i="10"/>
  <c r="I2472" i="10"/>
  <c r="I2473" i="10"/>
  <c r="I2474" i="10"/>
  <c r="I2475" i="10"/>
  <c r="I2476" i="10"/>
  <c r="I2477" i="10"/>
  <c r="I2478" i="10"/>
  <c r="I2479" i="10"/>
  <c r="I2480" i="10"/>
  <c r="I2481" i="10"/>
  <c r="I2482" i="10"/>
  <c r="I2483" i="10"/>
  <c r="I2484" i="10"/>
  <c r="I2485" i="10"/>
  <c r="I2486" i="10"/>
  <c r="I2487" i="10"/>
  <c r="I2488" i="10"/>
  <c r="I2489" i="10"/>
  <c r="I2490" i="10"/>
  <c r="I2491" i="10"/>
  <c r="I2492" i="10"/>
  <c r="I2493" i="10"/>
  <c r="I2494" i="10"/>
  <c r="I2495" i="10"/>
  <c r="I2496" i="10"/>
  <c r="I2497" i="10"/>
  <c r="I2498" i="10"/>
  <c r="I2499" i="10"/>
  <c r="I2500" i="10"/>
  <c r="I2501" i="10"/>
  <c r="I2502" i="10"/>
  <c r="I2503" i="10"/>
  <c r="I2504" i="10"/>
  <c r="I2505" i="10"/>
  <c r="I2506" i="10"/>
  <c r="I2507" i="10"/>
  <c r="I2508" i="10"/>
  <c r="I2509" i="10"/>
  <c r="I2510" i="10"/>
  <c r="I2511" i="10"/>
  <c r="I2512" i="10"/>
  <c r="I2513" i="10"/>
  <c r="I2514" i="10"/>
  <c r="I2515" i="10"/>
  <c r="I2516" i="10"/>
  <c r="I2517" i="10"/>
  <c r="I2518" i="10"/>
  <c r="I2519" i="10"/>
  <c r="I2520" i="10"/>
  <c r="I2521" i="10"/>
  <c r="I2522" i="10"/>
  <c r="I2523" i="10"/>
  <c r="I2524" i="10"/>
  <c r="I2525" i="10"/>
  <c r="I2526" i="10"/>
  <c r="I2527" i="10"/>
  <c r="I2528" i="10"/>
  <c r="I2529" i="10"/>
  <c r="I2530" i="10"/>
  <c r="I2531" i="10"/>
  <c r="I2532" i="10"/>
  <c r="I2533" i="10"/>
  <c r="I2534" i="10"/>
  <c r="I2535" i="10"/>
  <c r="I2536" i="10"/>
  <c r="I2537" i="10"/>
  <c r="I2538" i="10"/>
  <c r="I2539" i="10"/>
  <c r="I2540" i="10"/>
  <c r="I2541" i="10"/>
  <c r="I2542" i="10"/>
  <c r="I2543" i="10"/>
  <c r="I2544" i="10"/>
  <c r="I2545" i="10"/>
  <c r="I2546" i="10"/>
  <c r="I2547" i="10"/>
  <c r="I2548" i="10"/>
  <c r="I2549" i="10"/>
  <c r="I2550" i="10"/>
  <c r="I2551" i="10"/>
  <c r="I2552" i="10"/>
  <c r="I2553" i="10"/>
  <c r="I2554" i="10"/>
  <c r="I2555" i="10"/>
  <c r="I2556" i="10"/>
  <c r="I2557" i="10"/>
  <c r="I2558" i="10"/>
  <c r="I2559" i="10"/>
  <c r="I2560" i="10"/>
  <c r="I2561" i="10"/>
  <c r="I2562" i="10"/>
  <c r="I2563" i="10"/>
  <c r="I2564" i="10"/>
  <c r="I2565" i="10"/>
  <c r="I2566" i="10"/>
  <c r="I2567" i="10"/>
  <c r="I2568" i="10"/>
  <c r="I2569" i="10"/>
  <c r="I2570" i="10"/>
  <c r="I2571" i="10"/>
  <c r="I2572" i="10"/>
  <c r="I2573" i="10"/>
  <c r="I2574" i="10"/>
  <c r="I2575" i="10"/>
  <c r="I2576" i="10"/>
  <c r="I2577" i="10"/>
  <c r="I2578" i="10"/>
  <c r="I2579" i="10"/>
  <c r="I2580" i="10"/>
  <c r="I2581" i="10"/>
  <c r="I2582" i="10"/>
  <c r="I2583" i="10"/>
  <c r="I2584" i="10"/>
  <c r="I2585" i="10"/>
  <c r="I2586" i="10"/>
  <c r="I2587" i="10"/>
  <c r="I2588" i="10"/>
  <c r="I2589" i="10"/>
  <c r="I2590" i="10"/>
  <c r="I2591" i="10"/>
  <c r="I2592" i="10"/>
  <c r="I2593" i="10"/>
  <c r="I2594" i="10"/>
  <c r="I2595" i="10"/>
  <c r="I2596" i="10"/>
  <c r="I2597" i="10"/>
  <c r="I2598" i="10"/>
  <c r="I2599" i="10"/>
  <c r="I2600" i="10"/>
  <c r="I2601" i="10"/>
  <c r="I2602" i="10"/>
  <c r="I2603" i="10"/>
  <c r="I2604" i="10"/>
  <c r="I2605" i="10"/>
  <c r="I2606" i="10"/>
  <c r="I2607" i="10"/>
  <c r="I2608" i="10"/>
  <c r="I2609" i="10"/>
  <c r="I2610" i="10"/>
  <c r="I2611" i="10"/>
  <c r="I2612" i="10"/>
  <c r="I2613" i="10"/>
  <c r="I2614" i="10"/>
  <c r="I2615" i="10"/>
  <c r="I2616" i="10"/>
  <c r="I2617" i="10"/>
  <c r="I2618" i="10"/>
  <c r="I2619" i="10"/>
  <c r="I2620" i="10"/>
  <c r="I2621" i="10"/>
  <c r="I2622" i="10"/>
  <c r="I2623" i="10"/>
  <c r="I2624" i="10"/>
  <c r="I2625" i="10"/>
  <c r="I2626" i="10"/>
  <c r="I2627" i="10"/>
  <c r="I2628" i="10"/>
  <c r="I2629" i="10"/>
  <c r="I2630" i="10"/>
  <c r="I2631" i="10"/>
  <c r="I2632" i="10"/>
  <c r="I2633" i="10"/>
  <c r="I2634" i="10"/>
  <c r="I2635" i="10"/>
  <c r="I2636" i="10"/>
  <c r="I2637" i="10"/>
  <c r="I2638" i="10"/>
  <c r="I2639" i="10"/>
  <c r="I2640" i="10"/>
  <c r="I2641" i="10"/>
  <c r="I2642" i="10"/>
  <c r="I2643" i="10"/>
  <c r="I2644" i="10"/>
  <c r="I2645" i="10"/>
  <c r="I2646" i="10"/>
  <c r="I2647" i="10"/>
  <c r="I2648" i="10"/>
  <c r="I2649" i="10"/>
  <c r="I2650" i="10"/>
  <c r="I2651" i="10"/>
  <c r="I2652" i="10"/>
  <c r="I2653" i="10"/>
  <c r="I2654" i="10"/>
  <c r="I2655" i="10"/>
  <c r="I2656" i="10"/>
  <c r="I2657" i="10"/>
  <c r="I2658" i="10"/>
  <c r="I2659" i="10"/>
  <c r="I2660" i="10"/>
  <c r="I2661" i="10"/>
  <c r="I2662" i="10"/>
  <c r="I2663" i="10"/>
  <c r="I2664" i="10"/>
  <c r="I2665" i="10"/>
  <c r="I2666" i="10"/>
  <c r="I2667" i="10"/>
  <c r="I2668" i="10"/>
  <c r="I2669" i="10"/>
  <c r="I2670" i="10"/>
  <c r="I2671" i="10"/>
  <c r="I2672" i="10"/>
  <c r="I2673" i="10"/>
  <c r="I2674" i="10"/>
  <c r="I2675" i="10"/>
  <c r="I2676" i="10"/>
  <c r="I2677" i="10"/>
  <c r="I2678" i="10"/>
  <c r="I2679" i="10"/>
  <c r="I2680" i="10"/>
  <c r="I2681" i="10"/>
  <c r="I2682" i="10"/>
  <c r="I2683" i="10"/>
  <c r="I2684" i="10"/>
  <c r="I2685" i="10"/>
  <c r="I2686" i="10"/>
  <c r="I2687" i="10"/>
  <c r="I2688" i="10"/>
  <c r="I2689" i="10"/>
  <c r="I2690" i="10"/>
  <c r="I2691" i="10"/>
  <c r="I2692" i="10"/>
  <c r="I2693" i="10"/>
  <c r="I2694" i="10"/>
  <c r="I2695" i="10"/>
  <c r="I2696" i="10"/>
  <c r="I2697" i="10"/>
  <c r="I2698" i="10"/>
  <c r="I2699" i="10"/>
  <c r="I2700" i="10"/>
  <c r="I2701" i="10"/>
  <c r="I2702" i="10"/>
  <c r="I2703" i="10"/>
  <c r="I2704" i="10"/>
  <c r="I2705" i="10"/>
  <c r="I2706" i="10"/>
  <c r="I2707" i="10"/>
  <c r="I2708" i="10"/>
  <c r="I2709" i="10"/>
  <c r="I2710" i="10"/>
  <c r="I2711" i="10"/>
  <c r="I2712" i="10"/>
  <c r="I2713" i="10"/>
  <c r="I2714" i="10"/>
  <c r="I2715" i="10"/>
  <c r="I2716" i="10"/>
  <c r="I2717" i="10"/>
  <c r="I2718" i="10"/>
  <c r="I2719" i="10"/>
  <c r="I2720" i="10"/>
  <c r="I2721" i="10"/>
  <c r="I2722" i="10"/>
  <c r="I2723" i="10"/>
  <c r="I2724" i="10"/>
  <c r="I2725" i="10"/>
  <c r="I2726" i="10"/>
  <c r="I2727" i="10"/>
  <c r="I2728" i="10"/>
  <c r="I2729" i="10"/>
  <c r="I2730" i="10"/>
  <c r="I2731" i="10"/>
  <c r="I2732" i="10"/>
  <c r="I2733" i="10"/>
  <c r="I2734" i="10"/>
  <c r="I2735" i="10"/>
  <c r="I2736" i="10"/>
  <c r="I2737" i="10"/>
  <c r="I2738" i="10"/>
  <c r="I2739" i="10"/>
  <c r="I2740" i="10"/>
  <c r="I2741" i="10"/>
  <c r="I2742" i="10"/>
  <c r="I2743" i="10"/>
  <c r="I2744" i="10"/>
  <c r="I2745" i="10"/>
  <c r="I2746" i="10"/>
  <c r="I2747" i="10"/>
  <c r="I2748" i="10"/>
  <c r="I2749" i="10"/>
  <c r="I2750" i="10"/>
  <c r="I2751" i="10"/>
  <c r="I2752" i="10"/>
  <c r="I2753" i="10"/>
  <c r="I2754" i="10"/>
  <c r="I2755" i="10"/>
  <c r="I2756" i="10"/>
  <c r="I2757" i="10"/>
  <c r="I2758" i="10"/>
  <c r="I2759" i="10"/>
  <c r="I2760" i="10"/>
  <c r="I2761" i="10"/>
  <c r="I2762" i="10"/>
  <c r="I2763" i="10"/>
  <c r="I2764" i="10"/>
  <c r="I2765" i="10"/>
  <c r="I2766" i="10"/>
  <c r="I2767" i="10"/>
  <c r="I2768" i="10"/>
  <c r="I2769" i="10"/>
  <c r="I2770" i="10"/>
  <c r="I2771" i="10"/>
  <c r="I2772" i="10"/>
  <c r="I2773" i="10"/>
  <c r="I2774" i="10"/>
  <c r="I2775" i="10"/>
  <c r="I2776" i="10"/>
  <c r="I2777" i="10"/>
  <c r="I2778" i="10"/>
  <c r="I2779" i="10"/>
  <c r="I2780" i="10"/>
  <c r="I2781" i="10"/>
  <c r="I2782" i="10"/>
  <c r="I2783" i="10"/>
  <c r="I2784" i="10"/>
  <c r="I2785" i="10"/>
  <c r="I2786" i="10"/>
  <c r="I2787" i="10"/>
  <c r="I2788" i="10"/>
  <c r="I2789" i="10"/>
  <c r="I2790" i="10"/>
  <c r="I2791" i="10"/>
  <c r="I2792" i="10"/>
  <c r="I2793" i="10"/>
  <c r="I2794" i="10"/>
  <c r="I2795" i="10"/>
  <c r="I2796" i="10"/>
  <c r="I2797" i="10"/>
  <c r="I2798" i="10"/>
  <c r="I2799" i="10"/>
  <c r="I2800" i="10"/>
  <c r="I2801" i="10"/>
  <c r="I2802" i="10"/>
  <c r="I2803" i="10"/>
  <c r="I2804" i="10"/>
  <c r="I2805" i="10"/>
  <c r="I2806" i="10"/>
  <c r="I2807" i="10"/>
  <c r="I2808" i="10"/>
  <c r="I2809" i="10"/>
  <c r="I2810" i="10"/>
  <c r="I2811" i="10"/>
  <c r="I2812" i="10"/>
  <c r="I2813" i="10"/>
  <c r="I2814" i="10"/>
  <c r="I2815" i="10"/>
  <c r="I2816" i="10"/>
  <c r="I2817" i="10"/>
  <c r="I2818" i="10"/>
  <c r="I2819" i="10"/>
  <c r="I2820" i="10"/>
  <c r="I2821" i="10"/>
  <c r="I2822" i="10"/>
  <c r="I2823" i="10"/>
  <c r="I2824" i="10"/>
  <c r="I2825" i="10"/>
  <c r="I2826" i="10"/>
  <c r="I2827" i="10"/>
  <c r="I2828" i="10"/>
  <c r="I2829" i="10"/>
  <c r="I2830" i="10"/>
  <c r="I2831" i="10"/>
  <c r="I2832" i="10"/>
  <c r="I2833" i="10"/>
  <c r="I2834" i="10"/>
  <c r="I2835" i="10"/>
  <c r="I2836" i="10"/>
  <c r="I2837" i="10"/>
  <c r="I2838" i="10"/>
  <c r="I2839" i="10"/>
  <c r="I2840" i="10"/>
  <c r="I2841" i="10"/>
  <c r="I2842" i="10"/>
  <c r="I2843" i="10"/>
  <c r="I2844" i="10"/>
  <c r="I2845" i="10"/>
  <c r="I2846" i="10"/>
  <c r="I2847" i="10"/>
  <c r="I2848" i="10"/>
  <c r="I2849" i="10"/>
  <c r="I2850" i="10"/>
  <c r="I2851" i="10"/>
  <c r="I2852" i="10"/>
  <c r="I2853" i="10"/>
  <c r="I2854" i="10"/>
  <c r="I2855" i="10"/>
  <c r="I2856" i="10"/>
  <c r="I2857" i="10"/>
  <c r="I2858" i="10"/>
  <c r="I2859" i="10"/>
  <c r="I2860" i="10"/>
  <c r="I2861" i="10"/>
  <c r="I2862" i="10"/>
  <c r="I2863" i="10"/>
  <c r="I2864" i="10"/>
  <c r="I2865" i="10"/>
  <c r="I2866" i="10"/>
  <c r="I2867" i="10"/>
  <c r="I2868" i="10"/>
  <c r="I2869" i="10"/>
  <c r="I2870" i="10"/>
  <c r="I2871" i="10"/>
  <c r="I2872" i="10"/>
  <c r="I2873" i="10"/>
  <c r="I2874" i="10"/>
  <c r="I2875" i="10"/>
  <c r="I2876" i="10"/>
  <c r="I2877" i="10"/>
  <c r="I2878" i="10"/>
  <c r="I2879" i="10"/>
  <c r="I2880" i="10"/>
  <c r="I2881" i="10"/>
  <c r="I2882" i="10"/>
  <c r="I2883" i="10"/>
  <c r="I2884" i="10"/>
  <c r="I2885" i="10"/>
  <c r="I2886" i="10"/>
  <c r="I2887" i="10"/>
  <c r="I2888" i="10"/>
  <c r="I2889" i="10"/>
  <c r="I2890" i="10"/>
  <c r="I2891" i="10"/>
  <c r="I2892" i="10"/>
  <c r="I2893" i="10"/>
  <c r="I2894" i="10"/>
  <c r="I2895" i="10"/>
  <c r="I2896" i="10"/>
  <c r="I2897" i="10"/>
  <c r="I2898" i="10"/>
  <c r="I2899" i="10"/>
  <c r="I2900" i="10"/>
  <c r="I2901" i="10"/>
  <c r="I2902" i="10"/>
  <c r="I2903" i="10"/>
  <c r="I2904" i="10"/>
  <c r="I2905" i="10"/>
  <c r="I2906" i="10"/>
  <c r="I2907" i="10"/>
  <c r="I2908" i="10"/>
  <c r="I2909" i="10"/>
  <c r="I2910" i="10"/>
  <c r="I2911" i="10"/>
  <c r="I2912" i="10"/>
  <c r="I2913" i="10"/>
  <c r="I2914" i="10"/>
  <c r="I2915" i="10"/>
  <c r="I2916" i="10"/>
  <c r="I2917" i="10"/>
  <c r="I2918" i="10"/>
  <c r="I2919" i="10"/>
  <c r="I2920" i="10"/>
  <c r="I2921" i="10"/>
  <c r="I2922" i="10"/>
  <c r="I2923" i="10"/>
  <c r="I2924" i="10"/>
  <c r="I2925" i="10"/>
  <c r="I2926" i="10"/>
  <c r="I2927" i="10"/>
  <c r="I2928" i="10"/>
  <c r="I2929" i="10"/>
  <c r="I2930" i="10"/>
  <c r="I2931" i="10"/>
  <c r="I2932" i="10"/>
  <c r="I2933" i="10"/>
  <c r="I2934" i="10"/>
  <c r="I2935" i="10"/>
  <c r="I2936" i="10"/>
  <c r="I2937" i="10"/>
  <c r="I2938" i="10"/>
  <c r="I2939" i="10"/>
  <c r="I2940" i="10"/>
  <c r="I2941" i="10"/>
  <c r="I2942" i="10"/>
  <c r="I2943" i="10"/>
  <c r="I2944" i="10"/>
  <c r="I2945" i="10"/>
  <c r="I2946" i="10"/>
  <c r="I2947" i="10"/>
  <c r="I2948" i="10"/>
  <c r="I2949" i="10"/>
  <c r="I2950" i="10"/>
  <c r="I2951" i="10"/>
  <c r="I2952" i="10"/>
  <c r="I2953" i="10"/>
  <c r="I2954" i="10"/>
  <c r="I2955" i="10"/>
  <c r="I2956" i="10"/>
  <c r="I2957" i="10"/>
  <c r="I2958" i="10"/>
  <c r="I2959" i="10"/>
  <c r="I2960" i="10"/>
  <c r="I2961" i="10"/>
  <c r="I2962" i="10"/>
  <c r="I2963" i="10"/>
  <c r="I2964" i="10"/>
  <c r="I2965" i="10"/>
  <c r="I2966" i="10"/>
  <c r="I2967" i="10"/>
  <c r="I2968" i="10"/>
  <c r="I2969" i="10"/>
  <c r="I2970" i="10"/>
  <c r="I2971" i="10"/>
  <c r="I2972" i="10"/>
  <c r="I2973" i="10"/>
  <c r="I2974" i="10"/>
  <c r="I2975" i="10"/>
  <c r="I2976" i="10"/>
  <c r="I2977" i="10"/>
  <c r="I2978" i="10"/>
  <c r="I2979" i="10"/>
  <c r="I2980" i="10"/>
  <c r="I2981" i="10"/>
  <c r="I2982" i="10"/>
  <c r="I2983" i="10"/>
  <c r="I2984" i="10"/>
  <c r="I2985" i="10"/>
  <c r="I2986" i="10"/>
  <c r="I2987" i="10"/>
  <c r="I2988" i="10"/>
  <c r="I2989" i="10"/>
  <c r="I2990" i="10"/>
  <c r="I2991" i="10"/>
  <c r="I2992" i="10"/>
  <c r="I2993" i="10"/>
  <c r="I2994" i="10"/>
  <c r="I2995" i="10"/>
  <c r="I2996" i="10"/>
  <c r="I2997" i="10"/>
  <c r="I2998" i="10"/>
  <c r="I2999" i="10"/>
  <c r="I3000" i="10"/>
  <c r="I3001" i="10"/>
  <c r="I3002" i="10"/>
  <c r="I3003" i="10"/>
  <c r="I3004" i="10"/>
  <c r="I3005" i="10"/>
  <c r="I3006" i="10"/>
  <c r="I3007" i="10"/>
  <c r="I3008" i="10"/>
  <c r="I3009" i="10"/>
  <c r="I3010" i="10"/>
  <c r="I3011" i="10"/>
  <c r="I3012" i="10"/>
  <c r="I3013" i="10"/>
  <c r="I3014" i="10"/>
  <c r="I3015" i="10"/>
  <c r="I3016" i="10"/>
  <c r="I3017" i="10"/>
  <c r="I3018" i="10"/>
  <c r="I3019" i="10"/>
  <c r="I3020" i="10"/>
  <c r="I3021" i="10"/>
  <c r="I3022" i="10"/>
  <c r="I3023" i="10"/>
  <c r="I3024" i="10"/>
  <c r="I3025" i="10"/>
  <c r="I3026" i="10"/>
  <c r="I3027" i="10"/>
  <c r="I3028" i="10"/>
  <c r="I3029" i="10"/>
  <c r="I3030" i="10"/>
  <c r="I3031" i="10"/>
  <c r="I3032" i="10"/>
  <c r="I3033" i="10"/>
  <c r="I3034" i="10"/>
  <c r="I3035" i="10"/>
  <c r="I3036" i="10"/>
  <c r="I3037" i="10"/>
  <c r="I3038" i="10"/>
  <c r="I3039" i="10"/>
  <c r="I3040" i="10"/>
  <c r="I3041" i="10"/>
  <c r="I3042" i="10"/>
  <c r="I3043" i="10"/>
  <c r="I3044" i="10"/>
  <c r="I3045" i="10"/>
  <c r="I3046" i="10"/>
  <c r="I3047" i="10"/>
  <c r="I3048" i="10"/>
  <c r="I3049" i="10"/>
  <c r="I3050" i="10"/>
  <c r="I3051" i="10"/>
  <c r="I3052" i="10"/>
  <c r="I3053" i="10"/>
  <c r="I3054" i="10"/>
  <c r="I3055" i="10"/>
  <c r="I3056" i="10"/>
  <c r="I3057" i="10"/>
  <c r="I3058" i="10"/>
  <c r="I3059" i="10"/>
  <c r="I3060" i="10"/>
  <c r="I3061" i="10"/>
  <c r="I3062" i="10"/>
  <c r="I3063" i="10"/>
  <c r="I3064" i="10"/>
  <c r="I3065" i="10"/>
  <c r="I3066" i="10"/>
  <c r="I3067" i="10"/>
  <c r="I3068" i="10"/>
  <c r="I3069" i="10"/>
  <c r="I3070" i="10"/>
  <c r="I3071" i="10"/>
  <c r="I3072" i="10"/>
  <c r="I3073" i="10"/>
  <c r="I3074" i="10"/>
  <c r="I3075" i="10"/>
  <c r="I3076" i="10"/>
  <c r="I3077" i="10"/>
  <c r="I3078" i="10"/>
  <c r="I3079" i="10"/>
  <c r="I3080" i="10"/>
  <c r="I3081" i="10"/>
  <c r="I3082" i="10"/>
  <c r="I3083" i="10"/>
  <c r="I3084" i="10"/>
  <c r="I3085" i="10"/>
  <c r="I3086" i="10"/>
  <c r="I3087" i="10"/>
  <c r="I3088" i="10"/>
  <c r="I3089" i="10"/>
  <c r="I3090" i="10"/>
  <c r="I3091" i="10"/>
  <c r="I3092" i="10"/>
  <c r="I3093" i="10"/>
  <c r="I3094" i="10"/>
  <c r="I3095" i="10"/>
  <c r="I3096" i="10"/>
  <c r="I3097" i="10"/>
  <c r="I3098" i="10"/>
  <c r="I3099" i="10"/>
  <c r="I3100" i="10"/>
  <c r="I3101" i="10"/>
  <c r="I3102" i="10"/>
  <c r="I3103" i="10"/>
  <c r="I3104" i="10"/>
  <c r="I3105" i="10"/>
  <c r="I3106" i="10"/>
  <c r="I3107" i="10"/>
  <c r="I3108" i="10"/>
  <c r="I3109" i="10"/>
  <c r="I3110" i="10"/>
  <c r="I3111" i="10"/>
  <c r="I3112" i="10"/>
  <c r="I3113" i="10"/>
  <c r="I3114" i="10"/>
  <c r="I3115" i="10"/>
  <c r="I3116" i="10"/>
  <c r="I3117" i="10"/>
  <c r="I3118" i="10"/>
  <c r="I3119" i="10"/>
  <c r="I3120" i="10"/>
  <c r="I3121" i="10"/>
  <c r="I3122" i="10"/>
  <c r="I3123" i="10"/>
  <c r="I3124" i="10"/>
  <c r="I3125" i="10"/>
  <c r="I3126" i="10"/>
  <c r="I3127" i="10"/>
  <c r="I3128" i="10"/>
  <c r="I3129" i="10"/>
  <c r="I3130" i="10"/>
  <c r="I3131" i="10"/>
  <c r="I3132" i="10"/>
  <c r="I3133" i="10"/>
  <c r="I3134" i="10"/>
  <c r="I3135" i="10"/>
  <c r="I3136" i="10"/>
  <c r="I3137" i="10"/>
  <c r="I3138" i="10"/>
  <c r="I3139" i="10"/>
  <c r="I3140" i="10"/>
  <c r="I3141" i="10"/>
  <c r="I3142" i="10"/>
  <c r="I3143" i="10"/>
  <c r="I3144" i="10"/>
  <c r="I3145" i="10"/>
  <c r="I3146" i="10"/>
  <c r="I3147" i="10"/>
  <c r="I3148" i="10"/>
  <c r="I3149" i="10"/>
  <c r="I3150" i="10"/>
  <c r="I3151" i="10"/>
  <c r="I3152" i="10"/>
  <c r="I3153" i="10"/>
  <c r="I3154" i="10"/>
  <c r="I3155" i="10"/>
  <c r="I3156" i="10"/>
  <c r="I3157" i="10"/>
  <c r="I3158" i="10"/>
  <c r="I3159" i="10"/>
  <c r="I3160" i="10"/>
  <c r="I3161" i="10"/>
  <c r="I3162" i="10"/>
  <c r="I3163" i="10"/>
  <c r="I3164" i="10"/>
  <c r="I3165" i="10"/>
  <c r="I3166" i="10"/>
  <c r="I3167" i="10"/>
  <c r="I3168" i="10"/>
  <c r="I3169" i="10"/>
  <c r="I3170" i="10"/>
  <c r="I3171" i="10"/>
  <c r="I3172" i="10"/>
  <c r="I3173" i="10"/>
  <c r="I3174" i="10"/>
  <c r="I3175" i="10"/>
  <c r="I3176" i="10"/>
  <c r="I3177" i="10"/>
  <c r="I3178" i="10"/>
  <c r="I3179" i="10"/>
  <c r="I3180" i="10"/>
  <c r="I3181" i="10"/>
  <c r="I3182" i="10"/>
  <c r="I3183" i="10"/>
  <c r="I3184" i="10"/>
  <c r="I3185" i="10"/>
  <c r="I3186" i="10"/>
  <c r="I3187" i="10"/>
  <c r="I3188" i="10"/>
  <c r="I3189" i="10"/>
  <c r="I3190" i="10"/>
  <c r="I3191" i="10"/>
  <c r="I3192" i="10"/>
  <c r="I3193" i="10"/>
  <c r="I3194" i="10"/>
  <c r="I3195" i="10"/>
  <c r="I3196" i="10"/>
  <c r="I3197" i="10"/>
  <c r="I3198" i="10"/>
  <c r="I3199" i="10"/>
  <c r="I3200" i="10"/>
  <c r="I3201" i="10"/>
  <c r="I3202" i="10"/>
  <c r="I3203" i="10"/>
  <c r="I3204" i="10"/>
  <c r="I3205" i="10"/>
  <c r="I3206" i="10"/>
  <c r="I3207" i="10"/>
  <c r="I3208" i="10"/>
  <c r="I3209" i="10"/>
  <c r="I3210" i="10"/>
  <c r="I3211" i="10"/>
  <c r="I3212" i="10"/>
  <c r="I3213" i="10"/>
  <c r="I3214" i="10"/>
  <c r="I3215" i="10"/>
  <c r="I3216" i="10"/>
  <c r="I3217" i="10"/>
  <c r="I3218" i="10"/>
  <c r="I3219" i="10"/>
  <c r="I3220" i="10"/>
  <c r="I3221" i="10"/>
  <c r="I3222" i="10"/>
  <c r="I3223" i="10"/>
  <c r="I3224" i="10"/>
  <c r="I3225" i="10"/>
  <c r="I3226" i="10"/>
  <c r="I3227" i="10"/>
  <c r="I3228" i="10"/>
  <c r="I3229" i="10"/>
  <c r="I3230" i="10"/>
  <c r="I3231" i="10"/>
  <c r="I3232" i="10"/>
  <c r="I3233" i="10"/>
  <c r="I3234" i="10"/>
  <c r="I3235" i="10"/>
  <c r="I3236" i="10"/>
  <c r="I3237" i="10"/>
  <c r="I3238" i="10"/>
  <c r="I3239" i="10"/>
  <c r="I3240" i="10"/>
  <c r="I3241" i="10"/>
  <c r="I3242" i="10"/>
  <c r="I3243" i="10"/>
  <c r="I3244" i="10"/>
  <c r="I3245" i="10"/>
  <c r="I3246" i="10"/>
  <c r="I3247" i="10"/>
  <c r="I3248" i="10"/>
  <c r="I3249" i="10"/>
  <c r="I3250" i="10"/>
  <c r="I3251" i="10"/>
  <c r="I3252" i="10"/>
  <c r="I3253" i="10"/>
  <c r="I3254" i="10"/>
  <c r="I3255" i="10"/>
  <c r="I3256" i="10"/>
  <c r="I3257" i="10"/>
  <c r="I3258" i="10"/>
  <c r="I3259" i="10"/>
  <c r="I3260" i="10"/>
  <c r="I3261" i="10"/>
  <c r="I3262" i="10"/>
  <c r="I3263" i="10"/>
  <c r="I3264" i="10"/>
  <c r="I3265" i="10"/>
  <c r="I3266" i="10"/>
  <c r="I3267" i="10"/>
  <c r="I3268" i="10"/>
  <c r="I3269" i="10"/>
  <c r="I3270" i="10"/>
  <c r="I3271" i="10"/>
  <c r="I3272" i="10"/>
  <c r="I3273" i="10"/>
  <c r="I3274" i="10"/>
  <c r="I3275" i="10"/>
  <c r="I3276" i="10"/>
  <c r="I3277" i="10"/>
  <c r="I3278" i="10"/>
  <c r="I3279" i="10"/>
  <c r="I3280" i="10"/>
  <c r="I3281" i="10"/>
  <c r="I3282" i="10"/>
  <c r="I3283" i="10"/>
  <c r="I3284" i="10"/>
  <c r="I3285" i="10"/>
  <c r="I3286" i="10"/>
  <c r="I3287" i="10"/>
  <c r="I3288" i="10"/>
  <c r="I3289" i="10"/>
  <c r="I3290" i="10"/>
  <c r="I3291" i="10"/>
  <c r="I3292" i="10"/>
  <c r="I3293" i="10"/>
  <c r="I3294" i="10"/>
  <c r="I3295" i="10"/>
  <c r="I3296" i="10"/>
  <c r="I3297" i="10"/>
  <c r="I3298" i="10"/>
  <c r="I3299" i="10"/>
  <c r="I3300" i="10"/>
  <c r="I3301" i="10"/>
  <c r="I3302" i="10"/>
  <c r="I3303" i="10"/>
  <c r="I3304" i="10"/>
  <c r="I3305" i="10"/>
  <c r="I3306" i="10"/>
  <c r="I3307" i="10"/>
  <c r="I3308" i="10"/>
  <c r="I3309" i="10"/>
  <c r="I3310" i="10"/>
  <c r="I3311" i="10"/>
  <c r="I3312" i="10"/>
  <c r="I3313" i="10"/>
  <c r="I3314" i="10"/>
  <c r="I3315" i="10"/>
  <c r="I3316" i="10"/>
  <c r="I3317" i="10"/>
  <c r="I3318" i="10"/>
  <c r="I3319" i="10"/>
  <c r="I3320" i="10"/>
  <c r="I3321" i="10"/>
  <c r="I3322" i="10"/>
  <c r="I3323" i="10"/>
  <c r="I3324" i="10"/>
  <c r="I3325" i="10"/>
  <c r="I3326" i="10"/>
  <c r="I3327" i="10"/>
  <c r="I3328" i="10"/>
  <c r="I3329" i="10"/>
  <c r="I3330" i="10"/>
  <c r="I3331" i="10"/>
  <c r="I3332" i="10"/>
  <c r="I3333" i="10"/>
  <c r="I3334" i="10"/>
  <c r="I3335" i="10"/>
  <c r="I3336" i="10"/>
  <c r="I3337" i="10"/>
  <c r="I3338" i="10"/>
  <c r="I3339" i="10"/>
  <c r="I3340" i="10"/>
  <c r="I3341" i="10"/>
  <c r="I3342" i="10"/>
  <c r="I3343" i="10"/>
  <c r="I3344" i="10"/>
  <c r="I3345" i="10"/>
  <c r="I3346" i="10"/>
  <c r="I3347" i="10"/>
  <c r="I3348" i="10"/>
  <c r="I3349" i="10"/>
  <c r="I3350" i="10"/>
  <c r="I3351" i="10"/>
  <c r="I3352" i="10"/>
  <c r="I3353" i="10"/>
  <c r="I3354" i="10"/>
  <c r="I3355" i="10"/>
  <c r="I3356" i="10"/>
  <c r="I3357" i="10"/>
  <c r="I3358" i="10"/>
  <c r="I3359" i="10"/>
  <c r="I3360" i="10"/>
  <c r="I3361" i="10"/>
  <c r="I3362" i="10"/>
  <c r="I3363" i="10"/>
  <c r="I3364" i="10"/>
  <c r="I3365" i="10"/>
  <c r="I3366" i="10"/>
  <c r="I3367" i="10"/>
  <c r="I3368" i="10"/>
  <c r="I3369" i="10"/>
  <c r="I3370" i="10"/>
  <c r="I3371" i="10"/>
  <c r="I3372" i="10"/>
  <c r="I3373" i="10"/>
  <c r="I3374" i="10"/>
  <c r="I3375" i="10"/>
  <c r="I3376" i="10"/>
  <c r="I3377" i="10"/>
  <c r="I3378" i="10"/>
  <c r="I3379" i="10"/>
  <c r="I3380" i="10"/>
  <c r="I3381" i="10"/>
  <c r="I3382" i="10"/>
  <c r="I3383" i="10"/>
  <c r="I3384" i="10"/>
  <c r="I3385" i="10"/>
  <c r="I3386" i="10"/>
  <c r="I3387" i="10"/>
  <c r="I3388" i="10"/>
  <c r="I3389" i="10"/>
  <c r="I3390" i="10"/>
  <c r="I3391" i="10"/>
  <c r="I3392" i="10"/>
  <c r="I3393" i="10"/>
  <c r="I3394" i="10"/>
  <c r="I3395" i="10"/>
  <c r="I3396" i="10"/>
  <c r="I3397" i="10"/>
  <c r="I3398" i="10"/>
  <c r="I3399" i="10"/>
  <c r="I3400" i="10"/>
  <c r="I3401" i="10"/>
  <c r="I3402" i="10"/>
  <c r="I3403" i="10"/>
  <c r="I3404" i="10"/>
  <c r="L4" i="10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L2" i="10"/>
  <c r="L3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L1012" i="10"/>
  <c r="L1013" i="10"/>
  <c r="L1014" i="10"/>
  <c r="L1015" i="10"/>
  <c r="L1016" i="10"/>
  <c r="L1017" i="10"/>
  <c r="L1018" i="10"/>
  <c r="L1019" i="10"/>
  <c r="L1020" i="10"/>
  <c r="L1021" i="10"/>
  <c r="L1022" i="10"/>
  <c r="L1023" i="10"/>
  <c r="L1024" i="10"/>
  <c r="L1025" i="10"/>
  <c r="L1026" i="10"/>
  <c r="L1027" i="10"/>
  <c r="L1028" i="10"/>
  <c r="L1029" i="10"/>
  <c r="L1030" i="10"/>
  <c r="L1031" i="10"/>
  <c r="L1032" i="10"/>
  <c r="L1033" i="10"/>
  <c r="L1034" i="10"/>
  <c r="L1035" i="10"/>
  <c r="L1036" i="10"/>
  <c r="L1037" i="10"/>
  <c r="L1038" i="10"/>
  <c r="L1039" i="10"/>
  <c r="L1040" i="10"/>
  <c r="L1041" i="10"/>
  <c r="L1042" i="10"/>
  <c r="L1043" i="10"/>
  <c r="L1044" i="10"/>
  <c r="L1045" i="10"/>
  <c r="L1046" i="10"/>
  <c r="L1047" i="10"/>
  <c r="L1048" i="10"/>
  <c r="L1049" i="10"/>
  <c r="L1050" i="10"/>
  <c r="L1051" i="10"/>
  <c r="L1052" i="10"/>
  <c r="L1053" i="10"/>
  <c r="L1054" i="10"/>
  <c r="L1055" i="10"/>
  <c r="L1056" i="10"/>
  <c r="L1057" i="10"/>
  <c r="L1058" i="10"/>
  <c r="L1059" i="10"/>
  <c r="L1060" i="10"/>
  <c r="L1061" i="10"/>
  <c r="L1062" i="10"/>
  <c r="L1063" i="10"/>
  <c r="L1064" i="10"/>
  <c r="L1065" i="10"/>
  <c r="L1066" i="10"/>
  <c r="L1067" i="10"/>
  <c r="L1068" i="10"/>
  <c r="L1069" i="10"/>
  <c r="L1070" i="10"/>
  <c r="L1071" i="10"/>
  <c r="L1072" i="10"/>
  <c r="L1073" i="10"/>
  <c r="L1074" i="10"/>
  <c r="L1075" i="10"/>
  <c r="L1076" i="10"/>
  <c r="L1077" i="10"/>
  <c r="L1078" i="10"/>
  <c r="L1079" i="10"/>
  <c r="L1080" i="10"/>
  <c r="L1081" i="10"/>
  <c r="L1082" i="10"/>
  <c r="L1083" i="10"/>
  <c r="L1084" i="10"/>
  <c r="L1085" i="10"/>
  <c r="L1086" i="10"/>
  <c r="L1087" i="10"/>
  <c r="L1088" i="10"/>
  <c r="L1089" i="10"/>
  <c r="L1090" i="10"/>
  <c r="L1091" i="10"/>
  <c r="L1092" i="10"/>
  <c r="L1093" i="10"/>
  <c r="L1094" i="10"/>
  <c r="L1095" i="10"/>
  <c r="L1096" i="10"/>
  <c r="L1097" i="10"/>
  <c r="L1098" i="10"/>
  <c r="L1099" i="10"/>
  <c r="L1100" i="10"/>
  <c r="L1101" i="10"/>
  <c r="L1102" i="10"/>
  <c r="L1103" i="10"/>
  <c r="L1104" i="10"/>
  <c r="L1105" i="10"/>
  <c r="L1106" i="10"/>
  <c r="L1107" i="10"/>
  <c r="L1108" i="10"/>
  <c r="L1109" i="10"/>
  <c r="L1110" i="10"/>
  <c r="L1111" i="10"/>
  <c r="L1112" i="10"/>
  <c r="L1113" i="10"/>
  <c r="L1114" i="10"/>
  <c r="L1115" i="10"/>
  <c r="L1116" i="10"/>
  <c r="L1117" i="10"/>
  <c r="L1118" i="10"/>
  <c r="L1119" i="10"/>
  <c r="L1120" i="10"/>
  <c r="L1121" i="10"/>
  <c r="L1122" i="10"/>
  <c r="L1123" i="10"/>
  <c r="L1124" i="10"/>
  <c r="L1125" i="10"/>
  <c r="L1126" i="10"/>
  <c r="L1127" i="10"/>
  <c r="L1128" i="10"/>
  <c r="L1129" i="10"/>
  <c r="L1130" i="10"/>
  <c r="L1131" i="10"/>
  <c r="L1132" i="10"/>
  <c r="L1133" i="10"/>
  <c r="L1134" i="10"/>
  <c r="L1135" i="10"/>
  <c r="L1136" i="10"/>
  <c r="L1137" i="10"/>
  <c r="L1138" i="10"/>
  <c r="L1139" i="10"/>
  <c r="L1140" i="10"/>
  <c r="L1141" i="10"/>
  <c r="L1142" i="10"/>
  <c r="L1143" i="10"/>
  <c r="L1144" i="10"/>
  <c r="L1145" i="10"/>
  <c r="L1146" i="10"/>
  <c r="L1147" i="10"/>
  <c r="L1148" i="10"/>
  <c r="L1149" i="10"/>
  <c r="L1150" i="10"/>
  <c r="L1151" i="10"/>
  <c r="L1152" i="10"/>
  <c r="L1153" i="10"/>
  <c r="L1154" i="10"/>
  <c r="L1155" i="10"/>
  <c r="L1156" i="10"/>
  <c r="L1157" i="10"/>
  <c r="L1158" i="10"/>
  <c r="L1159" i="10"/>
  <c r="L1160" i="10"/>
  <c r="L1161" i="10"/>
  <c r="L1162" i="10"/>
  <c r="L1163" i="10"/>
  <c r="L1164" i="10"/>
  <c r="L1165" i="10"/>
  <c r="L1166" i="10"/>
  <c r="L1167" i="10"/>
  <c r="L1168" i="10"/>
  <c r="L1169" i="10"/>
  <c r="L1170" i="10"/>
  <c r="L1171" i="10"/>
  <c r="L1172" i="10"/>
  <c r="L1173" i="10"/>
  <c r="L1174" i="10"/>
  <c r="L1175" i="10"/>
  <c r="L1176" i="10"/>
  <c r="L1177" i="10"/>
  <c r="L1178" i="10"/>
  <c r="L1179" i="10"/>
  <c r="L1180" i="10"/>
  <c r="L1181" i="10"/>
  <c r="L1182" i="10"/>
  <c r="L1183" i="10"/>
  <c r="L1184" i="10"/>
  <c r="L1185" i="10"/>
  <c r="L1186" i="10"/>
  <c r="L1187" i="10"/>
  <c r="L1188" i="10"/>
  <c r="L1189" i="10"/>
  <c r="L1190" i="10"/>
  <c r="L1191" i="10"/>
  <c r="L1192" i="10"/>
  <c r="L1193" i="10"/>
  <c r="L1194" i="10"/>
  <c r="L1195" i="10"/>
  <c r="L1196" i="10"/>
  <c r="L1197" i="10"/>
  <c r="L1198" i="10"/>
  <c r="L1199" i="10"/>
  <c r="L1200" i="10"/>
  <c r="L1201" i="10"/>
  <c r="L1202" i="10"/>
  <c r="L1203" i="10"/>
  <c r="L1204" i="10"/>
  <c r="L1205" i="10"/>
  <c r="L1206" i="10"/>
  <c r="L1207" i="10"/>
  <c r="L1208" i="10"/>
  <c r="L1209" i="10"/>
  <c r="L1210" i="10"/>
  <c r="L1211" i="10"/>
  <c r="L1212" i="10"/>
  <c r="L1213" i="10"/>
  <c r="L1214" i="10"/>
  <c r="L1215" i="10"/>
  <c r="L1216" i="10"/>
  <c r="L1217" i="10"/>
  <c r="L1218" i="10"/>
  <c r="L1219" i="10"/>
  <c r="L1220" i="10"/>
  <c r="L1221" i="10"/>
  <c r="L1222" i="10"/>
  <c r="L1223" i="10"/>
  <c r="L1224" i="10"/>
  <c r="L1225" i="10"/>
  <c r="L1226" i="10"/>
  <c r="L1227" i="10"/>
  <c r="L1228" i="10"/>
  <c r="L1229" i="10"/>
  <c r="L1230" i="10"/>
  <c r="L1231" i="10"/>
  <c r="L1232" i="10"/>
  <c r="L1233" i="10"/>
  <c r="L1234" i="10"/>
  <c r="L1235" i="10"/>
  <c r="L1236" i="10"/>
  <c r="L1237" i="10"/>
  <c r="L1238" i="10"/>
  <c r="L1239" i="10"/>
  <c r="L1240" i="10"/>
  <c r="L1241" i="10"/>
  <c r="L1242" i="10"/>
  <c r="L1243" i="10"/>
  <c r="L1244" i="10"/>
  <c r="L1245" i="10"/>
  <c r="L1246" i="10"/>
  <c r="L1247" i="10"/>
  <c r="L1248" i="10"/>
  <c r="L1249" i="10"/>
  <c r="L1250" i="10"/>
  <c r="L1251" i="10"/>
  <c r="L1252" i="10"/>
  <c r="L1253" i="10"/>
  <c r="L1254" i="10"/>
  <c r="L1255" i="10"/>
  <c r="L1256" i="10"/>
  <c r="L1257" i="10"/>
  <c r="L1258" i="10"/>
  <c r="L1259" i="10"/>
  <c r="L1260" i="10"/>
  <c r="L1261" i="10"/>
  <c r="L1262" i="10"/>
  <c r="L1263" i="10"/>
  <c r="L1264" i="10"/>
  <c r="L1265" i="10"/>
  <c r="L1266" i="10"/>
  <c r="L1267" i="10"/>
  <c r="L1268" i="10"/>
  <c r="L1269" i="10"/>
  <c r="L1270" i="10"/>
  <c r="L1271" i="10"/>
  <c r="L1272" i="10"/>
  <c r="L1273" i="10"/>
  <c r="L1274" i="10"/>
  <c r="L1275" i="10"/>
  <c r="L1276" i="10"/>
  <c r="L1277" i="10"/>
  <c r="L1278" i="10"/>
  <c r="L1279" i="10"/>
  <c r="L1280" i="10"/>
  <c r="L1281" i="10"/>
  <c r="L1282" i="10"/>
  <c r="L1283" i="10"/>
  <c r="L1284" i="10"/>
  <c r="L1285" i="10"/>
  <c r="L1286" i="10"/>
  <c r="L1287" i="10"/>
  <c r="L1288" i="10"/>
  <c r="L1289" i="10"/>
  <c r="L1290" i="10"/>
  <c r="L1291" i="10"/>
  <c r="L1292" i="10"/>
  <c r="L1293" i="10"/>
  <c r="L1294" i="10"/>
  <c r="L1295" i="10"/>
  <c r="L1296" i="10"/>
  <c r="L1297" i="10"/>
  <c r="L1298" i="10"/>
  <c r="L1299" i="10"/>
  <c r="L1300" i="10"/>
  <c r="L1301" i="10"/>
  <c r="L1302" i="10"/>
  <c r="L1303" i="10"/>
  <c r="L1304" i="10"/>
  <c r="L1305" i="10"/>
  <c r="L1306" i="10"/>
  <c r="L1307" i="10"/>
  <c r="L1308" i="10"/>
  <c r="L1309" i="10"/>
  <c r="L1310" i="10"/>
  <c r="L1311" i="10"/>
  <c r="L1312" i="10"/>
  <c r="L1313" i="10"/>
  <c r="L1314" i="10"/>
  <c r="L1315" i="10"/>
  <c r="L1316" i="10"/>
  <c r="L1317" i="10"/>
  <c r="L1318" i="10"/>
  <c r="L1319" i="10"/>
  <c r="L1320" i="10"/>
  <c r="L1321" i="10"/>
  <c r="L1322" i="10"/>
  <c r="L1323" i="10"/>
  <c r="L1324" i="10"/>
  <c r="L1325" i="10"/>
  <c r="L1326" i="10"/>
  <c r="L1327" i="10"/>
  <c r="L1328" i="10"/>
  <c r="L1329" i="10"/>
  <c r="L1330" i="10"/>
  <c r="L1331" i="10"/>
  <c r="L1332" i="10"/>
  <c r="L1333" i="10"/>
  <c r="L1334" i="10"/>
  <c r="L1335" i="10"/>
  <c r="L1336" i="10"/>
  <c r="L1337" i="10"/>
  <c r="L1338" i="10"/>
  <c r="L1339" i="10"/>
  <c r="L1340" i="10"/>
  <c r="L1341" i="10"/>
  <c r="L1342" i="10"/>
  <c r="L1343" i="10"/>
  <c r="L1344" i="10"/>
  <c r="L1345" i="10"/>
  <c r="L1346" i="10"/>
  <c r="L1347" i="10"/>
  <c r="L1348" i="10"/>
  <c r="L1349" i="10"/>
  <c r="L1350" i="10"/>
  <c r="L1351" i="10"/>
  <c r="L1352" i="10"/>
  <c r="L1353" i="10"/>
  <c r="L1354" i="10"/>
  <c r="L1355" i="10"/>
  <c r="L1356" i="10"/>
  <c r="L1357" i="10"/>
  <c r="L1358" i="10"/>
  <c r="L1359" i="10"/>
  <c r="L1360" i="10"/>
  <c r="L1361" i="10"/>
  <c r="L1362" i="10"/>
  <c r="L1363" i="10"/>
  <c r="L1364" i="10"/>
  <c r="L1365" i="10"/>
  <c r="L1366" i="10"/>
  <c r="L1367" i="10"/>
  <c r="L1368" i="10"/>
  <c r="L1369" i="10"/>
  <c r="L1370" i="10"/>
  <c r="L1371" i="10"/>
  <c r="L1372" i="10"/>
  <c r="L1373" i="10"/>
  <c r="L1374" i="10"/>
  <c r="L1375" i="10"/>
  <c r="L1376" i="10"/>
  <c r="L1377" i="10"/>
  <c r="L1378" i="10"/>
  <c r="L1379" i="10"/>
  <c r="L1380" i="10"/>
  <c r="L1381" i="10"/>
  <c r="L1382" i="10"/>
  <c r="L1383" i="10"/>
  <c r="L1384" i="10"/>
  <c r="L1385" i="10"/>
  <c r="L1386" i="10"/>
  <c r="L1387" i="10"/>
  <c r="L1388" i="10"/>
  <c r="L1389" i="10"/>
  <c r="L1390" i="10"/>
  <c r="L1391" i="10"/>
  <c r="L1392" i="10"/>
  <c r="L1393" i="10"/>
  <c r="L1394" i="10"/>
  <c r="L1395" i="10"/>
  <c r="L1396" i="10"/>
  <c r="L1397" i="10"/>
  <c r="L1398" i="10"/>
  <c r="L1399" i="10"/>
  <c r="L1400" i="10"/>
  <c r="L1401" i="10"/>
  <c r="L1402" i="10"/>
  <c r="L1403" i="10"/>
  <c r="L1404" i="10"/>
  <c r="L1405" i="10"/>
  <c r="L1406" i="10"/>
  <c r="L1407" i="10"/>
  <c r="L1408" i="10"/>
  <c r="L1409" i="10"/>
  <c r="L1410" i="10"/>
  <c r="L1411" i="10"/>
  <c r="L1412" i="10"/>
  <c r="L1413" i="10"/>
  <c r="L1414" i="10"/>
  <c r="L1415" i="10"/>
  <c r="L1416" i="10"/>
  <c r="L1417" i="10"/>
  <c r="L1418" i="10"/>
  <c r="L1419" i="10"/>
  <c r="L1420" i="10"/>
  <c r="L1421" i="10"/>
  <c r="L1422" i="10"/>
  <c r="L1423" i="10"/>
  <c r="L1424" i="10"/>
  <c r="L1425" i="10"/>
  <c r="L1426" i="10"/>
  <c r="L1427" i="10"/>
  <c r="L1428" i="10"/>
  <c r="L1429" i="10"/>
  <c r="L1430" i="10"/>
  <c r="L1431" i="10"/>
  <c r="L1432" i="10"/>
  <c r="L1433" i="10"/>
  <c r="L1434" i="10"/>
  <c r="L1435" i="10"/>
  <c r="L1436" i="10"/>
  <c r="L1437" i="10"/>
  <c r="L1438" i="10"/>
  <c r="L1439" i="10"/>
  <c r="L1440" i="10"/>
  <c r="L1441" i="10"/>
  <c r="L1442" i="10"/>
  <c r="L1443" i="10"/>
  <c r="L1444" i="10"/>
  <c r="L1445" i="10"/>
  <c r="L1446" i="10"/>
  <c r="L1447" i="10"/>
  <c r="L1448" i="10"/>
  <c r="L1449" i="10"/>
  <c r="L1450" i="10"/>
  <c r="L1451" i="10"/>
  <c r="L1452" i="10"/>
  <c r="L1453" i="10"/>
  <c r="L1454" i="10"/>
  <c r="L1455" i="10"/>
  <c r="L1456" i="10"/>
  <c r="L1457" i="10"/>
  <c r="L1458" i="10"/>
  <c r="L1459" i="10"/>
  <c r="L1460" i="10"/>
  <c r="L1461" i="10"/>
  <c r="L1462" i="10"/>
  <c r="L1463" i="10"/>
  <c r="L1464" i="10"/>
  <c r="L1465" i="10"/>
  <c r="L1466" i="10"/>
  <c r="L1467" i="10"/>
  <c r="L1468" i="10"/>
  <c r="L1469" i="10"/>
  <c r="L1470" i="10"/>
  <c r="L1471" i="10"/>
  <c r="L1472" i="10"/>
  <c r="L1473" i="10"/>
  <c r="L1474" i="10"/>
  <c r="L1475" i="10"/>
  <c r="L1476" i="10"/>
  <c r="L1477" i="10"/>
  <c r="L1478" i="10"/>
  <c r="L1479" i="10"/>
  <c r="L1480" i="10"/>
  <c r="L1481" i="10"/>
  <c r="L1482" i="10"/>
  <c r="L1483" i="10"/>
  <c r="L1484" i="10"/>
  <c r="L1485" i="10"/>
  <c r="L1486" i="10"/>
  <c r="L1487" i="10"/>
  <c r="L1488" i="10"/>
  <c r="L1489" i="10"/>
  <c r="L1490" i="10"/>
  <c r="L1491" i="10"/>
  <c r="L1492" i="10"/>
  <c r="L1493" i="10"/>
  <c r="L1494" i="10"/>
  <c r="L1495" i="10"/>
  <c r="L1496" i="10"/>
  <c r="L1497" i="10"/>
  <c r="L1498" i="10"/>
  <c r="L1499" i="10"/>
  <c r="L1500" i="10"/>
  <c r="L1501" i="10"/>
  <c r="L1502" i="10"/>
  <c r="L1503" i="10"/>
  <c r="L1504" i="10"/>
  <c r="L1505" i="10"/>
  <c r="L1506" i="10"/>
  <c r="L1507" i="10"/>
  <c r="L1508" i="10"/>
  <c r="L1509" i="10"/>
  <c r="L1510" i="10"/>
  <c r="L1511" i="10"/>
  <c r="L1512" i="10"/>
  <c r="L1513" i="10"/>
  <c r="L1514" i="10"/>
  <c r="L1515" i="10"/>
  <c r="L1516" i="10"/>
  <c r="L1517" i="10"/>
  <c r="L1518" i="10"/>
  <c r="L1519" i="10"/>
  <c r="L1520" i="10"/>
  <c r="L1521" i="10"/>
  <c r="L1522" i="10"/>
  <c r="L1523" i="10"/>
  <c r="L1524" i="10"/>
  <c r="L1525" i="10"/>
  <c r="L1526" i="10"/>
  <c r="L1527" i="10"/>
  <c r="L1528" i="10"/>
  <c r="L1529" i="10"/>
  <c r="L1530" i="10"/>
  <c r="L1531" i="10"/>
  <c r="L1532" i="10"/>
  <c r="L1533" i="10"/>
  <c r="L1534" i="10"/>
  <c r="L1535" i="10"/>
  <c r="L1536" i="10"/>
  <c r="L1537" i="10"/>
  <c r="L1538" i="10"/>
  <c r="L1539" i="10"/>
  <c r="L1540" i="10"/>
  <c r="L1541" i="10"/>
  <c r="L1542" i="10"/>
  <c r="L1543" i="10"/>
  <c r="L1544" i="10"/>
  <c r="L1545" i="10"/>
  <c r="L1546" i="10"/>
  <c r="L1547" i="10"/>
  <c r="L1548" i="10"/>
  <c r="L1549" i="10"/>
  <c r="L1550" i="10"/>
  <c r="L1551" i="10"/>
  <c r="L1552" i="10"/>
  <c r="L1553" i="10"/>
  <c r="L1554" i="10"/>
  <c r="L1555" i="10"/>
  <c r="L1556" i="10"/>
  <c r="L1557" i="10"/>
  <c r="L1558" i="10"/>
  <c r="L1559" i="10"/>
  <c r="L1560" i="10"/>
  <c r="L1561" i="10"/>
  <c r="L1562" i="10"/>
  <c r="L1563" i="10"/>
  <c r="L1564" i="10"/>
  <c r="L1565" i="10"/>
  <c r="L1566" i="10"/>
  <c r="L1567" i="10"/>
  <c r="L1568" i="10"/>
  <c r="L1569" i="10"/>
  <c r="L1570" i="10"/>
  <c r="L1571" i="10"/>
  <c r="L1572" i="10"/>
  <c r="L1573" i="10"/>
  <c r="L1574" i="10"/>
  <c r="L1575" i="10"/>
  <c r="L1576" i="10"/>
  <c r="L1577" i="10"/>
  <c r="L1578" i="10"/>
  <c r="L1579" i="10"/>
  <c r="L1580" i="10"/>
  <c r="L1581" i="10"/>
  <c r="L1582" i="10"/>
  <c r="L1583" i="10"/>
  <c r="L1584" i="10"/>
  <c r="L1585" i="10"/>
  <c r="L1586" i="10"/>
  <c r="L1587" i="10"/>
  <c r="L1588" i="10"/>
  <c r="L1589" i="10"/>
  <c r="L1590" i="10"/>
  <c r="L1591" i="10"/>
  <c r="L1592" i="10"/>
  <c r="L1593" i="10"/>
  <c r="L1594" i="10"/>
  <c r="L1595" i="10"/>
  <c r="L1596" i="10"/>
  <c r="L1597" i="10"/>
  <c r="L1598" i="10"/>
  <c r="L1599" i="10"/>
  <c r="L1600" i="10"/>
  <c r="L1601" i="10"/>
  <c r="L1602" i="10"/>
  <c r="L1603" i="10"/>
  <c r="L1604" i="10"/>
  <c r="L1605" i="10"/>
  <c r="L1606" i="10"/>
  <c r="L1607" i="10"/>
  <c r="L1608" i="10"/>
  <c r="L1609" i="10"/>
  <c r="L1610" i="10"/>
  <c r="L1611" i="10"/>
  <c r="L1612" i="10"/>
  <c r="L1613" i="10"/>
  <c r="L1614" i="10"/>
  <c r="L1615" i="10"/>
  <c r="L1616" i="10"/>
  <c r="L1617" i="10"/>
  <c r="L1618" i="10"/>
  <c r="L1619" i="10"/>
  <c r="L1620" i="10"/>
  <c r="L1621" i="10"/>
  <c r="L1622" i="10"/>
  <c r="L1623" i="10"/>
  <c r="L1624" i="10"/>
  <c r="L1625" i="10"/>
  <c r="L1626" i="10"/>
  <c r="L1627" i="10"/>
  <c r="L1628" i="10"/>
  <c r="L1629" i="10"/>
  <c r="L1630" i="10"/>
  <c r="L1631" i="10"/>
  <c r="L1632" i="10"/>
  <c r="L1633" i="10"/>
  <c r="L1634" i="10"/>
  <c r="L1635" i="10"/>
  <c r="L1636" i="10"/>
  <c r="L1637" i="10"/>
  <c r="L1638" i="10"/>
  <c r="L1639" i="10"/>
  <c r="L1640" i="10"/>
  <c r="L1641" i="10"/>
  <c r="L1642" i="10"/>
  <c r="L1643" i="10"/>
  <c r="L1644" i="10"/>
  <c r="L1645" i="10"/>
  <c r="L1646" i="10"/>
  <c r="L1647" i="10"/>
  <c r="L1648" i="10"/>
  <c r="L1649" i="10"/>
  <c r="L1650" i="10"/>
  <c r="L1651" i="10"/>
  <c r="L1652" i="10"/>
  <c r="L1653" i="10"/>
  <c r="L1654" i="10"/>
  <c r="L1655" i="10"/>
  <c r="L1656" i="10"/>
  <c r="L1657" i="10"/>
  <c r="L1658" i="10"/>
  <c r="L1659" i="10"/>
  <c r="L1660" i="10"/>
  <c r="L1661" i="10"/>
  <c r="L1662" i="10"/>
  <c r="L1663" i="10"/>
  <c r="L1664" i="10"/>
  <c r="L1665" i="10"/>
  <c r="L1666" i="10"/>
  <c r="L1667" i="10"/>
  <c r="L1668" i="10"/>
  <c r="L1669" i="10"/>
  <c r="L1670" i="10"/>
  <c r="L1671" i="10"/>
  <c r="L1672" i="10"/>
  <c r="L1673" i="10"/>
  <c r="L1674" i="10"/>
  <c r="L1675" i="10"/>
  <c r="L1676" i="10"/>
  <c r="L1677" i="10"/>
  <c r="L1678" i="10"/>
  <c r="L1679" i="10"/>
  <c r="L1680" i="10"/>
  <c r="L1681" i="10"/>
  <c r="L1682" i="10"/>
  <c r="L1683" i="10"/>
  <c r="L1684" i="10"/>
  <c r="L1685" i="10"/>
  <c r="L1686" i="10"/>
  <c r="L1687" i="10"/>
  <c r="L1688" i="10"/>
  <c r="L1689" i="10"/>
  <c r="L1690" i="10"/>
  <c r="L1691" i="10"/>
  <c r="L1692" i="10"/>
  <c r="L1693" i="10"/>
  <c r="L1694" i="10"/>
  <c r="L1695" i="10"/>
  <c r="L1696" i="10"/>
  <c r="L1697" i="10"/>
  <c r="L1698" i="10"/>
  <c r="L1699" i="10"/>
  <c r="L1700" i="10"/>
  <c r="L1701" i="10"/>
  <c r="L1702" i="10"/>
  <c r="L1703" i="10"/>
  <c r="L1704" i="10"/>
  <c r="L1705" i="10"/>
  <c r="L1706" i="10"/>
  <c r="L1707" i="10"/>
  <c r="L1708" i="10"/>
  <c r="L1709" i="10"/>
  <c r="L1710" i="10"/>
  <c r="L1711" i="10"/>
  <c r="L1712" i="10"/>
  <c r="L1713" i="10"/>
  <c r="L1714" i="10"/>
  <c r="L1715" i="10"/>
  <c r="L1716" i="10"/>
  <c r="L1717" i="10"/>
  <c r="L1718" i="10"/>
  <c r="L1719" i="10"/>
  <c r="L1720" i="10"/>
  <c r="L1721" i="10"/>
  <c r="L1722" i="10"/>
  <c r="L1723" i="10"/>
  <c r="L1724" i="10"/>
  <c r="L1725" i="10"/>
  <c r="L1726" i="10"/>
  <c r="L1727" i="10"/>
  <c r="L1728" i="10"/>
  <c r="L1729" i="10"/>
  <c r="L1730" i="10"/>
  <c r="L1731" i="10"/>
  <c r="L1732" i="10"/>
  <c r="L1733" i="10"/>
  <c r="L1734" i="10"/>
  <c r="L1735" i="10"/>
  <c r="L1736" i="10"/>
  <c r="L1737" i="10"/>
  <c r="L1738" i="10"/>
  <c r="L1739" i="10"/>
  <c r="L1740" i="10"/>
  <c r="L1741" i="10"/>
  <c r="L1742" i="10"/>
  <c r="L1743" i="10"/>
  <c r="L1744" i="10"/>
  <c r="L1745" i="10"/>
  <c r="L1746" i="10"/>
  <c r="L1747" i="10"/>
  <c r="L1748" i="10"/>
  <c r="L1749" i="10"/>
  <c r="L1750" i="10"/>
  <c r="L1751" i="10"/>
  <c r="L1752" i="10"/>
  <c r="L1753" i="10"/>
  <c r="L1754" i="10"/>
  <c r="L1755" i="10"/>
  <c r="L1756" i="10"/>
  <c r="L1757" i="10"/>
  <c r="L1758" i="10"/>
  <c r="L1759" i="10"/>
  <c r="L1760" i="10"/>
  <c r="L1761" i="10"/>
  <c r="L1762" i="10"/>
  <c r="L1763" i="10"/>
  <c r="L1764" i="10"/>
  <c r="L1765" i="10"/>
  <c r="L1766" i="10"/>
  <c r="L1767" i="10"/>
  <c r="L1768" i="10"/>
  <c r="L1769" i="10"/>
  <c r="L1770" i="10"/>
  <c r="L1771" i="10"/>
  <c r="L1772" i="10"/>
  <c r="L1773" i="10"/>
  <c r="L1774" i="10"/>
  <c r="L1775" i="10"/>
  <c r="L1776" i="10"/>
  <c r="L1777" i="10"/>
  <c r="L1778" i="10"/>
  <c r="L1779" i="10"/>
  <c r="L1780" i="10"/>
  <c r="L1781" i="10"/>
  <c r="L1782" i="10"/>
  <c r="L1783" i="10"/>
  <c r="L1784" i="10"/>
  <c r="L1785" i="10"/>
  <c r="L1786" i="10"/>
  <c r="L1787" i="10"/>
  <c r="L1788" i="10"/>
  <c r="L1789" i="10"/>
  <c r="L1790" i="10"/>
  <c r="L1791" i="10"/>
  <c r="L1792" i="10"/>
  <c r="L1793" i="10"/>
  <c r="L1794" i="10"/>
  <c r="L1795" i="10"/>
  <c r="L1796" i="10"/>
  <c r="L1797" i="10"/>
  <c r="L1798" i="10"/>
  <c r="L1799" i="10"/>
  <c r="L1800" i="10"/>
  <c r="L1801" i="10"/>
  <c r="L1802" i="10"/>
  <c r="L1803" i="10"/>
  <c r="L1804" i="10"/>
  <c r="L1805" i="10"/>
  <c r="L1806" i="10"/>
  <c r="L1807" i="10"/>
  <c r="L1808" i="10"/>
  <c r="L1809" i="10"/>
  <c r="L1810" i="10"/>
  <c r="L1811" i="10"/>
  <c r="L1812" i="10"/>
  <c r="L1813" i="10"/>
  <c r="L1814" i="10"/>
  <c r="L1815" i="10"/>
  <c r="L1816" i="10"/>
  <c r="L1817" i="10"/>
  <c r="L1818" i="10"/>
  <c r="L1819" i="10"/>
  <c r="L1820" i="10"/>
  <c r="L1821" i="10"/>
  <c r="L1822" i="10"/>
  <c r="L1823" i="10"/>
  <c r="L1824" i="10"/>
  <c r="L1825" i="10"/>
  <c r="L1826" i="10"/>
  <c r="L1827" i="10"/>
  <c r="L1828" i="10"/>
  <c r="L1829" i="10"/>
  <c r="L1830" i="10"/>
  <c r="L1831" i="10"/>
  <c r="L1832" i="10"/>
  <c r="L1833" i="10"/>
  <c r="L1834" i="10"/>
  <c r="L1835" i="10"/>
  <c r="L1836" i="10"/>
  <c r="L1837" i="10"/>
  <c r="L1838" i="10"/>
  <c r="L1839" i="10"/>
  <c r="L1840" i="10"/>
  <c r="L1841" i="10"/>
  <c r="L1842" i="10"/>
  <c r="L1843" i="10"/>
  <c r="L1844" i="10"/>
  <c r="L1845" i="10"/>
  <c r="L1846" i="10"/>
  <c r="L1847" i="10"/>
  <c r="L1848" i="10"/>
  <c r="L1849" i="10"/>
  <c r="L1850" i="10"/>
  <c r="L1851" i="10"/>
  <c r="L1852" i="10"/>
  <c r="L1853" i="10"/>
  <c r="L1854" i="10"/>
  <c r="L1855" i="10"/>
  <c r="L1856" i="10"/>
  <c r="L1857" i="10"/>
  <c r="L1858" i="10"/>
  <c r="L1859" i="10"/>
  <c r="L1860" i="10"/>
  <c r="L1861" i="10"/>
  <c r="L1862" i="10"/>
  <c r="L1863" i="10"/>
  <c r="L1864" i="10"/>
  <c r="L1865" i="10"/>
  <c r="L1866" i="10"/>
  <c r="L1867" i="10"/>
  <c r="L1868" i="10"/>
  <c r="L1869" i="10"/>
  <c r="L1870" i="10"/>
  <c r="L1871" i="10"/>
  <c r="L1872" i="10"/>
  <c r="L1873" i="10"/>
  <c r="L1874" i="10"/>
  <c r="L1875" i="10"/>
  <c r="L1876" i="10"/>
  <c r="L1877" i="10"/>
  <c r="L1878" i="10"/>
  <c r="L1879" i="10"/>
  <c r="L1880" i="10"/>
  <c r="L1881" i="10"/>
  <c r="L1882" i="10"/>
  <c r="L1883" i="10"/>
  <c r="L1884" i="10"/>
  <c r="L1885" i="10"/>
  <c r="L1886" i="10"/>
  <c r="L1887" i="10"/>
  <c r="L1888" i="10"/>
  <c r="L1889" i="10"/>
  <c r="L1890" i="10"/>
  <c r="L1891" i="10"/>
  <c r="L1892" i="10"/>
  <c r="L1893" i="10"/>
  <c r="L1894" i="10"/>
  <c r="L1895" i="10"/>
  <c r="L1896" i="10"/>
  <c r="L1897" i="10"/>
  <c r="L1898" i="10"/>
  <c r="L1899" i="10"/>
  <c r="L1900" i="10"/>
  <c r="L1901" i="10"/>
  <c r="L1902" i="10"/>
  <c r="L1903" i="10"/>
  <c r="L1904" i="10"/>
  <c r="L1905" i="10"/>
  <c r="L1906" i="10"/>
  <c r="L1907" i="10"/>
  <c r="L1908" i="10"/>
  <c r="L1909" i="10"/>
  <c r="L1910" i="10"/>
  <c r="L1911" i="10"/>
  <c r="L1912" i="10"/>
  <c r="L1913" i="10"/>
  <c r="L1914" i="10"/>
  <c r="L1915" i="10"/>
  <c r="L1916" i="10"/>
  <c r="L1917" i="10"/>
  <c r="L1918" i="10"/>
  <c r="L1919" i="10"/>
  <c r="L1920" i="10"/>
  <c r="L1921" i="10"/>
  <c r="L1922" i="10"/>
  <c r="L1923" i="10"/>
  <c r="L1924" i="10"/>
  <c r="L1925" i="10"/>
  <c r="L1926" i="10"/>
  <c r="L1927" i="10"/>
  <c r="L1928" i="10"/>
  <c r="L1929" i="10"/>
  <c r="L1930" i="10"/>
  <c r="L1931" i="10"/>
  <c r="L1932" i="10"/>
  <c r="L1933" i="10"/>
  <c r="L1934" i="10"/>
  <c r="L1935" i="10"/>
  <c r="L1936" i="10"/>
  <c r="L1937" i="10"/>
  <c r="L1938" i="10"/>
  <c r="L1939" i="10"/>
  <c r="L1940" i="10"/>
  <c r="L1941" i="10"/>
  <c r="L1942" i="10"/>
  <c r="L1943" i="10"/>
  <c r="L1944" i="10"/>
  <c r="L1945" i="10"/>
  <c r="L1946" i="10"/>
  <c r="L1947" i="10"/>
  <c r="L1948" i="10"/>
  <c r="L1949" i="10"/>
  <c r="L1950" i="10"/>
  <c r="L1951" i="10"/>
  <c r="L1952" i="10"/>
  <c r="L1953" i="10"/>
  <c r="L1954" i="10"/>
  <c r="L1955" i="10"/>
  <c r="L1956" i="10"/>
  <c r="L1957" i="10"/>
  <c r="L1958" i="10"/>
  <c r="L1959" i="10"/>
  <c r="L1960" i="10"/>
  <c r="L1961" i="10"/>
  <c r="L1962" i="10"/>
  <c r="L1963" i="10"/>
  <c r="L1964" i="10"/>
  <c r="L1965" i="10"/>
  <c r="L1966" i="10"/>
  <c r="L1967" i="10"/>
  <c r="L1968" i="10"/>
  <c r="L1969" i="10"/>
  <c r="L1970" i="10"/>
  <c r="L1971" i="10"/>
  <c r="L1972" i="10"/>
  <c r="L1973" i="10"/>
  <c r="L1974" i="10"/>
  <c r="L1975" i="10"/>
  <c r="L1976" i="10"/>
  <c r="L1977" i="10"/>
  <c r="L1978" i="10"/>
  <c r="L1979" i="10"/>
  <c r="L1980" i="10"/>
  <c r="L1981" i="10"/>
  <c r="L1982" i="10"/>
  <c r="L1983" i="10"/>
  <c r="L1984" i="10"/>
  <c r="L1985" i="10"/>
  <c r="L1986" i="10"/>
  <c r="L1987" i="10"/>
  <c r="L1988" i="10"/>
  <c r="L1989" i="10"/>
  <c r="L1990" i="10"/>
  <c r="L1991" i="10"/>
  <c r="L1992" i="10"/>
  <c r="L1993" i="10"/>
  <c r="L1994" i="10"/>
  <c r="L1995" i="10"/>
  <c r="L1996" i="10"/>
  <c r="L1997" i="10"/>
  <c r="L1998" i="10"/>
  <c r="L1999" i="10"/>
  <c r="L2000" i="10"/>
  <c r="L2001" i="10"/>
  <c r="L2002" i="10"/>
  <c r="L2003" i="10"/>
  <c r="L2004" i="10"/>
  <c r="L2005" i="10"/>
  <c r="L2006" i="10"/>
  <c r="L2007" i="10"/>
  <c r="L2008" i="10"/>
  <c r="L2009" i="10"/>
  <c r="L2010" i="10"/>
  <c r="L2011" i="10"/>
  <c r="L2012" i="10"/>
  <c r="L2013" i="10"/>
  <c r="L2014" i="10"/>
  <c r="L2015" i="10"/>
  <c r="L2016" i="10"/>
  <c r="L2017" i="10"/>
  <c r="L2018" i="10"/>
  <c r="L2019" i="10"/>
  <c r="L2020" i="10"/>
  <c r="L2021" i="10"/>
  <c r="L2022" i="10"/>
  <c r="L2023" i="10"/>
  <c r="L2024" i="10"/>
  <c r="L2025" i="10"/>
  <c r="L2026" i="10"/>
  <c r="L2027" i="10"/>
  <c r="L2028" i="10"/>
  <c r="L2029" i="10"/>
  <c r="L2030" i="10"/>
  <c r="L2031" i="10"/>
  <c r="L2032" i="10"/>
  <c r="L2033" i="10"/>
  <c r="L2034" i="10"/>
  <c r="L2035" i="10"/>
  <c r="L2036" i="10"/>
  <c r="L2037" i="10"/>
  <c r="L2038" i="10"/>
  <c r="L2039" i="10"/>
  <c r="L2040" i="10"/>
  <c r="L2041" i="10"/>
  <c r="L2042" i="10"/>
  <c r="L2043" i="10"/>
  <c r="L2044" i="10"/>
  <c r="L2045" i="10"/>
  <c r="L2046" i="10"/>
  <c r="L2047" i="10"/>
  <c r="L2048" i="10"/>
  <c r="L2049" i="10"/>
  <c r="L2050" i="10"/>
  <c r="L2051" i="10"/>
  <c r="L2052" i="10"/>
  <c r="L2053" i="10"/>
  <c r="L2054" i="10"/>
  <c r="L2055" i="10"/>
  <c r="L2056" i="10"/>
  <c r="L2057" i="10"/>
  <c r="L2058" i="10"/>
  <c r="L2059" i="10"/>
  <c r="L2060" i="10"/>
  <c r="L2061" i="10"/>
  <c r="L2062" i="10"/>
  <c r="L2063" i="10"/>
  <c r="L2064" i="10"/>
  <c r="L2065" i="10"/>
  <c r="L2066" i="10"/>
  <c r="L2067" i="10"/>
  <c r="L2068" i="10"/>
  <c r="L2069" i="10"/>
  <c r="L2070" i="10"/>
  <c r="L2071" i="10"/>
  <c r="L2072" i="10"/>
  <c r="L2073" i="10"/>
  <c r="L2074" i="10"/>
  <c r="L2075" i="10"/>
  <c r="L2076" i="10"/>
  <c r="L2077" i="10"/>
  <c r="L2078" i="10"/>
  <c r="L2079" i="10"/>
  <c r="L2080" i="10"/>
  <c r="L2081" i="10"/>
  <c r="L2082" i="10"/>
  <c r="L2083" i="10"/>
  <c r="L2084" i="10"/>
  <c r="L2085" i="10"/>
  <c r="L2086" i="10"/>
  <c r="L2087" i="10"/>
  <c r="L2088" i="10"/>
  <c r="L2089" i="10"/>
  <c r="L2090" i="10"/>
  <c r="L2091" i="10"/>
  <c r="L2092" i="10"/>
  <c r="L2093" i="10"/>
  <c r="L2094" i="10"/>
  <c r="L2095" i="10"/>
  <c r="L2096" i="10"/>
  <c r="L2097" i="10"/>
  <c r="L2098" i="10"/>
  <c r="L2099" i="10"/>
  <c r="L2100" i="10"/>
  <c r="L2101" i="10"/>
  <c r="L2102" i="10"/>
  <c r="L2103" i="10"/>
  <c r="L2104" i="10"/>
  <c r="L2105" i="10"/>
  <c r="L2106" i="10"/>
  <c r="L2107" i="10"/>
  <c r="L2108" i="10"/>
  <c r="L2109" i="10"/>
  <c r="L2110" i="10"/>
  <c r="L2111" i="10"/>
  <c r="L2112" i="10"/>
  <c r="L2113" i="10"/>
  <c r="L2114" i="10"/>
  <c r="L2115" i="10"/>
  <c r="L2116" i="10"/>
  <c r="L2117" i="10"/>
  <c r="L2118" i="10"/>
  <c r="L2119" i="10"/>
  <c r="L2120" i="10"/>
  <c r="L2121" i="10"/>
  <c r="L2122" i="10"/>
  <c r="L2123" i="10"/>
  <c r="L2124" i="10"/>
  <c r="L2125" i="10"/>
  <c r="L2126" i="10"/>
  <c r="L2127" i="10"/>
  <c r="L2128" i="10"/>
  <c r="L2129" i="10"/>
  <c r="L2130" i="10"/>
  <c r="L2131" i="10"/>
  <c r="L2132" i="10"/>
  <c r="L2133" i="10"/>
  <c r="L2134" i="10"/>
  <c r="L2135" i="10"/>
  <c r="L2136" i="10"/>
  <c r="L2137" i="10"/>
  <c r="L2138" i="10"/>
  <c r="L2139" i="10"/>
  <c r="L2140" i="10"/>
  <c r="L2141" i="10"/>
  <c r="L2142" i="10"/>
  <c r="L2143" i="10"/>
  <c r="L2144" i="10"/>
  <c r="L2145" i="10"/>
  <c r="L2146" i="10"/>
  <c r="L2147" i="10"/>
  <c r="L2148" i="10"/>
  <c r="L2149" i="10"/>
  <c r="L2150" i="10"/>
  <c r="L2151" i="10"/>
  <c r="L2152" i="10"/>
  <c r="L2153" i="10"/>
  <c r="L2154" i="10"/>
  <c r="L2155" i="10"/>
  <c r="L2156" i="10"/>
  <c r="L2157" i="10"/>
  <c r="L2158" i="10"/>
  <c r="L2159" i="10"/>
  <c r="L2160" i="10"/>
  <c r="L2161" i="10"/>
  <c r="L2162" i="10"/>
  <c r="L2163" i="10"/>
  <c r="L2164" i="10"/>
  <c r="L2165" i="10"/>
  <c r="L2166" i="10"/>
  <c r="L2167" i="10"/>
  <c r="L2168" i="10"/>
  <c r="L2169" i="10"/>
  <c r="L2170" i="10"/>
  <c r="L2171" i="10"/>
  <c r="L2172" i="10"/>
  <c r="L2173" i="10"/>
  <c r="L2174" i="10"/>
  <c r="L2175" i="10"/>
  <c r="L2176" i="10"/>
  <c r="L2177" i="10"/>
  <c r="L2178" i="10"/>
  <c r="L2179" i="10"/>
  <c r="L2180" i="10"/>
  <c r="L2181" i="10"/>
  <c r="L2182" i="10"/>
  <c r="L2183" i="10"/>
  <c r="L2184" i="10"/>
  <c r="L2185" i="10"/>
  <c r="L2186" i="10"/>
  <c r="L2187" i="10"/>
  <c r="L2188" i="10"/>
  <c r="L2189" i="10"/>
  <c r="L2190" i="10"/>
  <c r="L2191" i="10"/>
  <c r="L2192" i="10"/>
  <c r="L2193" i="10"/>
  <c r="L2194" i="10"/>
  <c r="L2195" i="10"/>
  <c r="L2196" i="10"/>
  <c r="L2197" i="10"/>
  <c r="L2198" i="10"/>
  <c r="L2199" i="10"/>
  <c r="L2200" i="10"/>
  <c r="L2201" i="10"/>
  <c r="L2202" i="10"/>
  <c r="L2203" i="10"/>
  <c r="L2204" i="10"/>
  <c r="L2205" i="10"/>
  <c r="L2206" i="10"/>
  <c r="L2207" i="10"/>
  <c r="L2208" i="10"/>
  <c r="L2209" i="10"/>
  <c r="L2210" i="10"/>
  <c r="L2211" i="10"/>
  <c r="L2212" i="10"/>
  <c r="L2213" i="10"/>
  <c r="L2214" i="10"/>
  <c r="L2215" i="10"/>
  <c r="L2216" i="10"/>
  <c r="L2217" i="10"/>
  <c r="L2218" i="10"/>
  <c r="L2219" i="10"/>
  <c r="L2220" i="10"/>
  <c r="L2221" i="10"/>
  <c r="L2222" i="10"/>
  <c r="L2223" i="10"/>
  <c r="L2224" i="10"/>
  <c r="L2225" i="10"/>
  <c r="L2226" i="10"/>
  <c r="L2227" i="10"/>
  <c r="L2228" i="10"/>
  <c r="L2229" i="10"/>
  <c r="L2230" i="10"/>
  <c r="L2231" i="10"/>
  <c r="L2232" i="10"/>
  <c r="L2233" i="10"/>
  <c r="L2234" i="10"/>
  <c r="L2235" i="10"/>
  <c r="L2236" i="10"/>
  <c r="L2237" i="10"/>
  <c r="L2238" i="10"/>
  <c r="L2239" i="10"/>
  <c r="L2240" i="10"/>
  <c r="L2241" i="10"/>
  <c r="L2242" i="10"/>
  <c r="L2243" i="10"/>
  <c r="L2244" i="10"/>
  <c r="L2245" i="10"/>
  <c r="L2246" i="10"/>
  <c r="L2247" i="10"/>
  <c r="L2248" i="10"/>
  <c r="L2249" i="10"/>
  <c r="L2250" i="10"/>
  <c r="L2251" i="10"/>
  <c r="L2252" i="10"/>
  <c r="L2253" i="10"/>
  <c r="L2254" i="10"/>
  <c r="L2255" i="10"/>
  <c r="L2256" i="10"/>
  <c r="L2257" i="10"/>
  <c r="L2258" i="10"/>
  <c r="L2259" i="10"/>
  <c r="L2260" i="10"/>
  <c r="L2261" i="10"/>
  <c r="L2262" i="10"/>
  <c r="L2263" i="10"/>
  <c r="L2264" i="10"/>
  <c r="L2265" i="10"/>
  <c r="L2266" i="10"/>
  <c r="L2267" i="10"/>
  <c r="L2268" i="10"/>
  <c r="L2269" i="10"/>
  <c r="L2270" i="10"/>
  <c r="L2271" i="10"/>
  <c r="L2272" i="10"/>
  <c r="L2273" i="10"/>
  <c r="L2274" i="10"/>
  <c r="L2275" i="10"/>
  <c r="L2276" i="10"/>
  <c r="L2277" i="10"/>
  <c r="L2278" i="10"/>
  <c r="L2279" i="10"/>
  <c r="L2280" i="10"/>
  <c r="L2281" i="10"/>
  <c r="L2282" i="10"/>
  <c r="L2283" i="10"/>
  <c r="L2284" i="10"/>
  <c r="L2285" i="10"/>
  <c r="L2286" i="10"/>
  <c r="L2287" i="10"/>
  <c r="L2288" i="10"/>
  <c r="L2289" i="10"/>
  <c r="L2290" i="10"/>
  <c r="L2291" i="10"/>
  <c r="L2292" i="10"/>
  <c r="L2293" i="10"/>
  <c r="L2294" i="10"/>
  <c r="L2295" i="10"/>
  <c r="L2296" i="10"/>
  <c r="L2297" i="10"/>
  <c r="L2298" i="10"/>
  <c r="L2299" i="10"/>
  <c r="L2300" i="10"/>
  <c r="L2301" i="10"/>
  <c r="L2302" i="10"/>
  <c r="L2303" i="10"/>
  <c r="L2304" i="10"/>
  <c r="L2305" i="10"/>
  <c r="L2306" i="10"/>
  <c r="L2307" i="10"/>
  <c r="L2308" i="10"/>
  <c r="L2309" i="10"/>
  <c r="L2310" i="10"/>
  <c r="L2311" i="10"/>
  <c r="L2312" i="10"/>
  <c r="L2313" i="10"/>
  <c r="L2314" i="10"/>
  <c r="L2315" i="10"/>
  <c r="L2316" i="10"/>
  <c r="L2317" i="10"/>
  <c r="L2318" i="10"/>
  <c r="L2319" i="10"/>
  <c r="L2320" i="10"/>
  <c r="L2321" i="10"/>
  <c r="L2322" i="10"/>
  <c r="L2323" i="10"/>
  <c r="L2324" i="10"/>
  <c r="L2325" i="10"/>
  <c r="L2326" i="10"/>
  <c r="L2327" i="10"/>
  <c r="L2328" i="10"/>
  <c r="L2329" i="10"/>
  <c r="L2330" i="10"/>
  <c r="L2331" i="10"/>
  <c r="L2332" i="10"/>
  <c r="L2333" i="10"/>
  <c r="L2334" i="10"/>
  <c r="L2335" i="10"/>
  <c r="L2336" i="10"/>
  <c r="L2337" i="10"/>
  <c r="L2338" i="10"/>
  <c r="L2339" i="10"/>
  <c r="L2340" i="10"/>
  <c r="L2341" i="10"/>
  <c r="L2342" i="10"/>
  <c r="L2343" i="10"/>
  <c r="L2344" i="10"/>
  <c r="L2345" i="10"/>
  <c r="L2346" i="10"/>
  <c r="L2347" i="10"/>
  <c r="L2348" i="10"/>
  <c r="L2349" i="10"/>
  <c r="L2350" i="10"/>
  <c r="L2351" i="10"/>
  <c r="L2352" i="10"/>
  <c r="L2353" i="10"/>
  <c r="L2354" i="10"/>
  <c r="L2355" i="10"/>
  <c r="L2356" i="10"/>
  <c r="L2357" i="10"/>
  <c r="L2358" i="10"/>
  <c r="L2359" i="10"/>
  <c r="L2360" i="10"/>
  <c r="L2361" i="10"/>
  <c r="L2362" i="10"/>
  <c r="L2363" i="10"/>
  <c r="L2364" i="10"/>
  <c r="L2365" i="10"/>
  <c r="L2366" i="10"/>
  <c r="L2367" i="10"/>
  <c r="L2368" i="10"/>
  <c r="L2369" i="10"/>
  <c r="L2370" i="10"/>
  <c r="L2371" i="10"/>
  <c r="L2372" i="10"/>
  <c r="L2373" i="10"/>
  <c r="L2374" i="10"/>
  <c r="L2375" i="10"/>
  <c r="L2376" i="10"/>
  <c r="L2377" i="10"/>
  <c r="L2378" i="10"/>
  <c r="L2379" i="10"/>
  <c r="L2380" i="10"/>
  <c r="L2381" i="10"/>
  <c r="L2382" i="10"/>
  <c r="L2383" i="10"/>
  <c r="L2384" i="10"/>
  <c r="L2385" i="10"/>
  <c r="L2386" i="10"/>
  <c r="L2387" i="10"/>
  <c r="L2388" i="10"/>
  <c r="L2389" i="10"/>
  <c r="L2390" i="10"/>
  <c r="L2391" i="10"/>
  <c r="L2392" i="10"/>
  <c r="L2393" i="10"/>
  <c r="L2394" i="10"/>
  <c r="L2395" i="10"/>
  <c r="L2396" i="10"/>
  <c r="L2397" i="10"/>
  <c r="L2398" i="10"/>
  <c r="L2399" i="10"/>
  <c r="L2400" i="10"/>
  <c r="L2401" i="10"/>
  <c r="L2402" i="10"/>
  <c r="L2403" i="10"/>
  <c r="L2404" i="10"/>
  <c r="L2405" i="10"/>
  <c r="L2406" i="10"/>
  <c r="L2407" i="10"/>
  <c r="L2408" i="10"/>
  <c r="L2409" i="10"/>
  <c r="L2410" i="10"/>
  <c r="L2411" i="10"/>
  <c r="L2412" i="10"/>
  <c r="L2413" i="10"/>
  <c r="L2414" i="10"/>
  <c r="L2415" i="10"/>
  <c r="L2416" i="10"/>
  <c r="L2417" i="10"/>
  <c r="L2418" i="10"/>
  <c r="L2419" i="10"/>
  <c r="L2420" i="10"/>
  <c r="L2421" i="10"/>
  <c r="L2422" i="10"/>
  <c r="L2423" i="10"/>
  <c r="L2424" i="10"/>
  <c r="L2425" i="10"/>
  <c r="L2426" i="10"/>
  <c r="L2427" i="10"/>
  <c r="L2428" i="10"/>
  <c r="L2429" i="10"/>
  <c r="L2430" i="10"/>
  <c r="L2431" i="10"/>
  <c r="L2432" i="10"/>
  <c r="L2433" i="10"/>
  <c r="L2434" i="10"/>
  <c r="L2435" i="10"/>
  <c r="L2436" i="10"/>
  <c r="L2437" i="10"/>
  <c r="L2438" i="10"/>
  <c r="L2439" i="10"/>
  <c r="L2440" i="10"/>
  <c r="L2441" i="10"/>
  <c r="L2442" i="10"/>
  <c r="L2443" i="10"/>
  <c r="L2444" i="10"/>
  <c r="L2445" i="10"/>
  <c r="L2446" i="10"/>
  <c r="L2447" i="10"/>
  <c r="L2448" i="10"/>
  <c r="L2449" i="10"/>
  <c r="L2450" i="10"/>
  <c r="L2451" i="10"/>
  <c r="L2452" i="10"/>
  <c r="L2453" i="10"/>
  <c r="L2454" i="10"/>
  <c r="L2455" i="10"/>
  <c r="L2456" i="10"/>
  <c r="L2457" i="10"/>
  <c r="L2458" i="10"/>
  <c r="L2459" i="10"/>
  <c r="L2460" i="10"/>
  <c r="L2461" i="10"/>
  <c r="L2462" i="10"/>
  <c r="L2463" i="10"/>
  <c r="L2464" i="10"/>
  <c r="L2465" i="10"/>
  <c r="L2466" i="10"/>
  <c r="L2467" i="10"/>
  <c r="L2468" i="10"/>
  <c r="L2469" i="10"/>
  <c r="L2470" i="10"/>
  <c r="L2471" i="10"/>
  <c r="L2472" i="10"/>
  <c r="L2473" i="10"/>
  <c r="L2474" i="10"/>
  <c r="L2475" i="10"/>
  <c r="L2476" i="10"/>
  <c r="L2477" i="10"/>
  <c r="L2478" i="10"/>
  <c r="L2479" i="10"/>
  <c r="L2480" i="10"/>
  <c r="L2481" i="10"/>
  <c r="L2482" i="10"/>
  <c r="L2483" i="10"/>
  <c r="L2484" i="10"/>
  <c r="L2485" i="10"/>
  <c r="L2486" i="10"/>
  <c r="L2487" i="10"/>
  <c r="L2488" i="10"/>
  <c r="L2489" i="10"/>
  <c r="L2490" i="10"/>
  <c r="L2491" i="10"/>
  <c r="L2492" i="10"/>
  <c r="L2493" i="10"/>
  <c r="L2494" i="10"/>
  <c r="L2495" i="10"/>
  <c r="L2496" i="10"/>
  <c r="L2497" i="10"/>
  <c r="L2498" i="10"/>
  <c r="L2499" i="10"/>
  <c r="L2500" i="10"/>
  <c r="L2501" i="10"/>
  <c r="L2502" i="10"/>
  <c r="L2503" i="10"/>
  <c r="L2504" i="10"/>
  <c r="L2505" i="10"/>
  <c r="L2506" i="10"/>
  <c r="L2507" i="10"/>
  <c r="L2508" i="10"/>
  <c r="L2509" i="10"/>
  <c r="L2510" i="10"/>
  <c r="L2511" i="10"/>
  <c r="L2512" i="10"/>
  <c r="L2513" i="10"/>
  <c r="L2514" i="10"/>
  <c r="L2515" i="10"/>
  <c r="L2516" i="10"/>
  <c r="L2517" i="10"/>
  <c r="L2518" i="10"/>
  <c r="L2519" i="10"/>
  <c r="L2520" i="10"/>
  <c r="L2521" i="10"/>
  <c r="L2522" i="10"/>
  <c r="L2523" i="10"/>
  <c r="L2524" i="10"/>
  <c r="L2525" i="10"/>
  <c r="L2526" i="10"/>
  <c r="L2527" i="10"/>
  <c r="L2528" i="10"/>
  <c r="L2529" i="10"/>
  <c r="L2530" i="10"/>
  <c r="L2531" i="10"/>
  <c r="L2532" i="10"/>
  <c r="L2533" i="10"/>
  <c r="L2534" i="10"/>
  <c r="L2535" i="10"/>
  <c r="L2536" i="10"/>
  <c r="L2537" i="10"/>
  <c r="L2538" i="10"/>
  <c r="L2539" i="10"/>
  <c r="L2540" i="10"/>
  <c r="L2541" i="10"/>
  <c r="L2542" i="10"/>
  <c r="L2543" i="10"/>
  <c r="L2544" i="10"/>
  <c r="L2545" i="10"/>
  <c r="L2546" i="10"/>
  <c r="L2547" i="10"/>
  <c r="L2548" i="10"/>
  <c r="L2549" i="10"/>
  <c r="L2550" i="10"/>
  <c r="L2551" i="10"/>
  <c r="L2552" i="10"/>
  <c r="L2553" i="10"/>
  <c r="L2554" i="10"/>
  <c r="L2555" i="10"/>
  <c r="L2556" i="10"/>
  <c r="L2557" i="10"/>
  <c r="L2558" i="10"/>
  <c r="L2559" i="10"/>
  <c r="L2560" i="10"/>
  <c r="L2561" i="10"/>
  <c r="L2562" i="10"/>
  <c r="L2563" i="10"/>
  <c r="L2564" i="10"/>
  <c r="L2565" i="10"/>
  <c r="L2566" i="10"/>
  <c r="L2567" i="10"/>
  <c r="L2568" i="10"/>
  <c r="L2569" i="10"/>
  <c r="L2570" i="10"/>
  <c r="L2571" i="10"/>
  <c r="L2572" i="10"/>
  <c r="L2573" i="10"/>
  <c r="L2574" i="10"/>
  <c r="L2575" i="10"/>
  <c r="L2576" i="10"/>
  <c r="L2577" i="10"/>
  <c r="L2578" i="10"/>
  <c r="L2579" i="10"/>
  <c r="L2580" i="10"/>
  <c r="L2581" i="10"/>
  <c r="L2582" i="10"/>
  <c r="L2583" i="10"/>
  <c r="L2584" i="10"/>
  <c r="L2585" i="10"/>
  <c r="L2586" i="10"/>
  <c r="L2587" i="10"/>
  <c r="L2588" i="10"/>
  <c r="L2589" i="10"/>
  <c r="L2590" i="10"/>
  <c r="L2591" i="10"/>
  <c r="L2592" i="10"/>
  <c r="L2593" i="10"/>
  <c r="L2594" i="10"/>
  <c r="L2595" i="10"/>
  <c r="L2596" i="10"/>
  <c r="L2597" i="10"/>
  <c r="L2598" i="10"/>
  <c r="L2599" i="10"/>
  <c r="L2600" i="10"/>
  <c r="L2601" i="10"/>
  <c r="L2602" i="10"/>
  <c r="L2603" i="10"/>
  <c r="L2604" i="10"/>
  <c r="L2605" i="10"/>
  <c r="L2606" i="10"/>
  <c r="L2607" i="10"/>
  <c r="L2608" i="10"/>
  <c r="L2609" i="10"/>
  <c r="L2610" i="10"/>
  <c r="L2611" i="10"/>
  <c r="L2612" i="10"/>
  <c r="L2613" i="10"/>
  <c r="L2614" i="10"/>
  <c r="L2615" i="10"/>
  <c r="L2616" i="10"/>
  <c r="L2617" i="10"/>
  <c r="L2618" i="10"/>
  <c r="L2619" i="10"/>
  <c r="L2620" i="10"/>
  <c r="L2621" i="10"/>
  <c r="L2622" i="10"/>
  <c r="L2623" i="10"/>
  <c r="L2624" i="10"/>
  <c r="L2625" i="10"/>
  <c r="L2626" i="10"/>
  <c r="L2627" i="10"/>
  <c r="L2628" i="10"/>
  <c r="L2629" i="10"/>
  <c r="L2630" i="10"/>
  <c r="L2631" i="10"/>
  <c r="L2632" i="10"/>
  <c r="L2633" i="10"/>
  <c r="L2634" i="10"/>
  <c r="L2635" i="10"/>
  <c r="L2636" i="10"/>
  <c r="L2637" i="10"/>
  <c r="L2638" i="10"/>
  <c r="L2639" i="10"/>
  <c r="L2640" i="10"/>
  <c r="L2641" i="10"/>
  <c r="L2642" i="10"/>
  <c r="L2643" i="10"/>
  <c r="L2644" i="10"/>
  <c r="L2645" i="10"/>
  <c r="L2646" i="10"/>
  <c r="L2647" i="10"/>
  <c r="L2648" i="10"/>
  <c r="L2649" i="10"/>
  <c r="L2650" i="10"/>
  <c r="L2651" i="10"/>
  <c r="L2652" i="10"/>
  <c r="L2653" i="10"/>
  <c r="L2654" i="10"/>
  <c r="L2655" i="10"/>
  <c r="L2656" i="10"/>
  <c r="L2657" i="10"/>
  <c r="L2658" i="10"/>
  <c r="L2659" i="10"/>
  <c r="L2660" i="10"/>
  <c r="L2661" i="10"/>
  <c r="L2662" i="10"/>
  <c r="L2663" i="10"/>
  <c r="L2664" i="10"/>
  <c r="L2665" i="10"/>
  <c r="L2666" i="10"/>
  <c r="L2667" i="10"/>
  <c r="L2668" i="10"/>
  <c r="L2669" i="10"/>
  <c r="L2670" i="10"/>
  <c r="L2671" i="10"/>
  <c r="L2672" i="10"/>
  <c r="L2673" i="10"/>
  <c r="L2674" i="10"/>
  <c r="L2675" i="10"/>
  <c r="L2676" i="10"/>
  <c r="L2677" i="10"/>
  <c r="L2678" i="10"/>
  <c r="L2679" i="10"/>
  <c r="L2680" i="10"/>
  <c r="L2681" i="10"/>
  <c r="L2682" i="10"/>
  <c r="L2683" i="10"/>
  <c r="L2684" i="10"/>
  <c r="L2685" i="10"/>
  <c r="L2686" i="10"/>
  <c r="L2687" i="10"/>
  <c r="L2688" i="10"/>
  <c r="L2689" i="10"/>
  <c r="L2690" i="10"/>
  <c r="L2691" i="10"/>
  <c r="L2692" i="10"/>
  <c r="L2693" i="10"/>
  <c r="L2694" i="10"/>
  <c r="L2695" i="10"/>
  <c r="L2696" i="10"/>
  <c r="L2697" i="10"/>
  <c r="L2698" i="10"/>
  <c r="L2699" i="10"/>
  <c r="L2700" i="10"/>
  <c r="L2701" i="10"/>
  <c r="L2702" i="10"/>
  <c r="L2703" i="10"/>
  <c r="L2704" i="10"/>
  <c r="L2705" i="10"/>
  <c r="L2706" i="10"/>
  <c r="L2707" i="10"/>
  <c r="L2708" i="10"/>
  <c r="L2709" i="10"/>
  <c r="L2710" i="10"/>
  <c r="L2711" i="10"/>
  <c r="L2712" i="10"/>
  <c r="L2713" i="10"/>
  <c r="L2714" i="10"/>
  <c r="L2715" i="10"/>
  <c r="L2716" i="10"/>
  <c r="L2717" i="10"/>
  <c r="L2718" i="10"/>
  <c r="L2719" i="10"/>
  <c r="L2720" i="10"/>
  <c r="L2721" i="10"/>
  <c r="L2722" i="10"/>
  <c r="L2723" i="10"/>
  <c r="L2724" i="10"/>
  <c r="L2725" i="10"/>
  <c r="L2726" i="10"/>
  <c r="L2727" i="10"/>
  <c r="L2728" i="10"/>
  <c r="L2729" i="10"/>
  <c r="L2730" i="10"/>
  <c r="L2731" i="10"/>
  <c r="L2732" i="10"/>
  <c r="L2733" i="10"/>
  <c r="L2734" i="10"/>
  <c r="L2735" i="10"/>
  <c r="L2736" i="10"/>
  <c r="L2737" i="10"/>
  <c r="L2738" i="10"/>
  <c r="L2739" i="10"/>
  <c r="L2740" i="10"/>
  <c r="L2741" i="10"/>
  <c r="L2742" i="10"/>
  <c r="L2743" i="10"/>
  <c r="L2744" i="10"/>
  <c r="L2745" i="10"/>
  <c r="L2746" i="10"/>
  <c r="L2747" i="10"/>
  <c r="L2748" i="10"/>
  <c r="L2749" i="10"/>
  <c r="L2750" i="10"/>
  <c r="L2751" i="10"/>
  <c r="L2752" i="10"/>
  <c r="L2753" i="10"/>
  <c r="L2754" i="10"/>
  <c r="L2755" i="10"/>
  <c r="L2756" i="10"/>
  <c r="L2757" i="10"/>
  <c r="L2758" i="10"/>
  <c r="L2759" i="10"/>
  <c r="L2760" i="10"/>
  <c r="L2761" i="10"/>
  <c r="L2762" i="10"/>
  <c r="L2763" i="10"/>
  <c r="L2764" i="10"/>
  <c r="L2765" i="10"/>
  <c r="L2766" i="10"/>
  <c r="L2767" i="10"/>
  <c r="L2768" i="10"/>
  <c r="L2769" i="10"/>
  <c r="L2770" i="10"/>
  <c r="L2771" i="10"/>
  <c r="L2772" i="10"/>
  <c r="L2773" i="10"/>
  <c r="L2774" i="10"/>
  <c r="L2775" i="10"/>
  <c r="L2776" i="10"/>
  <c r="L2777" i="10"/>
  <c r="L2778" i="10"/>
  <c r="L2779" i="10"/>
  <c r="L2780" i="10"/>
  <c r="L2781" i="10"/>
  <c r="L2782" i="10"/>
  <c r="L2783" i="10"/>
  <c r="L2784" i="10"/>
  <c r="L2785" i="10"/>
  <c r="L2786" i="10"/>
  <c r="L2787" i="10"/>
  <c r="L2788" i="10"/>
  <c r="L2789" i="10"/>
  <c r="L2790" i="10"/>
  <c r="L2791" i="10"/>
  <c r="L2792" i="10"/>
  <c r="L2793" i="10"/>
  <c r="L2794" i="10"/>
  <c r="L2795" i="10"/>
  <c r="L2796" i="10"/>
  <c r="L2797" i="10"/>
  <c r="L2798" i="10"/>
  <c r="L2799" i="10"/>
  <c r="L2800" i="10"/>
  <c r="L2801" i="10"/>
  <c r="L2802" i="10"/>
  <c r="L2803" i="10"/>
  <c r="L2804" i="10"/>
  <c r="L2805" i="10"/>
  <c r="L2806" i="10"/>
  <c r="L2807" i="10"/>
  <c r="L2808" i="10"/>
  <c r="L2809" i="10"/>
  <c r="L2810" i="10"/>
  <c r="L2811" i="10"/>
  <c r="L2812" i="10"/>
  <c r="L2813" i="10"/>
  <c r="L2814" i="10"/>
  <c r="L2815" i="10"/>
  <c r="L2816" i="10"/>
  <c r="L2817" i="10"/>
  <c r="L2818" i="10"/>
  <c r="L2819" i="10"/>
  <c r="L2820" i="10"/>
  <c r="L2821" i="10"/>
  <c r="L2822" i="10"/>
  <c r="L2823" i="10"/>
  <c r="L2824" i="10"/>
  <c r="L2825" i="10"/>
  <c r="L2826" i="10"/>
  <c r="L2827" i="10"/>
  <c r="L2828" i="10"/>
  <c r="L2829" i="10"/>
  <c r="L2830" i="10"/>
  <c r="L2831" i="10"/>
  <c r="L2832" i="10"/>
  <c r="L2833" i="10"/>
  <c r="L2834" i="10"/>
  <c r="L2835" i="10"/>
  <c r="L2836" i="10"/>
  <c r="L2837" i="10"/>
  <c r="L2838" i="10"/>
  <c r="L2839" i="10"/>
  <c r="L2840" i="10"/>
  <c r="L2841" i="10"/>
  <c r="L2842" i="10"/>
  <c r="L2843" i="10"/>
  <c r="L2844" i="10"/>
  <c r="L2845" i="10"/>
  <c r="L2846" i="10"/>
  <c r="L2847" i="10"/>
  <c r="L2848" i="10"/>
  <c r="L2849" i="10"/>
  <c r="L2850" i="10"/>
  <c r="L2851" i="10"/>
  <c r="L2852" i="10"/>
  <c r="L2853" i="10"/>
  <c r="L2854" i="10"/>
  <c r="L2855" i="10"/>
  <c r="L2856" i="10"/>
  <c r="L2857" i="10"/>
  <c r="L2858" i="10"/>
  <c r="L2859" i="10"/>
  <c r="L2860" i="10"/>
  <c r="L2861" i="10"/>
  <c r="L2862" i="10"/>
  <c r="L2863" i="10"/>
  <c r="L2864" i="10"/>
  <c r="L2865" i="10"/>
  <c r="L2866" i="10"/>
  <c r="L2867" i="10"/>
  <c r="L2868" i="10"/>
  <c r="L2869" i="10"/>
  <c r="L2870" i="10"/>
  <c r="L2871" i="10"/>
  <c r="L2872" i="10"/>
  <c r="L2873" i="10"/>
  <c r="L2874" i="10"/>
  <c r="L2875" i="10"/>
  <c r="L2876" i="10"/>
  <c r="L2877" i="10"/>
  <c r="L2878" i="10"/>
  <c r="L2879" i="10"/>
  <c r="L2880" i="10"/>
  <c r="L2881" i="10"/>
  <c r="L2882" i="10"/>
  <c r="L2883" i="10"/>
  <c r="L2884" i="10"/>
  <c r="L2885" i="10"/>
  <c r="L2886" i="10"/>
  <c r="L2887" i="10"/>
  <c r="L2888" i="10"/>
  <c r="L2889" i="10"/>
  <c r="L2890" i="10"/>
  <c r="L2891" i="10"/>
  <c r="L2892" i="10"/>
  <c r="L2893" i="10"/>
  <c r="L2894" i="10"/>
  <c r="L2895" i="10"/>
  <c r="L2896" i="10"/>
  <c r="L2897" i="10"/>
  <c r="L2898" i="10"/>
  <c r="L2899" i="10"/>
  <c r="L2900" i="10"/>
  <c r="L2901" i="10"/>
  <c r="L2902" i="10"/>
  <c r="L2903" i="10"/>
  <c r="L2904" i="10"/>
  <c r="L2905" i="10"/>
  <c r="L2906" i="10"/>
  <c r="L2907" i="10"/>
  <c r="L2908" i="10"/>
  <c r="L2909" i="10"/>
  <c r="L2910" i="10"/>
  <c r="L2911" i="10"/>
  <c r="L2912" i="10"/>
  <c r="L2913" i="10"/>
  <c r="L2914" i="10"/>
  <c r="L2915" i="10"/>
  <c r="L2916" i="10"/>
  <c r="L2917" i="10"/>
  <c r="L2918" i="10"/>
  <c r="L2919" i="10"/>
  <c r="L2920" i="10"/>
  <c r="L2921" i="10"/>
  <c r="L2922" i="10"/>
  <c r="L2923" i="10"/>
  <c r="L2924" i="10"/>
  <c r="L2925" i="10"/>
  <c r="L2926" i="10"/>
  <c r="L2927" i="10"/>
  <c r="L2928" i="10"/>
  <c r="L2929" i="10"/>
  <c r="L2930" i="10"/>
  <c r="L2931" i="10"/>
  <c r="L2932" i="10"/>
  <c r="L2933" i="10"/>
  <c r="L2934" i="10"/>
  <c r="L2935" i="10"/>
  <c r="L2936" i="10"/>
  <c r="L2937" i="10"/>
  <c r="L2938" i="10"/>
  <c r="L2939" i="10"/>
  <c r="L2940" i="10"/>
  <c r="L2941" i="10"/>
  <c r="L2942" i="10"/>
  <c r="L2943" i="10"/>
  <c r="L2944" i="10"/>
  <c r="L2945" i="10"/>
  <c r="L2946" i="10"/>
  <c r="L2947" i="10"/>
  <c r="L2948" i="10"/>
  <c r="L2949" i="10"/>
  <c r="L2950" i="10"/>
  <c r="L2951" i="10"/>
  <c r="L2952" i="10"/>
  <c r="L2953" i="10"/>
  <c r="L2954" i="10"/>
  <c r="L2955" i="10"/>
  <c r="L2956" i="10"/>
  <c r="L2957" i="10"/>
  <c r="L2958" i="10"/>
  <c r="L2959" i="10"/>
  <c r="L2960" i="10"/>
  <c r="L2961" i="10"/>
  <c r="L2962" i="10"/>
  <c r="L2963" i="10"/>
  <c r="L2964" i="10"/>
  <c r="L2965" i="10"/>
  <c r="L2966" i="10"/>
  <c r="L2967" i="10"/>
  <c r="L2968" i="10"/>
  <c r="L2969" i="10"/>
  <c r="L2970" i="10"/>
  <c r="L2971" i="10"/>
  <c r="L2972" i="10"/>
  <c r="L2973" i="10"/>
  <c r="L2974" i="10"/>
  <c r="L2975" i="10"/>
  <c r="L2976" i="10"/>
  <c r="L2977" i="10"/>
  <c r="L2978" i="10"/>
  <c r="L2979" i="10"/>
  <c r="L2980" i="10"/>
  <c r="L2981" i="10"/>
  <c r="L2982" i="10"/>
  <c r="L2983" i="10"/>
  <c r="L2984" i="10"/>
  <c r="L2985" i="10"/>
  <c r="L2986" i="10"/>
  <c r="L2987" i="10"/>
  <c r="L2988" i="10"/>
  <c r="L2989" i="10"/>
  <c r="L2990" i="10"/>
  <c r="L2991" i="10"/>
  <c r="L2992" i="10"/>
  <c r="L2993" i="10"/>
  <c r="L2994" i="10"/>
  <c r="L2995" i="10"/>
  <c r="L2996" i="10"/>
  <c r="L2997" i="10"/>
  <c r="L2998" i="10"/>
  <c r="L2999" i="10"/>
  <c r="L3000" i="10"/>
  <c r="L3001" i="10"/>
  <c r="L3002" i="10"/>
  <c r="L3003" i="10"/>
  <c r="L3004" i="10"/>
  <c r="L3005" i="10"/>
  <c r="L3006" i="10"/>
  <c r="L3007" i="10"/>
  <c r="L3008" i="10"/>
  <c r="L3009" i="10"/>
  <c r="L3010" i="10"/>
  <c r="L3011" i="10"/>
  <c r="L3012" i="10"/>
  <c r="L3013" i="10"/>
  <c r="L3014" i="10"/>
  <c r="L3015" i="10"/>
  <c r="L3016" i="10"/>
  <c r="L3017" i="10"/>
  <c r="L3018" i="10"/>
  <c r="L3019" i="10"/>
  <c r="L3020" i="10"/>
  <c r="L3021" i="10"/>
  <c r="L3022" i="10"/>
  <c r="L3023" i="10"/>
  <c r="L3024" i="10"/>
  <c r="L3025" i="10"/>
  <c r="L3026" i="10"/>
  <c r="L3027" i="10"/>
  <c r="L3028" i="10"/>
  <c r="L3029" i="10"/>
  <c r="L3030" i="10"/>
  <c r="L3031" i="10"/>
  <c r="L3032" i="10"/>
  <c r="L3033" i="10"/>
  <c r="L3034" i="10"/>
  <c r="L3035" i="10"/>
  <c r="L3036" i="10"/>
  <c r="L3037" i="10"/>
  <c r="L3038" i="10"/>
  <c r="L3039" i="10"/>
  <c r="L3040" i="10"/>
  <c r="L3041" i="10"/>
  <c r="L3042" i="10"/>
  <c r="L3043" i="10"/>
  <c r="L3044" i="10"/>
  <c r="L3045" i="10"/>
  <c r="L3046" i="10"/>
  <c r="L3047" i="10"/>
  <c r="L3048" i="10"/>
  <c r="L3049" i="10"/>
  <c r="L3050" i="10"/>
  <c r="L3051" i="10"/>
  <c r="L3052" i="10"/>
  <c r="L3053" i="10"/>
  <c r="L3054" i="10"/>
  <c r="L3055" i="10"/>
  <c r="L3056" i="10"/>
  <c r="L3057" i="10"/>
  <c r="L3058" i="10"/>
  <c r="L3059" i="10"/>
  <c r="L3060" i="10"/>
  <c r="L3061" i="10"/>
  <c r="L3062" i="10"/>
  <c r="L3063" i="10"/>
  <c r="L3064" i="10"/>
  <c r="L3065" i="10"/>
  <c r="L3066" i="10"/>
  <c r="L3067" i="10"/>
  <c r="L3068" i="10"/>
  <c r="L3069" i="10"/>
  <c r="L3070" i="10"/>
  <c r="L3071" i="10"/>
  <c r="L3072" i="10"/>
  <c r="L3073" i="10"/>
  <c r="L3074" i="10"/>
  <c r="L3075" i="10"/>
  <c r="L3076" i="10"/>
  <c r="L3077" i="10"/>
  <c r="L3078" i="10"/>
  <c r="L3079" i="10"/>
  <c r="L3080" i="10"/>
  <c r="L3081" i="10"/>
  <c r="L3082" i="10"/>
  <c r="L3083" i="10"/>
  <c r="L3084" i="10"/>
  <c r="L3085" i="10"/>
  <c r="L3086" i="10"/>
  <c r="L3087" i="10"/>
  <c r="L3088" i="10"/>
  <c r="L3089" i="10"/>
  <c r="L3090" i="10"/>
  <c r="L3091" i="10"/>
  <c r="L3092" i="10"/>
  <c r="L3093" i="10"/>
  <c r="L3094" i="10"/>
  <c r="L3095" i="10"/>
  <c r="L3096" i="10"/>
  <c r="L3097" i="10"/>
  <c r="L3098" i="10"/>
  <c r="L3099" i="10"/>
  <c r="L3100" i="10"/>
  <c r="L3101" i="10"/>
  <c r="L3102" i="10"/>
  <c r="L3103" i="10"/>
  <c r="L3104" i="10"/>
  <c r="L3105" i="10"/>
  <c r="L3106" i="10"/>
  <c r="L3107" i="10"/>
  <c r="L3108" i="10"/>
  <c r="L3109" i="10"/>
  <c r="L3110" i="10"/>
  <c r="L3111" i="10"/>
  <c r="L3112" i="10"/>
  <c r="L3113" i="10"/>
  <c r="L3114" i="10"/>
  <c r="L3115" i="10"/>
  <c r="L3116" i="10"/>
  <c r="L3117" i="10"/>
  <c r="L3118" i="10"/>
  <c r="L3119" i="10"/>
  <c r="L3120" i="10"/>
  <c r="L3121" i="10"/>
  <c r="L3122" i="10"/>
  <c r="L3123" i="10"/>
  <c r="L3124" i="10"/>
  <c r="L3125" i="10"/>
  <c r="L3126" i="10"/>
  <c r="L3127" i="10"/>
  <c r="L3128" i="10"/>
  <c r="L3129" i="10"/>
  <c r="L3130" i="10"/>
  <c r="L3131" i="10"/>
  <c r="L3132" i="10"/>
  <c r="L3133" i="10"/>
  <c r="L3134" i="10"/>
  <c r="L3135" i="10"/>
  <c r="L3136" i="10"/>
  <c r="L3137" i="10"/>
  <c r="L3138" i="10"/>
  <c r="L3139" i="10"/>
  <c r="L3140" i="10"/>
  <c r="L3141" i="10"/>
  <c r="L3142" i="10"/>
  <c r="L3143" i="10"/>
  <c r="L3144" i="10"/>
  <c r="L3145" i="10"/>
  <c r="L3146" i="10"/>
  <c r="L3147" i="10"/>
  <c r="L3148" i="10"/>
  <c r="L3149" i="10"/>
  <c r="L3150" i="10"/>
  <c r="L3151" i="10"/>
  <c r="L3152" i="10"/>
  <c r="L3153" i="10"/>
  <c r="L3154" i="10"/>
  <c r="L3155" i="10"/>
  <c r="L3156" i="10"/>
  <c r="L3157" i="10"/>
  <c r="L3158" i="10"/>
  <c r="L3159" i="10"/>
  <c r="L3160" i="10"/>
  <c r="L3161" i="10"/>
  <c r="L3162" i="10"/>
  <c r="L3163" i="10"/>
  <c r="L3164" i="10"/>
  <c r="L3165" i="10"/>
  <c r="L3166" i="10"/>
  <c r="L3167" i="10"/>
  <c r="L3168" i="10"/>
  <c r="L3169" i="10"/>
  <c r="L3170" i="10"/>
  <c r="L3171" i="10"/>
  <c r="L3172" i="10"/>
  <c r="L3173" i="10"/>
  <c r="L3174" i="10"/>
  <c r="L3175" i="10"/>
  <c r="L3176" i="10"/>
  <c r="L3177" i="10"/>
  <c r="L3178" i="10"/>
  <c r="L3179" i="10"/>
  <c r="L3180" i="10"/>
  <c r="L3181" i="10"/>
  <c r="L3182" i="10"/>
  <c r="L3183" i="10"/>
  <c r="L3184" i="10"/>
  <c r="L3185" i="10"/>
  <c r="L3186" i="10"/>
  <c r="L3187" i="10"/>
  <c r="L3188" i="10"/>
  <c r="L3189" i="10"/>
  <c r="L3190" i="10"/>
  <c r="L3191" i="10"/>
  <c r="L3192" i="10"/>
  <c r="L3193" i="10"/>
  <c r="L3194" i="10"/>
  <c r="L3195" i="10"/>
  <c r="L3196" i="10"/>
  <c r="L3197" i="10"/>
  <c r="L3198" i="10"/>
  <c r="L3199" i="10"/>
  <c r="L3200" i="10"/>
  <c r="L3201" i="10"/>
  <c r="L3202" i="10"/>
  <c r="L3203" i="10"/>
  <c r="L3204" i="10"/>
  <c r="L3205" i="10"/>
  <c r="L3206" i="10"/>
  <c r="L3207" i="10"/>
  <c r="L3208" i="10"/>
  <c r="L3209" i="10"/>
  <c r="L3210" i="10"/>
  <c r="L3211" i="10"/>
  <c r="L3212" i="10"/>
  <c r="L3213" i="10"/>
  <c r="L3214" i="10"/>
  <c r="L3215" i="10"/>
  <c r="L3216" i="10"/>
  <c r="L3217" i="10"/>
  <c r="L3218" i="10"/>
  <c r="L3219" i="10"/>
  <c r="L3220" i="10"/>
  <c r="L3221" i="10"/>
  <c r="L3222" i="10"/>
  <c r="L3223" i="10"/>
  <c r="L3224" i="10"/>
  <c r="L3225" i="10"/>
  <c r="L3226" i="10"/>
  <c r="L3227" i="10"/>
  <c r="L3228" i="10"/>
  <c r="L3229" i="10"/>
  <c r="L3230" i="10"/>
  <c r="L3231" i="10"/>
  <c r="L3232" i="10"/>
  <c r="L3233" i="10"/>
  <c r="L3234" i="10"/>
  <c r="L3235" i="10"/>
  <c r="L3236" i="10"/>
  <c r="L3237" i="10"/>
  <c r="L3238" i="10"/>
  <c r="L3239" i="10"/>
  <c r="L3240" i="10"/>
  <c r="L3241" i="10"/>
  <c r="L3242" i="10"/>
  <c r="L3243" i="10"/>
  <c r="L3244" i="10"/>
  <c r="L3245" i="10"/>
  <c r="L3246" i="10"/>
  <c r="L3247" i="10"/>
  <c r="L3248" i="10"/>
  <c r="L3249" i="10"/>
  <c r="L3250" i="10"/>
  <c r="L3251" i="10"/>
  <c r="L3252" i="10"/>
  <c r="L3253" i="10"/>
  <c r="L3254" i="10"/>
  <c r="L3255" i="10"/>
  <c r="L3256" i="10"/>
  <c r="L3257" i="10"/>
  <c r="L3258" i="10"/>
  <c r="L3259" i="10"/>
  <c r="L3260" i="10"/>
  <c r="L3261" i="10"/>
  <c r="L3262" i="10"/>
  <c r="L3263" i="10"/>
  <c r="L3264" i="10"/>
  <c r="L3265" i="10"/>
  <c r="L3266" i="10"/>
  <c r="L3267" i="10"/>
  <c r="L3268" i="10"/>
  <c r="L3269" i="10"/>
  <c r="L3270" i="10"/>
  <c r="L3271" i="10"/>
  <c r="L3272" i="10"/>
  <c r="L3273" i="10"/>
  <c r="L3274" i="10"/>
  <c r="L3275" i="10"/>
  <c r="L3276" i="10"/>
  <c r="L3277" i="10"/>
  <c r="L3278" i="10"/>
  <c r="L3279" i="10"/>
  <c r="L3280" i="10"/>
  <c r="L3281" i="10"/>
  <c r="L3282" i="10"/>
  <c r="L3283" i="10"/>
  <c r="L3284" i="10"/>
  <c r="L3285" i="10"/>
  <c r="L3286" i="10"/>
  <c r="L3287" i="10"/>
  <c r="L3288" i="10"/>
  <c r="L3289" i="10"/>
  <c r="L3290" i="10"/>
  <c r="L3291" i="10"/>
  <c r="L3292" i="10"/>
  <c r="L3293" i="10"/>
  <c r="L3294" i="10"/>
  <c r="L3295" i="10"/>
  <c r="L3296" i="10"/>
  <c r="L3297" i="10"/>
  <c r="L3298" i="10"/>
  <c r="L3299" i="10"/>
  <c r="L3300" i="10"/>
  <c r="L3301" i="10"/>
  <c r="L3302" i="10"/>
  <c r="L3303" i="10"/>
  <c r="L3304" i="10"/>
  <c r="L3305" i="10"/>
  <c r="L3306" i="10"/>
  <c r="L3307" i="10"/>
  <c r="L3308" i="10"/>
  <c r="L3309" i="10"/>
  <c r="L3310" i="10"/>
  <c r="L3311" i="10"/>
  <c r="L3312" i="10"/>
  <c r="L3313" i="10"/>
  <c r="L3314" i="10"/>
  <c r="L3315" i="10"/>
  <c r="L3316" i="10"/>
  <c r="L3317" i="10"/>
  <c r="L3318" i="10"/>
  <c r="L3319" i="10"/>
  <c r="L3320" i="10"/>
  <c r="L3321" i="10"/>
  <c r="L3322" i="10"/>
  <c r="L3323" i="10"/>
  <c r="L3324" i="10"/>
  <c r="L3325" i="10"/>
  <c r="L3326" i="10"/>
  <c r="L3327" i="10"/>
  <c r="L3328" i="10"/>
  <c r="L3329" i="10"/>
  <c r="L3330" i="10"/>
  <c r="L3331" i="10"/>
  <c r="L3332" i="10"/>
  <c r="L3333" i="10"/>
  <c r="L3334" i="10"/>
  <c r="L3335" i="10"/>
  <c r="L3336" i="10"/>
  <c r="L3337" i="10"/>
  <c r="L3338" i="10"/>
  <c r="L3339" i="10"/>
  <c r="L3340" i="10"/>
  <c r="L3341" i="10"/>
  <c r="L3342" i="10"/>
  <c r="L3343" i="10"/>
  <c r="L3344" i="10"/>
  <c r="L3345" i="10"/>
  <c r="L3346" i="10"/>
  <c r="L3347" i="10"/>
  <c r="L3348" i="10"/>
  <c r="L3349" i="10"/>
  <c r="L3350" i="10"/>
  <c r="L3351" i="10"/>
  <c r="L3352" i="10"/>
  <c r="L3353" i="10"/>
  <c r="L3354" i="10"/>
  <c r="L3355" i="10"/>
  <c r="L3356" i="10"/>
  <c r="L3357" i="10"/>
  <c r="L3358" i="10"/>
  <c r="L3359" i="10"/>
  <c r="L3360" i="10"/>
  <c r="L3361" i="10"/>
  <c r="L3362" i="10"/>
  <c r="L3363" i="10"/>
  <c r="L3364" i="10"/>
  <c r="L3365" i="10"/>
  <c r="L3366" i="10"/>
  <c r="L3367" i="10"/>
  <c r="L3368" i="10"/>
  <c r="L3369" i="10"/>
  <c r="L3370" i="10"/>
  <c r="L3371" i="10"/>
  <c r="L3372" i="10"/>
  <c r="L3373" i="10"/>
  <c r="L3374" i="10"/>
  <c r="L3375" i="10"/>
  <c r="L3376" i="10"/>
  <c r="L3377" i="10"/>
  <c r="L3378" i="10"/>
  <c r="L3379" i="10"/>
  <c r="L3380" i="10"/>
  <c r="L3381" i="10"/>
  <c r="L3382" i="10"/>
  <c r="L3383" i="10"/>
  <c r="L3384" i="10"/>
  <c r="L3385" i="10"/>
  <c r="L3386" i="10"/>
  <c r="L3387" i="10"/>
  <c r="L3388" i="10"/>
  <c r="L3389" i="10"/>
  <c r="L3390" i="10"/>
  <c r="L3391" i="10"/>
  <c r="L3392" i="10"/>
  <c r="L3393" i="10"/>
  <c r="L3394" i="10"/>
  <c r="L3395" i="10"/>
  <c r="L3396" i="10"/>
  <c r="L3397" i="10"/>
  <c r="L3398" i="10"/>
  <c r="L3399" i="10"/>
  <c r="L3400" i="10"/>
  <c r="L3401" i="10"/>
  <c r="L3402" i="10"/>
  <c r="L3403" i="10"/>
  <c r="L3404" i="10"/>
  <c r="L3405" i="10"/>
  <c r="L3406" i="10"/>
  <c r="L3407" i="10"/>
  <c r="L3408" i="10"/>
  <c r="L3409" i="10"/>
  <c r="L3410" i="10"/>
  <c r="L3411" i="10"/>
  <c r="L3412" i="10"/>
  <c r="L3413" i="10"/>
  <c r="L3414" i="10"/>
  <c r="L3415" i="10"/>
  <c r="L3416" i="10"/>
  <c r="L3417" i="10"/>
  <c r="L3418" i="10"/>
  <c r="L3419" i="10"/>
  <c r="L3420" i="10"/>
  <c r="L3421" i="10"/>
  <c r="L3422" i="10"/>
  <c r="L3423" i="10"/>
  <c r="L3424" i="10"/>
  <c r="L3425" i="10"/>
  <c r="L3426" i="10"/>
  <c r="L3427" i="10"/>
  <c r="L3428" i="10"/>
  <c r="L3429" i="10"/>
  <c r="L3430" i="10"/>
  <c r="L3431" i="10"/>
  <c r="L3432" i="10"/>
  <c r="L3433" i="10"/>
  <c r="L3434" i="10"/>
  <c r="L3435" i="10"/>
  <c r="L3436" i="10"/>
  <c r="L3437" i="10"/>
  <c r="L3438" i="10"/>
  <c r="L3439" i="10"/>
  <c r="L3440" i="10"/>
  <c r="L3441" i="10"/>
  <c r="L3442" i="10"/>
  <c r="L3443" i="10"/>
  <c r="L3444" i="10"/>
  <c r="L3445" i="10"/>
  <c r="L3446" i="10"/>
  <c r="L3447" i="10"/>
  <c r="L3448" i="10"/>
  <c r="L3449" i="10"/>
  <c r="L3450" i="10"/>
  <c r="L3451" i="10"/>
  <c r="L3452" i="10"/>
  <c r="L3453" i="10"/>
  <c r="L3454" i="10"/>
  <c r="L3455" i="10"/>
  <c r="L3456" i="10"/>
  <c r="L3457" i="10"/>
  <c r="L3458" i="10"/>
  <c r="L3459" i="10"/>
  <c r="L3460" i="10"/>
  <c r="L3461" i="10"/>
  <c r="L3462" i="10"/>
  <c r="L3463" i="10"/>
  <c r="L3464" i="10"/>
  <c r="L3465" i="10"/>
  <c r="L3466" i="10"/>
  <c r="L3467" i="10"/>
  <c r="L3468" i="10"/>
  <c r="L3469" i="10"/>
  <c r="L3470" i="10"/>
  <c r="L3471" i="10"/>
  <c r="L3472" i="10"/>
  <c r="L3473" i="10"/>
  <c r="L3474" i="10"/>
  <c r="L3475" i="10"/>
  <c r="L3476" i="10"/>
  <c r="L3477" i="10"/>
  <c r="L3478" i="10"/>
  <c r="L3479" i="10"/>
  <c r="L3480" i="10"/>
  <c r="L3481" i="10"/>
  <c r="L3482" i="10"/>
  <c r="L3483" i="10"/>
  <c r="L3484" i="10"/>
  <c r="L3485" i="10"/>
  <c r="L3486" i="10"/>
  <c r="L3487" i="10"/>
  <c r="L3488" i="10"/>
  <c r="L3489" i="10"/>
  <c r="L3490" i="10"/>
  <c r="L3491" i="10"/>
  <c r="L3492" i="10"/>
  <c r="L3493" i="10"/>
  <c r="L3494" i="10"/>
  <c r="L3495" i="10"/>
  <c r="L3496" i="10"/>
  <c r="L3497" i="10"/>
  <c r="L3498" i="10"/>
  <c r="L3499" i="10"/>
  <c r="L3500" i="10"/>
  <c r="L3501" i="10"/>
  <c r="L3502" i="10"/>
  <c r="L3503" i="10"/>
  <c r="L3504" i="10"/>
  <c r="L3505" i="10"/>
  <c r="L3506" i="10"/>
  <c r="L3507" i="10"/>
  <c r="L3508" i="10"/>
  <c r="L3509" i="10"/>
  <c r="L3510" i="10"/>
  <c r="L3511" i="10"/>
  <c r="L3512" i="10"/>
  <c r="L3513" i="10"/>
  <c r="L3514" i="10"/>
  <c r="L3515" i="10"/>
  <c r="L3516" i="10"/>
  <c r="L3517" i="10"/>
  <c r="L3518" i="10"/>
  <c r="L3519" i="10"/>
  <c r="L3520" i="10"/>
  <c r="L3521" i="10"/>
  <c r="L3522" i="10"/>
  <c r="L3523" i="10"/>
  <c r="L3524" i="10"/>
  <c r="L3525" i="10"/>
  <c r="L3526" i="10"/>
  <c r="L3527" i="10"/>
  <c r="L3528" i="10"/>
  <c r="L3529" i="10"/>
  <c r="L3530" i="10"/>
  <c r="L3531" i="10"/>
  <c r="L3532" i="10"/>
  <c r="L3533" i="10"/>
  <c r="L3534" i="10"/>
  <c r="L3535" i="10"/>
  <c r="L3536" i="10"/>
  <c r="L3537" i="10"/>
  <c r="L3538" i="10"/>
  <c r="L3539" i="10"/>
  <c r="L3540" i="10"/>
  <c r="L3541" i="10"/>
  <c r="L3542" i="10"/>
  <c r="L3543" i="10"/>
  <c r="L3544" i="10"/>
  <c r="L3545" i="10"/>
  <c r="L3546" i="10"/>
  <c r="L3547" i="10"/>
  <c r="L3548" i="10"/>
  <c r="L3549" i="10"/>
  <c r="L3550" i="10"/>
  <c r="L3551" i="10"/>
  <c r="L3552" i="10"/>
  <c r="L3553" i="10"/>
  <c r="L3554" i="10"/>
  <c r="L3555" i="10"/>
  <c r="L3556" i="10"/>
  <c r="L3557" i="10"/>
  <c r="L3558" i="10"/>
  <c r="L3559" i="10"/>
  <c r="L3560" i="10"/>
  <c r="L3561" i="10"/>
  <c r="L3562" i="10"/>
  <c r="L3563" i="10"/>
  <c r="L3564" i="10"/>
  <c r="L3565" i="10"/>
  <c r="L3566" i="10"/>
  <c r="L3567" i="10"/>
  <c r="L3568" i="10"/>
  <c r="L3569" i="10"/>
  <c r="L3570" i="10"/>
  <c r="L3571" i="10"/>
  <c r="L3572" i="10"/>
  <c r="L3573" i="10"/>
  <c r="L3574" i="10"/>
  <c r="L3575" i="10"/>
  <c r="L3576" i="10"/>
  <c r="L3577" i="10"/>
  <c r="L3578" i="10"/>
  <c r="L3579" i="10"/>
  <c r="L3580" i="10"/>
  <c r="L3581" i="10"/>
  <c r="L3582" i="10"/>
  <c r="L3583" i="10"/>
  <c r="L3584" i="10"/>
  <c r="L3585" i="10"/>
  <c r="L3586" i="10"/>
  <c r="L3587" i="10"/>
  <c r="L3588" i="10"/>
  <c r="L3589" i="10"/>
  <c r="L3590" i="10"/>
  <c r="L3591" i="10"/>
  <c r="L3592" i="10"/>
  <c r="L3593" i="10"/>
  <c r="L3594" i="10"/>
  <c r="L3595" i="10"/>
  <c r="L3596" i="10"/>
  <c r="L3597" i="10"/>
  <c r="L3598" i="10"/>
  <c r="L3599" i="10"/>
  <c r="L3600" i="10"/>
  <c r="L3601" i="10"/>
  <c r="L3602" i="10"/>
  <c r="L3603" i="10"/>
  <c r="L3604" i="10"/>
  <c r="L3605" i="10"/>
  <c r="L3606" i="10"/>
  <c r="L3607" i="10"/>
  <c r="L3608" i="10"/>
  <c r="L3609" i="10"/>
  <c r="L3610" i="10"/>
  <c r="L3611" i="10"/>
  <c r="L3612" i="10"/>
  <c r="L3613" i="10"/>
  <c r="L3614" i="10"/>
  <c r="L3615" i="10"/>
  <c r="L3616" i="10"/>
  <c r="L3617" i="10"/>
  <c r="L3618" i="10"/>
  <c r="L3619" i="10"/>
  <c r="L3620" i="10"/>
  <c r="L3621" i="10"/>
  <c r="L3622" i="10"/>
  <c r="L3623" i="10"/>
  <c r="L3624" i="10"/>
  <c r="L3625" i="10"/>
  <c r="L3626" i="10"/>
  <c r="L3627" i="10"/>
  <c r="L3628" i="10"/>
  <c r="L3629" i="10"/>
  <c r="L3630" i="10"/>
  <c r="L3631" i="10"/>
  <c r="L3632" i="10"/>
  <c r="L3633" i="10"/>
  <c r="L3634" i="10"/>
  <c r="L3635" i="10"/>
  <c r="L3636" i="10"/>
  <c r="L3637" i="10"/>
  <c r="L3638" i="10"/>
  <c r="L3639" i="10"/>
  <c r="L3640" i="10"/>
  <c r="L3641" i="10"/>
  <c r="L3642" i="10"/>
  <c r="L3643" i="10"/>
  <c r="L3644" i="10"/>
  <c r="L3645" i="10"/>
  <c r="L3646" i="10"/>
  <c r="L3647" i="10"/>
  <c r="L3648" i="10"/>
  <c r="L3649" i="10"/>
  <c r="L3650" i="10"/>
  <c r="L3651" i="10"/>
  <c r="L3652" i="10"/>
  <c r="L3653" i="10"/>
  <c r="L3654" i="10"/>
  <c r="L3655" i="10"/>
  <c r="L3656" i="10"/>
  <c r="L3657" i="10"/>
  <c r="L3658" i="10"/>
  <c r="L3659" i="10"/>
  <c r="L3660" i="10"/>
  <c r="L3661" i="10"/>
  <c r="L3662" i="10"/>
  <c r="L3663" i="10"/>
  <c r="L3664" i="10"/>
  <c r="L3665" i="10"/>
  <c r="L3666" i="10"/>
  <c r="L3667" i="10"/>
  <c r="L3668" i="10"/>
  <c r="L3669" i="10"/>
  <c r="L3670" i="10"/>
  <c r="L3671" i="10"/>
  <c r="L3672" i="10"/>
  <c r="L3673" i="10"/>
  <c r="L3674" i="10"/>
  <c r="L3675" i="10"/>
  <c r="L3676" i="10"/>
  <c r="L3677" i="10"/>
  <c r="L3678" i="10"/>
  <c r="L3679" i="10"/>
  <c r="L3680" i="10"/>
  <c r="L3681" i="10"/>
  <c r="L3682" i="10"/>
  <c r="L3683" i="10"/>
  <c r="L3684" i="10"/>
  <c r="L3685" i="10"/>
  <c r="L3686" i="10"/>
  <c r="L3687" i="10"/>
  <c r="L3688" i="10"/>
  <c r="L3689" i="10"/>
  <c r="L3690" i="10"/>
  <c r="L3691" i="10"/>
  <c r="L3692" i="10"/>
  <c r="L3693" i="10"/>
  <c r="L3694" i="10"/>
  <c r="L3695" i="10"/>
  <c r="L3696" i="10"/>
  <c r="L3697" i="10"/>
  <c r="L3698" i="10"/>
  <c r="L3699" i="10"/>
  <c r="L3700" i="10"/>
  <c r="L3701" i="10"/>
  <c r="L3702" i="10"/>
  <c r="L3703" i="10"/>
  <c r="L3704" i="10"/>
  <c r="L3705" i="10"/>
  <c r="L3706" i="10"/>
  <c r="L3707" i="10"/>
  <c r="L3708" i="10"/>
  <c r="L3709" i="10"/>
  <c r="L3710" i="10"/>
  <c r="L3711" i="10"/>
  <c r="L3712" i="10"/>
  <c r="L3713" i="10"/>
  <c r="L3714" i="10"/>
  <c r="L3715" i="10"/>
  <c r="L3716" i="10"/>
  <c r="L3717" i="10"/>
  <c r="L3718" i="10"/>
  <c r="L3719" i="10"/>
  <c r="L3720" i="10"/>
  <c r="L3721" i="10"/>
  <c r="L3722" i="10"/>
  <c r="L3723" i="10"/>
  <c r="L3724" i="10"/>
  <c r="L3725" i="10"/>
  <c r="L3726" i="10"/>
  <c r="L3727" i="10"/>
  <c r="L3728" i="10"/>
  <c r="L3729" i="10"/>
  <c r="L3730" i="10"/>
  <c r="L3731" i="10"/>
  <c r="L3732" i="10"/>
  <c r="L3733" i="10"/>
  <c r="L3734" i="10"/>
  <c r="L3735" i="10"/>
  <c r="L3736" i="10"/>
  <c r="L3737" i="10"/>
  <c r="L3738" i="10"/>
  <c r="L3739" i="10"/>
  <c r="L3740" i="10"/>
  <c r="L3741" i="10"/>
  <c r="L3742" i="10"/>
  <c r="L3743" i="10"/>
  <c r="L3744" i="10"/>
  <c r="L3745" i="10"/>
  <c r="L3746" i="10"/>
  <c r="L3747" i="10"/>
  <c r="L3748" i="10"/>
  <c r="L3749" i="10"/>
  <c r="L3750" i="10"/>
  <c r="L3751" i="10"/>
  <c r="L3752" i="10"/>
  <c r="L3753" i="10"/>
  <c r="L3754" i="10"/>
  <c r="L3755" i="10"/>
  <c r="L3756" i="10"/>
  <c r="L3757" i="10"/>
  <c r="L3758" i="10"/>
  <c r="L3759" i="10"/>
  <c r="L3760" i="10"/>
  <c r="L3761" i="10"/>
  <c r="L3762" i="10"/>
  <c r="L3763" i="10"/>
  <c r="L3764" i="10"/>
  <c r="L3765" i="10"/>
  <c r="L3766" i="10"/>
  <c r="L3767" i="10"/>
  <c r="L3768" i="10"/>
  <c r="L3769" i="10"/>
  <c r="L3770" i="10"/>
  <c r="L3771" i="10"/>
  <c r="L3772" i="10"/>
  <c r="L3773" i="10"/>
  <c r="L3774" i="10"/>
  <c r="L3775" i="10"/>
  <c r="L3776" i="10"/>
  <c r="L3777" i="10"/>
  <c r="L3778" i="10"/>
  <c r="L3779" i="10"/>
  <c r="L3780" i="10"/>
  <c r="L3781" i="10"/>
  <c r="L3782" i="10"/>
  <c r="L3783" i="10"/>
  <c r="L3784" i="10"/>
  <c r="L3785" i="10"/>
  <c r="L3786" i="10"/>
  <c r="L3787" i="10"/>
  <c r="L3788" i="10"/>
  <c r="L3789" i="10"/>
  <c r="L3790" i="10"/>
  <c r="L3791" i="10"/>
  <c r="L3792" i="10"/>
  <c r="L3793" i="10"/>
  <c r="L3794" i="10"/>
  <c r="L3795" i="10"/>
  <c r="L3796" i="10"/>
  <c r="L3797" i="10"/>
  <c r="L3798" i="10"/>
  <c r="L3799" i="10"/>
  <c r="L3800" i="10"/>
  <c r="L3801" i="10"/>
  <c r="L3802" i="10"/>
  <c r="L3803" i="10"/>
  <c r="L3804" i="10"/>
  <c r="L3805" i="10"/>
  <c r="L3806" i="10"/>
  <c r="L3807" i="10"/>
  <c r="L3808" i="10"/>
  <c r="L3809" i="10"/>
  <c r="L3810" i="10"/>
  <c r="L3811" i="10"/>
  <c r="L3812" i="10"/>
  <c r="L3813" i="10"/>
  <c r="L3814" i="10"/>
  <c r="L3815" i="10"/>
  <c r="L3816" i="10"/>
  <c r="L3817" i="10"/>
  <c r="L3818" i="10"/>
  <c r="L3819" i="10"/>
  <c r="L3820" i="10"/>
  <c r="L3821" i="10"/>
  <c r="L3822" i="10"/>
  <c r="L3823" i="10"/>
  <c r="L3824" i="10"/>
  <c r="L3825" i="10"/>
  <c r="L3826" i="10"/>
  <c r="L3827" i="10"/>
  <c r="L3828" i="10"/>
  <c r="L3829" i="10"/>
  <c r="L3830" i="10"/>
  <c r="L3831" i="10"/>
  <c r="L3832" i="10"/>
  <c r="L3833" i="10"/>
  <c r="L3834" i="10"/>
  <c r="L3835" i="10"/>
  <c r="L3836" i="10"/>
  <c r="L3837" i="10"/>
  <c r="L3838" i="10"/>
  <c r="L3839" i="10"/>
  <c r="L3840" i="10"/>
  <c r="L3841" i="10"/>
  <c r="L3842" i="10"/>
  <c r="L3843" i="10"/>
  <c r="L3844" i="10"/>
  <c r="L3845" i="10"/>
  <c r="L3846" i="10"/>
  <c r="L3847" i="10"/>
  <c r="L3848" i="10"/>
  <c r="L3849" i="10"/>
  <c r="L3850" i="10"/>
  <c r="L3851" i="10"/>
  <c r="L3852" i="10"/>
  <c r="L3853" i="10"/>
  <c r="L3854" i="10"/>
  <c r="L3855" i="10"/>
  <c r="L3856" i="10"/>
  <c r="L3857" i="10"/>
  <c r="L3858" i="10"/>
  <c r="L3859" i="10"/>
  <c r="L3860" i="10"/>
  <c r="L3861" i="10"/>
  <c r="L3862" i="10"/>
  <c r="L3863" i="10"/>
  <c r="L3864" i="10"/>
  <c r="L3865" i="10"/>
  <c r="L3866" i="10"/>
  <c r="L3867" i="10"/>
  <c r="L3868" i="10"/>
  <c r="L3869" i="10"/>
  <c r="L3870" i="10"/>
  <c r="L3871" i="10"/>
  <c r="L3872" i="10"/>
  <c r="L3873" i="10"/>
  <c r="L3874" i="10"/>
  <c r="L3875" i="10"/>
  <c r="L3876" i="10"/>
  <c r="L3877" i="10"/>
  <c r="L3878" i="10"/>
  <c r="L3879" i="10"/>
  <c r="L3880" i="10"/>
  <c r="L3881" i="10"/>
  <c r="L3882" i="10"/>
  <c r="L3883" i="10"/>
  <c r="L3884" i="10"/>
  <c r="L3885" i="10"/>
  <c r="L3886" i="10"/>
  <c r="L3887" i="10"/>
  <c r="L3888" i="10"/>
  <c r="L3889" i="10"/>
  <c r="L3890" i="10"/>
  <c r="L3891" i="10"/>
  <c r="L3892" i="10"/>
  <c r="L3893" i="10"/>
  <c r="L3894" i="10"/>
  <c r="L3895" i="10"/>
  <c r="L3896" i="10"/>
  <c r="L3897" i="10"/>
  <c r="L3898" i="10"/>
  <c r="L3899" i="10"/>
  <c r="L3900" i="10"/>
  <c r="L3901" i="10"/>
  <c r="L3902" i="10"/>
  <c r="L3903" i="10"/>
  <c r="L3904" i="10"/>
  <c r="L3905" i="10"/>
  <c r="L3906" i="10"/>
  <c r="L3907" i="10"/>
  <c r="L3908" i="10"/>
  <c r="L3909" i="10"/>
  <c r="L3910" i="10"/>
  <c r="L3911" i="10"/>
  <c r="L3912" i="10"/>
  <c r="L3913" i="10"/>
  <c r="L3914" i="10"/>
  <c r="L3915" i="10"/>
  <c r="L3916" i="10"/>
  <c r="L3917" i="10"/>
  <c r="L3918" i="10"/>
  <c r="L3919" i="10"/>
  <c r="L3920" i="10"/>
  <c r="L3921" i="10"/>
  <c r="L3922" i="10"/>
  <c r="L3923" i="10"/>
  <c r="L3924" i="10"/>
  <c r="L3925" i="10"/>
  <c r="L3926" i="10"/>
  <c r="L3927" i="10"/>
  <c r="L3928" i="10"/>
  <c r="L3929" i="10"/>
  <c r="L3930" i="10"/>
  <c r="L3931" i="10"/>
  <c r="L3932" i="10"/>
  <c r="L3933" i="10"/>
  <c r="L3934" i="10"/>
  <c r="L3935" i="10"/>
  <c r="L3936" i="10"/>
  <c r="L3937" i="10"/>
  <c r="L3938" i="10"/>
  <c r="L3939" i="10"/>
  <c r="L3940" i="10"/>
  <c r="L3941" i="10"/>
  <c r="L3942" i="10"/>
  <c r="L3943" i="10"/>
  <c r="L3944" i="10"/>
  <c r="L3945" i="10"/>
  <c r="L3946" i="10"/>
  <c r="L3947" i="10"/>
  <c r="L3948" i="10"/>
  <c r="L3949" i="10"/>
  <c r="L3950" i="10"/>
  <c r="L3951" i="10"/>
  <c r="L3952" i="10"/>
  <c r="L3953" i="10"/>
  <c r="L3954" i="10"/>
  <c r="L3955" i="10"/>
  <c r="L3956" i="10"/>
  <c r="L3957" i="10"/>
  <c r="L3958" i="10"/>
  <c r="L3959" i="10"/>
  <c r="L3960" i="10"/>
  <c r="L3961" i="10"/>
  <c r="L3962" i="10"/>
  <c r="L3963" i="10"/>
  <c r="L3964" i="10"/>
  <c r="L3965" i="10"/>
  <c r="L3966" i="10"/>
  <c r="L3967" i="10"/>
  <c r="L3968" i="10"/>
  <c r="L3969" i="10"/>
  <c r="L3970" i="10"/>
  <c r="L3971" i="10"/>
  <c r="L3972" i="10"/>
  <c r="L3973" i="10"/>
  <c r="L3974" i="10"/>
  <c r="L3975" i="10"/>
  <c r="L3976" i="10"/>
  <c r="L3977" i="10"/>
  <c r="L3978" i="10"/>
  <c r="L3979" i="10"/>
  <c r="L3980" i="10"/>
  <c r="L3981" i="10"/>
  <c r="L3982" i="10"/>
  <c r="L3983" i="10"/>
  <c r="L3984" i="10"/>
  <c r="L3985" i="10"/>
  <c r="L3986" i="10"/>
  <c r="L3987" i="10"/>
  <c r="L3988" i="10"/>
  <c r="L3989" i="10"/>
  <c r="L3990" i="10"/>
  <c r="L3991" i="10"/>
  <c r="L3992" i="10"/>
  <c r="L3993" i="10"/>
  <c r="L3994" i="10"/>
  <c r="L3995" i="10"/>
  <c r="L3996" i="10"/>
  <c r="L3997" i="10"/>
  <c r="L3998" i="10"/>
  <c r="L3999" i="10"/>
  <c r="L4000" i="10"/>
  <c r="L4001" i="10"/>
  <c r="L4002" i="10"/>
  <c r="L4003" i="10"/>
  <c r="L4004" i="10"/>
  <c r="L4005" i="10"/>
  <c r="L4006" i="10"/>
  <c r="L4007" i="10"/>
  <c r="L4008" i="10"/>
  <c r="L4009" i="10"/>
  <c r="L4010" i="10"/>
  <c r="L4011" i="10"/>
  <c r="L4012" i="10"/>
  <c r="L4013" i="10"/>
  <c r="L4014" i="10"/>
  <c r="L4015" i="10"/>
  <c r="L4016" i="10"/>
  <c r="L4017" i="10"/>
  <c r="L4018" i="10"/>
  <c r="L4019" i="10"/>
  <c r="L4020" i="10"/>
  <c r="L4021" i="10"/>
  <c r="L4022" i="10"/>
  <c r="L4023" i="10"/>
  <c r="L4024" i="10"/>
  <c r="L4025" i="10"/>
  <c r="L4026" i="10"/>
  <c r="L4027" i="10"/>
  <c r="L4028" i="10"/>
  <c r="L4029" i="10"/>
  <c r="L4030" i="10"/>
  <c r="L4031" i="10"/>
  <c r="L4032" i="10"/>
  <c r="L4033" i="10"/>
  <c r="L4034" i="10"/>
  <c r="L4035" i="10"/>
  <c r="L4036" i="10"/>
  <c r="L4037" i="10"/>
  <c r="L4038" i="10"/>
  <c r="L4039" i="10"/>
  <c r="L4040" i="10"/>
  <c r="L4041" i="10"/>
  <c r="L4042" i="10"/>
  <c r="L4043" i="10"/>
  <c r="L4044" i="10"/>
  <c r="L4045" i="10"/>
  <c r="L4046" i="10"/>
  <c r="L4047" i="10"/>
  <c r="L4048" i="10"/>
  <c r="L4049" i="10"/>
  <c r="L4050" i="10"/>
  <c r="L4051" i="10"/>
  <c r="L4052" i="10"/>
  <c r="L4053" i="10"/>
  <c r="L4054" i="10"/>
  <c r="L4055" i="10"/>
  <c r="L4056" i="10"/>
  <c r="L4057" i="10"/>
  <c r="L4058" i="10"/>
  <c r="L4059" i="10"/>
  <c r="L4060" i="10"/>
  <c r="L4061" i="10"/>
  <c r="L4062" i="10"/>
  <c r="L4063" i="10"/>
  <c r="L4064" i="10"/>
  <c r="L4065" i="10"/>
  <c r="L4066" i="10"/>
  <c r="L4067" i="10"/>
  <c r="L4068" i="10"/>
  <c r="L4069" i="10"/>
  <c r="L4070" i="10"/>
  <c r="L4071" i="10"/>
  <c r="L4072" i="10"/>
  <c r="L4073" i="10"/>
  <c r="L4074" i="10"/>
  <c r="L4075" i="10"/>
  <c r="L4076" i="10"/>
  <c r="L4077" i="10"/>
  <c r="L4078" i="10"/>
  <c r="L4079" i="10"/>
  <c r="L4080" i="10"/>
  <c r="L4081" i="10"/>
  <c r="L4082" i="10"/>
  <c r="L4083" i="10"/>
  <c r="L4084" i="10"/>
  <c r="L4085" i="10"/>
  <c r="L4086" i="10"/>
  <c r="L4087" i="10"/>
  <c r="L4088" i="10"/>
  <c r="L4089" i="10"/>
  <c r="L4090" i="10"/>
  <c r="L4091" i="10"/>
  <c r="L4092" i="10"/>
  <c r="L4093" i="10"/>
  <c r="L4094" i="10"/>
  <c r="L4095" i="10"/>
  <c r="L4096" i="10"/>
  <c r="L4097" i="10"/>
  <c r="L4098" i="10"/>
  <c r="L4099" i="10"/>
  <c r="L4100" i="10"/>
  <c r="L4101" i="10"/>
  <c r="L4102" i="10"/>
  <c r="L4103" i="10"/>
  <c r="L4104" i="10"/>
  <c r="L4105" i="10"/>
  <c r="L4106" i="10"/>
  <c r="L4107" i="10"/>
  <c r="L4108" i="10"/>
  <c r="L4109" i="10"/>
  <c r="L4110" i="10"/>
  <c r="L4111" i="10"/>
  <c r="L4112" i="10"/>
  <c r="L4113" i="10"/>
  <c r="L4114" i="10"/>
  <c r="L4115" i="10"/>
  <c r="L4116" i="10"/>
  <c r="L4117" i="10"/>
  <c r="L4118" i="10"/>
  <c r="L4119" i="10"/>
  <c r="L4120" i="10"/>
  <c r="L4121" i="10"/>
  <c r="L4122" i="10"/>
  <c r="L4123" i="10"/>
  <c r="L4124" i="10"/>
  <c r="L4125" i="10"/>
  <c r="L4126" i="10"/>
  <c r="L4127" i="10"/>
  <c r="L4128" i="10"/>
  <c r="L4129" i="10"/>
  <c r="L4130" i="10"/>
  <c r="L4131" i="10"/>
  <c r="L4132" i="10"/>
  <c r="L4133" i="10"/>
  <c r="L4134" i="10"/>
  <c r="L4135" i="10"/>
  <c r="L4136" i="10"/>
  <c r="L4137" i="10"/>
  <c r="L4138" i="10"/>
  <c r="L4139" i="10"/>
  <c r="L4140" i="10"/>
  <c r="L4141" i="10"/>
  <c r="L4142" i="10"/>
  <c r="L4143" i="10"/>
  <c r="L4144" i="10"/>
  <c r="L4145" i="10"/>
  <c r="L4146" i="10"/>
  <c r="L4147" i="10"/>
  <c r="L4148" i="10"/>
  <c r="L4149" i="10"/>
  <c r="L4150" i="10"/>
  <c r="L4151" i="10"/>
  <c r="L4152" i="10"/>
  <c r="L4153" i="10"/>
  <c r="L4154" i="10"/>
  <c r="L4155" i="10"/>
  <c r="L4156" i="10"/>
  <c r="L4157" i="10"/>
  <c r="L4158" i="10"/>
  <c r="L4159" i="10"/>
  <c r="L4160" i="10"/>
  <c r="L4161" i="10"/>
  <c r="L4162" i="10"/>
  <c r="L4163" i="10"/>
  <c r="L4164" i="10"/>
  <c r="L4165" i="10"/>
  <c r="L4166" i="10"/>
  <c r="L4167" i="10"/>
  <c r="L4168" i="10"/>
  <c r="L4169" i="10"/>
  <c r="L4170" i="10"/>
  <c r="L4171" i="10"/>
  <c r="L4172" i="10"/>
  <c r="L4173" i="10"/>
  <c r="L4174" i="10"/>
  <c r="L4175" i="10"/>
  <c r="L4176" i="10"/>
  <c r="L4177" i="10"/>
  <c r="L4178" i="10"/>
  <c r="L4179" i="10"/>
  <c r="L4180" i="10"/>
  <c r="L4181" i="10"/>
  <c r="L4182" i="10"/>
  <c r="L4183" i="10"/>
  <c r="L4184" i="10"/>
  <c r="L4185" i="10"/>
  <c r="L4186" i="10"/>
  <c r="L4187" i="10"/>
  <c r="L4188" i="10"/>
  <c r="L4189" i="10"/>
  <c r="L4190" i="10"/>
  <c r="L4191" i="10"/>
  <c r="L4192" i="10"/>
  <c r="L4193" i="10"/>
  <c r="L4194" i="10"/>
  <c r="L4195" i="10"/>
  <c r="L4196" i="10"/>
  <c r="L4197" i="10"/>
  <c r="L4198" i="10"/>
  <c r="L4199" i="10"/>
  <c r="L4200" i="10"/>
  <c r="L4201" i="10"/>
  <c r="L4202" i="10"/>
  <c r="L4203" i="10"/>
  <c r="L4204" i="10"/>
  <c r="L4205" i="10"/>
  <c r="L4206" i="10"/>
  <c r="L4207" i="10"/>
  <c r="L4208" i="10"/>
  <c r="L4209" i="10"/>
  <c r="L4210" i="10"/>
  <c r="L4211" i="10"/>
  <c r="L4212" i="10"/>
  <c r="L4213" i="10"/>
  <c r="L4214" i="10"/>
  <c r="L4215" i="10"/>
  <c r="L4216" i="10"/>
  <c r="L4217" i="10"/>
  <c r="L4218" i="10"/>
  <c r="L4219" i="10"/>
  <c r="L4220" i="10"/>
  <c r="L4221" i="10"/>
  <c r="L4222" i="10"/>
  <c r="L4223" i="10"/>
  <c r="L4224" i="10"/>
  <c r="L4225" i="10"/>
  <c r="L4226" i="10"/>
  <c r="L4227" i="10"/>
  <c r="L4228" i="10"/>
  <c r="L4229" i="10"/>
  <c r="L4230" i="10"/>
  <c r="L4231" i="10"/>
  <c r="L4232" i="10"/>
  <c r="L4233" i="10"/>
  <c r="L4234" i="10"/>
  <c r="L4235" i="10"/>
  <c r="L4236" i="10"/>
  <c r="L4237" i="10"/>
  <c r="L4238" i="10"/>
  <c r="L4239" i="10"/>
  <c r="L4240" i="10"/>
  <c r="L4241" i="10"/>
  <c r="L4242" i="10"/>
  <c r="L4243" i="10"/>
  <c r="L4244" i="10"/>
  <c r="L4245" i="10"/>
  <c r="L4246" i="10"/>
  <c r="L4247" i="10"/>
  <c r="L4248" i="10"/>
  <c r="L4249" i="10"/>
  <c r="L4250" i="10"/>
  <c r="L4251" i="10"/>
  <c r="L4252" i="10"/>
  <c r="L4253" i="10"/>
  <c r="L4254" i="10"/>
  <c r="L4255" i="10"/>
  <c r="L4256" i="10"/>
  <c r="L4257" i="10"/>
  <c r="L4258" i="10"/>
  <c r="L4259" i="10"/>
  <c r="L4260" i="10"/>
  <c r="L4261" i="10"/>
  <c r="L4262" i="10"/>
  <c r="L4263" i="10"/>
  <c r="L4264" i="10"/>
  <c r="L4265" i="10"/>
  <c r="L4266" i="10"/>
  <c r="L4267" i="10"/>
  <c r="L4268" i="10"/>
  <c r="L4269" i="10"/>
  <c r="L4270" i="10"/>
  <c r="L4271" i="10"/>
  <c r="L4272" i="10"/>
  <c r="L4273" i="10"/>
  <c r="L4274" i="10"/>
  <c r="L4275" i="10"/>
  <c r="L4276" i="10"/>
  <c r="L4277" i="10"/>
  <c r="L4278" i="10"/>
  <c r="L4279" i="10"/>
  <c r="L4280" i="10"/>
  <c r="L4281" i="10"/>
  <c r="L4282" i="10"/>
  <c r="L4283" i="10"/>
  <c r="L4284" i="10"/>
  <c r="L4285" i="10"/>
  <c r="L4286" i="10"/>
  <c r="L4287" i="10"/>
  <c r="L4288" i="10"/>
  <c r="L4289" i="10"/>
  <c r="L4290" i="10"/>
  <c r="L4291" i="10"/>
  <c r="L4292" i="10"/>
  <c r="L4293" i="10"/>
  <c r="L4294" i="10"/>
  <c r="L4295" i="10"/>
  <c r="L4296" i="10"/>
  <c r="L4297" i="10"/>
  <c r="L4298" i="10"/>
  <c r="L4299" i="10"/>
  <c r="L4300" i="10"/>
  <c r="L4301" i="10"/>
  <c r="L4302" i="10"/>
  <c r="L4303" i="10"/>
  <c r="L4304" i="10"/>
  <c r="L4305" i="10"/>
  <c r="L4306" i="10"/>
  <c r="L4307" i="10"/>
  <c r="L4308" i="10"/>
  <c r="L4309" i="10"/>
  <c r="L4310" i="10"/>
  <c r="L4311" i="10"/>
  <c r="L4312" i="10"/>
  <c r="L4313" i="10"/>
  <c r="L4314" i="10"/>
  <c r="L4315" i="10"/>
  <c r="L4316" i="10"/>
  <c r="L4317" i="10"/>
  <c r="L4318" i="10"/>
  <c r="L4319" i="10"/>
  <c r="L4320" i="10"/>
  <c r="L4321" i="10"/>
  <c r="L4322" i="10"/>
  <c r="L4323" i="10"/>
  <c r="L4324" i="10"/>
  <c r="L4325" i="10"/>
  <c r="L4326" i="10"/>
  <c r="L4327" i="10"/>
  <c r="L4328" i="10"/>
  <c r="L4329" i="10"/>
  <c r="L4330" i="10"/>
  <c r="L4331" i="10"/>
  <c r="L4332" i="10"/>
  <c r="L4333" i="10"/>
  <c r="L4334" i="10"/>
  <c r="L4335" i="10"/>
  <c r="L4336" i="10"/>
  <c r="L4337" i="10"/>
  <c r="L4338" i="10"/>
  <c r="L4339" i="10"/>
  <c r="L4340" i="10"/>
  <c r="L4341" i="10"/>
  <c r="L4342" i="10"/>
  <c r="L4343" i="10"/>
  <c r="L4344" i="10"/>
  <c r="L4345" i="10"/>
  <c r="L4346" i="10"/>
  <c r="L4347" i="10"/>
  <c r="L4348" i="10"/>
  <c r="L4349" i="10"/>
  <c r="L4350" i="10"/>
  <c r="L4351" i="10"/>
  <c r="L4352" i="10"/>
  <c r="L4353" i="10"/>
  <c r="L4354" i="10"/>
  <c r="L4355" i="10"/>
  <c r="L4356" i="10"/>
  <c r="L4357" i="10"/>
  <c r="L4358" i="10"/>
  <c r="L4359" i="10"/>
  <c r="L4360" i="10"/>
  <c r="L4361" i="10"/>
  <c r="L4362" i="10"/>
  <c r="L4363" i="10"/>
  <c r="L4364" i="10"/>
  <c r="L4365" i="10"/>
  <c r="L4366" i="10"/>
  <c r="L4367" i="10"/>
  <c r="L4368" i="10"/>
  <c r="L4369" i="10"/>
  <c r="L4370" i="10"/>
  <c r="L4371" i="10"/>
  <c r="L4372" i="10"/>
  <c r="L4373" i="10"/>
  <c r="L4374" i="10"/>
  <c r="L4375" i="10"/>
  <c r="L4376" i="10"/>
  <c r="L4377" i="10"/>
  <c r="L4378" i="10"/>
  <c r="L4379" i="10"/>
  <c r="L4380" i="10"/>
  <c r="L4381" i="10"/>
  <c r="L4382" i="10"/>
  <c r="L4383" i="10"/>
  <c r="L4384" i="10"/>
  <c r="L4385" i="10"/>
  <c r="L4386" i="10"/>
  <c r="L4387" i="10"/>
  <c r="L4388" i="10"/>
  <c r="L4389" i="10"/>
  <c r="L4390" i="10"/>
  <c r="L4391" i="10"/>
  <c r="L4392" i="10"/>
  <c r="L4393" i="10"/>
  <c r="L4394" i="10"/>
  <c r="L4395" i="10"/>
  <c r="L4396" i="10"/>
  <c r="L4397" i="10"/>
  <c r="L4398" i="10"/>
  <c r="L4399" i="10"/>
  <c r="L4400" i="10"/>
  <c r="L4401" i="10"/>
  <c r="L4402" i="10"/>
  <c r="L4403" i="10"/>
  <c r="L4404" i="10"/>
  <c r="L4405" i="10"/>
  <c r="L4406" i="10"/>
  <c r="L4407" i="10"/>
  <c r="L4408" i="10"/>
  <c r="L4409" i="10"/>
  <c r="L4410" i="10"/>
  <c r="L4411" i="10"/>
  <c r="L4412" i="10"/>
  <c r="L4413" i="10"/>
  <c r="L4414" i="10"/>
  <c r="L4415" i="10"/>
  <c r="L4416" i="10"/>
  <c r="L4417" i="10"/>
  <c r="L4418" i="10"/>
  <c r="L4419" i="10"/>
  <c r="L4420" i="10"/>
  <c r="L4421" i="10"/>
  <c r="L4422" i="10"/>
  <c r="L4423" i="10"/>
  <c r="L4424" i="10"/>
  <c r="L4425" i="10"/>
  <c r="L4426" i="10"/>
  <c r="L4427" i="10"/>
  <c r="L4428" i="10"/>
  <c r="L4429" i="10"/>
  <c r="L4430" i="10"/>
  <c r="L4431" i="10"/>
  <c r="L4432" i="10"/>
  <c r="L4433" i="10"/>
  <c r="L4434" i="10"/>
  <c r="L4435" i="10"/>
  <c r="L4436" i="10"/>
  <c r="L4437" i="10"/>
  <c r="L4438" i="10"/>
  <c r="L4439" i="10"/>
  <c r="L4440" i="10"/>
  <c r="L4441" i="10"/>
  <c r="L4442" i="10"/>
  <c r="L4443" i="10"/>
  <c r="L4444" i="10"/>
  <c r="L4445" i="10"/>
  <c r="L4446" i="10"/>
  <c r="L4447" i="10"/>
  <c r="L4448" i="10"/>
  <c r="L4449" i="10"/>
  <c r="L4450" i="10"/>
  <c r="L4451" i="10"/>
  <c r="L4452" i="10"/>
  <c r="L4453" i="10"/>
  <c r="L4454" i="10"/>
  <c r="L4455" i="10"/>
  <c r="L4456" i="10"/>
  <c r="L4457" i="10"/>
  <c r="L4458" i="10"/>
  <c r="L4459" i="10"/>
  <c r="L4460" i="10"/>
  <c r="L4461" i="10"/>
  <c r="L4462" i="10"/>
  <c r="L4463" i="10"/>
  <c r="L4464" i="10"/>
  <c r="L4465" i="10"/>
  <c r="L4466" i="10"/>
  <c r="L4467" i="10"/>
  <c r="L4468" i="10"/>
  <c r="L4469" i="10"/>
  <c r="L4470" i="10"/>
  <c r="L4471" i="10"/>
  <c r="L4472" i="10"/>
  <c r="L4473" i="10"/>
  <c r="L4474" i="10"/>
  <c r="L4475" i="10"/>
  <c r="L4476" i="10"/>
  <c r="L4477" i="10"/>
  <c r="L4478" i="10"/>
  <c r="L4479" i="10"/>
  <c r="L4480" i="10"/>
  <c r="L4481" i="10"/>
  <c r="L4482" i="10"/>
  <c r="L4483" i="10"/>
  <c r="L4484" i="10"/>
  <c r="L4485" i="10"/>
  <c r="L4486" i="10"/>
  <c r="L4487" i="10"/>
  <c r="L4488" i="10"/>
  <c r="L4489" i="10"/>
  <c r="L4490" i="10"/>
  <c r="L4491" i="10"/>
  <c r="L4492" i="10"/>
  <c r="L4493" i="10"/>
  <c r="L4494" i="10"/>
  <c r="L4495" i="10"/>
  <c r="L4496" i="10"/>
  <c r="L4497" i="10"/>
  <c r="L4498" i="10"/>
  <c r="L4499" i="10"/>
  <c r="L4500" i="10"/>
  <c r="L4501" i="10"/>
  <c r="L4502" i="10"/>
  <c r="L4503" i="10"/>
  <c r="L4504" i="10"/>
  <c r="L4505" i="10"/>
  <c r="L4506" i="10"/>
  <c r="L4507" i="10"/>
  <c r="L4508" i="10"/>
  <c r="L4509" i="10"/>
  <c r="L4510" i="10"/>
  <c r="L4511" i="10"/>
  <c r="L4512" i="10"/>
  <c r="L4513" i="10"/>
  <c r="L4514" i="10"/>
  <c r="L4515" i="10"/>
  <c r="L4516" i="10"/>
  <c r="L4517" i="10"/>
  <c r="L4518" i="10"/>
  <c r="L4519" i="10"/>
  <c r="L4520" i="10"/>
  <c r="L4521" i="10"/>
  <c r="L4522" i="10"/>
  <c r="L4523" i="10"/>
  <c r="L4524" i="10"/>
  <c r="L4525" i="10"/>
  <c r="L4526" i="10"/>
  <c r="L4527" i="10"/>
  <c r="L4528" i="10"/>
  <c r="L4529" i="10"/>
  <c r="L4530" i="10"/>
  <c r="L4531" i="10"/>
  <c r="L4532" i="10"/>
  <c r="L4533" i="10"/>
  <c r="L4534" i="10"/>
  <c r="L4535" i="10"/>
  <c r="L4536" i="10"/>
  <c r="L4537" i="10"/>
  <c r="L4538" i="10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1445" i="10"/>
  <c r="K1446" i="10"/>
  <c r="K1447" i="10"/>
  <c r="K1448" i="10"/>
  <c r="K1449" i="10"/>
  <c r="K1450" i="10"/>
  <c r="K1451" i="10"/>
  <c r="K1452" i="10"/>
  <c r="K1453" i="10"/>
  <c r="K1454" i="10"/>
  <c r="K1455" i="10"/>
  <c r="K1456" i="10"/>
  <c r="K1457" i="10"/>
  <c r="K1458" i="10"/>
  <c r="K1459" i="10"/>
  <c r="K1460" i="10"/>
  <c r="K1461" i="10"/>
  <c r="K1462" i="10"/>
  <c r="K1463" i="10"/>
  <c r="K1464" i="10"/>
  <c r="K1465" i="10"/>
  <c r="K1466" i="10"/>
  <c r="K1467" i="10"/>
  <c r="K1468" i="10"/>
  <c r="K1469" i="10"/>
  <c r="K1470" i="10"/>
  <c r="K1471" i="10"/>
  <c r="K1472" i="10"/>
  <c r="K1473" i="10"/>
  <c r="K1474" i="10"/>
  <c r="K1475" i="10"/>
  <c r="K1476" i="10"/>
  <c r="K1477" i="10"/>
  <c r="K1478" i="10"/>
  <c r="K1479" i="10"/>
  <c r="K1480" i="10"/>
  <c r="K1481" i="10"/>
  <c r="K1482" i="10"/>
  <c r="K1483" i="10"/>
  <c r="K1484" i="10"/>
  <c r="K1485" i="10"/>
  <c r="K1486" i="10"/>
  <c r="K1487" i="10"/>
  <c r="K1488" i="10"/>
  <c r="K1489" i="10"/>
  <c r="K1490" i="10"/>
  <c r="K1491" i="10"/>
  <c r="K1492" i="10"/>
  <c r="K1493" i="10"/>
  <c r="K1494" i="10"/>
  <c r="K1495" i="10"/>
  <c r="K1496" i="10"/>
  <c r="K1497" i="10"/>
  <c r="K1498" i="10"/>
  <c r="K1499" i="10"/>
  <c r="K1500" i="10"/>
  <c r="K1501" i="10"/>
  <c r="K1502" i="10"/>
  <c r="K1503" i="10"/>
  <c r="K1504" i="10"/>
  <c r="K1505" i="10"/>
  <c r="K1506" i="10"/>
  <c r="K1507" i="10"/>
  <c r="K1508" i="10"/>
  <c r="K1509" i="10"/>
  <c r="K1510" i="10"/>
  <c r="K1511" i="10"/>
  <c r="K1512" i="10"/>
  <c r="K1513" i="10"/>
  <c r="K1514" i="10"/>
  <c r="K1515" i="10"/>
  <c r="K1516" i="10"/>
  <c r="K1517" i="10"/>
  <c r="K1518" i="10"/>
  <c r="K1519" i="10"/>
  <c r="K1520" i="10"/>
  <c r="K1521" i="10"/>
  <c r="K1522" i="10"/>
  <c r="K1523" i="10"/>
  <c r="K1524" i="10"/>
  <c r="K1525" i="10"/>
  <c r="K1526" i="10"/>
  <c r="K1527" i="10"/>
  <c r="K1528" i="10"/>
  <c r="K1529" i="10"/>
  <c r="K1530" i="10"/>
  <c r="K1531" i="10"/>
  <c r="K1532" i="10"/>
  <c r="K1533" i="10"/>
  <c r="K1534" i="10"/>
  <c r="K1535" i="10"/>
  <c r="K1536" i="10"/>
  <c r="K1537" i="10"/>
  <c r="K1538" i="10"/>
  <c r="K1539" i="10"/>
  <c r="K1540" i="10"/>
  <c r="K1541" i="10"/>
  <c r="K1542" i="10"/>
  <c r="K1543" i="10"/>
  <c r="K1544" i="10"/>
  <c r="K1545" i="10"/>
  <c r="K1546" i="10"/>
  <c r="K1547" i="10"/>
  <c r="K1548" i="10"/>
  <c r="K1549" i="10"/>
  <c r="K1550" i="10"/>
  <c r="K1551" i="10"/>
  <c r="K1552" i="10"/>
  <c r="K1553" i="10"/>
  <c r="K1554" i="10"/>
  <c r="K1555" i="10"/>
  <c r="K1556" i="10"/>
  <c r="K1557" i="10"/>
  <c r="K1558" i="10"/>
  <c r="K1559" i="10"/>
  <c r="K1560" i="10"/>
  <c r="K1561" i="10"/>
  <c r="K1562" i="10"/>
  <c r="K1563" i="10"/>
  <c r="K1564" i="10"/>
  <c r="K1565" i="10"/>
  <c r="K1566" i="10"/>
  <c r="K1567" i="10"/>
  <c r="K1568" i="10"/>
  <c r="K1569" i="10"/>
  <c r="K1570" i="10"/>
  <c r="K1571" i="10"/>
  <c r="K1572" i="10"/>
  <c r="K1573" i="10"/>
  <c r="K1574" i="10"/>
  <c r="K1575" i="10"/>
  <c r="K1576" i="10"/>
  <c r="K1577" i="10"/>
  <c r="K1578" i="10"/>
  <c r="K1579" i="10"/>
  <c r="K1580" i="10"/>
  <c r="K1581" i="10"/>
  <c r="K1582" i="10"/>
  <c r="K1583" i="10"/>
  <c r="K1584" i="10"/>
  <c r="K1585" i="10"/>
  <c r="K1586" i="10"/>
  <c r="K1587" i="10"/>
  <c r="K1588" i="10"/>
  <c r="K1589" i="10"/>
  <c r="K1590" i="10"/>
  <c r="K1591" i="10"/>
  <c r="K1592" i="10"/>
  <c r="K1593" i="10"/>
  <c r="K1594" i="10"/>
  <c r="K1595" i="10"/>
  <c r="K1596" i="10"/>
  <c r="K1597" i="10"/>
  <c r="K1598" i="10"/>
  <c r="K1599" i="10"/>
  <c r="K1600" i="10"/>
  <c r="K1601" i="10"/>
  <c r="K1602" i="10"/>
  <c r="K1603" i="10"/>
  <c r="K1604" i="10"/>
  <c r="K1605" i="10"/>
  <c r="K1606" i="10"/>
  <c r="K1607" i="10"/>
  <c r="K1608" i="10"/>
  <c r="K1609" i="10"/>
  <c r="K1610" i="10"/>
  <c r="K1611" i="10"/>
  <c r="K1612" i="10"/>
  <c r="K1613" i="10"/>
  <c r="K1614" i="10"/>
  <c r="K1615" i="10"/>
  <c r="K1616" i="10"/>
  <c r="K1617" i="10"/>
  <c r="K1618" i="10"/>
  <c r="K1619" i="10"/>
  <c r="K1620" i="10"/>
  <c r="K1621" i="10"/>
  <c r="K1622" i="10"/>
  <c r="K1623" i="10"/>
  <c r="K1624" i="10"/>
  <c r="K1625" i="10"/>
  <c r="K1626" i="10"/>
  <c r="K1627" i="10"/>
  <c r="K1628" i="10"/>
  <c r="K1629" i="10"/>
  <c r="K1630" i="10"/>
  <c r="K1631" i="10"/>
  <c r="K1632" i="10"/>
  <c r="K1633" i="10"/>
  <c r="K1634" i="10"/>
  <c r="K1635" i="10"/>
  <c r="K1636" i="10"/>
  <c r="K1637" i="10"/>
  <c r="K1638" i="10"/>
  <c r="K1639" i="10"/>
  <c r="K1640" i="10"/>
  <c r="K1641" i="10"/>
  <c r="K1642" i="10"/>
  <c r="K1643" i="10"/>
  <c r="K1644" i="10"/>
  <c r="K1645" i="10"/>
  <c r="K1646" i="10"/>
  <c r="K1647" i="10"/>
  <c r="K1648" i="10"/>
  <c r="K1649" i="10"/>
  <c r="K1650" i="10"/>
  <c r="K1651" i="10"/>
  <c r="K1652" i="10"/>
  <c r="K1653" i="10"/>
  <c r="K1654" i="10"/>
  <c r="K1655" i="10"/>
  <c r="K1656" i="10"/>
  <c r="K1657" i="10"/>
  <c r="K1658" i="10"/>
  <c r="K1659" i="10"/>
  <c r="K1660" i="10"/>
  <c r="K1661" i="10"/>
  <c r="K1662" i="10"/>
  <c r="K1663" i="10"/>
  <c r="K1664" i="10"/>
  <c r="K1665" i="10"/>
  <c r="K1666" i="10"/>
  <c r="K1667" i="10"/>
  <c r="K1668" i="10"/>
  <c r="K1669" i="10"/>
  <c r="K1670" i="10"/>
  <c r="K1671" i="10"/>
  <c r="K1672" i="10"/>
  <c r="K1673" i="10"/>
  <c r="K1674" i="10"/>
  <c r="K1675" i="10"/>
  <c r="K1676" i="10"/>
  <c r="K1677" i="10"/>
  <c r="K1678" i="10"/>
  <c r="K1679" i="10"/>
  <c r="K1680" i="10"/>
  <c r="K1681" i="10"/>
  <c r="K1682" i="10"/>
  <c r="K1683" i="10"/>
  <c r="K1684" i="10"/>
  <c r="K1685" i="10"/>
  <c r="K1686" i="10"/>
  <c r="K1687" i="10"/>
  <c r="K1688" i="10"/>
  <c r="K1689" i="10"/>
  <c r="K1690" i="10"/>
  <c r="K1691" i="10"/>
  <c r="K1692" i="10"/>
  <c r="K1693" i="10"/>
  <c r="K1694" i="10"/>
  <c r="K1695" i="10"/>
  <c r="K1696" i="10"/>
  <c r="K1697" i="10"/>
  <c r="K1698" i="10"/>
  <c r="K1699" i="10"/>
  <c r="K1700" i="10"/>
  <c r="K1701" i="10"/>
  <c r="K1702" i="10"/>
  <c r="K1703" i="10"/>
  <c r="K1704" i="10"/>
  <c r="K1705" i="10"/>
  <c r="K1706" i="10"/>
  <c r="K1707" i="10"/>
  <c r="K1708" i="10"/>
  <c r="K1709" i="10"/>
  <c r="K1710" i="10"/>
  <c r="K1711" i="10"/>
  <c r="K1712" i="10"/>
  <c r="K1713" i="10"/>
  <c r="K1714" i="10"/>
  <c r="K1715" i="10"/>
  <c r="K1716" i="10"/>
  <c r="K1717" i="10"/>
  <c r="K1718" i="10"/>
  <c r="K1719" i="10"/>
  <c r="K1720" i="10"/>
  <c r="K1721" i="10"/>
  <c r="K1722" i="10"/>
  <c r="K1723" i="10"/>
  <c r="K1724" i="10"/>
  <c r="K1725" i="10"/>
  <c r="K1726" i="10"/>
  <c r="K1727" i="10"/>
  <c r="K1728" i="10"/>
  <c r="K1729" i="10"/>
  <c r="K1730" i="10"/>
  <c r="K1731" i="10"/>
  <c r="K1732" i="10"/>
  <c r="K1733" i="10"/>
  <c r="K1734" i="10"/>
  <c r="K1735" i="10"/>
  <c r="K1736" i="10"/>
  <c r="K1737" i="10"/>
  <c r="K1738" i="10"/>
  <c r="K1739" i="10"/>
  <c r="K1740" i="10"/>
  <c r="K1741" i="10"/>
  <c r="K1742" i="10"/>
  <c r="K1743" i="10"/>
  <c r="K1744" i="10"/>
  <c r="K1745" i="10"/>
  <c r="K1746" i="10"/>
  <c r="K1747" i="10"/>
  <c r="K1748" i="10"/>
  <c r="K1749" i="10"/>
  <c r="K1750" i="10"/>
  <c r="K1751" i="10"/>
  <c r="K1752" i="10"/>
  <c r="K1753" i="10"/>
  <c r="K1754" i="10"/>
  <c r="K1755" i="10"/>
  <c r="K1756" i="10"/>
  <c r="K1757" i="10"/>
  <c r="K1758" i="10"/>
  <c r="K1759" i="10"/>
  <c r="K1760" i="10"/>
  <c r="K1761" i="10"/>
  <c r="K1762" i="10"/>
  <c r="K1763" i="10"/>
  <c r="K1764" i="10"/>
  <c r="K1765" i="10"/>
  <c r="K1766" i="10"/>
  <c r="K1767" i="10"/>
  <c r="K1768" i="10"/>
  <c r="K1769" i="10"/>
  <c r="K1770" i="10"/>
  <c r="K1771" i="10"/>
  <c r="K1772" i="10"/>
  <c r="K1773" i="10"/>
  <c r="K1774" i="10"/>
  <c r="K1775" i="10"/>
  <c r="K1776" i="10"/>
  <c r="K1777" i="10"/>
  <c r="K1778" i="10"/>
  <c r="K1779" i="10"/>
  <c r="K1780" i="10"/>
  <c r="K1781" i="10"/>
  <c r="K1782" i="10"/>
  <c r="K1783" i="10"/>
  <c r="K1784" i="10"/>
  <c r="K1785" i="10"/>
  <c r="K1786" i="10"/>
  <c r="K1787" i="10"/>
  <c r="K1788" i="10"/>
  <c r="K1789" i="10"/>
  <c r="K1790" i="10"/>
  <c r="K1791" i="10"/>
  <c r="K1792" i="10"/>
  <c r="K1793" i="10"/>
  <c r="K1794" i="10"/>
  <c r="K1795" i="10"/>
  <c r="K1796" i="10"/>
  <c r="K1797" i="10"/>
  <c r="K1798" i="10"/>
  <c r="K1799" i="10"/>
  <c r="K1800" i="10"/>
  <c r="K1801" i="10"/>
  <c r="K1802" i="10"/>
  <c r="K1803" i="10"/>
  <c r="K1804" i="10"/>
  <c r="K1805" i="10"/>
  <c r="K1806" i="10"/>
  <c r="K1807" i="10"/>
  <c r="K1808" i="10"/>
  <c r="K1809" i="10"/>
  <c r="K1810" i="10"/>
  <c r="K1811" i="10"/>
  <c r="K1812" i="10"/>
  <c r="K1813" i="10"/>
  <c r="K1814" i="10"/>
  <c r="K1815" i="10"/>
  <c r="K1816" i="10"/>
  <c r="K1817" i="10"/>
  <c r="K1818" i="10"/>
  <c r="K1819" i="10"/>
  <c r="K1820" i="10"/>
  <c r="K1821" i="10"/>
  <c r="K1822" i="10"/>
  <c r="K1823" i="10"/>
  <c r="K1824" i="10"/>
  <c r="K1825" i="10"/>
  <c r="K1826" i="10"/>
  <c r="K1827" i="10"/>
  <c r="K1828" i="10"/>
  <c r="K1829" i="10"/>
  <c r="K1830" i="10"/>
  <c r="K1831" i="10"/>
  <c r="K1832" i="10"/>
  <c r="K1833" i="10"/>
  <c r="K1834" i="10"/>
  <c r="K1835" i="10"/>
  <c r="K1836" i="10"/>
  <c r="K1837" i="10"/>
  <c r="K1838" i="10"/>
  <c r="K1839" i="10"/>
  <c r="K1840" i="10"/>
  <c r="K1841" i="10"/>
  <c r="K1842" i="10"/>
  <c r="K1843" i="10"/>
  <c r="K1844" i="10"/>
  <c r="K1845" i="10"/>
  <c r="K1846" i="10"/>
  <c r="K1847" i="10"/>
  <c r="K1848" i="10"/>
  <c r="K1849" i="10"/>
  <c r="K1850" i="10"/>
  <c r="K1851" i="10"/>
  <c r="K1852" i="10"/>
  <c r="K1853" i="10"/>
  <c r="K1854" i="10"/>
  <c r="K1855" i="10"/>
  <c r="K1856" i="10"/>
  <c r="K1857" i="10"/>
  <c r="K1858" i="10"/>
  <c r="K1859" i="10"/>
  <c r="K1860" i="10"/>
  <c r="K1861" i="10"/>
  <c r="K1862" i="10"/>
  <c r="K1863" i="10"/>
  <c r="K1864" i="10"/>
  <c r="K1865" i="10"/>
  <c r="K1866" i="10"/>
  <c r="K1867" i="10"/>
  <c r="K1868" i="10"/>
  <c r="K1869" i="10"/>
  <c r="K1870" i="10"/>
  <c r="K1871" i="10"/>
  <c r="K1872" i="10"/>
  <c r="K1873" i="10"/>
  <c r="K1874" i="10"/>
  <c r="K1875" i="10"/>
  <c r="K1876" i="10"/>
  <c r="K1877" i="10"/>
  <c r="K1878" i="10"/>
  <c r="K1879" i="10"/>
  <c r="K1880" i="10"/>
  <c r="K1881" i="10"/>
  <c r="K1882" i="10"/>
  <c r="K1883" i="10"/>
  <c r="K1884" i="10"/>
  <c r="K1885" i="10"/>
  <c r="K1886" i="10"/>
  <c r="K1887" i="10"/>
  <c r="K1888" i="10"/>
  <c r="K1889" i="10"/>
  <c r="K1890" i="10"/>
  <c r="K1891" i="10"/>
  <c r="K1892" i="10"/>
  <c r="K1893" i="10"/>
  <c r="K1894" i="10"/>
  <c r="K1895" i="10"/>
  <c r="K1896" i="10"/>
  <c r="K1897" i="10"/>
  <c r="K1898" i="10"/>
  <c r="K1899" i="10"/>
  <c r="K1900" i="10"/>
  <c r="K1901" i="10"/>
  <c r="K1902" i="10"/>
  <c r="K1903" i="10"/>
  <c r="K1904" i="10"/>
  <c r="K1905" i="10"/>
  <c r="K1906" i="10"/>
  <c r="K1907" i="10"/>
  <c r="K1908" i="10"/>
  <c r="K1909" i="10"/>
  <c r="K1910" i="10"/>
  <c r="K1911" i="10"/>
  <c r="K1912" i="10"/>
  <c r="K1913" i="10"/>
  <c r="K1914" i="10"/>
  <c r="K1915" i="10"/>
  <c r="K1916" i="10"/>
  <c r="K1917" i="10"/>
  <c r="K1918" i="10"/>
  <c r="K1919" i="10"/>
  <c r="K1920" i="10"/>
  <c r="K1921" i="10"/>
  <c r="K1922" i="10"/>
  <c r="K1923" i="10"/>
  <c r="K1924" i="10"/>
  <c r="K1925" i="10"/>
  <c r="K1926" i="10"/>
  <c r="K1927" i="10"/>
  <c r="K1928" i="10"/>
  <c r="K1929" i="10"/>
  <c r="K1930" i="10"/>
  <c r="K1931" i="10"/>
  <c r="K1932" i="10"/>
  <c r="K1933" i="10"/>
  <c r="K1934" i="10"/>
  <c r="K1935" i="10"/>
  <c r="K1936" i="10"/>
  <c r="K1937" i="10"/>
  <c r="K1938" i="10"/>
  <c r="K1939" i="10"/>
  <c r="K1940" i="10"/>
  <c r="K1941" i="10"/>
  <c r="K1942" i="10"/>
  <c r="K1943" i="10"/>
  <c r="K1944" i="10"/>
  <c r="K1945" i="10"/>
  <c r="K1946" i="10"/>
  <c r="K1947" i="10"/>
  <c r="K1948" i="10"/>
  <c r="K1949" i="10"/>
  <c r="K1950" i="10"/>
  <c r="K1951" i="10"/>
  <c r="K1952" i="10"/>
  <c r="K1953" i="10"/>
  <c r="K1954" i="10"/>
  <c r="K1955" i="10"/>
  <c r="K1956" i="10"/>
  <c r="K1957" i="10"/>
  <c r="K1958" i="10"/>
  <c r="K1959" i="10"/>
  <c r="K1960" i="10"/>
  <c r="K1961" i="10"/>
  <c r="K1962" i="10"/>
  <c r="K1963" i="10"/>
  <c r="K1964" i="10"/>
  <c r="K1965" i="10"/>
  <c r="K1966" i="10"/>
  <c r="K1967" i="10"/>
  <c r="K1968" i="10"/>
  <c r="K1969" i="10"/>
  <c r="K1970" i="10"/>
  <c r="K1971" i="10"/>
  <c r="K1972" i="10"/>
  <c r="K1973" i="10"/>
  <c r="K1974" i="10"/>
  <c r="K1975" i="10"/>
  <c r="K1976" i="10"/>
  <c r="K1977" i="10"/>
  <c r="K1978" i="10"/>
  <c r="K1979" i="10"/>
  <c r="K1980" i="10"/>
  <c r="K1981" i="10"/>
  <c r="K1982" i="10"/>
  <c r="K1983" i="10"/>
  <c r="K1984" i="10"/>
  <c r="K1985" i="10"/>
  <c r="K1986" i="10"/>
  <c r="K1987" i="10"/>
  <c r="K1988" i="10"/>
  <c r="K1989" i="10"/>
  <c r="K1990" i="10"/>
  <c r="K1991" i="10"/>
  <c r="K1992" i="10"/>
  <c r="K1993" i="10"/>
  <c r="K1994" i="10"/>
  <c r="K1995" i="10"/>
  <c r="K1996" i="10"/>
  <c r="K1997" i="10"/>
  <c r="K1998" i="10"/>
  <c r="K1999" i="10"/>
  <c r="K2000" i="10"/>
  <c r="K2001" i="10"/>
  <c r="K2002" i="10"/>
  <c r="K2003" i="10"/>
  <c r="K2004" i="10"/>
  <c r="K2005" i="10"/>
  <c r="K2006" i="10"/>
  <c r="K2007" i="10"/>
  <c r="K2008" i="10"/>
  <c r="K2009" i="10"/>
  <c r="K2010" i="10"/>
  <c r="K2011" i="10"/>
  <c r="K2012" i="10"/>
  <c r="K2013" i="10"/>
  <c r="K2014" i="10"/>
  <c r="K2015" i="10"/>
  <c r="K2016" i="10"/>
  <c r="K2017" i="10"/>
  <c r="K2018" i="10"/>
  <c r="K2019" i="10"/>
  <c r="K2020" i="10"/>
  <c r="K2021" i="10"/>
  <c r="K2022" i="10"/>
  <c r="K2023" i="10"/>
  <c r="K2024" i="10"/>
  <c r="K2025" i="10"/>
  <c r="K2026" i="10"/>
  <c r="K2027" i="10"/>
  <c r="K2028" i="10"/>
  <c r="K2029" i="10"/>
  <c r="K2030" i="10"/>
  <c r="K2031" i="10"/>
  <c r="K2032" i="10"/>
  <c r="K2033" i="10"/>
  <c r="K2034" i="10"/>
  <c r="K2035" i="10"/>
  <c r="K2036" i="10"/>
  <c r="K2037" i="10"/>
  <c r="K2038" i="10"/>
  <c r="K2039" i="10"/>
  <c r="K2040" i="10"/>
  <c r="K2041" i="10"/>
  <c r="K2042" i="10"/>
  <c r="K2043" i="10"/>
  <c r="K2044" i="10"/>
  <c r="K2045" i="10"/>
  <c r="K2046" i="10"/>
  <c r="K2047" i="10"/>
  <c r="K2048" i="10"/>
  <c r="K2049" i="10"/>
  <c r="K2050" i="10"/>
  <c r="K2051" i="10"/>
  <c r="K2052" i="10"/>
  <c r="K2053" i="10"/>
  <c r="K2054" i="10"/>
  <c r="K2055" i="10"/>
  <c r="K2056" i="10"/>
  <c r="K2057" i="10"/>
  <c r="K2058" i="10"/>
  <c r="K2059" i="10"/>
  <c r="K2060" i="10"/>
  <c r="K2061" i="10"/>
  <c r="K2062" i="10"/>
  <c r="K2063" i="10"/>
  <c r="K2064" i="10"/>
  <c r="K2065" i="10"/>
  <c r="K2066" i="10"/>
  <c r="K2067" i="10"/>
  <c r="K2068" i="10"/>
  <c r="K2069" i="10"/>
  <c r="K2070" i="10"/>
  <c r="K2071" i="10"/>
  <c r="K2072" i="10"/>
  <c r="K2073" i="10"/>
  <c r="K2074" i="10"/>
  <c r="K2075" i="10"/>
  <c r="K2076" i="10"/>
  <c r="K2077" i="10"/>
  <c r="K2078" i="10"/>
  <c r="K2079" i="10"/>
  <c r="K2080" i="10"/>
  <c r="K2081" i="10"/>
  <c r="K2082" i="10"/>
  <c r="K2083" i="10"/>
  <c r="K2084" i="10"/>
  <c r="K2085" i="10"/>
  <c r="K2086" i="10"/>
  <c r="K2087" i="10"/>
  <c r="K2088" i="10"/>
  <c r="K2089" i="10"/>
  <c r="K2090" i="10"/>
  <c r="K2091" i="10"/>
  <c r="K2092" i="10"/>
  <c r="K2093" i="10"/>
  <c r="K2094" i="10"/>
  <c r="K2095" i="10"/>
  <c r="K2096" i="10"/>
  <c r="K2097" i="10"/>
  <c r="K2098" i="10"/>
  <c r="K2099" i="10"/>
  <c r="K2100" i="10"/>
  <c r="K2101" i="10"/>
  <c r="K2102" i="10"/>
  <c r="K2103" i="10"/>
  <c r="K2104" i="10"/>
  <c r="K2105" i="10"/>
  <c r="K2106" i="10"/>
  <c r="K2107" i="10"/>
  <c r="K2108" i="10"/>
  <c r="K2109" i="10"/>
  <c r="K2110" i="10"/>
  <c r="K2111" i="10"/>
  <c r="K2112" i="10"/>
  <c r="K2113" i="10"/>
  <c r="K2114" i="10"/>
  <c r="K2115" i="10"/>
  <c r="K2116" i="10"/>
  <c r="K2117" i="10"/>
  <c r="K2118" i="10"/>
  <c r="K2119" i="10"/>
  <c r="K2120" i="10"/>
  <c r="K2121" i="10"/>
  <c r="K2122" i="10"/>
  <c r="K2123" i="10"/>
  <c r="K2124" i="10"/>
  <c r="K2125" i="10"/>
  <c r="K2126" i="10"/>
  <c r="K2127" i="10"/>
  <c r="K2128" i="10"/>
  <c r="K2129" i="10"/>
  <c r="K2130" i="10"/>
  <c r="K2131" i="10"/>
  <c r="K2132" i="10"/>
  <c r="K2133" i="10"/>
  <c r="K2134" i="10"/>
  <c r="K2135" i="10"/>
  <c r="K2136" i="10"/>
  <c r="K2137" i="10"/>
  <c r="K2138" i="10"/>
  <c r="K2139" i="10"/>
  <c r="K2140" i="10"/>
  <c r="K2141" i="10"/>
  <c r="K2142" i="10"/>
  <c r="K2143" i="10"/>
  <c r="K2144" i="10"/>
  <c r="K2145" i="10"/>
  <c r="K2146" i="10"/>
  <c r="K2147" i="10"/>
  <c r="K2148" i="10"/>
  <c r="K2149" i="10"/>
  <c r="K2150" i="10"/>
  <c r="K2151" i="10"/>
  <c r="K2152" i="10"/>
  <c r="K2153" i="10"/>
  <c r="K2154" i="10"/>
  <c r="K2155" i="10"/>
  <c r="K2156" i="10"/>
  <c r="K2157" i="10"/>
  <c r="K2158" i="10"/>
  <c r="K2159" i="10"/>
  <c r="K2160" i="10"/>
  <c r="K2161" i="10"/>
  <c r="K2162" i="10"/>
  <c r="K2163" i="10"/>
  <c r="K2164" i="10"/>
  <c r="K2165" i="10"/>
  <c r="K2166" i="10"/>
  <c r="K2167" i="10"/>
  <c r="K2168" i="10"/>
  <c r="K2169" i="10"/>
  <c r="K2170" i="10"/>
  <c r="K2171" i="10"/>
  <c r="K2172" i="10"/>
  <c r="K2173" i="10"/>
  <c r="K2174" i="10"/>
  <c r="K2175" i="10"/>
  <c r="K2176" i="10"/>
  <c r="K2177" i="10"/>
  <c r="K2178" i="10"/>
  <c r="K2179" i="10"/>
  <c r="K2180" i="10"/>
  <c r="K2181" i="10"/>
  <c r="K2182" i="10"/>
  <c r="K2183" i="10"/>
  <c r="K2184" i="10"/>
  <c r="K2185" i="10"/>
  <c r="K2186" i="10"/>
  <c r="K2187" i="10"/>
  <c r="K2188" i="10"/>
  <c r="K2189" i="10"/>
  <c r="K2190" i="10"/>
  <c r="K2191" i="10"/>
  <c r="K2192" i="10"/>
  <c r="K2193" i="10"/>
  <c r="K2194" i="10"/>
  <c r="K2195" i="10"/>
  <c r="K2196" i="10"/>
  <c r="K2197" i="10"/>
  <c r="K2198" i="10"/>
  <c r="K2199" i="10"/>
  <c r="K2200" i="10"/>
  <c r="K2201" i="10"/>
  <c r="K2202" i="10"/>
  <c r="K2203" i="10"/>
  <c r="K2204" i="10"/>
  <c r="K2205" i="10"/>
  <c r="K2206" i="10"/>
  <c r="K2207" i="10"/>
  <c r="K2208" i="10"/>
  <c r="K2209" i="10"/>
  <c r="K2210" i="10"/>
  <c r="K2211" i="10"/>
  <c r="K2212" i="10"/>
  <c r="K2213" i="10"/>
  <c r="K2214" i="10"/>
  <c r="K2215" i="10"/>
  <c r="K2216" i="10"/>
  <c r="K2217" i="10"/>
  <c r="K2218" i="10"/>
  <c r="K2219" i="10"/>
  <c r="K2220" i="10"/>
  <c r="K2221" i="10"/>
  <c r="K2222" i="10"/>
  <c r="K2223" i="10"/>
  <c r="K2224" i="10"/>
  <c r="K2225" i="10"/>
  <c r="K2226" i="10"/>
  <c r="K2227" i="10"/>
  <c r="K2228" i="10"/>
  <c r="K2229" i="10"/>
  <c r="K2230" i="10"/>
  <c r="K2231" i="10"/>
  <c r="K2232" i="10"/>
  <c r="K2233" i="10"/>
  <c r="K2234" i="10"/>
  <c r="K2235" i="10"/>
  <c r="K2236" i="10"/>
  <c r="K2237" i="10"/>
  <c r="K2238" i="10"/>
  <c r="K2239" i="10"/>
  <c r="K2240" i="10"/>
  <c r="K2241" i="10"/>
  <c r="K2242" i="10"/>
  <c r="K2243" i="10"/>
  <c r="K2244" i="10"/>
  <c r="K2245" i="10"/>
  <c r="K2246" i="10"/>
  <c r="K2247" i="10"/>
  <c r="K2248" i="10"/>
  <c r="K2249" i="10"/>
  <c r="K2250" i="10"/>
  <c r="K2251" i="10"/>
  <c r="K2252" i="10"/>
  <c r="K2253" i="10"/>
  <c r="K2254" i="10"/>
  <c r="K2255" i="10"/>
  <c r="K2256" i="10"/>
  <c r="K2257" i="10"/>
  <c r="K2258" i="10"/>
  <c r="K2259" i="10"/>
  <c r="K2260" i="10"/>
  <c r="K2261" i="10"/>
  <c r="K2262" i="10"/>
  <c r="K2263" i="10"/>
  <c r="K2264" i="10"/>
  <c r="K2265" i="10"/>
  <c r="K2266" i="10"/>
  <c r="K2267" i="10"/>
  <c r="K2268" i="10"/>
  <c r="K2269" i="10"/>
  <c r="K2270" i="10"/>
  <c r="K2271" i="10"/>
  <c r="K2272" i="10"/>
  <c r="K2273" i="10"/>
  <c r="K2274" i="10"/>
  <c r="K2275" i="10"/>
  <c r="K2276" i="10"/>
  <c r="K2277" i="10"/>
  <c r="K2278" i="10"/>
  <c r="K2279" i="10"/>
  <c r="K2280" i="10"/>
  <c r="K2281" i="10"/>
  <c r="K2282" i="10"/>
  <c r="K2283" i="10"/>
  <c r="K2284" i="10"/>
  <c r="K2285" i="10"/>
  <c r="K2286" i="10"/>
  <c r="K2287" i="10"/>
  <c r="K2288" i="10"/>
  <c r="K2289" i="10"/>
  <c r="K2290" i="10"/>
  <c r="K2291" i="10"/>
  <c r="K2292" i="10"/>
  <c r="K2293" i="10"/>
  <c r="K2294" i="10"/>
  <c r="K2295" i="10"/>
  <c r="K2296" i="10"/>
  <c r="K2297" i="10"/>
  <c r="K2298" i="10"/>
  <c r="K2299" i="10"/>
  <c r="K2300" i="10"/>
  <c r="K2301" i="10"/>
  <c r="K2302" i="10"/>
  <c r="K2303" i="10"/>
  <c r="K2304" i="10"/>
  <c r="K2305" i="10"/>
  <c r="K2306" i="10"/>
  <c r="K2307" i="10"/>
  <c r="K2308" i="10"/>
  <c r="K2309" i="10"/>
  <c r="K2310" i="10"/>
  <c r="K2311" i="10"/>
  <c r="K2312" i="10"/>
  <c r="K2313" i="10"/>
  <c r="K2314" i="10"/>
  <c r="K2315" i="10"/>
  <c r="K2316" i="10"/>
  <c r="K2317" i="10"/>
  <c r="K2318" i="10"/>
  <c r="K2319" i="10"/>
  <c r="K2320" i="10"/>
  <c r="K2321" i="10"/>
  <c r="K2322" i="10"/>
  <c r="K2323" i="10"/>
  <c r="K2324" i="10"/>
  <c r="K2325" i="10"/>
  <c r="K2326" i="10"/>
  <c r="K2327" i="10"/>
  <c r="K2328" i="10"/>
  <c r="K2329" i="10"/>
  <c r="K2330" i="10"/>
  <c r="K2331" i="10"/>
  <c r="K2332" i="10"/>
  <c r="K2333" i="10"/>
  <c r="K2334" i="10"/>
  <c r="K2335" i="10"/>
  <c r="K2336" i="10"/>
  <c r="K2337" i="10"/>
  <c r="K2338" i="10"/>
  <c r="K2339" i="10"/>
  <c r="K2340" i="10"/>
  <c r="K2341" i="10"/>
  <c r="K2342" i="10"/>
  <c r="K2343" i="10"/>
  <c r="K2344" i="10"/>
  <c r="K2345" i="10"/>
  <c r="K2346" i="10"/>
  <c r="K2347" i="10"/>
  <c r="K2348" i="10"/>
  <c r="K2349" i="10"/>
  <c r="K2350" i="10"/>
  <c r="K2351" i="10"/>
  <c r="K2352" i="10"/>
  <c r="K2353" i="10"/>
  <c r="K2354" i="10"/>
  <c r="K2355" i="10"/>
  <c r="K2356" i="10"/>
  <c r="K2357" i="10"/>
  <c r="K2358" i="10"/>
  <c r="K2359" i="10"/>
  <c r="K2360" i="10"/>
  <c r="K2361" i="10"/>
  <c r="K2362" i="10"/>
  <c r="K2363" i="10"/>
  <c r="K2364" i="10"/>
  <c r="K2365" i="10"/>
  <c r="K2366" i="10"/>
  <c r="K2367" i="10"/>
  <c r="K2368" i="10"/>
  <c r="K2369" i="10"/>
  <c r="K2370" i="10"/>
  <c r="K2371" i="10"/>
  <c r="K2372" i="10"/>
  <c r="K2373" i="10"/>
  <c r="K2374" i="10"/>
  <c r="K2375" i="10"/>
  <c r="K2376" i="10"/>
  <c r="K2377" i="10"/>
  <c r="K2378" i="10"/>
  <c r="K2379" i="10"/>
  <c r="K2380" i="10"/>
  <c r="K2381" i="10"/>
  <c r="K2382" i="10"/>
  <c r="K2383" i="10"/>
  <c r="K2384" i="10"/>
  <c r="K2385" i="10"/>
  <c r="K2386" i="10"/>
  <c r="K2387" i="10"/>
  <c r="K2388" i="10"/>
  <c r="K2389" i="10"/>
  <c r="K2390" i="10"/>
  <c r="K2391" i="10"/>
  <c r="K2392" i="10"/>
  <c r="K2393" i="10"/>
  <c r="K2394" i="10"/>
  <c r="K2395" i="10"/>
  <c r="K2396" i="10"/>
  <c r="K2397" i="10"/>
  <c r="K2398" i="10"/>
  <c r="K2399" i="10"/>
  <c r="K2400" i="10"/>
  <c r="K2401" i="10"/>
  <c r="K2402" i="10"/>
  <c r="K2403" i="10"/>
  <c r="K2404" i="10"/>
  <c r="K2405" i="10"/>
  <c r="K2406" i="10"/>
  <c r="K2407" i="10"/>
  <c r="K2408" i="10"/>
  <c r="K2409" i="10"/>
  <c r="K2410" i="10"/>
  <c r="K2411" i="10"/>
  <c r="K2412" i="10"/>
  <c r="K2413" i="10"/>
  <c r="K2414" i="10"/>
  <c r="K2415" i="10"/>
  <c r="K2416" i="10"/>
  <c r="K2417" i="10"/>
  <c r="K2418" i="10"/>
  <c r="K2419" i="10"/>
  <c r="K2420" i="10"/>
  <c r="K2421" i="10"/>
  <c r="K2422" i="10"/>
  <c r="K2423" i="10"/>
  <c r="K2424" i="10"/>
  <c r="K2425" i="10"/>
  <c r="K2426" i="10"/>
  <c r="K2427" i="10"/>
  <c r="K2428" i="10"/>
  <c r="K2429" i="10"/>
  <c r="K2430" i="10"/>
  <c r="K2431" i="10"/>
  <c r="K2432" i="10"/>
  <c r="K2433" i="10"/>
  <c r="K2434" i="10"/>
  <c r="K2435" i="10"/>
  <c r="K2436" i="10"/>
  <c r="K2437" i="10"/>
  <c r="K2438" i="10"/>
  <c r="K2439" i="10"/>
  <c r="K2440" i="10"/>
  <c r="K2441" i="10"/>
  <c r="K2442" i="10"/>
  <c r="K2443" i="10"/>
  <c r="K2444" i="10"/>
  <c r="K2445" i="10"/>
  <c r="K2446" i="10"/>
  <c r="K2447" i="10"/>
  <c r="K2448" i="10"/>
  <c r="K2449" i="10"/>
  <c r="K2450" i="10"/>
  <c r="K2451" i="10"/>
  <c r="K2452" i="10"/>
  <c r="K2453" i="10"/>
  <c r="K2454" i="10"/>
  <c r="K2455" i="10"/>
  <c r="K2456" i="10"/>
  <c r="K2457" i="10"/>
  <c r="K2458" i="10"/>
  <c r="K2459" i="10"/>
  <c r="K2460" i="10"/>
  <c r="K2461" i="10"/>
  <c r="K2462" i="10"/>
  <c r="K2463" i="10"/>
  <c r="K2464" i="10"/>
  <c r="K2465" i="10"/>
  <c r="K2466" i="10"/>
  <c r="K2467" i="10"/>
  <c r="K2468" i="10"/>
  <c r="K2469" i="10"/>
  <c r="K2470" i="10"/>
  <c r="K2471" i="10"/>
  <c r="K2472" i="10"/>
  <c r="K2473" i="10"/>
  <c r="K2474" i="10"/>
  <c r="K2475" i="10"/>
  <c r="K2476" i="10"/>
  <c r="K2477" i="10"/>
  <c r="K2478" i="10"/>
  <c r="K2479" i="10"/>
  <c r="K2480" i="10"/>
  <c r="K2481" i="10"/>
  <c r="K2482" i="10"/>
  <c r="K2483" i="10"/>
  <c r="K2484" i="10"/>
  <c r="K2485" i="10"/>
  <c r="K2486" i="10"/>
  <c r="K2487" i="10"/>
  <c r="K2488" i="10"/>
  <c r="K2489" i="10"/>
  <c r="K2490" i="10"/>
  <c r="K2491" i="10"/>
  <c r="K2492" i="10"/>
  <c r="K2493" i="10"/>
  <c r="K2494" i="10"/>
  <c r="K2495" i="10"/>
  <c r="K2496" i="10"/>
  <c r="K2497" i="10"/>
  <c r="K2498" i="10"/>
  <c r="K2499" i="10"/>
  <c r="K2500" i="10"/>
  <c r="K2501" i="10"/>
  <c r="K2502" i="10"/>
  <c r="K2503" i="10"/>
  <c r="K2504" i="10"/>
  <c r="K2505" i="10"/>
  <c r="K2506" i="10"/>
  <c r="K2507" i="10"/>
  <c r="K2508" i="10"/>
  <c r="K2509" i="10"/>
  <c r="K2510" i="10"/>
  <c r="K2511" i="10"/>
  <c r="K2512" i="10"/>
  <c r="K2513" i="10"/>
  <c r="K2514" i="10"/>
  <c r="K2515" i="10"/>
  <c r="K2516" i="10"/>
  <c r="K2517" i="10"/>
  <c r="K2518" i="10"/>
  <c r="K2519" i="10"/>
  <c r="K2520" i="10"/>
  <c r="K2521" i="10"/>
  <c r="K2522" i="10"/>
  <c r="K2523" i="10"/>
  <c r="K2524" i="10"/>
  <c r="K2525" i="10"/>
  <c r="K2526" i="10"/>
  <c r="K2527" i="10"/>
  <c r="K2528" i="10"/>
  <c r="K2529" i="10"/>
  <c r="K2530" i="10"/>
  <c r="K2531" i="10"/>
  <c r="K2532" i="10"/>
  <c r="K2533" i="10"/>
  <c r="K2534" i="10"/>
  <c r="K2535" i="10"/>
  <c r="K2536" i="10"/>
  <c r="K2537" i="10"/>
  <c r="K2538" i="10"/>
  <c r="K2539" i="10"/>
  <c r="K2540" i="10"/>
  <c r="K2541" i="10"/>
  <c r="K2542" i="10"/>
  <c r="K2543" i="10"/>
  <c r="K2544" i="10"/>
  <c r="K2545" i="10"/>
  <c r="K2546" i="10"/>
  <c r="K2547" i="10"/>
  <c r="K2548" i="10"/>
  <c r="K2549" i="10"/>
  <c r="K2550" i="10"/>
  <c r="K2551" i="10"/>
  <c r="K2552" i="10"/>
  <c r="K2553" i="10"/>
  <c r="K2554" i="10"/>
  <c r="K2555" i="10"/>
  <c r="K2556" i="10"/>
  <c r="K2557" i="10"/>
  <c r="K2558" i="10"/>
  <c r="K2559" i="10"/>
  <c r="K2560" i="10"/>
  <c r="K2561" i="10"/>
  <c r="K2562" i="10"/>
  <c r="K2563" i="10"/>
  <c r="K2564" i="10"/>
  <c r="K2565" i="10"/>
  <c r="K2566" i="10"/>
  <c r="K2567" i="10"/>
  <c r="K2568" i="10"/>
  <c r="K2569" i="10"/>
  <c r="K2570" i="10"/>
  <c r="K2571" i="10"/>
  <c r="K2572" i="10"/>
  <c r="K2573" i="10"/>
  <c r="K2574" i="10"/>
  <c r="K2575" i="10"/>
  <c r="K2576" i="10"/>
  <c r="K2577" i="10"/>
  <c r="K2578" i="10"/>
  <c r="K2579" i="10"/>
  <c r="K2580" i="10"/>
  <c r="K2581" i="10"/>
  <c r="K2582" i="10"/>
  <c r="K2583" i="10"/>
  <c r="K2584" i="10"/>
  <c r="K2585" i="10"/>
  <c r="K2586" i="10"/>
  <c r="K2587" i="10"/>
  <c r="K2588" i="10"/>
  <c r="K2589" i="10"/>
  <c r="K2590" i="10"/>
  <c r="K2591" i="10"/>
  <c r="K2592" i="10"/>
  <c r="K2593" i="10"/>
  <c r="K2594" i="10"/>
  <c r="K2595" i="10"/>
  <c r="K2596" i="10"/>
  <c r="K2597" i="10"/>
  <c r="K2598" i="10"/>
  <c r="K2599" i="10"/>
  <c r="K2600" i="10"/>
  <c r="K2601" i="10"/>
  <c r="K2602" i="10"/>
  <c r="K2603" i="10"/>
  <c r="K2604" i="10"/>
  <c r="K2605" i="10"/>
  <c r="K2606" i="10"/>
  <c r="K2607" i="10"/>
  <c r="K2608" i="10"/>
  <c r="K2609" i="10"/>
  <c r="K2610" i="10"/>
  <c r="K2611" i="10"/>
  <c r="K2612" i="10"/>
  <c r="K2613" i="10"/>
  <c r="K2614" i="10"/>
  <c r="K2615" i="10"/>
  <c r="K2616" i="10"/>
  <c r="K2617" i="10"/>
  <c r="K2618" i="10"/>
  <c r="K2619" i="10"/>
  <c r="K2620" i="10"/>
  <c r="K2621" i="10"/>
  <c r="K2622" i="10"/>
  <c r="K2623" i="10"/>
  <c r="K2624" i="10"/>
  <c r="K2625" i="10"/>
  <c r="K2626" i="10"/>
  <c r="K2627" i="10"/>
  <c r="K2628" i="10"/>
  <c r="K2629" i="10"/>
  <c r="K2630" i="10"/>
  <c r="K2631" i="10"/>
  <c r="K2632" i="10"/>
  <c r="K2633" i="10"/>
  <c r="K2634" i="10"/>
  <c r="K2635" i="10"/>
  <c r="K2636" i="10"/>
  <c r="K2637" i="10"/>
  <c r="K2638" i="10"/>
  <c r="K2639" i="10"/>
  <c r="K2640" i="10"/>
  <c r="K2641" i="10"/>
  <c r="K2642" i="10"/>
  <c r="K2643" i="10"/>
  <c r="K2644" i="10"/>
  <c r="K2645" i="10"/>
  <c r="K2646" i="10"/>
  <c r="K2647" i="10"/>
  <c r="K2648" i="10"/>
  <c r="K2649" i="10"/>
  <c r="K2650" i="10"/>
  <c r="K2651" i="10"/>
  <c r="K2652" i="10"/>
  <c r="K2653" i="10"/>
  <c r="K2654" i="10"/>
  <c r="K2655" i="10"/>
  <c r="K2656" i="10"/>
  <c r="K2657" i="10"/>
  <c r="K2658" i="10"/>
  <c r="K2659" i="10"/>
  <c r="K2660" i="10"/>
  <c r="K2661" i="10"/>
  <c r="K2662" i="10"/>
  <c r="K2663" i="10"/>
  <c r="K2664" i="10"/>
  <c r="K2665" i="10"/>
  <c r="K2666" i="10"/>
  <c r="K2667" i="10"/>
  <c r="K2668" i="10"/>
  <c r="K2669" i="10"/>
  <c r="K2670" i="10"/>
  <c r="K2671" i="10"/>
  <c r="K2672" i="10"/>
  <c r="K2673" i="10"/>
  <c r="K2674" i="10"/>
  <c r="K2675" i="10"/>
  <c r="K2676" i="10"/>
  <c r="K2677" i="10"/>
  <c r="K2678" i="10"/>
  <c r="K2679" i="10"/>
  <c r="K2680" i="10"/>
  <c r="K2681" i="10"/>
  <c r="K2682" i="10"/>
  <c r="K2683" i="10"/>
  <c r="K2684" i="10"/>
  <c r="K2685" i="10"/>
  <c r="K2686" i="10"/>
  <c r="K2687" i="10"/>
  <c r="K2688" i="10"/>
  <c r="K2689" i="10"/>
  <c r="K2690" i="10"/>
  <c r="K2691" i="10"/>
  <c r="K2692" i="10"/>
  <c r="K2693" i="10"/>
  <c r="K2694" i="10"/>
  <c r="K2695" i="10"/>
  <c r="K2696" i="10"/>
  <c r="K2697" i="10"/>
  <c r="K2698" i="10"/>
  <c r="K2699" i="10"/>
  <c r="K2700" i="10"/>
  <c r="K2701" i="10"/>
  <c r="K2702" i="10"/>
  <c r="K2703" i="10"/>
  <c r="K2704" i="10"/>
  <c r="K2705" i="10"/>
  <c r="K2706" i="10"/>
  <c r="K2707" i="10"/>
  <c r="K2708" i="10"/>
  <c r="K2709" i="10"/>
  <c r="K2710" i="10"/>
  <c r="K2711" i="10"/>
  <c r="K2712" i="10"/>
  <c r="K2713" i="10"/>
  <c r="K2714" i="10"/>
  <c r="K2715" i="10"/>
  <c r="K2716" i="10"/>
  <c r="K2717" i="10"/>
  <c r="K2718" i="10"/>
  <c r="K2719" i="10"/>
  <c r="K2720" i="10"/>
  <c r="K2721" i="10"/>
  <c r="K2722" i="10"/>
  <c r="K2723" i="10"/>
  <c r="K2724" i="10"/>
  <c r="K2725" i="10"/>
  <c r="K2726" i="10"/>
  <c r="K2727" i="10"/>
  <c r="K2728" i="10"/>
  <c r="K2729" i="10"/>
  <c r="K2730" i="10"/>
  <c r="K2731" i="10"/>
  <c r="K2732" i="10"/>
  <c r="K2733" i="10"/>
  <c r="K2734" i="10"/>
  <c r="K2735" i="10"/>
  <c r="K2736" i="10"/>
  <c r="K2737" i="10"/>
  <c r="K2738" i="10"/>
  <c r="K2739" i="10"/>
  <c r="K2740" i="10"/>
  <c r="K2741" i="10"/>
  <c r="K2742" i="10"/>
  <c r="K2743" i="10"/>
  <c r="K2744" i="10"/>
  <c r="K2745" i="10"/>
  <c r="K2746" i="10"/>
  <c r="K2747" i="10"/>
  <c r="K2748" i="10"/>
  <c r="K2749" i="10"/>
  <c r="K2750" i="10"/>
  <c r="K2751" i="10"/>
  <c r="K2752" i="10"/>
  <c r="K2753" i="10"/>
  <c r="K2754" i="10"/>
  <c r="K2755" i="10"/>
  <c r="K2756" i="10"/>
  <c r="K2757" i="10"/>
  <c r="K2758" i="10"/>
  <c r="K2759" i="10"/>
  <c r="K2760" i="10"/>
  <c r="K2761" i="10"/>
  <c r="K2762" i="10"/>
  <c r="K2763" i="10"/>
  <c r="K2764" i="10"/>
  <c r="K2765" i="10"/>
  <c r="K2766" i="10"/>
  <c r="K2767" i="10"/>
  <c r="K2768" i="10"/>
  <c r="K2769" i="10"/>
  <c r="K2770" i="10"/>
  <c r="K2771" i="10"/>
  <c r="K2772" i="10"/>
  <c r="K2773" i="10"/>
  <c r="K2774" i="10"/>
  <c r="K2775" i="10"/>
  <c r="K2776" i="10"/>
  <c r="K2777" i="10"/>
  <c r="K2778" i="10"/>
  <c r="K2779" i="10"/>
  <c r="K2780" i="10"/>
  <c r="K2781" i="10"/>
  <c r="K2782" i="10"/>
  <c r="K2783" i="10"/>
  <c r="K2784" i="10"/>
  <c r="K2785" i="10"/>
  <c r="K2786" i="10"/>
  <c r="K2787" i="10"/>
  <c r="K2788" i="10"/>
  <c r="K2789" i="10"/>
  <c r="K2790" i="10"/>
  <c r="K2791" i="10"/>
  <c r="K2792" i="10"/>
  <c r="K2793" i="10"/>
  <c r="K2794" i="10"/>
  <c r="K2795" i="10"/>
  <c r="K2796" i="10"/>
  <c r="K2797" i="10"/>
  <c r="K2798" i="10"/>
  <c r="K2799" i="10"/>
  <c r="K2800" i="10"/>
  <c r="K2801" i="10"/>
  <c r="K2802" i="10"/>
  <c r="K2803" i="10"/>
  <c r="K2804" i="10"/>
  <c r="K2805" i="10"/>
  <c r="K2806" i="10"/>
  <c r="K2807" i="10"/>
  <c r="K2808" i="10"/>
  <c r="K2809" i="10"/>
  <c r="K2810" i="10"/>
  <c r="K2811" i="10"/>
  <c r="K2812" i="10"/>
  <c r="K2813" i="10"/>
  <c r="K2814" i="10"/>
  <c r="K2815" i="10"/>
  <c r="K2816" i="10"/>
  <c r="K2817" i="10"/>
  <c r="K2818" i="10"/>
  <c r="K2819" i="10"/>
  <c r="K2820" i="10"/>
  <c r="K2821" i="10"/>
  <c r="K2822" i="10"/>
  <c r="K2823" i="10"/>
  <c r="K2824" i="10"/>
  <c r="K2825" i="10"/>
  <c r="K2826" i="10"/>
  <c r="K2827" i="10"/>
  <c r="K2828" i="10"/>
  <c r="K2829" i="10"/>
  <c r="K2830" i="10"/>
  <c r="K2831" i="10"/>
  <c r="K2832" i="10"/>
  <c r="K2833" i="10"/>
  <c r="K2834" i="10"/>
  <c r="K2835" i="10"/>
  <c r="K2836" i="10"/>
  <c r="K2837" i="10"/>
  <c r="K2838" i="10"/>
  <c r="K2839" i="10"/>
  <c r="K2840" i="10"/>
  <c r="K2841" i="10"/>
  <c r="K2842" i="10"/>
  <c r="K2843" i="10"/>
  <c r="K2844" i="10"/>
  <c r="K2845" i="10"/>
  <c r="K2846" i="10"/>
  <c r="K2847" i="10"/>
  <c r="K2848" i="10"/>
  <c r="K2849" i="10"/>
  <c r="K2850" i="10"/>
  <c r="K2851" i="10"/>
  <c r="K2852" i="10"/>
  <c r="K2853" i="10"/>
  <c r="K2854" i="10"/>
  <c r="K2855" i="10"/>
  <c r="K2856" i="10"/>
  <c r="K2857" i="10"/>
  <c r="K2858" i="10"/>
  <c r="K2859" i="10"/>
  <c r="K2860" i="10"/>
  <c r="K2861" i="10"/>
  <c r="K2862" i="10"/>
  <c r="K2863" i="10"/>
  <c r="K2864" i="10"/>
  <c r="K2865" i="10"/>
  <c r="K2866" i="10"/>
  <c r="K2867" i="10"/>
  <c r="K2868" i="10"/>
  <c r="K2869" i="10"/>
  <c r="K2870" i="10"/>
  <c r="K2871" i="10"/>
  <c r="K2872" i="10"/>
  <c r="K2873" i="10"/>
  <c r="K2874" i="10"/>
  <c r="K2875" i="10"/>
  <c r="K2876" i="10"/>
  <c r="K2877" i="10"/>
  <c r="K2878" i="10"/>
  <c r="K2879" i="10"/>
  <c r="K2880" i="10"/>
  <c r="K2881" i="10"/>
  <c r="K2882" i="10"/>
  <c r="K2883" i="10"/>
  <c r="K2884" i="10"/>
  <c r="K2885" i="10"/>
  <c r="K2886" i="10"/>
  <c r="K2887" i="10"/>
  <c r="K2888" i="10"/>
  <c r="K2889" i="10"/>
  <c r="K2890" i="10"/>
  <c r="K2891" i="10"/>
  <c r="K2892" i="10"/>
  <c r="K2893" i="10"/>
  <c r="K2894" i="10"/>
  <c r="K2895" i="10"/>
  <c r="K2896" i="10"/>
  <c r="K2897" i="10"/>
  <c r="K2898" i="10"/>
  <c r="K2899" i="10"/>
  <c r="K2900" i="10"/>
  <c r="K2901" i="10"/>
  <c r="K2902" i="10"/>
  <c r="K2903" i="10"/>
  <c r="K2904" i="10"/>
  <c r="K2905" i="10"/>
  <c r="K2906" i="10"/>
  <c r="K2907" i="10"/>
  <c r="K2908" i="10"/>
  <c r="K2909" i="10"/>
  <c r="K2910" i="10"/>
  <c r="K2911" i="10"/>
  <c r="K2912" i="10"/>
  <c r="K2913" i="10"/>
  <c r="K2914" i="10"/>
  <c r="K2915" i="10"/>
  <c r="K2916" i="10"/>
  <c r="K2917" i="10"/>
  <c r="K2918" i="10"/>
  <c r="K2919" i="10"/>
  <c r="K2920" i="10"/>
  <c r="K2921" i="10"/>
  <c r="K2922" i="10"/>
  <c r="K2923" i="10"/>
  <c r="K2924" i="10"/>
  <c r="K2925" i="10"/>
  <c r="K2926" i="10"/>
  <c r="K2927" i="10"/>
  <c r="K2928" i="10"/>
  <c r="K2929" i="10"/>
  <c r="K2930" i="10"/>
  <c r="K2931" i="10"/>
  <c r="K2932" i="10"/>
  <c r="K2933" i="10"/>
  <c r="K2934" i="10"/>
  <c r="K2935" i="10"/>
  <c r="K2936" i="10"/>
  <c r="K2937" i="10"/>
  <c r="K2938" i="10"/>
  <c r="K2939" i="10"/>
  <c r="K2940" i="10"/>
  <c r="K2941" i="10"/>
  <c r="K2942" i="10"/>
  <c r="K2943" i="10"/>
  <c r="K2944" i="10"/>
  <c r="K2945" i="10"/>
  <c r="K2946" i="10"/>
  <c r="K2947" i="10"/>
  <c r="K2948" i="10"/>
  <c r="K2949" i="10"/>
  <c r="K2950" i="10"/>
  <c r="K2951" i="10"/>
  <c r="K2952" i="10"/>
  <c r="K2953" i="10"/>
  <c r="K2954" i="10"/>
  <c r="K2955" i="10"/>
  <c r="K2956" i="10"/>
  <c r="K2957" i="10"/>
  <c r="K2958" i="10"/>
  <c r="K2959" i="10"/>
  <c r="K2960" i="10"/>
  <c r="K2961" i="10"/>
  <c r="K2962" i="10"/>
  <c r="K2963" i="10"/>
  <c r="K2964" i="10"/>
  <c r="K2965" i="10"/>
  <c r="K2966" i="10"/>
  <c r="K2967" i="10"/>
  <c r="K2968" i="10"/>
  <c r="K2969" i="10"/>
  <c r="K2970" i="10"/>
  <c r="K2971" i="10"/>
  <c r="K2972" i="10"/>
  <c r="K2973" i="10"/>
  <c r="K2974" i="10"/>
  <c r="K2975" i="10"/>
  <c r="K2976" i="10"/>
  <c r="K2977" i="10"/>
  <c r="K2978" i="10"/>
  <c r="K2979" i="10"/>
  <c r="K2980" i="10"/>
  <c r="K2981" i="10"/>
  <c r="K2982" i="10"/>
  <c r="K2983" i="10"/>
  <c r="K2984" i="10"/>
  <c r="K2985" i="10"/>
  <c r="K2986" i="10"/>
  <c r="K2987" i="10"/>
  <c r="K2988" i="10"/>
  <c r="K2989" i="10"/>
  <c r="K2990" i="10"/>
  <c r="K2991" i="10"/>
  <c r="K2992" i="10"/>
  <c r="K2993" i="10"/>
  <c r="K2994" i="10"/>
  <c r="K2995" i="10"/>
  <c r="K2996" i="10"/>
  <c r="K2997" i="10"/>
  <c r="K2998" i="10"/>
  <c r="K2999" i="10"/>
  <c r="K3000" i="10"/>
  <c r="K3001" i="10"/>
  <c r="K3002" i="10"/>
  <c r="K3003" i="10"/>
  <c r="K3004" i="10"/>
  <c r="K3005" i="10"/>
  <c r="K3006" i="10"/>
  <c r="K3007" i="10"/>
  <c r="K3008" i="10"/>
  <c r="K3009" i="10"/>
  <c r="K3010" i="10"/>
  <c r="K3011" i="10"/>
  <c r="K3012" i="10"/>
  <c r="K3013" i="10"/>
  <c r="K3014" i="10"/>
  <c r="K3015" i="10"/>
  <c r="K3016" i="10"/>
  <c r="K3017" i="10"/>
  <c r="K3018" i="10"/>
  <c r="K3019" i="10"/>
  <c r="K3020" i="10"/>
  <c r="K3021" i="10"/>
  <c r="K3022" i="10"/>
  <c r="K3023" i="10"/>
  <c r="K3024" i="10"/>
  <c r="K3025" i="10"/>
  <c r="K3026" i="10"/>
  <c r="K3027" i="10"/>
  <c r="K3028" i="10"/>
  <c r="K3029" i="10"/>
  <c r="K3030" i="10"/>
  <c r="K3031" i="10"/>
  <c r="K3032" i="10"/>
  <c r="K3033" i="10"/>
  <c r="K3034" i="10"/>
  <c r="K3035" i="10"/>
  <c r="K3036" i="10"/>
  <c r="K3037" i="10"/>
  <c r="K3038" i="10"/>
  <c r="K3039" i="10"/>
  <c r="K3040" i="10"/>
  <c r="K3041" i="10"/>
  <c r="K3042" i="10"/>
  <c r="K3043" i="10"/>
  <c r="K3044" i="10"/>
  <c r="K3045" i="10"/>
  <c r="K3046" i="10"/>
  <c r="K3047" i="10"/>
  <c r="K3048" i="10"/>
  <c r="K3049" i="10"/>
  <c r="K3050" i="10"/>
  <c r="K3051" i="10"/>
  <c r="K3052" i="10"/>
  <c r="K3053" i="10"/>
  <c r="K3054" i="10"/>
  <c r="K3055" i="10"/>
  <c r="K3056" i="10"/>
  <c r="K3057" i="10"/>
  <c r="K3058" i="10"/>
  <c r="K3059" i="10"/>
  <c r="K3060" i="10"/>
  <c r="K3061" i="10"/>
  <c r="K3062" i="10"/>
  <c r="K3063" i="10"/>
  <c r="K3064" i="10"/>
  <c r="K3065" i="10"/>
  <c r="K3066" i="10"/>
  <c r="K3067" i="10"/>
  <c r="K3068" i="10"/>
  <c r="K3069" i="10"/>
  <c r="K3070" i="10"/>
  <c r="K3071" i="10"/>
  <c r="K3072" i="10"/>
  <c r="K3073" i="10"/>
  <c r="K3074" i="10"/>
  <c r="K3075" i="10"/>
  <c r="K3076" i="10"/>
  <c r="K3077" i="10"/>
  <c r="K3078" i="10"/>
  <c r="K3079" i="10"/>
  <c r="K3080" i="10"/>
  <c r="K3081" i="10"/>
  <c r="K3082" i="10"/>
  <c r="K3083" i="10"/>
  <c r="K3084" i="10"/>
  <c r="K3085" i="10"/>
  <c r="K3086" i="10"/>
  <c r="K3087" i="10"/>
  <c r="K3088" i="10"/>
  <c r="K3089" i="10"/>
  <c r="K3090" i="10"/>
  <c r="K3091" i="10"/>
  <c r="K3092" i="10"/>
  <c r="K3093" i="10"/>
  <c r="K3094" i="10"/>
  <c r="K3095" i="10"/>
  <c r="K3096" i="10"/>
  <c r="K3097" i="10"/>
  <c r="K3098" i="10"/>
  <c r="K3099" i="10"/>
  <c r="K3100" i="10"/>
  <c r="K3101" i="10"/>
  <c r="K3102" i="10"/>
  <c r="K3103" i="10"/>
  <c r="K3104" i="10"/>
  <c r="K3105" i="10"/>
  <c r="K3106" i="10"/>
  <c r="K3107" i="10"/>
  <c r="K3108" i="10"/>
  <c r="K3109" i="10"/>
  <c r="K3110" i="10"/>
  <c r="K3111" i="10"/>
  <c r="K3112" i="10"/>
  <c r="K3113" i="10"/>
  <c r="K3114" i="10"/>
  <c r="K3115" i="10"/>
  <c r="K3116" i="10"/>
  <c r="K3117" i="10"/>
  <c r="K3118" i="10"/>
  <c r="K3119" i="10"/>
  <c r="K3120" i="10"/>
  <c r="K3121" i="10"/>
  <c r="K3122" i="10"/>
  <c r="K3123" i="10"/>
  <c r="K3124" i="10"/>
  <c r="K3125" i="10"/>
  <c r="K3126" i="10"/>
  <c r="K3127" i="10"/>
  <c r="K3128" i="10"/>
  <c r="K3129" i="10"/>
  <c r="K3130" i="10"/>
  <c r="K3131" i="10"/>
  <c r="K3132" i="10"/>
  <c r="K3133" i="10"/>
  <c r="K3134" i="10"/>
  <c r="K3135" i="10"/>
  <c r="K3136" i="10"/>
  <c r="K3137" i="10"/>
  <c r="K3138" i="10"/>
  <c r="K3139" i="10"/>
  <c r="K3140" i="10"/>
  <c r="K3141" i="10"/>
  <c r="K3142" i="10"/>
  <c r="K3143" i="10"/>
  <c r="K3144" i="10"/>
  <c r="K3145" i="10"/>
  <c r="K3146" i="10"/>
  <c r="K3147" i="10"/>
  <c r="K3148" i="10"/>
  <c r="K3149" i="10"/>
  <c r="K3150" i="10"/>
  <c r="K3151" i="10"/>
  <c r="K3152" i="10"/>
  <c r="K3153" i="10"/>
  <c r="K3154" i="10"/>
  <c r="K3155" i="10"/>
  <c r="K3156" i="10"/>
  <c r="K3157" i="10"/>
  <c r="K3158" i="10"/>
  <c r="K3159" i="10"/>
  <c r="K3160" i="10"/>
  <c r="K3161" i="10"/>
  <c r="K3162" i="10"/>
  <c r="K3163" i="10"/>
  <c r="K3164" i="10"/>
  <c r="K3165" i="10"/>
  <c r="K3166" i="10"/>
  <c r="K3167" i="10"/>
  <c r="K3168" i="10"/>
  <c r="K3169" i="10"/>
  <c r="K3170" i="10"/>
  <c r="K3171" i="10"/>
  <c r="K3172" i="10"/>
  <c r="K3173" i="10"/>
  <c r="K3174" i="10"/>
  <c r="K3175" i="10"/>
  <c r="K3176" i="10"/>
  <c r="K3177" i="10"/>
  <c r="K3178" i="10"/>
  <c r="K3179" i="10"/>
  <c r="K3180" i="10"/>
  <c r="K3181" i="10"/>
  <c r="K3182" i="10"/>
  <c r="K3183" i="10"/>
  <c r="K3184" i="10"/>
  <c r="K3185" i="10"/>
  <c r="K3186" i="10"/>
  <c r="K3187" i="10"/>
  <c r="K3188" i="10"/>
  <c r="K3189" i="10"/>
  <c r="K3190" i="10"/>
  <c r="K3191" i="10"/>
  <c r="K3192" i="10"/>
  <c r="K3193" i="10"/>
  <c r="K3194" i="10"/>
  <c r="K3195" i="10"/>
  <c r="K3196" i="10"/>
  <c r="K3197" i="10"/>
  <c r="K3198" i="10"/>
  <c r="K3199" i="10"/>
  <c r="K3200" i="10"/>
  <c r="K3201" i="10"/>
  <c r="K3202" i="10"/>
  <c r="K3203" i="10"/>
  <c r="K3204" i="10"/>
  <c r="K3205" i="10"/>
  <c r="K3206" i="10"/>
  <c r="K3207" i="10"/>
  <c r="K3208" i="10"/>
  <c r="K3209" i="10"/>
  <c r="K3210" i="10"/>
  <c r="K3211" i="10"/>
  <c r="K3212" i="10"/>
  <c r="K3213" i="10"/>
  <c r="K3214" i="10"/>
  <c r="K3215" i="10"/>
  <c r="K3216" i="10"/>
  <c r="K3217" i="10"/>
  <c r="K3218" i="10"/>
  <c r="K3219" i="10"/>
  <c r="K3220" i="10"/>
  <c r="K3221" i="10"/>
  <c r="K3222" i="10"/>
  <c r="K3223" i="10"/>
  <c r="K3224" i="10"/>
  <c r="K3225" i="10"/>
  <c r="K3226" i="10"/>
  <c r="K3227" i="10"/>
  <c r="K3228" i="10"/>
  <c r="K3229" i="10"/>
  <c r="K3230" i="10"/>
  <c r="K3231" i="10"/>
  <c r="K3232" i="10"/>
  <c r="K3233" i="10"/>
  <c r="K3234" i="10"/>
  <c r="K3235" i="10"/>
  <c r="K3236" i="10"/>
  <c r="K3237" i="10"/>
  <c r="K3238" i="10"/>
  <c r="K3239" i="10"/>
  <c r="K3240" i="10"/>
  <c r="K3241" i="10"/>
  <c r="K3242" i="10"/>
  <c r="K3243" i="10"/>
  <c r="K3244" i="10"/>
  <c r="K3245" i="10"/>
  <c r="K3246" i="10"/>
  <c r="K3247" i="10"/>
  <c r="K3248" i="10"/>
  <c r="K3249" i="10"/>
  <c r="K3250" i="10"/>
  <c r="K3251" i="10"/>
  <c r="K3252" i="10"/>
  <c r="K3253" i="10"/>
  <c r="K3254" i="10"/>
  <c r="K3255" i="10"/>
  <c r="K3256" i="10"/>
  <c r="K3257" i="10"/>
  <c r="K3258" i="10"/>
  <c r="K3259" i="10"/>
  <c r="K3260" i="10"/>
  <c r="K3261" i="10"/>
  <c r="K3262" i="10"/>
  <c r="K3263" i="10"/>
  <c r="K3264" i="10"/>
  <c r="K3265" i="10"/>
  <c r="K3266" i="10"/>
  <c r="K3267" i="10"/>
  <c r="K3268" i="10"/>
  <c r="K3269" i="10"/>
  <c r="K3270" i="10"/>
  <c r="K3271" i="10"/>
  <c r="K3272" i="10"/>
  <c r="K3273" i="10"/>
  <c r="K3274" i="10"/>
  <c r="K3275" i="10"/>
  <c r="K3276" i="10"/>
  <c r="K3277" i="10"/>
  <c r="K3278" i="10"/>
  <c r="K3279" i="10"/>
  <c r="K3280" i="10"/>
  <c r="K3281" i="10"/>
  <c r="K3282" i="10"/>
  <c r="K3283" i="10"/>
  <c r="K3284" i="10"/>
  <c r="K3285" i="10"/>
  <c r="K3286" i="10"/>
  <c r="K3287" i="10"/>
  <c r="K3288" i="10"/>
  <c r="K3289" i="10"/>
  <c r="K3290" i="10"/>
  <c r="K3291" i="10"/>
  <c r="K3292" i="10"/>
  <c r="K3293" i="10"/>
  <c r="K3294" i="10"/>
  <c r="K3295" i="10"/>
  <c r="K3296" i="10"/>
  <c r="K3297" i="10"/>
  <c r="K3298" i="10"/>
  <c r="K3299" i="10"/>
  <c r="K3300" i="10"/>
  <c r="K3301" i="10"/>
  <c r="K3302" i="10"/>
  <c r="K3303" i="10"/>
  <c r="K3304" i="10"/>
  <c r="K3305" i="10"/>
  <c r="K3306" i="10"/>
  <c r="K3307" i="10"/>
  <c r="K3308" i="10"/>
  <c r="K3309" i="10"/>
  <c r="K3310" i="10"/>
  <c r="K3311" i="10"/>
  <c r="K3312" i="10"/>
  <c r="K3313" i="10"/>
  <c r="K3314" i="10"/>
  <c r="K3315" i="10"/>
  <c r="K3316" i="10"/>
  <c r="K3317" i="10"/>
  <c r="K3318" i="10"/>
  <c r="K3319" i="10"/>
  <c r="K3320" i="10"/>
  <c r="K3321" i="10"/>
  <c r="K3322" i="10"/>
  <c r="K3323" i="10"/>
  <c r="K3324" i="10"/>
  <c r="K3325" i="10"/>
  <c r="K3326" i="10"/>
  <c r="K3327" i="10"/>
  <c r="K3328" i="10"/>
  <c r="K3329" i="10"/>
  <c r="K3330" i="10"/>
  <c r="K3331" i="10"/>
  <c r="K3332" i="10"/>
  <c r="K3333" i="10"/>
  <c r="K3334" i="10"/>
  <c r="K3335" i="10"/>
  <c r="K3336" i="10"/>
  <c r="K3337" i="10"/>
  <c r="K3338" i="10"/>
  <c r="K3339" i="10"/>
  <c r="K3340" i="10"/>
  <c r="K3341" i="10"/>
  <c r="K3342" i="10"/>
  <c r="K3343" i="10"/>
  <c r="K3344" i="10"/>
  <c r="K3345" i="10"/>
  <c r="K3346" i="10"/>
  <c r="K3347" i="10"/>
  <c r="K3348" i="10"/>
  <c r="K3349" i="10"/>
  <c r="K3350" i="10"/>
  <c r="K3351" i="10"/>
  <c r="K3352" i="10"/>
  <c r="K3353" i="10"/>
  <c r="K3354" i="10"/>
  <c r="K3355" i="10"/>
  <c r="K3356" i="10"/>
  <c r="K3357" i="10"/>
  <c r="K3358" i="10"/>
  <c r="K3359" i="10"/>
  <c r="K3360" i="10"/>
  <c r="K3361" i="10"/>
  <c r="K3362" i="10"/>
  <c r="K3363" i="10"/>
  <c r="K3364" i="10"/>
  <c r="K3365" i="10"/>
  <c r="K3366" i="10"/>
  <c r="K3367" i="10"/>
  <c r="K3368" i="10"/>
  <c r="K3369" i="10"/>
  <c r="K3370" i="10"/>
  <c r="K3371" i="10"/>
  <c r="K3372" i="10"/>
  <c r="K3373" i="10"/>
  <c r="K3374" i="10"/>
  <c r="K3375" i="10"/>
  <c r="K3376" i="10"/>
  <c r="K3377" i="10"/>
  <c r="K3378" i="10"/>
  <c r="K3379" i="10"/>
  <c r="K3380" i="10"/>
  <c r="K3381" i="10"/>
  <c r="K3382" i="10"/>
  <c r="K3383" i="10"/>
  <c r="K3384" i="10"/>
  <c r="K3385" i="10"/>
  <c r="K3386" i="10"/>
  <c r="K3387" i="10"/>
  <c r="K3388" i="10"/>
  <c r="K3389" i="10"/>
  <c r="K3390" i="10"/>
  <c r="K3391" i="10"/>
  <c r="K3392" i="10"/>
  <c r="K3393" i="10"/>
  <c r="K3394" i="10"/>
  <c r="K3395" i="10"/>
  <c r="K3396" i="10"/>
  <c r="K3397" i="10"/>
  <c r="K3398" i="10"/>
  <c r="K3399" i="10"/>
  <c r="K3400" i="10"/>
  <c r="K3401" i="10"/>
  <c r="K3402" i="10"/>
  <c r="K3403" i="10"/>
  <c r="K3404" i="10"/>
  <c r="K3405" i="10"/>
  <c r="K3406" i="10"/>
  <c r="K3407" i="10"/>
  <c r="K3408" i="10"/>
  <c r="K3409" i="10"/>
  <c r="K3410" i="10"/>
  <c r="K3411" i="10"/>
  <c r="K3412" i="10"/>
  <c r="K3413" i="10"/>
  <c r="K3414" i="10"/>
  <c r="K3415" i="10"/>
  <c r="K3416" i="10"/>
  <c r="K3417" i="10"/>
  <c r="K3418" i="10"/>
  <c r="K3419" i="10"/>
  <c r="K3420" i="10"/>
  <c r="K3421" i="10"/>
  <c r="K3422" i="10"/>
  <c r="K3423" i="10"/>
  <c r="K3424" i="10"/>
  <c r="K3425" i="10"/>
  <c r="K3426" i="10"/>
  <c r="K3427" i="10"/>
  <c r="K3428" i="10"/>
  <c r="K3429" i="10"/>
  <c r="K3430" i="10"/>
  <c r="K3431" i="10"/>
  <c r="K3432" i="10"/>
  <c r="K3433" i="10"/>
  <c r="K3434" i="10"/>
  <c r="K3435" i="10"/>
  <c r="K3436" i="10"/>
  <c r="K3437" i="10"/>
  <c r="K3438" i="10"/>
  <c r="K3439" i="10"/>
  <c r="K3440" i="10"/>
  <c r="K3441" i="10"/>
  <c r="K3442" i="10"/>
  <c r="K3443" i="10"/>
  <c r="K3444" i="10"/>
  <c r="K3445" i="10"/>
  <c r="K3446" i="10"/>
  <c r="K3447" i="10"/>
  <c r="K3448" i="10"/>
  <c r="K3449" i="10"/>
  <c r="K3450" i="10"/>
  <c r="K3451" i="10"/>
  <c r="K3452" i="10"/>
  <c r="K3453" i="10"/>
  <c r="K3454" i="10"/>
  <c r="K3455" i="10"/>
  <c r="K3456" i="10"/>
  <c r="K3457" i="10"/>
  <c r="K3458" i="10"/>
  <c r="K3459" i="10"/>
  <c r="K3460" i="10"/>
  <c r="K3461" i="10"/>
  <c r="K3462" i="10"/>
  <c r="K3463" i="10"/>
  <c r="K3464" i="10"/>
  <c r="K3465" i="10"/>
  <c r="K3466" i="10"/>
  <c r="K3467" i="10"/>
  <c r="K3468" i="10"/>
  <c r="K3469" i="10"/>
  <c r="K3470" i="10"/>
  <c r="K3471" i="10"/>
  <c r="K3472" i="10"/>
  <c r="K3473" i="10"/>
  <c r="K3474" i="10"/>
  <c r="K3475" i="10"/>
  <c r="K3476" i="10"/>
  <c r="K3477" i="10"/>
  <c r="K3478" i="10"/>
  <c r="K3479" i="10"/>
  <c r="K3480" i="10"/>
  <c r="K3481" i="10"/>
  <c r="K3482" i="10"/>
  <c r="K3483" i="10"/>
  <c r="K3484" i="10"/>
  <c r="K3485" i="10"/>
  <c r="K3486" i="10"/>
  <c r="K3487" i="10"/>
  <c r="K3488" i="10"/>
  <c r="K3489" i="10"/>
  <c r="K3490" i="10"/>
  <c r="K3491" i="10"/>
  <c r="K3492" i="10"/>
  <c r="K3493" i="10"/>
  <c r="K3494" i="10"/>
  <c r="K3495" i="10"/>
  <c r="K3496" i="10"/>
  <c r="K3497" i="10"/>
  <c r="K3498" i="10"/>
  <c r="K3499" i="10"/>
  <c r="K3500" i="10"/>
  <c r="K3501" i="10"/>
  <c r="K3502" i="10"/>
  <c r="K3503" i="10"/>
  <c r="K3504" i="10"/>
  <c r="K3505" i="10"/>
  <c r="K3506" i="10"/>
  <c r="K3507" i="10"/>
  <c r="K3508" i="10"/>
  <c r="K3509" i="10"/>
  <c r="K3510" i="10"/>
  <c r="K3511" i="10"/>
  <c r="K3512" i="10"/>
  <c r="K3513" i="10"/>
  <c r="K3514" i="10"/>
  <c r="K3515" i="10"/>
  <c r="K3516" i="10"/>
  <c r="K3517" i="10"/>
  <c r="K3518" i="10"/>
  <c r="K3519" i="10"/>
  <c r="K3520" i="10"/>
  <c r="K3521" i="10"/>
  <c r="K3522" i="10"/>
  <c r="K3523" i="10"/>
  <c r="K3524" i="10"/>
  <c r="K3525" i="10"/>
  <c r="K3526" i="10"/>
  <c r="K3527" i="10"/>
  <c r="K3528" i="10"/>
  <c r="K3529" i="10"/>
  <c r="K3530" i="10"/>
  <c r="K3531" i="10"/>
  <c r="K3532" i="10"/>
  <c r="K3533" i="10"/>
  <c r="K3534" i="10"/>
  <c r="K3535" i="10"/>
  <c r="K3536" i="10"/>
  <c r="K3537" i="10"/>
  <c r="K3538" i="10"/>
  <c r="K3539" i="10"/>
  <c r="K3540" i="10"/>
  <c r="K3541" i="10"/>
  <c r="K3542" i="10"/>
  <c r="K3543" i="10"/>
  <c r="K3544" i="10"/>
  <c r="K3545" i="10"/>
  <c r="K3546" i="10"/>
  <c r="K3547" i="10"/>
  <c r="K3548" i="10"/>
  <c r="K3549" i="10"/>
  <c r="K3550" i="10"/>
  <c r="K3551" i="10"/>
  <c r="K3552" i="10"/>
  <c r="K3553" i="10"/>
  <c r="K3554" i="10"/>
  <c r="K3555" i="10"/>
  <c r="K3556" i="10"/>
  <c r="K3557" i="10"/>
  <c r="K3558" i="10"/>
  <c r="K3559" i="10"/>
  <c r="K3560" i="10"/>
  <c r="K3561" i="10"/>
  <c r="K3562" i="10"/>
  <c r="K3563" i="10"/>
  <c r="K3564" i="10"/>
  <c r="K3565" i="10"/>
  <c r="K3566" i="10"/>
  <c r="K3567" i="10"/>
  <c r="K3568" i="10"/>
  <c r="K3569" i="10"/>
  <c r="K3570" i="10"/>
  <c r="K3571" i="10"/>
  <c r="K3572" i="10"/>
  <c r="K3573" i="10"/>
  <c r="K3574" i="10"/>
  <c r="K3575" i="10"/>
  <c r="K3576" i="10"/>
  <c r="K3577" i="10"/>
  <c r="K3578" i="10"/>
  <c r="K3579" i="10"/>
  <c r="K3580" i="10"/>
  <c r="K3581" i="10"/>
  <c r="K3582" i="10"/>
  <c r="K3583" i="10"/>
  <c r="K3584" i="10"/>
  <c r="K3585" i="10"/>
  <c r="K3586" i="10"/>
  <c r="K3587" i="10"/>
  <c r="K3588" i="10"/>
  <c r="K3589" i="10"/>
  <c r="K3590" i="10"/>
  <c r="K3591" i="10"/>
  <c r="K3592" i="10"/>
  <c r="K3593" i="10"/>
  <c r="K3594" i="10"/>
  <c r="K3595" i="10"/>
  <c r="K3596" i="10"/>
  <c r="K3597" i="10"/>
  <c r="K3598" i="10"/>
  <c r="K3599" i="10"/>
  <c r="K3600" i="10"/>
  <c r="K3601" i="10"/>
  <c r="K3602" i="10"/>
  <c r="K3603" i="10"/>
  <c r="K3604" i="10"/>
  <c r="K3605" i="10"/>
  <c r="K3606" i="10"/>
  <c r="K3607" i="10"/>
  <c r="K3608" i="10"/>
  <c r="K3609" i="10"/>
  <c r="K3610" i="10"/>
  <c r="K3611" i="10"/>
  <c r="K3612" i="10"/>
  <c r="K3613" i="10"/>
  <c r="K3614" i="10"/>
  <c r="K3615" i="10"/>
  <c r="K3616" i="10"/>
  <c r="K3617" i="10"/>
  <c r="K3618" i="10"/>
  <c r="K3619" i="10"/>
  <c r="K3620" i="10"/>
  <c r="K3621" i="10"/>
  <c r="K3622" i="10"/>
  <c r="K3623" i="10"/>
  <c r="K3624" i="10"/>
  <c r="K3625" i="10"/>
  <c r="K3626" i="10"/>
  <c r="K3627" i="10"/>
  <c r="K3628" i="10"/>
  <c r="K3629" i="10"/>
  <c r="K3630" i="10"/>
  <c r="K3631" i="10"/>
  <c r="K3632" i="10"/>
  <c r="K3633" i="10"/>
  <c r="K3634" i="10"/>
  <c r="K3635" i="10"/>
  <c r="K3636" i="10"/>
  <c r="K3637" i="10"/>
  <c r="K3638" i="10"/>
  <c r="K3639" i="10"/>
  <c r="K3640" i="10"/>
  <c r="K3641" i="10"/>
  <c r="K3642" i="10"/>
  <c r="K3643" i="10"/>
  <c r="K3644" i="10"/>
  <c r="K3645" i="10"/>
  <c r="K3646" i="10"/>
  <c r="K3647" i="10"/>
  <c r="K3648" i="10"/>
  <c r="K3649" i="10"/>
  <c r="K3650" i="10"/>
  <c r="K3651" i="10"/>
  <c r="K3652" i="10"/>
  <c r="K3653" i="10"/>
  <c r="K3654" i="10"/>
  <c r="K3655" i="10"/>
  <c r="K3656" i="10"/>
  <c r="K3657" i="10"/>
  <c r="K3658" i="10"/>
  <c r="K3659" i="10"/>
  <c r="K3660" i="10"/>
  <c r="K3661" i="10"/>
  <c r="K3662" i="10"/>
  <c r="K3663" i="10"/>
  <c r="K3664" i="10"/>
  <c r="K3665" i="10"/>
  <c r="K3666" i="10"/>
  <c r="K3667" i="10"/>
  <c r="K3668" i="10"/>
  <c r="K3669" i="10"/>
  <c r="K3670" i="10"/>
  <c r="K3671" i="10"/>
  <c r="K3672" i="10"/>
  <c r="K3673" i="10"/>
  <c r="K3674" i="10"/>
  <c r="K3675" i="10"/>
  <c r="K3676" i="10"/>
  <c r="K3677" i="10"/>
  <c r="K3678" i="10"/>
  <c r="K3679" i="10"/>
  <c r="K3680" i="10"/>
  <c r="K3681" i="10"/>
  <c r="K3682" i="10"/>
  <c r="K3683" i="10"/>
  <c r="K3684" i="10"/>
  <c r="K3685" i="10"/>
  <c r="K3686" i="10"/>
  <c r="K3687" i="10"/>
  <c r="K3688" i="10"/>
  <c r="K3689" i="10"/>
  <c r="K3690" i="10"/>
  <c r="K3691" i="10"/>
  <c r="K3692" i="10"/>
  <c r="K3693" i="10"/>
  <c r="K3694" i="10"/>
  <c r="K3695" i="10"/>
  <c r="K3696" i="10"/>
  <c r="K3697" i="10"/>
  <c r="K3698" i="10"/>
  <c r="K3699" i="10"/>
  <c r="K3700" i="10"/>
  <c r="K3701" i="10"/>
  <c r="K3702" i="10"/>
  <c r="K3703" i="10"/>
  <c r="K3704" i="10"/>
  <c r="K3705" i="10"/>
  <c r="K3706" i="10"/>
  <c r="K3707" i="10"/>
  <c r="K3708" i="10"/>
  <c r="K3709" i="10"/>
  <c r="K3710" i="10"/>
  <c r="K3711" i="10"/>
  <c r="K3712" i="10"/>
  <c r="K3713" i="10"/>
  <c r="K3714" i="10"/>
  <c r="K3715" i="10"/>
  <c r="K3716" i="10"/>
  <c r="K3717" i="10"/>
  <c r="K3718" i="10"/>
  <c r="K3719" i="10"/>
  <c r="K3720" i="10"/>
  <c r="K3721" i="10"/>
  <c r="K3722" i="10"/>
  <c r="K3723" i="10"/>
  <c r="K3724" i="10"/>
  <c r="K3725" i="10"/>
  <c r="K3726" i="10"/>
  <c r="K3727" i="10"/>
  <c r="K3728" i="10"/>
  <c r="K3729" i="10"/>
  <c r="K3730" i="10"/>
  <c r="K3731" i="10"/>
  <c r="K3732" i="10"/>
  <c r="K3733" i="10"/>
  <c r="K3734" i="10"/>
  <c r="K3735" i="10"/>
  <c r="K3736" i="10"/>
  <c r="K3737" i="10"/>
  <c r="K3738" i="10"/>
  <c r="K3739" i="10"/>
  <c r="K3740" i="10"/>
  <c r="K3741" i="10"/>
  <c r="K3742" i="10"/>
  <c r="K3743" i="10"/>
  <c r="K3744" i="10"/>
  <c r="K3745" i="10"/>
  <c r="K3746" i="10"/>
  <c r="K3747" i="10"/>
  <c r="K3748" i="10"/>
  <c r="K3749" i="10"/>
  <c r="K3750" i="10"/>
  <c r="K3751" i="10"/>
  <c r="K3752" i="10"/>
  <c r="K3753" i="10"/>
  <c r="K3754" i="10"/>
  <c r="K3755" i="10"/>
  <c r="K3756" i="10"/>
  <c r="K3757" i="10"/>
  <c r="K3758" i="10"/>
  <c r="K3759" i="10"/>
  <c r="K3760" i="10"/>
  <c r="K3761" i="10"/>
  <c r="K3762" i="10"/>
  <c r="K3763" i="10"/>
  <c r="K3764" i="10"/>
  <c r="K3765" i="10"/>
  <c r="K3766" i="10"/>
  <c r="K3767" i="10"/>
  <c r="K3768" i="10"/>
  <c r="K3769" i="10"/>
  <c r="K3770" i="10"/>
  <c r="K3771" i="10"/>
  <c r="K3772" i="10"/>
  <c r="K3773" i="10"/>
  <c r="K3774" i="10"/>
  <c r="K3775" i="10"/>
  <c r="K3776" i="10"/>
  <c r="K3777" i="10"/>
  <c r="K3778" i="10"/>
  <c r="K3779" i="10"/>
  <c r="K3780" i="10"/>
  <c r="K3781" i="10"/>
  <c r="K3782" i="10"/>
  <c r="K3783" i="10"/>
  <c r="K3784" i="10"/>
  <c r="K3785" i="10"/>
  <c r="K3786" i="10"/>
  <c r="K3787" i="10"/>
  <c r="K3788" i="10"/>
  <c r="K3789" i="10"/>
  <c r="K3790" i="10"/>
  <c r="K3791" i="10"/>
  <c r="K3792" i="10"/>
  <c r="K3793" i="10"/>
  <c r="K3794" i="10"/>
  <c r="K3795" i="10"/>
  <c r="K3796" i="10"/>
  <c r="K3797" i="10"/>
  <c r="K3798" i="10"/>
  <c r="K3799" i="10"/>
  <c r="K3800" i="10"/>
  <c r="K3801" i="10"/>
  <c r="K3802" i="10"/>
  <c r="K3803" i="10"/>
  <c r="K3804" i="10"/>
  <c r="K3805" i="10"/>
  <c r="K3806" i="10"/>
  <c r="K3807" i="10"/>
  <c r="K3808" i="10"/>
  <c r="K3809" i="10"/>
  <c r="K3810" i="10"/>
  <c r="K3811" i="10"/>
  <c r="K3812" i="10"/>
  <c r="K3813" i="10"/>
  <c r="K3814" i="10"/>
  <c r="K3815" i="10"/>
  <c r="K3816" i="10"/>
  <c r="K3817" i="10"/>
  <c r="K3818" i="10"/>
  <c r="K3819" i="10"/>
  <c r="K3820" i="10"/>
  <c r="K3821" i="10"/>
  <c r="K3822" i="10"/>
  <c r="K3823" i="10"/>
  <c r="K3824" i="10"/>
  <c r="K3825" i="10"/>
  <c r="K3826" i="10"/>
  <c r="K3827" i="10"/>
  <c r="K3828" i="10"/>
  <c r="K3829" i="10"/>
  <c r="K3830" i="10"/>
  <c r="K3831" i="10"/>
  <c r="K3832" i="10"/>
  <c r="K3833" i="10"/>
  <c r="K3834" i="10"/>
  <c r="K3835" i="10"/>
  <c r="K3836" i="10"/>
  <c r="K3837" i="10"/>
  <c r="K3838" i="10"/>
  <c r="K3839" i="10"/>
  <c r="K3840" i="10"/>
  <c r="K3841" i="10"/>
  <c r="K3842" i="10"/>
  <c r="K3843" i="10"/>
  <c r="K3844" i="10"/>
  <c r="K3845" i="10"/>
  <c r="K3846" i="10"/>
  <c r="K3847" i="10"/>
  <c r="K3848" i="10"/>
  <c r="K3849" i="10"/>
  <c r="K3850" i="10"/>
  <c r="K3851" i="10"/>
  <c r="K3852" i="10"/>
  <c r="K3853" i="10"/>
  <c r="K3854" i="10"/>
  <c r="K3855" i="10"/>
  <c r="K3856" i="10"/>
  <c r="K3857" i="10"/>
  <c r="K3858" i="10"/>
  <c r="K3859" i="10"/>
  <c r="K3860" i="10"/>
  <c r="K3861" i="10"/>
  <c r="K3862" i="10"/>
  <c r="K3863" i="10"/>
  <c r="K3864" i="10"/>
  <c r="K3865" i="10"/>
  <c r="K3866" i="10"/>
  <c r="K3867" i="10"/>
  <c r="K3868" i="10"/>
  <c r="K3869" i="10"/>
  <c r="K3870" i="10"/>
  <c r="K3871" i="10"/>
  <c r="K3872" i="10"/>
  <c r="K3873" i="10"/>
  <c r="K3874" i="10"/>
  <c r="K3875" i="10"/>
  <c r="K3876" i="10"/>
  <c r="K3877" i="10"/>
  <c r="K3878" i="10"/>
  <c r="K3879" i="10"/>
  <c r="K3880" i="10"/>
  <c r="K3881" i="10"/>
  <c r="K3882" i="10"/>
  <c r="K3883" i="10"/>
  <c r="K3884" i="10"/>
  <c r="K3885" i="10"/>
  <c r="K3886" i="10"/>
  <c r="K3887" i="10"/>
  <c r="K3888" i="10"/>
  <c r="K3889" i="10"/>
  <c r="K3890" i="10"/>
  <c r="K3891" i="10"/>
  <c r="K3892" i="10"/>
  <c r="K3893" i="10"/>
  <c r="K3894" i="10"/>
  <c r="K3895" i="10"/>
  <c r="K3896" i="10"/>
  <c r="K3897" i="10"/>
  <c r="K3898" i="10"/>
  <c r="K3899" i="10"/>
  <c r="K3900" i="10"/>
  <c r="K3901" i="10"/>
  <c r="K3902" i="10"/>
  <c r="K3903" i="10"/>
  <c r="K3904" i="10"/>
  <c r="K3905" i="10"/>
  <c r="K3906" i="10"/>
  <c r="K3907" i="10"/>
  <c r="K3908" i="10"/>
  <c r="K3909" i="10"/>
  <c r="K3910" i="10"/>
  <c r="K3911" i="10"/>
  <c r="K3912" i="10"/>
  <c r="K3913" i="10"/>
  <c r="K3914" i="10"/>
  <c r="K3915" i="10"/>
  <c r="K3916" i="10"/>
  <c r="K3917" i="10"/>
  <c r="K3918" i="10"/>
  <c r="K3919" i="10"/>
  <c r="K3920" i="10"/>
  <c r="K3921" i="10"/>
  <c r="K3922" i="10"/>
  <c r="K3923" i="10"/>
  <c r="K3924" i="10"/>
  <c r="K3925" i="10"/>
  <c r="K3926" i="10"/>
  <c r="K3927" i="10"/>
  <c r="K3928" i="10"/>
  <c r="K3929" i="10"/>
  <c r="K3930" i="10"/>
  <c r="K3931" i="10"/>
  <c r="K3932" i="10"/>
  <c r="K3933" i="10"/>
  <c r="K3934" i="10"/>
  <c r="K3935" i="10"/>
  <c r="K3936" i="10"/>
  <c r="K3937" i="10"/>
  <c r="K3938" i="10"/>
  <c r="K3939" i="10"/>
  <c r="K3940" i="10"/>
  <c r="K3941" i="10"/>
  <c r="K3942" i="10"/>
  <c r="K3943" i="10"/>
  <c r="K3944" i="10"/>
  <c r="K3945" i="10"/>
  <c r="K3946" i="10"/>
  <c r="K3947" i="10"/>
  <c r="K3948" i="10"/>
  <c r="K3949" i="10"/>
  <c r="K3950" i="10"/>
  <c r="K3951" i="10"/>
  <c r="K3952" i="10"/>
  <c r="K3953" i="10"/>
  <c r="K3954" i="10"/>
  <c r="K3955" i="10"/>
  <c r="K3956" i="10"/>
  <c r="K3957" i="10"/>
  <c r="K3958" i="10"/>
  <c r="K3959" i="10"/>
  <c r="K3960" i="10"/>
  <c r="K3961" i="10"/>
  <c r="K3962" i="10"/>
  <c r="K3963" i="10"/>
  <c r="K3964" i="10"/>
  <c r="K3965" i="10"/>
  <c r="K3966" i="10"/>
  <c r="K3967" i="10"/>
  <c r="K3968" i="10"/>
  <c r="K3969" i="10"/>
  <c r="K3970" i="10"/>
  <c r="K3971" i="10"/>
  <c r="K3972" i="10"/>
  <c r="K3973" i="10"/>
  <c r="K3974" i="10"/>
  <c r="K3975" i="10"/>
  <c r="K3976" i="10"/>
  <c r="K3977" i="10"/>
  <c r="K3978" i="10"/>
  <c r="K3979" i="10"/>
  <c r="K3980" i="10"/>
  <c r="K3981" i="10"/>
  <c r="K3982" i="10"/>
  <c r="K3983" i="10"/>
  <c r="K3984" i="10"/>
  <c r="K3985" i="10"/>
  <c r="K3986" i="10"/>
  <c r="K3987" i="10"/>
  <c r="K3988" i="10"/>
  <c r="K3989" i="10"/>
  <c r="K3990" i="10"/>
  <c r="K3991" i="10"/>
  <c r="K3992" i="10"/>
  <c r="K3993" i="10"/>
  <c r="K3994" i="10"/>
  <c r="K3995" i="10"/>
  <c r="K3996" i="10"/>
  <c r="K3997" i="10"/>
  <c r="K3998" i="10"/>
  <c r="K3999" i="10"/>
  <c r="K4000" i="10"/>
  <c r="K4001" i="10"/>
  <c r="K4002" i="10"/>
  <c r="K4003" i="10"/>
  <c r="K4004" i="10"/>
  <c r="K4005" i="10"/>
  <c r="K4006" i="10"/>
  <c r="K4007" i="10"/>
  <c r="K4008" i="10"/>
  <c r="K4009" i="10"/>
  <c r="K4010" i="10"/>
  <c r="K4011" i="10"/>
  <c r="K4012" i="10"/>
  <c r="K4013" i="10"/>
  <c r="K4014" i="10"/>
  <c r="K4015" i="10"/>
  <c r="K4016" i="10"/>
  <c r="K4017" i="10"/>
  <c r="K4018" i="10"/>
  <c r="K4019" i="10"/>
  <c r="K4020" i="10"/>
  <c r="K4021" i="10"/>
  <c r="K4022" i="10"/>
  <c r="K4023" i="10"/>
  <c r="K4024" i="10"/>
  <c r="K4025" i="10"/>
  <c r="K4026" i="10"/>
  <c r="K4027" i="10"/>
  <c r="K4028" i="10"/>
  <c r="K4029" i="10"/>
  <c r="K4030" i="10"/>
  <c r="K4031" i="10"/>
  <c r="K4032" i="10"/>
  <c r="K4033" i="10"/>
  <c r="K4034" i="10"/>
  <c r="K4035" i="10"/>
  <c r="K4036" i="10"/>
  <c r="K4037" i="10"/>
  <c r="K4038" i="10"/>
  <c r="K4039" i="10"/>
  <c r="K4040" i="10"/>
  <c r="K4041" i="10"/>
  <c r="K4042" i="10"/>
  <c r="K4043" i="10"/>
  <c r="K4044" i="10"/>
  <c r="K4045" i="10"/>
  <c r="K4046" i="10"/>
  <c r="K4047" i="10"/>
  <c r="K4048" i="10"/>
  <c r="K4049" i="10"/>
  <c r="K4050" i="10"/>
  <c r="K4051" i="10"/>
  <c r="K4052" i="10"/>
  <c r="K4053" i="10"/>
  <c r="K4054" i="10"/>
  <c r="K4055" i="10"/>
  <c r="K4056" i="10"/>
  <c r="K4057" i="10"/>
  <c r="K4058" i="10"/>
  <c r="K4059" i="10"/>
  <c r="K4060" i="10"/>
  <c r="K4061" i="10"/>
  <c r="K4062" i="10"/>
  <c r="K4063" i="10"/>
  <c r="K4064" i="10"/>
  <c r="K4065" i="10"/>
  <c r="K4066" i="10"/>
  <c r="K4067" i="10"/>
  <c r="K4068" i="10"/>
  <c r="K4069" i="10"/>
  <c r="K4070" i="10"/>
  <c r="K4071" i="10"/>
  <c r="K4072" i="10"/>
  <c r="K4073" i="10"/>
  <c r="K4074" i="10"/>
  <c r="K4075" i="10"/>
  <c r="K4076" i="10"/>
  <c r="K4077" i="10"/>
  <c r="K4078" i="10"/>
  <c r="K4079" i="10"/>
  <c r="K4080" i="10"/>
  <c r="K4081" i="10"/>
  <c r="K4082" i="10"/>
  <c r="K4083" i="10"/>
  <c r="K4084" i="10"/>
  <c r="K4085" i="10"/>
  <c r="K4086" i="10"/>
  <c r="K4087" i="10"/>
  <c r="K4088" i="10"/>
  <c r="K4089" i="10"/>
  <c r="K4090" i="10"/>
  <c r="K4091" i="10"/>
  <c r="K4092" i="10"/>
  <c r="K4093" i="10"/>
  <c r="K4094" i="10"/>
  <c r="K4095" i="10"/>
  <c r="K4096" i="10"/>
  <c r="K4097" i="10"/>
  <c r="K4098" i="10"/>
  <c r="K4099" i="10"/>
  <c r="K4100" i="10"/>
  <c r="K4101" i="10"/>
  <c r="K4102" i="10"/>
  <c r="K4103" i="10"/>
  <c r="K4104" i="10"/>
  <c r="K4105" i="10"/>
  <c r="K4106" i="10"/>
  <c r="K4107" i="10"/>
  <c r="K4108" i="10"/>
  <c r="K4109" i="10"/>
  <c r="K4110" i="10"/>
  <c r="K4111" i="10"/>
  <c r="K4112" i="10"/>
  <c r="K4113" i="10"/>
  <c r="K4114" i="10"/>
  <c r="K4115" i="10"/>
  <c r="K4116" i="10"/>
  <c r="K4117" i="10"/>
  <c r="K4118" i="10"/>
  <c r="K4119" i="10"/>
  <c r="K4120" i="10"/>
  <c r="K4121" i="10"/>
  <c r="K4122" i="10"/>
  <c r="K4123" i="10"/>
  <c r="K4124" i="10"/>
  <c r="K4125" i="10"/>
  <c r="K4126" i="10"/>
  <c r="K4127" i="10"/>
  <c r="K4128" i="10"/>
  <c r="K4129" i="10"/>
  <c r="K4130" i="10"/>
  <c r="K4131" i="10"/>
  <c r="K4132" i="10"/>
  <c r="K4133" i="10"/>
  <c r="K4134" i="10"/>
  <c r="K4135" i="10"/>
  <c r="K4136" i="10"/>
  <c r="K4137" i="10"/>
  <c r="K4138" i="10"/>
  <c r="K4139" i="10"/>
  <c r="K4140" i="10"/>
  <c r="K4141" i="10"/>
  <c r="K4142" i="10"/>
  <c r="K4143" i="10"/>
  <c r="K4144" i="10"/>
  <c r="K4145" i="10"/>
  <c r="K4146" i="10"/>
  <c r="K4147" i="10"/>
  <c r="K4148" i="10"/>
  <c r="K4149" i="10"/>
  <c r="K4150" i="10"/>
  <c r="K4151" i="10"/>
  <c r="K4152" i="10"/>
  <c r="K4153" i="10"/>
  <c r="K4154" i="10"/>
  <c r="K4155" i="10"/>
  <c r="K4156" i="10"/>
  <c r="K4157" i="10"/>
  <c r="K4158" i="10"/>
  <c r="K4159" i="10"/>
  <c r="K4160" i="10"/>
  <c r="K4161" i="10"/>
  <c r="K4162" i="10"/>
  <c r="K4163" i="10"/>
  <c r="K4164" i="10"/>
  <c r="K4165" i="10"/>
  <c r="K4166" i="10"/>
  <c r="K4167" i="10"/>
  <c r="K4168" i="10"/>
  <c r="K4169" i="10"/>
  <c r="K4170" i="10"/>
  <c r="K4171" i="10"/>
  <c r="K4172" i="10"/>
  <c r="K4173" i="10"/>
  <c r="K4174" i="10"/>
  <c r="K4175" i="10"/>
  <c r="K4176" i="10"/>
  <c r="K4177" i="10"/>
  <c r="K4178" i="10"/>
  <c r="K4179" i="10"/>
  <c r="K4180" i="10"/>
  <c r="K4181" i="10"/>
  <c r="K4182" i="10"/>
  <c r="K4183" i="10"/>
  <c r="K4184" i="10"/>
  <c r="K4185" i="10"/>
  <c r="K4186" i="10"/>
  <c r="K4187" i="10"/>
  <c r="K4188" i="10"/>
  <c r="K4189" i="10"/>
  <c r="K4190" i="10"/>
  <c r="K4191" i="10"/>
  <c r="K4192" i="10"/>
  <c r="K4193" i="10"/>
  <c r="K4194" i="10"/>
  <c r="K4195" i="10"/>
  <c r="K4196" i="10"/>
  <c r="K4197" i="10"/>
  <c r="K4198" i="10"/>
  <c r="K4199" i="10"/>
  <c r="K4200" i="10"/>
  <c r="K4201" i="10"/>
  <c r="K4202" i="10"/>
  <c r="K4203" i="10"/>
  <c r="K4204" i="10"/>
  <c r="K4205" i="10"/>
  <c r="K4206" i="10"/>
  <c r="K4207" i="10"/>
  <c r="K4208" i="10"/>
  <c r="K4209" i="10"/>
  <c r="K4210" i="10"/>
  <c r="K4211" i="10"/>
  <c r="K4212" i="10"/>
  <c r="K4213" i="10"/>
  <c r="K4214" i="10"/>
  <c r="K4215" i="10"/>
  <c r="K4216" i="10"/>
  <c r="K4217" i="10"/>
  <c r="K4218" i="10"/>
  <c r="K4219" i="10"/>
  <c r="K4220" i="10"/>
  <c r="K4221" i="10"/>
  <c r="K4222" i="10"/>
  <c r="K4223" i="10"/>
  <c r="K4224" i="10"/>
  <c r="K4225" i="10"/>
  <c r="K4226" i="10"/>
  <c r="K4227" i="10"/>
  <c r="K4228" i="10"/>
  <c r="K4229" i="10"/>
  <c r="K4230" i="10"/>
  <c r="K4231" i="10"/>
  <c r="K4232" i="10"/>
  <c r="K4233" i="10"/>
  <c r="K4234" i="10"/>
  <c r="K4235" i="10"/>
  <c r="K4236" i="10"/>
  <c r="K4237" i="10"/>
  <c r="K4238" i="10"/>
  <c r="K4239" i="10"/>
  <c r="K4240" i="10"/>
  <c r="K4241" i="10"/>
  <c r="K4242" i="10"/>
  <c r="K4243" i="10"/>
  <c r="K4244" i="10"/>
  <c r="K4245" i="10"/>
  <c r="K4246" i="10"/>
  <c r="K4247" i="10"/>
  <c r="K4248" i="10"/>
  <c r="K4249" i="10"/>
  <c r="K4250" i="10"/>
  <c r="K4251" i="10"/>
  <c r="K4252" i="10"/>
  <c r="K4253" i="10"/>
  <c r="K4254" i="10"/>
  <c r="K4255" i="10"/>
  <c r="K4256" i="10"/>
  <c r="K4257" i="10"/>
  <c r="K4258" i="10"/>
  <c r="K4259" i="10"/>
  <c r="K4260" i="10"/>
  <c r="K4261" i="10"/>
  <c r="K4262" i="10"/>
  <c r="K4263" i="10"/>
  <c r="K4264" i="10"/>
  <c r="K4265" i="10"/>
  <c r="K4266" i="10"/>
  <c r="K4267" i="10"/>
  <c r="K4268" i="10"/>
  <c r="K4269" i="10"/>
  <c r="K4270" i="10"/>
  <c r="K4271" i="10"/>
  <c r="K4272" i="10"/>
  <c r="K4273" i="10"/>
  <c r="K4274" i="10"/>
  <c r="K4275" i="10"/>
  <c r="K4276" i="10"/>
  <c r="K4277" i="10"/>
  <c r="K4278" i="10"/>
  <c r="K4279" i="10"/>
  <c r="K4280" i="10"/>
  <c r="K4281" i="10"/>
  <c r="K4282" i="10"/>
  <c r="K4283" i="10"/>
  <c r="K4284" i="10"/>
  <c r="K4285" i="10"/>
  <c r="K4286" i="10"/>
  <c r="K4287" i="10"/>
  <c r="K4288" i="10"/>
  <c r="K4289" i="10"/>
  <c r="K4290" i="10"/>
  <c r="K4291" i="10"/>
  <c r="K4292" i="10"/>
  <c r="K4293" i="10"/>
  <c r="K4294" i="10"/>
  <c r="K4295" i="10"/>
  <c r="K4296" i="10"/>
  <c r="K4297" i="10"/>
  <c r="K4298" i="10"/>
  <c r="K4299" i="10"/>
  <c r="K4300" i="10"/>
  <c r="K4301" i="10"/>
  <c r="K4302" i="10"/>
  <c r="K4303" i="10"/>
  <c r="K4304" i="10"/>
  <c r="K4305" i="10"/>
  <c r="K4306" i="10"/>
  <c r="K4307" i="10"/>
  <c r="K4308" i="10"/>
  <c r="K4309" i="10"/>
  <c r="K4310" i="10"/>
  <c r="K4311" i="10"/>
  <c r="K4312" i="10"/>
  <c r="K4313" i="10"/>
  <c r="K4314" i="10"/>
  <c r="K4315" i="10"/>
  <c r="K4316" i="10"/>
  <c r="K4317" i="10"/>
  <c r="K4318" i="10"/>
  <c r="K4319" i="10"/>
  <c r="K4320" i="10"/>
  <c r="K4321" i="10"/>
  <c r="K4322" i="10"/>
  <c r="K4323" i="10"/>
  <c r="K4324" i="10"/>
  <c r="K4325" i="10"/>
  <c r="K4326" i="10"/>
  <c r="K4327" i="10"/>
  <c r="K4328" i="10"/>
  <c r="K4329" i="10"/>
  <c r="K4330" i="10"/>
  <c r="K4331" i="10"/>
  <c r="K4332" i="10"/>
  <c r="K4333" i="10"/>
  <c r="K4334" i="10"/>
  <c r="K4335" i="10"/>
  <c r="K4336" i="10"/>
  <c r="K4337" i="10"/>
  <c r="K4338" i="10"/>
  <c r="K4339" i="10"/>
  <c r="K4340" i="10"/>
  <c r="K4341" i="10"/>
  <c r="K4342" i="10"/>
  <c r="K4343" i="10"/>
  <c r="K4344" i="10"/>
  <c r="K4345" i="10"/>
  <c r="K4346" i="10"/>
  <c r="K4347" i="10"/>
  <c r="K4348" i="10"/>
  <c r="K4349" i="10"/>
  <c r="K4350" i="10"/>
  <c r="K4351" i="10"/>
  <c r="K4352" i="10"/>
  <c r="K4353" i="10"/>
  <c r="K4354" i="10"/>
  <c r="K4355" i="10"/>
  <c r="K4356" i="10"/>
  <c r="K4357" i="10"/>
  <c r="K4358" i="10"/>
  <c r="K4359" i="10"/>
  <c r="K4360" i="10"/>
  <c r="K4361" i="10"/>
  <c r="K4362" i="10"/>
  <c r="K4363" i="10"/>
  <c r="K4364" i="10"/>
  <c r="K4365" i="10"/>
  <c r="K4366" i="10"/>
  <c r="K4367" i="10"/>
  <c r="K4368" i="10"/>
  <c r="K4369" i="10"/>
  <c r="K4370" i="10"/>
  <c r="K4371" i="10"/>
  <c r="K4372" i="10"/>
  <c r="K4373" i="10"/>
  <c r="K4374" i="10"/>
  <c r="K4375" i="10"/>
  <c r="K4376" i="10"/>
  <c r="K4377" i="10"/>
  <c r="K4378" i="10"/>
  <c r="K4379" i="10"/>
  <c r="K4380" i="10"/>
  <c r="K4381" i="10"/>
  <c r="K4382" i="10"/>
  <c r="K4383" i="10"/>
  <c r="K4384" i="10"/>
  <c r="K4385" i="10"/>
  <c r="K4386" i="10"/>
  <c r="K4387" i="10"/>
  <c r="K4388" i="10"/>
  <c r="K4389" i="10"/>
  <c r="K4390" i="10"/>
  <c r="K4391" i="10"/>
  <c r="K4392" i="10"/>
  <c r="K4393" i="10"/>
  <c r="K4394" i="10"/>
  <c r="K4395" i="10"/>
  <c r="K4396" i="10"/>
  <c r="K4397" i="10"/>
  <c r="K4398" i="10"/>
  <c r="K4399" i="10"/>
  <c r="K4400" i="10"/>
  <c r="K4401" i="10"/>
  <c r="K4402" i="10"/>
  <c r="K4403" i="10"/>
  <c r="K4404" i="10"/>
  <c r="K4405" i="10"/>
  <c r="K4406" i="10"/>
  <c r="K4407" i="10"/>
  <c r="K4408" i="10"/>
  <c r="K4409" i="10"/>
  <c r="K4410" i="10"/>
  <c r="K4411" i="10"/>
  <c r="K4412" i="10"/>
  <c r="K4413" i="10"/>
  <c r="K4414" i="10"/>
  <c r="K4415" i="10"/>
  <c r="K4416" i="10"/>
  <c r="K4417" i="10"/>
  <c r="K4418" i="10"/>
  <c r="K4419" i="10"/>
  <c r="K4420" i="10"/>
  <c r="K4421" i="10"/>
  <c r="K4422" i="10"/>
  <c r="K4423" i="10"/>
  <c r="K4424" i="10"/>
  <c r="K4425" i="10"/>
  <c r="K4426" i="10"/>
  <c r="K4427" i="10"/>
  <c r="K4428" i="10"/>
  <c r="K4429" i="10"/>
  <c r="K4430" i="10"/>
  <c r="K4431" i="10"/>
  <c r="K4432" i="10"/>
  <c r="K4433" i="10"/>
  <c r="K4434" i="10"/>
  <c r="K4435" i="10"/>
  <c r="K4436" i="10"/>
  <c r="K4437" i="10"/>
  <c r="K4438" i="10"/>
  <c r="K4439" i="10"/>
  <c r="K4440" i="10"/>
  <c r="K4441" i="10"/>
  <c r="K4442" i="10"/>
  <c r="K4443" i="10"/>
  <c r="K4444" i="10"/>
  <c r="K4445" i="10"/>
  <c r="K4446" i="10"/>
  <c r="K4447" i="10"/>
  <c r="K4448" i="10"/>
  <c r="K4449" i="10"/>
  <c r="K4450" i="10"/>
  <c r="K4451" i="10"/>
  <c r="K4452" i="10"/>
  <c r="K4453" i="10"/>
  <c r="K4454" i="10"/>
  <c r="K4455" i="10"/>
  <c r="K4456" i="10"/>
  <c r="K4457" i="10"/>
  <c r="K4458" i="10"/>
  <c r="K4459" i="10"/>
  <c r="K4460" i="10"/>
  <c r="K4461" i="10"/>
  <c r="K4462" i="10"/>
  <c r="K4463" i="10"/>
  <c r="K4464" i="10"/>
  <c r="K4465" i="10"/>
  <c r="K4466" i="10"/>
  <c r="K4467" i="10"/>
  <c r="K4468" i="10"/>
  <c r="K4469" i="10"/>
  <c r="K4470" i="10"/>
  <c r="K4471" i="10"/>
  <c r="K4472" i="10"/>
  <c r="K4473" i="10"/>
  <c r="K4474" i="10"/>
  <c r="K4475" i="10"/>
  <c r="K4476" i="10"/>
  <c r="K4477" i="10"/>
  <c r="K4478" i="10"/>
  <c r="K4479" i="10"/>
  <c r="K4480" i="10"/>
  <c r="K4481" i="10"/>
  <c r="K4482" i="10"/>
  <c r="K4483" i="10"/>
  <c r="K4484" i="10"/>
  <c r="K4485" i="10"/>
  <c r="K4486" i="10"/>
  <c r="K4487" i="10"/>
  <c r="K4488" i="10"/>
  <c r="K4489" i="10"/>
  <c r="K4490" i="10"/>
  <c r="K4491" i="10"/>
  <c r="K4492" i="10"/>
  <c r="K4493" i="10"/>
  <c r="K4494" i="10"/>
  <c r="K4495" i="10"/>
  <c r="K4496" i="10"/>
  <c r="K4497" i="10"/>
  <c r="K4498" i="10"/>
  <c r="K4499" i="10"/>
  <c r="K4500" i="10"/>
  <c r="K4501" i="10"/>
  <c r="K4502" i="10"/>
  <c r="K4503" i="10"/>
  <c r="K4504" i="10"/>
  <c r="K4505" i="10"/>
  <c r="K4506" i="10"/>
  <c r="K4507" i="10"/>
  <c r="K4508" i="10"/>
  <c r="K4509" i="10"/>
  <c r="K4510" i="10"/>
  <c r="K4511" i="10"/>
  <c r="K4512" i="10"/>
  <c r="K4513" i="10"/>
  <c r="K4514" i="10"/>
  <c r="K4515" i="10"/>
  <c r="K4516" i="10"/>
  <c r="K4517" i="10"/>
  <c r="K4518" i="10"/>
  <c r="K4519" i="10"/>
  <c r="K4520" i="10"/>
  <c r="K4521" i="10"/>
  <c r="K4522" i="10"/>
  <c r="K4523" i="10"/>
  <c r="K4524" i="10"/>
  <c r="K4525" i="10"/>
  <c r="K4526" i="10"/>
  <c r="K4527" i="10"/>
  <c r="K4528" i="10"/>
  <c r="K4529" i="10"/>
  <c r="K4530" i="10"/>
  <c r="K4531" i="10"/>
  <c r="K4532" i="10"/>
  <c r="K4533" i="10"/>
  <c r="K4534" i="10"/>
  <c r="K4535" i="10"/>
  <c r="K4536" i="10"/>
  <c r="K4537" i="10"/>
  <c r="K4538" i="10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3405" i="10"/>
  <c r="G3405" i="10" s="1"/>
  <c r="H3405" i="10" s="1"/>
  <c r="I3405" i="10" s="1"/>
  <c r="F3406" i="10"/>
  <c r="G3406" i="10" s="1"/>
  <c r="H3406" i="10" s="1"/>
  <c r="I3406" i="10" s="1"/>
  <c r="F3407" i="10"/>
  <c r="G3407" i="10" s="1"/>
  <c r="H3407" i="10" s="1"/>
  <c r="I3407" i="10" s="1"/>
  <c r="F3408" i="10"/>
  <c r="G3408" i="10" s="1"/>
  <c r="H3408" i="10" s="1"/>
  <c r="I3408" i="10" s="1"/>
  <c r="F3409" i="10"/>
  <c r="G3409" i="10" s="1"/>
  <c r="H3409" i="10" s="1"/>
  <c r="I3409" i="10" s="1"/>
  <c r="F3410" i="10"/>
  <c r="G3410" i="10" s="1"/>
  <c r="H3410" i="10" s="1"/>
  <c r="I3410" i="10" s="1"/>
  <c r="F3411" i="10"/>
  <c r="G3411" i="10" s="1"/>
  <c r="H3411" i="10" s="1"/>
  <c r="I3411" i="10" s="1"/>
  <c r="F3412" i="10"/>
  <c r="G3412" i="10" s="1"/>
  <c r="H3412" i="10" s="1"/>
  <c r="I3412" i="10" s="1"/>
  <c r="F3413" i="10"/>
  <c r="G3413" i="10" s="1"/>
  <c r="H3413" i="10" s="1"/>
  <c r="I3413" i="10" s="1"/>
  <c r="F3414" i="10"/>
  <c r="G3414" i="10" s="1"/>
  <c r="H3414" i="10" s="1"/>
  <c r="I3414" i="10" s="1"/>
  <c r="F3415" i="10"/>
  <c r="G3415" i="10" s="1"/>
  <c r="H3415" i="10" s="1"/>
  <c r="I3415" i="10" s="1"/>
  <c r="F3416" i="10"/>
  <c r="G3416" i="10" s="1"/>
  <c r="H3416" i="10" s="1"/>
  <c r="I3416" i="10" s="1"/>
  <c r="F3417" i="10"/>
  <c r="G3417" i="10" s="1"/>
  <c r="H3417" i="10" s="1"/>
  <c r="I3417" i="10" s="1"/>
  <c r="F3418" i="10"/>
  <c r="G3418" i="10" s="1"/>
  <c r="H3418" i="10" s="1"/>
  <c r="I3418" i="10" s="1"/>
  <c r="F3419" i="10"/>
  <c r="G3419" i="10" s="1"/>
  <c r="H3419" i="10" s="1"/>
  <c r="I3419" i="10" s="1"/>
  <c r="F3420" i="10"/>
  <c r="G3420" i="10" s="1"/>
  <c r="H3420" i="10" s="1"/>
  <c r="I3420" i="10" s="1"/>
  <c r="F3421" i="10"/>
  <c r="G3421" i="10" s="1"/>
  <c r="H3421" i="10" s="1"/>
  <c r="I3421" i="10" s="1"/>
  <c r="F3422" i="10"/>
  <c r="G3422" i="10" s="1"/>
  <c r="H3422" i="10" s="1"/>
  <c r="I3422" i="10" s="1"/>
  <c r="F3423" i="10"/>
  <c r="G3423" i="10" s="1"/>
  <c r="H3423" i="10" s="1"/>
  <c r="I3423" i="10" s="1"/>
  <c r="F3424" i="10"/>
  <c r="G3424" i="10" s="1"/>
  <c r="H3424" i="10" s="1"/>
  <c r="I3424" i="10" s="1"/>
  <c r="F3425" i="10"/>
  <c r="G3425" i="10" s="1"/>
  <c r="H3425" i="10" s="1"/>
  <c r="I3425" i="10" s="1"/>
  <c r="F3426" i="10"/>
  <c r="G3426" i="10" s="1"/>
  <c r="H3426" i="10" s="1"/>
  <c r="I3426" i="10" s="1"/>
  <c r="F3427" i="10"/>
  <c r="G3427" i="10" s="1"/>
  <c r="H3427" i="10" s="1"/>
  <c r="I3427" i="10" s="1"/>
  <c r="F3428" i="10"/>
  <c r="G3428" i="10" s="1"/>
  <c r="H3428" i="10" s="1"/>
  <c r="I3428" i="10" s="1"/>
  <c r="F3429" i="10"/>
  <c r="G3429" i="10" s="1"/>
  <c r="H3429" i="10" s="1"/>
  <c r="I3429" i="10" s="1"/>
  <c r="F3430" i="10"/>
  <c r="G3430" i="10" s="1"/>
  <c r="H3430" i="10" s="1"/>
  <c r="I3430" i="10" s="1"/>
  <c r="F3431" i="10"/>
  <c r="G3431" i="10" s="1"/>
  <c r="H3431" i="10" s="1"/>
  <c r="I3431" i="10" s="1"/>
  <c r="F3432" i="10"/>
  <c r="G3432" i="10" s="1"/>
  <c r="H3432" i="10" s="1"/>
  <c r="I3432" i="10" s="1"/>
  <c r="F3433" i="10"/>
  <c r="G3433" i="10" s="1"/>
  <c r="H3433" i="10" s="1"/>
  <c r="I3433" i="10" s="1"/>
  <c r="F3434" i="10"/>
  <c r="G3434" i="10" s="1"/>
  <c r="H3434" i="10" s="1"/>
  <c r="I3434" i="10" s="1"/>
  <c r="F3435" i="10"/>
  <c r="G3435" i="10" s="1"/>
  <c r="H3435" i="10" s="1"/>
  <c r="I3435" i="10" s="1"/>
  <c r="F3436" i="10"/>
  <c r="G3436" i="10" s="1"/>
  <c r="H3436" i="10" s="1"/>
  <c r="I3436" i="10" s="1"/>
  <c r="F3437" i="10"/>
  <c r="G3437" i="10" s="1"/>
  <c r="H3437" i="10" s="1"/>
  <c r="I3437" i="10" s="1"/>
  <c r="F3438" i="10"/>
  <c r="G3438" i="10" s="1"/>
  <c r="H3438" i="10" s="1"/>
  <c r="I3438" i="10" s="1"/>
  <c r="F3439" i="10"/>
  <c r="G3439" i="10" s="1"/>
  <c r="H3439" i="10" s="1"/>
  <c r="I3439" i="10" s="1"/>
  <c r="F3440" i="10"/>
  <c r="G3440" i="10" s="1"/>
  <c r="H3440" i="10" s="1"/>
  <c r="I3440" i="10" s="1"/>
  <c r="F3441" i="10"/>
  <c r="G3441" i="10" s="1"/>
  <c r="H3441" i="10" s="1"/>
  <c r="I3441" i="10" s="1"/>
  <c r="F3442" i="10"/>
  <c r="G3442" i="10" s="1"/>
  <c r="H3442" i="10" s="1"/>
  <c r="I3442" i="10" s="1"/>
  <c r="F3443" i="10"/>
  <c r="G3443" i="10" s="1"/>
  <c r="H3443" i="10" s="1"/>
  <c r="I3443" i="10" s="1"/>
  <c r="F3444" i="10"/>
  <c r="G3444" i="10" s="1"/>
  <c r="H3444" i="10" s="1"/>
  <c r="I3444" i="10" s="1"/>
  <c r="F3445" i="10"/>
  <c r="G3445" i="10" s="1"/>
  <c r="H3445" i="10" s="1"/>
  <c r="I3445" i="10" s="1"/>
  <c r="F3446" i="10"/>
  <c r="G3446" i="10" s="1"/>
  <c r="H3446" i="10" s="1"/>
  <c r="I3446" i="10" s="1"/>
  <c r="F3447" i="10"/>
  <c r="G3447" i="10" s="1"/>
  <c r="H3447" i="10" s="1"/>
  <c r="I3447" i="10" s="1"/>
  <c r="F3448" i="10"/>
  <c r="G3448" i="10" s="1"/>
  <c r="H3448" i="10" s="1"/>
  <c r="I3448" i="10" s="1"/>
  <c r="F3449" i="10"/>
  <c r="G3449" i="10" s="1"/>
  <c r="H3449" i="10" s="1"/>
  <c r="I3449" i="10" s="1"/>
  <c r="F3450" i="10"/>
  <c r="G3450" i="10" s="1"/>
  <c r="H3450" i="10" s="1"/>
  <c r="I3450" i="10" s="1"/>
  <c r="F3451" i="10"/>
  <c r="G3451" i="10" s="1"/>
  <c r="H3451" i="10" s="1"/>
  <c r="I3451" i="10" s="1"/>
  <c r="F3452" i="10"/>
  <c r="G3452" i="10" s="1"/>
  <c r="H3452" i="10" s="1"/>
  <c r="I3452" i="10" s="1"/>
  <c r="F3453" i="10"/>
  <c r="G3453" i="10" s="1"/>
  <c r="H3453" i="10" s="1"/>
  <c r="I3453" i="10" s="1"/>
  <c r="F3454" i="10"/>
  <c r="G3454" i="10" s="1"/>
  <c r="H3454" i="10" s="1"/>
  <c r="I3454" i="10" s="1"/>
  <c r="F3455" i="10"/>
  <c r="G3455" i="10" s="1"/>
  <c r="H3455" i="10" s="1"/>
  <c r="I3455" i="10" s="1"/>
  <c r="F3456" i="10"/>
  <c r="G3456" i="10" s="1"/>
  <c r="H3456" i="10" s="1"/>
  <c r="I3456" i="10" s="1"/>
  <c r="F3457" i="10"/>
  <c r="G3457" i="10" s="1"/>
  <c r="H3457" i="10" s="1"/>
  <c r="I3457" i="10" s="1"/>
  <c r="F3458" i="10"/>
  <c r="G3458" i="10" s="1"/>
  <c r="H3458" i="10" s="1"/>
  <c r="I3458" i="10" s="1"/>
  <c r="F3459" i="10"/>
  <c r="G3459" i="10" s="1"/>
  <c r="H3459" i="10" s="1"/>
  <c r="I3459" i="10" s="1"/>
  <c r="F3460" i="10"/>
  <c r="G3460" i="10" s="1"/>
  <c r="H3460" i="10" s="1"/>
  <c r="I3460" i="10" s="1"/>
  <c r="F3461" i="10"/>
  <c r="G3461" i="10" s="1"/>
  <c r="H3461" i="10" s="1"/>
  <c r="I3461" i="10" s="1"/>
  <c r="F3462" i="10"/>
  <c r="G3462" i="10" s="1"/>
  <c r="H3462" i="10" s="1"/>
  <c r="I3462" i="10" s="1"/>
  <c r="F3463" i="10"/>
  <c r="G3463" i="10" s="1"/>
  <c r="H3463" i="10" s="1"/>
  <c r="I3463" i="10" s="1"/>
  <c r="F3464" i="10"/>
  <c r="G3464" i="10" s="1"/>
  <c r="H3464" i="10" s="1"/>
  <c r="I3464" i="10" s="1"/>
  <c r="F3465" i="10"/>
  <c r="G3465" i="10" s="1"/>
  <c r="H3465" i="10" s="1"/>
  <c r="I3465" i="10" s="1"/>
  <c r="F3466" i="10"/>
  <c r="G3466" i="10" s="1"/>
  <c r="H3466" i="10" s="1"/>
  <c r="I3466" i="10" s="1"/>
  <c r="F3467" i="10"/>
  <c r="G3467" i="10" s="1"/>
  <c r="H3467" i="10" s="1"/>
  <c r="I3467" i="10" s="1"/>
  <c r="F3468" i="10"/>
  <c r="G3468" i="10" s="1"/>
  <c r="H3468" i="10" s="1"/>
  <c r="I3468" i="10" s="1"/>
  <c r="F3469" i="10"/>
  <c r="G3469" i="10" s="1"/>
  <c r="H3469" i="10" s="1"/>
  <c r="I3469" i="10" s="1"/>
  <c r="F3470" i="10"/>
  <c r="G3470" i="10" s="1"/>
  <c r="H3470" i="10" s="1"/>
  <c r="I3470" i="10" s="1"/>
  <c r="F3471" i="10"/>
  <c r="G3471" i="10" s="1"/>
  <c r="H3471" i="10" s="1"/>
  <c r="I3471" i="10" s="1"/>
  <c r="F3472" i="10"/>
  <c r="G3472" i="10" s="1"/>
  <c r="H3472" i="10" s="1"/>
  <c r="I3472" i="10" s="1"/>
  <c r="F3473" i="10"/>
  <c r="G3473" i="10" s="1"/>
  <c r="H3473" i="10" s="1"/>
  <c r="I3473" i="10" s="1"/>
  <c r="F3474" i="10"/>
  <c r="G3474" i="10" s="1"/>
  <c r="H3474" i="10" s="1"/>
  <c r="I3474" i="10" s="1"/>
  <c r="F3475" i="10"/>
  <c r="G3475" i="10" s="1"/>
  <c r="H3475" i="10" s="1"/>
  <c r="I3475" i="10" s="1"/>
  <c r="F3476" i="10"/>
  <c r="G3476" i="10" s="1"/>
  <c r="H3476" i="10" s="1"/>
  <c r="I3476" i="10" s="1"/>
  <c r="F3477" i="10"/>
  <c r="G3477" i="10" s="1"/>
  <c r="H3477" i="10" s="1"/>
  <c r="I3477" i="10" s="1"/>
  <c r="F3478" i="10"/>
  <c r="G3478" i="10" s="1"/>
  <c r="H3478" i="10" s="1"/>
  <c r="I3478" i="10" s="1"/>
  <c r="F3479" i="10"/>
  <c r="G3479" i="10" s="1"/>
  <c r="H3479" i="10" s="1"/>
  <c r="I3479" i="10" s="1"/>
  <c r="F3480" i="10"/>
  <c r="G3480" i="10" s="1"/>
  <c r="H3480" i="10" s="1"/>
  <c r="I3480" i="10" s="1"/>
  <c r="F3481" i="10"/>
  <c r="G3481" i="10" s="1"/>
  <c r="H3481" i="10" s="1"/>
  <c r="I3481" i="10" s="1"/>
  <c r="F3482" i="10"/>
  <c r="G3482" i="10" s="1"/>
  <c r="H3482" i="10" s="1"/>
  <c r="I3482" i="10" s="1"/>
  <c r="F3483" i="10"/>
  <c r="G3483" i="10" s="1"/>
  <c r="H3483" i="10" s="1"/>
  <c r="I3483" i="10" s="1"/>
  <c r="F3484" i="10"/>
  <c r="G3484" i="10" s="1"/>
  <c r="H3484" i="10" s="1"/>
  <c r="I3484" i="10" s="1"/>
  <c r="F3485" i="10"/>
  <c r="G3485" i="10" s="1"/>
  <c r="H3485" i="10" s="1"/>
  <c r="I3485" i="10" s="1"/>
  <c r="F3486" i="10"/>
  <c r="G3486" i="10" s="1"/>
  <c r="H3486" i="10" s="1"/>
  <c r="I3486" i="10" s="1"/>
  <c r="F3487" i="10"/>
  <c r="G3487" i="10" s="1"/>
  <c r="H3487" i="10" s="1"/>
  <c r="I3487" i="10" s="1"/>
  <c r="F3488" i="10"/>
  <c r="G3488" i="10" s="1"/>
  <c r="H3488" i="10" s="1"/>
  <c r="I3488" i="10" s="1"/>
  <c r="F3489" i="10"/>
  <c r="G3489" i="10" s="1"/>
  <c r="H3489" i="10" s="1"/>
  <c r="I3489" i="10" s="1"/>
  <c r="F3490" i="10"/>
  <c r="G3490" i="10" s="1"/>
  <c r="H3490" i="10" s="1"/>
  <c r="I3490" i="10" s="1"/>
  <c r="F3491" i="10"/>
  <c r="G3491" i="10" s="1"/>
  <c r="H3491" i="10" s="1"/>
  <c r="I3491" i="10" s="1"/>
  <c r="F3492" i="10"/>
  <c r="G3492" i="10" s="1"/>
  <c r="H3492" i="10" s="1"/>
  <c r="I3492" i="10" s="1"/>
  <c r="F3493" i="10"/>
  <c r="G3493" i="10" s="1"/>
  <c r="H3493" i="10" s="1"/>
  <c r="I3493" i="10" s="1"/>
  <c r="F3494" i="10"/>
  <c r="G3494" i="10" s="1"/>
  <c r="H3494" i="10" s="1"/>
  <c r="I3494" i="10" s="1"/>
  <c r="F3495" i="10"/>
  <c r="G3495" i="10" s="1"/>
  <c r="H3495" i="10" s="1"/>
  <c r="I3495" i="10" s="1"/>
  <c r="F3496" i="10"/>
  <c r="G3496" i="10" s="1"/>
  <c r="H3496" i="10" s="1"/>
  <c r="I3496" i="10" s="1"/>
  <c r="F3497" i="10"/>
  <c r="G3497" i="10" s="1"/>
  <c r="H3497" i="10" s="1"/>
  <c r="I3497" i="10" s="1"/>
  <c r="F3498" i="10"/>
  <c r="G3498" i="10" s="1"/>
  <c r="H3498" i="10" s="1"/>
  <c r="I3498" i="10" s="1"/>
  <c r="F3499" i="10"/>
  <c r="G3499" i="10" s="1"/>
  <c r="H3499" i="10" s="1"/>
  <c r="I3499" i="10" s="1"/>
  <c r="F3500" i="10"/>
  <c r="G3500" i="10" s="1"/>
  <c r="H3500" i="10" s="1"/>
  <c r="I3500" i="10" s="1"/>
  <c r="F3501" i="10"/>
  <c r="G3501" i="10" s="1"/>
  <c r="H3501" i="10" s="1"/>
  <c r="I3501" i="10" s="1"/>
  <c r="F3502" i="10"/>
  <c r="G3502" i="10" s="1"/>
  <c r="H3502" i="10" s="1"/>
  <c r="I3502" i="10" s="1"/>
  <c r="F3503" i="10"/>
  <c r="G3503" i="10" s="1"/>
  <c r="H3503" i="10" s="1"/>
  <c r="I3503" i="10" s="1"/>
  <c r="F3504" i="10"/>
  <c r="G3504" i="10" s="1"/>
  <c r="H3504" i="10" s="1"/>
  <c r="I3504" i="10" s="1"/>
  <c r="F3505" i="10"/>
  <c r="G3505" i="10" s="1"/>
  <c r="H3505" i="10" s="1"/>
  <c r="I3505" i="10" s="1"/>
  <c r="F3506" i="10"/>
  <c r="G3506" i="10" s="1"/>
  <c r="H3506" i="10" s="1"/>
  <c r="I3506" i="10" s="1"/>
  <c r="F3507" i="10"/>
  <c r="G3507" i="10" s="1"/>
  <c r="H3507" i="10" s="1"/>
  <c r="I3507" i="10" s="1"/>
  <c r="F3508" i="10"/>
  <c r="G3508" i="10" s="1"/>
  <c r="H3508" i="10" s="1"/>
  <c r="I3508" i="10" s="1"/>
  <c r="F3509" i="10"/>
  <c r="G3509" i="10" s="1"/>
  <c r="H3509" i="10" s="1"/>
  <c r="I3509" i="10" s="1"/>
  <c r="F3510" i="10"/>
  <c r="G3510" i="10" s="1"/>
  <c r="H3510" i="10" s="1"/>
  <c r="I3510" i="10" s="1"/>
  <c r="F3511" i="10"/>
  <c r="G3511" i="10" s="1"/>
  <c r="H3511" i="10" s="1"/>
  <c r="I3511" i="10" s="1"/>
  <c r="F3512" i="10"/>
  <c r="G3512" i="10" s="1"/>
  <c r="H3512" i="10" s="1"/>
  <c r="I3512" i="10" s="1"/>
  <c r="F3513" i="10"/>
  <c r="G3513" i="10" s="1"/>
  <c r="H3513" i="10" s="1"/>
  <c r="I3513" i="10" s="1"/>
  <c r="F3514" i="10"/>
  <c r="G3514" i="10" s="1"/>
  <c r="H3514" i="10" s="1"/>
  <c r="I3514" i="10" s="1"/>
  <c r="F3515" i="10"/>
  <c r="G3515" i="10" s="1"/>
  <c r="H3515" i="10" s="1"/>
  <c r="I3515" i="10" s="1"/>
  <c r="F3516" i="10"/>
  <c r="G3516" i="10" s="1"/>
  <c r="H3516" i="10" s="1"/>
  <c r="I3516" i="10" s="1"/>
  <c r="F3517" i="10"/>
  <c r="G3517" i="10" s="1"/>
  <c r="H3517" i="10" s="1"/>
  <c r="I3517" i="10" s="1"/>
  <c r="F3518" i="10"/>
  <c r="G3518" i="10" s="1"/>
  <c r="H3518" i="10" s="1"/>
  <c r="I3518" i="10" s="1"/>
  <c r="F3519" i="10"/>
  <c r="G3519" i="10" s="1"/>
  <c r="H3519" i="10" s="1"/>
  <c r="I3519" i="10" s="1"/>
  <c r="F3520" i="10"/>
  <c r="G3520" i="10" s="1"/>
  <c r="H3520" i="10" s="1"/>
  <c r="I3520" i="10" s="1"/>
  <c r="F3521" i="10"/>
  <c r="G3521" i="10" s="1"/>
  <c r="H3521" i="10" s="1"/>
  <c r="I3521" i="10" s="1"/>
  <c r="F3522" i="10"/>
  <c r="G3522" i="10" s="1"/>
  <c r="H3522" i="10" s="1"/>
  <c r="I3522" i="10" s="1"/>
  <c r="F3523" i="10"/>
  <c r="G3523" i="10" s="1"/>
  <c r="H3523" i="10" s="1"/>
  <c r="I3523" i="10" s="1"/>
  <c r="F3524" i="10"/>
  <c r="G3524" i="10" s="1"/>
  <c r="H3524" i="10" s="1"/>
  <c r="I3524" i="10" s="1"/>
  <c r="F3525" i="10"/>
  <c r="G3525" i="10" s="1"/>
  <c r="H3525" i="10" s="1"/>
  <c r="I3525" i="10" s="1"/>
  <c r="F3526" i="10"/>
  <c r="G3526" i="10" s="1"/>
  <c r="H3526" i="10" s="1"/>
  <c r="I3526" i="10" s="1"/>
  <c r="F3527" i="10"/>
  <c r="G3527" i="10" s="1"/>
  <c r="H3527" i="10" s="1"/>
  <c r="I3527" i="10" s="1"/>
  <c r="F3528" i="10"/>
  <c r="G3528" i="10" s="1"/>
  <c r="H3528" i="10" s="1"/>
  <c r="I3528" i="10" s="1"/>
  <c r="F3529" i="10"/>
  <c r="G3529" i="10" s="1"/>
  <c r="H3529" i="10" s="1"/>
  <c r="I3529" i="10" s="1"/>
  <c r="F3530" i="10"/>
  <c r="G3530" i="10" s="1"/>
  <c r="H3530" i="10" s="1"/>
  <c r="I3530" i="10" s="1"/>
  <c r="F3531" i="10"/>
  <c r="G3531" i="10" s="1"/>
  <c r="H3531" i="10" s="1"/>
  <c r="I3531" i="10" s="1"/>
  <c r="F3532" i="10"/>
  <c r="G3532" i="10" s="1"/>
  <c r="H3532" i="10" s="1"/>
  <c r="I3532" i="10" s="1"/>
  <c r="F3533" i="10"/>
  <c r="G3533" i="10" s="1"/>
  <c r="H3533" i="10" s="1"/>
  <c r="I3533" i="10" s="1"/>
  <c r="F3534" i="10"/>
  <c r="G3534" i="10" s="1"/>
  <c r="H3534" i="10" s="1"/>
  <c r="I3534" i="10" s="1"/>
  <c r="F3535" i="10"/>
  <c r="G3535" i="10" s="1"/>
  <c r="H3535" i="10" s="1"/>
  <c r="I3535" i="10" s="1"/>
  <c r="F3536" i="10"/>
  <c r="G3536" i="10" s="1"/>
  <c r="H3536" i="10" s="1"/>
  <c r="I3536" i="10" s="1"/>
  <c r="F3537" i="10"/>
  <c r="G3537" i="10" s="1"/>
  <c r="H3537" i="10" s="1"/>
  <c r="I3537" i="10" s="1"/>
  <c r="F3538" i="10"/>
  <c r="G3538" i="10" s="1"/>
  <c r="H3538" i="10" s="1"/>
  <c r="I3538" i="10" s="1"/>
  <c r="F3539" i="10"/>
  <c r="G3539" i="10" s="1"/>
  <c r="H3539" i="10" s="1"/>
  <c r="I3539" i="10" s="1"/>
  <c r="F3540" i="10"/>
  <c r="G3540" i="10" s="1"/>
  <c r="H3540" i="10" s="1"/>
  <c r="I3540" i="10" s="1"/>
  <c r="F3541" i="10"/>
  <c r="G3541" i="10" s="1"/>
  <c r="H3541" i="10" s="1"/>
  <c r="I3541" i="10" s="1"/>
  <c r="F3542" i="10"/>
  <c r="G3542" i="10" s="1"/>
  <c r="H3542" i="10" s="1"/>
  <c r="I3542" i="10" s="1"/>
  <c r="F3543" i="10"/>
  <c r="G3543" i="10" s="1"/>
  <c r="H3543" i="10" s="1"/>
  <c r="I3543" i="10" s="1"/>
  <c r="F3544" i="10"/>
  <c r="G3544" i="10" s="1"/>
  <c r="H3544" i="10" s="1"/>
  <c r="I3544" i="10" s="1"/>
  <c r="F3545" i="10"/>
  <c r="G3545" i="10" s="1"/>
  <c r="H3545" i="10" s="1"/>
  <c r="I3545" i="10" s="1"/>
  <c r="F3546" i="10"/>
  <c r="G3546" i="10" s="1"/>
  <c r="H3546" i="10" s="1"/>
  <c r="I3546" i="10" s="1"/>
  <c r="F3547" i="10"/>
  <c r="G3547" i="10" s="1"/>
  <c r="H3547" i="10" s="1"/>
  <c r="I3547" i="10" s="1"/>
  <c r="F3548" i="10"/>
  <c r="G3548" i="10" s="1"/>
  <c r="H3548" i="10" s="1"/>
  <c r="I3548" i="10" s="1"/>
  <c r="F3549" i="10"/>
  <c r="G3549" i="10" s="1"/>
  <c r="H3549" i="10" s="1"/>
  <c r="I3549" i="10" s="1"/>
  <c r="F3550" i="10"/>
  <c r="G3550" i="10" s="1"/>
  <c r="H3550" i="10" s="1"/>
  <c r="I3550" i="10" s="1"/>
  <c r="F3551" i="10"/>
  <c r="G3551" i="10" s="1"/>
  <c r="H3551" i="10" s="1"/>
  <c r="I3551" i="10" s="1"/>
  <c r="F3552" i="10"/>
  <c r="G3552" i="10" s="1"/>
  <c r="H3552" i="10" s="1"/>
  <c r="I3552" i="10" s="1"/>
  <c r="F3553" i="10"/>
  <c r="G3553" i="10" s="1"/>
  <c r="H3553" i="10" s="1"/>
  <c r="I3553" i="10" s="1"/>
  <c r="F3554" i="10"/>
  <c r="G3554" i="10" s="1"/>
  <c r="H3554" i="10" s="1"/>
  <c r="I3554" i="10" s="1"/>
  <c r="F3555" i="10"/>
  <c r="G3555" i="10" s="1"/>
  <c r="H3555" i="10" s="1"/>
  <c r="I3555" i="10" s="1"/>
  <c r="F3556" i="10"/>
  <c r="G3556" i="10" s="1"/>
  <c r="H3556" i="10" s="1"/>
  <c r="I3556" i="10" s="1"/>
  <c r="F3557" i="10"/>
  <c r="G3557" i="10" s="1"/>
  <c r="H3557" i="10" s="1"/>
  <c r="I3557" i="10" s="1"/>
  <c r="F3558" i="10"/>
  <c r="G3558" i="10" s="1"/>
  <c r="H3558" i="10" s="1"/>
  <c r="I3558" i="10" s="1"/>
  <c r="F3559" i="10"/>
  <c r="G3559" i="10" s="1"/>
  <c r="H3559" i="10" s="1"/>
  <c r="I3559" i="10" s="1"/>
  <c r="F3560" i="10"/>
  <c r="G3560" i="10" s="1"/>
  <c r="H3560" i="10" s="1"/>
  <c r="I3560" i="10" s="1"/>
  <c r="F3561" i="10"/>
  <c r="G3561" i="10" s="1"/>
  <c r="H3561" i="10" s="1"/>
  <c r="I3561" i="10" s="1"/>
  <c r="F3562" i="10"/>
  <c r="G3562" i="10" s="1"/>
  <c r="H3562" i="10" s="1"/>
  <c r="I3562" i="10" s="1"/>
  <c r="F3563" i="10"/>
  <c r="G3563" i="10" s="1"/>
  <c r="H3563" i="10" s="1"/>
  <c r="I3563" i="10" s="1"/>
  <c r="F3564" i="10"/>
  <c r="G3564" i="10" s="1"/>
  <c r="H3564" i="10" s="1"/>
  <c r="I3564" i="10" s="1"/>
  <c r="F3565" i="10"/>
  <c r="G3565" i="10" s="1"/>
  <c r="H3565" i="10" s="1"/>
  <c r="I3565" i="10" s="1"/>
  <c r="F3566" i="10"/>
  <c r="G3566" i="10" s="1"/>
  <c r="H3566" i="10" s="1"/>
  <c r="I3566" i="10" s="1"/>
  <c r="F3567" i="10"/>
  <c r="G3567" i="10" s="1"/>
  <c r="H3567" i="10" s="1"/>
  <c r="I3567" i="10" s="1"/>
  <c r="F3568" i="10"/>
  <c r="G3568" i="10" s="1"/>
  <c r="H3568" i="10" s="1"/>
  <c r="I3568" i="10" s="1"/>
  <c r="F3569" i="10"/>
  <c r="G3569" i="10" s="1"/>
  <c r="H3569" i="10" s="1"/>
  <c r="I3569" i="10" s="1"/>
  <c r="F3570" i="10"/>
  <c r="G3570" i="10" s="1"/>
  <c r="H3570" i="10" s="1"/>
  <c r="I3570" i="10" s="1"/>
  <c r="F3571" i="10"/>
  <c r="G3571" i="10" s="1"/>
  <c r="H3571" i="10" s="1"/>
  <c r="I3571" i="10" s="1"/>
  <c r="F3572" i="10"/>
  <c r="G3572" i="10" s="1"/>
  <c r="H3572" i="10" s="1"/>
  <c r="I3572" i="10" s="1"/>
  <c r="F3573" i="10"/>
  <c r="G3573" i="10" s="1"/>
  <c r="H3573" i="10" s="1"/>
  <c r="I3573" i="10" s="1"/>
  <c r="F3574" i="10"/>
  <c r="G3574" i="10" s="1"/>
  <c r="H3574" i="10" s="1"/>
  <c r="I3574" i="10" s="1"/>
  <c r="F3575" i="10"/>
  <c r="G3575" i="10" s="1"/>
  <c r="H3575" i="10" s="1"/>
  <c r="I3575" i="10" s="1"/>
  <c r="F3576" i="10"/>
  <c r="G3576" i="10" s="1"/>
  <c r="H3576" i="10" s="1"/>
  <c r="I3576" i="10" s="1"/>
  <c r="F3577" i="10"/>
  <c r="G3577" i="10" s="1"/>
  <c r="H3577" i="10" s="1"/>
  <c r="I3577" i="10" s="1"/>
  <c r="F3578" i="10"/>
  <c r="G3578" i="10" s="1"/>
  <c r="H3578" i="10" s="1"/>
  <c r="I3578" i="10" s="1"/>
  <c r="F3579" i="10"/>
  <c r="G3579" i="10" s="1"/>
  <c r="H3579" i="10" s="1"/>
  <c r="I3579" i="10" s="1"/>
  <c r="F3580" i="10"/>
  <c r="G3580" i="10" s="1"/>
  <c r="H3580" i="10" s="1"/>
  <c r="I3580" i="10" s="1"/>
  <c r="F3581" i="10"/>
  <c r="G3581" i="10" s="1"/>
  <c r="H3581" i="10" s="1"/>
  <c r="I3581" i="10" s="1"/>
  <c r="F3582" i="10"/>
  <c r="G3582" i="10" s="1"/>
  <c r="H3582" i="10" s="1"/>
  <c r="I3582" i="10" s="1"/>
  <c r="F3583" i="10"/>
  <c r="G3583" i="10" s="1"/>
  <c r="H3583" i="10" s="1"/>
  <c r="I3583" i="10" s="1"/>
  <c r="F3584" i="10"/>
  <c r="G3584" i="10" s="1"/>
  <c r="H3584" i="10" s="1"/>
  <c r="I3584" i="10" s="1"/>
  <c r="F3585" i="10"/>
  <c r="G3585" i="10" s="1"/>
  <c r="H3585" i="10" s="1"/>
  <c r="I3585" i="10" s="1"/>
  <c r="F3586" i="10"/>
  <c r="G3586" i="10" s="1"/>
  <c r="H3586" i="10" s="1"/>
  <c r="I3586" i="10" s="1"/>
  <c r="F3587" i="10"/>
  <c r="G3587" i="10" s="1"/>
  <c r="H3587" i="10" s="1"/>
  <c r="I3587" i="10" s="1"/>
  <c r="F3588" i="10"/>
  <c r="G3588" i="10" s="1"/>
  <c r="H3588" i="10" s="1"/>
  <c r="I3588" i="10" s="1"/>
  <c r="F3589" i="10"/>
  <c r="G3589" i="10" s="1"/>
  <c r="H3589" i="10" s="1"/>
  <c r="I3589" i="10" s="1"/>
  <c r="F3590" i="10"/>
  <c r="G3590" i="10" s="1"/>
  <c r="H3590" i="10" s="1"/>
  <c r="I3590" i="10" s="1"/>
  <c r="F3591" i="10"/>
  <c r="G3591" i="10" s="1"/>
  <c r="H3591" i="10" s="1"/>
  <c r="I3591" i="10" s="1"/>
  <c r="F3592" i="10"/>
  <c r="G3592" i="10" s="1"/>
  <c r="H3592" i="10" s="1"/>
  <c r="I3592" i="10" s="1"/>
  <c r="F3593" i="10"/>
  <c r="G3593" i="10" s="1"/>
  <c r="H3593" i="10" s="1"/>
  <c r="I3593" i="10" s="1"/>
  <c r="F3594" i="10"/>
  <c r="G3594" i="10" s="1"/>
  <c r="H3594" i="10" s="1"/>
  <c r="I3594" i="10" s="1"/>
  <c r="F3595" i="10"/>
  <c r="G3595" i="10" s="1"/>
  <c r="H3595" i="10" s="1"/>
  <c r="I3595" i="10" s="1"/>
  <c r="F3596" i="10"/>
  <c r="G3596" i="10" s="1"/>
  <c r="H3596" i="10" s="1"/>
  <c r="I3596" i="10" s="1"/>
  <c r="F3597" i="10"/>
  <c r="G3597" i="10" s="1"/>
  <c r="H3597" i="10" s="1"/>
  <c r="I3597" i="10" s="1"/>
  <c r="F3598" i="10"/>
  <c r="G3598" i="10" s="1"/>
  <c r="H3598" i="10" s="1"/>
  <c r="I3598" i="10" s="1"/>
  <c r="F3599" i="10"/>
  <c r="G3599" i="10" s="1"/>
  <c r="H3599" i="10" s="1"/>
  <c r="I3599" i="10" s="1"/>
  <c r="F3600" i="10"/>
  <c r="G3600" i="10" s="1"/>
  <c r="H3600" i="10" s="1"/>
  <c r="I3600" i="10" s="1"/>
  <c r="F3601" i="10"/>
  <c r="G3601" i="10" s="1"/>
  <c r="H3601" i="10" s="1"/>
  <c r="I3601" i="10" s="1"/>
  <c r="F3602" i="10"/>
  <c r="G3602" i="10" s="1"/>
  <c r="H3602" i="10" s="1"/>
  <c r="I3602" i="10" s="1"/>
  <c r="F3603" i="10"/>
  <c r="G3603" i="10" s="1"/>
  <c r="H3603" i="10" s="1"/>
  <c r="I3603" i="10" s="1"/>
  <c r="F3604" i="10"/>
  <c r="G3604" i="10" s="1"/>
  <c r="H3604" i="10" s="1"/>
  <c r="I3604" i="10" s="1"/>
  <c r="F3605" i="10"/>
  <c r="G3605" i="10" s="1"/>
  <c r="H3605" i="10" s="1"/>
  <c r="I3605" i="10" s="1"/>
  <c r="F3606" i="10"/>
  <c r="G3606" i="10" s="1"/>
  <c r="H3606" i="10" s="1"/>
  <c r="I3606" i="10" s="1"/>
  <c r="F3607" i="10"/>
  <c r="G3607" i="10" s="1"/>
  <c r="H3607" i="10" s="1"/>
  <c r="I3607" i="10" s="1"/>
  <c r="F3608" i="10"/>
  <c r="G3608" i="10" s="1"/>
  <c r="H3608" i="10" s="1"/>
  <c r="I3608" i="10" s="1"/>
  <c r="F3609" i="10"/>
  <c r="G3609" i="10" s="1"/>
  <c r="H3609" i="10" s="1"/>
  <c r="I3609" i="10" s="1"/>
  <c r="F3610" i="10"/>
  <c r="G3610" i="10" s="1"/>
  <c r="H3610" i="10" s="1"/>
  <c r="I3610" i="10" s="1"/>
  <c r="F3611" i="10"/>
  <c r="G3611" i="10" s="1"/>
  <c r="H3611" i="10" s="1"/>
  <c r="I3611" i="10" s="1"/>
  <c r="F3612" i="10"/>
  <c r="G3612" i="10" s="1"/>
  <c r="H3612" i="10" s="1"/>
  <c r="I3612" i="10" s="1"/>
  <c r="F3613" i="10"/>
  <c r="G3613" i="10" s="1"/>
  <c r="H3613" i="10" s="1"/>
  <c r="I3613" i="10" s="1"/>
  <c r="F3614" i="10"/>
  <c r="G3614" i="10" s="1"/>
  <c r="H3614" i="10" s="1"/>
  <c r="I3614" i="10" s="1"/>
  <c r="F3615" i="10"/>
  <c r="G3615" i="10" s="1"/>
  <c r="H3615" i="10" s="1"/>
  <c r="I3615" i="10" s="1"/>
  <c r="F3616" i="10"/>
  <c r="G3616" i="10" s="1"/>
  <c r="H3616" i="10" s="1"/>
  <c r="I3616" i="10" s="1"/>
  <c r="F3617" i="10"/>
  <c r="G3617" i="10" s="1"/>
  <c r="H3617" i="10" s="1"/>
  <c r="I3617" i="10" s="1"/>
  <c r="F3618" i="10"/>
  <c r="G3618" i="10" s="1"/>
  <c r="H3618" i="10" s="1"/>
  <c r="I3618" i="10" s="1"/>
  <c r="F3619" i="10"/>
  <c r="G3619" i="10" s="1"/>
  <c r="H3619" i="10" s="1"/>
  <c r="I3619" i="10" s="1"/>
  <c r="F3620" i="10"/>
  <c r="G3620" i="10" s="1"/>
  <c r="H3620" i="10" s="1"/>
  <c r="I3620" i="10" s="1"/>
  <c r="F3621" i="10"/>
  <c r="G3621" i="10" s="1"/>
  <c r="H3621" i="10" s="1"/>
  <c r="I3621" i="10" s="1"/>
  <c r="F3622" i="10"/>
  <c r="G3622" i="10" s="1"/>
  <c r="H3622" i="10" s="1"/>
  <c r="I3622" i="10" s="1"/>
  <c r="F3623" i="10"/>
  <c r="G3623" i="10" s="1"/>
  <c r="H3623" i="10" s="1"/>
  <c r="I3623" i="10" s="1"/>
  <c r="F3624" i="10"/>
  <c r="G3624" i="10" s="1"/>
  <c r="H3624" i="10" s="1"/>
  <c r="I3624" i="10" s="1"/>
  <c r="F3625" i="10"/>
  <c r="G3625" i="10" s="1"/>
  <c r="H3625" i="10" s="1"/>
  <c r="I3625" i="10" s="1"/>
  <c r="F3626" i="10"/>
  <c r="G3626" i="10" s="1"/>
  <c r="H3626" i="10" s="1"/>
  <c r="I3626" i="10" s="1"/>
  <c r="F3627" i="10"/>
  <c r="G3627" i="10" s="1"/>
  <c r="H3627" i="10" s="1"/>
  <c r="I3627" i="10" s="1"/>
  <c r="F3628" i="10"/>
  <c r="G3628" i="10" s="1"/>
  <c r="H3628" i="10" s="1"/>
  <c r="I3628" i="10" s="1"/>
  <c r="F3629" i="10"/>
  <c r="G3629" i="10" s="1"/>
  <c r="H3629" i="10" s="1"/>
  <c r="I3629" i="10" s="1"/>
  <c r="F3630" i="10"/>
  <c r="G3630" i="10" s="1"/>
  <c r="H3630" i="10" s="1"/>
  <c r="I3630" i="10" s="1"/>
  <c r="F3631" i="10"/>
  <c r="G3631" i="10" s="1"/>
  <c r="H3631" i="10" s="1"/>
  <c r="I3631" i="10" s="1"/>
  <c r="F3632" i="10"/>
  <c r="G3632" i="10" s="1"/>
  <c r="H3632" i="10" s="1"/>
  <c r="I3632" i="10" s="1"/>
  <c r="F3633" i="10"/>
  <c r="G3633" i="10" s="1"/>
  <c r="H3633" i="10" s="1"/>
  <c r="I3633" i="10" s="1"/>
  <c r="F3634" i="10"/>
  <c r="G3634" i="10" s="1"/>
  <c r="H3634" i="10" s="1"/>
  <c r="I3634" i="10" s="1"/>
  <c r="F3635" i="10"/>
  <c r="G3635" i="10" s="1"/>
  <c r="H3635" i="10" s="1"/>
  <c r="I3635" i="10" s="1"/>
  <c r="F3636" i="10"/>
  <c r="G3636" i="10" s="1"/>
  <c r="H3636" i="10" s="1"/>
  <c r="I3636" i="10" s="1"/>
  <c r="F3637" i="10"/>
  <c r="G3637" i="10" s="1"/>
  <c r="H3637" i="10" s="1"/>
  <c r="I3637" i="10" s="1"/>
  <c r="F3638" i="10"/>
  <c r="G3638" i="10" s="1"/>
  <c r="H3638" i="10" s="1"/>
  <c r="I3638" i="10" s="1"/>
  <c r="F3639" i="10"/>
  <c r="G3639" i="10" s="1"/>
  <c r="H3639" i="10" s="1"/>
  <c r="I3639" i="10" s="1"/>
  <c r="F3640" i="10"/>
  <c r="G3640" i="10" s="1"/>
  <c r="H3640" i="10" s="1"/>
  <c r="I3640" i="10" s="1"/>
  <c r="F3641" i="10"/>
  <c r="G3641" i="10" s="1"/>
  <c r="H3641" i="10" s="1"/>
  <c r="I3641" i="10" s="1"/>
  <c r="F3642" i="10"/>
  <c r="G3642" i="10" s="1"/>
  <c r="H3642" i="10" s="1"/>
  <c r="I3642" i="10" s="1"/>
  <c r="F3643" i="10"/>
  <c r="G3643" i="10" s="1"/>
  <c r="H3643" i="10" s="1"/>
  <c r="I3643" i="10" s="1"/>
  <c r="F3644" i="10"/>
  <c r="G3644" i="10" s="1"/>
  <c r="H3644" i="10" s="1"/>
  <c r="I3644" i="10" s="1"/>
  <c r="F3645" i="10"/>
  <c r="G3645" i="10" s="1"/>
  <c r="H3645" i="10" s="1"/>
  <c r="I3645" i="10" s="1"/>
  <c r="F3646" i="10"/>
  <c r="G3646" i="10" s="1"/>
  <c r="H3646" i="10" s="1"/>
  <c r="I3646" i="10" s="1"/>
  <c r="F3647" i="10"/>
  <c r="G3647" i="10" s="1"/>
  <c r="H3647" i="10" s="1"/>
  <c r="I3647" i="10" s="1"/>
  <c r="F3648" i="10"/>
  <c r="G3648" i="10" s="1"/>
  <c r="H3648" i="10" s="1"/>
  <c r="I3648" i="10" s="1"/>
  <c r="F3649" i="10"/>
  <c r="G3649" i="10" s="1"/>
  <c r="H3649" i="10" s="1"/>
  <c r="I3649" i="10" s="1"/>
  <c r="F3650" i="10"/>
  <c r="G3650" i="10" s="1"/>
  <c r="H3650" i="10" s="1"/>
  <c r="I3650" i="10" s="1"/>
  <c r="F3651" i="10"/>
  <c r="G3651" i="10" s="1"/>
  <c r="H3651" i="10" s="1"/>
  <c r="I3651" i="10" s="1"/>
  <c r="F3652" i="10"/>
  <c r="G3652" i="10" s="1"/>
  <c r="H3652" i="10" s="1"/>
  <c r="I3652" i="10" s="1"/>
  <c r="F3653" i="10"/>
  <c r="G3653" i="10" s="1"/>
  <c r="H3653" i="10" s="1"/>
  <c r="I3653" i="10" s="1"/>
  <c r="F3654" i="10"/>
  <c r="G3654" i="10" s="1"/>
  <c r="H3654" i="10" s="1"/>
  <c r="I3654" i="10" s="1"/>
  <c r="F3655" i="10"/>
  <c r="G3655" i="10" s="1"/>
  <c r="H3655" i="10" s="1"/>
  <c r="I3655" i="10" s="1"/>
  <c r="F3656" i="10"/>
  <c r="G3656" i="10" s="1"/>
  <c r="H3656" i="10" s="1"/>
  <c r="I3656" i="10" s="1"/>
  <c r="F3657" i="10"/>
  <c r="G3657" i="10" s="1"/>
  <c r="H3657" i="10" s="1"/>
  <c r="I3657" i="10" s="1"/>
  <c r="F3658" i="10"/>
  <c r="G3658" i="10" s="1"/>
  <c r="H3658" i="10" s="1"/>
  <c r="I3658" i="10" s="1"/>
  <c r="F3659" i="10"/>
  <c r="G3659" i="10" s="1"/>
  <c r="H3659" i="10" s="1"/>
  <c r="I3659" i="10" s="1"/>
  <c r="F3660" i="10"/>
  <c r="G3660" i="10" s="1"/>
  <c r="H3660" i="10" s="1"/>
  <c r="I3660" i="10" s="1"/>
  <c r="F3661" i="10"/>
  <c r="G3661" i="10" s="1"/>
  <c r="H3661" i="10" s="1"/>
  <c r="I3661" i="10" s="1"/>
  <c r="F3662" i="10"/>
  <c r="G3662" i="10" s="1"/>
  <c r="H3662" i="10" s="1"/>
  <c r="I3662" i="10" s="1"/>
  <c r="F3663" i="10"/>
  <c r="G3663" i="10" s="1"/>
  <c r="H3663" i="10" s="1"/>
  <c r="I3663" i="10" s="1"/>
  <c r="F3664" i="10"/>
  <c r="G3664" i="10" s="1"/>
  <c r="H3664" i="10" s="1"/>
  <c r="I3664" i="10" s="1"/>
  <c r="F3665" i="10"/>
  <c r="G3665" i="10" s="1"/>
  <c r="H3665" i="10" s="1"/>
  <c r="I3665" i="10" s="1"/>
  <c r="F3666" i="10"/>
  <c r="G3666" i="10" s="1"/>
  <c r="H3666" i="10" s="1"/>
  <c r="I3666" i="10" s="1"/>
  <c r="F3667" i="10"/>
  <c r="G3667" i="10" s="1"/>
  <c r="H3667" i="10" s="1"/>
  <c r="I3667" i="10" s="1"/>
  <c r="F3668" i="10"/>
  <c r="G3668" i="10" s="1"/>
  <c r="H3668" i="10" s="1"/>
  <c r="I3668" i="10" s="1"/>
  <c r="F3669" i="10"/>
  <c r="G3669" i="10" s="1"/>
  <c r="H3669" i="10" s="1"/>
  <c r="I3669" i="10" s="1"/>
  <c r="F3670" i="10"/>
  <c r="G3670" i="10" s="1"/>
  <c r="H3670" i="10" s="1"/>
  <c r="I3670" i="10" s="1"/>
  <c r="F3671" i="10"/>
  <c r="G3671" i="10" s="1"/>
  <c r="H3671" i="10" s="1"/>
  <c r="I3671" i="10" s="1"/>
  <c r="F3672" i="10"/>
  <c r="G3672" i="10" s="1"/>
  <c r="H3672" i="10" s="1"/>
  <c r="I3672" i="10" s="1"/>
  <c r="F3673" i="10"/>
  <c r="G3673" i="10" s="1"/>
  <c r="H3673" i="10" s="1"/>
  <c r="I3673" i="10" s="1"/>
  <c r="F3674" i="10"/>
  <c r="G3674" i="10" s="1"/>
  <c r="H3674" i="10" s="1"/>
  <c r="I3674" i="10" s="1"/>
  <c r="F3675" i="10"/>
  <c r="G3675" i="10" s="1"/>
  <c r="H3675" i="10" s="1"/>
  <c r="I3675" i="10" s="1"/>
  <c r="F3676" i="10"/>
  <c r="G3676" i="10" s="1"/>
  <c r="H3676" i="10" s="1"/>
  <c r="I3676" i="10" s="1"/>
  <c r="F3677" i="10"/>
  <c r="G3677" i="10" s="1"/>
  <c r="H3677" i="10" s="1"/>
  <c r="I3677" i="10" s="1"/>
  <c r="F3678" i="10"/>
  <c r="G3678" i="10" s="1"/>
  <c r="H3678" i="10" s="1"/>
  <c r="I3678" i="10" s="1"/>
  <c r="F3679" i="10"/>
  <c r="G3679" i="10" s="1"/>
  <c r="H3679" i="10" s="1"/>
  <c r="I3679" i="10" s="1"/>
  <c r="F3680" i="10"/>
  <c r="G3680" i="10" s="1"/>
  <c r="H3680" i="10" s="1"/>
  <c r="I3680" i="10" s="1"/>
  <c r="F3681" i="10"/>
  <c r="G3681" i="10" s="1"/>
  <c r="H3681" i="10" s="1"/>
  <c r="I3681" i="10" s="1"/>
  <c r="F3682" i="10"/>
  <c r="G3682" i="10" s="1"/>
  <c r="H3682" i="10" s="1"/>
  <c r="I3682" i="10" s="1"/>
  <c r="F3683" i="10"/>
  <c r="G3683" i="10" s="1"/>
  <c r="H3683" i="10" s="1"/>
  <c r="I3683" i="10" s="1"/>
  <c r="F3684" i="10"/>
  <c r="G3684" i="10" s="1"/>
  <c r="H3684" i="10" s="1"/>
  <c r="I3684" i="10" s="1"/>
  <c r="F3685" i="10"/>
  <c r="G3685" i="10" s="1"/>
  <c r="H3685" i="10" s="1"/>
  <c r="I3685" i="10" s="1"/>
  <c r="F3686" i="10"/>
  <c r="G3686" i="10" s="1"/>
  <c r="H3686" i="10" s="1"/>
  <c r="I3686" i="10" s="1"/>
  <c r="F3687" i="10"/>
  <c r="G3687" i="10" s="1"/>
  <c r="H3687" i="10" s="1"/>
  <c r="I3687" i="10" s="1"/>
  <c r="F3688" i="10"/>
  <c r="G3688" i="10" s="1"/>
  <c r="H3688" i="10" s="1"/>
  <c r="I3688" i="10" s="1"/>
  <c r="F3689" i="10"/>
  <c r="G3689" i="10" s="1"/>
  <c r="H3689" i="10" s="1"/>
  <c r="I3689" i="10" s="1"/>
  <c r="F3690" i="10"/>
  <c r="G3690" i="10" s="1"/>
  <c r="H3690" i="10" s="1"/>
  <c r="I3690" i="10" s="1"/>
  <c r="F3691" i="10"/>
  <c r="G3691" i="10" s="1"/>
  <c r="H3691" i="10" s="1"/>
  <c r="I3691" i="10" s="1"/>
  <c r="F3692" i="10"/>
  <c r="G3692" i="10" s="1"/>
  <c r="H3692" i="10" s="1"/>
  <c r="I3692" i="10" s="1"/>
  <c r="F3693" i="10"/>
  <c r="G3693" i="10" s="1"/>
  <c r="H3693" i="10" s="1"/>
  <c r="I3693" i="10" s="1"/>
  <c r="F3694" i="10"/>
  <c r="G3694" i="10" s="1"/>
  <c r="H3694" i="10" s="1"/>
  <c r="I3694" i="10" s="1"/>
  <c r="F3695" i="10"/>
  <c r="G3695" i="10" s="1"/>
  <c r="H3695" i="10" s="1"/>
  <c r="I3695" i="10" s="1"/>
  <c r="F3696" i="10"/>
  <c r="G3696" i="10" s="1"/>
  <c r="H3696" i="10" s="1"/>
  <c r="I3696" i="10" s="1"/>
  <c r="F3697" i="10"/>
  <c r="G3697" i="10" s="1"/>
  <c r="H3697" i="10" s="1"/>
  <c r="I3697" i="10" s="1"/>
  <c r="F3698" i="10"/>
  <c r="G3698" i="10" s="1"/>
  <c r="H3698" i="10" s="1"/>
  <c r="I3698" i="10" s="1"/>
  <c r="F3699" i="10"/>
  <c r="G3699" i="10" s="1"/>
  <c r="H3699" i="10" s="1"/>
  <c r="I3699" i="10" s="1"/>
  <c r="F3700" i="10"/>
  <c r="G3700" i="10" s="1"/>
  <c r="H3700" i="10" s="1"/>
  <c r="I3700" i="10" s="1"/>
  <c r="F3701" i="10"/>
  <c r="G3701" i="10" s="1"/>
  <c r="H3701" i="10" s="1"/>
  <c r="I3701" i="10" s="1"/>
  <c r="F3702" i="10"/>
  <c r="G3702" i="10" s="1"/>
  <c r="H3702" i="10" s="1"/>
  <c r="I3702" i="10" s="1"/>
  <c r="F3703" i="10"/>
  <c r="G3703" i="10" s="1"/>
  <c r="H3703" i="10" s="1"/>
  <c r="I3703" i="10" s="1"/>
  <c r="F3704" i="10"/>
  <c r="G3704" i="10" s="1"/>
  <c r="H3704" i="10" s="1"/>
  <c r="I3704" i="10" s="1"/>
  <c r="F3705" i="10"/>
  <c r="G3705" i="10" s="1"/>
  <c r="H3705" i="10" s="1"/>
  <c r="I3705" i="10" s="1"/>
  <c r="F3706" i="10"/>
  <c r="G3706" i="10" s="1"/>
  <c r="H3706" i="10" s="1"/>
  <c r="I3706" i="10" s="1"/>
  <c r="F3707" i="10"/>
  <c r="G3707" i="10" s="1"/>
  <c r="H3707" i="10" s="1"/>
  <c r="I3707" i="10" s="1"/>
  <c r="F3708" i="10"/>
  <c r="G3708" i="10" s="1"/>
  <c r="H3708" i="10" s="1"/>
  <c r="I3708" i="10" s="1"/>
  <c r="F3709" i="10"/>
  <c r="G3709" i="10" s="1"/>
  <c r="H3709" i="10" s="1"/>
  <c r="I3709" i="10" s="1"/>
  <c r="F3710" i="10"/>
  <c r="G3710" i="10" s="1"/>
  <c r="H3710" i="10" s="1"/>
  <c r="I3710" i="10" s="1"/>
  <c r="F3711" i="10"/>
  <c r="G3711" i="10" s="1"/>
  <c r="H3711" i="10" s="1"/>
  <c r="I3711" i="10" s="1"/>
  <c r="F3712" i="10"/>
  <c r="G3712" i="10" s="1"/>
  <c r="H3712" i="10" s="1"/>
  <c r="I3712" i="10" s="1"/>
  <c r="F3713" i="10"/>
  <c r="G3713" i="10" s="1"/>
  <c r="H3713" i="10" s="1"/>
  <c r="I3713" i="10" s="1"/>
  <c r="F3714" i="10"/>
  <c r="G3714" i="10" s="1"/>
  <c r="H3714" i="10" s="1"/>
  <c r="I3714" i="10" s="1"/>
  <c r="F3715" i="10"/>
  <c r="G3715" i="10" s="1"/>
  <c r="H3715" i="10" s="1"/>
  <c r="I3715" i="10" s="1"/>
  <c r="F3716" i="10"/>
  <c r="G3716" i="10" s="1"/>
  <c r="H3716" i="10" s="1"/>
  <c r="I3716" i="10" s="1"/>
  <c r="F3717" i="10"/>
  <c r="G3717" i="10" s="1"/>
  <c r="H3717" i="10" s="1"/>
  <c r="I3717" i="10" s="1"/>
  <c r="F3718" i="10"/>
  <c r="G3718" i="10" s="1"/>
  <c r="H3718" i="10" s="1"/>
  <c r="I3718" i="10" s="1"/>
  <c r="F3719" i="10"/>
  <c r="G3719" i="10" s="1"/>
  <c r="H3719" i="10" s="1"/>
  <c r="I3719" i="10" s="1"/>
  <c r="F3720" i="10"/>
  <c r="G3720" i="10" s="1"/>
  <c r="H3720" i="10" s="1"/>
  <c r="I3720" i="10" s="1"/>
  <c r="F3721" i="10"/>
  <c r="G3721" i="10" s="1"/>
  <c r="H3721" i="10" s="1"/>
  <c r="I3721" i="10" s="1"/>
  <c r="F3722" i="10"/>
  <c r="G3722" i="10" s="1"/>
  <c r="H3722" i="10" s="1"/>
  <c r="I3722" i="10" s="1"/>
  <c r="F3723" i="10"/>
  <c r="G3723" i="10" s="1"/>
  <c r="H3723" i="10" s="1"/>
  <c r="I3723" i="10" s="1"/>
  <c r="F3724" i="10"/>
  <c r="G3724" i="10" s="1"/>
  <c r="H3724" i="10" s="1"/>
  <c r="I3724" i="10" s="1"/>
  <c r="F3725" i="10"/>
  <c r="G3725" i="10" s="1"/>
  <c r="H3725" i="10" s="1"/>
  <c r="I3725" i="10" s="1"/>
  <c r="F3726" i="10"/>
  <c r="G3726" i="10" s="1"/>
  <c r="H3726" i="10" s="1"/>
  <c r="I3726" i="10" s="1"/>
  <c r="F3727" i="10"/>
  <c r="G3727" i="10" s="1"/>
  <c r="H3727" i="10" s="1"/>
  <c r="I3727" i="10" s="1"/>
  <c r="F3728" i="10"/>
  <c r="G3728" i="10" s="1"/>
  <c r="H3728" i="10" s="1"/>
  <c r="I3728" i="10" s="1"/>
  <c r="F3729" i="10"/>
  <c r="G3729" i="10" s="1"/>
  <c r="H3729" i="10" s="1"/>
  <c r="I3729" i="10" s="1"/>
  <c r="F3730" i="10"/>
  <c r="G3730" i="10" s="1"/>
  <c r="H3730" i="10" s="1"/>
  <c r="I3730" i="10" s="1"/>
  <c r="F3731" i="10"/>
  <c r="G3731" i="10" s="1"/>
  <c r="H3731" i="10" s="1"/>
  <c r="I3731" i="10" s="1"/>
  <c r="F3732" i="10"/>
  <c r="G3732" i="10" s="1"/>
  <c r="H3732" i="10" s="1"/>
  <c r="I3732" i="10" s="1"/>
  <c r="F3733" i="10"/>
  <c r="G3733" i="10" s="1"/>
  <c r="H3733" i="10" s="1"/>
  <c r="I3733" i="10" s="1"/>
  <c r="F3734" i="10"/>
  <c r="G3734" i="10" s="1"/>
  <c r="H3734" i="10" s="1"/>
  <c r="I3734" i="10" s="1"/>
  <c r="F3735" i="10"/>
  <c r="G3735" i="10" s="1"/>
  <c r="H3735" i="10" s="1"/>
  <c r="I3735" i="10" s="1"/>
  <c r="F3736" i="10"/>
  <c r="G3736" i="10" s="1"/>
  <c r="H3736" i="10" s="1"/>
  <c r="I3736" i="10" s="1"/>
  <c r="F3737" i="10"/>
  <c r="G3737" i="10" s="1"/>
  <c r="H3737" i="10" s="1"/>
  <c r="I3737" i="10" s="1"/>
  <c r="F3738" i="10"/>
  <c r="G3738" i="10" s="1"/>
  <c r="H3738" i="10" s="1"/>
  <c r="I3738" i="10" s="1"/>
  <c r="F3739" i="10"/>
  <c r="G3739" i="10" s="1"/>
  <c r="H3739" i="10" s="1"/>
  <c r="I3739" i="10" s="1"/>
  <c r="F3740" i="10"/>
  <c r="G3740" i="10" s="1"/>
  <c r="H3740" i="10" s="1"/>
  <c r="I3740" i="10" s="1"/>
  <c r="F3741" i="10"/>
  <c r="G3741" i="10" s="1"/>
  <c r="H3741" i="10" s="1"/>
  <c r="I3741" i="10" s="1"/>
  <c r="F3742" i="10"/>
  <c r="G3742" i="10" s="1"/>
  <c r="H3742" i="10" s="1"/>
  <c r="I3742" i="10" s="1"/>
  <c r="F3743" i="10"/>
  <c r="G3743" i="10" s="1"/>
  <c r="H3743" i="10" s="1"/>
  <c r="I3743" i="10" s="1"/>
  <c r="F3744" i="10"/>
  <c r="G3744" i="10" s="1"/>
  <c r="H3744" i="10" s="1"/>
  <c r="I3744" i="10" s="1"/>
  <c r="F3745" i="10"/>
  <c r="G3745" i="10" s="1"/>
  <c r="H3745" i="10" s="1"/>
  <c r="I3745" i="10" s="1"/>
  <c r="F3746" i="10"/>
  <c r="G3746" i="10" s="1"/>
  <c r="H3746" i="10" s="1"/>
  <c r="I3746" i="10" s="1"/>
  <c r="F3747" i="10"/>
  <c r="G3747" i="10" s="1"/>
  <c r="H3747" i="10" s="1"/>
  <c r="I3747" i="10" s="1"/>
  <c r="F3748" i="10"/>
  <c r="G3748" i="10" s="1"/>
  <c r="H3748" i="10" s="1"/>
  <c r="I3748" i="10" s="1"/>
  <c r="F3749" i="10"/>
  <c r="G3749" i="10" s="1"/>
  <c r="H3749" i="10" s="1"/>
  <c r="I3749" i="10" s="1"/>
  <c r="F3750" i="10"/>
  <c r="G3750" i="10" s="1"/>
  <c r="H3750" i="10" s="1"/>
  <c r="I3750" i="10" s="1"/>
  <c r="F3751" i="10"/>
  <c r="G3751" i="10" s="1"/>
  <c r="H3751" i="10" s="1"/>
  <c r="I3751" i="10" s="1"/>
  <c r="F3752" i="10"/>
  <c r="G3752" i="10" s="1"/>
  <c r="H3752" i="10" s="1"/>
  <c r="I3752" i="10" s="1"/>
  <c r="F3753" i="10"/>
  <c r="G3753" i="10" s="1"/>
  <c r="H3753" i="10" s="1"/>
  <c r="I3753" i="10" s="1"/>
  <c r="F3754" i="10"/>
  <c r="G3754" i="10" s="1"/>
  <c r="H3754" i="10" s="1"/>
  <c r="I3754" i="10" s="1"/>
  <c r="F3755" i="10"/>
  <c r="G3755" i="10" s="1"/>
  <c r="H3755" i="10" s="1"/>
  <c r="I3755" i="10" s="1"/>
  <c r="F3756" i="10"/>
  <c r="G3756" i="10" s="1"/>
  <c r="H3756" i="10" s="1"/>
  <c r="I3756" i="10" s="1"/>
  <c r="F3757" i="10"/>
  <c r="G3757" i="10" s="1"/>
  <c r="H3757" i="10" s="1"/>
  <c r="I3757" i="10" s="1"/>
  <c r="F3758" i="10"/>
  <c r="G3758" i="10" s="1"/>
  <c r="H3758" i="10" s="1"/>
  <c r="I3758" i="10" s="1"/>
  <c r="F3759" i="10"/>
  <c r="G3759" i="10" s="1"/>
  <c r="H3759" i="10" s="1"/>
  <c r="I3759" i="10" s="1"/>
  <c r="F3760" i="10"/>
  <c r="G3760" i="10" s="1"/>
  <c r="H3760" i="10" s="1"/>
  <c r="I3760" i="10" s="1"/>
  <c r="F3761" i="10"/>
  <c r="G3761" i="10" s="1"/>
  <c r="H3761" i="10" s="1"/>
  <c r="I3761" i="10" s="1"/>
  <c r="F3762" i="10"/>
  <c r="G3762" i="10" s="1"/>
  <c r="H3762" i="10" s="1"/>
  <c r="I3762" i="10" s="1"/>
  <c r="F3763" i="10"/>
  <c r="G3763" i="10" s="1"/>
  <c r="H3763" i="10" s="1"/>
  <c r="I3763" i="10" s="1"/>
  <c r="F3764" i="10"/>
  <c r="G3764" i="10" s="1"/>
  <c r="H3764" i="10" s="1"/>
  <c r="I3764" i="10" s="1"/>
  <c r="F3765" i="10"/>
  <c r="G3765" i="10" s="1"/>
  <c r="H3765" i="10" s="1"/>
  <c r="I3765" i="10" s="1"/>
  <c r="F3766" i="10"/>
  <c r="G3766" i="10" s="1"/>
  <c r="H3766" i="10" s="1"/>
  <c r="I3766" i="10" s="1"/>
  <c r="F3767" i="10"/>
  <c r="G3767" i="10" s="1"/>
  <c r="H3767" i="10" s="1"/>
  <c r="I3767" i="10" s="1"/>
  <c r="F3768" i="10"/>
  <c r="G3768" i="10" s="1"/>
  <c r="H3768" i="10" s="1"/>
  <c r="I3768" i="10" s="1"/>
  <c r="F3769" i="10"/>
  <c r="G3769" i="10" s="1"/>
  <c r="H3769" i="10" s="1"/>
  <c r="I3769" i="10" s="1"/>
  <c r="F3770" i="10"/>
  <c r="G3770" i="10" s="1"/>
  <c r="H3770" i="10" s="1"/>
  <c r="I3770" i="10" s="1"/>
  <c r="F3771" i="10"/>
  <c r="G3771" i="10" s="1"/>
  <c r="H3771" i="10" s="1"/>
  <c r="I3771" i="10" s="1"/>
  <c r="F3772" i="10"/>
  <c r="G3772" i="10" s="1"/>
  <c r="H3772" i="10" s="1"/>
  <c r="I3772" i="10" s="1"/>
  <c r="F3773" i="10"/>
  <c r="G3773" i="10" s="1"/>
  <c r="H3773" i="10" s="1"/>
  <c r="I3773" i="10" s="1"/>
  <c r="F3774" i="10"/>
  <c r="G3774" i="10" s="1"/>
  <c r="H3774" i="10" s="1"/>
  <c r="I3774" i="10" s="1"/>
  <c r="F3775" i="10"/>
  <c r="G3775" i="10" s="1"/>
  <c r="H3775" i="10" s="1"/>
  <c r="I3775" i="10" s="1"/>
  <c r="F3776" i="10"/>
  <c r="G3776" i="10" s="1"/>
  <c r="H3776" i="10" s="1"/>
  <c r="I3776" i="10" s="1"/>
  <c r="F3777" i="10"/>
  <c r="G3777" i="10" s="1"/>
  <c r="H3777" i="10" s="1"/>
  <c r="I3777" i="10" s="1"/>
  <c r="F3778" i="10"/>
  <c r="G3778" i="10" s="1"/>
  <c r="H3778" i="10" s="1"/>
  <c r="I3778" i="10" s="1"/>
  <c r="F3779" i="10"/>
  <c r="G3779" i="10" s="1"/>
  <c r="H3779" i="10" s="1"/>
  <c r="I3779" i="10" s="1"/>
  <c r="F3780" i="10"/>
  <c r="G3780" i="10" s="1"/>
  <c r="H3780" i="10" s="1"/>
  <c r="I3780" i="10" s="1"/>
  <c r="F3781" i="10"/>
  <c r="G3781" i="10" s="1"/>
  <c r="H3781" i="10" s="1"/>
  <c r="I3781" i="10" s="1"/>
  <c r="F3782" i="10"/>
  <c r="G3782" i="10" s="1"/>
  <c r="H3782" i="10" s="1"/>
  <c r="I3782" i="10" s="1"/>
  <c r="F3783" i="10"/>
  <c r="G3783" i="10" s="1"/>
  <c r="H3783" i="10" s="1"/>
  <c r="I3783" i="10" s="1"/>
  <c r="F3784" i="10"/>
  <c r="G3784" i="10" s="1"/>
  <c r="H3784" i="10" s="1"/>
  <c r="I3784" i="10" s="1"/>
  <c r="F3785" i="10"/>
  <c r="G3785" i="10" s="1"/>
  <c r="H3785" i="10" s="1"/>
  <c r="I3785" i="10" s="1"/>
  <c r="F3786" i="10"/>
  <c r="G3786" i="10" s="1"/>
  <c r="H3786" i="10" s="1"/>
  <c r="I3786" i="10" s="1"/>
  <c r="F3787" i="10"/>
  <c r="G3787" i="10" s="1"/>
  <c r="H3787" i="10" s="1"/>
  <c r="I3787" i="10" s="1"/>
  <c r="F3788" i="10"/>
  <c r="G3788" i="10" s="1"/>
  <c r="H3788" i="10" s="1"/>
  <c r="I3788" i="10" s="1"/>
  <c r="F3789" i="10"/>
  <c r="G3789" i="10" s="1"/>
  <c r="H3789" i="10" s="1"/>
  <c r="I3789" i="10" s="1"/>
  <c r="F3790" i="10"/>
  <c r="G3790" i="10" s="1"/>
  <c r="H3790" i="10" s="1"/>
  <c r="I3790" i="10" s="1"/>
  <c r="F3791" i="10"/>
  <c r="G3791" i="10" s="1"/>
  <c r="H3791" i="10" s="1"/>
  <c r="I3791" i="10" s="1"/>
  <c r="F3792" i="10"/>
  <c r="G3792" i="10" s="1"/>
  <c r="H3792" i="10" s="1"/>
  <c r="I3792" i="10" s="1"/>
  <c r="F3793" i="10"/>
  <c r="G3793" i="10" s="1"/>
  <c r="H3793" i="10" s="1"/>
  <c r="I3793" i="10" s="1"/>
  <c r="F3794" i="10"/>
  <c r="G3794" i="10" s="1"/>
  <c r="H3794" i="10" s="1"/>
  <c r="I3794" i="10" s="1"/>
  <c r="F3795" i="10"/>
  <c r="G3795" i="10" s="1"/>
  <c r="H3795" i="10" s="1"/>
  <c r="I3795" i="10" s="1"/>
  <c r="F3796" i="10"/>
  <c r="G3796" i="10" s="1"/>
  <c r="H3796" i="10" s="1"/>
  <c r="I3796" i="10" s="1"/>
  <c r="F3797" i="10"/>
  <c r="G3797" i="10" s="1"/>
  <c r="H3797" i="10" s="1"/>
  <c r="I3797" i="10" s="1"/>
  <c r="F3798" i="10"/>
  <c r="G3798" i="10" s="1"/>
  <c r="H3798" i="10" s="1"/>
  <c r="I3798" i="10" s="1"/>
  <c r="F3799" i="10"/>
  <c r="G3799" i="10" s="1"/>
  <c r="H3799" i="10" s="1"/>
  <c r="I3799" i="10" s="1"/>
  <c r="F3800" i="10"/>
  <c r="G3800" i="10" s="1"/>
  <c r="H3800" i="10" s="1"/>
  <c r="I3800" i="10" s="1"/>
  <c r="F3801" i="10"/>
  <c r="G3801" i="10" s="1"/>
  <c r="H3801" i="10" s="1"/>
  <c r="I3801" i="10" s="1"/>
  <c r="F3802" i="10"/>
  <c r="G3802" i="10" s="1"/>
  <c r="H3802" i="10" s="1"/>
  <c r="I3802" i="10" s="1"/>
  <c r="F3803" i="10"/>
  <c r="G3803" i="10" s="1"/>
  <c r="H3803" i="10" s="1"/>
  <c r="I3803" i="10" s="1"/>
  <c r="F3804" i="10"/>
  <c r="G3804" i="10" s="1"/>
  <c r="H3804" i="10" s="1"/>
  <c r="I3804" i="10" s="1"/>
  <c r="F3805" i="10"/>
  <c r="G3805" i="10" s="1"/>
  <c r="H3805" i="10" s="1"/>
  <c r="I3805" i="10" s="1"/>
  <c r="F3806" i="10"/>
  <c r="G3806" i="10" s="1"/>
  <c r="H3806" i="10" s="1"/>
  <c r="I3806" i="10" s="1"/>
  <c r="F3807" i="10"/>
  <c r="G3807" i="10" s="1"/>
  <c r="H3807" i="10" s="1"/>
  <c r="I3807" i="10" s="1"/>
  <c r="F3808" i="10"/>
  <c r="G3808" i="10" s="1"/>
  <c r="H3808" i="10" s="1"/>
  <c r="I3808" i="10" s="1"/>
  <c r="F3809" i="10"/>
  <c r="G3809" i="10" s="1"/>
  <c r="H3809" i="10" s="1"/>
  <c r="I3809" i="10" s="1"/>
  <c r="F3810" i="10"/>
  <c r="G3810" i="10" s="1"/>
  <c r="H3810" i="10" s="1"/>
  <c r="I3810" i="10" s="1"/>
  <c r="F3811" i="10"/>
  <c r="G3811" i="10" s="1"/>
  <c r="H3811" i="10" s="1"/>
  <c r="I3811" i="10" s="1"/>
  <c r="F3812" i="10"/>
  <c r="G3812" i="10" s="1"/>
  <c r="H3812" i="10" s="1"/>
  <c r="I3812" i="10" s="1"/>
  <c r="F3813" i="10"/>
  <c r="G3813" i="10" s="1"/>
  <c r="H3813" i="10" s="1"/>
  <c r="I3813" i="10" s="1"/>
  <c r="F3814" i="10"/>
  <c r="G3814" i="10" s="1"/>
  <c r="H3814" i="10" s="1"/>
  <c r="I3814" i="10" s="1"/>
  <c r="F3815" i="10"/>
  <c r="G3815" i="10" s="1"/>
  <c r="H3815" i="10" s="1"/>
  <c r="I3815" i="10" s="1"/>
  <c r="F3816" i="10"/>
  <c r="G3816" i="10" s="1"/>
  <c r="H3816" i="10" s="1"/>
  <c r="I3816" i="10" s="1"/>
  <c r="F3817" i="10"/>
  <c r="G3817" i="10" s="1"/>
  <c r="H3817" i="10" s="1"/>
  <c r="I3817" i="10" s="1"/>
  <c r="F3818" i="10"/>
  <c r="G3818" i="10" s="1"/>
  <c r="H3818" i="10" s="1"/>
  <c r="I3818" i="10" s="1"/>
  <c r="F3819" i="10"/>
  <c r="G3819" i="10" s="1"/>
  <c r="H3819" i="10" s="1"/>
  <c r="I3819" i="10" s="1"/>
  <c r="F3820" i="10"/>
  <c r="G3820" i="10" s="1"/>
  <c r="H3820" i="10" s="1"/>
  <c r="I3820" i="10" s="1"/>
  <c r="F3821" i="10"/>
  <c r="G3821" i="10" s="1"/>
  <c r="H3821" i="10" s="1"/>
  <c r="I3821" i="10" s="1"/>
  <c r="F3822" i="10"/>
  <c r="G3822" i="10" s="1"/>
  <c r="H3822" i="10" s="1"/>
  <c r="I3822" i="10" s="1"/>
  <c r="F3823" i="10"/>
  <c r="G3823" i="10" s="1"/>
  <c r="H3823" i="10" s="1"/>
  <c r="I3823" i="10" s="1"/>
  <c r="F3824" i="10"/>
  <c r="G3824" i="10" s="1"/>
  <c r="H3824" i="10" s="1"/>
  <c r="I3824" i="10" s="1"/>
  <c r="F3825" i="10"/>
  <c r="G3825" i="10" s="1"/>
  <c r="H3825" i="10" s="1"/>
  <c r="I3825" i="10" s="1"/>
  <c r="F3826" i="10"/>
  <c r="G3826" i="10" s="1"/>
  <c r="H3826" i="10" s="1"/>
  <c r="I3826" i="10" s="1"/>
  <c r="F3827" i="10"/>
  <c r="G3827" i="10" s="1"/>
  <c r="H3827" i="10" s="1"/>
  <c r="I3827" i="10" s="1"/>
  <c r="F3828" i="10"/>
  <c r="G3828" i="10" s="1"/>
  <c r="H3828" i="10" s="1"/>
  <c r="I3828" i="10" s="1"/>
  <c r="F3829" i="10"/>
  <c r="G3829" i="10" s="1"/>
  <c r="H3829" i="10" s="1"/>
  <c r="I3829" i="10" s="1"/>
  <c r="F3830" i="10"/>
  <c r="G3830" i="10" s="1"/>
  <c r="H3830" i="10" s="1"/>
  <c r="I3830" i="10" s="1"/>
  <c r="F3831" i="10"/>
  <c r="G3831" i="10" s="1"/>
  <c r="H3831" i="10" s="1"/>
  <c r="I3831" i="10" s="1"/>
  <c r="F3832" i="10"/>
  <c r="G3832" i="10" s="1"/>
  <c r="H3832" i="10" s="1"/>
  <c r="I3832" i="10" s="1"/>
  <c r="F3833" i="10"/>
  <c r="G3833" i="10" s="1"/>
  <c r="H3833" i="10" s="1"/>
  <c r="I3833" i="10" s="1"/>
  <c r="F3834" i="10"/>
  <c r="G3834" i="10" s="1"/>
  <c r="H3834" i="10" s="1"/>
  <c r="I3834" i="10" s="1"/>
  <c r="F3835" i="10"/>
  <c r="G3835" i="10" s="1"/>
  <c r="H3835" i="10" s="1"/>
  <c r="I3835" i="10" s="1"/>
  <c r="F3836" i="10"/>
  <c r="G3836" i="10" s="1"/>
  <c r="H3836" i="10" s="1"/>
  <c r="I3836" i="10" s="1"/>
  <c r="F3837" i="10"/>
  <c r="G3837" i="10" s="1"/>
  <c r="H3837" i="10" s="1"/>
  <c r="I3837" i="10" s="1"/>
  <c r="F3838" i="10"/>
  <c r="G3838" i="10" s="1"/>
  <c r="H3838" i="10" s="1"/>
  <c r="I3838" i="10" s="1"/>
  <c r="F3839" i="10"/>
  <c r="G3839" i="10" s="1"/>
  <c r="H3839" i="10" s="1"/>
  <c r="I3839" i="10" s="1"/>
  <c r="F3840" i="10"/>
  <c r="G3840" i="10" s="1"/>
  <c r="H3840" i="10" s="1"/>
  <c r="I3840" i="10" s="1"/>
  <c r="F3841" i="10"/>
  <c r="G3841" i="10" s="1"/>
  <c r="H3841" i="10" s="1"/>
  <c r="I3841" i="10" s="1"/>
  <c r="F3842" i="10"/>
  <c r="G3842" i="10" s="1"/>
  <c r="H3842" i="10" s="1"/>
  <c r="I3842" i="10" s="1"/>
  <c r="F3843" i="10"/>
  <c r="G3843" i="10" s="1"/>
  <c r="H3843" i="10" s="1"/>
  <c r="I3843" i="10" s="1"/>
  <c r="F3844" i="10"/>
  <c r="G3844" i="10" s="1"/>
  <c r="H3844" i="10" s="1"/>
  <c r="I3844" i="10" s="1"/>
  <c r="F3845" i="10"/>
  <c r="G3845" i="10" s="1"/>
  <c r="H3845" i="10" s="1"/>
  <c r="I3845" i="10" s="1"/>
  <c r="F3846" i="10"/>
  <c r="G3846" i="10" s="1"/>
  <c r="H3846" i="10" s="1"/>
  <c r="I3846" i="10" s="1"/>
  <c r="F3847" i="10"/>
  <c r="G3847" i="10" s="1"/>
  <c r="H3847" i="10" s="1"/>
  <c r="I3847" i="10" s="1"/>
  <c r="F3848" i="10"/>
  <c r="G3848" i="10" s="1"/>
  <c r="H3848" i="10" s="1"/>
  <c r="I3848" i="10" s="1"/>
  <c r="F3849" i="10"/>
  <c r="G3849" i="10" s="1"/>
  <c r="H3849" i="10" s="1"/>
  <c r="I3849" i="10" s="1"/>
  <c r="F3850" i="10"/>
  <c r="G3850" i="10" s="1"/>
  <c r="H3850" i="10" s="1"/>
  <c r="I3850" i="10" s="1"/>
  <c r="F3851" i="10"/>
  <c r="G3851" i="10" s="1"/>
  <c r="H3851" i="10" s="1"/>
  <c r="I3851" i="10" s="1"/>
  <c r="F3852" i="10"/>
  <c r="G3852" i="10" s="1"/>
  <c r="H3852" i="10" s="1"/>
  <c r="I3852" i="10" s="1"/>
  <c r="F3853" i="10"/>
  <c r="G3853" i="10" s="1"/>
  <c r="H3853" i="10" s="1"/>
  <c r="I3853" i="10" s="1"/>
  <c r="F3854" i="10"/>
  <c r="G3854" i="10" s="1"/>
  <c r="H3854" i="10" s="1"/>
  <c r="I3854" i="10" s="1"/>
  <c r="F3855" i="10"/>
  <c r="G3855" i="10" s="1"/>
  <c r="H3855" i="10" s="1"/>
  <c r="I3855" i="10" s="1"/>
  <c r="F3856" i="10"/>
  <c r="G3856" i="10" s="1"/>
  <c r="H3856" i="10" s="1"/>
  <c r="I3856" i="10" s="1"/>
  <c r="F3857" i="10"/>
  <c r="G3857" i="10" s="1"/>
  <c r="H3857" i="10" s="1"/>
  <c r="I3857" i="10" s="1"/>
  <c r="F3858" i="10"/>
  <c r="G3858" i="10" s="1"/>
  <c r="H3858" i="10" s="1"/>
  <c r="I3858" i="10" s="1"/>
  <c r="F3859" i="10"/>
  <c r="G3859" i="10" s="1"/>
  <c r="H3859" i="10" s="1"/>
  <c r="I3859" i="10" s="1"/>
  <c r="F3860" i="10"/>
  <c r="G3860" i="10" s="1"/>
  <c r="H3860" i="10" s="1"/>
  <c r="I3860" i="10" s="1"/>
  <c r="F3861" i="10"/>
  <c r="G3861" i="10" s="1"/>
  <c r="H3861" i="10" s="1"/>
  <c r="I3861" i="10" s="1"/>
  <c r="F3862" i="10"/>
  <c r="G3862" i="10" s="1"/>
  <c r="H3862" i="10" s="1"/>
  <c r="I3862" i="10" s="1"/>
  <c r="F3863" i="10"/>
  <c r="G3863" i="10" s="1"/>
  <c r="H3863" i="10" s="1"/>
  <c r="I3863" i="10" s="1"/>
  <c r="F3864" i="10"/>
  <c r="G3864" i="10" s="1"/>
  <c r="H3864" i="10" s="1"/>
  <c r="I3864" i="10" s="1"/>
  <c r="F3865" i="10"/>
  <c r="G3865" i="10" s="1"/>
  <c r="H3865" i="10" s="1"/>
  <c r="I3865" i="10" s="1"/>
  <c r="F3866" i="10"/>
  <c r="G3866" i="10" s="1"/>
  <c r="H3866" i="10" s="1"/>
  <c r="I3866" i="10" s="1"/>
  <c r="F3867" i="10"/>
  <c r="G3867" i="10" s="1"/>
  <c r="H3867" i="10" s="1"/>
  <c r="I3867" i="10" s="1"/>
  <c r="F3868" i="10"/>
  <c r="G3868" i="10" s="1"/>
  <c r="H3868" i="10" s="1"/>
  <c r="I3868" i="10" s="1"/>
  <c r="F3869" i="10"/>
  <c r="G3869" i="10" s="1"/>
  <c r="H3869" i="10" s="1"/>
  <c r="I3869" i="10" s="1"/>
  <c r="F3870" i="10"/>
  <c r="G3870" i="10" s="1"/>
  <c r="H3870" i="10" s="1"/>
  <c r="I3870" i="10" s="1"/>
  <c r="F3871" i="10"/>
  <c r="G3871" i="10" s="1"/>
  <c r="H3871" i="10" s="1"/>
  <c r="I3871" i="10" s="1"/>
  <c r="F3872" i="10"/>
  <c r="G3872" i="10" s="1"/>
  <c r="H3872" i="10" s="1"/>
  <c r="I3872" i="10" s="1"/>
  <c r="F3873" i="10"/>
  <c r="G3873" i="10" s="1"/>
  <c r="H3873" i="10" s="1"/>
  <c r="I3873" i="10" s="1"/>
  <c r="F3874" i="10"/>
  <c r="G3874" i="10" s="1"/>
  <c r="H3874" i="10" s="1"/>
  <c r="I3874" i="10" s="1"/>
  <c r="F3875" i="10"/>
  <c r="G3875" i="10" s="1"/>
  <c r="H3875" i="10" s="1"/>
  <c r="I3875" i="10" s="1"/>
  <c r="F3876" i="10"/>
  <c r="G3876" i="10" s="1"/>
  <c r="H3876" i="10" s="1"/>
  <c r="I3876" i="10" s="1"/>
  <c r="F3877" i="10"/>
  <c r="G3877" i="10" s="1"/>
  <c r="H3877" i="10" s="1"/>
  <c r="I3877" i="10" s="1"/>
  <c r="F3878" i="10"/>
  <c r="G3878" i="10" s="1"/>
  <c r="H3878" i="10" s="1"/>
  <c r="I3878" i="10" s="1"/>
  <c r="F3879" i="10"/>
  <c r="G3879" i="10" s="1"/>
  <c r="H3879" i="10" s="1"/>
  <c r="I3879" i="10" s="1"/>
  <c r="F3880" i="10"/>
  <c r="G3880" i="10" s="1"/>
  <c r="H3880" i="10" s="1"/>
  <c r="I3880" i="10" s="1"/>
  <c r="F3881" i="10"/>
  <c r="G3881" i="10" s="1"/>
  <c r="H3881" i="10" s="1"/>
  <c r="I3881" i="10" s="1"/>
  <c r="F3882" i="10"/>
  <c r="G3882" i="10" s="1"/>
  <c r="H3882" i="10" s="1"/>
  <c r="I3882" i="10" s="1"/>
  <c r="F3883" i="10"/>
  <c r="G3883" i="10" s="1"/>
  <c r="H3883" i="10" s="1"/>
  <c r="I3883" i="10" s="1"/>
  <c r="F3884" i="10"/>
  <c r="G3884" i="10" s="1"/>
  <c r="H3884" i="10" s="1"/>
  <c r="I3884" i="10" s="1"/>
  <c r="F3885" i="10"/>
  <c r="G3885" i="10" s="1"/>
  <c r="H3885" i="10" s="1"/>
  <c r="I3885" i="10" s="1"/>
  <c r="F3886" i="10"/>
  <c r="G3886" i="10" s="1"/>
  <c r="H3886" i="10" s="1"/>
  <c r="I3886" i="10" s="1"/>
  <c r="F3887" i="10"/>
  <c r="G3887" i="10" s="1"/>
  <c r="H3887" i="10" s="1"/>
  <c r="I3887" i="10" s="1"/>
  <c r="F3888" i="10"/>
  <c r="G3888" i="10" s="1"/>
  <c r="H3888" i="10" s="1"/>
  <c r="I3888" i="10" s="1"/>
  <c r="F3889" i="10"/>
  <c r="G3889" i="10" s="1"/>
  <c r="H3889" i="10" s="1"/>
  <c r="I3889" i="10" s="1"/>
  <c r="F3890" i="10"/>
  <c r="G3890" i="10" s="1"/>
  <c r="H3890" i="10" s="1"/>
  <c r="I3890" i="10" s="1"/>
  <c r="F3891" i="10"/>
  <c r="G3891" i="10" s="1"/>
  <c r="H3891" i="10" s="1"/>
  <c r="I3891" i="10" s="1"/>
  <c r="F3892" i="10"/>
  <c r="G3892" i="10" s="1"/>
  <c r="H3892" i="10" s="1"/>
  <c r="I3892" i="10" s="1"/>
  <c r="F3893" i="10"/>
  <c r="G3893" i="10" s="1"/>
  <c r="H3893" i="10" s="1"/>
  <c r="I3893" i="10" s="1"/>
  <c r="F3894" i="10"/>
  <c r="G3894" i="10" s="1"/>
  <c r="H3894" i="10" s="1"/>
  <c r="I3894" i="10" s="1"/>
  <c r="F3895" i="10"/>
  <c r="G3895" i="10" s="1"/>
  <c r="H3895" i="10" s="1"/>
  <c r="I3895" i="10" s="1"/>
  <c r="F3896" i="10"/>
  <c r="G3896" i="10" s="1"/>
  <c r="H3896" i="10" s="1"/>
  <c r="I3896" i="10" s="1"/>
  <c r="F3897" i="10"/>
  <c r="G3897" i="10" s="1"/>
  <c r="H3897" i="10" s="1"/>
  <c r="I3897" i="10" s="1"/>
  <c r="F3898" i="10"/>
  <c r="G3898" i="10" s="1"/>
  <c r="H3898" i="10" s="1"/>
  <c r="I3898" i="10" s="1"/>
  <c r="F3899" i="10"/>
  <c r="G3899" i="10" s="1"/>
  <c r="H3899" i="10" s="1"/>
  <c r="I3899" i="10" s="1"/>
  <c r="F3900" i="10"/>
  <c r="G3900" i="10" s="1"/>
  <c r="H3900" i="10" s="1"/>
  <c r="I3900" i="10" s="1"/>
  <c r="F3901" i="10"/>
  <c r="G3901" i="10" s="1"/>
  <c r="H3901" i="10" s="1"/>
  <c r="I3901" i="10" s="1"/>
  <c r="F3902" i="10"/>
  <c r="G3902" i="10" s="1"/>
  <c r="H3902" i="10" s="1"/>
  <c r="I3902" i="10" s="1"/>
  <c r="F3903" i="10"/>
  <c r="G3903" i="10" s="1"/>
  <c r="H3903" i="10" s="1"/>
  <c r="I3903" i="10" s="1"/>
  <c r="F3904" i="10"/>
  <c r="G3904" i="10" s="1"/>
  <c r="H3904" i="10" s="1"/>
  <c r="I3904" i="10" s="1"/>
  <c r="F3905" i="10"/>
  <c r="G3905" i="10" s="1"/>
  <c r="H3905" i="10" s="1"/>
  <c r="I3905" i="10" s="1"/>
  <c r="F3906" i="10"/>
  <c r="G3906" i="10" s="1"/>
  <c r="H3906" i="10" s="1"/>
  <c r="I3906" i="10" s="1"/>
  <c r="F3907" i="10"/>
  <c r="G3907" i="10" s="1"/>
  <c r="H3907" i="10" s="1"/>
  <c r="I3907" i="10" s="1"/>
  <c r="F3908" i="10"/>
  <c r="G3908" i="10" s="1"/>
  <c r="H3908" i="10" s="1"/>
  <c r="I3908" i="10" s="1"/>
  <c r="F3909" i="10"/>
  <c r="G3909" i="10" s="1"/>
  <c r="H3909" i="10" s="1"/>
  <c r="I3909" i="10" s="1"/>
  <c r="F3910" i="10"/>
  <c r="G3910" i="10" s="1"/>
  <c r="H3910" i="10" s="1"/>
  <c r="I3910" i="10" s="1"/>
  <c r="F3911" i="10"/>
  <c r="G3911" i="10" s="1"/>
  <c r="H3911" i="10" s="1"/>
  <c r="I3911" i="10" s="1"/>
  <c r="F3912" i="10"/>
  <c r="G3912" i="10" s="1"/>
  <c r="H3912" i="10" s="1"/>
  <c r="I3912" i="10" s="1"/>
  <c r="F3913" i="10"/>
  <c r="G3913" i="10" s="1"/>
  <c r="H3913" i="10" s="1"/>
  <c r="I3913" i="10" s="1"/>
  <c r="F3914" i="10"/>
  <c r="G3914" i="10" s="1"/>
  <c r="H3914" i="10" s="1"/>
  <c r="I3914" i="10" s="1"/>
  <c r="F3915" i="10"/>
  <c r="G3915" i="10" s="1"/>
  <c r="H3915" i="10" s="1"/>
  <c r="I3915" i="10" s="1"/>
  <c r="F3916" i="10"/>
  <c r="G3916" i="10" s="1"/>
  <c r="H3916" i="10" s="1"/>
  <c r="I3916" i="10" s="1"/>
  <c r="F3917" i="10"/>
  <c r="G3917" i="10" s="1"/>
  <c r="H3917" i="10" s="1"/>
  <c r="I3917" i="10" s="1"/>
  <c r="F3918" i="10"/>
  <c r="G3918" i="10" s="1"/>
  <c r="H3918" i="10" s="1"/>
  <c r="I3918" i="10" s="1"/>
  <c r="F3919" i="10"/>
  <c r="G3919" i="10" s="1"/>
  <c r="H3919" i="10" s="1"/>
  <c r="I3919" i="10" s="1"/>
  <c r="F3920" i="10"/>
  <c r="G3920" i="10" s="1"/>
  <c r="H3920" i="10" s="1"/>
  <c r="I3920" i="10" s="1"/>
  <c r="F3921" i="10"/>
  <c r="G3921" i="10" s="1"/>
  <c r="H3921" i="10" s="1"/>
  <c r="I3921" i="10" s="1"/>
  <c r="F3922" i="10"/>
  <c r="G3922" i="10" s="1"/>
  <c r="H3922" i="10" s="1"/>
  <c r="I3922" i="10" s="1"/>
  <c r="F3923" i="10"/>
  <c r="G3923" i="10" s="1"/>
  <c r="H3923" i="10" s="1"/>
  <c r="I3923" i="10" s="1"/>
  <c r="F3924" i="10"/>
  <c r="G3924" i="10" s="1"/>
  <c r="H3924" i="10" s="1"/>
  <c r="I3924" i="10" s="1"/>
  <c r="F3925" i="10"/>
  <c r="G3925" i="10" s="1"/>
  <c r="H3925" i="10" s="1"/>
  <c r="I3925" i="10" s="1"/>
  <c r="F3926" i="10"/>
  <c r="G3926" i="10" s="1"/>
  <c r="H3926" i="10" s="1"/>
  <c r="I3926" i="10" s="1"/>
  <c r="F3927" i="10"/>
  <c r="G3927" i="10" s="1"/>
  <c r="H3927" i="10" s="1"/>
  <c r="I3927" i="10" s="1"/>
  <c r="F3928" i="10"/>
  <c r="G3928" i="10" s="1"/>
  <c r="H3928" i="10" s="1"/>
  <c r="I3928" i="10" s="1"/>
  <c r="F3929" i="10"/>
  <c r="G3929" i="10" s="1"/>
  <c r="H3929" i="10" s="1"/>
  <c r="I3929" i="10" s="1"/>
  <c r="F3930" i="10"/>
  <c r="G3930" i="10" s="1"/>
  <c r="H3930" i="10" s="1"/>
  <c r="I3930" i="10" s="1"/>
  <c r="F3931" i="10"/>
  <c r="G3931" i="10" s="1"/>
  <c r="H3931" i="10" s="1"/>
  <c r="I3931" i="10" s="1"/>
  <c r="F3932" i="10"/>
  <c r="G3932" i="10" s="1"/>
  <c r="H3932" i="10" s="1"/>
  <c r="I3932" i="10" s="1"/>
  <c r="F3933" i="10"/>
  <c r="G3933" i="10" s="1"/>
  <c r="H3933" i="10" s="1"/>
  <c r="I3933" i="10" s="1"/>
  <c r="F3934" i="10"/>
  <c r="G3934" i="10" s="1"/>
  <c r="H3934" i="10" s="1"/>
  <c r="I3934" i="10" s="1"/>
  <c r="F3935" i="10"/>
  <c r="G3935" i="10" s="1"/>
  <c r="H3935" i="10" s="1"/>
  <c r="I3935" i="10" s="1"/>
  <c r="F3936" i="10"/>
  <c r="G3936" i="10" s="1"/>
  <c r="H3936" i="10" s="1"/>
  <c r="I3936" i="10" s="1"/>
  <c r="F3937" i="10"/>
  <c r="G3937" i="10" s="1"/>
  <c r="H3937" i="10" s="1"/>
  <c r="I3937" i="10" s="1"/>
  <c r="F3938" i="10"/>
  <c r="G3938" i="10" s="1"/>
  <c r="H3938" i="10" s="1"/>
  <c r="I3938" i="10" s="1"/>
  <c r="F3939" i="10"/>
  <c r="G3939" i="10" s="1"/>
  <c r="H3939" i="10" s="1"/>
  <c r="I3939" i="10" s="1"/>
  <c r="F3940" i="10"/>
  <c r="G3940" i="10" s="1"/>
  <c r="H3940" i="10" s="1"/>
  <c r="I3940" i="10" s="1"/>
  <c r="F3941" i="10"/>
  <c r="G3941" i="10" s="1"/>
  <c r="H3941" i="10" s="1"/>
  <c r="I3941" i="10" s="1"/>
  <c r="F3942" i="10"/>
  <c r="G3942" i="10" s="1"/>
  <c r="H3942" i="10" s="1"/>
  <c r="I3942" i="10" s="1"/>
  <c r="F3943" i="10"/>
  <c r="G3943" i="10" s="1"/>
  <c r="H3943" i="10" s="1"/>
  <c r="I3943" i="10" s="1"/>
  <c r="F3944" i="10"/>
  <c r="G3944" i="10" s="1"/>
  <c r="H3944" i="10" s="1"/>
  <c r="I3944" i="10" s="1"/>
  <c r="F3945" i="10"/>
  <c r="G3945" i="10" s="1"/>
  <c r="H3945" i="10" s="1"/>
  <c r="I3945" i="10" s="1"/>
  <c r="F3946" i="10"/>
  <c r="G3946" i="10" s="1"/>
  <c r="H3946" i="10" s="1"/>
  <c r="I3946" i="10" s="1"/>
  <c r="F3947" i="10"/>
  <c r="G3947" i="10" s="1"/>
  <c r="H3947" i="10" s="1"/>
  <c r="I3947" i="10" s="1"/>
  <c r="F3948" i="10"/>
  <c r="G3948" i="10" s="1"/>
  <c r="H3948" i="10" s="1"/>
  <c r="I3948" i="10" s="1"/>
  <c r="F3949" i="10"/>
  <c r="G3949" i="10" s="1"/>
  <c r="H3949" i="10" s="1"/>
  <c r="I3949" i="10" s="1"/>
  <c r="F3950" i="10"/>
  <c r="G3950" i="10" s="1"/>
  <c r="H3950" i="10" s="1"/>
  <c r="I3950" i="10" s="1"/>
  <c r="F3951" i="10"/>
  <c r="G3951" i="10" s="1"/>
  <c r="H3951" i="10" s="1"/>
  <c r="I3951" i="10" s="1"/>
  <c r="F3952" i="10"/>
  <c r="G3952" i="10" s="1"/>
  <c r="H3952" i="10" s="1"/>
  <c r="I3952" i="10" s="1"/>
  <c r="F3953" i="10"/>
  <c r="G3953" i="10" s="1"/>
  <c r="H3953" i="10" s="1"/>
  <c r="I3953" i="10" s="1"/>
  <c r="F3954" i="10"/>
  <c r="G3954" i="10" s="1"/>
  <c r="H3954" i="10" s="1"/>
  <c r="I3954" i="10" s="1"/>
  <c r="F3955" i="10"/>
  <c r="G3955" i="10" s="1"/>
  <c r="H3955" i="10" s="1"/>
  <c r="I3955" i="10" s="1"/>
  <c r="F3956" i="10"/>
  <c r="G3956" i="10" s="1"/>
  <c r="H3956" i="10" s="1"/>
  <c r="I3956" i="10" s="1"/>
  <c r="F3957" i="10"/>
  <c r="G3957" i="10" s="1"/>
  <c r="H3957" i="10" s="1"/>
  <c r="I3957" i="10" s="1"/>
  <c r="F3958" i="10"/>
  <c r="G3958" i="10" s="1"/>
  <c r="H3958" i="10" s="1"/>
  <c r="I3958" i="10" s="1"/>
  <c r="F3959" i="10"/>
  <c r="G3959" i="10" s="1"/>
  <c r="H3959" i="10" s="1"/>
  <c r="I3959" i="10" s="1"/>
  <c r="F3960" i="10"/>
  <c r="G3960" i="10" s="1"/>
  <c r="H3960" i="10" s="1"/>
  <c r="I3960" i="10" s="1"/>
  <c r="F3961" i="10"/>
  <c r="G3961" i="10" s="1"/>
  <c r="H3961" i="10" s="1"/>
  <c r="I3961" i="10" s="1"/>
  <c r="F3962" i="10"/>
  <c r="G3962" i="10" s="1"/>
  <c r="H3962" i="10" s="1"/>
  <c r="I3962" i="10" s="1"/>
  <c r="F3963" i="10"/>
  <c r="G3963" i="10" s="1"/>
  <c r="H3963" i="10" s="1"/>
  <c r="I3963" i="10" s="1"/>
  <c r="F3964" i="10"/>
  <c r="G3964" i="10" s="1"/>
  <c r="H3964" i="10" s="1"/>
  <c r="I3964" i="10" s="1"/>
  <c r="F3965" i="10"/>
  <c r="G3965" i="10" s="1"/>
  <c r="H3965" i="10" s="1"/>
  <c r="I3965" i="10" s="1"/>
  <c r="F3966" i="10"/>
  <c r="G3966" i="10" s="1"/>
  <c r="H3966" i="10" s="1"/>
  <c r="I3966" i="10" s="1"/>
  <c r="F3967" i="10"/>
  <c r="G3967" i="10" s="1"/>
  <c r="H3967" i="10" s="1"/>
  <c r="I3967" i="10" s="1"/>
  <c r="F3968" i="10"/>
  <c r="G3968" i="10" s="1"/>
  <c r="H3968" i="10" s="1"/>
  <c r="I3968" i="10" s="1"/>
  <c r="F3969" i="10"/>
  <c r="G3969" i="10" s="1"/>
  <c r="H3969" i="10" s="1"/>
  <c r="I3969" i="10" s="1"/>
  <c r="F3970" i="10"/>
  <c r="G3970" i="10" s="1"/>
  <c r="H3970" i="10" s="1"/>
  <c r="I3970" i="10" s="1"/>
  <c r="F3971" i="10"/>
  <c r="G3971" i="10" s="1"/>
  <c r="H3971" i="10" s="1"/>
  <c r="I3971" i="10" s="1"/>
  <c r="F3972" i="10"/>
  <c r="G3972" i="10" s="1"/>
  <c r="H3972" i="10" s="1"/>
  <c r="I3972" i="10" s="1"/>
  <c r="F3973" i="10"/>
  <c r="G3973" i="10" s="1"/>
  <c r="H3973" i="10" s="1"/>
  <c r="I3973" i="10" s="1"/>
  <c r="F3974" i="10"/>
  <c r="G3974" i="10" s="1"/>
  <c r="H3974" i="10" s="1"/>
  <c r="I3974" i="10" s="1"/>
  <c r="F3975" i="10"/>
  <c r="G3975" i="10" s="1"/>
  <c r="H3975" i="10" s="1"/>
  <c r="I3975" i="10" s="1"/>
  <c r="F3976" i="10"/>
  <c r="G3976" i="10" s="1"/>
  <c r="H3976" i="10" s="1"/>
  <c r="I3976" i="10" s="1"/>
  <c r="F3977" i="10"/>
  <c r="G3977" i="10" s="1"/>
  <c r="H3977" i="10" s="1"/>
  <c r="I3977" i="10" s="1"/>
  <c r="F3978" i="10"/>
  <c r="G3978" i="10" s="1"/>
  <c r="H3978" i="10" s="1"/>
  <c r="I3978" i="10" s="1"/>
  <c r="F3979" i="10"/>
  <c r="G3979" i="10" s="1"/>
  <c r="H3979" i="10" s="1"/>
  <c r="I3979" i="10" s="1"/>
  <c r="F3980" i="10"/>
  <c r="G3980" i="10" s="1"/>
  <c r="H3980" i="10" s="1"/>
  <c r="I3980" i="10" s="1"/>
  <c r="F3981" i="10"/>
  <c r="G3981" i="10" s="1"/>
  <c r="H3981" i="10" s="1"/>
  <c r="I3981" i="10" s="1"/>
  <c r="F3982" i="10"/>
  <c r="G3982" i="10" s="1"/>
  <c r="H3982" i="10" s="1"/>
  <c r="I3982" i="10" s="1"/>
  <c r="F3983" i="10"/>
  <c r="G3983" i="10" s="1"/>
  <c r="H3983" i="10" s="1"/>
  <c r="I3983" i="10" s="1"/>
  <c r="F3984" i="10"/>
  <c r="G3984" i="10" s="1"/>
  <c r="H3984" i="10" s="1"/>
  <c r="I3984" i="10" s="1"/>
  <c r="F3985" i="10"/>
  <c r="F3986" i="10"/>
  <c r="F3987" i="10"/>
  <c r="F3988" i="10"/>
  <c r="F3989" i="10"/>
  <c r="F3990" i="10"/>
  <c r="F3991" i="10"/>
  <c r="F3992" i="10"/>
  <c r="F3993" i="10"/>
  <c r="F3994" i="10"/>
  <c r="F3995" i="10"/>
  <c r="F3996" i="10"/>
  <c r="F3997" i="10"/>
  <c r="F3998" i="10"/>
  <c r="F3999" i="10"/>
  <c r="F4000" i="10"/>
  <c r="F4001" i="10"/>
  <c r="F4002" i="10"/>
  <c r="F4003" i="10"/>
  <c r="F4004" i="10"/>
  <c r="F4005" i="10"/>
  <c r="F4006" i="10"/>
  <c r="F4007" i="10"/>
  <c r="F4008" i="10"/>
  <c r="F4009" i="10"/>
  <c r="F4010" i="10"/>
  <c r="F4011" i="10"/>
  <c r="F4012" i="10"/>
  <c r="F4013" i="10"/>
  <c r="F4014" i="10"/>
  <c r="F4015" i="10"/>
  <c r="F4016" i="10"/>
  <c r="F4017" i="10"/>
  <c r="F4018" i="10"/>
  <c r="G4018" i="10" s="1"/>
  <c r="H4018" i="10" s="1"/>
  <c r="I4018" i="10" s="1"/>
  <c r="F4019" i="10"/>
  <c r="G4019" i="10" s="1"/>
  <c r="H4019" i="10" s="1"/>
  <c r="I4019" i="10" s="1"/>
  <c r="F4020" i="10"/>
  <c r="G4020" i="10" s="1"/>
  <c r="H4020" i="10" s="1"/>
  <c r="I4020" i="10" s="1"/>
  <c r="F4021" i="10"/>
  <c r="G4021" i="10" s="1"/>
  <c r="H4021" i="10" s="1"/>
  <c r="I4021" i="10" s="1"/>
  <c r="F4022" i="10"/>
  <c r="G4022" i="10" s="1"/>
  <c r="H4022" i="10" s="1"/>
  <c r="I4022" i="10" s="1"/>
  <c r="F4023" i="10"/>
  <c r="G4023" i="10" s="1"/>
  <c r="H4023" i="10" s="1"/>
  <c r="I4023" i="10" s="1"/>
  <c r="F4024" i="10"/>
  <c r="G4024" i="10" s="1"/>
  <c r="H4024" i="10" s="1"/>
  <c r="I4024" i="10" s="1"/>
  <c r="F4025" i="10"/>
  <c r="G4025" i="10" s="1"/>
  <c r="H4025" i="10" s="1"/>
  <c r="I4025" i="10" s="1"/>
  <c r="F4026" i="10"/>
  <c r="G4026" i="10" s="1"/>
  <c r="H4026" i="10" s="1"/>
  <c r="I4026" i="10" s="1"/>
  <c r="F4027" i="10"/>
  <c r="G4027" i="10" s="1"/>
  <c r="H4027" i="10" s="1"/>
  <c r="I4027" i="10" s="1"/>
  <c r="F4028" i="10"/>
  <c r="G4028" i="10" s="1"/>
  <c r="H4028" i="10" s="1"/>
  <c r="I4028" i="10" s="1"/>
  <c r="F4029" i="10"/>
  <c r="G4029" i="10" s="1"/>
  <c r="H4029" i="10" s="1"/>
  <c r="I4029" i="10" s="1"/>
  <c r="F4030" i="10"/>
  <c r="G4030" i="10" s="1"/>
  <c r="H4030" i="10" s="1"/>
  <c r="I4030" i="10" s="1"/>
  <c r="F4031" i="10"/>
  <c r="G4031" i="10" s="1"/>
  <c r="H4031" i="10" s="1"/>
  <c r="I4031" i="10" s="1"/>
  <c r="F4032" i="10"/>
  <c r="G4032" i="10" s="1"/>
  <c r="H4032" i="10" s="1"/>
  <c r="I4032" i="10" s="1"/>
  <c r="F4033" i="10"/>
  <c r="G4033" i="10" s="1"/>
  <c r="H4033" i="10" s="1"/>
  <c r="I4033" i="10" s="1"/>
  <c r="F4034" i="10"/>
  <c r="G4034" i="10" s="1"/>
  <c r="H4034" i="10" s="1"/>
  <c r="I4034" i="10" s="1"/>
  <c r="F4035" i="10"/>
  <c r="G4035" i="10" s="1"/>
  <c r="H4035" i="10" s="1"/>
  <c r="I4035" i="10" s="1"/>
  <c r="F4036" i="10"/>
  <c r="G4036" i="10" s="1"/>
  <c r="H4036" i="10" s="1"/>
  <c r="I4036" i="10" s="1"/>
  <c r="F4037" i="10"/>
  <c r="G4037" i="10" s="1"/>
  <c r="H4037" i="10" s="1"/>
  <c r="I4037" i="10" s="1"/>
  <c r="F4038" i="10"/>
  <c r="G4038" i="10" s="1"/>
  <c r="H4038" i="10" s="1"/>
  <c r="I4038" i="10" s="1"/>
  <c r="F4039" i="10"/>
  <c r="G4039" i="10" s="1"/>
  <c r="H4039" i="10" s="1"/>
  <c r="I4039" i="10" s="1"/>
  <c r="F4040" i="10"/>
  <c r="G4040" i="10" s="1"/>
  <c r="H4040" i="10" s="1"/>
  <c r="I4040" i="10" s="1"/>
  <c r="F4041" i="10"/>
  <c r="G4041" i="10" s="1"/>
  <c r="H4041" i="10" s="1"/>
  <c r="I4041" i="10" s="1"/>
  <c r="F4042" i="10"/>
  <c r="G4042" i="10" s="1"/>
  <c r="H4042" i="10" s="1"/>
  <c r="I4042" i="10" s="1"/>
  <c r="F4043" i="10"/>
  <c r="G4043" i="10" s="1"/>
  <c r="H4043" i="10" s="1"/>
  <c r="I4043" i="10" s="1"/>
  <c r="F4044" i="10"/>
  <c r="G4044" i="10" s="1"/>
  <c r="H4044" i="10" s="1"/>
  <c r="I4044" i="10" s="1"/>
  <c r="F4045" i="10"/>
  <c r="G4045" i="10" s="1"/>
  <c r="H4045" i="10" s="1"/>
  <c r="I4045" i="10" s="1"/>
  <c r="F4046" i="10"/>
  <c r="G4046" i="10" s="1"/>
  <c r="H4046" i="10" s="1"/>
  <c r="I4046" i="10" s="1"/>
  <c r="F4047" i="10"/>
  <c r="G4047" i="10" s="1"/>
  <c r="H4047" i="10" s="1"/>
  <c r="I4047" i="10" s="1"/>
  <c r="F4048" i="10"/>
  <c r="G4048" i="10" s="1"/>
  <c r="H4048" i="10" s="1"/>
  <c r="I4048" i="10" s="1"/>
  <c r="F4049" i="10"/>
  <c r="G4049" i="10" s="1"/>
  <c r="H4049" i="10" s="1"/>
  <c r="I4049" i="10" s="1"/>
  <c r="F4050" i="10"/>
  <c r="G4050" i="10" s="1"/>
  <c r="H4050" i="10" s="1"/>
  <c r="I4050" i="10" s="1"/>
  <c r="F4051" i="10"/>
  <c r="G4051" i="10" s="1"/>
  <c r="H4051" i="10" s="1"/>
  <c r="I4051" i="10" s="1"/>
  <c r="F4052" i="10"/>
  <c r="G4052" i="10" s="1"/>
  <c r="H4052" i="10" s="1"/>
  <c r="I4052" i="10" s="1"/>
  <c r="F4053" i="10"/>
  <c r="G4053" i="10" s="1"/>
  <c r="H4053" i="10" s="1"/>
  <c r="I4053" i="10" s="1"/>
  <c r="F4054" i="10"/>
  <c r="G4054" i="10" s="1"/>
  <c r="H4054" i="10" s="1"/>
  <c r="I4054" i="10" s="1"/>
  <c r="F4055" i="10"/>
  <c r="G4055" i="10" s="1"/>
  <c r="H4055" i="10" s="1"/>
  <c r="I4055" i="10" s="1"/>
  <c r="F4056" i="10"/>
  <c r="G4056" i="10" s="1"/>
  <c r="H4056" i="10" s="1"/>
  <c r="I4056" i="10" s="1"/>
  <c r="F4057" i="10"/>
  <c r="G4057" i="10" s="1"/>
  <c r="H4057" i="10" s="1"/>
  <c r="I4057" i="10" s="1"/>
  <c r="F4058" i="10"/>
  <c r="G4058" i="10" s="1"/>
  <c r="H4058" i="10" s="1"/>
  <c r="I4058" i="10" s="1"/>
  <c r="F4059" i="10"/>
  <c r="G4059" i="10" s="1"/>
  <c r="H4059" i="10" s="1"/>
  <c r="I4059" i="10" s="1"/>
  <c r="F4060" i="10"/>
  <c r="G4060" i="10" s="1"/>
  <c r="H4060" i="10" s="1"/>
  <c r="I4060" i="10" s="1"/>
  <c r="F4061" i="10"/>
  <c r="G4061" i="10" s="1"/>
  <c r="H4061" i="10" s="1"/>
  <c r="I4061" i="10" s="1"/>
  <c r="F4062" i="10"/>
  <c r="G4062" i="10" s="1"/>
  <c r="H4062" i="10" s="1"/>
  <c r="I4062" i="10" s="1"/>
  <c r="F4063" i="10"/>
  <c r="G4063" i="10" s="1"/>
  <c r="H4063" i="10" s="1"/>
  <c r="I4063" i="10" s="1"/>
  <c r="F4064" i="10"/>
  <c r="G4064" i="10" s="1"/>
  <c r="H4064" i="10" s="1"/>
  <c r="I4064" i="10" s="1"/>
  <c r="F4065" i="10"/>
  <c r="G4065" i="10" s="1"/>
  <c r="H4065" i="10" s="1"/>
  <c r="I4065" i="10" s="1"/>
  <c r="F4066" i="10"/>
  <c r="G4066" i="10" s="1"/>
  <c r="H4066" i="10" s="1"/>
  <c r="I4066" i="10" s="1"/>
  <c r="F4067" i="10"/>
  <c r="G4067" i="10" s="1"/>
  <c r="H4067" i="10" s="1"/>
  <c r="I4067" i="10" s="1"/>
  <c r="F4068" i="10"/>
  <c r="G4068" i="10" s="1"/>
  <c r="H4068" i="10" s="1"/>
  <c r="I4068" i="10" s="1"/>
  <c r="F4069" i="10"/>
  <c r="G4069" i="10" s="1"/>
  <c r="H4069" i="10" s="1"/>
  <c r="I4069" i="10" s="1"/>
  <c r="F4070" i="10"/>
  <c r="G4070" i="10" s="1"/>
  <c r="H4070" i="10" s="1"/>
  <c r="I4070" i="10" s="1"/>
  <c r="F4071" i="10"/>
  <c r="G4071" i="10" s="1"/>
  <c r="H4071" i="10" s="1"/>
  <c r="I4071" i="10" s="1"/>
  <c r="F4072" i="10"/>
  <c r="G4072" i="10" s="1"/>
  <c r="H4072" i="10" s="1"/>
  <c r="I4072" i="10" s="1"/>
  <c r="F4073" i="10"/>
  <c r="G4073" i="10" s="1"/>
  <c r="H4073" i="10" s="1"/>
  <c r="I4073" i="10" s="1"/>
  <c r="F4074" i="10"/>
  <c r="G4074" i="10" s="1"/>
  <c r="H4074" i="10" s="1"/>
  <c r="I4074" i="10" s="1"/>
  <c r="F4075" i="10"/>
  <c r="G4075" i="10" s="1"/>
  <c r="H4075" i="10" s="1"/>
  <c r="I4075" i="10" s="1"/>
  <c r="F4076" i="10"/>
  <c r="G4076" i="10" s="1"/>
  <c r="H4076" i="10" s="1"/>
  <c r="I4076" i="10" s="1"/>
  <c r="F4077" i="10"/>
  <c r="G4077" i="10" s="1"/>
  <c r="H4077" i="10" s="1"/>
  <c r="I4077" i="10" s="1"/>
  <c r="F4078" i="10"/>
  <c r="G4078" i="10" s="1"/>
  <c r="H4078" i="10" s="1"/>
  <c r="I4078" i="10" s="1"/>
  <c r="F4079" i="10"/>
  <c r="G4079" i="10" s="1"/>
  <c r="H4079" i="10" s="1"/>
  <c r="I4079" i="10" s="1"/>
  <c r="F4080" i="10"/>
  <c r="G4080" i="10" s="1"/>
  <c r="H4080" i="10" s="1"/>
  <c r="I4080" i="10" s="1"/>
  <c r="F4081" i="10"/>
  <c r="G4081" i="10" s="1"/>
  <c r="H4081" i="10" s="1"/>
  <c r="I4081" i="10" s="1"/>
  <c r="F4082" i="10"/>
  <c r="G4082" i="10" s="1"/>
  <c r="H4082" i="10" s="1"/>
  <c r="I4082" i="10" s="1"/>
  <c r="F4083" i="10"/>
  <c r="G4083" i="10" s="1"/>
  <c r="H4083" i="10" s="1"/>
  <c r="I4083" i="10" s="1"/>
  <c r="F4084" i="10"/>
  <c r="G4084" i="10" s="1"/>
  <c r="H4084" i="10" s="1"/>
  <c r="I4084" i="10" s="1"/>
  <c r="F4085" i="10"/>
  <c r="G4085" i="10" s="1"/>
  <c r="H4085" i="10" s="1"/>
  <c r="I4085" i="10" s="1"/>
  <c r="F4086" i="10"/>
  <c r="G4086" i="10" s="1"/>
  <c r="H4086" i="10" s="1"/>
  <c r="I4086" i="10" s="1"/>
  <c r="F4087" i="10"/>
  <c r="G4087" i="10" s="1"/>
  <c r="H4087" i="10" s="1"/>
  <c r="I4087" i="10" s="1"/>
  <c r="F4088" i="10"/>
  <c r="G4088" i="10" s="1"/>
  <c r="H4088" i="10" s="1"/>
  <c r="I4088" i="10" s="1"/>
  <c r="F4089" i="10"/>
  <c r="G4089" i="10" s="1"/>
  <c r="H4089" i="10" s="1"/>
  <c r="I4089" i="10" s="1"/>
  <c r="F4090" i="10"/>
  <c r="G4090" i="10" s="1"/>
  <c r="H4090" i="10" s="1"/>
  <c r="I4090" i="10" s="1"/>
  <c r="F4091" i="10"/>
  <c r="G4091" i="10" s="1"/>
  <c r="H4091" i="10" s="1"/>
  <c r="I4091" i="10" s="1"/>
  <c r="F4092" i="10"/>
  <c r="G4092" i="10" s="1"/>
  <c r="H4092" i="10" s="1"/>
  <c r="I4092" i="10" s="1"/>
  <c r="F4093" i="10"/>
  <c r="G4093" i="10" s="1"/>
  <c r="H4093" i="10" s="1"/>
  <c r="I4093" i="10" s="1"/>
  <c r="F4094" i="10"/>
  <c r="G4094" i="10" s="1"/>
  <c r="H4094" i="10" s="1"/>
  <c r="I4094" i="10" s="1"/>
  <c r="F4095" i="10"/>
  <c r="G4095" i="10" s="1"/>
  <c r="H4095" i="10" s="1"/>
  <c r="I4095" i="10" s="1"/>
  <c r="F4096" i="10"/>
  <c r="G4096" i="10" s="1"/>
  <c r="H4096" i="10" s="1"/>
  <c r="I4096" i="10" s="1"/>
  <c r="F4097" i="10"/>
  <c r="G4097" i="10" s="1"/>
  <c r="H4097" i="10" s="1"/>
  <c r="I4097" i="10" s="1"/>
  <c r="F4098" i="10"/>
  <c r="G4098" i="10" s="1"/>
  <c r="H4098" i="10" s="1"/>
  <c r="I4098" i="10" s="1"/>
  <c r="F4099" i="10"/>
  <c r="G4099" i="10" s="1"/>
  <c r="H4099" i="10" s="1"/>
  <c r="I4099" i="10" s="1"/>
  <c r="F4100" i="10"/>
  <c r="G4100" i="10" s="1"/>
  <c r="H4100" i="10" s="1"/>
  <c r="I4100" i="10" s="1"/>
  <c r="F4101" i="10"/>
  <c r="G4101" i="10" s="1"/>
  <c r="H4101" i="10" s="1"/>
  <c r="I4101" i="10" s="1"/>
  <c r="F4102" i="10"/>
  <c r="G4102" i="10" s="1"/>
  <c r="H4102" i="10" s="1"/>
  <c r="I4102" i="10" s="1"/>
  <c r="F4103" i="10"/>
  <c r="G4103" i="10" s="1"/>
  <c r="H4103" i="10" s="1"/>
  <c r="I4103" i="10" s="1"/>
  <c r="F4104" i="10"/>
  <c r="G4104" i="10" s="1"/>
  <c r="H4104" i="10" s="1"/>
  <c r="I4104" i="10" s="1"/>
  <c r="F4105" i="10"/>
  <c r="G4105" i="10" s="1"/>
  <c r="H4105" i="10" s="1"/>
  <c r="I4105" i="10" s="1"/>
  <c r="F4106" i="10"/>
  <c r="G4106" i="10" s="1"/>
  <c r="H4106" i="10" s="1"/>
  <c r="I4106" i="10" s="1"/>
  <c r="F4107" i="10"/>
  <c r="G4107" i="10" s="1"/>
  <c r="H4107" i="10" s="1"/>
  <c r="I4107" i="10" s="1"/>
  <c r="F4108" i="10"/>
  <c r="G4108" i="10" s="1"/>
  <c r="H4108" i="10" s="1"/>
  <c r="I4108" i="10" s="1"/>
  <c r="F4109" i="10"/>
  <c r="G4109" i="10" s="1"/>
  <c r="H4109" i="10" s="1"/>
  <c r="I4109" i="10" s="1"/>
  <c r="F4110" i="10"/>
  <c r="G4110" i="10" s="1"/>
  <c r="H4110" i="10" s="1"/>
  <c r="I4110" i="10" s="1"/>
  <c r="F4111" i="10"/>
  <c r="G4111" i="10" s="1"/>
  <c r="H4111" i="10" s="1"/>
  <c r="I4111" i="10" s="1"/>
  <c r="F4112" i="10"/>
  <c r="G4112" i="10" s="1"/>
  <c r="H4112" i="10" s="1"/>
  <c r="I4112" i="10" s="1"/>
  <c r="F4113" i="10"/>
  <c r="G4113" i="10" s="1"/>
  <c r="H4113" i="10" s="1"/>
  <c r="I4113" i="10" s="1"/>
  <c r="F4114" i="10"/>
  <c r="G4114" i="10" s="1"/>
  <c r="H4114" i="10" s="1"/>
  <c r="I4114" i="10" s="1"/>
  <c r="F4115" i="10"/>
  <c r="G4115" i="10" s="1"/>
  <c r="H4115" i="10" s="1"/>
  <c r="I4115" i="10" s="1"/>
  <c r="F4116" i="10"/>
  <c r="G4116" i="10" s="1"/>
  <c r="H4116" i="10" s="1"/>
  <c r="I4116" i="10" s="1"/>
  <c r="F4117" i="10"/>
  <c r="G4117" i="10" s="1"/>
  <c r="H4117" i="10" s="1"/>
  <c r="I4117" i="10" s="1"/>
  <c r="F4118" i="10"/>
  <c r="G4118" i="10" s="1"/>
  <c r="H4118" i="10" s="1"/>
  <c r="I4118" i="10" s="1"/>
  <c r="F4119" i="10"/>
  <c r="G4119" i="10" s="1"/>
  <c r="H4119" i="10" s="1"/>
  <c r="I4119" i="10" s="1"/>
  <c r="F4120" i="10"/>
  <c r="G4120" i="10" s="1"/>
  <c r="H4120" i="10" s="1"/>
  <c r="I4120" i="10" s="1"/>
  <c r="F4121" i="10"/>
  <c r="G4121" i="10" s="1"/>
  <c r="H4121" i="10" s="1"/>
  <c r="I4121" i="10" s="1"/>
  <c r="F4122" i="10"/>
  <c r="G4122" i="10" s="1"/>
  <c r="H4122" i="10" s="1"/>
  <c r="I4122" i="10" s="1"/>
  <c r="F4123" i="10"/>
  <c r="G4123" i="10" s="1"/>
  <c r="H4123" i="10" s="1"/>
  <c r="I4123" i="10" s="1"/>
  <c r="F4124" i="10"/>
  <c r="G4124" i="10" s="1"/>
  <c r="H4124" i="10" s="1"/>
  <c r="I4124" i="10" s="1"/>
  <c r="F4125" i="10"/>
  <c r="G4125" i="10" s="1"/>
  <c r="H4125" i="10" s="1"/>
  <c r="I4125" i="10" s="1"/>
  <c r="F4126" i="10"/>
  <c r="G4126" i="10" s="1"/>
  <c r="H4126" i="10" s="1"/>
  <c r="I4126" i="10" s="1"/>
  <c r="F4127" i="10"/>
  <c r="G4127" i="10" s="1"/>
  <c r="H4127" i="10" s="1"/>
  <c r="I4127" i="10" s="1"/>
  <c r="F4128" i="10"/>
  <c r="G4128" i="10" s="1"/>
  <c r="H4128" i="10" s="1"/>
  <c r="I4128" i="10" s="1"/>
  <c r="F4129" i="10"/>
  <c r="G4129" i="10" s="1"/>
  <c r="H4129" i="10" s="1"/>
  <c r="I4129" i="10" s="1"/>
  <c r="F4130" i="10"/>
  <c r="G4130" i="10" s="1"/>
  <c r="H4130" i="10" s="1"/>
  <c r="I4130" i="10" s="1"/>
  <c r="F4131" i="10"/>
  <c r="G4131" i="10" s="1"/>
  <c r="H4131" i="10" s="1"/>
  <c r="I4131" i="10" s="1"/>
  <c r="F4132" i="10"/>
  <c r="G4132" i="10" s="1"/>
  <c r="H4132" i="10" s="1"/>
  <c r="I4132" i="10" s="1"/>
  <c r="F4133" i="10"/>
  <c r="G4133" i="10" s="1"/>
  <c r="H4133" i="10" s="1"/>
  <c r="I4133" i="10" s="1"/>
  <c r="F4134" i="10"/>
  <c r="G4134" i="10" s="1"/>
  <c r="H4134" i="10" s="1"/>
  <c r="I4134" i="10" s="1"/>
  <c r="F4135" i="10"/>
  <c r="G4135" i="10" s="1"/>
  <c r="H4135" i="10" s="1"/>
  <c r="I4135" i="10" s="1"/>
  <c r="F4136" i="10"/>
  <c r="G4136" i="10" s="1"/>
  <c r="H4136" i="10" s="1"/>
  <c r="I4136" i="10" s="1"/>
  <c r="F4137" i="10"/>
  <c r="G4137" i="10" s="1"/>
  <c r="H4137" i="10" s="1"/>
  <c r="I4137" i="10" s="1"/>
  <c r="F4138" i="10"/>
  <c r="G4138" i="10" s="1"/>
  <c r="H4138" i="10" s="1"/>
  <c r="I4138" i="10" s="1"/>
  <c r="F4139" i="10"/>
  <c r="G4139" i="10" s="1"/>
  <c r="H4139" i="10" s="1"/>
  <c r="I4139" i="10" s="1"/>
  <c r="F4140" i="10"/>
  <c r="G4140" i="10" s="1"/>
  <c r="H4140" i="10" s="1"/>
  <c r="I4140" i="10" s="1"/>
  <c r="F4141" i="10"/>
  <c r="G4141" i="10" s="1"/>
  <c r="H4141" i="10" s="1"/>
  <c r="I4141" i="10" s="1"/>
  <c r="F4142" i="10"/>
  <c r="G4142" i="10" s="1"/>
  <c r="H4142" i="10" s="1"/>
  <c r="I4142" i="10" s="1"/>
  <c r="F4143" i="10"/>
  <c r="G4143" i="10" s="1"/>
  <c r="H4143" i="10" s="1"/>
  <c r="I4143" i="10" s="1"/>
  <c r="F4144" i="10"/>
  <c r="G4144" i="10" s="1"/>
  <c r="H4144" i="10" s="1"/>
  <c r="I4144" i="10" s="1"/>
  <c r="F4145" i="10"/>
  <c r="G4145" i="10" s="1"/>
  <c r="H4145" i="10" s="1"/>
  <c r="I4145" i="10" s="1"/>
  <c r="F4146" i="10"/>
  <c r="G4146" i="10" s="1"/>
  <c r="H4146" i="10" s="1"/>
  <c r="I4146" i="10" s="1"/>
  <c r="F4147" i="10"/>
  <c r="G4147" i="10" s="1"/>
  <c r="H4147" i="10" s="1"/>
  <c r="I4147" i="10" s="1"/>
  <c r="F4148" i="10"/>
  <c r="G4148" i="10" s="1"/>
  <c r="H4148" i="10" s="1"/>
  <c r="I4148" i="10" s="1"/>
  <c r="F4149" i="10"/>
  <c r="G4149" i="10" s="1"/>
  <c r="H4149" i="10" s="1"/>
  <c r="I4149" i="10" s="1"/>
  <c r="F4150" i="10"/>
  <c r="G4150" i="10" s="1"/>
  <c r="H4150" i="10" s="1"/>
  <c r="I4150" i="10" s="1"/>
  <c r="F4151" i="10"/>
  <c r="G4151" i="10" s="1"/>
  <c r="H4151" i="10" s="1"/>
  <c r="I4151" i="10" s="1"/>
  <c r="F4152" i="10"/>
  <c r="G4152" i="10" s="1"/>
  <c r="H4152" i="10" s="1"/>
  <c r="I4152" i="10" s="1"/>
  <c r="F4153" i="10"/>
  <c r="G4153" i="10" s="1"/>
  <c r="H4153" i="10" s="1"/>
  <c r="I4153" i="10" s="1"/>
  <c r="F4154" i="10"/>
  <c r="G4154" i="10" s="1"/>
  <c r="H4154" i="10" s="1"/>
  <c r="I4154" i="10" s="1"/>
  <c r="F4155" i="10"/>
  <c r="G4155" i="10" s="1"/>
  <c r="H4155" i="10" s="1"/>
  <c r="I4155" i="10" s="1"/>
  <c r="F4156" i="10"/>
  <c r="G4156" i="10" s="1"/>
  <c r="H4156" i="10" s="1"/>
  <c r="I4156" i="10" s="1"/>
  <c r="F4157" i="10"/>
  <c r="G4157" i="10" s="1"/>
  <c r="H4157" i="10" s="1"/>
  <c r="I4157" i="10" s="1"/>
  <c r="F4158" i="10"/>
  <c r="G4158" i="10" s="1"/>
  <c r="H4158" i="10" s="1"/>
  <c r="I4158" i="10" s="1"/>
  <c r="F4159" i="10"/>
  <c r="G4159" i="10" s="1"/>
  <c r="H4159" i="10" s="1"/>
  <c r="I4159" i="10" s="1"/>
  <c r="F4160" i="10"/>
  <c r="G4160" i="10" s="1"/>
  <c r="H4160" i="10" s="1"/>
  <c r="I4160" i="10" s="1"/>
  <c r="F4161" i="10"/>
  <c r="G4161" i="10" s="1"/>
  <c r="H4161" i="10" s="1"/>
  <c r="I4161" i="10" s="1"/>
  <c r="F4162" i="10"/>
  <c r="G4162" i="10" s="1"/>
  <c r="H4162" i="10" s="1"/>
  <c r="I4162" i="10" s="1"/>
  <c r="F4163" i="10"/>
  <c r="G4163" i="10" s="1"/>
  <c r="H4163" i="10" s="1"/>
  <c r="I4163" i="10" s="1"/>
  <c r="F4164" i="10"/>
  <c r="G4164" i="10" s="1"/>
  <c r="H4164" i="10" s="1"/>
  <c r="I4164" i="10" s="1"/>
  <c r="F4165" i="10"/>
  <c r="G4165" i="10" s="1"/>
  <c r="H4165" i="10" s="1"/>
  <c r="I4165" i="10" s="1"/>
  <c r="F4166" i="10"/>
  <c r="G4166" i="10" s="1"/>
  <c r="H4166" i="10" s="1"/>
  <c r="I4166" i="10" s="1"/>
  <c r="F4167" i="10"/>
  <c r="G4167" i="10" s="1"/>
  <c r="H4167" i="10" s="1"/>
  <c r="I4167" i="10" s="1"/>
  <c r="F4168" i="10"/>
  <c r="G4168" i="10" s="1"/>
  <c r="H4168" i="10" s="1"/>
  <c r="I4168" i="10" s="1"/>
  <c r="F4169" i="10"/>
  <c r="G4169" i="10" s="1"/>
  <c r="H4169" i="10" s="1"/>
  <c r="I4169" i="10" s="1"/>
  <c r="F4170" i="10"/>
  <c r="G4170" i="10" s="1"/>
  <c r="H4170" i="10" s="1"/>
  <c r="I4170" i="10" s="1"/>
  <c r="F4171" i="10"/>
  <c r="G4171" i="10" s="1"/>
  <c r="H4171" i="10" s="1"/>
  <c r="I4171" i="10" s="1"/>
  <c r="F4172" i="10"/>
  <c r="G4172" i="10" s="1"/>
  <c r="H4172" i="10" s="1"/>
  <c r="I4172" i="10" s="1"/>
  <c r="F4173" i="10"/>
  <c r="G4173" i="10" s="1"/>
  <c r="H4173" i="10" s="1"/>
  <c r="I4173" i="10" s="1"/>
  <c r="F4174" i="10"/>
  <c r="G4174" i="10" s="1"/>
  <c r="H4174" i="10" s="1"/>
  <c r="I4174" i="10" s="1"/>
  <c r="F4175" i="10"/>
  <c r="G4175" i="10" s="1"/>
  <c r="H4175" i="10" s="1"/>
  <c r="I4175" i="10" s="1"/>
  <c r="F4176" i="10"/>
  <c r="G4176" i="10" s="1"/>
  <c r="H4176" i="10" s="1"/>
  <c r="I4176" i="10" s="1"/>
  <c r="F4177" i="10"/>
  <c r="G4177" i="10" s="1"/>
  <c r="H4177" i="10" s="1"/>
  <c r="I4177" i="10" s="1"/>
  <c r="F4178" i="10"/>
  <c r="G4178" i="10" s="1"/>
  <c r="H4178" i="10" s="1"/>
  <c r="I4178" i="10" s="1"/>
  <c r="F4179" i="10"/>
  <c r="G4179" i="10" s="1"/>
  <c r="H4179" i="10" s="1"/>
  <c r="I4179" i="10" s="1"/>
  <c r="F4180" i="10"/>
  <c r="G4180" i="10" s="1"/>
  <c r="H4180" i="10" s="1"/>
  <c r="I4180" i="10" s="1"/>
  <c r="F4181" i="10"/>
  <c r="G4181" i="10" s="1"/>
  <c r="H4181" i="10" s="1"/>
  <c r="I4181" i="10" s="1"/>
  <c r="F4182" i="10"/>
  <c r="G4182" i="10" s="1"/>
  <c r="H4182" i="10" s="1"/>
  <c r="I4182" i="10" s="1"/>
  <c r="F4183" i="10"/>
  <c r="G4183" i="10" s="1"/>
  <c r="H4183" i="10" s="1"/>
  <c r="I4183" i="10" s="1"/>
  <c r="F4184" i="10"/>
  <c r="G4184" i="10" s="1"/>
  <c r="H4184" i="10" s="1"/>
  <c r="I4184" i="10" s="1"/>
  <c r="F4185" i="10"/>
  <c r="G4185" i="10" s="1"/>
  <c r="H4185" i="10" s="1"/>
  <c r="I4185" i="10" s="1"/>
  <c r="F4186" i="10"/>
  <c r="G4186" i="10" s="1"/>
  <c r="H4186" i="10" s="1"/>
  <c r="I4186" i="10" s="1"/>
  <c r="F4187" i="10"/>
  <c r="G4187" i="10" s="1"/>
  <c r="H4187" i="10" s="1"/>
  <c r="I4187" i="10" s="1"/>
  <c r="F4188" i="10"/>
  <c r="G4188" i="10" s="1"/>
  <c r="H4188" i="10" s="1"/>
  <c r="I4188" i="10" s="1"/>
  <c r="F4189" i="10"/>
  <c r="G4189" i="10" s="1"/>
  <c r="H4189" i="10" s="1"/>
  <c r="I4189" i="10" s="1"/>
  <c r="F4190" i="10"/>
  <c r="G4190" i="10" s="1"/>
  <c r="H4190" i="10" s="1"/>
  <c r="I4190" i="10" s="1"/>
  <c r="F4191" i="10"/>
  <c r="G4191" i="10" s="1"/>
  <c r="H4191" i="10" s="1"/>
  <c r="I4191" i="10" s="1"/>
  <c r="F4192" i="10"/>
  <c r="G4192" i="10" s="1"/>
  <c r="H4192" i="10" s="1"/>
  <c r="I4192" i="10" s="1"/>
  <c r="F4193" i="10"/>
  <c r="G4193" i="10" s="1"/>
  <c r="H4193" i="10" s="1"/>
  <c r="I4193" i="10" s="1"/>
  <c r="F4194" i="10"/>
  <c r="G4194" i="10" s="1"/>
  <c r="H4194" i="10" s="1"/>
  <c r="I4194" i="10" s="1"/>
  <c r="F4195" i="10"/>
  <c r="G4195" i="10" s="1"/>
  <c r="H4195" i="10" s="1"/>
  <c r="I4195" i="10" s="1"/>
  <c r="F4196" i="10"/>
  <c r="G4196" i="10" s="1"/>
  <c r="H4196" i="10" s="1"/>
  <c r="I4196" i="10" s="1"/>
  <c r="F4197" i="10"/>
  <c r="G4197" i="10" s="1"/>
  <c r="H4197" i="10" s="1"/>
  <c r="I4197" i="10" s="1"/>
  <c r="F4198" i="10"/>
  <c r="G4198" i="10" s="1"/>
  <c r="H4198" i="10" s="1"/>
  <c r="I4198" i="10" s="1"/>
  <c r="F4199" i="10"/>
  <c r="G4199" i="10" s="1"/>
  <c r="H4199" i="10" s="1"/>
  <c r="I4199" i="10" s="1"/>
  <c r="F4200" i="10"/>
  <c r="G4200" i="10" s="1"/>
  <c r="H4200" i="10" s="1"/>
  <c r="I4200" i="10" s="1"/>
  <c r="F4201" i="10"/>
  <c r="G4201" i="10" s="1"/>
  <c r="H4201" i="10" s="1"/>
  <c r="I4201" i="10" s="1"/>
  <c r="F4202" i="10"/>
  <c r="G4202" i="10" s="1"/>
  <c r="H4202" i="10" s="1"/>
  <c r="I4202" i="10" s="1"/>
  <c r="F4203" i="10"/>
  <c r="G4203" i="10" s="1"/>
  <c r="H4203" i="10" s="1"/>
  <c r="I4203" i="10" s="1"/>
  <c r="F4204" i="10"/>
  <c r="G4204" i="10" s="1"/>
  <c r="H4204" i="10" s="1"/>
  <c r="I4204" i="10" s="1"/>
  <c r="F4205" i="10"/>
  <c r="G4205" i="10" s="1"/>
  <c r="H4205" i="10" s="1"/>
  <c r="I4205" i="10" s="1"/>
  <c r="F4206" i="10"/>
  <c r="G4206" i="10" s="1"/>
  <c r="H4206" i="10" s="1"/>
  <c r="I4206" i="10" s="1"/>
  <c r="F4207" i="10"/>
  <c r="G4207" i="10" s="1"/>
  <c r="H4207" i="10" s="1"/>
  <c r="I4207" i="10" s="1"/>
  <c r="F4208" i="10"/>
  <c r="G4208" i="10" s="1"/>
  <c r="H4208" i="10" s="1"/>
  <c r="I4208" i="10" s="1"/>
  <c r="F4209" i="10"/>
  <c r="G4209" i="10" s="1"/>
  <c r="H4209" i="10" s="1"/>
  <c r="I4209" i="10" s="1"/>
  <c r="F4210" i="10"/>
  <c r="G4210" i="10" s="1"/>
  <c r="H4210" i="10" s="1"/>
  <c r="I4210" i="10" s="1"/>
  <c r="F4211" i="10"/>
  <c r="G4211" i="10" s="1"/>
  <c r="H4211" i="10" s="1"/>
  <c r="I4211" i="10" s="1"/>
  <c r="F4212" i="10"/>
  <c r="G4212" i="10" s="1"/>
  <c r="H4212" i="10" s="1"/>
  <c r="I4212" i="10" s="1"/>
  <c r="F4213" i="10"/>
  <c r="G4213" i="10" s="1"/>
  <c r="H4213" i="10" s="1"/>
  <c r="I4213" i="10" s="1"/>
  <c r="F4214" i="10"/>
  <c r="G4214" i="10" s="1"/>
  <c r="H4214" i="10" s="1"/>
  <c r="I4214" i="10" s="1"/>
  <c r="F4215" i="10"/>
  <c r="G4215" i="10" s="1"/>
  <c r="H4215" i="10" s="1"/>
  <c r="I4215" i="10" s="1"/>
  <c r="F4216" i="10"/>
  <c r="G4216" i="10" s="1"/>
  <c r="H4216" i="10" s="1"/>
  <c r="I4216" i="10" s="1"/>
  <c r="F4217" i="10"/>
  <c r="G4217" i="10" s="1"/>
  <c r="H4217" i="10" s="1"/>
  <c r="I4217" i="10" s="1"/>
  <c r="F4218" i="10"/>
  <c r="G4218" i="10" s="1"/>
  <c r="H4218" i="10" s="1"/>
  <c r="I4218" i="10" s="1"/>
  <c r="F4219" i="10"/>
  <c r="G4219" i="10" s="1"/>
  <c r="H4219" i="10" s="1"/>
  <c r="I4219" i="10" s="1"/>
  <c r="F4220" i="10"/>
  <c r="G4220" i="10" s="1"/>
  <c r="H4220" i="10" s="1"/>
  <c r="I4220" i="10" s="1"/>
  <c r="F4221" i="10"/>
  <c r="G4221" i="10" s="1"/>
  <c r="H4221" i="10" s="1"/>
  <c r="I4221" i="10" s="1"/>
  <c r="F4222" i="10"/>
  <c r="G4222" i="10" s="1"/>
  <c r="H4222" i="10" s="1"/>
  <c r="I4222" i="10" s="1"/>
  <c r="F4223" i="10"/>
  <c r="G4223" i="10" s="1"/>
  <c r="H4223" i="10" s="1"/>
  <c r="I4223" i="10" s="1"/>
  <c r="F4224" i="10"/>
  <c r="G4224" i="10" s="1"/>
  <c r="H4224" i="10" s="1"/>
  <c r="I4224" i="10" s="1"/>
  <c r="F4225" i="10"/>
  <c r="G4225" i="10" s="1"/>
  <c r="H4225" i="10" s="1"/>
  <c r="I4225" i="10" s="1"/>
  <c r="F4226" i="10"/>
  <c r="G4226" i="10" s="1"/>
  <c r="H4226" i="10" s="1"/>
  <c r="I4226" i="10" s="1"/>
  <c r="F4227" i="10"/>
  <c r="G4227" i="10" s="1"/>
  <c r="H4227" i="10" s="1"/>
  <c r="I4227" i="10" s="1"/>
  <c r="F4228" i="10"/>
  <c r="G4228" i="10" s="1"/>
  <c r="H4228" i="10" s="1"/>
  <c r="I4228" i="10" s="1"/>
  <c r="F4229" i="10"/>
  <c r="G4229" i="10" s="1"/>
  <c r="H4229" i="10" s="1"/>
  <c r="I4229" i="10" s="1"/>
  <c r="F4230" i="10"/>
  <c r="G4230" i="10" s="1"/>
  <c r="H4230" i="10" s="1"/>
  <c r="I4230" i="10" s="1"/>
  <c r="F4231" i="10"/>
  <c r="G4231" i="10" s="1"/>
  <c r="H4231" i="10" s="1"/>
  <c r="I4231" i="10" s="1"/>
  <c r="F4232" i="10"/>
  <c r="G4232" i="10" s="1"/>
  <c r="H4232" i="10" s="1"/>
  <c r="I4232" i="10" s="1"/>
  <c r="F4233" i="10"/>
  <c r="G4233" i="10" s="1"/>
  <c r="H4233" i="10" s="1"/>
  <c r="I4233" i="10" s="1"/>
  <c r="F4234" i="10"/>
  <c r="G4234" i="10" s="1"/>
  <c r="H4234" i="10" s="1"/>
  <c r="I4234" i="10" s="1"/>
  <c r="F4235" i="10"/>
  <c r="G4235" i="10" s="1"/>
  <c r="H4235" i="10" s="1"/>
  <c r="I4235" i="10" s="1"/>
  <c r="F4236" i="10"/>
  <c r="G4236" i="10" s="1"/>
  <c r="H4236" i="10" s="1"/>
  <c r="I4236" i="10" s="1"/>
  <c r="F4237" i="10"/>
  <c r="G4237" i="10" s="1"/>
  <c r="H4237" i="10" s="1"/>
  <c r="I4237" i="10" s="1"/>
  <c r="F4238" i="10"/>
  <c r="G4238" i="10" s="1"/>
  <c r="H4238" i="10" s="1"/>
  <c r="I4238" i="10" s="1"/>
  <c r="F4239" i="10"/>
  <c r="G4239" i="10" s="1"/>
  <c r="H4239" i="10" s="1"/>
  <c r="I4239" i="10" s="1"/>
  <c r="F4240" i="10"/>
  <c r="G4240" i="10" s="1"/>
  <c r="H4240" i="10" s="1"/>
  <c r="I4240" i="10" s="1"/>
  <c r="F4241" i="10"/>
  <c r="G4241" i="10" s="1"/>
  <c r="H4241" i="10" s="1"/>
  <c r="I4241" i="10" s="1"/>
  <c r="F4242" i="10"/>
  <c r="G4242" i="10" s="1"/>
  <c r="H4242" i="10" s="1"/>
  <c r="I4242" i="10" s="1"/>
  <c r="F4243" i="10"/>
  <c r="G4243" i="10" s="1"/>
  <c r="H4243" i="10" s="1"/>
  <c r="I4243" i="10" s="1"/>
  <c r="F4244" i="10"/>
  <c r="G4244" i="10" s="1"/>
  <c r="H4244" i="10" s="1"/>
  <c r="I4244" i="10" s="1"/>
  <c r="F4245" i="10"/>
  <c r="G4245" i="10" s="1"/>
  <c r="H4245" i="10" s="1"/>
  <c r="I4245" i="10" s="1"/>
  <c r="F4246" i="10"/>
  <c r="G4246" i="10" s="1"/>
  <c r="H4246" i="10" s="1"/>
  <c r="I4246" i="10" s="1"/>
  <c r="F4247" i="10"/>
  <c r="G4247" i="10" s="1"/>
  <c r="H4247" i="10" s="1"/>
  <c r="I4247" i="10" s="1"/>
  <c r="F4248" i="10"/>
  <c r="G4248" i="10" s="1"/>
  <c r="H4248" i="10" s="1"/>
  <c r="I4248" i="10" s="1"/>
  <c r="F4249" i="10"/>
  <c r="G4249" i="10" s="1"/>
  <c r="H4249" i="10" s="1"/>
  <c r="I4249" i="10" s="1"/>
  <c r="F4250" i="10"/>
  <c r="G4250" i="10" s="1"/>
  <c r="H4250" i="10" s="1"/>
  <c r="I4250" i="10" s="1"/>
  <c r="F4251" i="10"/>
  <c r="G4251" i="10" s="1"/>
  <c r="H4251" i="10" s="1"/>
  <c r="I4251" i="10" s="1"/>
  <c r="F4252" i="10"/>
  <c r="G4252" i="10" s="1"/>
  <c r="H4252" i="10" s="1"/>
  <c r="I4252" i="10" s="1"/>
  <c r="F4253" i="10"/>
  <c r="G4253" i="10" s="1"/>
  <c r="H4253" i="10" s="1"/>
  <c r="I4253" i="10" s="1"/>
  <c r="F4254" i="10"/>
  <c r="G4254" i="10" s="1"/>
  <c r="H4254" i="10" s="1"/>
  <c r="I4254" i="10" s="1"/>
  <c r="F4255" i="10"/>
  <c r="G4255" i="10" s="1"/>
  <c r="H4255" i="10" s="1"/>
  <c r="I4255" i="10" s="1"/>
  <c r="F4256" i="10"/>
  <c r="G4256" i="10" s="1"/>
  <c r="H4256" i="10" s="1"/>
  <c r="I4256" i="10" s="1"/>
  <c r="F4257" i="10"/>
  <c r="G4257" i="10" s="1"/>
  <c r="H4257" i="10" s="1"/>
  <c r="I4257" i="10" s="1"/>
  <c r="F4258" i="10"/>
  <c r="G4258" i="10" s="1"/>
  <c r="H4258" i="10" s="1"/>
  <c r="I4258" i="10" s="1"/>
  <c r="F4259" i="10"/>
  <c r="G4259" i="10" s="1"/>
  <c r="H4259" i="10" s="1"/>
  <c r="I4259" i="10" s="1"/>
  <c r="F4260" i="10"/>
  <c r="G4260" i="10" s="1"/>
  <c r="H4260" i="10" s="1"/>
  <c r="I4260" i="10" s="1"/>
  <c r="F4261" i="10"/>
  <c r="G4261" i="10" s="1"/>
  <c r="H4261" i="10" s="1"/>
  <c r="I4261" i="10" s="1"/>
  <c r="F4262" i="10"/>
  <c r="G4262" i="10" s="1"/>
  <c r="H4262" i="10" s="1"/>
  <c r="I4262" i="10" s="1"/>
  <c r="F4263" i="10"/>
  <c r="G4263" i="10" s="1"/>
  <c r="H4263" i="10" s="1"/>
  <c r="I4263" i="10" s="1"/>
  <c r="F4264" i="10"/>
  <c r="G4264" i="10" s="1"/>
  <c r="H4264" i="10" s="1"/>
  <c r="I4264" i="10" s="1"/>
  <c r="F4265" i="10"/>
  <c r="G4265" i="10" s="1"/>
  <c r="H4265" i="10" s="1"/>
  <c r="I4265" i="10" s="1"/>
  <c r="F4266" i="10"/>
  <c r="G4266" i="10" s="1"/>
  <c r="H4266" i="10" s="1"/>
  <c r="I4266" i="10" s="1"/>
  <c r="F4267" i="10"/>
  <c r="G4267" i="10" s="1"/>
  <c r="H4267" i="10" s="1"/>
  <c r="I4267" i="10" s="1"/>
  <c r="F4268" i="10"/>
  <c r="G4268" i="10" s="1"/>
  <c r="H4268" i="10" s="1"/>
  <c r="I4268" i="10" s="1"/>
  <c r="F4269" i="10"/>
  <c r="G4269" i="10" s="1"/>
  <c r="H4269" i="10" s="1"/>
  <c r="I4269" i="10" s="1"/>
  <c r="F4270" i="10"/>
  <c r="G4270" i="10" s="1"/>
  <c r="H4270" i="10" s="1"/>
  <c r="I4270" i="10" s="1"/>
  <c r="F4271" i="10"/>
  <c r="G4271" i="10" s="1"/>
  <c r="H4271" i="10" s="1"/>
  <c r="I4271" i="10" s="1"/>
  <c r="F4272" i="10"/>
  <c r="G4272" i="10" s="1"/>
  <c r="H4272" i="10" s="1"/>
  <c r="I4272" i="10" s="1"/>
  <c r="F4273" i="10"/>
  <c r="G4273" i="10" s="1"/>
  <c r="H4273" i="10" s="1"/>
  <c r="I4273" i="10" s="1"/>
  <c r="F4274" i="10"/>
  <c r="G4274" i="10" s="1"/>
  <c r="H4274" i="10" s="1"/>
  <c r="I4274" i="10" s="1"/>
  <c r="F4275" i="10"/>
  <c r="G4275" i="10" s="1"/>
  <c r="H4275" i="10" s="1"/>
  <c r="I4275" i="10" s="1"/>
  <c r="F4276" i="10"/>
  <c r="G4276" i="10" s="1"/>
  <c r="H4276" i="10" s="1"/>
  <c r="I4276" i="10" s="1"/>
  <c r="F4277" i="10"/>
  <c r="G4277" i="10" s="1"/>
  <c r="H4277" i="10" s="1"/>
  <c r="I4277" i="10" s="1"/>
  <c r="F4278" i="10"/>
  <c r="G4278" i="10" s="1"/>
  <c r="H4278" i="10" s="1"/>
  <c r="I4278" i="10" s="1"/>
  <c r="F4279" i="10"/>
  <c r="G4279" i="10" s="1"/>
  <c r="H4279" i="10" s="1"/>
  <c r="I4279" i="10" s="1"/>
  <c r="F4280" i="10"/>
  <c r="G4280" i="10" s="1"/>
  <c r="H4280" i="10" s="1"/>
  <c r="I4280" i="10" s="1"/>
  <c r="F4281" i="10"/>
  <c r="G4281" i="10" s="1"/>
  <c r="H4281" i="10" s="1"/>
  <c r="I4281" i="10" s="1"/>
  <c r="F4282" i="10"/>
  <c r="G4282" i="10" s="1"/>
  <c r="H4282" i="10" s="1"/>
  <c r="I4282" i="10" s="1"/>
  <c r="F4283" i="10"/>
  <c r="G4283" i="10" s="1"/>
  <c r="H4283" i="10" s="1"/>
  <c r="I4283" i="10" s="1"/>
  <c r="F4284" i="10"/>
  <c r="G4284" i="10" s="1"/>
  <c r="H4284" i="10" s="1"/>
  <c r="I4284" i="10" s="1"/>
  <c r="F4285" i="10"/>
  <c r="G4285" i="10" s="1"/>
  <c r="H4285" i="10" s="1"/>
  <c r="I4285" i="10" s="1"/>
  <c r="F4286" i="10"/>
  <c r="G4286" i="10" s="1"/>
  <c r="H4286" i="10" s="1"/>
  <c r="I4286" i="10" s="1"/>
  <c r="F4287" i="10"/>
  <c r="G4287" i="10" s="1"/>
  <c r="H4287" i="10" s="1"/>
  <c r="I4287" i="10" s="1"/>
  <c r="F4288" i="10"/>
  <c r="G4288" i="10" s="1"/>
  <c r="H4288" i="10" s="1"/>
  <c r="I4288" i="10" s="1"/>
  <c r="F4289" i="10"/>
  <c r="G4289" i="10" s="1"/>
  <c r="H4289" i="10" s="1"/>
  <c r="I4289" i="10" s="1"/>
  <c r="F4290" i="10"/>
  <c r="G4290" i="10" s="1"/>
  <c r="H4290" i="10" s="1"/>
  <c r="I4290" i="10" s="1"/>
  <c r="F4291" i="10"/>
  <c r="G4291" i="10" s="1"/>
  <c r="H4291" i="10" s="1"/>
  <c r="I4291" i="10" s="1"/>
  <c r="F4292" i="10"/>
  <c r="G4292" i="10" s="1"/>
  <c r="H4292" i="10" s="1"/>
  <c r="I4292" i="10" s="1"/>
  <c r="F4293" i="10"/>
  <c r="G4293" i="10" s="1"/>
  <c r="H4293" i="10" s="1"/>
  <c r="I4293" i="10" s="1"/>
  <c r="F4294" i="10"/>
  <c r="G4294" i="10" s="1"/>
  <c r="H4294" i="10" s="1"/>
  <c r="I4294" i="10" s="1"/>
  <c r="F4295" i="10"/>
  <c r="G4295" i="10" s="1"/>
  <c r="H4295" i="10" s="1"/>
  <c r="I4295" i="10" s="1"/>
  <c r="F4296" i="10"/>
  <c r="G4296" i="10" s="1"/>
  <c r="H4296" i="10" s="1"/>
  <c r="I4296" i="10" s="1"/>
  <c r="F4297" i="10"/>
  <c r="G4297" i="10" s="1"/>
  <c r="H4297" i="10" s="1"/>
  <c r="I4297" i="10" s="1"/>
  <c r="F4298" i="10"/>
  <c r="G4298" i="10" s="1"/>
  <c r="H4298" i="10" s="1"/>
  <c r="I4298" i="10" s="1"/>
  <c r="F4299" i="10"/>
  <c r="G4299" i="10" s="1"/>
  <c r="H4299" i="10" s="1"/>
  <c r="I4299" i="10" s="1"/>
  <c r="F4300" i="10"/>
  <c r="G4300" i="10" s="1"/>
  <c r="H4300" i="10" s="1"/>
  <c r="I4300" i="10" s="1"/>
  <c r="F4301" i="10"/>
  <c r="G4301" i="10" s="1"/>
  <c r="H4301" i="10" s="1"/>
  <c r="I4301" i="10" s="1"/>
  <c r="F4302" i="10"/>
  <c r="G4302" i="10" s="1"/>
  <c r="H4302" i="10" s="1"/>
  <c r="I4302" i="10" s="1"/>
  <c r="F4303" i="10"/>
  <c r="G4303" i="10" s="1"/>
  <c r="H4303" i="10" s="1"/>
  <c r="I4303" i="10" s="1"/>
  <c r="F4304" i="10"/>
  <c r="G4304" i="10" s="1"/>
  <c r="H4304" i="10" s="1"/>
  <c r="I4304" i="10" s="1"/>
  <c r="F4305" i="10"/>
  <c r="G4305" i="10" s="1"/>
  <c r="H4305" i="10" s="1"/>
  <c r="I4305" i="10" s="1"/>
  <c r="F4306" i="10"/>
  <c r="G4306" i="10" s="1"/>
  <c r="H4306" i="10" s="1"/>
  <c r="I4306" i="10" s="1"/>
  <c r="F4307" i="10"/>
  <c r="G4307" i="10" s="1"/>
  <c r="H4307" i="10" s="1"/>
  <c r="I4307" i="10" s="1"/>
  <c r="F4308" i="10"/>
  <c r="G4308" i="10" s="1"/>
  <c r="H4308" i="10" s="1"/>
  <c r="I4308" i="10" s="1"/>
  <c r="F4309" i="10"/>
  <c r="G4309" i="10" s="1"/>
  <c r="H4309" i="10" s="1"/>
  <c r="I4309" i="10" s="1"/>
  <c r="F4310" i="10"/>
  <c r="G4310" i="10" s="1"/>
  <c r="H4310" i="10" s="1"/>
  <c r="I4310" i="10" s="1"/>
  <c r="F4311" i="10"/>
  <c r="G4311" i="10" s="1"/>
  <c r="H4311" i="10" s="1"/>
  <c r="I4311" i="10" s="1"/>
  <c r="F4312" i="10"/>
  <c r="G4312" i="10" s="1"/>
  <c r="H4312" i="10" s="1"/>
  <c r="I4312" i="10" s="1"/>
  <c r="F4313" i="10"/>
  <c r="G4313" i="10" s="1"/>
  <c r="H4313" i="10" s="1"/>
  <c r="I4313" i="10" s="1"/>
  <c r="F4314" i="10"/>
  <c r="G4314" i="10" s="1"/>
  <c r="H4314" i="10" s="1"/>
  <c r="I4314" i="10" s="1"/>
  <c r="F4315" i="10"/>
  <c r="G4315" i="10" s="1"/>
  <c r="H4315" i="10" s="1"/>
  <c r="I4315" i="10" s="1"/>
  <c r="F4316" i="10"/>
  <c r="G4316" i="10" s="1"/>
  <c r="H4316" i="10" s="1"/>
  <c r="I4316" i="10" s="1"/>
  <c r="F4317" i="10"/>
  <c r="G4317" i="10" s="1"/>
  <c r="H4317" i="10" s="1"/>
  <c r="I4317" i="10" s="1"/>
  <c r="F4318" i="10"/>
  <c r="G4318" i="10" s="1"/>
  <c r="H4318" i="10" s="1"/>
  <c r="I4318" i="10" s="1"/>
  <c r="F4319" i="10"/>
  <c r="G4319" i="10" s="1"/>
  <c r="H4319" i="10" s="1"/>
  <c r="I4319" i="10" s="1"/>
  <c r="F4320" i="10"/>
  <c r="G4320" i="10" s="1"/>
  <c r="H4320" i="10" s="1"/>
  <c r="I4320" i="10" s="1"/>
  <c r="F4321" i="10"/>
  <c r="G4321" i="10" s="1"/>
  <c r="H4321" i="10" s="1"/>
  <c r="I4321" i="10" s="1"/>
  <c r="F4322" i="10"/>
  <c r="G4322" i="10" s="1"/>
  <c r="H4322" i="10" s="1"/>
  <c r="I4322" i="10" s="1"/>
  <c r="F4323" i="10"/>
  <c r="G4323" i="10" s="1"/>
  <c r="H4323" i="10" s="1"/>
  <c r="I4323" i="10" s="1"/>
  <c r="F4324" i="10"/>
  <c r="G4324" i="10" s="1"/>
  <c r="H4324" i="10" s="1"/>
  <c r="I4324" i="10" s="1"/>
  <c r="F4325" i="10"/>
  <c r="G4325" i="10" s="1"/>
  <c r="H4325" i="10" s="1"/>
  <c r="I4325" i="10" s="1"/>
  <c r="F4326" i="10"/>
  <c r="G4326" i="10" s="1"/>
  <c r="H4326" i="10" s="1"/>
  <c r="I4326" i="10" s="1"/>
  <c r="F4327" i="10"/>
  <c r="G4327" i="10" s="1"/>
  <c r="H4327" i="10" s="1"/>
  <c r="I4327" i="10" s="1"/>
  <c r="F4328" i="10"/>
  <c r="G4328" i="10" s="1"/>
  <c r="H4328" i="10" s="1"/>
  <c r="I4328" i="10" s="1"/>
  <c r="F4329" i="10"/>
  <c r="G4329" i="10" s="1"/>
  <c r="H4329" i="10" s="1"/>
  <c r="I4329" i="10" s="1"/>
  <c r="F4330" i="10"/>
  <c r="G4330" i="10" s="1"/>
  <c r="H4330" i="10" s="1"/>
  <c r="I4330" i="10" s="1"/>
  <c r="F4331" i="10"/>
  <c r="G4331" i="10" s="1"/>
  <c r="H4331" i="10" s="1"/>
  <c r="I4331" i="10" s="1"/>
  <c r="F4332" i="10"/>
  <c r="G4332" i="10" s="1"/>
  <c r="H4332" i="10" s="1"/>
  <c r="I4332" i="10" s="1"/>
  <c r="F4333" i="10"/>
  <c r="G4333" i="10" s="1"/>
  <c r="H4333" i="10" s="1"/>
  <c r="I4333" i="10" s="1"/>
  <c r="F4334" i="10"/>
  <c r="G4334" i="10" s="1"/>
  <c r="H4334" i="10" s="1"/>
  <c r="I4334" i="10" s="1"/>
  <c r="F4335" i="10"/>
  <c r="G4335" i="10" s="1"/>
  <c r="H4335" i="10" s="1"/>
  <c r="I4335" i="10" s="1"/>
  <c r="F4336" i="10"/>
  <c r="G4336" i="10" s="1"/>
  <c r="H4336" i="10" s="1"/>
  <c r="I4336" i="10" s="1"/>
  <c r="F4337" i="10"/>
  <c r="G4337" i="10" s="1"/>
  <c r="H4337" i="10" s="1"/>
  <c r="I4337" i="10" s="1"/>
  <c r="F4338" i="10"/>
  <c r="G4338" i="10" s="1"/>
  <c r="H4338" i="10" s="1"/>
  <c r="I4338" i="10" s="1"/>
  <c r="F4339" i="10"/>
  <c r="G4339" i="10" s="1"/>
  <c r="H4339" i="10" s="1"/>
  <c r="I4339" i="10" s="1"/>
  <c r="F4340" i="10"/>
  <c r="G4340" i="10" s="1"/>
  <c r="H4340" i="10" s="1"/>
  <c r="I4340" i="10" s="1"/>
  <c r="F4341" i="10"/>
  <c r="G4341" i="10" s="1"/>
  <c r="H4341" i="10" s="1"/>
  <c r="I4341" i="10" s="1"/>
  <c r="F4342" i="10"/>
  <c r="G4342" i="10" s="1"/>
  <c r="H4342" i="10" s="1"/>
  <c r="I4342" i="10" s="1"/>
  <c r="F4343" i="10"/>
  <c r="G4343" i="10" s="1"/>
  <c r="H4343" i="10" s="1"/>
  <c r="I4343" i="10" s="1"/>
  <c r="F4344" i="10"/>
  <c r="G4344" i="10" s="1"/>
  <c r="H4344" i="10" s="1"/>
  <c r="I4344" i="10" s="1"/>
  <c r="F4345" i="10"/>
  <c r="G4345" i="10" s="1"/>
  <c r="H4345" i="10" s="1"/>
  <c r="I4345" i="10" s="1"/>
  <c r="F4346" i="10"/>
  <c r="G4346" i="10" s="1"/>
  <c r="H4346" i="10" s="1"/>
  <c r="I4346" i="10" s="1"/>
  <c r="F4347" i="10"/>
  <c r="G4347" i="10" s="1"/>
  <c r="H4347" i="10" s="1"/>
  <c r="I4347" i="10" s="1"/>
  <c r="F4348" i="10"/>
  <c r="G4348" i="10" s="1"/>
  <c r="H4348" i="10" s="1"/>
  <c r="I4348" i="10" s="1"/>
  <c r="F4349" i="10"/>
  <c r="G4349" i="10" s="1"/>
  <c r="H4349" i="10" s="1"/>
  <c r="I4349" i="10" s="1"/>
  <c r="F4350" i="10"/>
  <c r="G4350" i="10" s="1"/>
  <c r="H4350" i="10" s="1"/>
  <c r="I4350" i="10" s="1"/>
  <c r="F4351" i="10"/>
  <c r="G4351" i="10" s="1"/>
  <c r="H4351" i="10" s="1"/>
  <c r="I4351" i="10" s="1"/>
  <c r="F4352" i="10"/>
  <c r="G4352" i="10" s="1"/>
  <c r="H4352" i="10" s="1"/>
  <c r="I4352" i="10" s="1"/>
  <c r="F4353" i="10"/>
  <c r="G4353" i="10" s="1"/>
  <c r="H4353" i="10" s="1"/>
  <c r="I4353" i="10" s="1"/>
  <c r="F4354" i="10"/>
  <c r="G4354" i="10" s="1"/>
  <c r="H4354" i="10" s="1"/>
  <c r="I4354" i="10" s="1"/>
  <c r="F4355" i="10"/>
  <c r="G4355" i="10" s="1"/>
  <c r="H4355" i="10" s="1"/>
  <c r="I4355" i="10" s="1"/>
  <c r="F4356" i="10"/>
  <c r="G4356" i="10" s="1"/>
  <c r="H4356" i="10" s="1"/>
  <c r="I4356" i="10" s="1"/>
  <c r="F4357" i="10"/>
  <c r="G4357" i="10" s="1"/>
  <c r="H4357" i="10" s="1"/>
  <c r="I4357" i="10" s="1"/>
  <c r="F4358" i="10"/>
  <c r="G4358" i="10" s="1"/>
  <c r="H4358" i="10" s="1"/>
  <c r="I4358" i="10" s="1"/>
  <c r="F4359" i="10"/>
  <c r="G4359" i="10" s="1"/>
  <c r="H4359" i="10" s="1"/>
  <c r="I4359" i="10" s="1"/>
  <c r="F4360" i="10"/>
  <c r="G4360" i="10" s="1"/>
  <c r="H4360" i="10" s="1"/>
  <c r="I4360" i="10" s="1"/>
  <c r="F4361" i="10"/>
  <c r="G4361" i="10" s="1"/>
  <c r="H4361" i="10" s="1"/>
  <c r="I4361" i="10" s="1"/>
  <c r="F4362" i="10"/>
  <c r="G4362" i="10" s="1"/>
  <c r="H4362" i="10" s="1"/>
  <c r="I4362" i="10" s="1"/>
  <c r="F4363" i="10"/>
  <c r="G4363" i="10" s="1"/>
  <c r="H4363" i="10" s="1"/>
  <c r="I4363" i="10" s="1"/>
  <c r="F4364" i="10"/>
  <c r="G4364" i="10" s="1"/>
  <c r="H4364" i="10" s="1"/>
  <c r="I4364" i="10" s="1"/>
  <c r="F4365" i="10"/>
  <c r="G4365" i="10" s="1"/>
  <c r="H4365" i="10" s="1"/>
  <c r="I4365" i="10" s="1"/>
  <c r="F4366" i="10"/>
  <c r="G4366" i="10" s="1"/>
  <c r="H4366" i="10" s="1"/>
  <c r="I4366" i="10" s="1"/>
  <c r="F4367" i="10"/>
  <c r="G4367" i="10" s="1"/>
  <c r="H4367" i="10" s="1"/>
  <c r="I4367" i="10" s="1"/>
  <c r="F4368" i="10"/>
  <c r="G4368" i="10" s="1"/>
  <c r="H4368" i="10" s="1"/>
  <c r="I4368" i="10" s="1"/>
  <c r="F4369" i="10"/>
  <c r="G4369" i="10" s="1"/>
  <c r="H4369" i="10" s="1"/>
  <c r="I4369" i="10" s="1"/>
  <c r="F4370" i="10"/>
  <c r="G4370" i="10" s="1"/>
  <c r="H4370" i="10" s="1"/>
  <c r="I4370" i="10" s="1"/>
  <c r="F4371" i="10"/>
  <c r="G4371" i="10" s="1"/>
  <c r="H4371" i="10" s="1"/>
  <c r="I4371" i="10" s="1"/>
  <c r="F4372" i="10"/>
  <c r="G4372" i="10" s="1"/>
  <c r="H4372" i="10" s="1"/>
  <c r="I4372" i="10" s="1"/>
  <c r="F4373" i="10"/>
  <c r="G4373" i="10" s="1"/>
  <c r="H4373" i="10" s="1"/>
  <c r="I4373" i="10" s="1"/>
  <c r="F4374" i="10"/>
  <c r="G4374" i="10" s="1"/>
  <c r="H4374" i="10" s="1"/>
  <c r="I4374" i="10" s="1"/>
  <c r="F4375" i="10"/>
  <c r="G4375" i="10" s="1"/>
  <c r="H4375" i="10" s="1"/>
  <c r="I4375" i="10" s="1"/>
  <c r="F4376" i="10"/>
  <c r="G4376" i="10" s="1"/>
  <c r="H4376" i="10" s="1"/>
  <c r="I4376" i="10" s="1"/>
  <c r="F4377" i="10"/>
  <c r="G4377" i="10" s="1"/>
  <c r="H4377" i="10" s="1"/>
  <c r="I4377" i="10" s="1"/>
  <c r="F4378" i="10"/>
  <c r="G4378" i="10" s="1"/>
  <c r="H4378" i="10" s="1"/>
  <c r="I4378" i="10" s="1"/>
  <c r="F4379" i="10"/>
  <c r="G4379" i="10" s="1"/>
  <c r="H4379" i="10" s="1"/>
  <c r="I4379" i="10" s="1"/>
  <c r="F4380" i="10"/>
  <c r="G4380" i="10" s="1"/>
  <c r="H4380" i="10" s="1"/>
  <c r="I4380" i="10" s="1"/>
  <c r="F4381" i="10"/>
  <c r="G4381" i="10" s="1"/>
  <c r="H4381" i="10" s="1"/>
  <c r="I4381" i="10" s="1"/>
  <c r="F4382" i="10"/>
  <c r="G4382" i="10" s="1"/>
  <c r="H4382" i="10" s="1"/>
  <c r="I4382" i="10" s="1"/>
  <c r="F4383" i="10"/>
  <c r="G4383" i="10" s="1"/>
  <c r="H4383" i="10" s="1"/>
  <c r="I4383" i="10" s="1"/>
  <c r="F4384" i="10"/>
  <c r="G4384" i="10" s="1"/>
  <c r="H4384" i="10" s="1"/>
  <c r="I4384" i="10" s="1"/>
  <c r="F4385" i="10"/>
  <c r="G4385" i="10" s="1"/>
  <c r="H4385" i="10" s="1"/>
  <c r="I4385" i="10" s="1"/>
  <c r="F4386" i="10"/>
  <c r="G4386" i="10" s="1"/>
  <c r="H4386" i="10" s="1"/>
  <c r="I4386" i="10" s="1"/>
  <c r="F4387" i="10"/>
  <c r="G4387" i="10" s="1"/>
  <c r="H4387" i="10" s="1"/>
  <c r="I4387" i="10" s="1"/>
  <c r="F4388" i="10"/>
  <c r="G4388" i="10" s="1"/>
  <c r="H4388" i="10" s="1"/>
  <c r="I4388" i="10" s="1"/>
  <c r="F4389" i="10"/>
  <c r="G4389" i="10" s="1"/>
  <c r="H4389" i="10" s="1"/>
  <c r="I4389" i="10" s="1"/>
  <c r="F4390" i="10"/>
  <c r="G4390" i="10" s="1"/>
  <c r="H4390" i="10" s="1"/>
  <c r="I4390" i="10" s="1"/>
  <c r="F4391" i="10"/>
  <c r="G4391" i="10" s="1"/>
  <c r="H4391" i="10" s="1"/>
  <c r="I4391" i="10" s="1"/>
  <c r="F4392" i="10"/>
  <c r="G4392" i="10" s="1"/>
  <c r="H4392" i="10" s="1"/>
  <c r="I4392" i="10" s="1"/>
  <c r="F4393" i="10"/>
  <c r="G4393" i="10" s="1"/>
  <c r="H4393" i="10" s="1"/>
  <c r="I4393" i="10" s="1"/>
  <c r="F4394" i="10"/>
  <c r="G4394" i="10" s="1"/>
  <c r="H4394" i="10" s="1"/>
  <c r="I4394" i="10" s="1"/>
  <c r="F4395" i="10"/>
  <c r="G4395" i="10" s="1"/>
  <c r="H4395" i="10" s="1"/>
  <c r="I4395" i="10" s="1"/>
  <c r="F4396" i="10"/>
  <c r="G4396" i="10" s="1"/>
  <c r="H4396" i="10" s="1"/>
  <c r="I4396" i="10" s="1"/>
  <c r="F4397" i="10"/>
  <c r="G4397" i="10" s="1"/>
  <c r="H4397" i="10" s="1"/>
  <c r="I4397" i="10" s="1"/>
  <c r="F4398" i="10"/>
  <c r="G4398" i="10" s="1"/>
  <c r="H4398" i="10" s="1"/>
  <c r="I4398" i="10" s="1"/>
  <c r="F4399" i="10"/>
  <c r="G4399" i="10" s="1"/>
  <c r="H4399" i="10" s="1"/>
  <c r="I4399" i="10" s="1"/>
  <c r="F4400" i="10"/>
  <c r="G4400" i="10" s="1"/>
  <c r="H4400" i="10" s="1"/>
  <c r="I4400" i="10" s="1"/>
  <c r="F4401" i="10"/>
  <c r="G4401" i="10" s="1"/>
  <c r="H4401" i="10" s="1"/>
  <c r="I4401" i="10" s="1"/>
  <c r="F4402" i="10"/>
  <c r="G4402" i="10" s="1"/>
  <c r="H4402" i="10" s="1"/>
  <c r="I4402" i="10" s="1"/>
  <c r="F4403" i="10"/>
  <c r="G4403" i="10" s="1"/>
  <c r="H4403" i="10" s="1"/>
  <c r="I4403" i="10" s="1"/>
  <c r="F4404" i="10"/>
  <c r="G4404" i="10" s="1"/>
  <c r="H4404" i="10" s="1"/>
  <c r="I4404" i="10" s="1"/>
  <c r="F4405" i="10"/>
  <c r="G4405" i="10" s="1"/>
  <c r="H4405" i="10" s="1"/>
  <c r="I4405" i="10" s="1"/>
  <c r="F4406" i="10"/>
  <c r="G4406" i="10" s="1"/>
  <c r="H4406" i="10" s="1"/>
  <c r="I4406" i="10" s="1"/>
  <c r="F4407" i="10"/>
  <c r="G4407" i="10" s="1"/>
  <c r="H4407" i="10" s="1"/>
  <c r="I4407" i="10" s="1"/>
  <c r="F4408" i="10"/>
  <c r="G4408" i="10" s="1"/>
  <c r="H4408" i="10" s="1"/>
  <c r="I4408" i="10" s="1"/>
  <c r="F4409" i="10"/>
  <c r="G4409" i="10" s="1"/>
  <c r="H4409" i="10" s="1"/>
  <c r="I4409" i="10" s="1"/>
  <c r="F4410" i="10"/>
  <c r="G4410" i="10" s="1"/>
  <c r="H4410" i="10" s="1"/>
  <c r="I4410" i="10" s="1"/>
  <c r="F4411" i="10"/>
  <c r="G4411" i="10" s="1"/>
  <c r="H4411" i="10" s="1"/>
  <c r="I4411" i="10" s="1"/>
  <c r="F4412" i="10"/>
  <c r="G4412" i="10" s="1"/>
  <c r="H4412" i="10" s="1"/>
  <c r="I4412" i="10" s="1"/>
  <c r="F4413" i="10"/>
  <c r="G4413" i="10" s="1"/>
  <c r="H4413" i="10" s="1"/>
  <c r="I4413" i="10" s="1"/>
  <c r="F4414" i="10"/>
  <c r="G4414" i="10" s="1"/>
  <c r="H4414" i="10" s="1"/>
  <c r="I4414" i="10" s="1"/>
  <c r="F4415" i="10"/>
  <c r="G4415" i="10" s="1"/>
  <c r="H4415" i="10" s="1"/>
  <c r="I4415" i="10" s="1"/>
  <c r="F4416" i="10"/>
  <c r="G4416" i="10" s="1"/>
  <c r="H4416" i="10" s="1"/>
  <c r="I4416" i="10" s="1"/>
  <c r="F4417" i="10"/>
  <c r="G4417" i="10" s="1"/>
  <c r="H4417" i="10" s="1"/>
  <c r="I4417" i="10" s="1"/>
  <c r="F4418" i="10"/>
  <c r="G4418" i="10" s="1"/>
  <c r="H4418" i="10" s="1"/>
  <c r="I4418" i="10" s="1"/>
  <c r="F4419" i="10"/>
  <c r="G4419" i="10" s="1"/>
  <c r="H4419" i="10" s="1"/>
  <c r="I4419" i="10" s="1"/>
  <c r="F4420" i="10"/>
  <c r="G4420" i="10" s="1"/>
  <c r="H4420" i="10" s="1"/>
  <c r="I4420" i="10" s="1"/>
  <c r="F4421" i="10"/>
  <c r="G4421" i="10" s="1"/>
  <c r="H4421" i="10" s="1"/>
  <c r="I4421" i="10" s="1"/>
  <c r="F4422" i="10"/>
  <c r="G4422" i="10" s="1"/>
  <c r="H4422" i="10" s="1"/>
  <c r="I4422" i="10" s="1"/>
  <c r="F4423" i="10"/>
  <c r="G4423" i="10" s="1"/>
  <c r="H4423" i="10" s="1"/>
  <c r="I4423" i="10" s="1"/>
  <c r="F4424" i="10"/>
  <c r="G4424" i="10" s="1"/>
  <c r="H4424" i="10" s="1"/>
  <c r="I4424" i="10" s="1"/>
  <c r="F4425" i="10"/>
  <c r="G4425" i="10" s="1"/>
  <c r="H4425" i="10" s="1"/>
  <c r="I4425" i="10" s="1"/>
  <c r="F4426" i="10"/>
  <c r="G4426" i="10" s="1"/>
  <c r="H4426" i="10" s="1"/>
  <c r="I4426" i="10" s="1"/>
  <c r="F4427" i="10"/>
  <c r="G4427" i="10" s="1"/>
  <c r="H4427" i="10" s="1"/>
  <c r="I4427" i="10" s="1"/>
  <c r="F4428" i="10"/>
  <c r="G4428" i="10" s="1"/>
  <c r="H4428" i="10" s="1"/>
  <c r="I4428" i="10" s="1"/>
  <c r="F4429" i="10"/>
  <c r="G4429" i="10" s="1"/>
  <c r="H4429" i="10" s="1"/>
  <c r="I4429" i="10" s="1"/>
  <c r="F4430" i="10"/>
  <c r="G4430" i="10" s="1"/>
  <c r="H4430" i="10" s="1"/>
  <c r="I4430" i="10" s="1"/>
  <c r="F4431" i="10"/>
  <c r="G4431" i="10" s="1"/>
  <c r="H4431" i="10" s="1"/>
  <c r="I4431" i="10" s="1"/>
  <c r="F4432" i="10"/>
  <c r="G4432" i="10" s="1"/>
  <c r="H4432" i="10" s="1"/>
  <c r="I4432" i="10" s="1"/>
  <c r="F4433" i="10"/>
  <c r="G4433" i="10" s="1"/>
  <c r="H4433" i="10" s="1"/>
  <c r="I4433" i="10" s="1"/>
  <c r="F4434" i="10"/>
  <c r="G4434" i="10" s="1"/>
  <c r="H4434" i="10" s="1"/>
  <c r="I4434" i="10" s="1"/>
  <c r="F4435" i="10"/>
  <c r="G4435" i="10" s="1"/>
  <c r="H4435" i="10" s="1"/>
  <c r="I4435" i="10" s="1"/>
  <c r="F4436" i="10"/>
  <c r="G4436" i="10" s="1"/>
  <c r="H4436" i="10" s="1"/>
  <c r="I4436" i="10" s="1"/>
  <c r="F4437" i="10"/>
  <c r="G4437" i="10" s="1"/>
  <c r="H4437" i="10" s="1"/>
  <c r="I4437" i="10" s="1"/>
  <c r="F4438" i="10"/>
  <c r="G4438" i="10" s="1"/>
  <c r="H4438" i="10" s="1"/>
  <c r="I4438" i="10" s="1"/>
  <c r="F4439" i="10"/>
  <c r="G4439" i="10" s="1"/>
  <c r="H4439" i="10" s="1"/>
  <c r="I4439" i="10" s="1"/>
  <c r="F4440" i="10"/>
  <c r="G4440" i="10" s="1"/>
  <c r="H4440" i="10" s="1"/>
  <c r="I4440" i="10" s="1"/>
  <c r="F4441" i="10"/>
  <c r="G4441" i="10" s="1"/>
  <c r="H4441" i="10" s="1"/>
  <c r="I4441" i="10" s="1"/>
  <c r="F4442" i="10"/>
  <c r="G4442" i="10" s="1"/>
  <c r="H4442" i="10" s="1"/>
  <c r="I4442" i="10" s="1"/>
  <c r="F4443" i="10"/>
  <c r="G4443" i="10" s="1"/>
  <c r="H4443" i="10" s="1"/>
  <c r="I4443" i="10" s="1"/>
  <c r="F4444" i="10"/>
  <c r="G4444" i="10" s="1"/>
  <c r="H4444" i="10" s="1"/>
  <c r="I4444" i="10" s="1"/>
  <c r="F4445" i="10"/>
  <c r="G4445" i="10" s="1"/>
  <c r="H4445" i="10" s="1"/>
  <c r="I4445" i="10" s="1"/>
  <c r="F4446" i="10"/>
  <c r="G4446" i="10" s="1"/>
  <c r="H4446" i="10" s="1"/>
  <c r="I4446" i="10" s="1"/>
  <c r="F4447" i="10"/>
  <c r="G4447" i="10" s="1"/>
  <c r="H4447" i="10" s="1"/>
  <c r="I4447" i="10" s="1"/>
  <c r="F4448" i="10"/>
  <c r="G4448" i="10" s="1"/>
  <c r="H4448" i="10" s="1"/>
  <c r="I4448" i="10" s="1"/>
  <c r="F4449" i="10"/>
  <c r="G4449" i="10" s="1"/>
  <c r="H4449" i="10" s="1"/>
  <c r="I4449" i="10" s="1"/>
  <c r="F4450" i="10"/>
  <c r="G4450" i="10" s="1"/>
  <c r="H4450" i="10" s="1"/>
  <c r="I4450" i="10" s="1"/>
  <c r="F4451" i="10"/>
  <c r="G4451" i="10" s="1"/>
  <c r="H4451" i="10" s="1"/>
  <c r="I4451" i="10" s="1"/>
  <c r="F4452" i="10"/>
  <c r="G4452" i="10" s="1"/>
  <c r="H4452" i="10" s="1"/>
  <c r="I4452" i="10" s="1"/>
  <c r="F4453" i="10"/>
  <c r="G4453" i="10" s="1"/>
  <c r="H4453" i="10" s="1"/>
  <c r="I4453" i="10" s="1"/>
  <c r="F4454" i="10"/>
  <c r="G4454" i="10" s="1"/>
  <c r="H4454" i="10" s="1"/>
  <c r="I4454" i="10" s="1"/>
  <c r="F4455" i="10"/>
  <c r="G4455" i="10" s="1"/>
  <c r="H4455" i="10" s="1"/>
  <c r="I4455" i="10" s="1"/>
  <c r="F4456" i="10"/>
  <c r="G4456" i="10" s="1"/>
  <c r="H4456" i="10" s="1"/>
  <c r="I4456" i="10" s="1"/>
  <c r="F4457" i="10"/>
  <c r="G4457" i="10" s="1"/>
  <c r="H4457" i="10" s="1"/>
  <c r="I4457" i="10" s="1"/>
  <c r="F4458" i="10"/>
  <c r="G4458" i="10" s="1"/>
  <c r="H4458" i="10" s="1"/>
  <c r="I4458" i="10" s="1"/>
  <c r="F4459" i="10"/>
  <c r="G4459" i="10" s="1"/>
  <c r="H4459" i="10" s="1"/>
  <c r="I4459" i="10" s="1"/>
  <c r="F4460" i="10"/>
  <c r="G4460" i="10" s="1"/>
  <c r="H4460" i="10" s="1"/>
  <c r="I4460" i="10" s="1"/>
  <c r="F4461" i="10"/>
  <c r="G4461" i="10" s="1"/>
  <c r="H4461" i="10" s="1"/>
  <c r="I4461" i="10" s="1"/>
  <c r="F4462" i="10"/>
  <c r="G4462" i="10" s="1"/>
  <c r="H4462" i="10" s="1"/>
  <c r="I4462" i="10" s="1"/>
  <c r="F4463" i="10"/>
  <c r="G4463" i="10" s="1"/>
  <c r="H4463" i="10" s="1"/>
  <c r="I4463" i="10" s="1"/>
  <c r="F4464" i="10"/>
  <c r="G4464" i="10" s="1"/>
  <c r="H4464" i="10" s="1"/>
  <c r="I4464" i="10" s="1"/>
  <c r="F4465" i="10"/>
  <c r="G4465" i="10" s="1"/>
  <c r="H4465" i="10" s="1"/>
  <c r="I4465" i="10" s="1"/>
  <c r="F4466" i="10"/>
  <c r="G4466" i="10" s="1"/>
  <c r="H4466" i="10" s="1"/>
  <c r="I4466" i="10" s="1"/>
  <c r="F4467" i="10"/>
  <c r="G4467" i="10" s="1"/>
  <c r="H4467" i="10" s="1"/>
  <c r="I4467" i="10" s="1"/>
  <c r="F4468" i="10"/>
  <c r="G4468" i="10" s="1"/>
  <c r="H4468" i="10" s="1"/>
  <c r="I4468" i="10" s="1"/>
  <c r="F4469" i="10"/>
  <c r="G4469" i="10" s="1"/>
  <c r="H4469" i="10" s="1"/>
  <c r="I4469" i="10" s="1"/>
  <c r="F4470" i="10"/>
  <c r="G4470" i="10" s="1"/>
  <c r="H4470" i="10" s="1"/>
  <c r="I4470" i="10" s="1"/>
  <c r="F4471" i="10"/>
  <c r="G4471" i="10" s="1"/>
  <c r="H4471" i="10" s="1"/>
  <c r="I4471" i="10" s="1"/>
  <c r="F4472" i="10"/>
  <c r="G4472" i="10" s="1"/>
  <c r="H4472" i="10" s="1"/>
  <c r="I4472" i="10" s="1"/>
  <c r="F4473" i="10"/>
  <c r="G4473" i="10" s="1"/>
  <c r="H4473" i="10" s="1"/>
  <c r="I4473" i="10" s="1"/>
  <c r="F4474" i="10"/>
  <c r="G4474" i="10" s="1"/>
  <c r="H4474" i="10" s="1"/>
  <c r="I4474" i="10" s="1"/>
  <c r="F4475" i="10"/>
  <c r="G4475" i="10" s="1"/>
  <c r="H4475" i="10" s="1"/>
  <c r="I4475" i="10" s="1"/>
  <c r="F4476" i="10"/>
  <c r="G4476" i="10" s="1"/>
  <c r="H4476" i="10" s="1"/>
  <c r="I4476" i="10" s="1"/>
  <c r="F4477" i="10"/>
  <c r="G4477" i="10" s="1"/>
  <c r="H4477" i="10" s="1"/>
  <c r="I4477" i="10" s="1"/>
  <c r="F4478" i="10"/>
  <c r="G4478" i="10" s="1"/>
  <c r="H4478" i="10" s="1"/>
  <c r="I4478" i="10" s="1"/>
  <c r="F4479" i="10"/>
  <c r="G4479" i="10" s="1"/>
  <c r="H4479" i="10" s="1"/>
  <c r="I4479" i="10" s="1"/>
  <c r="F4480" i="10"/>
  <c r="G4480" i="10" s="1"/>
  <c r="H4480" i="10" s="1"/>
  <c r="I4480" i="10" s="1"/>
  <c r="F4481" i="10"/>
  <c r="G4481" i="10" s="1"/>
  <c r="H4481" i="10" s="1"/>
  <c r="I4481" i="10" s="1"/>
  <c r="F4482" i="10"/>
  <c r="G4482" i="10" s="1"/>
  <c r="H4482" i="10" s="1"/>
  <c r="I4482" i="10" s="1"/>
  <c r="F4483" i="10"/>
  <c r="G4483" i="10" s="1"/>
  <c r="H4483" i="10" s="1"/>
  <c r="I4483" i="10" s="1"/>
  <c r="F4484" i="10"/>
  <c r="G4484" i="10" s="1"/>
  <c r="H4484" i="10" s="1"/>
  <c r="I4484" i="10" s="1"/>
  <c r="F4485" i="10"/>
  <c r="G4485" i="10" s="1"/>
  <c r="H4485" i="10" s="1"/>
  <c r="I4485" i="10" s="1"/>
  <c r="F4486" i="10"/>
  <c r="G4486" i="10" s="1"/>
  <c r="H4486" i="10" s="1"/>
  <c r="I4486" i="10" s="1"/>
  <c r="F4487" i="10"/>
  <c r="G4487" i="10" s="1"/>
  <c r="H4487" i="10" s="1"/>
  <c r="I4487" i="10" s="1"/>
  <c r="F4488" i="10"/>
  <c r="G4488" i="10" s="1"/>
  <c r="H4488" i="10" s="1"/>
  <c r="I4488" i="10" s="1"/>
  <c r="F4489" i="10"/>
  <c r="G4489" i="10" s="1"/>
  <c r="H4489" i="10" s="1"/>
  <c r="I4489" i="10" s="1"/>
  <c r="F4490" i="10"/>
  <c r="G4490" i="10" s="1"/>
  <c r="H4490" i="10" s="1"/>
  <c r="I4490" i="10" s="1"/>
  <c r="F4491" i="10"/>
  <c r="G4491" i="10" s="1"/>
  <c r="H4491" i="10" s="1"/>
  <c r="I4491" i="10" s="1"/>
  <c r="F4492" i="10"/>
  <c r="G4492" i="10" s="1"/>
  <c r="H4492" i="10" s="1"/>
  <c r="I4492" i="10" s="1"/>
  <c r="F4493" i="10"/>
  <c r="G4493" i="10" s="1"/>
  <c r="H4493" i="10" s="1"/>
  <c r="I4493" i="10" s="1"/>
  <c r="F4494" i="10"/>
  <c r="G4494" i="10" s="1"/>
  <c r="H4494" i="10" s="1"/>
  <c r="I4494" i="10" s="1"/>
  <c r="F4495" i="10"/>
  <c r="G4495" i="10" s="1"/>
  <c r="H4495" i="10" s="1"/>
  <c r="I4495" i="10" s="1"/>
  <c r="F4496" i="10"/>
  <c r="G4496" i="10" s="1"/>
  <c r="H4496" i="10" s="1"/>
  <c r="I4496" i="10" s="1"/>
  <c r="F4497" i="10"/>
  <c r="G4497" i="10" s="1"/>
  <c r="H4497" i="10" s="1"/>
  <c r="I4497" i="10" s="1"/>
  <c r="F4498" i="10"/>
  <c r="G4498" i="10" s="1"/>
  <c r="H4498" i="10" s="1"/>
  <c r="I4498" i="10" s="1"/>
  <c r="F4499" i="10"/>
  <c r="G4499" i="10" s="1"/>
  <c r="H4499" i="10" s="1"/>
  <c r="I4499" i="10" s="1"/>
  <c r="F4500" i="10"/>
  <c r="G4500" i="10" s="1"/>
  <c r="H4500" i="10" s="1"/>
  <c r="I4500" i="10" s="1"/>
  <c r="F4501" i="10"/>
  <c r="G4501" i="10" s="1"/>
  <c r="H4501" i="10" s="1"/>
  <c r="I4501" i="10" s="1"/>
  <c r="F4502" i="10"/>
  <c r="G4502" i="10" s="1"/>
  <c r="H4502" i="10" s="1"/>
  <c r="I4502" i="10" s="1"/>
  <c r="F4503" i="10"/>
  <c r="G4503" i="10" s="1"/>
  <c r="H4503" i="10" s="1"/>
  <c r="I4503" i="10" s="1"/>
  <c r="F4504" i="10"/>
  <c r="G4504" i="10" s="1"/>
  <c r="H4504" i="10" s="1"/>
  <c r="I4504" i="10" s="1"/>
  <c r="F4505" i="10"/>
  <c r="G4505" i="10" s="1"/>
  <c r="H4505" i="10" s="1"/>
  <c r="I4505" i="10" s="1"/>
  <c r="F4506" i="10"/>
  <c r="G4506" i="10" s="1"/>
  <c r="H4506" i="10" s="1"/>
  <c r="I4506" i="10" s="1"/>
  <c r="F4507" i="10"/>
  <c r="G4507" i="10" s="1"/>
  <c r="H4507" i="10" s="1"/>
  <c r="I4507" i="10" s="1"/>
  <c r="F4508" i="10"/>
  <c r="G4508" i="10" s="1"/>
  <c r="H4508" i="10" s="1"/>
  <c r="I4508" i="10" s="1"/>
  <c r="F4509" i="10"/>
  <c r="G4509" i="10" s="1"/>
  <c r="H4509" i="10" s="1"/>
  <c r="I4509" i="10" s="1"/>
  <c r="F4510" i="10"/>
  <c r="G4510" i="10" s="1"/>
  <c r="H4510" i="10" s="1"/>
  <c r="I4510" i="10" s="1"/>
  <c r="F4511" i="10"/>
  <c r="G4511" i="10" s="1"/>
  <c r="H4511" i="10" s="1"/>
  <c r="I4511" i="10" s="1"/>
  <c r="F4512" i="10"/>
  <c r="G4512" i="10" s="1"/>
  <c r="H4512" i="10" s="1"/>
  <c r="I4512" i="10" s="1"/>
  <c r="F4513" i="10"/>
  <c r="G4513" i="10" s="1"/>
  <c r="H4513" i="10" s="1"/>
  <c r="I4513" i="10" s="1"/>
  <c r="F4514" i="10"/>
  <c r="G4514" i="10" s="1"/>
  <c r="H4514" i="10" s="1"/>
  <c r="I4514" i="10" s="1"/>
  <c r="F4515" i="10"/>
  <c r="G4515" i="10" s="1"/>
  <c r="H4515" i="10" s="1"/>
  <c r="I4515" i="10" s="1"/>
  <c r="F4516" i="10"/>
  <c r="G4516" i="10" s="1"/>
  <c r="H4516" i="10" s="1"/>
  <c r="I4516" i="10" s="1"/>
  <c r="F4517" i="10"/>
  <c r="G4517" i="10" s="1"/>
  <c r="H4517" i="10" s="1"/>
  <c r="I4517" i="10" s="1"/>
  <c r="F4518" i="10"/>
  <c r="G4518" i="10" s="1"/>
  <c r="H4518" i="10" s="1"/>
  <c r="I4518" i="10" s="1"/>
  <c r="F4519" i="10"/>
  <c r="G4519" i="10" s="1"/>
  <c r="H4519" i="10" s="1"/>
  <c r="I4519" i="10" s="1"/>
  <c r="F4520" i="10"/>
  <c r="G4520" i="10" s="1"/>
  <c r="H4520" i="10" s="1"/>
  <c r="I4520" i="10" s="1"/>
  <c r="F4521" i="10"/>
  <c r="G4521" i="10" s="1"/>
  <c r="H4521" i="10" s="1"/>
  <c r="I4521" i="10" s="1"/>
  <c r="F4522" i="10"/>
  <c r="G4522" i="10" s="1"/>
  <c r="H4522" i="10" s="1"/>
  <c r="I4522" i="10" s="1"/>
  <c r="F4523" i="10"/>
  <c r="G4523" i="10" s="1"/>
  <c r="H4523" i="10" s="1"/>
  <c r="I4523" i="10" s="1"/>
  <c r="F4524" i="10"/>
  <c r="G4524" i="10" s="1"/>
  <c r="H4524" i="10" s="1"/>
  <c r="I4524" i="10" s="1"/>
  <c r="F4525" i="10"/>
  <c r="G4525" i="10" s="1"/>
  <c r="H4525" i="10" s="1"/>
  <c r="I4525" i="10" s="1"/>
  <c r="F4526" i="10"/>
  <c r="G4526" i="10" s="1"/>
  <c r="H4526" i="10" s="1"/>
  <c r="I4526" i="10" s="1"/>
  <c r="F4527" i="10"/>
  <c r="G4527" i="10" s="1"/>
  <c r="H4527" i="10" s="1"/>
  <c r="I4527" i="10" s="1"/>
  <c r="F4528" i="10"/>
  <c r="G4528" i="10" s="1"/>
  <c r="H4528" i="10" s="1"/>
  <c r="I4528" i="10" s="1"/>
  <c r="F4529" i="10"/>
  <c r="G4529" i="10" s="1"/>
  <c r="H4529" i="10" s="1"/>
  <c r="I4529" i="10" s="1"/>
  <c r="F4530" i="10"/>
  <c r="G4530" i="10" s="1"/>
  <c r="H4530" i="10" s="1"/>
  <c r="I4530" i="10" s="1"/>
  <c r="F4531" i="10"/>
  <c r="G4531" i="10" s="1"/>
  <c r="H4531" i="10" s="1"/>
  <c r="I4531" i="10" s="1"/>
  <c r="F4532" i="10"/>
  <c r="G4532" i="10" s="1"/>
  <c r="H4532" i="10" s="1"/>
  <c r="I4532" i="10" s="1"/>
  <c r="F4533" i="10"/>
  <c r="G4533" i="10" s="1"/>
  <c r="H4533" i="10" s="1"/>
  <c r="I4533" i="10" s="1"/>
  <c r="F4534" i="10"/>
  <c r="G4534" i="10" s="1"/>
  <c r="H4534" i="10" s="1"/>
  <c r="I4534" i="10" s="1"/>
  <c r="F4535" i="10"/>
  <c r="G4535" i="10" s="1"/>
  <c r="H4535" i="10" s="1"/>
  <c r="I4535" i="10" s="1"/>
  <c r="F4536" i="10"/>
  <c r="G4536" i="10" s="1"/>
  <c r="H4536" i="10" s="1"/>
  <c r="I4536" i="10" s="1"/>
  <c r="F4537" i="10"/>
  <c r="G4537" i="10" s="1"/>
  <c r="H4537" i="10" s="1"/>
  <c r="I4537" i="10" s="1"/>
  <c r="F4538" i="10"/>
  <c r="G4538" i="10" s="1"/>
  <c r="H4538" i="10" s="1"/>
  <c r="I4538" i="10" s="1"/>
  <c r="G3985" i="10"/>
  <c r="H3985" i="10" s="1"/>
  <c r="I3985" i="10" s="1"/>
  <c r="G3986" i="10"/>
  <c r="H3986" i="10" s="1"/>
  <c r="I3986" i="10" s="1"/>
  <c r="G3987" i="10"/>
  <c r="H3987" i="10" s="1"/>
  <c r="I3987" i="10" s="1"/>
  <c r="G3988" i="10"/>
  <c r="H3988" i="10" s="1"/>
  <c r="I3988" i="10" s="1"/>
  <c r="G3989" i="10"/>
  <c r="H3989" i="10" s="1"/>
  <c r="I3989" i="10" s="1"/>
  <c r="G3990" i="10"/>
  <c r="H3990" i="10" s="1"/>
  <c r="I3990" i="10" s="1"/>
  <c r="G3991" i="10"/>
  <c r="H3991" i="10" s="1"/>
  <c r="I3991" i="10" s="1"/>
  <c r="G3992" i="10"/>
  <c r="H3992" i="10" s="1"/>
  <c r="I3992" i="10" s="1"/>
  <c r="G3993" i="10"/>
  <c r="H3993" i="10" s="1"/>
  <c r="I3993" i="10" s="1"/>
  <c r="G3994" i="10"/>
  <c r="H3994" i="10" s="1"/>
  <c r="I3994" i="10" s="1"/>
  <c r="G3995" i="10"/>
  <c r="H3995" i="10" s="1"/>
  <c r="I3995" i="10" s="1"/>
  <c r="G3996" i="10"/>
  <c r="H3996" i="10" s="1"/>
  <c r="I3996" i="10" s="1"/>
  <c r="G3997" i="10"/>
  <c r="H3997" i="10" s="1"/>
  <c r="I3997" i="10" s="1"/>
  <c r="G3998" i="10"/>
  <c r="H3998" i="10" s="1"/>
  <c r="I3998" i="10" s="1"/>
  <c r="G3999" i="10"/>
  <c r="H3999" i="10" s="1"/>
  <c r="I3999" i="10" s="1"/>
  <c r="G4000" i="10"/>
  <c r="H4000" i="10" s="1"/>
  <c r="I4000" i="10" s="1"/>
  <c r="G4001" i="10"/>
  <c r="H4001" i="10" s="1"/>
  <c r="I4001" i="10" s="1"/>
  <c r="G4002" i="10"/>
  <c r="H4002" i="10" s="1"/>
  <c r="I4002" i="10" s="1"/>
  <c r="G4003" i="10"/>
  <c r="H4003" i="10" s="1"/>
  <c r="I4003" i="10" s="1"/>
  <c r="G4004" i="10"/>
  <c r="H4004" i="10" s="1"/>
  <c r="I4004" i="10" s="1"/>
  <c r="G4005" i="10"/>
  <c r="H4005" i="10" s="1"/>
  <c r="I4005" i="10" s="1"/>
  <c r="G4006" i="10"/>
  <c r="H4006" i="10" s="1"/>
  <c r="I4006" i="10" s="1"/>
  <c r="G4007" i="10"/>
  <c r="H4007" i="10" s="1"/>
  <c r="I4007" i="10" s="1"/>
  <c r="G4008" i="10"/>
  <c r="H4008" i="10" s="1"/>
  <c r="I4008" i="10" s="1"/>
  <c r="G4009" i="10"/>
  <c r="H4009" i="10" s="1"/>
  <c r="I4009" i="10" s="1"/>
  <c r="G4010" i="10"/>
  <c r="H4010" i="10" s="1"/>
  <c r="I4010" i="10" s="1"/>
  <c r="G4011" i="10"/>
  <c r="H4011" i="10" s="1"/>
  <c r="I4011" i="10" s="1"/>
  <c r="G4012" i="10"/>
  <c r="H4012" i="10" s="1"/>
  <c r="I4012" i="10" s="1"/>
  <c r="G4013" i="10"/>
  <c r="H4013" i="10" s="1"/>
  <c r="I4013" i="10" s="1"/>
  <c r="G4014" i="10"/>
  <c r="H4014" i="10" s="1"/>
  <c r="I4014" i="10" s="1"/>
  <c r="G4015" i="10"/>
  <c r="H4015" i="10" s="1"/>
  <c r="I4015" i="10" s="1"/>
  <c r="G4016" i="10"/>
  <c r="H4016" i="10" s="1"/>
  <c r="I4016" i="10" s="1"/>
  <c r="G4017" i="10"/>
  <c r="H4017" i="10" s="1"/>
  <c r="I4017" i="10" s="1"/>
  <c r="F2" i="10"/>
  <c r="G2" i="10" s="1"/>
  <c r="H2" i="10" s="1"/>
  <c r="I2" i="10" s="1"/>
  <c r="F3" i="10"/>
  <c r="G3" i="10" s="1"/>
  <c r="H3" i="10" s="1"/>
  <c r="I3" i="10" s="1"/>
  <c r="F4" i="10"/>
  <c r="G4" i="10" s="1"/>
  <c r="H4" i="10" s="1"/>
  <c r="I4" i="10" s="1"/>
  <c r="F5" i="10"/>
  <c r="G5" i="10" s="1"/>
  <c r="H5" i="10" s="1"/>
  <c r="I5" i="10" s="1"/>
  <c r="F6" i="10"/>
  <c r="G6" i="10" s="1"/>
  <c r="H6" i="10" s="1"/>
  <c r="I6" i="10" s="1"/>
  <c r="F7" i="10"/>
  <c r="G7" i="10" s="1"/>
  <c r="H7" i="10" s="1"/>
  <c r="I7" i="10" s="1"/>
  <c r="F8" i="10"/>
  <c r="G8" i="10" s="1"/>
  <c r="H8" i="10" s="1"/>
  <c r="I8" i="10" s="1"/>
  <c r="F9" i="10"/>
  <c r="G9" i="10" s="1"/>
  <c r="H9" i="10" s="1"/>
  <c r="I9" i="10" s="1"/>
  <c r="F10" i="10"/>
  <c r="G10" i="10" s="1"/>
  <c r="H10" i="10" s="1"/>
  <c r="I10" i="10" s="1"/>
  <c r="F11" i="10"/>
  <c r="G11" i="10" s="1"/>
  <c r="H11" i="10" s="1"/>
  <c r="I11" i="10" s="1"/>
  <c r="F12" i="10"/>
  <c r="G12" i="10" s="1"/>
  <c r="H12" i="10" s="1"/>
  <c r="I12" i="10" s="1"/>
  <c r="F13" i="10"/>
  <c r="G13" i="10" s="1"/>
  <c r="H13" i="10" s="1"/>
  <c r="I13" i="10" s="1"/>
  <c r="F14" i="10"/>
  <c r="G14" i="10" s="1"/>
  <c r="H14" i="10" s="1"/>
  <c r="I14" i="10" s="1"/>
  <c r="F15" i="10"/>
  <c r="G15" i="10" s="1"/>
  <c r="H15" i="10" s="1"/>
  <c r="I15" i="10" s="1"/>
  <c r="F16" i="10"/>
  <c r="G16" i="10" s="1"/>
  <c r="H16" i="10" s="1"/>
  <c r="I16" i="10" s="1"/>
  <c r="F17" i="10"/>
  <c r="G17" i="10" s="1"/>
  <c r="H17" i="10" s="1"/>
  <c r="I17" i="10" s="1"/>
  <c r="F18" i="10"/>
  <c r="G18" i="10" s="1"/>
  <c r="H18" i="10" s="1"/>
  <c r="I18" i="10" s="1"/>
  <c r="F19" i="10"/>
  <c r="G19" i="10" s="1"/>
  <c r="H19" i="10" s="1"/>
  <c r="I19" i="10" s="1"/>
  <c r="F20" i="10"/>
  <c r="G20" i="10" s="1"/>
  <c r="H20" i="10" s="1"/>
  <c r="I20" i="10" s="1"/>
  <c r="F21" i="10"/>
  <c r="G21" i="10" s="1"/>
  <c r="H21" i="10" s="1"/>
  <c r="I21" i="10" s="1"/>
  <c r="F22" i="10"/>
  <c r="G22" i="10" s="1"/>
  <c r="H22" i="10" s="1"/>
  <c r="I22" i="10" s="1"/>
  <c r="F23" i="10"/>
  <c r="G23" i="10" s="1"/>
  <c r="H23" i="10" s="1"/>
  <c r="I23" i="10" s="1"/>
  <c r="F24" i="10"/>
  <c r="G24" i="10" s="1"/>
  <c r="H24" i="10" s="1"/>
  <c r="I24" i="10" s="1"/>
  <c r="F25" i="10"/>
  <c r="G25" i="10" s="1"/>
  <c r="H25" i="10" s="1"/>
  <c r="I25" i="10" s="1"/>
  <c r="F26" i="10"/>
  <c r="G26" i="10" s="1"/>
  <c r="H26" i="10" s="1"/>
  <c r="I26" i="10" s="1"/>
  <c r="F27" i="10"/>
  <c r="G27" i="10" s="1"/>
  <c r="H27" i="10" s="1"/>
  <c r="I27" i="10" s="1"/>
  <c r="F28" i="10"/>
  <c r="G28" i="10" s="1"/>
  <c r="H28" i="10" s="1"/>
  <c r="I28" i="10" s="1"/>
  <c r="F29" i="10"/>
  <c r="G29" i="10" s="1"/>
  <c r="H29" i="10" s="1"/>
  <c r="I29" i="10" s="1"/>
  <c r="F30" i="10"/>
  <c r="G30" i="10" s="1"/>
  <c r="H30" i="10" s="1"/>
  <c r="I30" i="10" s="1"/>
  <c r="F31" i="10"/>
  <c r="G31" i="10" s="1"/>
  <c r="H31" i="10" s="1"/>
  <c r="I31" i="10" s="1"/>
  <c r="F32" i="10"/>
  <c r="G32" i="10" s="1"/>
  <c r="H32" i="10" s="1"/>
  <c r="I32" i="10" s="1"/>
  <c r="F33" i="10"/>
  <c r="G33" i="10" s="1"/>
  <c r="H33" i="10" s="1"/>
  <c r="I33" i="10" s="1"/>
  <c r="F34" i="10"/>
  <c r="G34" i="10" s="1"/>
  <c r="H34" i="10" s="1"/>
  <c r="I34" i="10" s="1"/>
  <c r="F35" i="10"/>
  <c r="G35" i="10" s="1"/>
  <c r="H35" i="10" s="1"/>
  <c r="I35" i="10" s="1"/>
  <c r="F36" i="10"/>
  <c r="G36" i="10" s="1"/>
  <c r="H36" i="10" s="1"/>
  <c r="I36" i="10" s="1"/>
  <c r="F37" i="10"/>
  <c r="G37" i="10" s="1"/>
  <c r="H37" i="10" s="1"/>
  <c r="I37" i="10" s="1"/>
  <c r="F38" i="10"/>
  <c r="G38" i="10" s="1"/>
  <c r="H38" i="10" s="1"/>
  <c r="I38" i="10" s="1"/>
  <c r="F39" i="10"/>
  <c r="G39" i="10" s="1"/>
  <c r="H39" i="10" s="1"/>
  <c r="I39" i="10" s="1"/>
  <c r="F40" i="10"/>
  <c r="G40" i="10" s="1"/>
  <c r="H40" i="10" s="1"/>
  <c r="I40" i="10" s="1"/>
  <c r="F41" i="10"/>
  <c r="G41" i="10" s="1"/>
  <c r="H41" i="10" s="1"/>
  <c r="I41" i="10" s="1"/>
  <c r="F42" i="10"/>
  <c r="G42" i="10" s="1"/>
  <c r="H42" i="10" s="1"/>
  <c r="I42" i="10" s="1"/>
  <c r="F43" i="10"/>
  <c r="G43" i="10" s="1"/>
  <c r="H43" i="10" s="1"/>
  <c r="I43" i="10" s="1"/>
  <c r="F44" i="10"/>
  <c r="G44" i="10" s="1"/>
  <c r="H44" i="10" s="1"/>
  <c r="I44" i="10" s="1"/>
  <c r="F45" i="10"/>
  <c r="G45" i="10" s="1"/>
  <c r="H45" i="10" s="1"/>
  <c r="I45" i="10" s="1"/>
  <c r="F46" i="10"/>
  <c r="G46" i="10" s="1"/>
  <c r="H46" i="10" s="1"/>
  <c r="I46" i="10" s="1"/>
  <c r="F47" i="10"/>
  <c r="G47" i="10" s="1"/>
  <c r="H47" i="10" s="1"/>
  <c r="I47" i="10" s="1"/>
  <c r="F48" i="10"/>
  <c r="G48" i="10" s="1"/>
  <c r="H48" i="10" s="1"/>
  <c r="I48" i="10" s="1"/>
  <c r="F49" i="10"/>
  <c r="G49" i="10" s="1"/>
  <c r="H49" i="10" s="1"/>
  <c r="I49" i="10" s="1"/>
  <c r="F50" i="10"/>
  <c r="G50" i="10" s="1"/>
  <c r="H50" i="10" s="1"/>
  <c r="I50" i="10" s="1"/>
  <c r="F51" i="10"/>
  <c r="G51" i="10" s="1"/>
  <c r="H51" i="10" s="1"/>
  <c r="I51" i="10" s="1"/>
  <c r="F52" i="10"/>
  <c r="G52" i="10" s="1"/>
  <c r="H52" i="10" s="1"/>
  <c r="I52" i="10" s="1"/>
  <c r="F53" i="10"/>
  <c r="G53" i="10" s="1"/>
  <c r="H53" i="10" s="1"/>
  <c r="I53" i="10" s="1"/>
  <c r="F54" i="10"/>
  <c r="G54" i="10" s="1"/>
  <c r="H54" i="10" s="1"/>
  <c r="I54" i="10" s="1"/>
  <c r="F55" i="10"/>
  <c r="G55" i="10" s="1"/>
  <c r="H55" i="10" s="1"/>
  <c r="I55" i="10" s="1"/>
  <c r="F56" i="10"/>
  <c r="G56" i="10" s="1"/>
  <c r="H56" i="10" s="1"/>
  <c r="I56" i="10" s="1"/>
  <c r="F57" i="10"/>
  <c r="G57" i="10" s="1"/>
  <c r="H57" i="10" s="1"/>
  <c r="I57" i="10" s="1"/>
  <c r="F58" i="10"/>
  <c r="G58" i="10" s="1"/>
  <c r="H58" i="10" s="1"/>
  <c r="I58" i="10" s="1"/>
  <c r="F59" i="10"/>
  <c r="G59" i="10" s="1"/>
  <c r="H59" i="10" s="1"/>
  <c r="I59" i="10" s="1"/>
  <c r="F60" i="10"/>
  <c r="G60" i="10" s="1"/>
  <c r="H60" i="10" s="1"/>
  <c r="I60" i="10" s="1"/>
  <c r="F61" i="10"/>
  <c r="G61" i="10" s="1"/>
  <c r="H61" i="10" s="1"/>
  <c r="I61" i="10" s="1"/>
  <c r="F62" i="10"/>
  <c r="G62" i="10" s="1"/>
  <c r="H62" i="10" s="1"/>
  <c r="I62" i="10" s="1"/>
  <c r="F63" i="10"/>
  <c r="G63" i="10" s="1"/>
  <c r="H63" i="10" s="1"/>
  <c r="I63" i="10" s="1"/>
  <c r="F64" i="10"/>
  <c r="G64" i="10" s="1"/>
  <c r="H64" i="10" s="1"/>
  <c r="I64" i="10" s="1"/>
  <c r="F65" i="10"/>
  <c r="G65" i="10" s="1"/>
  <c r="H65" i="10" s="1"/>
  <c r="I65" i="10" s="1"/>
  <c r="F66" i="10"/>
  <c r="G66" i="10" s="1"/>
  <c r="H66" i="10" s="1"/>
  <c r="I66" i="10" s="1"/>
  <c r="F67" i="10"/>
  <c r="G67" i="10" s="1"/>
  <c r="H67" i="10" s="1"/>
  <c r="I67" i="10" s="1"/>
  <c r="F68" i="10"/>
  <c r="G68" i="10" s="1"/>
  <c r="H68" i="10" s="1"/>
  <c r="I68" i="10" s="1"/>
  <c r="F69" i="10"/>
  <c r="G69" i="10" s="1"/>
  <c r="H69" i="10" s="1"/>
  <c r="I69" i="10" s="1"/>
  <c r="F70" i="10"/>
  <c r="G70" i="10" s="1"/>
  <c r="H70" i="10" s="1"/>
  <c r="I70" i="10" s="1"/>
  <c r="F71" i="10"/>
  <c r="G71" i="10" s="1"/>
  <c r="H71" i="10" s="1"/>
  <c r="I71" i="10" s="1"/>
  <c r="F72" i="10"/>
  <c r="G72" i="10" s="1"/>
  <c r="H72" i="10" s="1"/>
  <c r="I72" i="10" s="1"/>
  <c r="F73" i="10"/>
  <c r="G73" i="10" s="1"/>
  <c r="H73" i="10" s="1"/>
  <c r="I73" i="10" s="1"/>
  <c r="F74" i="10"/>
  <c r="G74" i="10" s="1"/>
  <c r="H74" i="10" s="1"/>
  <c r="I74" i="10" s="1"/>
  <c r="F75" i="10"/>
  <c r="G75" i="10" s="1"/>
  <c r="H75" i="10" s="1"/>
  <c r="I75" i="10" s="1"/>
  <c r="F76" i="10"/>
  <c r="G76" i="10" s="1"/>
  <c r="H76" i="10" s="1"/>
  <c r="I76" i="10" s="1"/>
  <c r="F77" i="10"/>
  <c r="G77" i="10" s="1"/>
  <c r="H77" i="10" s="1"/>
  <c r="I77" i="10" s="1"/>
  <c r="F78" i="10"/>
  <c r="G78" i="10" s="1"/>
  <c r="H78" i="10" s="1"/>
  <c r="I78" i="10" s="1"/>
  <c r="F79" i="10"/>
  <c r="G79" i="10" s="1"/>
  <c r="H79" i="10" s="1"/>
  <c r="I79" i="10" s="1"/>
  <c r="F80" i="10"/>
  <c r="G80" i="10" s="1"/>
  <c r="H80" i="10" s="1"/>
  <c r="I80" i="10" s="1"/>
  <c r="F81" i="10"/>
  <c r="G81" i="10" s="1"/>
  <c r="H81" i="10" s="1"/>
  <c r="I81" i="10" s="1"/>
  <c r="F82" i="10"/>
  <c r="G82" i="10" s="1"/>
  <c r="H82" i="10" s="1"/>
  <c r="I82" i="10" s="1"/>
  <c r="F83" i="10"/>
  <c r="G83" i="10" s="1"/>
  <c r="H83" i="10" s="1"/>
  <c r="I83" i="10" s="1"/>
  <c r="F84" i="10"/>
  <c r="G84" i="10" s="1"/>
  <c r="H84" i="10" s="1"/>
  <c r="I84" i="10" s="1"/>
  <c r="F85" i="10"/>
  <c r="G85" i="10" s="1"/>
  <c r="H85" i="10" s="1"/>
  <c r="I85" i="10" s="1"/>
  <c r="F86" i="10"/>
  <c r="G86" i="10" s="1"/>
  <c r="H86" i="10" s="1"/>
  <c r="I86" i="10" s="1"/>
  <c r="F87" i="10"/>
  <c r="G87" i="10" s="1"/>
  <c r="H87" i="10" s="1"/>
  <c r="I87" i="10" s="1"/>
  <c r="F88" i="10"/>
  <c r="G88" i="10" s="1"/>
  <c r="H88" i="10" s="1"/>
  <c r="I88" i="10" s="1"/>
  <c r="F89" i="10"/>
  <c r="G89" i="10" s="1"/>
  <c r="H89" i="10" s="1"/>
  <c r="I89" i="10" s="1"/>
  <c r="F90" i="10"/>
  <c r="G90" i="10" s="1"/>
  <c r="H90" i="10" s="1"/>
  <c r="I90" i="10" s="1"/>
  <c r="F91" i="10"/>
  <c r="G91" i="10" s="1"/>
  <c r="H91" i="10" s="1"/>
  <c r="I91" i="10" s="1"/>
  <c r="F92" i="10"/>
  <c r="G92" i="10" s="1"/>
  <c r="H92" i="10" s="1"/>
  <c r="I92" i="10" s="1"/>
  <c r="F93" i="10"/>
  <c r="G93" i="10" s="1"/>
  <c r="H93" i="10" s="1"/>
  <c r="I93" i="10" s="1"/>
  <c r="F94" i="10"/>
  <c r="G94" i="10" s="1"/>
  <c r="H94" i="10" s="1"/>
  <c r="I94" i="10" s="1"/>
  <c r="F95" i="10"/>
  <c r="G95" i="10" s="1"/>
  <c r="H95" i="10" s="1"/>
  <c r="I95" i="10" s="1"/>
  <c r="F96" i="10"/>
  <c r="G96" i="10" s="1"/>
  <c r="H96" i="10" s="1"/>
  <c r="I96" i="10" s="1"/>
  <c r="F97" i="10"/>
  <c r="G97" i="10" s="1"/>
  <c r="H97" i="10" s="1"/>
  <c r="I97" i="10" s="1"/>
  <c r="F98" i="10"/>
  <c r="G98" i="10" s="1"/>
  <c r="H98" i="10" s="1"/>
  <c r="I98" i="10" s="1"/>
  <c r="F99" i="10"/>
  <c r="G99" i="10" s="1"/>
  <c r="H99" i="10" s="1"/>
  <c r="I99" i="10" s="1"/>
  <c r="F100" i="10"/>
  <c r="G100" i="10" s="1"/>
  <c r="H100" i="10" s="1"/>
  <c r="I100" i="10" s="1"/>
  <c r="F101" i="10"/>
  <c r="G101" i="10" s="1"/>
  <c r="H101" i="10" s="1"/>
  <c r="I101" i="10" s="1"/>
  <c r="F102" i="10"/>
  <c r="G102" i="10" s="1"/>
  <c r="H102" i="10" s="1"/>
  <c r="I102" i="10" s="1"/>
  <c r="F103" i="10"/>
  <c r="G103" i="10" s="1"/>
  <c r="H103" i="10" s="1"/>
  <c r="I103" i="10" s="1"/>
  <c r="F104" i="10"/>
  <c r="G104" i="10" s="1"/>
  <c r="H104" i="10" s="1"/>
  <c r="I104" i="10" s="1"/>
  <c r="F105" i="10"/>
  <c r="G105" i="10" s="1"/>
  <c r="H105" i="10" s="1"/>
  <c r="I105" i="10" s="1"/>
  <c r="F106" i="10"/>
  <c r="G106" i="10" s="1"/>
  <c r="H106" i="10" s="1"/>
  <c r="I106" i="10" s="1"/>
  <c r="F107" i="10"/>
  <c r="G107" i="10" s="1"/>
  <c r="H107" i="10" s="1"/>
  <c r="I107" i="10" s="1"/>
  <c r="F108" i="10"/>
  <c r="G108" i="10" s="1"/>
  <c r="H108" i="10" s="1"/>
  <c r="I108" i="10" s="1"/>
  <c r="F109" i="10"/>
  <c r="G109" i="10" s="1"/>
  <c r="H109" i="10" s="1"/>
  <c r="I109" i="10" s="1"/>
  <c r="F110" i="10"/>
  <c r="G110" i="10" s="1"/>
  <c r="H110" i="10" s="1"/>
  <c r="I110" i="10" s="1"/>
  <c r="F111" i="10"/>
  <c r="G111" i="10" s="1"/>
  <c r="H111" i="10" s="1"/>
  <c r="I111" i="10" s="1"/>
  <c r="F112" i="10"/>
  <c r="G112" i="10" s="1"/>
  <c r="H112" i="10" s="1"/>
  <c r="I112" i="10" s="1"/>
  <c r="F113" i="10"/>
  <c r="G113" i="10" s="1"/>
  <c r="H113" i="10" s="1"/>
  <c r="I113" i="10" s="1"/>
  <c r="F114" i="10"/>
  <c r="G114" i="10" s="1"/>
  <c r="H114" i="10" s="1"/>
  <c r="I114" i="10" s="1"/>
  <c r="F115" i="10"/>
  <c r="G115" i="10" s="1"/>
  <c r="H115" i="10" s="1"/>
  <c r="I115" i="10" s="1"/>
  <c r="F116" i="10"/>
  <c r="G116" i="10" s="1"/>
  <c r="H116" i="10" s="1"/>
  <c r="I116" i="10" s="1"/>
  <c r="F117" i="10"/>
  <c r="G117" i="10" s="1"/>
  <c r="H117" i="10" s="1"/>
  <c r="I117" i="10" s="1"/>
  <c r="F118" i="10"/>
  <c r="G118" i="10" s="1"/>
  <c r="H118" i="10" s="1"/>
  <c r="I118" i="10" s="1"/>
  <c r="F119" i="10"/>
  <c r="G119" i="10" s="1"/>
  <c r="H119" i="10" s="1"/>
  <c r="I119" i="10" s="1"/>
  <c r="F120" i="10"/>
  <c r="G120" i="10" s="1"/>
  <c r="H120" i="10" s="1"/>
  <c r="I120" i="10" s="1"/>
  <c r="F121" i="10"/>
  <c r="G121" i="10" s="1"/>
  <c r="H121" i="10" s="1"/>
  <c r="I121" i="10" s="1"/>
  <c r="F122" i="10"/>
  <c r="G122" i="10" s="1"/>
  <c r="H122" i="10" s="1"/>
  <c r="I122" i="10" s="1"/>
  <c r="F123" i="10"/>
  <c r="G123" i="10" s="1"/>
  <c r="H123" i="10" s="1"/>
  <c r="I123" i="10" s="1"/>
  <c r="F124" i="10"/>
  <c r="G124" i="10" s="1"/>
  <c r="H124" i="10" s="1"/>
  <c r="I124" i="10" s="1"/>
  <c r="F125" i="10"/>
  <c r="G125" i="10" s="1"/>
  <c r="H125" i="10" s="1"/>
  <c r="I125" i="10" s="1"/>
  <c r="F126" i="10"/>
  <c r="G126" i="10" s="1"/>
  <c r="H126" i="10" s="1"/>
  <c r="I126" i="10" s="1"/>
  <c r="F127" i="10"/>
  <c r="G127" i="10" s="1"/>
  <c r="H127" i="10" s="1"/>
  <c r="I127" i="10" s="1"/>
  <c r="F128" i="10"/>
  <c r="G128" i="10" s="1"/>
  <c r="H128" i="10" s="1"/>
  <c r="I128" i="10" s="1"/>
  <c r="F129" i="10"/>
  <c r="G129" i="10" s="1"/>
  <c r="H129" i="10" s="1"/>
  <c r="I129" i="10" s="1"/>
  <c r="F130" i="10"/>
  <c r="G130" i="10" s="1"/>
  <c r="H130" i="10" s="1"/>
  <c r="I130" i="10" s="1"/>
  <c r="F131" i="10"/>
  <c r="G131" i="10" s="1"/>
  <c r="H131" i="10" s="1"/>
  <c r="I131" i="10" s="1"/>
  <c r="F132" i="10"/>
  <c r="G132" i="10" s="1"/>
  <c r="H132" i="10" s="1"/>
  <c r="I132" i="10" s="1"/>
  <c r="F133" i="10"/>
  <c r="G133" i="10" s="1"/>
  <c r="H133" i="10" s="1"/>
  <c r="I133" i="10" s="1"/>
  <c r="F134" i="10"/>
  <c r="G134" i="10" s="1"/>
  <c r="H134" i="10" s="1"/>
  <c r="I134" i="10" s="1"/>
  <c r="F135" i="10"/>
  <c r="G135" i="10" s="1"/>
  <c r="H135" i="10" s="1"/>
  <c r="I135" i="10" s="1"/>
  <c r="F136" i="10"/>
  <c r="G136" i="10" s="1"/>
  <c r="H136" i="10" s="1"/>
  <c r="I136" i="10" s="1"/>
  <c r="F137" i="10"/>
  <c r="G137" i="10" s="1"/>
  <c r="H137" i="10" s="1"/>
  <c r="I137" i="10" s="1"/>
  <c r="F138" i="10"/>
  <c r="G138" i="10" s="1"/>
  <c r="H138" i="10" s="1"/>
  <c r="I138" i="10" s="1"/>
  <c r="F139" i="10"/>
  <c r="G139" i="10" s="1"/>
  <c r="H139" i="10" s="1"/>
  <c r="I139" i="10" s="1"/>
  <c r="F140" i="10"/>
  <c r="G140" i="10" s="1"/>
  <c r="H140" i="10" s="1"/>
  <c r="I140" i="10" s="1"/>
  <c r="F141" i="10"/>
  <c r="G141" i="10" s="1"/>
  <c r="H141" i="10" s="1"/>
  <c r="I141" i="10" s="1"/>
  <c r="F142" i="10"/>
  <c r="G142" i="10" s="1"/>
  <c r="H142" i="10" s="1"/>
  <c r="I142" i="10" s="1"/>
  <c r="F143" i="10"/>
  <c r="G143" i="10" s="1"/>
  <c r="H143" i="10" s="1"/>
  <c r="I143" i="10" s="1"/>
  <c r="F144" i="10"/>
  <c r="G144" i="10" s="1"/>
  <c r="H144" i="10" s="1"/>
  <c r="I144" i="10" s="1"/>
  <c r="F145" i="10"/>
  <c r="G145" i="10" s="1"/>
  <c r="H145" i="10" s="1"/>
  <c r="I145" i="10" s="1"/>
  <c r="F146" i="10"/>
  <c r="G146" i="10" s="1"/>
  <c r="H146" i="10" s="1"/>
  <c r="I146" i="10" s="1"/>
  <c r="F147" i="10"/>
  <c r="G147" i="10" s="1"/>
  <c r="H147" i="10" s="1"/>
  <c r="I147" i="10" s="1"/>
  <c r="F148" i="10"/>
  <c r="G148" i="10" s="1"/>
  <c r="H148" i="10" s="1"/>
  <c r="I148" i="10" s="1"/>
  <c r="F149" i="10"/>
  <c r="G149" i="10" s="1"/>
  <c r="H149" i="10" s="1"/>
  <c r="I149" i="10" s="1"/>
  <c r="F150" i="10"/>
  <c r="G150" i="10" s="1"/>
  <c r="H150" i="10" s="1"/>
  <c r="I150" i="10" s="1"/>
  <c r="F151" i="10"/>
  <c r="G151" i="10" s="1"/>
  <c r="H151" i="10" s="1"/>
  <c r="I151" i="10" s="1"/>
  <c r="F152" i="10"/>
  <c r="G152" i="10" s="1"/>
  <c r="H152" i="10" s="1"/>
  <c r="I152" i="10" s="1"/>
  <c r="F153" i="10"/>
  <c r="G153" i="10" s="1"/>
  <c r="H153" i="10" s="1"/>
  <c r="I153" i="10" s="1"/>
  <c r="F154" i="10"/>
  <c r="G154" i="10" s="1"/>
  <c r="H154" i="10" s="1"/>
  <c r="I154" i="10" s="1"/>
  <c r="F155" i="10"/>
  <c r="G155" i="10" s="1"/>
  <c r="H155" i="10" s="1"/>
  <c r="I155" i="10" s="1"/>
  <c r="F156" i="10"/>
  <c r="G156" i="10" s="1"/>
  <c r="H156" i="10" s="1"/>
  <c r="I156" i="10" s="1"/>
  <c r="F157" i="10"/>
  <c r="G157" i="10" s="1"/>
  <c r="H157" i="10" s="1"/>
  <c r="I157" i="10" s="1"/>
  <c r="F158" i="10"/>
  <c r="G158" i="10" s="1"/>
  <c r="H158" i="10" s="1"/>
  <c r="I158" i="10" s="1"/>
  <c r="F159" i="10"/>
  <c r="G159" i="10" s="1"/>
  <c r="H159" i="10" s="1"/>
  <c r="I159" i="10" s="1"/>
  <c r="F160" i="10"/>
  <c r="G160" i="10" s="1"/>
  <c r="H160" i="10" s="1"/>
  <c r="I160" i="10" s="1"/>
  <c r="F161" i="10"/>
  <c r="G161" i="10" s="1"/>
  <c r="H161" i="10" s="1"/>
  <c r="I161" i="10" s="1"/>
  <c r="F162" i="10"/>
  <c r="G162" i="10" s="1"/>
  <c r="H162" i="10" s="1"/>
  <c r="I162" i="10" s="1"/>
  <c r="F163" i="10"/>
  <c r="G163" i="10" s="1"/>
  <c r="H163" i="10" s="1"/>
  <c r="I163" i="10" s="1"/>
  <c r="F164" i="10"/>
  <c r="G164" i="10" s="1"/>
  <c r="H164" i="10" s="1"/>
  <c r="I164" i="10" s="1"/>
  <c r="F165" i="10"/>
  <c r="G165" i="10" s="1"/>
  <c r="H165" i="10" s="1"/>
  <c r="I165" i="10" s="1"/>
  <c r="F166" i="10"/>
  <c r="G166" i="10" s="1"/>
  <c r="H166" i="10" s="1"/>
  <c r="I166" i="10" s="1"/>
  <c r="F167" i="10"/>
  <c r="G167" i="10" s="1"/>
  <c r="H167" i="10" s="1"/>
  <c r="I167" i="10" s="1"/>
  <c r="F168" i="10"/>
  <c r="G168" i="10" s="1"/>
  <c r="H168" i="10" s="1"/>
  <c r="I168" i="10" s="1"/>
  <c r="F169" i="10"/>
  <c r="G169" i="10" s="1"/>
  <c r="H169" i="10" s="1"/>
  <c r="I169" i="10" s="1"/>
  <c r="F170" i="10"/>
  <c r="G170" i="10" s="1"/>
  <c r="H170" i="10" s="1"/>
  <c r="I170" i="10" s="1"/>
  <c r="F171" i="10"/>
  <c r="G171" i="10" s="1"/>
  <c r="H171" i="10" s="1"/>
  <c r="I171" i="10" s="1"/>
  <c r="F172" i="10"/>
  <c r="G172" i="10" s="1"/>
  <c r="H172" i="10" s="1"/>
  <c r="I172" i="10" s="1"/>
  <c r="F173" i="10"/>
  <c r="G173" i="10" s="1"/>
  <c r="H173" i="10" s="1"/>
  <c r="I173" i="10" s="1"/>
  <c r="F174" i="10"/>
  <c r="G174" i="10" s="1"/>
  <c r="H174" i="10" s="1"/>
  <c r="I174" i="10" s="1"/>
  <c r="F175" i="10"/>
  <c r="G175" i="10" s="1"/>
  <c r="H175" i="10" s="1"/>
  <c r="I175" i="10" s="1"/>
  <c r="F176" i="10"/>
  <c r="G176" i="10" s="1"/>
  <c r="H176" i="10" s="1"/>
  <c r="I176" i="10" s="1"/>
  <c r="F177" i="10"/>
  <c r="G177" i="10" s="1"/>
  <c r="H177" i="10" s="1"/>
  <c r="I177" i="10" s="1"/>
  <c r="F178" i="10"/>
  <c r="G178" i="10" s="1"/>
  <c r="H178" i="10" s="1"/>
  <c r="I178" i="10" s="1"/>
  <c r="F179" i="10"/>
  <c r="G179" i="10" s="1"/>
  <c r="H179" i="10" s="1"/>
  <c r="I179" i="10" s="1"/>
  <c r="F180" i="10"/>
  <c r="G180" i="10" s="1"/>
  <c r="H180" i="10" s="1"/>
  <c r="I180" i="10" s="1"/>
  <c r="F181" i="10"/>
  <c r="G181" i="10" s="1"/>
  <c r="H181" i="10" s="1"/>
  <c r="I181" i="10" s="1"/>
  <c r="F182" i="10"/>
  <c r="G182" i="10" s="1"/>
  <c r="H182" i="10" s="1"/>
  <c r="I182" i="10" s="1"/>
  <c r="F183" i="10"/>
  <c r="G183" i="10" s="1"/>
  <c r="H183" i="10" s="1"/>
  <c r="I183" i="10" s="1"/>
  <c r="F184" i="10"/>
  <c r="G184" i="10" s="1"/>
  <c r="H184" i="10" s="1"/>
  <c r="I184" i="10" s="1"/>
  <c r="F185" i="10"/>
  <c r="G185" i="10" s="1"/>
  <c r="H185" i="10" s="1"/>
  <c r="I185" i="10" s="1"/>
  <c r="F186" i="10"/>
  <c r="G186" i="10" s="1"/>
  <c r="H186" i="10" s="1"/>
  <c r="I186" i="10" s="1"/>
  <c r="F187" i="10"/>
  <c r="G187" i="10" s="1"/>
  <c r="H187" i="10" s="1"/>
  <c r="I187" i="10" s="1"/>
  <c r="F188" i="10"/>
  <c r="G188" i="10" s="1"/>
  <c r="H188" i="10" s="1"/>
  <c r="I188" i="10" s="1"/>
  <c r="F189" i="10"/>
  <c r="G189" i="10" s="1"/>
  <c r="H189" i="10" s="1"/>
  <c r="I189" i="10" s="1"/>
  <c r="F190" i="10"/>
  <c r="G190" i="10" s="1"/>
  <c r="H190" i="10" s="1"/>
  <c r="I190" i="10" s="1"/>
  <c r="F191" i="10"/>
  <c r="G191" i="10" s="1"/>
  <c r="H191" i="10" s="1"/>
  <c r="I191" i="10" s="1"/>
  <c r="F192" i="10"/>
  <c r="G192" i="10" s="1"/>
  <c r="H192" i="10" s="1"/>
  <c r="I192" i="10" s="1"/>
  <c r="F193" i="10"/>
  <c r="G193" i="10" s="1"/>
  <c r="H193" i="10" s="1"/>
  <c r="I193" i="10" s="1"/>
  <c r="F194" i="10"/>
  <c r="G194" i="10" s="1"/>
  <c r="H194" i="10" s="1"/>
  <c r="I194" i="10" s="1"/>
  <c r="F195" i="10"/>
  <c r="G195" i="10" s="1"/>
  <c r="H195" i="10" s="1"/>
  <c r="I195" i="10" s="1"/>
  <c r="F196" i="10"/>
  <c r="G196" i="10" s="1"/>
  <c r="H196" i="10" s="1"/>
  <c r="I196" i="10" s="1"/>
  <c r="F197" i="10"/>
  <c r="G197" i="10" s="1"/>
  <c r="H197" i="10" s="1"/>
  <c r="I197" i="10" s="1"/>
  <c r="F198" i="10"/>
  <c r="G198" i="10" s="1"/>
  <c r="H198" i="10" s="1"/>
  <c r="I198" i="10" s="1"/>
  <c r="F199" i="10"/>
  <c r="G199" i="10" s="1"/>
  <c r="H199" i="10" s="1"/>
  <c r="I199" i="10" s="1"/>
  <c r="F200" i="10"/>
  <c r="G200" i="10" s="1"/>
  <c r="H200" i="10" s="1"/>
  <c r="I200" i="10" s="1"/>
  <c r="F201" i="10"/>
  <c r="G201" i="10" s="1"/>
  <c r="H201" i="10" s="1"/>
  <c r="I201" i="10" s="1"/>
  <c r="F202" i="10"/>
  <c r="G202" i="10" s="1"/>
  <c r="H202" i="10" s="1"/>
  <c r="I202" i="10" s="1"/>
  <c r="F203" i="10"/>
  <c r="G203" i="10" s="1"/>
  <c r="H203" i="10" s="1"/>
  <c r="I203" i="10" s="1"/>
  <c r="F204" i="10"/>
  <c r="G204" i="10" s="1"/>
  <c r="H204" i="10" s="1"/>
  <c r="I204" i="10" s="1"/>
  <c r="F205" i="10"/>
  <c r="G205" i="10" s="1"/>
  <c r="H205" i="10" s="1"/>
  <c r="I205" i="10" s="1"/>
  <c r="F206" i="10"/>
  <c r="G206" i="10" s="1"/>
  <c r="H206" i="10" s="1"/>
  <c r="I206" i="10" s="1"/>
  <c r="F207" i="10"/>
  <c r="G207" i="10" s="1"/>
  <c r="H207" i="10" s="1"/>
  <c r="I207" i="10" s="1"/>
  <c r="F208" i="10"/>
  <c r="G208" i="10" s="1"/>
  <c r="H208" i="10" s="1"/>
  <c r="I208" i="10" s="1"/>
  <c r="F209" i="10"/>
  <c r="G209" i="10" s="1"/>
  <c r="H209" i="10" s="1"/>
  <c r="I209" i="10" s="1"/>
  <c r="F210" i="10"/>
  <c r="G210" i="10" s="1"/>
  <c r="H210" i="10" s="1"/>
  <c r="I210" i="10" s="1"/>
  <c r="F211" i="10"/>
  <c r="G211" i="10" s="1"/>
  <c r="H211" i="10" s="1"/>
  <c r="I211" i="10" s="1"/>
  <c r="F212" i="10"/>
  <c r="G212" i="10" s="1"/>
  <c r="H212" i="10" s="1"/>
  <c r="I212" i="10" s="1"/>
  <c r="F213" i="10"/>
  <c r="G213" i="10" s="1"/>
  <c r="H213" i="10" s="1"/>
  <c r="I213" i="10" s="1"/>
  <c r="F214" i="10"/>
  <c r="G214" i="10" s="1"/>
  <c r="H214" i="10" s="1"/>
  <c r="I214" i="10" s="1"/>
  <c r="F215" i="10"/>
  <c r="G215" i="10" s="1"/>
  <c r="H215" i="10" s="1"/>
  <c r="I215" i="10" s="1"/>
  <c r="F216" i="10"/>
  <c r="G216" i="10" s="1"/>
  <c r="H216" i="10" s="1"/>
  <c r="I216" i="10" s="1"/>
  <c r="F217" i="10"/>
  <c r="G217" i="10" s="1"/>
  <c r="H217" i="10" s="1"/>
  <c r="I217" i="10" s="1"/>
  <c r="F218" i="10"/>
  <c r="G218" i="10" s="1"/>
  <c r="H218" i="10" s="1"/>
  <c r="I218" i="10" s="1"/>
  <c r="F219" i="10"/>
  <c r="G219" i="10" s="1"/>
  <c r="H219" i="10" s="1"/>
  <c r="I219" i="10" s="1"/>
  <c r="F220" i="10"/>
  <c r="G220" i="10" s="1"/>
  <c r="H220" i="10" s="1"/>
  <c r="I220" i="10" s="1"/>
  <c r="F221" i="10"/>
  <c r="G221" i="10" s="1"/>
  <c r="H221" i="10" s="1"/>
  <c r="I221" i="10" s="1"/>
  <c r="F222" i="10"/>
  <c r="G222" i="10" s="1"/>
  <c r="H222" i="10" s="1"/>
  <c r="I222" i="10" s="1"/>
  <c r="F223" i="10"/>
  <c r="G223" i="10" s="1"/>
  <c r="H223" i="10" s="1"/>
  <c r="I223" i="10" s="1"/>
  <c r="F224" i="10"/>
  <c r="G224" i="10" s="1"/>
  <c r="H224" i="10" s="1"/>
  <c r="I224" i="10" s="1"/>
  <c r="F225" i="10"/>
  <c r="G225" i="10" s="1"/>
  <c r="H225" i="10" s="1"/>
  <c r="I225" i="10" s="1"/>
  <c r="F226" i="10"/>
  <c r="G226" i="10" s="1"/>
  <c r="H226" i="10" s="1"/>
  <c r="I226" i="10" s="1"/>
  <c r="F227" i="10"/>
  <c r="G227" i="10" s="1"/>
  <c r="H227" i="10" s="1"/>
  <c r="I227" i="10" s="1"/>
  <c r="F228" i="10"/>
  <c r="G228" i="10" s="1"/>
  <c r="H228" i="10" s="1"/>
  <c r="I228" i="10" s="1"/>
  <c r="F229" i="10"/>
  <c r="G229" i="10" s="1"/>
  <c r="H229" i="10" s="1"/>
  <c r="I229" i="10" s="1"/>
  <c r="F230" i="10"/>
  <c r="G230" i="10" s="1"/>
  <c r="H230" i="10" s="1"/>
  <c r="I230" i="10" s="1"/>
  <c r="F231" i="10"/>
  <c r="G231" i="10" s="1"/>
  <c r="H231" i="10" s="1"/>
  <c r="I231" i="10" s="1"/>
  <c r="F232" i="10"/>
  <c r="G232" i="10" s="1"/>
  <c r="H232" i="10" s="1"/>
  <c r="I232" i="10" s="1"/>
  <c r="F233" i="10"/>
  <c r="G233" i="10" s="1"/>
  <c r="H233" i="10" s="1"/>
  <c r="I233" i="10" s="1"/>
  <c r="F234" i="10"/>
  <c r="G234" i="10" s="1"/>
  <c r="H234" i="10" s="1"/>
  <c r="I234" i="10" s="1"/>
  <c r="F235" i="10"/>
  <c r="G235" i="10" s="1"/>
  <c r="H235" i="10" s="1"/>
  <c r="I235" i="10" s="1"/>
  <c r="F236" i="10"/>
  <c r="G236" i="10" s="1"/>
  <c r="H236" i="10" s="1"/>
  <c r="I236" i="10" s="1"/>
  <c r="F237" i="10"/>
  <c r="G237" i="10" s="1"/>
  <c r="H237" i="10" s="1"/>
  <c r="I237" i="10" s="1"/>
  <c r="F238" i="10"/>
  <c r="G238" i="10" s="1"/>
  <c r="H238" i="10" s="1"/>
  <c r="I238" i="10" s="1"/>
  <c r="F239" i="10"/>
  <c r="G239" i="10" s="1"/>
  <c r="H239" i="10" s="1"/>
  <c r="I239" i="10" s="1"/>
  <c r="F240" i="10"/>
  <c r="G240" i="10" s="1"/>
  <c r="H240" i="10" s="1"/>
  <c r="I240" i="10" s="1"/>
  <c r="F241" i="10"/>
  <c r="G241" i="10" s="1"/>
  <c r="H241" i="10" s="1"/>
  <c r="I241" i="10" s="1"/>
  <c r="F242" i="10"/>
  <c r="G242" i="10" s="1"/>
  <c r="H242" i="10" s="1"/>
  <c r="I242" i="10" s="1"/>
  <c r="F243" i="10"/>
  <c r="G243" i="10" s="1"/>
  <c r="H243" i="10" s="1"/>
  <c r="I243" i="10" s="1"/>
  <c r="F244" i="10"/>
  <c r="G244" i="10" s="1"/>
  <c r="H244" i="10" s="1"/>
  <c r="I244" i="10" s="1"/>
  <c r="F245" i="10"/>
  <c r="G245" i="10" s="1"/>
  <c r="H245" i="10" s="1"/>
  <c r="I245" i="10" s="1"/>
  <c r="F246" i="10"/>
  <c r="G246" i="10" s="1"/>
  <c r="H246" i="10" s="1"/>
  <c r="I246" i="10" s="1"/>
  <c r="F247" i="10"/>
  <c r="G247" i="10" s="1"/>
  <c r="H247" i="10" s="1"/>
  <c r="I247" i="10" s="1"/>
  <c r="F248" i="10"/>
  <c r="G248" i="10" s="1"/>
  <c r="H248" i="10" s="1"/>
  <c r="I248" i="10" s="1"/>
  <c r="F249" i="10"/>
  <c r="G249" i="10" s="1"/>
  <c r="H249" i="10" s="1"/>
  <c r="I249" i="10" s="1"/>
  <c r="F250" i="10"/>
  <c r="G250" i="10" s="1"/>
  <c r="H250" i="10" s="1"/>
  <c r="I250" i="10" s="1"/>
  <c r="F251" i="10"/>
  <c r="G251" i="10" s="1"/>
  <c r="H251" i="10" s="1"/>
  <c r="I251" i="10" s="1"/>
  <c r="F252" i="10"/>
  <c r="G252" i="10" s="1"/>
  <c r="H252" i="10" s="1"/>
  <c r="I252" i="10" s="1"/>
  <c r="F253" i="10"/>
  <c r="G253" i="10" s="1"/>
  <c r="H253" i="10" s="1"/>
  <c r="I253" i="10" s="1"/>
  <c r="F254" i="10"/>
  <c r="G254" i="10" s="1"/>
  <c r="H254" i="10" s="1"/>
  <c r="I254" i="10" s="1"/>
  <c r="F255" i="10"/>
  <c r="G255" i="10" s="1"/>
  <c r="H255" i="10" s="1"/>
  <c r="I255" i="10" s="1"/>
  <c r="F256" i="10"/>
  <c r="G256" i="10" s="1"/>
  <c r="H256" i="10" s="1"/>
  <c r="I256" i="10" s="1"/>
  <c r="F257" i="10"/>
  <c r="G257" i="10" s="1"/>
  <c r="H257" i="10" s="1"/>
  <c r="I257" i="10" s="1"/>
  <c r="F258" i="10"/>
  <c r="G258" i="10" s="1"/>
  <c r="H258" i="10" s="1"/>
  <c r="I258" i="10" s="1"/>
  <c r="F259" i="10"/>
  <c r="G259" i="10" s="1"/>
  <c r="H259" i="10" s="1"/>
  <c r="I259" i="10" s="1"/>
  <c r="F260" i="10"/>
  <c r="G260" i="10" s="1"/>
  <c r="H260" i="10" s="1"/>
  <c r="I260" i="10" s="1"/>
  <c r="F261" i="10"/>
  <c r="G261" i="10" s="1"/>
  <c r="H261" i="10" s="1"/>
  <c r="I261" i="10" s="1"/>
  <c r="F262" i="10"/>
  <c r="G262" i="10" s="1"/>
  <c r="H262" i="10" s="1"/>
  <c r="I262" i="10" s="1"/>
  <c r="F263" i="10"/>
  <c r="G263" i="10" s="1"/>
  <c r="H263" i="10" s="1"/>
  <c r="I263" i="10" s="1"/>
  <c r="F264" i="10"/>
  <c r="G264" i="10" s="1"/>
  <c r="H264" i="10" s="1"/>
  <c r="I264" i="10" s="1"/>
  <c r="F265" i="10"/>
  <c r="G265" i="10" s="1"/>
  <c r="H265" i="10" s="1"/>
  <c r="I265" i="10" s="1"/>
  <c r="F266" i="10"/>
  <c r="G266" i="10" s="1"/>
  <c r="H266" i="10" s="1"/>
  <c r="I266" i="10" s="1"/>
  <c r="F267" i="10"/>
  <c r="G267" i="10" s="1"/>
  <c r="H267" i="10" s="1"/>
  <c r="I267" i="10" s="1"/>
  <c r="F268" i="10"/>
  <c r="G268" i="10" s="1"/>
  <c r="H268" i="10" s="1"/>
  <c r="I268" i="10" s="1"/>
  <c r="F269" i="10"/>
  <c r="G269" i="10" s="1"/>
  <c r="H269" i="10" s="1"/>
  <c r="I269" i="10" s="1"/>
  <c r="F270" i="10"/>
  <c r="G270" i="10" s="1"/>
  <c r="H270" i="10" s="1"/>
  <c r="I270" i="10" s="1"/>
  <c r="F271" i="10"/>
  <c r="G271" i="10" s="1"/>
  <c r="H271" i="10" s="1"/>
  <c r="I271" i="10" s="1"/>
  <c r="F272" i="10"/>
  <c r="G272" i="10" s="1"/>
  <c r="H272" i="10" s="1"/>
  <c r="I272" i="10" s="1"/>
  <c r="F273" i="10"/>
  <c r="G273" i="10" s="1"/>
  <c r="H273" i="10" s="1"/>
  <c r="I273" i="10" s="1"/>
  <c r="F274" i="10"/>
  <c r="G274" i="10" s="1"/>
  <c r="H274" i="10" s="1"/>
  <c r="I274" i="10" s="1"/>
  <c r="F275" i="10"/>
  <c r="G275" i="10" s="1"/>
  <c r="H275" i="10" s="1"/>
  <c r="I275" i="10" s="1"/>
  <c r="F276" i="10"/>
  <c r="G276" i="10" s="1"/>
  <c r="H276" i="10" s="1"/>
  <c r="I276" i="10" s="1"/>
  <c r="F277" i="10"/>
  <c r="G277" i="10" s="1"/>
  <c r="H277" i="10" s="1"/>
  <c r="I277" i="10" s="1"/>
  <c r="F278" i="10"/>
  <c r="G278" i="10" s="1"/>
  <c r="H278" i="10" s="1"/>
  <c r="I278" i="10" s="1"/>
  <c r="F279" i="10"/>
  <c r="G279" i="10" s="1"/>
  <c r="H279" i="10" s="1"/>
  <c r="I279" i="10" s="1"/>
  <c r="F280" i="10"/>
  <c r="G280" i="10" s="1"/>
  <c r="H280" i="10" s="1"/>
  <c r="I280" i="10" s="1"/>
  <c r="F281" i="10"/>
  <c r="G281" i="10" s="1"/>
  <c r="H281" i="10" s="1"/>
  <c r="I281" i="10" s="1"/>
  <c r="F282" i="10"/>
  <c r="G282" i="10" s="1"/>
  <c r="H282" i="10" s="1"/>
  <c r="I282" i="10" s="1"/>
  <c r="F283" i="10"/>
  <c r="G283" i="10" s="1"/>
  <c r="H283" i="10" s="1"/>
  <c r="I283" i="10" s="1"/>
  <c r="F284" i="10"/>
  <c r="G284" i="10" s="1"/>
  <c r="H284" i="10" s="1"/>
  <c r="I284" i="10" s="1"/>
  <c r="F285" i="10"/>
  <c r="G285" i="10" s="1"/>
  <c r="H285" i="10" s="1"/>
  <c r="I285" i="10" s="1"/>
  <c r="F286" i="10"/>
  <c r="G286" i="10" s="1"/>
  <c r="H286" i="10" s="1"/>
  <c r="I286" i="10" s="1"/>
  <c r="F287" i="10"/>
  <c r="G287" i="10" s="1"/>
  <c r="H287" i="10" s="1"/>
  <c r="I287" i="10" s="1"/>
  <c r="F288" i="10"/>
  <c r="G288" i="10" s="1"/>
  <c r="H288" i="10" s="1"/>
  <c r="I288" i="10" s="1"/>
  <c r="F289" i="10"/>
  <c r="G289" i="10" s="1"/>
  <c r="H289" i="10" s="1"/>
  <c r="I289" i="10" s="1"/>
  <c r="F290" i="10"/>
  <c r="G290" i="10" s="1"/>
  <c r="H290" i="10" s="1"/>
  <c r="I290" i="10" s="1"/>
  <c r="F291" i="10"/>
  <c r="G291" i="10" s="1"/>
  <c r="H291" i="10" s="1"/>
  <c r="I291" i="10" s="1"/>
  <c r="F292" i="10"/>
  <c r="G292" i="10" s="1"/>
  <c r="H292" i="10" s="1"/>
  <c r="I292" i="10" s="1"/>
  <c r="F293" i="10"/>
  <c r="G293" i="10" s="1"/>
  <c r="H293" i="10" s="1"/>
  <c r="I293" i="10" s="1"/>
  <c r="F294" i="10"/>
  <c r="G294" i="10" s="1"/>
  <c r="H294" i="10" s="1"/>
  <c r="I294" i="10" s="1"/>
  <c r="F295" i="10"/>
  <c r="G295" i="10" s="1"/>
  <c r="H295" i="10" s="1"/>
  <c r="I295" i="10" s="1"/>
  <c r="F296" i="10"/>
  <c r="G296" i="10" s="1"/>
  <c r="H296" i="10" s="1"/>
  <c r="I296" i="10" s="1"/>
  <c r="F297" i="10"/>
  <c r="G297" i="10" s="1"/>
  <c r="H297" i="10" s="1"/>
  <c r="I297" i="10" s="1"/>
  <c r="F298" i="10"/>
  <c r="G298" i="10" s="1"/>
  <c r="H298" i="10" s="1"/>
  <c r="I298" i="10" s="1"/>
  <c r="F299" i="10"/>
  <c r="G299" i="10" s="1"/>
  <c r="H299" i="10" s="1"/>
  <c r="I299" i="10" s="1"/>
  <c r="F300" i="10"/>
  <c r="G300" i="10" s="1"/>
  <c r="H300" i="10" s="1"/>
  <c r="I300" i="10" s="1"/>
  <c r="F301" i="10"/>
  <c r="G301" i="10" s="1"/>
  <c r="H301" i="10" s="1"/>
  <c r="I301" i="10" s="1"/>
  <c r="F302" i="10"/>
  <c r="G302" i="10" s="1"/>
  <c r="H302" i="10" s="1"/>
  <c r="I302" i="10" s="1"/>
  <c r="F303" i="10"/>
  <c r="G303" i="10" s="1"/>
  <c r="H303" i="10" s="1"/>
  <c r="I303" i="10" s="1"/>
  <c r="F304" i="10"/>
  <c r="G304" i="10" s="1"/>
  <c r="H304" i="10" s="1"/>
  <c r="I304" i="10" s="1"/>
  <c r="F305" i="10"/>
  <c r="G305" i="10" s="1"/>
  <c r="H305" i="10" s="1"/>
  <c r="I305" i="10" s="1"/>
  <c r="F306" i="10"/>
  <c r="G306" i="10" s="1"/>
  <c r="H306" i="10" s="1"/>
  <c r="I306" i="10" s="1"/>
  <c r="F307" i="10"/>
  <c r="G307" i="10" s="1"/>
  <c r="H307" i="10" s="1"/>
  <c r="I307" i="10" s="1"/>
  <c r="F308" i="10"/>
  <c r="G308" i="10" s="1"/>
  <c r="H308" i="10" s="1"/>
  <c r="I308" i="10" s="1"/>
  <c r="F309" i="10"/>
  <c r="G309" i="10" s="1"/>
  <c r="H309" i="10" s="1"/>
  <c r="I309" i="10" s="1"/>
  <c r="F310" i="10"/>
  <c r="G310" i="10" s="1"/>
  <c r="H310" i="10" s="1"/>
  <c r="I310" i="10" s="1"/>
  <c r="F311" i="10"/>
  <c r="G311" i="10" s="1"/>
  <c r="H311" i="10" s="1"/>
  <c r="I311" i="10" s="1"/>
  <c r="F312" i="10"/>
  <c r="G312" i="10" s="1"/>
  <c r="H312" i="10" s="1"/>
  <c r="I312" i="10" s="1"/>
  <c r="F313" i="10"/>
  <c r="G313" i="10" s="1"/>
  <c r="H313" i="10" s="1"/>
  <c r="I313" i="10" s="1"/>
  <c r="F314" i="10"/>
  <c r="G314" i="10" s="1"/>
  <c r="H314" i="10" s="1"/>
  <c r="I314" i="10" s="1"/>
  <c r="F315" i="10"/>
  <c r="G315" i="10" s="1"/>
  <c r="H315" i="10" s="1"/>
  <c r="I315" i="10" s="1"/>
  <c r="F316" i="10"/>
  <c r="G316" i="10" s="1"/>
  <c r="H316" i="10" s="1"/>
  <c r="I316" i="10" s="1"/>
  <c r="F317" i="10"/>
  <c r="G317" i="10" s="1"/>
  <c r="H317" i="10" s="1"/>
  <c r="I317" i="10" s="1"/>
  <c r="F318" i="10"/>
  <c r="G318" i="10" s="1"/>
  <c r="H318" i="10" s="1"/>
  <c r="I318" i="10" s="1"/>
  <c r="F319" i="10"/>
  <c r="G319" i="10" s="1"/>
  <c r="H319" i="10" s="1"/>
  <c r="I319" i="10" s="1"/>
  <c r="F320" i="10"/>
  <c r="G320" i="10" s="1"/>
  <c r="H320" i="10" s="1"/>
  <c r="I320" i="10" s="1"/>
  <c r="F321" i="10"/>
  <c r="G321" i="10" s="1"/>
  <c r="H321" i="10" s="1"/>
  <c r="I321" i="10" s="1"/>
  <c r="F322" i="10"/>
  <c r="G322" i="10" s="1"/>
  <c r="H322" i="10" s="1"/>
  <c r="I322" i="10" s="1"/>
  <c r="F323" i="10"/>
  <c r="G323" i="10" s="1"/>
  <c r="H323" i="10" s="1"/>
  <c r="I323" i="10" s="1"/>
  <c r="F324" i="10"/>
  <c r="G324" i="10" s="1"/>
  <c r="H324" i="10" s="1"/>
  <c r="I324" i="10" s="1"/>
  <c r="F325" i="10"/>
  <c r="G325" i="10" s="1"/>
  <c r="H325" i="10" s="1"/>
  <c r="I325" i="10" s="1"/>
  <c r="F326" i="10"/>
  <c r="G326" i="10" s="1"/>
  <c r="H326" i="10" s="1"/>
  <c r="I326" i="10" s="1"/>
  <c r="F327" i="10"/>
  <c r="G327" i="10" s="1"/>
  <c r="H327" i="10" s="1"/>
  <c r="I327" i="10" s="1"/>
  <c r="F328" i="10"/>
  <c r="G328" i="10" s="1"/>
  <c r="H328" i="10" s="1"/>
  <c r="I328" i="10" s="1"/>
  <c r="F329" i="10"/>
  <c r="G329" i="10" s="1"/>
  <c r="H329" i="10" s="1"/>
  <c r="I329" i="10" s="1"/>
  <c r="F330" i="10"/>
  <c r="G330" i="10" s="1"/>
  <c r="H330" i="10" s="1"/>
  <c r="I330" i="10" s="1"/>
  <c r="F331" i="10"/>
  <c r="G331" i="10" s="1"/>
  <c r="H331" i="10" s="1"/>
  <c r="I331" i="10" s="1"/>
  <c r="F332" i="10"/>
  <c r="G332" i="10" s="1"/>
  <c r="H332" i="10" s="1"/>
  <c r="I332" i="10" s="1"/>
  <c r="F333" i="10"/>
  <c r="G333" i="10" s="1"/>
  <c r="H333" i="10" s="1"/>
  <c r="I333" i="10" s="1"/>
  <c r="F334" i="10"/>
  <c r="G334" i="10" s="1"/>
  <c r="H334" i="10" s="1"/>
  <c r="I334" i="10" s="1"/>
  <c r="F335" i="10"/>
  <c r="G335" i="10" s="1"/>
  <c r="H335" i="10" s="1"/>
  <c r="I335" i="10" s="1"/>
  <c r="F336" i="10"/>
  <c r="G336" i="10" s="1"/>
  <c r="H336" i="10" s="1"/>
  <c r="I336" i="10" s="1"/>
  <c r="F337" i="10"/>
  <c r="G337" i="10" s="1"/>
  <c r="H337" i="10" s="1"/>
  <c r="I337" i="10" s="1"/>
  <c r="F338" i="10"/>
  <c r="G338" i="10" s="1"/>
  <c r="H338" i="10" s="1"/>
  <c r="I338" i="10" s="1"/>
  <c r="F339" i="10"/>
  <c r="G339" i="10" s="1"/>
  <c r="H339" i="10" s="1"/>
  <c r="I339" i="10" s="1"/>
  <c r="F340" i="10"/>
  <c r="G340" i="10" s="1"/>
  <c r="H340" i="10" s="1"/>
  <c r="I340" i="10" s="1"/>
  <c r="F341" i="10"/>
  <c r="G341" i="10" s="1"/>
  <c r="H341" i="10" s="1"/>
  <c r="I341" i="10" s="1"/>
  <c r="F342" i="10"/>
  <c r="G342" i="10" s="1"/>
  <c r="H342" i="10" s="1"/>
  <c r="I342" i="10" s="1"/>
  <c r="F343" i="10"/>
  <c r="G343" i="10" s="1"/>
  <c r="H343" i="10" s="1"/>
  <c r="I343" i="10" s="1"/>
  <c r="F344" i="10"/>
  <c r="G344" i="10" s="1"/>
  <c r="H344" i="10" s="1"/>
  <c r="I344" i="10" s="1"/>
  <c r="F345" i="10"/>
  <c r="G345" i="10" s="1"/>
  <c r="H345" i="10" s="1"/>
  <c r="I345" i="10" s="1"/>
  <c r="F346" i="10"/>
  <c r="G346" i="10" s="1"/>
  <c r="H346" i="10" s="1"/>
  <c r="I346" i="10" s="1"/>
  <c r="F347" i="10"/>
  <c r="G347" i="10" s="1"/>
  <c r="H347" i="10" s="1"/>
  <c r="I347" i="10" s="1"/>
  <c r="F348" i="10"/>
  <c r="G348" i="10" s="1"/>
  <c r="H348" i="10" s="1"/>
  <c r="I348" i="10" s="1"/>
  <c r="F349" i="10"/>
  <c r="G349" i="10" s="1"/>
  <c r="H349" i="10" s="1"/>
  <c r="I349" i="10" s="1"/>
  <c r="F350" i="10"/>
  <c r="G350" i="10" s="1"/>
  <c r="H350" i="10" s="1"/>
  <c r="I350" i="10" s="1"/>
  <c r="F351" i="10"/>
  <c r="G351" i="10" s="1"/>
  <c r="H351" i="10" s="1"/>
  <c r="I351" i="10" s="1"/>
  <c r="F352" i="10"/>
  <c r="G352" i="10" s="1"/>
  <c r="H352" i="10" s="1"/>
  <c r="I352" i="10" s="1"/>
  <c r="F353" i="10"/>
  <c r="G353" i="10" s="1"/>
  <c r="H353" i="10" s="1"/>
  <c r="I353" i="10" s="1"/>
  <c r="F354" i="10"/>
  <c r="G354" i="10" s="1"/>
  <c r="H354" i="10" s="1"/>
  <c r="I354" i="10" s="1"/>
  <c r="F355" i="10"/>
  <c r="G355" i="10" s="1"/>
  <c r="H355" i="10" s="1"/>
  <c r="I355" i="10" s="1"/>
  <c r="F356" i="10"/>
  <c r="G356" i="10" s="1"/>
  <c r="H356" i="10" s="1"/>
  <c r="I356" i="10" s="1"/>
  <c r="F357" i="10"/>
  <c r="G357" i="10" s="1"/>
  <c r="H357" i="10" s="1"/>
  <c r="I357" i="10" s="1"/>
  <c r="F358" i="10"/>
  <c r="G358" i="10" s="1"/>
  <c r="H358" i="10" s="1"/>
  <c r="I358" i="10" s="1"/>
  <c r="F359" i="10"/>
  <c r="G359" i="10" s="1"/>
  <c r="H359" i="10" s="1"/>
  <c r="I359" i="10" s="1"/>
  <c r="F360" i="10"/>
  <c r="G360" i="10" s="1"/>
  <c r="H360" i="10" s="1"/>
  <c r="I360" i="10" s="1"/>
  <c r="F361" i="10"/>
  <c r="G361" i="10" s="1"/>
  <c r="H361" i="10" s="1"/>
  <c r="I361" i="10" s="1"/>
  <c r="F362" i="10"/>
  <c r="G362" i="10" s="1"/>
  <c r="H362" i="10" s="1"/>
  <c r="I362" i="10" s="1"/>
  <c r="F363" i="10"/>
  <c r="G363" i="10" s="1"/>
  <c r="H363" i="10" s="1"/>
  <c r="I363" i="10" s="1"/>
  <c r="F364" i="10"/>
  <c r="G364" i="10" s="1"/>
  <c r="H364" i="10" s="1"/>
  <c r="I364" i="10" s="1"/>
  <c r="F365" i="10"/>
  <c r="G365" i="10" s="1"/>
  <c r="H365" i="10" s="1"/>
  <c r="I365" i="10" s="1"/>
  <c r="F366" i="10"/>
  <c r="G366" i="10" s="1"/>
  <c r="H366" i="10" s="1"/>
  <c r="I366" i="10" s="1"/>
  <c r="F367" i="10"/>
  <c r="G367" i="10" s="1"/>
  <c r="H367" i="10" s="1"/>
  <c r="I367" i="10" s="1"/>
  <c r="F368" i="10"/>
  <c r="G368" i="10" s="1"/>
  <c r="H368" i="10" s="1"/>
  <c r="I368" i="10" s="1"/>
  <c r="F369" i="10"/>
  <c r="G369" i="10" s="1"/>
  <c r="H369" i="10" s="1"/>
  <c r="I369" i="10" s="1"/>
  <c r="F370" i="10"/>
  <c r="G370" i="10" s="1"/>
  <c r="H370" i="10" s="1"/>
  <c r="I370" i="10" s="1"/>
  <c r="F371" i="10"/>
  <c r="G371" i="10" s="1"/>
  <c r="H371" i="10" s="1"/>
  <c r="I371" i="10" s="1"/>
  <c r="F372" i="10"/>
  <c r="G372" i="10" s="1"/>
  <c r="H372" i="10" s="1"/>
  <c r="I372" i="10" s="1"/>
  <c r="F373" i="10"/>
  <c r="G373" i="10" s="1"/>
  <c r="H373" i="10" s="1"/>
  <c r="I373" i="10" s="1"/>
  <c r="F374" i="10"/>
  <c r="G374" i="10" s="1"/>
  <c r="H374" i="10" s="1"/>
  <c r="I374" i="10" s="1"/>
  <c r="F375" i="10"/>
  <c r="G375" i="10" s="1"/>
  <c r="H375" i="10" s="1"/>
  <c r="I375" i="10" s="1"/>
  <c r="F376" i="10"/>
  <c r="G376" i="10" s="1"/>
  <c r="H376" i="10" s="1"/>
  <c r="I376" i="10" s="1"/>
  <c r="F377" i="10"/>
  <c r="G377" i="10" s="1"/>
  <c r="H377" i="10" s="1"/>
  <c r="I377" i="10" s="1"/>
  <c r="F378" i="10"/>
  <c r="G378" i="10" s="1"/>
  <c r="H378" i="10" s="1"/>
  <c r="I378" i="10" s="1"/>
  <c r="F379" i="10"/>
  <c r="G379" i="10" s="1"/>
  <c r="H379" i="10" s="1"/>
  <c r="I379" i="10" s="1"/>
  <c r="F380" i="10"/>
  <c r="G380" i="10" s="1"/>
  <c r="H380" i="10" s="1"/>
  <c r="I380" i="10" s="1"/>
  <c r="F381" i="10"/>
  <c r="G381" i="10" s="1"/>
  <c r="H381" i="10" s="1"/>
  <c r="I381" i="10" s="1"/>
  <c r="F382" i="10"/>
  <c r="G382" i="10" s="1"/>
  <c r="H382" i="10" s="1"/>
  <c r="I382" i="10" s="1"/>
  <c r="F383" i="10"/>
  <c r="G383" i="10" s="1"/>
  <c r="H383" i="10" s="1"/>
  <c r="I383" i="10" s="1"/>
  <c r="F384" i="10"/>
  <c r="G384" i="10" s="1"/>
  <c r="H384" i="10" s="1"/>
  <c r="I384" i="10" s="1"/>
  <c r="F385" i="10"/>
  <c r="G385" i="10" s="1"/>
  <c r="H385" i="10" s="1"/>
  <c r="I385" i="10" s="1"/>
  <c r="F386" i="10"/>
  <c r="G386" i="10" s="1"/>
  <c r="H386" i="10" s="1"/>
  <c r="I386" i="10" s="1"/>
  <c r="F387" i="10"/>
  <c r="G387" i="10" s="1"/>
  <c r="H387" i="10" s="1"/>
  <c r="I387" i="10" s="1"/>
  <c r="F388" i="10"/>
  <c r="G388" i="10" s="1"/>
  <c r="H388" i="10" s="1"/>
  <c r="I388" i="10" s="1"/>
  <c r="F389" i="10"/>
  <c r="G389" i="10" s="1"/>
  <c r="H389" i="10" s="1"/>
  <c r="I389" i="10" s="1"/>
  <c r="F390" i="10"/>
  <c r="G390" i="10" s="1"/>
  <c r="H390" i="10" s="1"/>
  <c r="I390" i="10" s="1"/>
  <c r="F391" i="10"/>
  <c r="G391" i="10" s="1"/>
  <c r="H391" i="10" s="1"/>
  <c r="I391" i="10" s="1"/>
  <c r="F392" i="10"/>
  <c r="G392" i="10" s="1"/>
  <c r="H392" i="10" s="1"/>
  <c r="I392" i="10" s="1"/>
  <c r="F393" i="10"/>
  <c r="G393" i="10" s="1"/>
  <c r="H393" i="10" s="1"/>
  <c r="I393" i="10" s="1"/>
  <c r="F394" i="10"/>
  <c r="G394" i="10" s="1"/>
  <c r="H394" i="10" s="1"/>
  <c r="I394" i="10" s="1"/>
  <c r="F395" i="10"/>
  <c r="G395" i="10" s="1"/>
  <c r="H395" i="10" s="1"/>
  <c r="I395" i="10" s="1"/>
  <c r="F396" i="10"/>
  <c r="G396" i="10" s="1"/>
  <c r="H396" i="10" s="1"/>
  <c r="I396" i="10" s="1"/>
  <c r="F397" i="10"/>
  <c r="G397" i="10" s="1"/>
  <c r="H397" i="10" s="1"/>
  <c r="I397" i="10" s="1"/>
  <c r="F398" i="10"/>
  <c r="G398" i="10" s="1"/>
  <c r="H398" i="10" s="1"/>
  <c r="I398" i="10" s="1"/>
  <c r="F399" i="10"/>
  <c r="G399" i="10" s="1"/>
  <c r="H399" i="10" s="1"/>
  <c r="I399" i="10" s="1"/>
  <c r="F400" i="10"/>
  <c r="G400" i="10" s="1"/>
  <c r="H400" i="10" s="1"/>
  <c r="I400" i="10" s="1"/>
  <c r="F401" i="10"/>
  <c r="G401" i="10" s="1"/>
  <c r="H401" i="10" s="1"/>
  <c r="I401" i="10" s="1"/>
  <c r="F402" i="10"/>
  <c r="G402" i="10" s="1"/>
  <c r="H402" i="10" s="1"/>
  <c r="I402" i="10" s="1"/>
  <c r="F403" i="10"/>
  <c r="G403" i="10" s="1"/>
  <c r="H403" i="10" s="1"/>
  <c r="I403" i="10" s="1"/>
  <c r="F404" i="10"/>
  <c r="G404" i="10" s="1"/>
  <c r="H404" i="10" s="1"/>
  <c r="I404" i="10" s="1"/>
  <c r="F405" i="10"/>
  <c r="G405" i="10" s="1"/>
  <c r="H405" i="10" s="1"/>
  <c r="I405" i="10" s="1"/>
  <c r="F406" i="10"/>
  <c r="G406" i="10" s="1"/>
  <c r="H406" i="10" s="1"/>
  <c r="I406" i="10" s="1"/>
  <c r="F407" i="10"/>
  <c r="G407" i="10" s="1"/>
  <c r="H407" i="10" s="1"/>
  <c r="I407" i="10" s="1"/>
  <c r="F408" i="10"/>
  <c r="G408" i="10" s="1"/>
  <c r="H408" i="10" s="1"/>
  <c r="I408" i="10" s="1"/>
  <c r="F409" i="10"/>
  <c r="G409" i="10" s="1"/>
  <c r="H409" i="10" s="1"/>
  <c r="I409" i="10" s="1"/>
  <c r="F410" i="10"/>
  <c r="G410" i="10" s="1"/>
  <c r="H410" i="10" s="1"/>
  <c r="I410" i="10" s="1"/>
  <c r="F411" i="10"/>
  <c r="G411" i="10" s="1"/>
  <c r="H411" i="10" s="1"/>
  <c r="I411" i="10" s="1"/>
  <c r="F412" i="10"/>
  <c r="G412" i="10" s="1"/>
  <c r="H412" i="10" s="1"/>
  <c r="I412" i="10" s="1"/>
  <c r="F413" i="10"/>
  <c r="G413" i="10" s="1"/>
  <c r="H413" i="10" s="1"/>
  <c r="I413" i="10" s="1"/>
  <c r="F414" i="10"/>
  <c r="G414" i="10" s="1"/>
  <c r="H414" i="10" s="1"/>
  <c r="I414" i="10" s="1"/>
  <c r="F415" i="10"/>
  <c r="G415" i="10" s="1"/>
  <c r="H415" i="10" s="1"/>
  <c r="I415" i="10" s="1"/>
  <c r="F416" i="10"/>
  <c r="G416" i="10" s="1"/>
  <c r="H416" i="10" s="1"/>
  <c r="I416" i="10" s="1"/>
  <c r="F417" i="10"/>
  <c r="G417" i="10" s="1"/>
  <c r="H417" i="10" s="1"/>
  <c r="I417" i="10" s="1"/>
  <c r="F418" i="10"/>
  <c r="G418" i="10" s="1"/>
  <c r="H418" i="10" s="1"/>
  <c r="I418" i="10" s="1"/>
  <c r="F419" i="10"/>
  <c r="G419" i="10" s="1"/>
  <c r="H419" i="10" s="1"/>
  <c r="I419" i="10" s="1"/>
  <c r="F420" i="10"/>
  <c r="G420" i="10" s="1"/>
  <c r="H420" i="10" s="1"/>
  <c r="I420" i="10" s="1"/>
  <c r="F421" i="10"/>
  <c r="G421" i="10" s="1"/>
  <c r="H421" i="10" s="1"/>
  <c r="I421" i="10" s="1"/>
  <c r="F422" i="10"/>
  <c r="G422" i="10" s="1"/>
  <c r="H422" i="10" s="1"/>
  <c r="I422" i="10" s="1"/>
  <c r="F423" i="10"/>
  <c r="G423" i="10" s="1"/>
  <c r="H423" i="10" s="1"/>
  <c r="I423" i="10" s="1"/>
  <c r="F424" i="10"/>
  <c r="G424" i="10" s="1"/>
  <c r="H424" i="10" s="1"/>
  <c r="I424" i="10" s="1"/>
  <c r="F425" i="10"/>
  <c r="G425" i="10" s="1"/>
  <c r="H425" i="10" s="1"/>
  <c r="I425" i="10" s="1"/>
  <c r="F426" i="10"/>
  <c r="G426" i="10" s="1"/>
  <c r="H426" i="10" s="1"/>
  <c r="I426" i="10" s="1"/>
  <c r="F427" i="10"/>
  <c r="G427" i="10" s="1"/>
  <c r="H427" i="10" s="1"/>
  <c r="I427" i="10" s="1"/>
  <c r="F428" i="10"/>
  <c r="G428" i="10" s="1"/>
  <c r="H428" i="10" s="1"/>
  <c r="I428" i="10" s="1"/>
  <c r="F429" i="10"/>
  <c r="G429" i="10" s="1"/>
  <c r="H429" i="10" s="1"/>
  <c r="I429" i="10" s="1"/>
  <c r="F430" i="10"/>
  <c r="G430" i="10" s="1"/>
  <c r="H430" i="10" s="1"/>
  <c r="I430" i="10" s="1"/>
  <c r="F431" i="10"/>
  <c r="G431" i="10" s="1"/>
  <c r="H431" i="10" s="1"/>
  <c r="I431" i="10" s="1"/>
  <c r="F432" i="10"/>
  <c r="G432" i="10" s="1"/>
  <c r="H432" i="10" s="1"/>
  <c r="I432" i="10" s="1"/>
  <c r="F433" i="10"/>
  <c r="G433" i="10" s="1"/>
  <c r="H433" i="10" s="1"/>
  <c r="I433" i="10" s="1"/>
  <c r="F434" i="10"/>
  <c r="G434" i="10" s="1"/>
  <c r="H434" i="10" s="1"/>
  <c r="I434" i="10" s="1"/>
  <c r="F435" i="10"/>
  <c r="G435" i="10" s="1"/>
  <c r="H435" i="10" s="1"/>
  <c r="I435" i="10" s="1"/>
  <c r="F436" i="10"/>
  <c r="G436" i="10" s="1"/>
  <c r="H436" i="10" s="1"/>
  <c r="I436" i="10" s="1"/>
  <c r="F437" i="10"/>
  <c r="G437" i="10" s="1"/>
  <c r="H437" i="10" s="1"/>
  <c r="I437" i="10" s="1"/>
  <c r="F438" i="10"/>
  <c r="G438" i="10" s="1"/>
  <c r="H438" i="10" s="1"/>
  <c r="I438" i="10" s="1"/>
  <c r="F439" i="10"/>
  <c r="G439" i="10" s="1"/>
  <c r="H439" i="10" s="1"/>
  <c r="I439" i="10" s="1"/>
  <c r="F440" i="10"/>
  <c r="G440" i="10" s="1"/>
  <c r="H440" i="10" s="1"/>
  <c r="I440" i="10" s="1"/>
  <c r="F441" i="10"/>
  <c r="G441" i="10" s="1"/>
  <c r="H441" i="10" s="1"/>
  <c r="I441" i="10" s="1"/>
  <c r="F442" i="10"/>
  <c r="G442" i="10" s="1"/>
  <c r="H442" i="10" s="1"/>
  <c r="I442" i="10" s="1"/>
  <c r="F443" i="10"/>
  <c r="G443" i="10" s="1"/>
  <c r="H443" i="10" s="1"/>
  <c r="I443" i="10" s="1"/>
  <c r="F444" i="10"/>
  <c r="G444" i="10" s="1"/>
  <c r="H444" i="10" s="1"/>
  <c r="I444" i="10" s="1"/>
  <c r="F445" i="10"/>
  <c r="G445" i="10" s="1"/>
  <c r="H445" i="10" s="1"/>
  <c r="I445" i="10" s="1"/>
  <c r="F446" i="10"/>
  <c r="G446" i="10" s="1"/>
  <c r="H446" i="10" s="1"/>
  <c r="I446" i="10" s="1"/>
  <c r="F447" i="10"/>
  <c r="G447" i="10" s="1"/>
  <c r="H447" i="10" s="1"/>
  <c r="I447" i="10" s="1"/>
  <c r="F448" i="10"/>
  <c r="G448" i="10" s="1"/>
  <c r="H448" i="10" s="1"/>
  <c r="I448" i="10" s="1"/>
  <c r="F449" i="10"/>
  <c r="G449" i="10" s="1"/>
  <c r="H449" i="10" s="1"/>
  <c r="I449" i="10" s="1"/>
  <c r="F450" i="10"/>
  <c r="G450" i="10" s="1"/>
  <c r="H450" i="10" s="1"/>
  <c r="I450" i="10" s="1"/>
  <c r="F451" i="10"/>
  <c r="G451" i="10" s="1"/>
  <c r="H451" i="10" s="1"/>
  <c r="I451" i="10" s="1"/>
  <c r="F452" i="10"/>
  <c r="G452" i="10" s="1"/>
  <c r="H452" i="10" s="1"/>
  <c r="I452" i="10" s="1"/>
  <c r="F453" i="10"/>
  <c r="G453" i="10" s="1"/>
  <c r="H453" i="10" s="1"/>
  <c r="I453" i="10" s="1"/>
  <c r="F454" i="10"/>
  <c r="G454" i="10" s="1"/>
  <c r="H454" i="10" s="1"/>
  <c r="I454" i="10" s="1"/>
  <c r="F455" i="10"/>
  <c r="G455" i="10" s="1"/>
  <c r="H455" i="10" s="1"/>
  <c r="I455" i="10" s="1"/>
  <c r="F456" i="10"/>
  <c r="G456" i="10" s="1"/>
  <c r="H456" i="10" s="1"/>
  <c r="I456" i="10" s="1"/>
  <c r="F457" i="10"/>
  <c r="G457" i="10" s="1"/>
  <c r="H457" i="10" s="1"/>
  <c r="I457" i="10" s="1"/>
  <c r="F458" i="10"/>
  <c r="G458" i="10" s="1"/>
  <c r="H458" i="10" s="1"/>
  <c r="I458" i="10" s="1"/>
  <c r="F459" i="10"/>
  <c r="G459" i="10" s="1"/>
  <c r="H459" i="10" s="1"/>
  <c r="I459" i="10" s="1"/>
  <c r="F460" i="10"/>
  <c r="G460" i="10" s="1"/>
  <c r="H460" i="10" s="1"/>
  <c r="I460" i="10" s="1"/>
  <c r="F461" i="10"/>
  <c r="G461" i="10" s="1"/>
  <c r="H461" i="10" s="1"/>
  <c r="I461" i="10" s="1"/>
  <c r="F462" i="10"/>
  <c r="G462" i="10" s="1"/>
  <c r="H462" i="10" s="1"/>
  <c r="I462" i="10" s="1"/>
  <c r="F463" i="10"/>
  <c r="G463" i="10" s="1"/>
  <c r="H463" i="10" s="1"/>
  <c r="I463" i="10" s="1"/>
  <c r="F464" i="10"/>
  <c r="G464" i="10" s="1"/>
  <c r="H464" i="10" s="1"/>
  <c r="I464" i="10" s="1"/>
  <c r="F465" i="10"/>
  <c r="G465" i="10" s="1"/>
  <c r="H465" i="10" s="1"/>
  <c r="I465" i="10" s="1"/>
  <c r="F466" i="10"/>
  <c r="G466" i="10" s="1"/>
  <c r="H466" i="10" s="1"/>
  <c r="I466" i="10" s="1"/>
  <c r="F467" i="10"/>
  <c r="G467" i="10" s="1"/>
  <c r="H467" i="10" s="1"/>
  <c r="I467" i="10" s="1"/>
  <c r="F468" i="10"/>
  <c r="G468" i="10" s="1"/>
  <c r="H468" i="10" s="1"/>
  <c r="I468" i="10" s="1"/>
  <c r="F469" i="10"/>
  <c r="G469" i="10" s="1"/>
  <c r="H469" i="10" s="1"/>
  <c r="I469" i="10" s="1"/>
  <c r="F470" i="10"/>
  <c r="G470" i="10" s="1"/>
  <c r="H470" i="10" s="1"/>
  <c r="I470" i="10" s="1"/>
  <c r="F471" i="10"/>
  <c r="G471" i="10" s="1"/>
  <c r="H471" i="10" s="1"/>
  <c r="I471" i="10" s="1"/>
  <c r="F472" i="10"/>
  <c r="G472" i="10" s="1"/>
  <c r="H472" i="10" s="1"/>
  <c r="I472" i="10" s="1"/>
  <c r="F473" i="10"/>
  <c r="G473" i="10" s="1"/>
  <c r="H473" i="10" s="1"/>
  <c r="I473" i="10" s="1"/>
  <c r="F474" i="10"/>
  <c r="G474" i="10" s="1"/>
  <c r="H474" i="10" s="1"/>
  <c r="I474" i="10" s="1"/>
  <c r="F475" i="10"/>
  <c r="G475" i="10" s="1"/>
  <c r="H475" i="10" s="1"/>
  <c r="I475" i="10" s="1"/>
  <c r="F476" i="10"/>
  <c r="G476" i="10" s="1"/>
  <c r="H476" i="10" s="1"/>
  <c r="I476" i="10" s="1"/>
  <c r="F477" i="10"/>
  <c r="G477" i="10" s="1"/>
  <c r="H477" i="10" s="1"/>
  <c r="I477" i="10" s="1"/>
  <c r="F478" i="10"/>
  <c r="G478" i="10" s="1"/>
  <c r="H478" i="10" s="1"/>
  <c r="I478" i="10" s="1"/>
  <c r="F479" i="10"/>
  <c r="G479" i="10" s="1"/>
  <c r="H479" i="10" s="1"/>
  <c r="I479" i="10" s="1"/>
  <c r="F480" i="10"/>
  <c r="G480" i="10" s="1"/>
  <c r="H480" i="10" s="1"/>
  <c r="I480" i="10" s="1"/>
  <c r="F481" i="10"/>
  <c r="G481" i="10" s="1"/>
  <c r="H481" i="10" s="1"/>
  <c r="I481" i="10" s="1"/>
  <c r="F482" i="10"/>
  <c r="G482" i="10" s="1"/>
  <c r="H482" i="10" s="1"/>
  <c r="I482" i="10" s="1"/>
  <c r="F483" i="10"/>
  <c r="G483" i="10" s="1"/>
  <c r="H483" i="10" s="1"/>
  <c r="I483" i="10" s="1"/>
  <c r="F484" i="10"/>
  <c r="G484" i="10" s="1"/>
  <c r="H484" i="10" s="1"/>
  <c r="I484" i="10" s="1"/>
  <c r="F485" i="10"/>
  <c r="G485" i="10" s="1"/>
  <c r="H485" i="10" s="1"/>
  <c r="I485" i="10" s="1"/>
  <c r="F486" i="10"/>
  <c r="G486" i="10" s="1"/>
  <c r="H486" i="10" s="1"/>
  <c r="I486" i="10" s="1"/>
  <c r="F487" i="10"/>
  <c r="G487" i="10" s="1"/>
  <c r="H487" i="10" s="1"/>
  <c r="I487" i="10" s="1"/>
  <c r="F488" i="10"/>
  <c r="G488" i="10" s="1"/>
  <c r="H488" i="10" s="1"/>
  <c r="I488" i="10" s="1"/>
  <c r="F489" i="10"/>
  <c r="G489" i="10" s="1"/>
  <c r="H489" i="10" s="1"/>
  <c r="I489" i="10" s="1"/>
  <c r="F490" i="10"/>
  <c r="G490" i="10" s="1"/>
  <c r="H490" i="10" s="1"/>
  <c r="I490" i="10" s="1"/>
  <c r="F491" i="10"/>
  <c r="G491" i="10" s="1"/>
  <c r="H491" i="10" s="1"/>
  <c r="I491" i="10" s="1"/>
  <c r="F492" i="10"/>
  <c r="G492" i="10" s="1"/>
  <c r="H492" i="10" s="1"/>
  <c r="I492" i="10" s="1"/>
  <c r="F493" i="10"/>
  <c r="G493" i="10" s="1"/>
  <c r="H493" i="10" s="1"/>
  <c r="I493" i="10" s="1"/>
  <c r="F494" i="10"/>
  <c r="G494" i="10" s="1"/>
  <c r="H494" i="10" s="1"/>
  <c r="I494" i="10" s="1"/>
  <c r="F495" i="10"/>
  <c r="G495" i="10" s="1"/>
  <c r="H495" i="10" s="1"/>
  <c r="I495" i="10" s="1"/>
  <c r="F496" i="10"/>
  <c r="G496" i="10" s="1"/>
  <c r="H496" i="10" s="1"/>
  <c r="I496" i="10" s="1"/>
  <c r="F497" i="10"/>
  <c r="G497" i="10" s="1"/>
  <c r="H497" i="10" s="1"/>
  <c r="I497" i="10" s="1"/>
  <c r="F498" i="10"/>
  <c r="G498" i="10" s="1"/>
  <c r="H498" i="10" s="1"/>
  <c r="I498" i="10" s="1"/>
  <c r="F499" i="10"/>
  <c r="G499" i="10" s="1"/>
  <c r="H499" i="10" s="1"/>
  <c r="I499" i="10" s="1"/>
  <c r="F500" i="10"/>
  <c r="G500" i="10" s="1"/>
  <c r="H500" i="10" s="1"/>
  <c r="I500" i="10" s="1"/>
  <c r="F501" i="10"/>
  <c r="G501" i="10" s="1"/>
  <c r="H501" i="10" s="1"/>
  <c r="I501" i="10" s="1"/>
  <c r="F502" i="10"/>
  <c r="G502" i="10" s="1"/>
  <c r="H502" i="10" s="1"/>
  <c r="I502" i="10" s="1"/>
  <c r="F503" i="10"/>
  <c r="G503" i="10" s="1"/>
  <c r="H503" i="10" s="1"/>
  <c r="I503" i="10" s="1"/>
  <c r="F504" i="10"/>
  <c r="G504" i="10" s="1"/>
  <c r="H504" i="10" s="1"/>
  <c r="I504" i="10" s="1"/>
  <c r="F505" i="10"/>
  <c r="G505" i="10" s="1"/>
  <c r="H505" i="10" s="1"/>
  <c r="I505" i="10" s="1"/>
  <c r="F506" i="10"/>
  <c r="G506" i="10" s="1"/>
  <c r="H506" i="10" s="1"/>
  <c r="I506" i="10" s="1"/>
  <c r="F507" i="10"/>
  <c r="G507" i="10" s="1"/>
  <c r="H507" i="10" s="1"/>
  <c r="I507" i="10" s="1"/>
  <c r="F508" i="10"/>
  <c r="G508" i="10" s="1"/>
  <c r="H508" i="10" s="1"/>
  <c r="I508" i="10" s="1"/>
  <c r="F509" i="10"/>
  <c r="G509" i="10" s="1"/>
  <c r="H509" i="10" s="1"/>
  <c r="I509" i="10" s="1"/>
  <c r="F510" i="10"/>
  <c r="G510" i="10" s="1"/>
  <c r="H510" i="10" s="1"/>
  <c r="I510" i="10" s="1"/>
  <c r="F511" i="10"/>
  <c r="G511" i="10" s="1"/>
  <c r="H511" i="10" s="1"/>
  <c r="I511" i="10" s="1"/>
  <c r="F512" i="10"/>
  <c r="G512" i="10" s="1"/>
  <c r="H512" i="10" s="1"/>
  <c r="I512" i="10" s="1"/>
  <c r="F513" i="10"/>
  <c r="G513" i="10" s="1"/>
  <c r="H513" i="10" s="1"/>
  <c r="I513" i="10" s="1"/>
  <c r="F514" i="10"/>
  <c r="G514" i="10" s="1"/>
  <c r="H514" i="10" s="1"/>
  <c r="I514" i="10" s="1"/>
  <c r="F515" i="10"/>
  <c r="G515" i="10" s="1"/>
  <c r="H515" i="10" s="1"/>
  <c r="I515" i="10" s="1"/>
  <c r="F516" i="10"/>
  <c r="G516" i="10" s="1"/>
  <c r="H516" i="10" s="1"/>
  <c r="I516" i="10" s="1"/>
  <c r="F517" i="10"/>
  <c r="G517" i="10" s="1"/>
  <c r="H517" i="10" s="1"/>
  <c r="I517" i="10" s="1"/>
  <c r="F518" i="10"/>
  <c r="G518" i="10" s="1"/>
  <c r="H518" i="10" s="1"/>
  <c r="I518" i="10" s="1"/>
  <c r="F519" i="10"/>
  <c r="G519" i="10" s="1"/>
  <c r="H519" i="10" s="1"/>
  <c r="I519" i="10" s="1"/>
  <c r="F520" i="10"/>
  <c r="G520" i="10" s="1"/>
  <c r="H520" i="10" s="1"/>
  <c r="I520" i="10" s="1"/>
  <c r="F521" i="10"/>
  <c r="G521" i="10" s="1"/>
  <c r="H521" i="10" s="1"/>
  <c r="I521" i="10" s="1"/>
  <c r="F522" i="10"/>
  <c r="G522" i="10" s="1"/>
  <c r="H522" i="10" s="1"/>
  <c r="I522" i="10" s="1"/>
  <c r="F523" i="10"/>
  <c r="G523" i="10" s="1"/>
  <c r="H523" i="10" s="1"/>
  <c r="I523" i="10" s="1"/>
  <c r="F524" i="10"/>
  <c r="G524" i="10" s="1"/>
  <c r="H524" i="10" s="1"/>
  <c r="I524" i="10" s="1"/>
  <c r="F525" i="10"/>
  <c r="G525" i="10" s="1"/>
  <c r="H525" i="10" s="1"/>
  <c r="I525" i="10" s="1"/>
  <c r="F526" i="10"/>
  <c r="G526" i="10" s="1"/>
  <c r="H526" i="10" s="1"/>
  <c r="I526" i="10" s="1"/>
  <c r="F527" i="10"/>
  <c r="G527" i="10" s="1"/>
  <c r="H527" i="10" s="1"/>
  <c r="I527" i="10" s="1"/>
  <c r="F528" i="10"/>
  <c r="G528" i="10" s="1"/>
  <c r="H528" i="10" s="1"/>
  <c r="I528" i="10" s="1"/>
  <c r="F529" i="10"/>
  <c r="G529" i="10" s="1"/>
  <c r="H529" i="10" s="1"/>
  <c r="I529" i="10" s="1"/>
  <c r="F530" i="10"/>
  <c r="G530" i="10" s="1"/>
  <c r="H530" i="10" s="1"/>
  <c r="I530" i="10" s="1"/>
  <c r="F531" i="10"/>
  <c r="G531" i="10" s="1"/>
  <c r="H531" i="10" s="1"/>
  <c r="I531" i="10" s="1"/>
  <c r="F532" i="10"/>
  <c r="G532" i="10" s="1"/>
  <c r="H532" i="10" s="1"/>
  <c r="I532" i="10" s="1"/>
  <c r="F533" i="10"/>
  <c r="G533" i="10" s="1"/>
  <c r="H533" i="10" s="1"/>
  <c r="I533" i="10" s="1"/>
  <c r="F534" i="10"/>
  <c r="G534" i="10" s="1"/>
  <c r="H534" i="10" s="1"/>
  <c r="I534" i="10" s="1"/>
  <c r="F535" i="10"/>
  <c r="G535" i="10" s="1"/>
  <c r="H535" i="10" s="1"/>
  <c r="I535" i="10" s="1"/>
  <c r="F536" i="10"/>
  <c r="G536" i="10" s="1"/>
  <c r="H536" i="10" s="1"/>
  <c r="I536" i="10" s="1"/>
  <c r="F537" i="10"/>
  <c r="G537" i="10" s="1"/>
  <c r="H537" i="10" s="1"/>
  <c r="I537" i="10" s="1"/>
  <c r="F538" i="10"/>
  <c r="G538" i="10" s="1"/>
  <c r="H538" i="10" s="1"/>
  <c r="I538" i="10" s="1"/>
  <c r="F539" i="10"/>
  <c r="G539" i="10" s="1"/>
  <c r="H539" i="10" s="1"/>
  <c r="I539" i="10" s="1"/>
  <c r="F540" i="10"/>
  <c r="G540" i="10" s="1"/>
  <c r="H540" i="10" s="1"/>
  <c r="I540" i="10" s="1"/>
  <c r="F541" i="10"/>
  <c r="G541" i="10" s="1"/>
  <c r="H541" i="10" s="1"/>
  <c r="I541" i="10" s="1"/>
  <c r="F542" i="10"/>
  <c r="G542" i="10" s="1"/>
  <c r="H542" i="10" s="1"/>
  <c r="I542" i="10" s="1"/>
  <c r="F543" i="10"/>
  <c r="G543" i="10" s="1"/>
  <c r="H543" i="10" s="1"/>
  <c r="I543" i="10" s="1"/>
  <c r="F544" i="10"/>
  <c r="G544" i="10" s="1"/>
  <c r="H544" i="10" s="1"/>
  <c r="I544" i="10" s="1"/>
  <c r="F545" i="10"/>
  <c r="G545" i="10" s="1"/>
  <c r="H545" i="10" s="1"/>
  <c r="I545" i="10" s="1"/>
  <c r="F546" i="10"/>
  <c r="G546" i="10" s="1"/>
  <c r="H546" i="10" s="1"/>
  <c r="I546" i="10" s="1"/>
  <c r="F547" i="10"/>
  <c r="G547" i="10" s="1"/>
  <c r="H547" i="10" s="1"/>
  <c r="I547" i="10" s="1"/>
  <c r="F548" i="10"/>
  <c r="G548" i="10" s="1"/>
  <c r="H548" i="10" s="1"/>
  <c r="I548" i="10" s="1"/>
  <c r="F549" i="10"/>
  <c r="G549" i="10" s="1"/>
  <c r="H549" i="10" s="1"/>
  <c r="I549" i="10" s="1"/>
  <c r="F550" i="10"/>
  <c r="G550" i="10" s="1"/>
  <c r="H550" i="10" s="1"/>
  <c r="I550" i="10" s="1"/>
  <c r="F551" i="10"/>
  <c r="G551" i="10" s="1"/>
  <c r="H551" i="10" s="1"/>
  <c r="I551" i="10" s="1"/>
  <c r="F552" i="10"/>
  <c r="G552" i="10" s="1"/>
  <c r="H552" i="10" s="1"/>
  <c r="I552" i="10" s="1"/>
  <c r="F553" i="10"/>
  <c r="G553" i="10" s="1"/>
  <c r="H553" i="10" s="1"/>
  <c r="I553" i="10" s="1"/>
  <c r="F554" i="10"/>
  <c r="G554" i="10" s="1"/>
  <c r="H554" i="10" s="1"/>
  <c r="I554" i="10" s="1"/>
  <c r="F555" i="10"/>
  <c r="G555" i="10" s="1"/>
  <c r="H555" i="10" s="1"/>
  <c r="I555" i="10" s="1"/>
  <c r="F556" i="10"/>
  <c r="G556" i="10" s="1"/>
  <c r="H556" i="10" s="1"/>
  <c r="I556" i="10" s="1"/>
  <c r="F557" i="10"/>
  <c r="G557" i="10" s="1"/>
  <c r="H557" i="10" s="1"/>
  <c r="I557" i="10" s="1"/>
  <c r="F558" i="10"/>
  <c r="G558" i="10" s="1"/>
  <c r="H558" i="10" s="1"/>
  <c r="I558" i="10" s="1"/>
  <c r="F559" i="10"/>
  <c r="G559" i="10" s="1"/>
  <c r="H559" i="10" s="1"/>
  <c r="I559" i="10" s="1"/>
  <c r="F560" i="10"/>
  <c r="G560" i="10" s="1"/>
  <c r="H560" i="10" s="1"/>
  <c r="I560" i="10" s="1"/>
  <c r="F561" i="10"/>
  <c r="G561" i="10" s="1"/>
  <c r="H561" i="10" s="1"/>
  <c r="I561" i="10" s="1"/>
  <c r="F562" i="10"/>
  <c r="G562" i="10" s="1"/>
  <c r="H562" i="10" s="1"/>
  <c r="I562" i="10" s="1"/>
  <c r="F563" i="10"/>
  <c r="G563" i="10" s="1"/>
  <c r="H563" i="10" s="1"/>
  <c r="I563" i="10" s="1"/>
  <c r="F564" i="10"/>
  <c r="G564" i="10" s="1"/>
  <c r="H564" i="10" s="1"/>
  <c r="I564" i="10" s="1"/>
  <c r="F565" i="10"/>
  <c r="G565" i="10" s="1"/>
  <c r="H565" i="10" s="1"/>
  <c r="I565" i="10" s="1"/>
  <c r="F566" i="10"/>
  <c r="G566" i="10" s="1"/>
  <c r="H566" i="10" s="1"/>
  <c r="I566" i="10" s="1"/>
  <c r="F567" i="10"/>
  <c r="G567" i="10" s="1"/>
  <c r="H567" i="10" s="1"/>
  <c r="I567" i="10" s="1"/>
  <c r="F568" i="10"/>
  <c r="G568" i="10" s="1"/>
  <c r="H568" i="10" s="1"/>
  <c r="I568" i="10" s="1"/>
  <c r="F569" i="10"/>
  <c r="G569" i="10" s="1"/>
  <c r="H569" i="10" s="1"/>
  <c r="I569" i="10" s="1"/>
  <c r="F570" i="10"/>
  <c r="G570" i="10" s="1"/>
  <c r="H570" i="10" s="1"/>
  <c r="I570" i="10" s="1"/>
  <c r="F571" i="10"/>
  <c r="G571" i="10" s="1"/>
  <c r="H571" i="10" s="1"/>
  <c r="I571" i="10" s="1"/>
  <c r="F572" i="10"/>
  <c r="G572" i="10" s="1"/>
  <c r="H572" i="10" s="1"/>
  <c r="I572" i="10" s="1"/>
  <c r="F573" i="10"/>
  <c r="G573" i="10" s="1"/>
  <c r="H573" i="10" s="1"/>
  <c r="I573" i="10" s="1"/>
  <c r="F574" i="10"/>
  <c r="G574" i="10" s="1"/>
  <c r="H574" i="10" s="1"/>
  <c r="I574" i="10" s="1"/>
  <c r="F575" i="10"/>
  <c r="G575" i="10" s="1"/>
  <c r="H575" i="10" s="1"/>
  <c r="I575" i="10" s="1"/>
  <c r="F576" i="10"/>
  <c r="G576" i="10" s="1"/>
  <c r="H576" i="10" s="1"/>
  <c r="I576" i="10" s="1"/>
  <c r="F577" i="10"/>
  <c r="G577" i="10" s="1"/>
  <c r="H577" i="10" s="1"/>
  <c r="I577" i="10" s="1"/>
  <c r="F578" i="10"/>
  <c r="G578" i="10" s="1"/>
  <c r="H578" i="10" s="1"/>
  <c r="I578" i="10" s="1"/>
  <c r="F579" i="10"/>
  <c r="G579" i="10" s="1"/>
  <c r="H579" i="10" s="1"/>
  <c r="I579" i="10" s="1"/>
  <c r="F580" i="10"/>
  <c r="G580" i="10" s="1"/>
  <c r="H580" i="10" s="1"/>
  <c r="I580" i="10" s="1"/>
  <c r="F581" i="10"/>
  <c r="G581" i="10" s="1"/>
  <c r="H581" i="10" s="1"/>
  <c r="I581" i="10" s="1"/>
  <c r="F582" i="10"/>
  <c r="G582" i="10" s="1"/>
  <c r="H582" i="10" s="1"/>
  <c r="I582" i="10" s="1"/>
  <c r="F583" i="10"/>
  <c r="G583" i="10" s="1"/>
  <c r="H583" i="10" s="1"/>
  <c r="I583" i="10" s="1"/>
  <c r="F584" i="10"/>
  <c r="G584" i="10" s="1"/>
  <c r="H584" i="10" s="1"/>
  <c r="I584" i="10" s="1"/>
  <c r="F585" i="10"/>
  <c r="G585" i="10" s="1"/>
  <c r="H585" i="10" s="1"/>
  <c r="I585" i="10" s="1"/>
  <c r="F586" i="10"/>
  <c r="G586" i="10" s="1"/>
  <c r="H586" i="10" s="1"/>
  <c r="I586" i="10" s="1"/>
  <c r="F587" i="10"/>
  <c r="G587" i="10" s="1"/>
  <c r="H587" i="10" s="1"/>
  <c r="I587" i="10" s="1"/>
  <c r="F588" i="10"/>
  <c r="G588" i="10" s="1"/>
  <c r="H588" i="10" s="1"/>
  <c r="I588" i="10" s="1"/>
  <c r="F589" i="10"/>
  <c r="G589" i="10" s="1"/>
  <c r="H589" i="10" s="1"/>
  <c r="I589" i="10" s="1"/>
  <c r="F590" i="10"/>
  <c r="G590" i="10" s="1"/>
  <c r="H590" i="10" s="1"/>
  <c r="I590" i="10" s="1"/>
  <c r="F591" i="10"/>
  <c r="G591" i="10" s="1"/>
  <c r="H591" i="10" s="1"/>
  <c r="I591" i="10" s="1"/>
  <c r="F592" i="10"/>
  <c r="G592" i="10" s="1"/>
  <c r="H592" i="10" s="1"/>
  <c r="I592" i="10" s="1"/>
  <c r="F593" i="10"/>
  <c r="G593" i="10" s="1"/>
  <c r="H593" i="10" s="1"/>
  <c r="I593" i="10" s="1"/>
  <c r="F594" i="10"/>
  <c r="G594" i="10" s="1"/>
  <c r="H594" i="10" s="1"/>
  <c r="I594" i="10" s="1"/>
  <c r="F595" i="10"/>
  <c r="G595" i="10" s="1"/>
  <c r="H595" i="10" s="1"/>
  <c r="I595" i="10" s="1"/>
  <c r="F596" i="10"/>
  <c r="G596" i="10" s="1"/>
  <c r="H596" i="10" s="1"/>
  <c r="I596" i="10" s="1"/>
  <c r="F597" i="10"/>
  <c r="G597" i="10" s="1"/>
  <c r="H597" i="10" s="1"/>
  <c r="I597" i="10" s="1"/>
  <c r="F598" i="10"/>
  <c r="G598" i="10" s="1"/>
  <c r="H598" i="10" s="1"/>
  <c r="I598" i="10" s="1"/>
  <c r="F599" i="10"/>
  <c r="G599" i="10" s="1"/>
  <c r="H599" i="10" s="1"/>
  <c r="I599" i="10" s="1"/>
  <c r="F600" i="10"/>
  <c r="G600" i="10" s="1"/>
  <c r="H600" i="10" s="1"/>
  <c r="I600" i="10" s="1"/>
  <c r="F601" i="10"/>
  <c r="G601" i="10" s="1"/>
  <c r="H601" i="10" s="1"/>
  <c r="I601" i="10" s="1"/>
  <c r="F602" i="10"/>
  <c r="G602" i="10" s="1"/>
  <c r="H602" i="10" s="1"/>
  <c r="I602" i="10" s="1"/>
  <c r="F603" i="10"/>
  <c r="G603" i="10" s="1"/>
  <c r="H603" i="10" s="1"/>
  <c r="I603" i="10" s="1"/>
  <c r="F604" i="10"/>
  <c r="G604" i="10" s="1"/>
  <c r="H604" i="10" s="1"/>
  <c r="I604" i="10" s="1"/>
  <c r="F605" i="10"/>
  <c r="G605" i="10" s="1"/>
  <c r="H605" i="10" s="1"/>
  <c r="I605" i="10" s="1"/>
  <c r="F606" i="10"/>
  <c r="G606" i="10" s="1"/>
  <c r="H606" i="10" s="1"/>
  <c r="I606" i="10" s="1"/>
  <c r="F607" i="10"/>
  <c r="G607" i="10" s="1"/>
  <c r="H607" i="10" s="1"/>
  <c r="I607" i="10" s="1"/>
  <c r="F608" i="10"/>
  <c r="G608" i="10" s="1"/>
  <c r="H608" i="10" s="1"/>
  <c r="I608" i="10" s="1"/>
  <c r="F609" i="10"/>
  <c r="G609" i="10" s="1"/>
  <c r="H609" i="10" s="1"/>
  <c r="I609" i="10" s="1"/>
  <c r="F610" i="10"/>
  <c r="G610" i="10" s="1"/>
  <c r="H610" i="10" s="1"/>
  <c r="I610" i="10" s="1"/>
  <c r="F611" i="10"/>
  <c r="G611" i="10" s="1"/>
  <c r="H611" i="10" s="1"/>
  <c r="I611" i="10" s="1"/>
  <c r="F612" i="10"/>
  <c r="G612" i="10" s="1"/>
  <c r="H612" i="10" s="1"/>
  <c r="I612" i="10" s="1"/>
  <c r="F613" i="10"/>
  <c r="G613" i="10" s="1"/>
  <c r="H613" i="10" s="1"/>
  <c r="I613" i="10" s="1"/>
  <c r="F614" i="10"/>
  <c r="G614" i="10" s="1"/>
  <c r="H614" i="10" s="1"/>
  <c r="I614" i="10" s="1"/>
  <c r="F615" i="10"/>
  <c r="G615" i="10" s="1"/>
  <c r="H615" i="10" s="1"/>
  <c r="I615" i="10" s="1"/>
  <c r="F616" i="10"/>
  <c r="G616" i="10" s="1"/>
  <c r="H616" i="10" s="1"/>
  <c r="I616" i="10" s="1"/>
  <c r="F617" i="10"/>
  <c r="G617" i="10" s="1"/>
  <c r="H617" i="10" s="1"/>
  <c r="I617" i="10" s="1"/>
  <c r="F618" i="10"/>
  <c r="G618" i="10" s="1"/>
  <c r="H618" i="10" s="1"/>
  <c r="I618" i="10" s="1"/>
  <c r="F619" i="10"/>
  <c r="G619" i="10" s="1"/>
  <c r="H619" i="10" s="1"/>
  <c r="I619" i="10" s="1"/>
  <c r="F620" i="10"/>
  <c r="G620" i="10" s="1"/>
  <c r="H620" i="10" s="1"/>
  <c r="I620" i="10" s="1"/>
  <c r="F621" i="10"/>
  <c r="G621" i="10" s="1"/>
  <c r="H621" i="10" s="1"/>
  <c r="I621" i="10" s="1"/>
  <c r="F622" i="10"/>
  <c r="G622" i="10" s="1"/>
  <c r="H622" i="10" s="1"/>
  <c r="I622" i="10" s="1"/>
  <c r="F623" i="10"/>
  <c r="G623" i="10" s="1"/>
  <c r="H623" i="10" s="1"/>
  <c r="I623" i="10" s="1"/>
  <c r="F624" i="10"/>
  <c r="G624" i="10" s="1"/>
  <c r="H624" i="10" s="1"/>
  <c r="I624" i="10" s="1"/>
  <c r="F625" i="10"/>
  <c r="G625" i="10" s="1"/>
  <c r="H625" i="10" s="1"/>
  <c r="I625" i="10" s="1"/>
  <c r="F626" i="10"/>
  <c r="G626" i="10" s="1"/>
  <c r="H626" i="10" s="1"/>
  <c r="I626" i="10" s="1"/>
  <c r="F627" i="10"/>
  <c r="G627" i="10" s="1"/>
  <c r="H627" i="10" s="1"/>
  <c r="I627" i="10" s="1"/>
  <c r="F628" i="10"/>
  <c r="G628" i="10" s="1"/>
  <c r="H628" i="10" s="1"/>
  <c r="I628" i="10" s="1"/>
  <c r="F629" i="10"/>
  <c r="G629" i="10" s="1"/>
  <c r="H629" i="10" s="1"/>
  <c r="I629" i="10" s="1"/>
  <c r="F630" i="10"/>
  <c r="G630" i="10" s="1"/>
  <c r="H630" i="10" s="1"/>
  <c r="I630" i="10" s="1"/>
  <c r="F631" i="10"/>
  <c r="G631" i="10" s="1"/>
  <c r="H631" i="10" s="1"/>
  <c r="I631" i="10" s="1"/>
  <c r="F632" i="10"/>
  <c r="G632" i="10" s="1"/>
  <c r="H632" i="10" s="1"/>
  <c r="I632" i="10" s="1"/>
  <c r="F633" i="10"/>
  <c r="G633" i="10" s="1"/>
  <c r="H633" i="10" s="1"/>
  <c r="I633" i="10" s="1"/>
  <c r="F634" i="10"/>
  <c r="G634" i="10" s="1"/>
  <c r="H634" i="10" s="1"/>
  <c r="I634" i="10" s="1"/>
  <c r="F635" i="10"/>
  <c r="G635" i="10" s="1"/>
  <c r="H635" i="10" s="1"/>
  <c r="I635" i="10" s="1"/>
  <c r="F636" i="10"/>
  <c r="G636" i="10" s="1"/>
  <c r="H636" i="10" s="1"/>
  <c r="I636" i="10" s="1"/>
  <c r="F637" i="10"/>
  <c r="G637" i="10" s="1"/>
  <c r="H637" i="10" s="1"/>
  <c r="I637" i="10" s="1"/>
  <c r="F638" i="10"/>
  <c r="G638" i="10" s="1"/>
  <c r="H638" i="10" s="1"/>
  <c r="I638" i="10" s="1"/>
  <c r="F639" i="10"/>
  <c r="G639" i="10" s="1"/>
  <c r="H639" i="10" s="1"/>
  <c r="I639" i="10" s="1"/>
  <c r="F640" i="10"/>
  <c r="G640" i="10" s="1"/>
  <c r="H640" i="10" s="1"/>
  <c r="I640" i="10" s="1"/>
  <c r="F641" i="10"/>
  <c r="G641" i="10" s="1"/>
  <c r="H641" i="10" s="1"/>
  <c r="I641" i="10" s="1"/>
  <c r="F642" i="10"/>
  <c r="G642" i="10" s="1"/>
  <c r="H642" i="10" s="1"/>
  <c r="I642" i="10" s="1"/>
  <c r="F643" i="10"/>
  <c r="G643" i="10" s="1"/>
  <c r="H643" i="10" s="1"/>
  <c r="I643" i="10" s="1"/>
  <c r="F644" i="10"/>
  <c r="G644" i="10" s="1"/>
  <c r="H644" i="10" s="1"/>
  <c r="I644" i="10" s="1"/>
  <c r="F645" i="10"/>
  <c r="G645" i="10" s="1"/>
  <c r="H645" i="10" s="1"/>
  <c r="I645" i="10" s="1"/>
  <c r="F646" i="10"/>
  <c r="G646" i="10" s="1"/>
  <c r="H646" i="10" s="1"/>
  <c r="I646" i="10" s="1"/>
  <c r="F647" i="10"/>
  <c r="G647" i="10" s="1"/>
  <c r="H647" i="10" s="1"/>
  <c r="I647" i="10" s="1"/>
  <c r="F648" i="10"/>
  <c r="G648" i="10" s="1"/>
  <c r="H648" i="10" s="1"/>
  <c r="I648" i="10" s="1"/>
  <c r="F649" i="10"/>
  <c r="G649" i="10" s="1"/>
  <c r="H649" i="10" s="1"/>
  <c r="I649" i="10" s="1"/>
  <c r="F650" i="10"/>
  <c r="G650" i="10" s="1"/>
  <c r="H650" i="10" s="1"/>
  <c r="I650" i="10" s="1"/>
  <c r="F651" i="10"/>
  <c r="G651" i="10" s="1"/>
  <c r="H651" i="10" s="1"/>
  <c r="I651" i="10" s="1"/>
  <c r="F652" i="10"/>
  <c r="G652" i="10" s="1"/>
  <c r="H652" i="10" s="1"/>
  <c r="I652" i="10" s="1"/>
  <c r="F653" i="10"/>
  <c r="G653" i="10" s="1"/>
  <c r="H653" i="10" s="1"/>
  <c r="I653" i="10" s="1"/>
  <c r="F654" i="10"/>
  <c r="G654" i="10" s="1"/>
  <c r="H654" i="10" s="1"/>
  <c r="I654" i="10" s="1"/>
  <c r="F655" i="10"/>
  <c r="G655" i="10" s="1"/>
  <c r="H655" i="10" s="1"/>
  <c r="I655" i="10" s="1"/>
  <c r="F656" i="10"/>
  <c r="G656" i="10" s="1"/>
  <c r="H656" i="10" s="1"/>
  <c r="I656" i="10" s="1"/>
  <c r="F657" i="10"/>
  <c r="G657" i="10" s="1"/>
  <c r="H657" i="10" s="1"/>
  <c r="I657" i="10" s="1"/>
  <c r="F658" i="10"/>
  <c r="G658" i="10" s="1"/>
  <c r="H658" i="10" s="1"/>
  <c r="I658" i="10" s="1"/>
  <c r="F659" i="10"/>
  <c r="G659" i="10" s="1"/>
  <c r="H659" i="10" s="1"/>
  <c r="I659" i="10" s="1"/>
  <c r="F660" i="10"/>
  <c r="G660" i="10" s="1"/>
  <c r="H660" i="10" s="1"/>
  <c r="I660" i="10" s="1"/>
  <c r="F661" i="10"/>
  <c r="G661" i="10" s="1"/>
  <c r="H661" i="10" s="1"/>
  <c r="I661" i="10" s="1"/>
  <c r="F662" i="10"/>
  <c r="G662" i="10" s="1"/>
  <c r="H662" i="10" s="1"/>
  <c r="I662" i="10" s="1"/>
  <c r="F663" i="10"/>
  <c r="G663" i="10" s="1"/>
  <c r="H663" i="10" s="1"/>
  <c r="I663" i="10" s="1"/>
  <c r="F664" i="10"/>
  <c r="G664" i="10" s="1"/>
  <c r="H664" i="10" s="1"/>
  <c r="I664" i="10" s="1"/>
  <c r="F665" i="10"/>
  <c r="G665" i="10" s="1"/>
  <c r="H665" i="10" s="1"/>
  <c r="I665" i="10" s="1"/>
  <c r="F666" i="10"/>
  <c r="G666" i="10" s="1"/>
  <c r="H666" i="10" s="1"/>
  <c r="I666" i="10" s="1"/>
  <c r="F667" i="10"/>
  <c r="G667" i="10" s="1"/>
  <c r="H667" i="10" s="1"/>
  <c r="I667" i="10" s="1"/>
  <c r="F668" i="10"/>
  <c r="G668" i="10" s="1"/>
  <c r="H668" i="10" s="1"/>
  <c r="I668" i="10" s="1"/>
  <c r="F669" i="10"/>
  <c r="G669" i="10" s="1"/>
  <c r="H669" i="10" s="1"/>
  <c r="I669" i="10" s="1"/>
  <c r="F670" i="10"/>
  <c r="G670" i="10" s="1"/>
  <c r="H670" i="10" s="1"/>
  <c r="I670" i="10" s="1"/>
  <c r="F671" i="10"/>
  <c r="G671" i="10" s="1"/>
  <c r="H671" i="10" s="1"/>
  <c r="I671" i="10" s="1"/>
  <c r="F672" i="10"/>
  <c r="G672" i="10" s="1"/>
  <c r="H672" i="10" s="1"/>
  <c r="I672" i="10" s="1"/>
  <c r="F673" i="10"/>
  <c r="G673" i="10" s="1"/>
  <c r="H673" i="10" s="1"/>
  <c r="I673" i="10" s="1"/>
  <c r="F674" i="10"/>
  <c r="G674" i="10" s="1"/>
  <c r="H674" i="10" s="1"/>
  <c r="I674" i="10" s="1"/>
  <c r="F675" i="10"/>
  <c r="G675" i="10" s="1"/>
  <c r="H675" i="10" s="1"/>
  <c r="I675" i="10" s="1"/>
  <c r="F676" i="10"/>
  <c r="G676" i="10" s="1"/>
  <c r="H676" i="10" s="1"/>
  <c r="I676" i="10" s="1"/>
  <c r="F677" i="10"/>
  <c r="G677" i="10" s="1"/>
  <c r="H677" i="10" s="1"/>
  <c r="I677" i="10" s="1"/>
  <c r="F678" i="10"/>
  <c r="G678" i="10" s="1"/>
  <c r="H678" i="10" s="1"/>
  <c r="I678" i="10" s="1"/>
  <c r="F679" i="10"/>
  <c r="G679" i="10" s="1"/>
  <c r="H679" i="10" s="1"/>
  <c r="I679" i="10" s="1"/>
  <c r="F680" i="10"/>
  <c r="G680" i="10" s="1"/>
  <c r="H680" i="10" s="1"/>
  <c r="I680" i="10" s="1"/>
  <c r="F681" i="10"/>
  <c r="G681" i="10" s="1"/>
  <c r="H681" i="10" s="1"/>
  <c r="I681" i="10" s="1"/>
  <c r="F682" i="10"/>
  <c r="G682" i="10" s="1"/>
  <c r="H682" i="10" s="1"/>
  <c r="I682" i="10" s="1"/>
  <c r="F683" i="10"/>
  <c r="G683" i="10" s="1"/>
  <c r="H683" i="10" s="1"/>
  <c r="I683" i="10" s="1"/>
  <c r="F684" i="10"/>
  <c r="G684" i="10" s="1"/>
  <c r="H684" i="10" s="1"/>
  <c r="I684" i="10" s="1"/>
  <c r="F685" i="10"/>
  <c r="G685" i="10" s="1"/>
  <c r="H685" i="10" s="1"/>
  <c r="I685" i="10" s="1"/>
  <c r="F686" i="10"/>
  <c r="G686" i="10" s="1"/>
  <c r="H686" i="10" s="1"/>
  <c r="I686" i="10" s="1"/>
  <c r="F687" i="10"/>
  <c r="G687" i="10" s="1"/>
  <c r="H687" i="10" s="1"/>
  <c r="I687" i="10" s="1"/>
  <c r="F688" i="10"/>
  <c r="G688" i="10" s="1"/>
  <c r="H688" i="10" s="1"/>
  <c r="I688" i="10" s="1"/>
  <c r="F689" i="10"/>
  <c r="G689" i="10" s="1"/>
  <c r="H689" i="10" s="1"/>
  <c r="I689" i="10" s="1"/>
  <c r="F690" i="10"/>
  <c r="G690" i="10" s="1"/>
  <c r="H690" i="10" s="1"/>
  <c r="I690" i="10" s="1"/>
  <c r="F691" i="10"/>
  <c r="G691" i="10" s="1"/>
  <c r="H691" i="10" s="1"/>
  <c r="I691" i="10" s="1"/>
  <c r="F692" i="10"/>
  <c r="G692" i="10" s="1"/>
  <c r="H692" i="10" s="1"/>
  <c r="I692" i="10" s="1"/>
  <c r="F693" i="10"/>
  <c r="G693" i="10" s="1"/>
  <c r="H693" i="10" s="1"/>
  <c r="I693" i="10" s="1"/>
  <c r="F694" i="10"/>
  <c r="G694" i="10" s="1"/>
  <c r="H694" i="10" s="1"/>
  <c r="I694" i="10" s="1"/>
  <c r="F695" i="10"/>
  <c r="G695" i="10" s="1"/>
  <c r="H695" i="10" s="1"/>
  <c r="I695" i="10" s="1"/>
  <c r="F696" i="10"/>
  <c r="G696" i="10" s="1"/>
  <c r="H696" i="10" s="1"/>
  <c r="I696" i="10" s="1"/>
  <c r="F697" i="10"/>
  <c r="G697" i="10" s="1"/>
  <c r="H697" i="10" s="1"/>
  <c r="I697" i="10" s="1"/>
  <c r="F698" i="10"/>
  <c r="G698" i="10" s="1"/>
  <c r="H698" i="10" s="1"/>
  <c r="I698" i="10" s="1"/>
  <c r="F699" i="10"/>
  <c r="G699" i="10" s="1"/>
  <c r="H699" i="10" s="1"/>
  <c r="I699" i="10" s="1"/>
  <c r="F700" i="10"/>
  <c r="G700" i="10" s="1"/>
  <c r="H700" i="10" s="1"/>
  <c r="I700" i="10" s="1"/>
  <c r="F701" i="10"/>
  <c r="G701" i="10" s="1"/>
  <c r="H701" i="10" s="1"/>
  <c r="I701" i="10" s="1"/>
  <c r="F702" i="10"/>
  <c r="G702" i="10" s="1"/>
  <c r="H702" i="10" s="1"/>
  <c r="I702" i="10" s="1"/>
  <c r="F703" i="10"/>
  <c r="G703" i="10" s="1"/>
  <c r="H703" i="10" s="1"/>
  <c r="I703" i="10" s="1"/>
  <c r="F704" i="10"/>
  <c r="G704" i="10" s="1"/>
  <c r="H704" i="10" s="1"/>
  <c r="I704" i="10" s="1"/>
  <c r="F705" i="10"/>
  <c r="G705" i="10" s="1"/>
  <c r="H705" i="10" s="1"/>
  <c r="I705" i="10" s="1"/>
  <c r="F706" i="10"/>
  <c r="G706" i="10" s="1"/>
  <c r="H706" i="10" s="1"/>
  <c r="I706" i="10" s="1"/>
  <c r="F707" i="10"/>
  <c r="G707" i="10" s="1"/>
  <c r="H707" i="10" s="1"/>
  <c r="I707" i="10" s="1"/>
  <c r="F708" i="10"/>
  <c r="G708" i="10" s="1"/>
  <c r="H708" i="10" s="1"/>
  <c r="I708" i="10" s="1"/>
  <c r="F709" i="10"/>
  <c r="G709" i="10" s="1"/>
  <c r="H709" i="10" s="1"/>
  <c r="I709" i="10" s="1"/>
  <c r="F710" i="10"/>
  <c r="G710" i="10" s="1"/>
  <c r="H710" i="10" s="1"/>
  <c r="I710" i="10" s="1"/>
  <c r="F711" i="10"/>
  <c r="G711" i="10" s="1"/>
  <c r="H711" i="10" s="1"/>
  <c r="I711" i="10" s="1"/>
  <c r="F712" i="10"/>
  <c r="G712" i="10" s="1"/>
  <c r="H712" i="10" s="1"/>
  <c r="I712" i="10" s="1"/>
  <c r="F713" i="10"/>
  <c r="G713" i="10" s="1"/>
  <c r="H713" i="10" s="1"/>
  <c r="I713" i="10" s="1"/>
  <c r="F714" i="10"/>
  <c r="G714" i="10" s="1"/>
  <c r="H714" i="10" s="1"/>
  <c r="I714" i="10" s="1"/>
  <c r="F715" i="10"/>
  <c r="G715" i="10" s="1"/>
  <c r="H715" i="10" s="1"/>
  <c r="I715" i="10" s="1"/>
  <c r="F716" i="10"/>
  <c r="G716" i="10" s="1"/>
  <c r="H716" i="10" s="1"/>
  <c r="I716" i="10" s="1"/>
  <c r="F717" i="10"/>
  <c r="G717" i="10" s="1"/>
  <c r="H717" i="10" s="1"/>
  <c r="I717" i="10" s="1"/>
  <c r="F718" i="10"/>
  <c r="G718" i="10" s="1"/>
  <c r="H718" i="10" s="1"/>
  <c r="I718" i="10" s="1"/>
  <c r="F719" i="10"/>
  <c r="G719" i="10" s="1"/>
  <c r="H719" i="10" s="1"/>
  <c r="I719" i="10" s="1"/>
  <c r="F720" i="10"/>
  <c r="G720" i="10" s="1"/>
  <c r="H720" i="10" s="1"/>
  <c r="I720" i="10" s="1"/>
  <c r="F721" i="10"/>
  <c r="G721" i="10" s="1"/>
  <c r="H721" i="10" s="1"/>
  <c r="F722" i="10"/>
  <c r="G722" i="10" s="1"/>
  <c r="H722" i="10" s="1"/>
  <c r="F723" i="10"/>
  <c r="G723" i="10" s="1"/>
  <c r="H723" i="10" s="1"/>
  <c r="F724" i="10"/>
  <c r="G724" i="10" s="1"/>
  <c r="H724" i="10" s="1"/>
  <c r="F725" i="10"/>
  <c r="G725" i="10" s="1"/>
  <c r="H725" i="10" s="1"/>
  <c r="F726" i="10"/>
  <c r="G726" i="10" s="1"/>
  <c r="H726" i="10" s="1"/>
  <c r="F727" i="10"/>
  <c r="G727" i="10" s="1"/>
  <c r="H727" i="10" s="1"/>
  <c r="F728" i="10"/>
  <c r="G728" i="10" s="1"/>
  <c r="H728" i="10" s="1"/>
  <c r="F729" i="10"/>
  <c r="G729" i="10" s="1"/>
  <c r="H729" i="10" s="1"/>
  <c r="F730" i="10"/>
  <c r="G730" i="10" s="1"/>
  <c r="H730" i="10" s="1"/>
  <c r="F731" i="10"/>
  <c r="G731" i="10" s="1"/>
  <c r="H731" i="10" s="1"/>
  <c r="F732" i="10"/>
  <c r="G732" i="10" s="1"/>
  <c r="H732" i="10" s="1"/>
  <c r="F733" i="10"/>
  <c r="G733" i="10" s="1"/>
  <c r="H733" i="10" s="1"/>
  <c r="F734" i="10"/>
  <c r="G734" i="10" s="1"/>
  <c r="H734" i="10" s="1"/>
  <c r="F735" i="10"/>
  <c r="G735" i="10" s="1"/>
  <c r="H735" i="10" s="1"/>
  <c r="F736" i="10"/>
  <c r="G736" i="10" s="1"/>
  <c r="H736" i="10" s="1"/>
  <c r="F737" i="10"/>
  <c r="G737" i="10" s="1"/>
  <c r="H737" i="10" s="1"/>
  <c r="F738" i="10"/>
  <c r="G738" i="10" s="1"/>
  <c r="H738" i="10" s="1"/>
  <c r="F739" i="10"/>
  <c r="G739" i="10" s="1"/>
  <c r="H739" i="10" s="1"/>
  <c r="F740" i="10"/>
  <c r="G740" i="10" s="1"/>
  <c r="H740" i="10" s="1"/>
  <c r="F741" i="10"/>
  <c r="G741" i="10" s="1"/>
  <c r="H741" i="10" s="1"/>
  <c r="F742" i="10"/>
  <c r="G742" i="10" s="1"/>
  <c r="H742" i="10" s="1"/>
  <c r="F743" i="10"/>
  <c r="G743" i="10" s="1"/>
  <c r="H743" i="10" s="1"/>
  <c r="F744" i="10"/>
  <c r="G744" i="10" s="1"/>
  <c r="H744" i="10" s="1"/>
  <c r="F745" i="10"/>
  <c r="G745" i="10" s="1"/>
  <c r="H745" i="10" s="1"/>
  <c r="F746" i="10"/>
  <c r="G746" i="10" s="1"/>
  <c r="H746" i="10" s="1"/>
  <c r="F747" i="10"/>
  <c r="G747" i="10" s="1"/>
  <c r="H747" i="10" s="1"/>
  <c r="F748" i="10"/>
  <c r="G748" i="10" s="1"/>
  <c r="H748" i="10" s="1"/>
  <c r="F749" i="10"/>
  <c r="G749" i="10" s="1"/>
  <c r="H749" i="10" s="1"/>
  <c r="F750" i="10"/>
  <c r="G750" i="10" s="1"/>
  <c r="H750" i="10" s="1"/>
  <c r="F751" i="10"/>
  <c r="G751" i="10" s="1"/>
  <c r="H751" i="10" s="1"/>
  <c r="F752" i="10"/>
  <c r="G752" i="10" s="1"/>
  <c r="H752" i="10" s="1"/>
  <c r="F753" i="10"/>
  <c r="G753" i="10" s="1"/>
  <c r="H753" i="10" s="1"/>
  <c r="F754" i="10"/>
  <c r="G754" i="10" s="1"/>
  <c r="H754" i="10" s="1"/>
  <c r="F755" i="10"/>
  <c r="G755" i="10" s="1"/>
  <c r="H755" i="10" s="1"/>
  <c r="F756" i="10"/>
  <c r="G756" i="10" s="1"/>
  <c r="H756" i="10" s="1"/>
  <c r="F757" i="10"/>
  <c r="G757" i="10" s="1"/>
  <c r="H757" i="10" s="1"/>
  <c r="F758" i="10"/>
  <c r="G758" i="10" s="1"/>
  <c r="H758" i="10" s="1"/>
  <c r="F759" i="10"/>
  <c r="G759" i="10" s="1"/>
  <c r="H759" i="10" s="1"/>
  <c r="F760" i="10"/>
  <c r="G760" i="10" s="1"/>
  <c r="H760" i="10" s="1"/>
  <c r="F761" i="10"/>
  <c r="G761" i="10" s="1"/>
  <c r="H761" i="10" s="1"/>
  <c r="F762" i="10"/>
  <c r="G762" i="10" s="1"/>
  <c r="H762" i="10" s="1"/>
  <c r="F763" i="10"/>
  <c r="G763" i="10" s="1"/>
  <c r="H763" i="10" s="1"/>
  <c r="F764" i="10"/>
  <c r="G764" i="10" s="1"/>
  <c r="H764" i="10" s="1"/>
  <c r="F765" i="10"/>
  <c r="G765" i="10" s="1"/>
  <c r="H765" i="10" s="1"/>
  <c r="F766" i="10"/>
  <c r="G766" i="10" s="1"/>
  <c r="H766" i="10" s="1"/>
  <c r="F767" i="10"/>
  <c r="G767" i="10" s="1"/>
  <c r="H767" i="10" s="1"/>
  <c r="F768" i="10"/>
  <c r="G768" i="10" s="1"/>
  <c r="H768" i="10" s="1"/>
  <c r="F769" i="10"/>
  <c r="G769" i="10" s="1"/>
  <c r="H769" i="10" s="1"/>
  <c r="F770" i="10"/>
  <c r="G770" i="10" s="1"/>
  <c r="H770" i="10" s="1"/>
  <c r="F771" i="10"/>
  <c r="G771" i="10" s="1"/>
  <c r="H771" i="10" s="1"/>
  <c r="F772" i="10"/>
  <c r="G772" i="10" s="1"/>
  <c r="H772" i="10" s="1"/>
  <c r="F773" i="10"/>
  <c r="G773" i="10" s="1"/>
  <c r="H773" i="10" s="1"/>
  <c r="F774" i="10"/>
  <c r="G774" i="10" s="1"/>
  <c r="H774" i="10" s="1"/>
  <c r="F775" i="10"/>
  <c r="G775" i="10" s="1"/>
  <c r="H775" i="10" s="1"/>
  <c r="F776" i="10"/>
  <c r="G776" i="10" s="1"/>
  <c r="H776" i="10" s="1"/>
  <c r="F777" i="10"/>
  <c r="G777" i="10" s="1"/>
  <c r="H777" i="10" s="1"/>
  <c r="F778" i="10"/>
  <c r="G778" i="10" s="1"/>
  <c r="H778" i="10" s="1"/>
  <c r="F779" i="10"/>
  <c r="G779" i="10" s="1"/>
  <c r="H779" i="10" s="1"/>
  <c r="F780" i="10"/>
  <c r="G780" i="10" s="1"/>
  <c r="H780" i="10" s="1"/>
  <c r="F781" i="10"/>
  <c r="G781" i="10" s="1"/>
  <c r="H781" i="10" s="1"/>
  <c r="F782" i="10"/>
  <c r="G782" i="10" s="1"/>
  <c r="H782" i="10" s="1"/>
  <c r="F783" i="10"/>
  <c r="G783" i="10" s="1"/>
  <c r="H783" i="10" s="1"/>
  <c r="F784" i="10"/>
  <c r="G784" i="10" s="1"/>
  <c r="H784" i="10" s="1"/>
  <c r="F785" i="10"/>
  <c r="G785" i="10" s="1"/>
  <c r="H785" i="10" s="1"/>
  <c r="F786" i="10"/>
  <c r="G786" i="10" s="1"/>
  <c r="H786" i="10" s="1"/>
  <c r="F787" i="10"/>
  <c r="G787" i="10" s="1"/>
  <c r="H787" i="10" s="1"/>
  <c r="F788" i="10"/>
  <c r="G788" i="10" s="1"/>
  <c r="H788" i="10" s="1"/>
  <c r="F789" i="10"/>
  <c r="G789" i="10" s="1"/>
  <c r="H789" i="10" s="1"/>
  <c r="F790" i="10"/>
  <c r="G790" i="10" s="1"/>
  <c r="H790" i="10" s="1"/>
  <c r="F791" i="10"/>
  <c r="G791" i="10" s="1"/>
  <c r="H791" i="10" s="1"/>
  <c r="F792" i="10"/>
  <c r="G792" i="10" s="1"/>
  <c r="H792" i="10" s="1"/>
  <c r="F793" i="10"/>
  <c r="G793" i="10" s="1"/>
  <c r="H793" i="10" s="1"/>
  <c r="F794" i="10"/>
  <c r="G794" i="10" s="1"/>
  <c r="H794" i="10" s="1"/>
  <c r="F795" i="10"/>
  <c r="G795" i="10" s="1"/>
  <c r="H795" i="10" s="1"/>
  <c r="F796" i="10"/>
  <c r="G796" i="10" s="1"/>
  <c r="H796" i="10" s="1"/>
  <c r="F797" i="10"/>
  <c r="G797" i="10" s="1"/>
  <c r="H797" i="10" s="1"/>
  <c r="F798" i="10"/>
  <c r="G798" i="10" s="1"/>
  <c r="H798" i="10" s="1"/>
  <c r="F799" i="10"/>
  <c r="G799" i="10" s="1"/>
  <c r="H799" i="10" s="1"/>
  <c r="F800" i="10"/>
  <c r="G800" i="10" s="1"/>
  <c r="H800" i="10" s="1"/>
  <c r="F801" i="10"/>
  <c r="G801" i="10" s="1"/>
  <c r="H801" i="10" s="1"/>
  <c r="F802" i="10"/>
  <c r="G802" i="10" s="1"/>
  <c r="H802" i="10" s="1"/>
  <c r="F803" i="10"/>
  <c r="G803" i="10" s="1"/>
  <c r="H803" i="10" s="1"/>
  <c r="F804" i="10"/>
  <c r="G804" i="10" s="1"/>
  <c r="H804" i="10" s="1"/>
  <c r="F805" i="10"/>
  <c r="G805" i="10" s="1"/>
  <c r="H805" i="10" s="1"/>
  <c r="F806" i="10"/>
  <c r="G806" i="10" s="1"/>
  <c r="H806" i="10" s="1"/>
  <c r="F807" i="10"/>
  <c r="G807" i="10" s="1"/>
  <c r="H807" i="10" s="1"/>
  <c r="F808" i="10"/>
  <c r="G808" i="10" s="1"/>
  <c r="H808" i="10" s="1"/>
  <c r="F809" i="10"/>
  <c r="G809" i="10" s="1"/>
  <c r="H809" i="10" s="1"/>
  <c r="F810" i="10"/>
  <c r="G810" i="10" s="1"/>
  <c r="H810" i="10" s="1"/>
  <c r="F811" i="10"/>
  <c r="G811" i="10" s="1"/>
  <c r="H811" i="10" s="1"/>
  <c r="F812" i="10"/>
  <c r="G812" i="10" s="1"/>
  <c r="H812" i="10" s="1"/>
  <c r="F813" i="10"/>
  <c r="G813" i="10" s="1"/>
  <c r="H813" i="10" s="1"/>
  <c r="F814" i="10"/>
  <c r="G814" i="10" s="1"/>
  <c r="H814" i="10" s="1"/>
  <c r="F815" i="10"/>
  <c r="G815" i="10" s="1"/>
  <c r="H815" i="10" s="1"/>
  <c r="F816" i="10"/>
  <c r="G816" i="10" s="1"/>
  <c r="H816" i="10" s="1"/>
  <c r="F817" i="10"/>
  <c r="G817" i="10" s="1"/>
  <c r="H817" i="10" s="1"/>
  <c r="F818" i="10"/>
  <c r="G818" i="10" s="1"/>
  <c r="H818" i="10" s="1"/>
  <c r="F819" i="10"/>
  <c r="G819" i="10" s="1"/>
  <c r="H819" i="10" s="1"/>
  <c r="F820" i="10"/>
  <c r="G820" i="10" s="1"/>
  <c r="H820" i="10" s="1"/>
  <c r="F821" i="10"/>
  <c r="G821" i="10" s="1"/>
  <c r="H821" i="10" s="1"/>
  <c r="F822" i="10"/>
  <c r="G822" i="10" s="1"/>
  <c r="H822" i="10" s="1"/>
  <c r="F823" i="10"/>
  <c r="G823" i="10" s="1"/>
  <c r="H823" i="10" s="1"/>
  <c r="F824" i="10"/>
  <c r="G824" i="10" s="1"/>
  <c r="H824" i="10" s="1"/>
  <c r="F825" i="10"/>
  <c r="G825" i="10" s="1"/>
  <c r="H825" i="10" s="1"/>
  <c r="F826" i="10"/>
  <c r="G826" i="10" s="1"/>
  <c r="H826" i="10" s="1"/>
  <c r="F827" i="10"/>
  <c r="G827" i="10" s="1"/>
  <c r="H827" i="10" s="1"/>
  <c r="F828" i="10"/>
  <c r="G828" i="10" s="1"/>
  <c r="H828" i="10" s="1"/>
  <c r="F829" i="10"/>
  <c r="G829" i="10" s="1"/>
  <c r="H829" i="10" s="1"/>
  <c r="F830" i="10"/>
  <c r="G830" i="10" s="1"/>
  <c r="H830" i="10" s="1"/>
  <c r="F831" i="10"/>
  <c r="G831" i="10" s="1"/>
  <c r="H831" i="10" s="1"/>
  <c r="F832" i="10"/>
  <c r="G832" i="10" s="1"/>
  <c r="H832" i="10" s="1"/>
  <c r="F833" i="10"/>
  <c r="G833" i="10" s="1"/>
  <c r="H833" i="10" s="1"/>
  <c r="F834" i="10"/>
  <c r="G834" i="10" s="1"/>
  <c r="H834" i="10" s="1"/>
  <c r="F835" i="10"/>
  <c r="G835" i="10" s="1"/>
  <c r="H835" i="10" s="1"/>
  <c r="F836" i="10"/>
  <c r="G836" i="10" s="1"/>
  <c r="H836" i="10" s="1"/>
  <c r="F837" i="10"/>
  <c r="G837" i="10" s="1"/>
  <c r="H837" i="10" s="1"/>
  <c r="F838" i="10"/>
  <c r="G838" i="10" s="1"/>
  <c r="H838" i="10" s="1"/>
  <c r="F839" i="10"/>
  <c r="G839" i="10" s="1"/>
  <c r="H839" i="10" s="1"/>
  <c r="F840" i="10"/>
  <c r="G840" i="10" s="1"/>
  <c r="H840" i="10" s="1"/>
  <c r="F841" i="10"/>
  <c r="G841" i="10" s="1"/>
  <c r="H841" i="10" s="1"/>
  <c r="F842" i="10"/>
  <c r="G842" i="10" s="1"/>
  <c r="H842" i="10" s="1"/>
  <c r="F843" i="10"/>
  <c r="G843" i="10" s="1"/>
  <c r="H843" i="10" s="1"/>
  <c r="F844" i="10"/>
  <c r="G844" i="10" s="1"/>
  <c r="H844" i="10" s="1"/>
  <c r="F845" i="10"/>
  <c r="G845" i="10" s="1"/>
  <c r="H845" i="10" s="1"/>
  <c r="F846" i="10"/>
  <c r="G846" i="10" s="1"/>
  <c r="H846" i="10" s="1"/>
  <c r="F847" i="10"/>
  <c r="G847" i="10" s="1"/>
  <c r="H847" i="10" s="1"/>
  <c r="F848" i="10"/>
  <c r="G848" i="10" s="1"/>
  <c r="H848" i="10" s="1"/>
  <c r="F849" i="10"/>
  <c r="G849" i="10" s="1"/>
  <c r="H849" i="10" s="1"/>
  <c r="F850" i="10"/>
  <c r="G850" i="10" s="1"/>
  <c r="H850" i="10" s="1"/>
  <c r="F851" i="10"/>
  <c r="G851" i="10" s="1"/>
  <c r="H851" i="10" s="1"/>
  <c r="F852" i="10"/>
  <c r="G852" i="10" s="1"/>
  <c r="H852" i="10" s="1"/>
  <c r="F853" i="10"/>
  <c r="G853" i="10" s="1"/>
  <c r="H853" i="10" s="1"/>
  <c r="F854" i="10"/>
  <c r="G854" i="10" s="1"/>
  <c r="H854" i="10" s="1"/>
  <c r="F855" i="10"/>
  <c r="G855" i="10" s="1"/>
  <c r="H855" i="10" s="1"/>
  <c r="F856" i="10"/>
  <c r="G856" i="10" s="1"/>
  <c r="H856" i="10" s="1"/>
  <c r="F857" i="10"/>
  <c r="G857" i="10" s="1"/>
  <c r="H857" i="10" s="1"/>
  <c r="F858" i="10"/>
  <c r="G858" i="10" s="1"/>
  <c r="H858" i="10" s="1"/>
  <c r="F859" i="10"/>
  <c r="G859" i="10" s="1"/>
  <c r="H859" i="10" s="1"/>
  <c r="F860" i="10"/>
  <c r="G860" i="10" s="1"/>
  <c r="H860" i="10" s="1"/>
  <c r="F861" i="10"/>
  <c r="G861" i="10" s="1"/>
  <c r="H861" i="10" s="1"/>
  <c r="F862" i="10"/>
  <c r="G862" i="10" s="1"/>
  <c r="H862" i="10" s="1"/>
  <c r="F863" i="10"/>
  <c r="G863" i="10" s="1"/>
  <c r="H863" i="10" s="1"/>
  <c r="F864" i="10"/>
  <c r="G864" i="10" s="1"/>
  <c r="H864" i="10" s="1"/>
  <c r="F865" i="10"/>
  <c r="G865" i="10" s="1"/>
  <c r="H865" i="10" s="1"/>
  <c r="F866" i="10"/>
  <c r="G866" i="10" s="1"/>
  <c r="H866" i="10" s="1"/>
  <c r="F867" i="10"/>
  <c r="G867" i="10" s="1"/>
  <c r="H867" i="10" s="1"/>
  <c r="F868" i="10"/>
  <c r="G868" i="10" s="1"/>
  <c r="H868" i="10" s="1"/>
  <c r="F869" i="10"/>
  <c r="G869" i="10" s="1"/>
  <c r="H869" i="10" s="1"/>
  <c r="F870" i="10"/>
  <c r="G870" i="10" s="1"/>
  <c r="H870" i="10" s="1"/>
  <c r="F871" i="10"/>
  <c r="G871" i="10" s="1"/>
  <c r="H871" i="10" s="1"/>
  <c r="F872" i="10"/>
  <c r="G872" i="10" s="1"/>
  <c r="H872" i="10" s="1"/>
  <c r="F873" i="10"/>
  <c r="G873" i="10" s="1"/>
  <c r="H873" i="10" s="1"/>
  <c r="F874" i="10"/>
  <c r="G874" i="10" s="1"/>
  <c r="H874" i="10" s="1"/>
  <c r="F875" i="10"/>
  <c r="G875" i="10" s="1"/>
  <c r="H875" i="10" s="1"/>
  <c r="F876" i="10"/>
  <c r="G876" i="10" s="1"/>
  <c r="H876" i="10" s="1"/>
  <c r="F877" i="10"/>
  <c r="G877" i="10" s="1"/>
  <c r="H877" i="10" s="1"/>
  <c r="F878" i="10"/>
  <c r="G878" i="10" s="1"/>
  <c r="H878" i="10" s="1"/>
  <c r="F879" i="10"/>
  <c r="G879" i="10" s="1"/>
  <c r="H879" i="10" s="1"/>
  <c r="F880" i="10"/>
  <c r="G880" i="10" s="1"/>
  <c r="H880" i="10" s="1"/>
  <c r="F881" i="10"/>
  <c r="G881" i="10" s="1"/>
  <c r="H881" i="10" s="1"/>
  <c r="F882" i="10"/>
  <c r="G882" i="10" s="1"/>
  <c r="H882" i="10" s="1"/>
  <c r="F883" i="10"/>
  <c r="G883" i="10" s="1"/>
  <c r="H883" i="10" s="1"/>
  <c r="F884" i="10"/>
  <c r="G884" i="10" s="1"/>
  <c r="H884" i="10" s="1"/>
  <c r="F885" i="10"/>
  <c r="G885" i="10" s="1"/>
  <c r="H885" i="10" s="1"/>
  <c r="F886" i="10"/>
  <c r="G886" i="10" s="1"/>
  <c r="H886" i="10" s="1"/>
  <c r="F887" i="10"/>
  <c r="G887" i="10" s="1"/>
  <c r="H887" i="10" s="1"/>
  <c r="F888" i="10"/>
  <c r="G888" i="10" s="1"/>
  <c r="H888" i="10" s="1"/>
  <c r="F889" i="10"/>
  <c r="G889" i="10" s="1"/>
  <c r="H889" i="10" s="1"/>
  <c r="F890" i="10"/>
  <c r="G890" i="10" s="1"/>
  <c r="H890" i="10" s="1"/>
  <c r="F891" i="10"/>
  <c r="G891" i="10" s="1"/>
  <c r="H891" i="10" s="1"/>
  <c r="F892" i="10"/>
  <c r="G892" i="10" s="1"/>
  <c r="H892" i="10" s="1"/>
  <c r="F893" i="10"/>
  <c r="G893" i="10" s="1"/>
  <c r="H893" i="10" s="1"/>
  <c r="F894" i="10"/>
  <c r="G894" i="10" s="1"/>
  <c r="H894" i="10" s="1"/>
  <c r="F895" i="10"/>
  <c r="G895" i="10" s="1"/>
  <c r="H895" i="10" s="1"/>
  <c r="F896" i="10"/>
  <c r="G896" i="10" s="1"/>
  <c r="H896" i="10" s="1"/>
  <c r="F897" i="10"/>
  <c r="G897" i="10" s="1"/>
  <c r="H897" i="10" s="1"/>
  <c r="F898" i="10"/>
  <c r="G898" i="10" s="1"/>
  <c r="H898" i="10" s="1"/>
  <c r="F899" i="10"/>
  <c r="G899" i="10" s="1"/>
  <c r="H899" i="10" s="1"/>
  <c r="F900" i="10"/>
  <c r="G900" i="10" s="1"/>
  <c r="H900" i="10" s="1"/>
  <c r="F901" i="10"/>
  <c r="G901" i="10" s="1"/>
  <c r="H901" i="10" s="1"/>
  <c r="F902" i="10"/>
  <c r="G902" i="10" s="1"/>
  <c r="H902" i="10" s="1"/>
  <c r="F903" i="10"/>
  <c r="G903" i="10" s="1"/>
  <c r="H903" i="10" s="1"/>
  <c r="F904" i="10"/>
  <c r="G904" i="10" s="1"/>
  <c r="H904" i="10" s="1"/>
  <c r="F905" i="10"/>
  <c r="G905" i="10" s="1"/>
  <c r="H905" i="10" s="1"/>
  <c r="F906" i="10"/>
  <c r="G906" i="10" s="1"/>
  <c r="H906" i="10" s="1"/>
  <c r="F907" i="10"/>
  <c r="G907" i="10" s="1"/>
  <c r="H907" i="10" s="1"/>
  <c r="F908" i="10"/>
  <c r="G908" i="10" s="1"/>
  <c r="H908" i="10" s="1"/>
  <c r="F909" i="10"/>
  <c r="G909" i="10" s="1"/>
  <c r="H909" i="10" s="1"/>
  <c r="F910" i="10"/>
  <c r="G910" i="10" s="1"/>
  <c r="H910" i="10" s="1"/>
  <c r="F911" i="10"/>
  <c r="G911" i="10" s="1"/>
  <c r="H911" i="10" s="1"/>
  <c r="F912" i="10"/>
  <c r="G912" i="10" s="1"/>
  <c r="H912" i="10" s="1"/>
  <c r="F913" i="10"/>
  <c r="G913" i="10" s="1"/>
  <c r="H913" i="10" s="1"/>
  <c r="F914" i="10"/>
  <c r="G914" i="10" s="1"/>
  <c r="H914" i="10" s="1"/>
  <c r="F915" i="10"/>
  <c r="G915" i="10" s="1"/>
  <c r="H915" i="10" s="1"/>
  <c r="F916" i="10"/>
  <c r="G916" i="10" s="1"/>
  <c r="H916" i="10" s="1"/>
  <c r="F917" i="10"/>
  <c r="G917" i="10" s="1"/>
  <c r="H917" i="10" s="1"/>
  <c r="F918" i="10"/>
  <c r="G918" i="10" s="1"/>
  <c r="H918" i="10" s="1"/>
  <c r="F919" i="10"/>
  <c r="G919" i="10" s="1"/>
  <c r="H919" i="10" s="1"/>
  <c r="F920" i="10"/>
  <c r="G920" i="10" s="1"/>
  <c r="H920" i="10" s="1"/>
  <c r="F921" i="10"/>
  <c r="G921" i="10" s="1"/>
  <c r="H921" i="10" s="1"/>
  <c r="F922" i="10"/>
  <c r="G922" i="10" s="1"/>
  <c r="H922" i="10" s="1"/>
  <c r="F923" i="10"/>
  <c r="G923" i="10" s="1"/>
  <c r="H923" i="10" s="1"/>
  <c r="F924" i="10"/>
  <c r="G924" i="10" s="1"/>
  <c r="H924" i="10" s="1"/>
  <c r="F925" i="10"/>
  <c r="G925" i="10" s="1"/>
  <c r="H925" i="10" s="1"/>
  <c r="F926" i="10"/>
  <c r="G926" i="10" s="1"/>
  <c r="H926" i="10" s="1"/>
  <c r="F927" i="10"/>
  <c r="G927" i="10" s="1"/>
  <c r="H927" i="10" s="1"/>
  <c r="F928" i="10"/>
  <c r="G928" i="10" s="1"/>
  <c r="H928" i="10" s="1"/>
  <c r="F929" i="10"/>
  <c r="G929" i="10" s="1"/>
  <c r="H929" i="10" s="1"/>
  <c r="F930" i="10"/>
  <c r="G930" i="10" s="1"/>
  <c r="H930" i="10" s="1"/>
  <c r="F931" i="10"/>
  <c r="G931" i="10" s="1"/>
  <c r="H931" i="10" s="1"/>
  <c r="F932" i="10"/>
  <c r="G932" i="10" s="1"/>
  <c r="H932" i="10" s="1"/>
  <c r="F933" i="10"/>
  <c r="G933" i="10" s="1"/>
  <c r="H933" i="10" s="1"/>
  <c r="F934" i="10"/>
  <c r="G934" i="10" s="1"/>
  <c r="H934" i="10" s="1"/>
  <c r="F935" i="10"/>
  <c r="G935" i="10" s="1"/>
  <c r="H935" i="10" s="1"/>
  <c r="F936" i="10"/>
  <c r="G936" i="10" s="1"/>
  <c r="H936" i="10" s="1"/>
  <c r="F937" i="10"/>
  <c r="G937" i="10" s="1"/>
  <c r="H937" i="10" s="1"/>
  <c r="F938" i="10"/>
  <c r="G938" i="10" s="1"/>
  <c r="H938" i="10" s="1"/>
  <c r="F939" i="10"/>
  <c r="G939" i="10" s="1"/>
  <c r="H939" i="10" s="1"/>
  <c r="F940" i="10"/>
  <c r="G940" i="10" s="1"/>
  <c r="H940" i="10" s="1"/>
  <c r="F941" i="10"/>
  <c r="G941" i="10" s="1"/>
  <c r="H941" i="10" s="1"/>
  <c r="F942" i="10"/>
  <c r="G942" i="10" s="1"/>
  <c r="H942" i="10" s="1"/>
  <c r="F943" i="10"/>
  <c r="G943" i="10" s="1"/>
  <c r="H943" i="10" s="1"/>
  <c r="F944" i="10"/>
  <c r="G944" i="10" s="1"/>
  <c r="H944" i="10" s="1"/>
  <c r="F945" i="10"/>
  <c r="G945" i="10" s="1"/>
  <c r="H945" i="10" s="1"/>
  <c r="F946" i="10"/>
  <c r="G946" i="10" s="1"/>
  <c r="H946" i="10" s="1"/>
  <c r="F947" i="10"/>
  <c r="G947" i="10" s="1"/>
  <c r="H947" i="10" s="1"/>
  <c r="F948" i="10"/>
  <c r="G948" i="10" s="1"/>
  <c r="H948" i="10" s="1"/>
  <c r="F949" i="10"/>
  <c r="G949" i="10" s="1"/>
  <c r="H949" i="10" s="1"/>
  <c r="F950" i="10"/>
  <c r="G950" i="10" s="1"/>
  <c r="H950" i="10" s="1"/>
  <c r="F951" i="10"/>
  <c r="G951" i="10" s="1"/>
  <c r="H951" i="10" s="1"/>
  <c r="F952" i="10"/>
  <c r="G952" i="10" s="1"/>
  <c r="H952" i="10" s="1"/>
  <c r="F953" i="10"/>
  <c r="G953" i="10" s="1"/>
  <c r="H953" i="10" s="1"/>
  <c r="F954" i="10"/>
  <c r="G954" i="10" s="1"/>
  <c r="H954" i="10" s="1"/>
  <c r="F955" i="10"/>
  <c r="G955" i="10" s="1"/>
  <c r="H955" i="10" s="1"/>
  <c r="F956" i="10"/>
  <c r="G956" i="10" s="1"/>
  <c r="H956" i="10" s="1"/>
  <c r="F957" i="10"/>
  <c r="G957" i="10" s="1"/>
  <c r="H957" i="10" s="1"/>
  <c r="F958" i="10"/>
  <c r="G958" i="10" s="1"/>
  <c r="H958" i="10" s="1"/>
  <c r="F959" i="10"/>
  <c r="G959" i="10" s="1"/>
  <c r="H959" i="10" s="1"/>
  <c r="F960" i="10"/>
  <c r="G960" i="10" s="1"/>
  <c r="H960" i="10" s="1"/>
  <c r="F961" i="10"/>
  <c r="G961" i="10" s="1"/>
  <c r="H961" i="10" s="1"/>
  <c r="F962" i="10"/>
  <c r="G962" i="10" s="1"/>
  <c r="H962" i="10" s="1"/>
  <c r="F963" i="10"/>
  <c r="G963" i="10" s="1"/>
  <c r="H963" i="10" s="1"/>
  <c r="F964" i="10"/>
  <c r="G964" i="10" s="1"/>
  <c r="H964" i="10" s="1"/>
  <c r="F965" i="10"/>
  <c r="G965" i="10" s="1"/>
  <c r="H965" i="10" s="1"/>
  <c r="F966" i="10"/>
  <c r="G966" i="10" s="1"/>
  <c r="H966" i="10" s="1"/>
  <c r="F967" i="10"/>
  <c r="G967" i="10" s="1"/>
  <c r="H967" i="10" s="1"/>
  <c r="F968" i="10"/>
  <c r="G968" i="10" s="1"/>
  <c r="H968" i="10" s="1"/>
  <c r="F969" i="10"/>
  <c r="G969" i="10" s="1"/>
  <c r="H969" i="10" s="1"/>
  <c r="F970" i="10"/>
  <c r="G970" i="10" s="1"/>
  <c r="H970" i="10" s="1"/>
  <c r="F971" i="10"/>
  <c r="G971" i="10" s="1"/>
  <c r="H971" i="10" s="1"/>
  <c r="F972" i="10"/>
  <c r="G972" i="10" s="1"/>
  <c r="H972" i="10" s="1"/>
  <c r="F973" i="10"/>
  <c r="G973" i="10" s="1"/>
  <c r="H973" i="10" s="1"/>
  <c r="F974" i="10"/>
  <c r="G974" i="10" s="1"/>
  <c r="H974" i="10" s="1"/>
  <c r="F975" i="10"/>
  <c r="G975" i="10" s="1"/>
  <c r="H975" i="10" s="1"/>
  <c r="F976" i="10"/>
  <c r="G976" i="10" s="1"/>
  <c r="H976" i="10" s="1"/>
  <c r="F977" i="10"/>
  <c r="G977" i="10" s="1"/>
  <c r="H977" i="10" s="1"/>
  <c r="F978" i="10"/>
  <c r="G978" i="10" s="1"/>
  <c r="H978" i="10" s="1"/>
  <c r="F979" i="10"/>
  <c r="G979" i="10" s="1"/>
  <c r="H979" i="10" s="1"/>
  <c r="F980" i="10"/>
  <c r="G980" i="10" s="1"/>
  <c r="H980" i="10" s="1"/>
  <c r="F981" i="10"/>
  <c r="G981" i="10" s="1"/>
  <c r="H981" i="10" s="1"/>
  <c r="F982" i="10"/>
  <c r="G982" i="10" s="1"/>
  <c r="H982" i="10" s="1"/>
  <c r="F983" i="10"/>
  <c r="G983" i="10" s="1"/>
  <c r="H983" i="10" s="1"/>
  <c r="F984" i="10"/>
  <c r="G984" i="10" s="1"/>
  <c r="H984" i="10" s="1"/>
  <c r="F985" i="10"/>
  <c r="G985" i="10" s="1"/>
  <c r="H985" i="10" s="1"/>
  <c r="F986" i="10"/>
  <c r="G986" i="10" s="1"/>
  <c r="H986" i="10" s="1"/>
  <c r="F987" i="10"/>
  <c r="G987" i="10" s="1"/>
  <c r="H987" i="10" s="1"/>
  <c r="F988" i="10"/>
  <c r="G988" i="10" s="1"/>
  <c r="H988" i="10" s="1"/>
  <c r="F989" i="10"/>
  <c r="G989" i="10" s="1"/>
  <c r="H989" i="10" s="1"/>
  <c r="F990" i="10"/>
  <c r="G990" i="10" s="1"/>
  <c r="H990" i="10" s="1"/>
  <c r="F991" i="10"/>
  <c r="G991" i="10" s="1"/>
  <c r="H991" i="10" s="1"/>
  <c r="F992" i="10"/>
  <c r="G992" i="10" s="1"/>
  <c r="H992" i="10" s="1"/>
  <c r="F993" i="10"/>
  <c r="G993" i="10" s="1"/>
  <c r="H993" i="10" s="1"/>
  <c r="F994" i="10"/>
  <c r="G994" i="10" s="1"/>
  <c r="H994" i="10" s="1"/>
  <c r="F995" i="10"/>
  <c r="G995" i="10" s="1"/>
  <c r="H995" i="10" s="1"/>
  <c r="F996" i="10"/>
  <c r="G996" i="10" s="1"/>
  <c r="H996" i="10" s="1"/>
  <c r="F997" i="10"/>
  <c r="G997" i="10" s="1"/>
  <c r="H997" i="10" s="1"/>
  <c r="F998" i="10"/>
  <c r="G998" i="10" s="1"/>
  <c r="H998" i="10" s="1"/>
  <c r="F999" i="10"/>
  <c r="G999" i="10" s="1"/>
  <c r="H999" i="10" s="1"/>
  <c r="F1000" i="10"/>
  <c r="G1000" i="10" s="1"/>
  <c r="H1000" i="10" s="1"/>
  <c r="F1001" i="10"/>
  <c r="G1001" i="10" s="1"/>
  <c r="H1001" i="10" s="1"/>
  <c r="F1002" i="10"/>
  <c r="G1002" i="10" s="1"/>
  <c r="H1002" i="10" s="1"/>
  <c r="F1003" i="10"/>
  <c r="G1003" i="10" s="1"/>
  <c r="H1003" i="10" s="1"/>
  <c r="F1004" i="10"/>
  <c r="G1004" i="10" s="1"/>
  <c r="H1004" i="10" s="1"/>
  <c r="F1005" i="10"/>
  <c r="G1005" i="10" s="1"/>
  <c r="H1005" i="10" s="1"/>
  <c r="F1006" i="10"/>
  <c r="G1006" i="10" s="1"/>
  <c r="H1006" i="10" s="1"/>
  <c r="F1007" i="10"/>
  <c r="G1007" i="10" s="1"/>
  <c r="H1007" i="10" s="1"/>
  <c r="F1008" i="10"/>
  <c r="G1008" i="10" s="1"/>
  <c r="H1008" i="10" s="1"/>
  <c r="F1009" i="10"/>
  <c r="G1009" i="10" s="1"/>
  <c r="H1009" i="10" s="1"/>
  <c r="F1010" i="10"/>
  <c r="G1010" i="10" s="1"/>
  <c r="H1010" i="10" s="1"/>
  <c r="F1011" i="10"/>
  <c r="G1011" i="10" s="1"/>
  <c r="H1011" i="10" s="1"/>
  <c r="F1012" i="10"/>
  <c r="G1012" i="10" s="1"/>
  <c r="H1012" i="10" s="1"/>
  <c r="F1013" i="10"/>
  <c r="G1013" i="10" s="1"/>
  <c r="H1013" i="10" s="1"/>
  <c r="F1014" i="10"/>
  <c r="G1014" i="10" s="1"/>
  <c r="H1014" i="10" s="1"/>
  <c r="F1015" i="10"/>
  <c r="G1015" i="10" s="1"/>
  <c r="H1015" i="10" s="1"/>
  <c r="F1016" i="10"/>
  <c r="G1016" i="10" s="1"/>
  <c r="H1016" i="10" s="1"/>
  <c r="F1017" i="10"/>
  <c r="G1017" i="10" s="1"/>
  <c r="H1017" i="10" s="1"/>
  <c r="F1018" i="10"/>
  <c r="G1018" i="10" s="1"/>
  <c r="H1018" i="10" s="1"/>
  <c r="F1019" i="10"/>
  <c r="G1019" i="10" s="1"/>
  <c r="H1019" i="10" s="1"/>
  <c r="F1020" i="10"/>
  <c r="G1020" i="10" s="1"/>
  <c r="H1020" i="10" s="1"/>
  <c r="F1021" i="10"/>
  <c r="G1021" i="10" s="1"/>
  <c r="H1021" i="10" s="1"/>
  <c r="F1022" i="10"/>
  <c r="G1022" i="10" s="1"/>
  <c r="H1022" i="10" s="1"/>
  <c r="F1023" i="10"/>
  <c r="G1023" i="10" s="1"/>
  <c r="H1023" i="10" s="1"/>
  <c r="F1024" i="10"/>
  <c r="G1024" i="10" s="1"/>
  <c r="H1024" i="10" s="1"/>
  <c r="F1025" i="10"/>
  <c r="G1025" i="10" s="1"/>
  <c r="H1025" i="10" s="1"/>
  <c r="F1026" i="10"/>
  <c r="G1026" i="10" s="1"/>
  <c r="H1026" i="10" s="1"/>
  <c r="F1027" i="10"/>
  <c r="G1027" i="10" s="1"/>
  <c r="H1027" i="10" s="1"/>
  <c r="F1028" i="10"/>
  <c r="G1028" i="10" s="1"/>
  <c r="H1028" i="10" s="1"/>
  <c r="F1029" i="10"/>
  <c r="G1029" i="10" s="1"/>
  <c r="H1029" i="10" s="1"/>
  <c r="F1030" i="10"/>
  <c r="G1030" i="10" s="1"/>
  <c r="H1030" i="10" s="1"/>
  <c r="F1031" i="10"/>
  <c r="G1031" i="10" s="1"/>
  <c r="H1031" i="10" s="1"/>
  <c r="F1032" i="10"/>
  <c r="G1032" i="10" s="1"/>
  <c r="H1032" i="10" s="1"/>
  <c r="F1033" i="10"/>
  <c r="G1033" i="10" s="1"/>
  <c r="H1033" i="10" s="1"/>
  <c r="F1034" i="10"/>
  <c r="G1034" i="10" s="1"/>
  <c r="H1034" i="10" s="1"/>
  <c r="F1035" i="10"/>
  <c r="G1035" i="10" s="1"/>
  <c r="H1035" i="10" s="1"/>
  <c r="F1036" i="10"/>
  <c r="G1036" i="10" s="1"/>
  <c r="H1036" i="10" s="1"/>
  <c r="F1037" i="10"/>
  <c r="G1037" i="10" s="1"/>
  <c r="H1037" i="10" s="1"/>
  <c r="F1038" i="10"/>
  <c r="G1038" i="10" s="1"/>
  <c r="H1038" i="10" s="1"/>
  <c r="F1039" i="10"/>
  <c r="G1039" i="10" s="1"/>
  <c r="H1039" i="10" s="1"/>
  <c r="F1040" i="10"/>
  <c r="G1040" i="10" s="1"/>
  <c r="H1040" i="10" s="1"/>
  <c r="F1041" i="10"/>
  <c r="G1041" i="10" s="1"/>
  <c r="H1041" i="10" s="1"/>
  <c r="F1042" i="10"/>
  <c r="G1042" i="10" s="1"/>
  <c r="H1042" i="10" s="1"/>
  <c r="F1043" i="10"/>
  <c r="G1043" i="10" s="1"/>
  <c r="H1043" i="10" s="1"/>
  <c r="F1044" i="10"/>
  <c r="G1044" i="10" s="1"/>
  <c r="H1044" i="10" s="1"/>
  <c r="F1045" i="10"/>
  <c r="G1045" i="10" s="1"/>
  <c r="H1045" i="10" s="1"/>
  <c r="F1046" i="10"/>
  <c r="G1046" i="10" s="1"/>
  <c r="H1046" i="10" s="1"/>
  <c r="F1047" i="10"/>
  <c r="G1047" i="10" s="1"/>
  <c r="H1047" i="10" s="1"/>
  <c r="F1048" i="10"/>
  <c r="G1048" i="10" s="1"/>
  <c r="H1048" i="10" s="1"/>
  <c r="F1049" i="10"/>
  <c r="G1049" i="10" s="1"/>
  <c r="H1049" i="10" s="1"/>
  <c r="F1050" i="10"/>
  <c r="G1050" i="10" s="1"/>
  <c r="H1050" i="10" s="1"/>
  <c r="F1051" i="10"/>
  <c r="G1051" i="10" s="1"/>
  <c r="H1051" i="10" s="1"/>
  <c r="F1052" i="10"/>
  <c r="G1052" i="10" s="1"/>
  <c r="H1052" i="10" s="1"/>
  <c r="F1053" i="10"/>
  <c r="G1053" i="10" s="1"/>
  <c r="H1053" i="10" s="1"/>
  <c r="F1054" i="10"/>
  <c r="G1054" i="10" s="1"/>
  <c r="H1054" i="10" s="1"/>
  <c r="F1055" i="10"/>
  <c r="G1055" i="10" s="1"/>
  <c r="H1055" i="10" s="1"/>
  <c r="F1056" i="10"/>
  <c r="G1056" i="10" s="1"/>
  <c r="H1056" i="10" s="1"/>
  <c r="F1057" i="10"/>
  <c r="G1057" i="10" s="1"/>
  <c r="H1057" i="10" s="1"/>
  <c r="F1058" i="10"/>
  <c r="G1058" i="10" s="1"/>
  <c r="H1058" i="10" s="1"/>
  <c r="F1059" i="10"/>
  <c r="G1059" i="10" s="1"/>
  <c r="H1059" i="10" s="1"/>
  <c r="F1060" i="10"/>
  <c r="G1060" i="10" s="1"/>
  <c r="H1060" i="10" s="1"/>
  <c r="F1061" i="10"/>
  <c r="G1061" i="10" s="1"/>
  <c r="H1061" i="10" s="1"/>
  <c r="F1062" i="10"/>
  <c r="G1062" i="10" s="1"/>
  <c r="H1062" i="10" s="1"/>
  <c r="F1063" i="10"/>
  <c r="G1063" i="10" s="1"/>
  <c r="H1063" i="10" s="1"/>
  <c r="F1064" i="10"/>
  <c r="G1064" i="10" s="1"/>
  <c r="H1064" i="10" s="1"/>
  <c r="F1065" i="10"/>
  <c r="G1065" i="10" s="1"/>
  <c r="H1065" i="10" s="1"/>
  <c r="F1066" i="10"/>
  <c r="G1066" i="10" s="1"/>
  <c r="H1066" i="10" s="1"/>
  <c r="F1067" i="10"/>
  <c r="G1067" i="10" s="1"/>
  <c r="H1067" i="10" s="1"/>
  <c r="F1068" i="10"/>
  <c r="G1068" i="10" s="1"/>
  <c r="H1068" i="10" s="1"/>
  <c r="F1069" i="10"/>
  <c r="G1069" i="10" s="1"/>
  <c r="H1069" i="10" s="1"/>
  <c r="F1070" i="10"/>
  <c r="G1070" i="10" s="1"/>
  <c r="H1070" i="10" s="1"/>
  <c r="F1071" i="10"/>
  <c r="G1071" i="10" s="1"/>
  <c r="H1071" i="10" s="1"/>
  <c r="F1072" i="10"/>
  <c r="G1072" i="10" s="1"/>
  <c r="H1072" i="10" s="1"/>
  <c r="F1073" i="10"/>
  <c r="G1073" i="10" s="1"/>
  <c r="H1073" i="10" s="1"/>
  <c r="F1074" i="10"/>
  <c r="G1074" i="10" s="1"/>
  <c r="H1074" i="10" s="1"/>
  <c r="F1075" i="10"/>
  <c r="G1075" i="10" s="1"/>
  <c r="H1075" i="10" s="1"/>
  <c r="F1076" i="10"/>
  <c r="G1076" i="10" s="1"/>
  <c r="H1076" i="10" s="1"/>
  <c r="F1077" i="10"/>
  <c r="G1077" i="10" s="1"/>
  <c r="H1077" i="10" s="1"/>
  <c r="F1078" i="10"/>
  <c r="G1078" i="10" s="1"/>
  <c r="H1078" i="10" s="1"/>
  <c r="F1079" i="10"/>
  <c r="G1079" i="10" s="1"/>
  <c r="H1079" i="10" s="1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G1121" i="10" s="1"/>
  <c r="H1121" i="10" s="1"/>
  <c r="F1122" i="10"/>
  <c r="G1122" i="10" s="1"/>
  <c r="H1122" i="10" s="1"/>
  <c r="F1123" i="10"/>
  <c r="G1123" i="10" s="1"/>
  <c r="H1123" i="10" s="1"/>
  <c r="F1124" i="10"/>
  <c r="G1124" i="10" s="1"/>
  <c r="H1124" i="10" s="1"/>
  <c r="F1125" i="10"/>
  <c r="G1125" i="10" s="1"/>
  <c r="H1125" i="10" s="1"/>
  <c r="F1126" i="10"/>
  <c r="G1126" i="10" s="1"/>
  <c r="H1126" i="10" s="1"/>
  <c r="F1127" i="10"/>
  <c r="G1127" i="10" s="1"/>
  <c r="H1127" i="10" s="1"/>
  <c r="F1128" i="10"/>
  <c r="G1128" i="10" s="1"/>
  <c r="H1128" i="10" s="1"/>
  <c r="F1129" i="10"/>
  <c r="G1129" i="10" s="1"/>
  <c r="H1129" i="10" s="1"/>
  <c r="F1130" i="10"/>
  <c r="G1130" i="10" s="1"/>
  <c r="H1130" i="10" s="1"/>
  <c r="F1131" i="10"/>
  <c r="G1131" i="10" s="1"/>
  <c r="H1131" i="10" s="1"/>
  <c r="F1132" i="10"/>
  <c r="G1132" i="10" s="1"/>
  <c r="H1132" i="10" s="1"/>
  <c r="F1133" i="10"/>
  <c r="G1133" i="10" s="1"/>
  <c r="H1133" i="10" s="1"/>
  <c r="F1134" i="10"/>
  <c r="G1134" i="10" s="1"/>
  <c r="H1134" i="10" s="1"/>
  <c r="F1135" i="10"/>
  <c r="G1135" i="10" s="1"/>
  <c r="H1135" i="10" s="1"/>
  <c r="F1136" i="10"/>
  <c r="G1136" i="10" s="1"/>
  <c r="H1136" i="10" s="1"/>
  <c r="F1137" i="10"/>
  <c r="G1137" i="10" s="1"/>
  <c r="H1137" i="10" s="1"/>
  <c r="F1138" i="10"/>
  <c r="G1138" i="10" s="1"/>
  <c r="H1138" i="10" s="1"/>
  <c r="F1139" i="10"/>
  <c r="G1139" i="10" s="1"/>
  <c r="H1139" i="10" s="1"/>
  <c r="F1140" i="10"/>
  <c r="G1140" i="10" s="1"/>
  <c r="H1140" i="10" s="1"/>
  <c r="F1141" i="10"/>
  <c r="G1141" i="10" s="1"/>
  <c r="H1141" i="10" s="1"/>
  <c r="F1142" i="10"/>
  <c r="G1142" i="10" s="1"/>
  <c r="H1142" i="10" s="1"/>
  <c r="F1143" i="10"/>
  <c r="G1143" i="10" s="1"/>
  <c r="H1143" i="10" s="1"/>
  <c r="F1144" i="10"/>
  <c r="G1144" i="10" s="1"/>
  <c r="H1144" i="10" s="1"/>
  <c r="F1145" i="10"/>
  <c r="G1145" i="10" s="1"/>
  <c r="H1145" i="10" s="1"/>
  <c r="F1146" i="10"/>
  <c r="G1146" i="10" s="1"/>
  <c r="H1146" i="10" s="1"/>
  <c r="F1147" i="10"/>
  <c r="G1147" i="10" s="1"/>
  <c r="H1147" i="10" s="1"/>
  <c r="F1148" i="10"/>
  <c r="G1148" i="10" s="1"/>
  <c r="H1148" i="10" s="1"/>
  <c r="F1149" i="10"/>
  <c r="G1149" i="10" s="1"/>
  <c r="H1149" i="10" s="1"/>
  <c r="F1150" i="10"/>
  <c r="G1150" i="10" s="1"/>
  <c r="H1150" i="10" s="1"/>
  <c r="F1151" i="10"/>
  <c r="G1151" i="10" s="1"/>
  <c r="H1151" i="10" s="1"/>
  <c r="F1152" i="10"/>
  <c r="G1152" i="10" s="1"/>
  <c r="H1152" i="10" s="1"/>
  <c r="F1153" i="10"/>
  <c r="G1153" i="10" s="1"/>
  <c r="H1153" i="10" s="1"/>
  <c r="F1154" i="10"/>
  <c r="G1154" i="10" s="1"/>
  <c r="H1154" i="10" s="1"/>
  <c r="F1155" i="10"/>
  <c r="G1155" i="10" s="1"/>
  <c r="H1155" i="10" s="1"/>
  <c r="F1156" i="10"/>
  <c r="G1156" i="10" s="1"/>
  <c r="H1156" i="10" s="1"/>
  <c r="F1157" i="10"/>
  <c r="G1157" i="10" s="1"/>
  <c r="H1157" i="10" s="1"/>
  <c r="F1158" i="10"/>
  <c r="G1158" i="10" s="1"/>
  <c r="H1158" i="10" s="1"/>
  <c r="F1159" i="10"/>
  <c r="G1159" i="10" s="1"/>
  <c r="H1159" i="10" s="1"/>
  <c r="F1160" i="10"/>
  <c r="G1160" i="10" s="1"/>
  <c r="H1160" i="10" s="1"/>
  <c r="F1161" i="10"/>
  <c r="G1161" i="10" s="1"/>
  <c r="H1161" i="10" s="1"/>
  <c r="F1162" i="10"/>
  <c r="G1162" i="10" s="1"/>
  <c r="H1162" i="10" s="1"/>
  <c r="F1163" i="10"/>
  <c r="G1163" i="10" s="1"/>
  <c r="H1163" i="10" s="1"/>
  <c r="F1164" i="10"/>
  <c r="G1164" i="10" s="1"/>
  <c r="H1164" i="10" s="1"/>
  <c r="F1165" i="10"/>
  <c r="G1165" i="10" s="1"/>
  <c r="H1165" i="10" s="1"/>
  <c r="F1166" i="10"/>
  <c r="G1166" i="10" s="1"/>
  <c r="H1166" i="10" s="1"/>
  <c r="F1167" i="10"/>
  <c r="G1167" i="10" s="1"/>
  <c r="H1167" i="10" s="1"/>
  <c r="F1168" i="10"/>
  <c r="G1168" i="10" s="1"/>
  <c r="H1168" i="10" s="1"/>
  <c r="F1169" i="10"/>
  <c r="G1169" i="10" s="1"/>
  <c r="H1169" i="10" s="1"/>
  <c r="F1170" i="10"/>
  <c r="G1170" i="10" s="1"/>
  <c r="H1170" i="10" s="1"/>
  <c r="F1171" i="10"/>
  <c r="G1171" i="10" s="1"/>
  <c r="H1171" i="10" s="1"/>
  <c r="F1172" i="10"/>
  <c r="G1172" i="10" s="1"/>
  <c r="H1172" i="10" s="1"/>
  <c r="F1173" i="10"/>
  <c r="G1173" i="10" s="1"/>
  <c r="H1173" i="10" s="1"/>
  <c r="F1174" i="10"/>
  <c r="G1174" i="10" s="1"/>
  <c r="H1174" i="10" s="1"/>
  <c r="F1175" i="10"/>
  <c r="G1175" i="10" s="1"/>
  <c r="H1175" i="10" s="1"/>
  <c r="F1176" i="10"/>
  <c r="G1176" i="10" s="1"/>
  <c r="H1176" i="10" s="1"/>
  <c r="F1177" i="10"/>
  <c r="G1177" i="10" s="1"/>
  <c r="H1177" i="10" s="1"/>
  <c r="F1178" i="10"/>
  <c r="G1178" i="10" s="1"/>
  <c r="H1178" i="10" s="1"/>
  <c r="F1179" i="10"/>
  <c r="G1179" i="10" s="1"/>
  <c r="H1179" i="10" s="1"/>
  <c r="F1180" i="10"/>
  <c r="G1180" i="10" s="1"/>
  <c r="H1180" i="10" s="1"/>
  <c r="F1181" i="10"/>
  <c r="G1181" i="10" s="1"/>
  <c r="H1181" i="10" s="1"/>
  <c r="F1182" i="10"/>
  <c r="G1182" i="10" s="1"/>
  <c r="H1182" i="10" s="1"/>
  <c r="F1183" i="10"/>
  <c r="G1183" i="10" s="1"/>
  <c r="H1183" i="10" s="1"/>
  <c r="F1184" i="10"/>
  <c r="G1184" i="10" s="1"/>
  <c r="H1184" i="10" s="1"/>
  <c r="F1185" i="10"/>
  <c r="G1185" i="10" s="1"/>
  <c r="H1185" i="10" s="1"/>
  <c r="F1186" i="10"/>
  <c r="G1186" i="10" s="1"/>
  <c r="H1186" i="10" s="1"/>
  <c r="F1187" i="10"/>
  <c r="G1187" i="10" s="1"/>
  <c r="H1187" i="10" s="1"/>
  <c r="F1188" i="10"/>
  <c r="G1188" i="10" s="1"/>
  <c r="H1188" i="10" s="1"/>
  <c r="F1189" i="10"/>
  <c r="G1189" i="10" s="1"/>
  <c r="H1189" i="10" s="1"/>
  <c r="F1190" i="10"/>
  <c r="G1190" i="10" s="1"/>
  <c r="H1190" i="10" s="1"/>
  <c r="F1191" i="10"/>
  <c r="G1191" i="10" s="1"/>
  <c r="H1191" i="10" s="1"/>
  <c r="F1192" i="10"/>
  <c r="G1192" i="10" s="1"/>
  <c r="H1192" i="10" s="1"/>
  <c r="F1193" i="10"/>
  <c r="G1193" i="10" s="1"/>
  <c r="H1193" i="10" s="1"/>
  <c r="F1194" i="10"/>
  <c r="G1194" i="10" s="1"/>
  <c r="H1194" i="10" s="1"/>
  <c r="F1195" i="10"/>
  <c r="G1195" i="10" s="1"/>
  <c r="H1195" i="10" s="1"/>
  <c r="F1196" i="10"/>
  <c r="G1196" i="10" s="1"/>
  <c r="H1196" i="10" s="1"/>
  <c r="F1197" i="10"/>
  <c r="G1197" i="10" s="1"/>
  <c r="H1197" i="10" s="1"/>
  <c r="F1198" i="10"/>
  <c r="G1198" i="10" s="1"/>
  <c r="H1198" i="10" s="1"/>
  <c r="F1199" i="10"/>
  <c r="G1199" i="10" s="1"/>
  <c r="H1199" i="10" s="1"/>
  <c r="F1200" i="10"/>
  <c r="G1200" i="10" s="1"/>
  <c r="H1200" i="10" s="1"/>
  <c r="F1201" i="10"/>
  <c r="G1201" i="10" s="1"/>
  <c r="H1201" i="10" s="1"/>
  <c r="F1202" i="10"/>
  <c r="G1202" i="10" s="1"/>
  <c r="H1202" i="10" s="1"/>
  <c r="F1203" i="10"/>
  <c r="G1203" i="10" s="1"/>
  <c r="H1203" i="10" s="1"/>
  <c r="F1204" i="10"/>
  <c r="G1204" i="10" s="1"/>
  <c r="H1204" i="10" s="1"/>
  <c r="F1205" i="10"/>
  <c r="G1205" i="10" s="1"/>
  <c r="H1205" i="10" s="1"/>
  <c r="F1206" i="10"/>
  <c r="G1206" i="10" s="1"/>
  <c r="H1206" i="10" s="1"/>
  <c r="F1207" i="10"/>
  <c r="G1207" i="10" s="1"/>
  <c r="H1207" i="10" s="1"/>
  <c r="F1208" i="10"/>
  <c r="G1208" i="10" s="1"/>
  <c r="H1208" i="10" s="1"/>
  <c r="F1209" i="10"/>
  <c r="G1209" i="10" s="1"/>
  <c r="H1209" i="10" s="1"/>
  <c r="F1210" i="10"/>
  <c r="G1210" i="10" s="1"/>
  <c r="H1210" i="10" s="1"/>
  <c r="F1211" i="10"/>
  <c r="G1211" i="10" s="1"/>
  <c r="H1211" i="10" s="1"/>
  <c r="F1212" i="10"/>
  <c r="G1212" i="10" s="1"/>
  <c r="H1212" i="10" s="1"/>
  <c r="F1213" i="10"/>
  <c r="G1213" i="10" s="1"/>
  <c r="H1213" i="10" s="1"/>
  <c r="F1214" i="10"/>
  <c r="G1214" i="10" s="1"/>
  <c r="H1214" i="10" s="1"/>
  <c r="F1215" i="10"/>
  <c r="G1215" i="10" s="1"/>
  <c r="H1215" i="10" s="1"/>
  <c r="F1216" i="10"/>
  <c r="G1216" i="10" s="1"/>
  <c r="H1216" i="10" s="1"/>
  <c r="F1217" i="10"/>
  <c r="G1217" i="10" s="1"/>
  <c r="H1217" i="10" s="1"/>
  <c r="F1218" i="10"/>
  <c r="G1218" i="10" s="1"/>
  <c r="H1218" i="10" s="1"/>
  <c r="F1219" i="10"/>
  <c r="G1219" i="10" s="1"/>
  <c r="H1219" i="10" s="1"/>
  <c r="F1220" i="10"/>
  <c r="G1220" i="10" s="1"/>
  <c r="H1220" i="10" s="1"/>
  <c r="F1221" i="10"/>
  <c r="G1221" i="10" s="1"/>
  <c r="H1221" i="10" s="1"/>
  <c r="F1222" i="10"/>
  <c r="G1222" i="10" s="1"/>
  <c r="H1222" i="10" s="1"/>
  <c r="F1223" i="10"/>
  <c r="G1223" i="10" s="1"/>
  <c r="H1223" i="10" s="1"/>
  <c r="F1224" i="10"/>
  <c r="G1224" i="10" s="1"/>
  <c r="H1224" i="10" s="1"/>
  <c r="F1225" i="10"/>
  <c r="G1225" i="10" s="1"/>
  <c r="H1225" i="10" s="1"/>
  <c r="F1226" i="10"/>
  <c r="G1226" i="10" s="1"/>
  <c r="H1226" i="10" s="1"/>
  <c r="F1227" i="10"/>
  <c r="G1227" i="10" s="1"/>
  <c r="H1227" i="10" s="1"/>
  <c r="F1228" i="10"/>
  <c r="G1228" i="10" s="1"/>
  <c r="H1228" i="10" s="1"/>
  <c r="F1229" i="10"/>
  <c r="G1229" i="10" s="1"/>
  <c r="H1229" i="10" s="1"/>
  <c r="F1230" i="10"/>
  <c r="G1230" i="10" s="1"/>
  <c r="H1230" i="10" s="1"/>
  <c r="F1231" i="10"/>
  <c r="G1231" i="10" s="1"/>
  <c r="H1231" i="10" s="1"/>
  <c r="F1232" i="10"/>
  <c r="G1232" i="10" s="1"/>
  <c r="H1232" i="10" s="1"/>
  <c r="F1233" i="10"/>
  <c r="G1233" i="10" s="1"/>
  <c r="H1233" i="10" s="1"/>
  <c r="F1234" i="10"/>
  <c r="G1234" i="10" s="1"/>
  <c r="H1234" i="10" s="1"/>
  <c r="F1235" i="10"/>
  <c r="G1235" i="10" s="1"/>
  <c r="H1235" i="10" s="1"/>
  <c r="F1236" i="10"/>
  <c r="G1236" i="10" s="1"/>
  <c r="H1236" i="10" s="1"/>
  <c r="F1237" i="10"/>
  <c r="G1237" i="10" s="1"/>
  <c r="H1237" i="10" s="1"/>
  <c r="F1238" i="10"/>
  <c r="G1238" i="10" s="1"/>
  <c r="H1238" i="10" s="1"/>
  <c r="F1239" i="10"/>
  <c r="G1239" i="10" s="1"/>
  <c r="H1239" i="10" s="1"/>
  <c r="F1240" i="10"/>
  <c r="G1240" i="10" s="1"/>
  <c r="H1240" i="10" s="1"/>
  <c r="F1241" i="10"/>
  <c r="G1241" i="10" s="1"/>
  <c r="H1241" i="10" s="1"/>
  <c r="F1242" i="10"/>
  <c r="G1242" i="10" s="1"/>
  <c r="H1242" i="10" s="1"/>
  <c r="F1243" i="10"/>
  <c r="G1243" i="10" s="1"/>
  <c r="H1243" i="10" s="1"/>
  <c r="F1244" i="10"/>
  <c r="G1244" i="10" s="1"/>
  <c r="H1244" i="10" s="1"/>
  <c r="F1245" i="10"/>
  <c r="G1245" i="10" s="1"/>
  <c r="H1245" i="10" s="1"/>
  <c r="F1246" i="10"/>
  <c r="G1246" i="10" s="1"/>
  <c r="H1246" i="10" s="1"/>
  <c r="F1247" i="10"/>
  <c r="G1247" i="10" s="1"/>
  <c r="H1247" i="10" s="1"/>
  <c r="F1248" i="10"/>
  <c r="G1248" i="10" s="1"/>
  <c r="H1248" i="10" s="1"/>
  <c r="F1249" i="10"/>
  <c r="G1249" i="10" s="1"/>
  <c r="H1249" i="10" s="1"/>
  <c r="F1250" i="10"/>
  <c r="G1250" i="10" s="1"/>
  <c r="H1250" i="10" s="1"/>
  <c r="F1251" i="10"/>
  <c r="G1251" i="10" s="1"/>
  <c r="H1251" i="10" s="1"/>
  <c r="F1252" i="10"/>
  <c r="G1252" i="10" s="1"/>
  <c r="H1252" i="10" s="1"/>
  <c r="F1253" i="10"/>
  <c r="G1253" i="10" s="1"/>
  <c r="H1253" i="10" s="1"/>
  <c r="F1254" i="10"/>
  <c r="G1254" i="10" s="1"/>
  <c r="H1254" i="10" s="1"/>
  <c r="F1255" i="10"/>
  <c r="G1255" i="10" s="1"/>
  <c r="H1255" i="10" s="1"/>
  <c r="F1256" i="10"/>
  <c r="G1256" i="10" s="1"/>
  <c r="H1256" i="10" s="1"/>
  <c r="F1257" i="10"/>
  <c r="G1257" i="10" s="1"/>
  <c r="H1257" i="10" s="1"/>
  <c r="F1258" i="10"/>
  <c r="G1258" i="10" s="1"/>
  <c r="H1258" i="10" s="1"/>
  <c r="F1259" i="10"/>
  <c r="G1259" i="10" s="1"/>
  <c r="H1259" i="10" s="1"/>
  <c r="F1260" i="10"/>
  <c r="G1260" i="10" s="1"/>
  <c r="H1260" i="10" s="1"/>
  <c r="F1261" i="10"/>
  <c r="G1261" i="10" s="1"/>
  <c r="H1261" i="10" s="1"/>
  <c r="F1262" i="10"/>
  <c r="G1262" i="10" s="1"/>
  <c r="H1262" i="10" s="1"/>
  <c r="F1263" i="10"/>
  <c r="G1263" i="10" s="1"/>
  <c r="H1263" i="10" s="1"/>
  <c r="F1264" i="10"/>
  <c r="G1264" i="10" s="1"/>
  <c r="H1264" i="10" s="1"/>
  <c r="F1265" i="10"/>
  <c r="G1265" i="10" s="1"/>
  <c r="H1265" i="10" s="1"/>
  <c r="F1266" i="10"/>
  <c r="G1266" i="10" s="1"/>
  <c r="H1266" i="10" s="1"/>
  <c r="F1267" i="10"/>
  <c r="G1267" i="10" s="1"/>
  <c r="H1267" i="10" s="1"/>
  <c r="F1268" i="10"/>
  <c r="G1268" i="10" s="1"/>
  <c r="H1268" i="10" s="1"/>
  <c r="F1269" i="10"/>
  <c r="G1269" i="10" s="1"/>
  <c r="H1269" i="10" s="1"/>
  <c r="F1270" i="10"/>
  <c r="G1270" i="10" s="1"/>
  <c r="H1270" i="10" s="1"/>
  <c r="F1271" i="10"/>
  <c r="G1271" i="10" s="1"/>
  <c r="H1271" i="10" s="1"/>
  <c r="F1272" i="10"/>
  <c r="G1272" i="10" s="1"/>
  <c r="H1272" i="10" s="1"/>
  <c r="F1273" i="10"/>
  <c r="G1273" i="10" s="1"/>
  <c r="H1273" i="10" s="1"/>
  <c r="F1274" i="10"/>
  <c r="G1274" i="10" s="1"/>
  <c r="H1274" i="10" s="1"/>
  <c r="F1275" i="10"/>
  <c r="G1275" i="10" s="1"/>
  <c r="H1275" i="10" s="1"/>
  <c r="F1276" i="10"/>
  <c r="G1276" i="10" s="1"/>
  <c r="H1276" i="10" s="1"/>
  <c r="F1277" i="10"/>
  <c r="G1277" i="10" s="1"/>
  <c r="H1277" i="10" s="1"/>
  <c r="F1278" i="10"/>
  <c r="G1278" i="10" s="1"/>
  <c r="H1278" i="10" s="1"/>
  <c r="F1279" i="10"/>
  <c r="G1279" i="10" s="1"/>
  <c r="H1279" i="10" s="1"/>
  <c r="F1280" i="10"/>
  <c r="G1280" i="10" s="1"/>
  <c r="H1280" i="10" s="1"/>
  <c r="F1281" i="10"/>
  <c r="G1281" i="10" s="1"/>
  <c r="H1281" i="10" s="1"/>
  <c r="F1282" i="10"/>
  <c r="G1282" i="10" s="1"/>
  <c r="H1282" i="10" s="1"/>
  <c r="F1283" i="10"/>
  <c r="G1283" i="10" s="1"/>
  <c r="H1283" i="10" s="1"/>
  <c r="F1284" i="10"/>
  <c r="G1284" i="10" s="1"/>
  <c r="H1284" i="10" s="1"/>
  <c r="F1285" i="10"/>
  <c r="G1285" i="10" s="1"/>
  <c r="H1285" i="10" s="1"/>
  <c r="F1286" i="10"/>
  <c r="G1286" i="10" s="1"/>
  <c r="H1286" i="10" s="1"/>
  <c r="F1287" i="10"/>
  <c r="G1287" i="10" s="1"/>
  <c r="H1287" i="10" s="1"/>
  <c r="F1288" i="10"/>
  <c r="G1288" i="10" s="1"/>
  <c r="H1288" i="10" s="1"/>
  <c r="F1289" i="10"/>
  <c r="G1289" i="10" s="1"/>
  <c r="H1289" i="10" s="1"/>
  <c r="F1290" i="10"/>
  <c r="G1290" i="10" s="1"/>
  <c r="H1290" i="10" s="1"/>
  <c r="F1291" i="10"/>
  <c r="G1291" i="10" s="1"/>
  <c r="H1291" i="10" s="1"/>
  <c r="F1292" i="10"/>
  <c r="G1292" i="10" s="1"/>
  <c r="H1292" i="10" s="1"/>
  <c r="F1293" i="10"/>
  <c r="G1293" i="10" s="1"/>
  <c r="H1293" i="10" s="1"/>
  <c r="F1294" i="10"/>
  <c r="G1294" i="10" s="1"/>
  <c r="H1294" i="10" s="1"/>
  <c r="F1295" i="10"/>
  <c r="G1295" i="10" s="1"/>
  <c r="H1295" i="10" s="1"/>
  <c r="F1296" i="10"/>
  <c r="G1296" i="10" s="1"/>
  <c r="H1296" i="10" s="1"/>
  <c r="F1297" i="10"/>
  <c r="G1297" i="10" s="1"/>
  <c r="H1297" i="10" s="1"/>
  <c r="F1298" i="10"/>
  <c r="G1298" i="10" s="1"/>
  <c r="H1298" i="10" s="1"/>
  <c r="F1299" i="10"/>
  <c r="G1299" i="10" s="1"/>
  <c r="H1299" i="10" s="1"/>
  <c r="F1300" i="10"/>
  <c r="G1300" i="10" s="1"/>
  <c r="H1300" i="10" s="1"/>
  <c r="F1301" i="10"/>
  <c r="G1301" i="10" s="1"/>
  <c r="H1301" i="10" s="1"/>
  <c r="F1302" i="10"/>
  <c r="G1302" i="10" s="1"/>
  <c r="H1302" i="10" s="1"/>
  <c r="F1303" i="10"/>
  <c r="G1303" i="10" s="1"/>
  <c r="H1303" i="10" s="1"/>
  <c r="F1304" i="10"/>
  <c r="G1304" i="10" s="1"/>
  <c r="H1304" i="10" s="1"/>
  <c r="F1305" i="10"/>
  <c r="G1305" i="10" s="1"/>
  <c r="H1305" i="10" s="1"/>
  <c r="F1306" i="10"/>
  <c r="G1306" i="10" s="1"/>
  <c r="H1306" i="10" s="1"/>
  <c r="F1307" i="10"/>
  <c r="G1307" i="10" s="1"/>
  <c r="H1307" i="10" s="1"/>
  <c r="F1308" i="10"/>
  <c r="G1308" i="10" s="1"/>
  <c r="H1308" i="10" s="1"/>
  <c r="F1309" i="10"/>
  <c r="G1309" i="10" s="1"/>
  <c r="H1309" i="10" s="1"/>
  <c r="F1310" i="10"/>
  <c r="G1310" i="10" s="1"/>
  <c r="H1310" i="10" s="1"/>
  <c r="F1311" i="10"/>
  <c r="G1311" i="10" s="1"/>
  <c r="H1311" i="10" s="1"/>
  <c r="F1312" i="10"/>
  <c r="G1312" i="10" s="1"/>
  <c r="H1312" i="10" s="1"/>
  <c r="F1313" i="10"/>
  <c r="G1313" i="10" s="1"/>
  <c r="H1313" i="10" s="1"/>
  <c r="F1314" i="10"/>
  <c r="G1314" i="10" s="1"/>
  <c r="H1314" i="10" s="1"/>
  <c r="F1315" i="10"/>
  <c r="G1315" i="10" s="1"/>
  <c r="H1315" i="10" s="1"/>
  <c r="F1316" i="10"/>
  <c r="G1316" i="10" s="1"/>
  <c r="H1316" i="10" s="1"/>
  <c r="F1317" i="10"/>
  <c r="G1317" i="10" s="1"/>
  <c r="H1317" i="10" s="1"/>
  <c r="F1318" i="10"/>
  <c r="G1318" i="10" s="1"/>
  <c r="H1318" i="10" s="1"/>
  <c r="F1319" i="10"/>
  <c r="G1319" i="10" s="1"/>
  <c r="H1319" i="10" s="1"/>
  <c r="F1320" i="10"/>
  <c r="G1320" i="10" s="1"/>
  <c r="H1320" i="10" s="1"/>
  <c r="F1321" i="10"/>
  <c r="G1321" i="10" s="1"/>
  <c r="H1321" i="10" s="1"/>
  <c r="F1322" i="10"/>
  <c r="G1322" i="10" s="1"/>
  <c r="H1322" i="10" s="1"/>
  <c r="F1323" i="10"/>
  <c r="G1323" i="10" s="1"/>
  <c r="H1323" i="10" s="1"/>
  <c r="F1324" i="10"/>
  <c r="G1324" i="10" s="1"/>
  <c r="H1324" i="10" s="1"/>
  <c r="F1325" i="10"/>
  <c r="G1325" i="10" s="1"/>
  <c r="H1325" i="10" s="1"/>
  <c r="F1326" i="10"/>
  <c r="G1326" i="10" s="1"/>
  <c r="H1326" i="10" s="1"/>
  <c r="F1327" i="10"/>
  <c r="G1327" i="10" s="1"/>
  <c r="H1327" i="10" s="1"/>
  <c r="F1328" i="10"/>
  <c r="G1328" i="10" s="1"/>
  <c r="H1328" i="10" s="1"/>
  <c r="F1329" i="10"/>
  <c r="G1329" i="10" s="1"/>
  <c r="H1329" i="10" s="1"/>
  <c r="F1330" i="10"/>
  <c r="G1330" i="10" s="1"/>
  <c r="H1330" i="10" s="1"/>
  <c r="F1331" i="10"/>
  <c r="G1331" i="10" s="1"/>
  <c r="H1331" i="10" s="1"/>
  <c r="F1332" i="10"/>
  <c r="G1332" i="10" s="1"/>
  <c r="H1332" i="10" s="1"/>
  <c r="F1333" i="10"/>
  <c r="G1333" i="10" s="1"/>
  <c r="H1333" i="10" s="1"/>
  <c r="F1334" i="10"/>
  <c r="G1334" i="10" s="1"/>
  <c r="H1334" i="10" s="1"/>
  <c r="F1335" i="10"/>
  <c r="G1335" i="10" s="1"/>
  <c r="H1335" i="10" s="1"/>
  <c r="F1336" i="10"/>
  <c r="G1336" i="10" s="1"/>
  <c r="H1336" i="10" s="1"/>
  <c r="F1337" i="10"/>
  <c r="G1337" i="10" s="1"/>
  <c r="H1337" i="10" s="1"/>
  <c r="F1338" i="10"/>
  <c r="G1338" i="10" s="1"/>
  <c r="H1338" i="10" s="1"/>
  <c r="F1339" i="10"/>
  <c r="G1339" i="10" s="1"/>
  <c r="H1339" i="10" s="1"/>
  <c r="F1340" i="10"/>
  <c r="G1340" i="10" s="1"/>
  <c r="H1340" i="10" s="1"/>
  <c r="F1341" i="10"/>
  <c r="G1341" i="10" s="1"/>
  <c r="H1341" i="10" s="1"/>
  <c r="F1342" i="10"/>
  <c r="G1342" i="10" s="1"/>
  <c r="H1342" i="10" s="1"/>
  <c r="F1343" i="10"/>
  <c r="G1343" i="10" s="1"/>
  <c r="H1343" i="10" s="1"/>
  <c r="F1344" i="10"/>
  <c r="G1344" i="10" s="1"/>
  <c r="H1344" i="10" s="1"/>
  <c r="F1345" i="10"/>
  <c r="G1345" i="10" s="1"/>
  <c r="H1345" i="10" s="1"/>
  <c r="F1346" i="10"/>
  <c r="G1346" i="10" s="1"/>
  <c r="H1346" i="10" s="1"/>
  <c r="F1347" i="10"/>
  <c r="G1347" i="10" s="1"/>
  <c r="H1347" i="10" s="1"/>
  <c r="F1348" i="10"/>
  <c r="G1348" i="10" s="1"/>
  <c r="H1348" i="10" s="1"/>
  <c r="F1349" i="10"/>
  <c r="G1349" i="10" s="1"/>
  <c r="H1349" i="10" s="1"/>
  <c r="F1350" i="10"/>
  <c r="G1350" i="10" s="1"/>
  <c r="H1350" i="10" s="1"/>
  <c r="F1351" i="10"/>
  <c r="G1351" i="10" s="1"/>
  <c r="H1351" i="10" s="1"/>
  <c r="F1352" i="10"/>
  <c r="G1352" i="10" s="1"/>
  <c r="H1352" i="10" s="1"/>
  <c r="F1353" i="10"/>
  <c r="G1353" i="10" s="1"/>
  <c r="H1353" i="10" s="1"/>
  <c r="F1354" i="10"/>
  <c r="G1354" i="10" s="1"/>
  <c r="H1354" i="10" s="1"/>
  <c r="F1355" i="10"/>
  <c r="G1355" i="10" s="1"/>
  <c r="H1355" i="10" s="1"/>
  <c r="F1356" i="10"/>
  <c r="G1356" i="10" s="1"/>
  <c r="H1356" i="10" s="1"/>
  <c r="F1357" i="10"/>
  <c r="G1357" i="10" s="1"/>
  <c r="H1357" i="10" s="1"/>
  <c r="F1358" i="10"/>
  <c r="G1358" i="10" s="1"/>
  <c r="H1358" i="10" s="1"/>
  <c r="F1359" i="10"/>
  <c r="G1359" i="10" s="1"/>
  <c r="H1359" i="10" s="1"/>
  <c r="F1360" i="10"/>
  <c r="G1360" i="10" s="1"/>
  <c r="H1360" i="10" s="1"/>
  <c r="F1361" i="10"/>
  <c r="G1361" i="10" s="1"/>
  <c r="H1361" i="10" s="1"/>
  <c r="F1362" i="10"/>
  <c r="G1362" i="10" s="1"/>
  <c r="H1362" i="10" s="1"/>
  <c r="F1363" i="10"/>
  <c r="G1363" i="10" s="1"/>
  <c r="H1363" i="10" s="1"/>
  <c r="F1364" i="10"/>
  <c r="G1364" i="10" s="1"/>
  <c r="H1364" i="10" s="1"/>
  <c r="F1365" i="10"/>
  <c r="G1365" i="10" s="1"/>
  <c r="H1365" i="10" s="1"/>
  <c r="F1366" i="10"/>
  <c r="G1366" i="10" s="1"/>
  <c r="H1366" i="10" s="1"/>
  <c r="F1367" i="10"/>
  <c r="G1367" i="10" s="1"/>
  <c r="H1367" i="10" s="1"/>
  <c r="F1368" i="10"/>
  <c r="G1368" i="10" s="1"/>
  <c r="H1368" i="10" s="1"/>
  <c r="F1369" i="10"/>
  <c r="G1369" i="10" s="1"/>
  <c r="H1369" i="10" s="1"/>
  <c r="F1370" i="10"/>
  <c r="G1370" i="10" s="1"/>
  <c r="H1370" i="10" s="1"/>
  <c r="F1371" i="10"/>
  <c r="G1371" i="10" s="1"/>
  <c r="H1371" i="10" s="1"/>
  <c r="F1372" i="10"/>
  <c r="G1372" i="10" s="1"/>
  <c r="H1372" i="10" s="1"/>
  <c r="F1373" i="10"/>
  <c r="G1373" i="10" s="1"/>
  <c r="H1373" i="10" s="1"/>
  <c r="F1374" i="10"/>
  <c r="G1374" i="10" s="1"/>
  <c r="H1374" i="10" s="1"/>
  <c r="F1375" i="10"/>
  <c r="G1375" i="10" s="1"/>
  <c r="H1375" i="10" s="1"/>
  <c r="F1376" i="10"/>
  <c r="G1376" i="10" s="1"/>
  <c r="H1376" i="10" s="1"/>
  <c r="F1377" i="10"/>
  <c r="G1377" i="10" s="1"/>
  <c r="H1377" i="10" s="1"/>
  <c r="F1378" i="10"/>
  <c r="G1378" i="10" s="1"/>
  <c r="H1378" i="10" s="1"/>
  <c r="F1379" i="10"/>
  <c r="G1379" i="10" s="1"/>
  <c r="H1379" i="10" s="1"/>
  <c r="F1380" i="10"/>
  <c r="G1380" i="10" s="1"/>
  <c r="H1380" i="10" s="1"/>
  <c r="F1381" i="10"/>
  <c r="G1381" i="10" s="1"/>
  <c r="H1381" i="10" s="1"/>
  <c r="F1382" i="10"/>
  <c r="G1382" i="10" s="1"/>
  <c r="H1382" i="10" s="1"/>
  <c r="F1383" i="10"/>
  <c r="G1383" i="10" s="1"/>
  <c r="H1383" i="10" s="1"/>
  <c r="F1384" i="10"/>
  <c r="G1384" i="10" s="1"/>
  <c r="H1384" i="10" s="1"/>
  <c r="F1385" i="10"/>
  <c r="G1385" i="10" s="1"/>
  <c r="H1385" i="10" s="1"/>
  <c r="F1386" i="10"/>
  <c r="G1386" i="10" s="1"/>
  <c r="H1386" i="10" s="1"/>
  <c r="F1387" i="10"/>
  <c r="G1387" i="10" s="1"/>
  <c r="H1387" i="10" s="1"/>
  <c r="F1388" i="10"/>
  <c r="G1388" i="10" s="1"/>
  <c r="H1388" i="10" s="1"/>
  <c r="F1389" i="10"/>
  <c r="G1389" i="10" s="1"/>
  <c r="H1389" i="10" s="1"/>
  <c r="F1390" i="10"/>
  <c r="G1390" i="10" s="1"/>
  <c r="H1390" i="10" s="1"/>
  <c r="F1391" i="10"/>
  <c r="G1391" i="10" s="1"/>
  <c r="H1391" i="10" s="1"/>
  <c r="F1392" i="10"/>
  <c r="G1392" i="10" s="1"/>
  <c r="H1392" i="10" s="1"/>
  <c r="F1393" i="10"/>
  <c r="G1393" i="10" s="1"/>
  <c r="H1393" i="10" s="1"/>
  <c r="F1394" i="10"/>
  <c r="G1394" i="10" s="1"/>
  <c r="H1394" i="10" s="1"/>
  <c r="F1395" i="10"/>
  <c r="G1395" i="10" s="1"/>
  <c r="H1395" i="10" s="1"/>
  <c r="F1396" i="10"/>
  <c r="G1396" i="10" s="1"/>
  <c r="H1396" i="10" s="1"/>
  <c r="F1397" i="10"/>
  <c r="G1397" i="10" s="1"/>
  <c r="H1397" i="10" s="1"/>
  <c r="F1398" i="10"/>
  <c r="G1398" i="10" s="1"/>
  <c r="H1398" i="10" s="1"/>
  <c r="F1399" i="10"/>
  <c r="G1399" i="10" s="1"/>
  <c r="H1399" i="10" s="1"/>
  <c r="F1400" i="10"/>
  <c r="G1400" i="10" s="1"/>
  <c r="H1400" i="10" s="1"/>
  <c r="F1401" i="10"/>
  <c r="G1401" i="10" s="1"/>
  <c r="H1401" i="10" s="1"/>
  <c r="F1402" i="10"/>
  <c r="G1402" i="10" s="1"/>
  <c r="H1402" i="10" s="1"/>
  <c r="F1403" i="10"/>
  <c r="G1403" i="10" s="1"/>
  <c r="H1403" i="10" s="1"/>
  <c r="F1404" i="10"/>
  <c r="G1404" i="10" s="1"/>
  <c r="H1404" i="10" s="1"/>
  <c r="F1405" i="10"/>
  <c r="G1405" i="10" s="1"/>
  <c r="H1405" i="10" s="1"/>
  <c r="F1406" i="10"/>
  <c r="G1406" i="10" s="1"/>
  <c r="H1406" i="10" s="1"/>
  <c r="F1407" i="10"/>
  <c r="G1407" i="10" s="1"/>
  <c r="H1407" i="10" s="1"/>
  <c r="F1408" i="10"/>
  <c r="G1408" i="10" s="1"/>
  <c r="H1408" i="10" s="1"/>
  <c r="F1409" i="10"/>
  <c r="G1409" i="10" s="1"/>
  <c r="H1409" i="10" s="1"/>
  <c r="F1410" i="10"/>
  <c r="G1410" i="10" s="1"/>
  <c r="H1410" i="10" s="1"/>
  <c r="F1411" i="10"/>
  <c r="G1411" i="10" s="1"/>
  <c r="H1411" i="10" s="1"/>
  <c r="F1412" i="10"/>
  <c r="G1412" i="10" s="1"/>
  <c r="H1412" i="10" s="1"/>
  <c r="F1413" i="10"/>
  <c r="G1413" i="10" s="1"/>
  <c r="H1413" i="10" s="1"/>
  <c r="F1414" i="10"/>
  <c r="G1414" i="10" s="1"/>
  <c r="H1414" i="10" s="1"/>
  <c r="F1415" i="10"/>
  <c r="G1415" i="10" s="1"/>
  <c r="H1415" i="10" s="1"/>
  <c r="F1416" i="10"/>
  <c r="G1416" i="10" s="1"/>
  <c r="H1416" i="10" s="1"/>
  <c r="F1417" i="10"/>
  <c r="G1417" i="10" s="1"/>
  <c r="H1417" i="10" s="1"/>
  <c r="F1418" i="10"/>
  <c r="G1418" i="10" s="1"/>
  <c r="H1418" i="10" s="1"/>
  <c r="F1419" i="10"/>
  <c r="G1419" i="10" s="1"/>
  <c r="H1419" i="10" s="1"/>
  <c r="F1420" i="10"/>
  <c r="G1420" i="10" s="1"/>
  <c r="H1420" i="10" s="1"/>
  <c r="F1421" i="10"/>
  <c r="G1421" i="10" s="1"/>
  <c r="H1421" i="10" s="1"/>
  <c r="F1422" i="10"/>
  <c r="G1422" i="10" s="1"/>
  <c r="H1422" i="10" s="1"/>
  <c r="F1423" i="10"/>
  <c r="G1423" i="10" s="1"/>
  <c r="H1423" i="10" s="1"/>
  <c r="F1424" i="10"/>
  <c r="G1424" i="10" s="1"/>
  <c r="H1424" i="10" s="1"/>
  <c r="F1425" i="10"/>
  <c r="G1425" i="10" s="1"/>
  <c r="H1425" i="10" s="1"/>
  <c r="F1426" i="10"/>
  <c r="G1426" i="10" s="1"/>
  <c r="H1426" i="10" s="1"/>
  <c r="F1427" i="10"/>
  <c r="G1427" i="10" s="1"/>
  <c r="H1427" i="10" s="1"/>
  <c r="F1428" i="10"/>
  <c r="G1428" i="10" s="1"/>
  <c r="H1428" i="10" s="1"/>
  <c r="F1429" i="10"/>
  <c r="G1429" i="10" s="1"/>
  <c r="H1429" i="10" s="1"/>
  <c r="F1430" i="10"/>
  <c r="G1430" i="10" s="1"/>
  <c r="H1430" i="10" s="1"/>
  <c r="F1431" i="10"/>
  <c r="G1431" i="10" s="1"/>
  <c r="H1431" i="10" s="1"/>
  <c r="F1432" i="10"/>
  <c r="G1432" i="10" s="1"/>
  <c r="H1432" i="10" s="1"/>
  <c r="F1433" i="10"/>
  <c r="G1433" i="10" s="1"/>
  <c r="H1433" i="10" s="1"/>
  <c r="F1434" i="10"/>
  <c r="G1434" i="10" s="1"/>
  <c r="H1434" i="10" s="1"/>
  <c r="F1435" i="10"/>
  <c r="G1435" i="10" s="1"/>
  <c r="H1435" i="10" s="1"/>
  <c r="F1436" i="10"/>
  <c r="G1436" i="10" s="1"/>
  <c r="H1436" i="10" s="1"/>
  <c r="F1437" i="10"/>
  <c r="G1437" i="10" s="1"/>
  <c r="H1437" i="10" s="1"/>
  <c r="F1438" i="10"/>
  <c r="G1438" i="10" s="1"/>
  <c r="H1438" i="10" s="1"/>
  <c r="F1439" i="10"/>
  <c r="G1439" i="10" s="1"/>
  <c r="H1439" i="10" s="1"/>
  <c r="F1440" i="10"/>
  <c r="G1440" i="10" s="1"/>
  <c r="H1440" i="10" s="1"/>
  <c r="F1441" i="10"/>
  <c r="G1441" i="10" s="1"/>
  <c r="H1441" i="10" s="1"/>
  <c r="F1442" i="10"/>
  <c r="G1442" i="10" s="1"/>
  <c r="H1442" i="10" s="1"/>
  <c r="F1443" i="10"/>
  <c r="G1443" i="10" s="1"/>
  <c r="H1443" i="10" s="1"/>
  <c r="F1444" i="10"/>
  <c r="G1444" i="10" s="1"/>
  <c r="H1444" i="10" s="1"/>
  <c r="F1445" i="10"/>
  <c r="G1445" i="10" s="1"/>
  <c r="H1445" i="10" s="1"/>
  <c r="F1446" i="10"/>
  <c r="G1446" i="10" s="1"/>
  <c r="H1446" i="10" s="1"/>
  <c r="F1447" i="10"/>
  <c r="G1447" i="10" s="1"/>
  <c r="H1447" i="10" s="1"/>
  <c r="F1448" i="10"/>
  <c r="G1448" i="10" s="1"/>
  <c r="H1448" i="10" s="1"/>
  <c r="F1449" i="10"/>
  <c r="G1449" i="10" s="1"/>
  <c r="H1449" i="10" s="1"/>
  <c r="F1450" i="10"/>
  <c r="G1450" i="10" s="1"/>
  <c r="H1450" i="10" s="1"/>
  <c r="F1451" i="10"/>
  <c r="G1451" i="10" s="1"/>
  <c r="H1451" i="10" s="1"/>
  <c r="F1452" i="10"/>
  <c r="G1452" i="10" s="1"/>
  <c r="H1452" i="10" s="1"/>
  <c r="F1453" i="10"/>
  <c r="G1453" i="10" s="1"/>
  <c r="H1453" i="10" s="1"/>
  <c r="F1454" i="10"/>
  <c r="G1454" i="10" s="1"/>
  <c r="H1454" i="10" s="1"/>
  <c r="F1455" i="10"/>
  <c r="G1455" i="10" s="1"/>
  <c r="H1455" i="10" s="1"/>
  <c r="F1456" i="10"/>
  <c r="G1456" i="10" s="1"/>
  <c r="H1456" i="10" s="1"/>
  <c r="F1457" i="10"/>
  <c r="G1457" i="10" s="1"/>
  <c r="H1457" i="10" s="1"/>
  <c r="F1458" i="10"/>
  <c r="G1458" i="10" s="1"/>
  <c r="H1458" i="10" s="1"/>
  <c r="F1459" i="10"/>
  <c r="G1459" i="10" s="1"/>
  <c r="H1459" i="10" s="1"/>
  <c r="F1460" i="10"/>
  <c r="G1460" i="10" s="1"/>
  <c r="H1460" i="10" s="1"/>
  <c r="F1461" i="10"/>
  <c r="G1461" i="10" s="1"/>
  <c r="H1461" i="10" s="1"/>
  <c r="F1462" i="10"/>
  <c r="G1462" i="10" s="1"/>
  <c r="H1462" i="10" s="1"/>
  <c r="F1463" i="10"/>
  <c r="G1463" i="10" s="1"/>
  <c r="H1463" i="10" s="1"/>
  <c r="F1464" i="10"/>
  <c r="G1464" i="10" s="1"/>
  <c r="H1464" i="10" s="1"/>
  <c r="F1465" i="10"/>
  <c r="G1465" i="10" s="1"/>
  <c r="H1465" i="10" s="1"/>
  <c r="F1466" i="10"/>
  <c r="G1466" i="10" s="1"/>
  <c r="H1466" i="10" s="1"/>
  <c r="F1467" i="10"/>
  <c r="G1467" i="10" s="1"/>
  <c r="H1467" i="10" s="1"/>
  <c r="F1468" i="10"/>
  <c r="G1468" i="10" s="1"/>
  <c r="H1468" i="10" s="1"/>
  <c r="F1469" i="10"/>
  <c r="G1469" i="10" s="1"/>
  <c r="H1469" i="10" s="1"/>
  <c r="F1470" i="10"/>
  <c r="G1470" i="10" s="1"/>
  <c r="H1470" i="10" s="1"/>
  <c r="F1471" i="10"/>
  <c r="G1471" i="10" s="1"/>
  <c r="H1471" i="10" s="1"/>
  <c r="F1472" i="10"/>
  <c r="G1472" i="10" s="1"/>
  <c r="H1472" i="10" s="1"/>
  <c r="F1473" i="10"/>
  <c r="G1473" i="10" s="1"/>
  <c r="H1473" i="10" s="1"/>
  <c r="F1474" i="10"/>
  <c r="G1474" i="10" s="1"/>
  <c r="H1474" i="10" s="1"/>
  <c r="F1475" i="10"/>
  <c r="G1475" i="10" s="1"/>
  <c r="H1475" i="10" s="1"/>
  <c r="F1476" i="10"/>
  <c r="G1476" i="10" s="1"/>
  <c r="H1476" i="10" s="1"/>
  <c r="F1477" i="10"/>
  <c r="G1477" i="10" s="1"/>
  <c r="H1477" i="10" s="1"/>
  <c r="F1478" i="10"/>
  <c r="G1478" i="10" s="1"/>
  <c r="H1478" i="10" s="1"/>
  <c r="F1479" i="10"/>
  <c r="G1479" i="10" s="1"/>
  <c r="H1479" i="10" s="1"/>
  <c r="F1480" i="10"/>
  <c r="G1480" i="10" s="1"/>
  <c r="H1480" i="10" s="1"/>
  <c r="F1481" i="10"/>
  <c r="G1481" i="10" s="1"/>
  <c r="H1481" i="10" s="1"/>
  <c r="F1482" i="10"/>
  <c r="G1482" i="10" s="1"/>
  <c r="H1482" i="10" s="1"/>
  <c r="F1483" i="10"/>
  <c r="G1483" i="10" s="1"/>
  <c r="H1483" i="10" s="1"/>
  <c r="F1484" i="10"/>
  <c r="G1484" i="10" s="1"/>
  <c r="H1484" i="10" s="1"/>
  <c r="F1485" i="10"/>
  <c r="G1485" i="10" s="1"/>
  <c r="H1485" i="10" s="1"/>
  <c r="F1486" i="10"/>
  <c r="G1486" i="10" s="1"/>
  <c r="H1486" i="10" s="1"/>
  <c r="F1487" i="10"/>
  <c r="G1487" i="10" s="1"/>
  <c r="H1487" i="10" s="1"/>
  <c r="F1488" i="10"/>
  <c r="G1488" i="10" s="1"/>
  <c r="H1488" i="10" s="1"/>
  <c r="F1489" i="10"/>
  <c r="G1489" i="10" s="1"/>
  <c r="H1489" i="10" s="1"/>
  <c r="F1490" i="10"/>
  <c r="G1490" i="10" s="1"/>
  <c r="H1490" i="10" s="1"/>
  <c r="F1491" i="10"/>
  <c r="G1491" i="10" s="1"/>
  <c r="H1491" i="10" s="1"/>
  <c r="F1492" i="10"/>
  <c r="G1492" i="10" s="1"/>
  <c r="H1492" i="10" s="1"/>
  <c r="F1493" i="10"/>
  <c r="G1493" i="10" s="1"/>
  <c r="H1493" i="10" s="1"/>
  <c r="F1494" i="10"/>
  <c r="G1494" i="10" s="1"/>
  <c r="H1494" i="10" s="1"/>
  <c r="F1495" i="10"/>
  <c r="G1495" i="10" s="1"/>
  <c r="H1495" i="10" s="1"/>
  <c r="F1496" i="10"/>
  <c r="G1496" i="10" s="1"/>
  <c r="H1496" i="10" s="1"/>
  <c r="F1497" i="10"/>
  <c r="G1497" i="10" s="1"/>
  <c r="H1497" i="10" s="1"/>
  <c r="F1498" i="10"/>
  <c r="G1498" i="10" s="1"/>
  <c r="H1498" i="10" s="1"/>
  <c r="F1499" i="10"/>
  <c r="G1499" i="10" s="1"/>
  <c r="H1499" i="10" s="1"/>
  <c r="F1500" i="10"/>
  <c r="G1500" i="10" s="1"/>
  <c r="H1500" i="10" s="1"/>
  <c r="F1501" i="10"/>
  <c r="G1501" i="10" s="1"/>
  <c r="H1501" i="10" s="1"/>
  <c r="F1502" i="10"/>
  <c r="G1502" i="10" s="1"/>
  <c r="H1502" i="10" s="1"/>
  <c r="F1503" i="10"/>
  <c r="G1503" i="10" s="1"/>
  <c r="H1503" i="10" s="1"/>
  <c r="F1504" i="10"/>
  <c r="G1504" i="10" s="1"/>
  <c r="H1504" i="10" s="1"/>
  <c r="F1505" i="10"/>
  <c r="G1505" i="10" s="1"/>
  <c r="H1505" i="10" s="1"/>
  <c r="F1506" i="10"/>
  <c r="G1506" i="10" s="1"/>
  <c r="H1506" i="10" s="1"/>
  <c r="F1507" i="10"/>
  <c r="G1507" i="10" s="1"/>
  <c r="H1507" i="10" s="1"/>
  <c r="F1508" i="10"/>
  <c r="G1508" i="10" s="1"/>
  <c r="H1508" i="10" s="1"/>
  <c r="F1509" i="10"/>
  <c r="G1509" i="10" s="1"/>
  <c r="H1509" i="10" s="1"/>
  <c r="F1510" i="10"/>
  <c r="G1510" i="10" s="1"/>
  <c r="H1510" i="10" s="1"/>
  <c r="F1511" i="10"/>
  <c r="G1511" i="10" s="1"/>
  <c r="H1511" i="10" s="1"/>
  <c r="F1512" i="10"/>
  <c r="G1512" i="10" s="1"/>
  <c r="H1512" i="10" s="1"/>
  <c r="F1513" i="10"/>
  <c r="G1513" i="10" s="1"/>
  <c r="H1513" i="10" s="1"/>
  <c r="F1514" i="10"/>
  <c r="G1514" i="10" s="1"/>
  <c r="H1514" i="10" s="1"/>
  <c r="F1515" i="10"/>
  <c r="G1515" i="10" s="1"/>
  <c r="H1515" i="10" s="1"/>
  <c r="F1516" i="10"/>
  <c r="G1516" i="10" s="1"/>
  <c r="H1516" i="10" s="1"/>
  <c r="F1517" i="10"/>
  <c r="G1517" i="10" s="1"/>
  <c r="H1517" i="10" s="1"/>
  <c r="F1518" i="10"/>
  <c r="G1518" i="10" s="1"/>
  <c r="H1518" i="10" s="1"/>
  <c r="F1519" i="10"/>
  <c r="G1519" i="10" s="1"/>
  <c r="H1519" i="10" s="1"/>
  <c r="F1520" i="10"/>
  <c r="G1520" i="10" s="1"/>
  <c r="H1520" i="10" s="1"/>
  <c r="F1521" i="10"/>
  <c r="G1521" i="10" s="1"/>
  <c r="H1521" i="10" s="1"/>
  <c r="F1522" i="10"/>
  <c r="G1522" i="10" s="1"/>
  <c r="H1522" i="10" s="1"/>
  <c r="F1523" i="10"/>
  <c r="G1523" i="10" s="1"/>
  <c r="H1523" i="10" s="1"/>
  <c r="F1524" i="10"/>
  <c r="G1524" i="10" s="1"/>
  <c r="H1524" i="10" s="1"/>
  <c r="F1525" i="10"/>
  <c r="G1525" i="10" s="1"/>
  <c r="H1525" i="10" s="1"/>
  <c r="F1526" i="10"/>
  <c r="G1526" i="10" s="1"/>
  <c r="H1526" i="10" s="1"/>
  <c r="F1527" i="10"/>
  <c r="G1527" i="10" s="1"/>
  <c r="H1527" i="10" s="1"/>
  <c r="F1528" i="10"/>
  <c r="G1528" i="10" s="1"/>
  <c r="H1528" i="10" s="1"/>
  <c r="F1529" i="10"/>
  <c r="G1529" i="10" s="1"/>
  <c r="H1529" i="10" s="1"/>
  <c r="F1530" i="10"/>
  <c r="G1530" i="10" s="1"/>
  <c r="H1530" i="10" s="1"/>
  <c r="F1531" i="10"/>
  <c r="G1531" i="10" s="1"/>
  <c r="H1531" i="10" s="1"/>
  <c r="F1532" i="10"/>
  <c r="G1532" i="10" s="1"/>
  <c r="H1532" i="10" s="1"/>
  <c r="F1533" i="10"/>
  <c r="G1533" i="10" s="1"/>
  <c r="H1533" i="10" s="1"/>
  <c r="F1534" i="10"/>
  <c r="G1534" i="10" s="1"/>
  <c r="H1534" i="10" s="1"/>
  <c r="F1535" i="10"/>
  <c r="G1535" i="10" s="1"/>
  <c r="H1535" i="10" s="1"/>
  <c r="F1536" i="10"/>
  <c r="G1536" i="10" s="1"/>
  <c r="H1536" i="10" s="1"/>
  <c r="F1537" i="10"/>
  <c r="G1537" i="10" s="1"/>
  <c r="H1537" i="10" s="1"/>
  <c r="F1538" i="10"/>
  <c r="G1538" i="10" s="1"/>
  <c r="H1538" i="10" s="1"/>
  <c r="F1539" i="10"/>
  <c r="G1539" i="10" s="1"/>
  <c r="H1539" i="10" s="1"/>
  <c r="F1540" i="10"/>
  <c r="G1540" i="10" s="1"/>
  <c r="H1540" i="10" s="1"/>
  <c r="F1541" i="10"/>
  <c r="G1541" i="10" s="1"/>
  <c r="H1541" i="10" s="1"/>
  <c r="F1542" i="10"/>
  <c r="G1542" i="10" s="1"/>
  <c r="H1542" i="10" s="1"/>
  <c r="F1543" i="10"/>
  <c r="G1543" i="10" s="1"/>
  <c r="H1543" i="10" s="1"/>
  <c r="F1544" i="10"/>
  <c r="G1544" i="10" s="1"/>
  <c r="H1544" i="10" s="1"/>
  <c r="F1545" i="10"/>
  <c r="G1545" i="10" s="1"/>
  <c r="H1545" i="10" s="1"/>
  <c r="F1546" i="10"/>
  <c r="G1546" i="10" s="1"/>
  <c r="H1546" i="10" s="1"/>
  <c r="F1547" i="10"/>
  <c r="G1547" i="10" s="1"/>
  <c r="H1547" i="10" s="1"/>
  <c r="F1548" i="10"/>
  <c r="G1548" i="10" s="1"/>
  <c r="H1548" i="10" s="1"/>
  <c r="F1549" i="10"/>
  <c r="G1549" i="10" s="1"/>
  <c r="H1549" i="10" s="1"/>
  <c r="F1550" i="10"/>
  <c r="G1550" i="10" s="1"/>
  <c r="H1550" i="10" s="1"/>
  <c r="F1551" i="10"/>
  <c r="G1551" i="10" s="1"/>
  <c r="H1551" i="10" s="1"/>
  <c r="F1552" i="10"/>
  <c r="G1552" i="10" s="1"/>
  <c r="H1552" i="10" s="1"/>
  <c r="F1553" i="10"/>
  <c r="G1553" i="10" s="1"/>
  <c r="H1553" i="10" s="1"/>
  <c r="F1554" i="10"/>
  <c r="G1554" i="10" s="1"/>
  <c r="H1554" i="10" s="1"/>
  <c r="F1555" i="10"/>
  <c r="G1555" i="10" s="1"/>
  <c r="H1555" i="10" s="1"/>
  <c r="F1556" i="10"/>
  <c r="G1556" i="10" s="1"/>
  <c r="H1556" i="10" s="1"/>
  <c r="F1557" i="10"/>
  <c r="G1557" i="10" s="1"/>
  <c r="H1557" i="10" s="1"/>
  <c r="F1558" i="10"/>
  <c r="G1558" i="10" s="1"/>
  <c r="H1558" i="10" s="1"/>
  <c r="F1559" i="10"/>
  <c r="G1559" i="10" s="1"/>
  <c r="H1559" i="10" s="1"/>
  <c r="F1560" i="10"/>
  <c r="G1560" i="10" s="1"/>
  <c r="H1560" i="10" s="1"/>
  <c r="F1561" i="10"/>
  <c r="G1561" i="10" s="1"/>
  <c r="H1561" i="10" s="1"/>
  <c r="F1562" i="10"/>
  <c r="G1562" i="10" s="1"/>
  <c r="H1562" i="10" s="1"/>
  <c r="F1563" i="10"/>
  <c r="G1563" i="10" s="1"/>
  <c r="H1563" i="10" s="1"/>
  <c r="F1564" i="10"/>
  <c r="G1564" i="10" s="1"/>
  <c r="H1564" i="10" s="1"/>
  <c r="F1565" i="10"/>
  <c r="G1565" i="10" s="1"/>
  <c r="H1565" i="10" s="1"/>
  <c r="F1566" i="10"/>
  <c r="G1566" i="10" s="1"/>
  <c r="H1566" i="10" s="1"/>
  <c r="F1567" i="10"/>
  <c r="G1567" i="10" s="1"/>
  <c r="H1567" i="10" s="1"/>
  <c r="F1568" i="10"/>
  <c r="G1568" i="10" s="1"/>
  <c r="H1568" i="10" s="1"/>
  <c r="F1569" i="10"/>
  <c r="G1569" i="10" s="1"/>
  <c r="H1569" i="10" s="1"/>
  <c r="F1570" i="10"/>
  <c r="G1570" i="10" s="1"/>
  <c r="H1570" i="10" s="1"/>
  <c r="F1571" i="10"/>
  <c r="G1571" i="10" s="1"/>
  <c r="H1571" i="10" s="1"/>
  <c r="F1572" i="10"/>
  <c r="G1572" i="10" s="1"/>
  <c r="H1572" i="10" s="1"/>
  <c r="F1573" i="10"/>
  <c r="G1573" i="10" s="1"/>
  <c r="H1573" i="10" s="1"/>
  <c r="F1574" i="10"/>
  <c r="G1574" i="10" s="1"/>
  <c r="H1574" i="10" s="1"/>
  <c r="F1575" i="10"/>
  <c r="G1575" i="10" s="1"/>
  <c r="H1575" i="10" s="1"/>
  <c r="F1576" i="10"/>
  <c r="G1576" i="10" s="1"/>
  <c r="H1576" i="10" s="1"/>
  <c r="F1577" i="10"/>
  <c r="G1577" i="10" s="1"/>
  <c r="H1577" i="10" s="1"/>
  <c r="F1578" i="10"/>
  <c r="G1578" i="10" s="1"/>
  <c r="H1578" i="10" s="1"/>
  <c r="F1579" i="10"/>
  <c r="G1579" i="10" s="1"/>
  <c r="H1579" i="10" s="1"/>
  <c r="F1580" i="10"/>
  <c r="G1580" i="10" s="1"/>
  <c r="H1580" i="10" s="1"/>
  <c r="F1581" i="10"/>
  <c r="G1581" i="10" s="1"/>
  <c r="H1581" i="10" s="1"/>
  <c r="F1582" i="10"/>
  <c r="G1582" i="10" s="1"/>
  <c r="H1582" i="10" s="1"/>
  <c r="F1583" i="10"/>
  <c r="G1583" i="10" s="1"/>
  <c r="H1583" i="10" s="1"/>
  <c r="F1584" i="10"/>
  <c r="G1584" i="10" s="1"/>
  <c r="H1584" i="10" s="1"/>
  <c r="F1585" i="10"/>
  <c r="G1585" i="10" s="1"/>
  <c r="H1585" i="10" s="1"/>
  <c r="F1586" i="10"/>
  <c r="G1586" i="10" s="1"/>
  <c r="H1586" i="10" s="1"/>
  <c r="F1587" i="10"/>
  <c r="G1587" i="10" s="1"/>
  <c r="H1587" i="10" s="1"/>
  <c r="F1588" i="10"/>
  <c r="G1588" i="10" s="1"/>
  <c r="H1588" i="10" s="1"/>
  <c r="F1589" i="10"/>
  <c r="G1589" i="10" s="1"/>
  <c r="H1589" i="10" s="1"/>
  <c r="F1590" i="10"/>
  <c r="G1590" i="10" s="1"/>
  <c r="H1590" i="10" s="1"/>
  <c r="F1591" i="10"/>
  <c r="G1591" i="10" s="1"/>
  <c r="H1591" i="10" s="1"/>
  <c r="F1592" i="10"/>
  <c r="G1592" i="10" s="1"/>
  <c r="H1592" i="10" s="1"/>
  <c r="F1593" i="10"/>
  <c r="G1593" i="10" s="1"/>
  <c r="H1593" i="10" s="1"/>
  <c r="F1594" i="10"/>
  <c r="G1594" i="10" s="1"/>
  <c r="H1594" i="10" s="1"/>
  <c r="F1595" i="10"/>
  <c r="G1595" i="10" s="1"/>
  <c r="H1595" i="10" s="1"/>
  <c r="F1596" i="10"/>
  <c r="G1596" i="10" s="1"/>
  <c r="H1596" i="10" s="1"/>
  <c r="F1597" i="10"/>
  <c r="G1597" i="10" s="1"/>
  <c r="H1597" i="10" s="1"/>
  <c r="F1598" i="10"/>
  <c r="G1598" i="10" s="1"/>
  <c r="H1598" i="10" s="1"/>
  <c r="F1599" i="10"/>
  <c r="G1599" i="10" s="1"/>
  <c r="H1599" i="10" s="1"/>
  <c r="F1600" i="10"/>
  <c r="G1600" i="10" s="1"/>
  <c r="H1600" i="10" s="1"/>
  <c r="F1601" i="10"/>
  <c r="G1601" i="10" s="1"/>
  <c r="H1601" i="10" s="1"/>
  <c r="F1602" i="10"/>
  <c r="G1602" i="10" s="1"/>
  <c r="H1602" i="10" s="1"/>
  <c r="F1603" i="10"/>
  <c r="G1603" i="10" s="1"/>
  <c r="H1603" i="10" s="1"/>
  <c r="F1604" i="10"/>
  <c r="G1604" i="10" s="1"/>
  <c r="H1604" i="10" s="1"/>
  <c r="F1605" i="10"/>
  <c r="G1605" i="10" s="1"/>
  <c r="H1605" i="10" s="1"/>
  <c r="F1606" i="10"/>
  <c r="G1606" i="10" s="1"/>
  <c r="H1606" i="10" s="1"/>
  <c r="F1607" i="10"/>
  <c r="G1607" i="10" s="1"/>
  <c r="H1607" i="10" s="1"/>
  <c r="F1608" i="10"/>
  <c r="G1608" i="10" s="1"/>
  <c r="H1608" i="10" s="1"/>
  <c r="F1609" i="10"/>
  <c r="G1609" i="10" s="1"/>
  <c r="H1609" i="10" s="1"/>
  <c r="F1610" i="10"/>
  <c r="G1610" i="10" s="1"/>
  <c r="H1610" i="10" s="1"/>
  <c r="F1611" i="10"/>
  <c r="G1611" i="10" s="1"/>
  <c r="H1611" i="10" s="1"/>
  <c r="F1612" i="10"/>
  <c r="G1612" i="10" s="1"/>
  <c r="H1612" i="10" s="1"/>
  <c r="F1613" i="10"/>
  <c r="G1613" i="10" s="1"/>
  <c r="H1613" i="10" s="1"/>
  <c r="F1614" i="10"/>
  <c r="G1614" i="10" s="1"/>
  <c r="H1614" i="10" s="1"/>
  <c r="F1615" i="10"/>
  <c r="G1615" i="10" s="1"/>
  <c r="H1615" i="10" s="1"/>
  <c r="F1616" i="10"/>
  <c r="G1616" i="10" s="1"/>
  <c r="H1616" i="10" s="1"/>
  <c r="F1617" i="10"/>
  <c r="G1617" i="10" s="1"/>
  <c r="H1617" i="10" s="1"/>
  <c r="F1618" i="10"/>
  <c r="G1618" i="10" s="1"/>
  <c r="H1618" i="10" s="1"/>
  <c r="F1619" i="10"/>
  <c r="G1619" i="10" s="1"/>
  <c r="H1619" i="10" s="1"/>
  <c r="F1620" i="10"/>
  <c r="G1620" i="10" s="1"/>
  <c r="H1620" i="10" s="1"/>
  <c r="F1621" i="10"/>
  <c r="G1621" i="10" s="1"/>
  <c r="H1621" i="10" s="1"/>
  <c r="F1622" i="10"/>
  <c r="G1622" i="10" s="1"/>
  <c r="H1622" i="10" s="1"/>
  <c r="F1623" i="10"/>
  <c r="G1623" i="10" s="1"/>
  <c r="H1623" i="10" s="1"/>
  <c r="F1624" i="10"/>
  <c r="G1624" i="10" s="1"/>
  <c r="H1624" i="10" s="1"/>
  <c r="F1625" i="10"/>
  <c r="G1625" i="10" s="1"/>
  <c r="H1625" i="10" s="1"/>
  <c r="F1626" i="10"/>
  <c r="G1626" i="10" s="1"/>
  <c r="H1626" i="10" s="1"/>
  <c r="F1627" i="10"/>
  <c r="G1627" i="10" s="1"/>
  <c r="H1627" i="10" s="1"/>
  <c r="F1628" i="10"/>
  <c r="G1628" i="10" s="1"/>
  <c r="H1628" i="10" s="1"/>
  <c r="F1629" i="10"/>
  <c r="G1629" i="10" s="1"/>
  <c r="H1629" i="10" s="1"/>
  <c r="F1630" i="10"/>
  <c r="G1630" i="10" s="1"/>
  <c r="H1630" i="10" s="1"/>
  <c r="F1631" i="10"/>
  <c r="G1631" i="10" s="1"/>
  <c r="H1631" i="10" s="1"/>
  <c r="F1632" i="10"/>
  <c r="G1632" i="10" s="1"/>
  <c r="H1632" i="10" s="1"/>
  <c r="F1633" i="10"/>
  <c r="G1633" i="10" s="1"/>
  <c r="H1633" i="10" s="1"/>
  <c r="F1634" i="10"/>
  <c r="G1634" i="10" s="1"/>
  <c r="H1634" i="10" s="1"/>
  <c r="F1635" i="10"/>
  <c r="G1635" i="10" s="1"/>
  <c r="H1635" i="10" s="1"/>
  <c r="F1636" i="10"/>
  <c r="G1636" i="10" s="1"/>
  <c r="H1636" i="10" s="1"/>
  <c r="F1637" i="10"/>
  <c r="G1637" i="10" s="1"/>
  <c r="H1637" i="10" s="1"/>
  <c r="F1638" i="10"/>
  <c r="G1638" i="10" s="1"/>
  <c r="H1638" i="10" s="1"/>
  <c r="F1639" i="10"/>
  <c r="G1639" i="10" s="1"/>
  <c r="H1639" i="10" s="1"/>
  <c r="F1640" i="10"/>
  <c r="G1640" i="10" s="1"/>
  <c r="H1640" i="10" s="1"/>
  <c r="F1641" i="10"/>
  <c r="G1641" i="10" s="1"/>
  <c r="H1641" i="10" s="1"/>
  <c r="F1642" i="10"/>
  <c r="G1642" i="10" s="1"/>
  <c r="H1642" i="10" s="1"/>
  <c r="F1643" i="10"/>
  <c r="G1643" i="10" s="1"/>
  <c r="H1643" i="10" s="1"/>
  <c r="F1644" i="10"/>
  <c r="G1644" i="10" s="1"/>
  <c r="H1644" i="10" s="1"/>
  <c r="F1645" i="10"/>
  <c r="G1645" i="10" s="1"/>
  <c r="H1645" i="10" s="1"/>
  <c r="F1646" i="10"/>
  <c r="G1646" i="10" s="1"/>
  <c r="H1646" i="10" s="1"/>
  <c r="F1647" i="10"/>
  <c r="G1647" i="10" s="1"/>
  <c r="H1647" i="10" s="1"/>
  <c r="F1648" i="10"/>
  <c r="G1648" i="10" s="1"/>
  <c r="H1648" i="10" s="1"/>
  <c r="F1649" i="10"/>
  <c r="G1649" i="10" s="1"/>
  <c r="H1649" i="10" s="1"/>
  <c r="F1650" i="10"/>
  <c r="G1650" i="10" s="1"/>
  <c r="H1650" i="10" s="1"/>
  <c r="F1651" i="10"/>
  <c r="G1651" i="10" s="1"/>
  <c r="H1651" i="10" s="1"/>
  <c r="F1652" i="10"/>
  <c r="G1652" i="10" s="1"/>
  <c r="H1652" i="10" s="1"/>
  <c r="F1653" i="10"/>
  <c r="G1653" i="10" s="1"/>
  <c r="H1653" i="10" s="1"/>
  <c r="F1654" i="10"/>
  <c r="G1654" i="10" s="1"/>
  <c r="H1654" i="10" s="1"/>
  <c r="F1655" i="10"/>
  <c r="G1655" i="10" s="1"/>
  <c r="H1655" i="10" s="1"/>
  <c r="F1656" i="10"/>
  <c r="G1656" i="10" s="1"/>
  <c r="H1656" i="10" s="1"/>
  <c r="F1657" i="10"/>
  <c r="G1657" i="10" s="1"/>
  <c r="H1657" i="10" s="1"/>
  <c r="F1658" i="10"/>
  <c r="G1658" i="10" s="1"/>
  <c r="H1658" i="10" s="1"/>
  <c r="F1659" i="10"/>
  <c r="G1659" i="10" s="1"/>
  <c r="H1659" i="10" s="1"/>
  <c r="F1660" i="10"/>
  <c r="G1660" i="10" s="1"/>
  <c r="H1660" i="10" s="1"/>
  <c r="F1661" i="10"/>
  <c r="G1661" i="10" s="1"/>
  <c r="H1661" i="10" s="1"/>
  <c r="F1662" i="10"/>
  <c r="G1662" i="10" s="1"/>
  <c r="H1662" i="10" s="1"/>
  <c r="F1663" i="10"/>
  <c r="G1663" i="10" s="1"/>
  <c r="H1663" i="10" s="1"/>
  <c r="F1664" i="10"/>
  <c r="G1664" i="10" s="1"/>
  <c r="H1664" i="10" s="1"/>
  <c r="F1665" i="10"/>
  <c r="G1665" i="10" s="1"/>
  <c r="H1665" i="10" s="1"/>
  <c r="F1666" i="10"/>
  <c r="G1666" i="10" s="1"/>
  <c r="H1666" i="10" s="1"/>
  <c r="F1667" i="10"/>
  <c r="G1667" i="10" s="1"/>
  <c r="H1667" i="10" s="1"/>
  <c r="F1668" i="10"/>
  <c r="G1668" i="10" s="1"/>
  <c r="H1668" i="10" s="1"/>
  <c r="F1669" i="10"/>
  <c r="G1669" i="10" s="1"/>
  <c r="H1669" i="10" s="1"/>
  <c r="F1670" i="10"/>
  <c r="G1670" i="10" s="1"/>
  <c r="H1670" i="10" s="1"/>
  <c r="F1671" i="10"/>
  <c r="G1671" i="10" s="1"/>
  <c r="H1671" i="10" s="1"/>
  <c r="F1672" i="10"/>
  <c r="G1672" i="10" s="1"/>
  <c r="H1672" i="10" s="1"/>
  <c r="F1673" i="10"/>
  <c r="G1673" i="10" s="1"/>
  <c r="H1673" i="10" s="1"/>
  <c r="F1674" i="10"/>
  <c r="G1674" i="10" s="1"/>
  <c r="H1674" i="10" s="1"/>
  <c r="F1675" i="10"/>
  <c r="G1675" i="10" s="1"/>
  <c r="H1675" i="10" s="1"/>
  <c r="F1676" i="10"/>
  <c r="G1676" i="10" s="1"/>
  <c r="H1676" i="10" s="1"/>
  <c r="F1677" i="10"/>
  <c r="G1677" i="10" s="1"/>
  <c r="H1677" i="10" s="1"/>
  <c r="F1678" i="10"/>
  <c r="G1678" i="10" s="1"/>
  <c r="H1678" i="10" s="1"/>
  <c r="F1679" i="10"/>
  <c r="G1679" i="10" s="1"/>
  <c r="H1679" i="10" s="1"/>
  <c r="F1680" i="10"/>
  <c r="G1680" i="10" s="1"/>
  <c r="H1680" i="10" s="1"/>
  <c r="F1681" i="10"/>
  <c r="G1681" i="10" s="1"/>
  <c r="H1681" i="10" s="1"/>
  <c r="F1682" i="10"/>
  <c r="G1682" i="10" s="1"/>
  <c r="H1682" i="10" s="1"/>
  <c r="F1683" i="10"/>
  <c r="G1683" i="10" s="1"/>
  <c r="H1683" i="10" s="1"/>
  <c r="F1684" i="10"/>
  <c r="G1684" i="10" s="1"/>
  <c r="H1684" i="10" s="1"/>
  <c r="F1685" i="10"/>
  <c r="G1685" i="10" s="1"/>
  <c r="H1685" i="10" s="1"/>
  <c r="F1686" i="10"/>
  <c r="G1686" i="10" s="1"/>
  <c r="H1686" i="10" s="1"/>
  <c r="F1687" i="10"/>
  <c r="G1687" i="10" s="1"/>
  <c r="H1687" i="10" s="1"/>
  <c r="F1688" i="10"/>
  <c r="G1688" i="10" s="1"/>
  <c r="H1688" i="10" s="1"/>
  <c r="F1689" i="10"/>
  <c r="G1689" i="10" s="1"/>
  <c r="H1689" i="10" s="1"/>
  <c r="F1690" i="10"/>
  <c r="G1690" i="10" s="1"/>
  <c r="H1690" i="10" s="1"/>
  <c r="F1691" i="10"/>
  <c r="G1691" i="10" s="1"/>
  <c r="H1691" i="10" s="1"/>
  <c r="F1692" i="10"/>
  <c r="G1692" i="10" s="1"/>
  <c r="H1692" i="10" s="1"/>
  <c r="F1693" i="10"/>
  <c r="G1693" i="10" s="1"/>
  <c r="H1693" i="10" s="1"/>
  <c r="F1694" i="10"/>
  <c r="G1694" i="10" s="1"/>
  <c r="H1694" i="10" s="1"/>
  <c r="F1695" i="10"/>
  <c r="G1695" i="10" s="1"/>
  <c r="H1695" i="10" s="1"/>
  <c r="F1696" i="10"/>
  <c r="G1696" i="10" s="1"/>
  <c r="H1696" i="10" s="1"/>
  <c r="F1697" i="10"/>
  <c r="G1697" i="10" s="1"/>
  <c r="H1697" i="10" s="1"/>
  <c r="F1698" i="10"/>
  <c r="G1698" i="10" s="1"/>
  <c r="H1698" i="10" s="1"/>
  <c r="F1699" i="10"/>
  <c r="G1699" i="10" s="1"/>
  <c r="H1699" i="10" s="1"/>
  <c r="F1700" i="10"/>
  <c r="G1700" i="10" s="1"/>
  <c r="H1700" i="10" s="1"/>
  <c r="F1701" i="10"/>
  <c r="G1701" i="10" s="1"/>
  <c r="H1701" i="10" s="1"/>
  <c r="F1702" i="10"/>
  <c r="G1702" i="10" s="1"/>
  <c r="H1702" i="10" s="1"/>
  <c r="F1703" i="10"/>
  <c r="G1703" i="10" s="1"/>
  <c r="H1703" i="10" s="1"/>
  <c r="F1704" i="10"/>
  <c r="G1704" i="10" s="1"/>
  <c r="H1704" i="10" s="1"/>
  <c r="F1705" i="10"/>
  <c r="G1705" i="10" s="1"/>
  <c r="H1705" i="10" s="1"/>
  <c r="F1706" i="10"/>
  <c r="G1706" i="10" s="1"/>
  <c r="H1706" i="10" s="1"/>
  <c r="F1707" i="10"/>
  <c r="G1707" i="10" s="1"/>
  <c r="H1707" i="10" s="1"/>
  <c r="F1708" i="10"/>
  <c r="G1708" i="10" s="1"/>
  <c r="H1708" i="10" s="1"/>
  <c r="F1709" i="10"/>
  <c r="G1709" i="10" s="1"/>
  <c r="H1709" i="10" s="1"/>
  <c r="F1710" i="10"/>
  <c r="G1710" i="10" s="1"/>
  <c r="H1710" i="10" s="1"/>
  <c r="F1711" i="10"/>
  <c r="G1711" i="10" s="1"/>
  <c r="H1711" i="10" s="1"/>
  <c r="F1712" i="10"/>
  <c r="G1712" i="10" s="1"/>
  <c r="H1712" i="10" s="1"/>
  <c r="F1713" i="10"/>
  <c r="G1713" i="10" s="1"/>
  <c r="H1713" i="10" s="1"/>
  <c r="F1714" i="10"/>
  <c r="G1714" i="10" s="1"/>
  <c r="H1714" i="10" s="1"/>
  <c r="F1715" i="10"/>
  <c r="G1715" i="10" s="1"/>
  <c r="H1715" i="10" s="1"/>
  <c r="F1716" i="10"/>
  <c r="G1716" i="10" s="1"/>
  <c r="H1716" i="10" s="1"/>
  <c r="F1717" i="10"/>
  <c r="G1717" i="10" s="1"/>
  <c r="H1717" i="10" s="1"/>
  <c r="F1718" i="10"/>
  <c r="G1718" i="10" s="1"/>
  <c r="H1718" i="10" s="1"/>
  <c r="F1719" i="10"/>
  <c r="G1719" i="10" s="1"/>
  <c r="H1719" i="10" s="1"/>
  <c r="F1720" i="10"/>
  <c r="G1720" i="10" s="1"/>
  <c r="H1720" i="10" s="1"/>
  <c r="F1721" i="10"/>
  <c r="G1721" i="10" s="1"/>
  <c r="H1721" i="10" s="1"/>
  <c r="F1722" i="10"/>
  <c r="G1722" i="10" s="1"/>
  <c r="H1722" i="10" s="1"/>
  <c r="F1723" i="10"/>
  <c r="G1723" i="10" s="1"/>
  <c r="H1723" i="10" s="1"/>
  <c r="F1724" i="10"/>
  <c r="G1724" i="10" s="1"/>
  <c r="H1724" i="10" s="1"/>
  <c r="F1725" i="10"/>
  <c r="G1725" i="10" s="1"/>
  <c r="H1725" i="10" s="1"/>
  <c r="F1726" i="10"/>
  <c r="G1726" i="10" s="1"/>
  <c r="H1726" i="10" s="1"/>
  <c r="F1727" i="10"/>
  <c r="G1727" i="10" s="1"/>
  <c r="H1727" i="10" s="1"/>
  <c r="F1728" i="10"/>
  <c r="G1728" i="10" s="1"/>
  <c r="H1728" i="10" s="1"/>
  <c r="F1729" i="10"/>
  <c r="G1729" i="10" s="1"/>
  <c r="H1729" i="10" s="1"/>
  <c r="F1730" i="10"/>
  <c r="G1730" i="10" s="1"/>
  <c r="H1730" i="10" s="1"/>
  <c r="F1731" i="10"/>
  <c r="G1731" i="10" s="1"/>
  <c r="H1731" i="10" s="1"/>
  <c r="F1732" i="10"/>
  <c r="G1732" i="10" s="1"/>
  <c r="H1732" i="10" s="1"/>
  <c r="F1733" i="10"/>
  <c r="G1733" i="10" s="1"/>
  <c r="H1733" i="10" s="1"/>
  <c r="F1734" i="10"/>
  <c r="G1734" i="10" s="1"/>
  <c r="H1734" i="10" s="1"/>
  <c r="F1735" i="10"/>
  <c r="G1735" i="10" s="1"/>
  <c r="H1735" i="10" s="1"/>
  <c r="F1736" i="10"/>
  <c r="G1736" i="10" s="1"/>
  <c r="H1736" i="10" s="1"/>
  <c r="F1737" i="10"/>
  <c r="G1737" i="10" s="1"/>
  <c r="H1737" i="10" s="1"/>
  <c r="F1738" i="10"/>
  <c r="G1738" i="10" s="1"/>
  <c r="H1738" i="10" s="1"/>
  <c r="F1739" i="10"/>
  <c r="G1739" i="10" s="1"/>
  <c r="H1739" i="10" s="1"/>
  <c r="F1740" i="10"/>
  <c r="G1740" i="10" s="1"/>
  <c r="H1740" i="10" s="1"/>
  <c r="F1741" i="10"/>
  <c r="G1741" i="10" s="1"/>
  <c r="H1741" i="10" s="1"/>
  <c r="F1742" i="10"/>
  <c r="G1742" i="10" s="1"/>
  <c r="H1742" i="10" s="1"/>
  <c r="F1743" i="10"/>
  <c r="G1743" i="10" s="1"/>
  <c r="H1743" i="10" s="1"/>
  <c r="F1744" i="10"/>
  <c r="G1744" i="10" s="1"/>
  <c r="H1744" i="10" s="1"/>
  <c r="F1745" i="10"/>
  <c r="G1745" i="10" s="1"/>
  <c r="H1745" i="10" s="1"/>
  <c r="F1746" i="10"/>
  <c r="G1746" i="10" s="1"/>
  <c r="H1746" i="10" s="1"/>
  <c r="F1747" i="10"/>
  <c r="G1747" i="10" s="1"/>
  <c r="H1747" i="10" s="1"/>
  <c r="F1748" i="10"/>
  <c r="G1748" i="10" s="1"/>
  <c r="H1748" i="10" s="1"/>
  <c r="F1749" i="10"/>
  <c r="G1749" i="10" s="1"/>
  <c r="H1749" i="10" s="1"/>
  <c r="F1750" i="10"/>
  <c r="G1750" i="10" s="1"/>
  <c r="H1750" i="10" s="1"/>
  <c r="F1751" i="10"/>
  <c r="G1751" i="10" s="1"/>
  <c r="H1751" i="10" s="1"/>
  <c r="F1752" i="10"/>
  <c r="G1752" i="10" s="1"/>
  <c r="H1752" i="10" s="1"/>
  <c r="F1753" i="10"/>
  <c r="G1753" i="10" s="1"/>
  <c r="H1753" i="10" s="1"/>
  <c r="F1754" i="10"/>
  <c r="G1754" i="10" s="1"/>
  <c r="H1754" i="10" s="1"/>
  <c r="F1755" i="10"/>
  <c r="G1755" i="10" s="1"/>
  <c r="H1755" i="10" s="1"/>
  <c r="F1756" i="10"/>
  <c r="G1756" i="10" s="1"/>
  <c r="H1756" i="10" s="1"/>
  <c r="F1757" i="10"/>
  <c r="G1757" i="10" s="1"/>
  <c r="H1757" i="10" s="1"/>
  <c r="F1758" i="10"/>
  <c r="G1758" i="10" s="1"/>
  <c r="H1758" i="10" s="1"/>
  <c r="F1759" i="10"/>
  <c r="G1759" i="10" s="1"/>
  <c r="H1759" i="10" s="1"/>
  <c r="F1760" i="10"/>
  <c r="G1760" i="10" s="1"/>
  <c r="H1760" i="10" s="1"/>
  <c r="F1761" i="10"/>
  <c r="G1761" i="10" s="1"/>
  <c r="H1761" i="10" s="1"/>
  <c r="F1762" i="10"/>
  <c r="G1762" i="10" s="1"/>
  <c r="H1762" i="10" s="1"/>
  <c r="F1763" i="10"/>
  <c r="G1763" i="10" s="1"/>
  <c r="H1763" i="10" s="1"/>
  <c r="F1764" i="10"/>
  <c r="G1764" i="10" s="1"/>
  <c r="H1764" i="10" s="1"/>
  <c r="F1765" i="10"/>
  <c r="G1765" i="10" s="1"/>
  <c r="H1765" i="10" s="1"/>
  <c r="F1766" i="10"/>
  <c r="G1766" i="10" s="1"/>
  <c r="H1766" i="10" s="1"/>
  <c r="F1767" i="10"/>
  <c r="G1767" i="10" s="1"/>
  <c r="H1767" i="10" s="1"/>
  <c r="F1768" i="10"/>
  <c r="G1768" i="10" s="1"/>
  <c r="H1768" i="10" s="1"/>
  <c r="F1769" i="10"/>
  <c r="G1769" i="10" s="1"/>
  <c r="H1769" i="10" s="1"/>
  <c r="F1770" i="10"/>
  <c r="G1770" i="10" s="1"/>
  <c r="H1770" i="10" s="1"/>
  <c r="F1771" i="10"/>
  <c r="G1771" i="10" s="1"/>
  <c r="H1771" i="10" s="1"/>
  <c r="F1772" i="10"/>
  <c r="G1772" i="10" s="1"/>
  <c r="H1772" i="10" s="1"/>
  <c r="F1773" i="10"/>
  <c r="G1773" i="10" s="1"/>
  <c r="H1773" i="10" s="1"/>
  <c r="F1774" i="10"/>
  <c r="G1774" i="10" s="1"/>
  <c r="H1774" i="10" s="1"/>
  <c r="F1775" i="10"/>
  <c r="G1775" i="10" s="1"/>
  <c r="H1775" i="10" s="1"/>
  <c r="F1776" i="10"/>
  <c r="G1776" i="10" s="1"/>
  <c r="H1776" i="10" s="1"/>
  <c r="F1777" i="10"/>
  <c r="G1777" i="10" s="1"/>
  <c r="H1777" i="10" s="1"/>
  <c r="F1778" i="10"/>
  <c r="G1778" i="10" s="1"/>
  <c r="H1778" i="10" s="1"/>
  <c r="F1779" i="10"/>
  <c r="G1779" i="10" s="1"/>
  <c r="H1779" i="10" s="1"/>
  <c r="F1780" i="10"/>
  <c r="G1780" i="10" s="1"/>
  <c r="H1780" i="10" s="1"/>
  <c r="F1781" i="10"/>
  <c r="G1781" i="10" s="1"/>
  <c r="H1781" i="10" s="1"/>
  <c r="F1782" i="10"/>
  <c r="G1782" i="10" s="1"/>
  <c r="H1782" i="10" s="1"/>
  <c r="F1783" i="10"/>
  <c r="G1783" i="10" s="1"/>
  <c r="H1783" i="10" s="1"/>
  <c r="F1784" i="10"/>
  <c r="G1784" i="10" s="1"/>
  <c r="H1784" i="10" s="1"/>
  <c r="F1785" i="10"/>
  <c r="G1785" i="10" s="1"/>
  <c r="H1785" i="10" s="1"/>
  <c r="F1786" i="10"/>
  <c r="G1786" i="10" s="1"/>
  <c r="H1786" i="10" s="1"/>
  <c r="F1787" i="10"/>
  <c r="G1787" i="10" s="1"/>
  <c r="H1787" i="10" s="1"/>
  <c r="F1788" i="10"/>
  <c r="G1788" i="10" s="1"/>
  <c r="H1788" i="10" s="1"/>
  <c r="F1789" i="10"/>
  <c r="G1789" i="10" s="1"/>
  <c r="H1789" i="10" s="1"/>
  <c r="F1790" i="10"/>
  <c r="G1790" i="10" s="1"/>
  <c r="H1790" i="10" s="1"/>
  <c r="F1791" i="10"/>
  <c r="G1791" i="10" s="1"/>
  <c r="H1791" i="10" s="1"/>
  <c r="F1792" i="10"/>
  <c r="G1792" i="10" s="1"/>
  <c r="H1792" i="10" s="1"/>
  <c r="F1793" i="10"/>
  <c r="G1793" i="10" s="1"/>
  <c r="H1793" i="10" s="1"/>
  <c r="F1794" i="10"/>
  <c r="G1794" i="10" s="1"/>
  <c r="H1794" i="10" s="1"/>
  <c r="F1795" i="10"/>
  <c r="G1795" i="10" s="1"/>
  <c r="H1795" i="10" s="1"/>
  <c r="F1796" i="10"/>
  <c r="G1796" i="10" s="1"/>
  <c r="H1796" i="10" s="1"/>
  <c r="F1797" i="10"/>
  <c r="G1797" i="10" s="1"/>
  <c r="H1797" i="10" s="1"/>
  <c r="F1798" i="10"/>
  <c r="G1798" i="10" s="1"/>
  <c r="H1798" i="10" s="1"/>
  <c r="F1799" i="10"/>
  <c r="G1799" i="10" s="1"/>
  <c r="H1799" i="10" s="1"/>
  <c r="F1800" i="10"/>
  <c r="G1800" i="10" s="1"/>
  <c r="H1800" i="10" s="1"/>
  <c r="F1801" i="10"/>
  <c r="G1801" i="10" s="1"/>
  <c r="H1801" i="10" s="1"/>
  <c r="F1802" i="10"/>
  <c r="G1802" i="10" s="1"/>
  <c r="H1802" i="10" s="1"/>
  <c r="F1803" i="10"/>
  <c r="G1803" i="10" s="1"/>
  <c r="H1803" i="10" s="1"/>
  <c r="F1804" i="10"/>
  <c r="G1804" i="10" s="1"/>
  <c r="H1804" i="10" s="1"/>
  <c r="F1805" i="10"/>
  <c r="G1805" i="10" s="1"/>
  <c r="H1805" i="10" s="1"/>
  <c r="F1806" i="10"/>
  <c r="G1806" i="10" s="1"/>
  <c r="H1806" i="10" s="1"/>
  <c r="F1807" i="10"/>
  <c r="G1807" i="10" s="1"/>
  <c r="H1807" i="10" s="1"/>
  <c r="F1808" i="10"/>
  <c r="G1808" i="10" s="1"/>
  <c r="H1808" i="10" s="1"/>
  <c r="F1809" i="10"/>
  <c r="G1809" i="10" s="1"/>
  <c r="H1809" i="10" s="1"/>
  <c r="F1810" i="10"/>
  <c r="G1810" i="10" s="1"/>
  <c r="H1810" i="10" s="1"/>
  <c r="F1811" i="10"/>
  <c r="G1811" i="10" s="1"/>
  <c r="H1811" i="10" s="1"/>
  <c r="F1812" i="10"/>
  <c r="G1812" i="10" s="1"/>
  <c r="H1812" i="10" s="1"/>
  <c r="F1813" i="10"/>
  <c r="G1813" i="10" s="1"/>
  <c r="H1813" i="10" s="1"/>
  <c r="F1814" i="10"/>
  <c r="G1814" i="10" s="1"/>
  <c r="H1814" i="10" s="1"/>
  <c r="F1815" i="10"/>
  <c r="G1815" i="10" s="1"/>
  <c r="H1815" i="10" s="1"/>
  <c r="F1816" i="10"/>
  <c r="G1816" i="10" s="1"/>
  <c r="H1816" i="10" s="1"/>
  <c r="F1817" i="10"/>
  <c r="G1817" i="10" s="1"/>
  <c r="H1817" i="10" s="1"/>
  <c r="F1818" i="10"/>
  <c r="G1818" i="10" s="1"/>
  <c r="H1818" i="10" s="1"/>
  <c r="F1819" i="10"/>
  <c r="G1819" i="10" s="1"/>
  <c r="H1819" i="10" s="1"/>
  <c r="F1820" i="10"/>
  <c r="G1820" i="10" s="1"/>
  <c r="H1820" i="10" s="1"/>
  <c r="F1821" i="10"/>
  <c r="G1821" i="10" s="1"/>
  <c r="H1821" i="10" s="1"/>
  <c r="F1822" i="10"/>
  <c r="G1822" i="10" s="1"/>
  <c r="H1822" i="10" s="1"/>
  <c r="F1823" i="10"/>
  <c r="G1823" i="10" s="1"/>
  <c r="H1823" i="10" s="1"/>
  <c r="F1824" i="10"/>
  <c r="G1824" i="10" s="1"/>
  <c r="H1824" i="10" s="1"/>
  <c r="F1825" i="10"/>
  <c r="G1825" i="10" s="1"/>
  <c r="H1825" i="10" s="1"/>
  <c r="F1826" i="10"/>
  <c r="G1826" i="10" s="1"/>
  <c r="H1826" i="10" s="1"/>
  <c r="F1827" i="10"/>
  <c r="G1827" i="10" s="1"/>
  <c r="H1827" i="10" s="1"/>
  <c r="F1828" i="10"/>
  <c r="G1828" i="10" s="1"/>
  <c r="H1828" i="10" s="1"/>
  <c r="F1829" i="10"/>
  <c r="G1829" i="10" s="1"/>
  <c r="H1829" i="10" s="1"/>
  <c r="F1830" i="10"/>
  <c r="G1830" i="10" s="1"/>
  <c r="H1830" i="10" s="1"/>
  <c r="F1831" i="10"/>
  <c r="G1831" i="10" s="1"/>
  <c r="H1831" i="10" s="1"/>
  <c r="F1832" i="10"/>
  <c r="G1832" i="10" s="1"/>
  <c r="H1832" i="10" s="1"/>
  <c r="F1833" i="10"/>
  <c r="G1833" i="10" s="1"/>
  <c r="H1833" i="10" s="1"/>
  <c r="F1834" i="10"/>
  <c r="G1834" i="10" s="1"/>
  <c r="H1834" i="10" s="1"/>
  <c r="F1835" i="10"/>
  <c r="G1835" i="10" s="1"/>
  <c r="H1835" i="10" s="1"/>
  <c r="F1836" i="10"/>
  <c r="G1836" i="10" s="1"/>
  <c r="H1836" i="10" s="1"/>
  <c r="F1837" i="10"/>
  <c r="G1837" i="10" s="1"/>
  <c r="H1837" i="10" s="1"/>
  <c r="F1838" i="10"/>
  <c r="G1838" i="10" s="1"/>
  <c r="H1838" i="10" s="1"/>
  <c r="F1839" i="10"/>
  <c r="G1839" i="10" s="1"/>
  <c r="H1839" i="10" s="1"/>
  <c r="F1840" i="10"/>
  <c r="G1840" i="10" s="1"/>
  <c r="H1840" i="10" s="1"/>
  <c r="F1841" i="10"/>
  <c r="G1841" i="10" s="1"/>
  <c r="H1841" i="10" s="1"/>
  <c r="F1842" i="10"/>
  <c r="G1842" i="10" s="1"/>
  <c r="H1842" i="10" s="1"/>
  <c r="F1843" i="10"/>
  <c r="G1843" i="10" s="1"/>
  <c r="H1843" i="10" s="1"/>
  <c r="F1844" i="10"/>
  <c r="G1844" i="10" s="1"/>
  <c r="H1844" i="10" s="1"/>
  <c r="F1845" i="10"/>
  <c r="G1845" i="10" s="1"/>
  <c r="H1845" i="10" s="1"/>
  <c r="F1846" i="10"/>
  <c r="G1846" i="10" s="1"/>
  <c r="H1846" i="10" s="1"/>
  <c r="F1847" i="10"/>
  <c r="G1847" i="10" s="1"/>
  <c r="H1847" i="10" s="1"/>
  <c r="F1848" i="10"/>
  <c r="G1848" i="10" s="1"/>
  <c r="H1848" i="10" s="1"/>
  <c r="F1849" i="10"/>
  <c r="G1849" i="10" s="1"/>
  <c r="H1849" i="10" s="1"/>
  <c r="F1850" i="10"/>
  <c r="G1850" i="10" s="1"/>
  <c r="H1850" i="10" s="1"/>
  <c r="F1851" i="10"/>
  <c r="G1851" i="10" s="1"/>
  <c r="H1851" i="10" s="1"/>
  <c r="F1852" i="10"/>
  <c r="G1852" i="10" s="1"/>
  <c r="H1852" i="10" s="1"/>
  <c r="F1853" i="10"/>
  <c r="G1853" i="10" s="1"/>
  <c r="H1853" i="10" s="1"/>
  <c r="F1854" i="10"/>
  <c r="G1854" i="10" s="1"/>
  <c r="H1854" i="10" s="1"/>
  <c r="F1855" i="10"/>
  <c r="G1855" i="10" s="1"/>
  <c r="H1855" i="10" s="1"/>
  <c r="F1856" i="10"/>
  <c r="G1856" i="10" s="1"/>
  <c r="H1856" i="10" s="1"/>
  <c r="F1857" i="10"/>
  <c r="G1857" i="10" s="1"/>
  <c r="H1857" i="10" s="1"/>
  <c r="F1858" i="10"/>
  <c r="G1858" i="10" s="1"/>
  <c r="H1858" i="10" s="1"/>
  <c r="F1859" i="10"/>
  <c r="G1859" i="10" s="1"/>
  <c r="H1859" i="10" s="1"/>
  <c r="F1860" i="10"/>
  <c r="G1860" i="10" s="1"/>
  <c r="H1860" i="10" s="1"/>
  <c r="F1861" i="10"/>
  <c r="G1861" i="10" s="1"/>
  <c r="H1861" i="10" s="1"/>
  <c r="F1862" i="10"/>
  <c r="G1862" i="10" s="1"/>
  <c r="H1862" i="10" s="1"/>
  <c r="F1863" i="10"/>
  <c r="G1863" i="10" s="1"/>
  <c r="H1863" i="10" s="1"/>
  <c r="F1864" i="10"/>
  <c r="G1864" i="10" s="1"/>
  <c r="H1864" i="10" s="1"/>
  <c r="F1865" i="10"/>
  <c r="G1865" i="10" s="1"/>
  <c r="H1865" i="10" s="1"/>
  <c r="F1866" i="10"/>
  <c r="G1866" i="10" s="1"/>
  <c r="H1866" i="10" s="1"/>
  <c r="F1867" i="10"/>
  <c r="G1867" i="10" s="1"/>
  <c r="H1867" i="10" s="1"/>
  <c r="F1868" i="10"/>
  <c r="G1868" i="10" s="1"/>
  <c r="H1868" i="10" s="1"/>
  <c r="F1869" i="10"/>
  <c r="G1869" i="10" s="1"/>
  <c r="H1869" i="10" s="1"/>
  <c r="F1870" i="10"/>
  <c r="G1870" i="10" s="1"/>
  <c r="H1870" i="10" s="1"/>
  <c r="F1871" i="10"/>
  <c r="G1871" i="10" s="1"/>
  <c r="H1871" i="10" s="1"/>
  <c r="F1872" i="10"/>
  <c r="G1872" i="10" s="1"/>
  <c r="H1872" i="10" s="1"/>
  <c r="F1873" i="10"/>
  <c r="G1873" i="10" s="1"/>
  <c r="H1873" i="10" s="1"/>
  <c r="F1874" i="10"/>
  <c r="G1874" i="10" s="1"/>
  <c r="H1874" i="10" s="1"/>
  <c r="F1875" i="10"/>
  <c r="G1875" i="10" s="1"/>
  <c r="H1875" i="10" s="1"/>
  <c r="F1876" i="10"/>
  <c r="G1876" i="10" s="1"/>
  <c r="H1876" i="10" s="1"/>
  <c r="F1877" i="10"/>
  <c r="G1877" i="10" s="1"/>
  <c r="H1877" i="10" s="1"/>
  <c r="F1878" i="10"/>
  <c r="G1878" i="10" s="1"/>
  <c r="H1878" i="10" s="1"/>
  <c r="F1879" i="10"/>
  <c r="G1879" i="10" s="1"/>
  <c r="H1879" i="10" s="1"/>
  <c r="F1880" i="10"/>
  <c r="G1880" i="10" s="1"/>
  <c r="H1880" i="10" s="1"/>
  <c r="F1881" i="10"/>
  <c r="G1881" i="10" s="1"/>
  <c r="H1881" i="10" s="1"/>
  <c r="F1882" i="10"/>
  <c r="G1882" i="10" s="1"/>
  <c r="H1882" i="10" s="1"/>
  <c r="F1883" i="10"/>
  <c r="G1883" i="10" s="1"/>
  <c r="H1883" i="10" s="1"/>
  <c r="F1884" i="10"/>
  <c r="G1884" i="10" s="1"/>
  <c r="H1884" i="10" s="1"/>
  <c r="F1885" i="10"/>
  <c r="G1885" i="10" s="1"/>
  <c r="H1885" i="10" s="1"/>
  <c r="F1886" i="10"/>
  <c r="G1886" i="10" s="1"/>
  <c r="H1886" i="10" s="1"/>
  <c r="F1887" i="10"/>
  <c r="G1887" i="10" s="1"/>
  <c r="H1887" i="10" s="1"/>
  <c r="F1888" i="10"/>
  <c r="G1888" i="10" s="1"/>
  <c r="H1888" i="10" s="1"/>
  <c r="F1889" i="10"/>
  <c r="G1889" i="10" s="1"/>
  <c r="H1889" i="10" s="1"/>
  <c r="F1890" i="10"/>
  <c r="G1890" i="10" s="1"/>
  <c r="H1890" i="10" s="1"/>
  <c r="F1891" i="10"/>
  <c r="G1891" i="10" s="1"/>
  <c r="H1891" i="10" s="1"/>
  <c r="F1892" i="10"/>
  <c r="G1892" i="10" s="1"/>
  <c r="H1892" i="10" s="1"/>
  <c r="F1893" i="10"/>
  <c r="G1893" i="10" s="1"/>
  <c r="H1893" i="10" s="1"/>
  <c r="F1894" i="10"/>
  <c r="G1894" i="10" s="1"/>
  <c r="H1894" i="10" s="1"/>
  <c r="F1895" i="10"/>
  <c r="G1895" i="10" s="1"/>
  <c r="H1895" i="10" s="1"/>
  <c r="F1896" i="10"/>
  <c r="G1896" i="10" s="1"/>
  <c r="H1896" i="10" s="1"/>
  <c r="F1897" i="10"/>
  <c r="G1897" i="10" s="1"/>
  <c r="H1897" i="10" s="1"/>
  <c r="F1898" i="10"/>
  <c r="G1898" i="10" s="1"/>
  <c r="H1898" i="10" s="1"/>
  <c r="F1899" i="10"/>
  <c r="G1899" i="10" s="1"/>
  <c r="H1899" i="10" s="1"/>
  <c r="F1900" i="10"/>
  <c r="G1900" i="10" s="1"/>
  <c r="H1900" i="10" s="1"/>
  <c r="F1901" i="10"/>
  <c r="G1901" i="10" s="1"/>
  <c r="H1901" i="10" s="1"/>
  <c r="F1902" i="10"/>
  <c r="G1902" i="10" s="1"/>
  <c r="H1902" i="10" s="1"/>
  <c r="F1903" i="10"/>
  <c r="G1903" i="10" s="1"/>
  <c r="H1903" i="10" s="1"/>
  <c r="F1904" i="10"/>
  <c r="G1904" i="10" s="1"/>
  <c r="H1904" i="10" s="1"/>
  <c r="F1905" i="10"/>
  <c r="G1905" i="10" s="1"/>
  <c r="H1905" i="10" s="1"/>
  <c r="F1906" i="10"/>
  <c r="G1906" i="10" s="1"/>
  <c r="H1906" i="10" s="1"/>
  <c r="F1907" i="10"/>
  <c r="G1907" i="10" s="1"/>
  <c r="H1907" i="10" s="1"/>
  <c r="F1908" i="10"/>
  <c r="G1908" i="10" s="1"/>
  <c r="H1908" i="10" s="1"/>
  <c r="F1909" i="10"/>
  <c r="G1909" i="10" s="1"/>
  <c r="H1909" i="10" s="1"/>
  <c r="F1910" i="10"/>
  <c r="G1910" i="10" s="1"/>
  <c r="H1910" i="10" s="1"/>
  <c r="F1911" i="10"/>
  <c r="G1911" i="10" s="1"/>
  <c r="H1911" i="10" s="1"/>
  <c r="F1912" i="10"/>
  <c r="G1912" i="10" s="1"/>
  <c r="H1912" i="10" s="1"/>
  <c r="F1913" i="10"/>
  <c r="G1913" i="10" s="1"/>
  <c r="H1913" i="10" s="1"/>
  <c r="F1914" i="10"/>
  <c r="G1914" i="10" s="1"/>
  <c r="H1914" i="10" s="1"/>
  <c r="F1915" i="10"/>
  <c r="G1915" i="10" s="1"/>
  <c r="H1915" i="10" s="1"/>
  <c r="F1916" i="10"/>
  <c r="G1916" i="10" s="1"/>
  <c r="H1916" i="10" s="1"/>
  <c r="F1917" i="10"/>
  <c r="G1917" i="10" s="1"/>
  <c r="H1917" i="10" s="1"/>
  <c r="F1918" i="10"/>
  <c r="G1918" i="10" s="1"/>
  <c r="H1918" i="10" s="1"/>
  <c r="F1919" i="10"/>
  <c r="G1919" i="10" s="1"/>
  <c r="H1919" i="10" s="1"/>
  <c r="F1920" i="10"/>
  <c r="G1920" i="10" s="1"/>
  <c r="H1920" i="10" s="1"/>
  <c r="F1921" i="10"/>
  <c r="G1921" i="10" s="1"/>
  <c r="H1921" i="10" s="1"/>
  <c r="F1922" i="10"/>
  <c r="G1922" i="10" s="1"/>
  <c r="H1922" i="10" s="1"/>
  <c r="F1923" i="10"/>
  <c r="G1923" i="10" s="1"/>
  <c r="H1923" i="10" s="1"/>
  <c r="F1924" i="10"/>
  <c r="G1924" i="10" s="1"/>
  <c r="H1924" i="10" s="1"/>
  <c r="F1925" i="10"/>
  <c r="G1925" i="10" s="1"/>
  <c r="H1925" i="10" s="1"/>
  <c r="F1926" i="10"/>
  <c r="G1926" i="10" s="1"/>
  <c r="H1926" i="10" s="1"/>
  <c r="F1927" i="10"/>
  <c r="G1927" i="10" s="1"/>
  <c r="H1927" i="10" s="1"/>
  <c r="F1928" i="10"/>
  <c r="G1928" i="10" s="1"/>
  <c r="H1928" i="10" s="1"/>
  <c r="F1929" i="10"/>
  <c r="G1929" i="10" s="1"/>
  <c r="H1929" i="10" s="1"/>
  <c r="F1930" i="10"/>
  <c r="G1930" i="10" s="1"/>
  <c r="H1930" i="10" s="1"/>
  <c r="F1931" i="10"/>
  <c r="G1931" i="10" s="1"/>
  <c r="H1931" i="10" s="1"/>
  <c r="F1932" i="10"/>
  <c r="G1932" i="10" s="1"/>
  <c r="H1932" i="10" s="1"/>
  <c r="F1933" i="10"/>
  <c r="G1933" i="10" s="1"/>
  <c r="H1933" i="10" s="1"/>
  <c r="F1934" i="10"/>
  <c r="G1934" i="10" s="1"/>
  <c r="H1934" i="10" s="1"/>
  <c r="F1935" i="10"/>
  <c r="G1935" i="10" s="1"/>
  <c r="H1935" i="10" s="1"/>
  <c r="F1936" i="10"/>
  <c r="G1936" i="10" s="1"/>
  <c r="H1936" i="10" s="1"/>
  <c r="F1937" i="10"/>
  <c r="G1937" i="10" s="1"/>
  <c r="H1937" i="10" s="1"/>
  <c r="F1938" i="10"/>
  <c r="G1938" i="10" s="1"/>
  <c r="H1938" i="10" s="1"/>
  <c r="F1939" i="10"/>
  <c r="G1939" i="10" s="1"/>
  <c r="H1939" i="10" s="1"/>
  <c r="F1940" i="10"/>
  <c r="G1940" i="10" s="1"/>
  <c r="H1940" i="10" s="1"/>
  <c r="F1941" i="10"/>
  <c r="G1941" i="10" s="1"/>
  <c r="H1941" i="10" s="1"/>
  <c r="F1942" i="10"/>
  <c r="G1942" i="10" s="1"/>
  <c r="H1942" i="10" s="1"/>
  <c r="F1943" i="10"/>
  <c r="G1943" i="10" s="1"/>
  <c r="H1943" i="10" s="1"/>
  <c r="F1944" i="10"/>
  <c r="G1944" i="10" s="1"/>
  <c r="H1944" i="10" s="1"/>
  <c r="F1945" i="10"/>
  <c r="G1945" i="10" s="1"/>
  <c r="H1945" i="10" s="1"/>
  <c r="F1946" i="10"/>
  <c r="G1946" i="10" s="1"/>
  <c r="H1946" i="10" s="1"/>
  <c r="F1947" i="10"/>
  <c r="G1947" i="10" s="1"/>
  <c r="H1947" i="10" s="1"/>
  <c r="F1948" i="10"/>
  <c r="G1948" i="10" s="1"/>
  <c r="H1948" i="10" s="1"/>
  <c r="F1949" i="10"/>
  <c r="G1949" i="10" s="1"/>
  <c r="H1949" i="10" s="1"/>
  <c r="F1950" i="10"/>
  <c r="G1950" i="10" s="1"/>
  <c r="H1950" i="10" s="1"/>
  <c r="F1951" i="10"/>
  <c r="G1951" i="10" s="1"/>
  <c r="H1951" i="10" s="1"/>
  <c r="F1952" i="10"/>
  <c r="G1952" i="10" s="1"/>
  <c r="H1952" i="10" s="1"/>
  <c r="F1953" i="10"/>
  <c r="G1953" i="10" s="1"/>
  <c r="H1953" i="10" s="1"/>
  <c r="F1954" i="10"/>
  <c r="G1954" i="10" s="1"/>
  <c r="H1954" i="10" s="1"/>
  <c r="F1955" i="10"/>
  <c r="G1955" i="10" s="1"/>
  <c r="H1955" i="10" s="1"/>
  <c r="F1956" i="10"/>
  <c r="G1956" i="10" s="1"/>
  <c r="H1956" i="10" s="1"/>
  <c r="F1957" i="10"/>
  <c r="G1957" i="10" s="1"/>
  <c r="H1957" i="10" s="1"/>
  <c r="F1958" i="10"/>
  <c r="G1958" i="10" s="1"/>
  <c r="H1958" i="10" s="1"/>
  <c r="F1959" i="10"/>
  <c r="G1959" i="10" s="1"/>
  <c r="H1959" i="10" s="1"/>
  <c r="F1960" i="10"/>
  <c r="G1960" i="10" s="1"/>
  <c r="H1960" i="10" s="1"/>
  <c r="F1961" i="10"/>
  <c r="G1961" i="10" s="1"/>
  <c r="H1961" i="10" s="1"/>
  <c r="F1962" i="10"/>
  <c r="G1962" i="10" s="1"/>
  <c r="H1962" i="10" s="1"/>
  <c r="F1963" i="10"/>
  <c r="G1963" i="10" s="1"/>
  <c r="H1963" i="10" s="1"/>
  <c r="F1964" i="10"/>
  <c r="G1964" i="10" s="1"/>
  <c r="H1964" i="10" s="1"/>
  <c r="F1965" i="10"/>
  <c r="G1965" i="10" s="1"/>
  <c r="H1965" i="10" s="1"/>
  <c r="F1966" i="10"/>
  <c r="G1966" i="10" s="1"/>
  <c r="H1966" i="10" s="1"/>
  <c r="F1967" i="10"/>
  <c r="G1967" i="10" s="1"/>
  <c r="H1967" i="10" s="1"/>
  <c r="F1968" i="10"/>
  <c r="G1968" i="10" s="1"/>
  <c r="H1968" i="10" s="1"/>
  <c r="F1969" i="10"/>
  <c r="G1969" i="10" s="1"/>
  <c r="H1969" i="10" s="1"/>
  <c r="F1970" i="10"/>
  <c r="G1970" i="10" s="1"/>
  <c r="H1970" i="10" s="1"/>
  <c r="F1971" i="10"/>
  <c r="G1971" i="10" s="1"/>
  <c r="H1971" i="10" s="1"/>
  <c r="F1972" i="10"/>
  <c r="G1972" i="10" s="1"/>
  <c r="H1972" i="10" s="1"/>
  <c r="F1973" i="10"/>
  <c r="G1973" i="10" s="1"/>
  <c r="H1973" i="10" s="1"/>
  <c r="F1974" i="10"/>
  <c r="G1974" i="10" s="1"/>
  <c r="H1974" i="10" s="1"/>
  <c r="F1975" i="10"/>
  <c r="G1975" i="10" s="1"/>
  <c r="H1975" i="10" s="1"/>
  <c r="F1976" i="10"/>
  <c r="G1976" i="10" s="1"/>
  <c r="H1976" i="10" s="1"/>
  <c r="F1977" i="10"/>
  <c r="G1977" i="10" s="1"/>
  <c r="H1977" i="10" s="1"/>
  <c r="F1978" i="10"/>
  <c r="G1978" i="10" s="1"/>
  <c r="H1978" i="10" s="1"/>
  <c r="F1979" i="10"/>
  <c r="G1979" i="10" s="1"/>
  <c r="H1979" i="10" s="1"/>
  <c r="F1980" i="10"/>
  <c r="G1980" i="10" s="1"/>
  <c r="H1980" i="10" s="1"/>
  <c r="F1981" i="10"/>
  <c r="G1981" i="10" s="1"/>
  <c r="H1981" i="10" s="1"/>
  <c r="F1982" i="10"/>
  <c r="G1982" i="10" s="1"/>
  <c r="H1982" i="10" s="1"/>
  <c r="F1983" i="10"/>
  <c r="G1983" i="10" s="1"/>
  <c r="H1983" i="10" s="1"/>
  <c r="F1984" i="10"/>
  <c r="G1984" i="10" s="1"/>
  <c r="H1984" i="10" s="1"/>
  <c r="F1985" i="10"/>
  <c r="G1985" i="10" s="1"/>
  <c r="H1985" i="10" s="1"/>
  <c r="F1986" i="10"/>
  <c r="G1986" i="10" s="1"/>
  <c r="H1986" i="10" s="1"/>
  <c r="F1987" i="10"/>
  <c r="G1987" i="10" s="1"/>
  <c r="H1987" i="10" s="1"/>
  <c r="F1988" i="10"/>
  <c r="G1988" i="10" s="1"/>
  <c r="H1988" i="10" s="1"/>
  <c r="F1989" i="10"/>
  <c r="G1989" i="10" s="1"/>
  <c r="H1989" i="10" s="1"/>
  <c r="F1990" i="10"/>
  <c r="G1990" i="10" s="1"/>
  <c r="H1990" i="10" s="1"/>
  <c r="F1991" i="10"/>
  <c r="G1991" i="10" s="1"/>
  <c r="H1991" i="10" s="1"/>
  <c r="F1992" i="10"/>
  <c r="G1992" i="10" s="1"/>
  <c r="H1992" i="10" s="1"/>
  <c r="F1993" i="10"/>
  <c r="G1993" i="10" s="1"/>
  <c r="H1993" i="10" s="1"/>
  <c r="F1994" i="10"/>
  <c r="G1994" i="10" s="1"/>
  <c r="H1994" i="10" s="1"/>
  <c r="F1995" i="10"/>
  <c r="G1995" i="10" s="1"/>
  <c r="H1995" i="10" s="1"/>
  <c r="F1996" i="10"/>
  <c r="G1996" i="10" s="1"/>
  <c r="H1996" i="10" s="1"/>
  <c r="F1997" i="10"/>
  <c r="G1997" i="10" s="1"/>
  <c r="H1997" i="10" s="1"/>
  <c r="F1998" i="10"/>
  <c r="G1998" i="10" s="1"/>
  <c r="H1998" i="10" s="1"/>
  <c r="F1999" i="10"/>
  <c r="G1999" i="10" s="1"/>
  <c r="H1999" i="10" s="1"/>
  <c r="F2000" i="10"/>
  <c r="G2000" i="10" s="1"/>
  <c r="H2000" i="10" s="1"/>
  <c r="F2001" i="10"/>
  <c r="G2001" i="10" s="1"/>
  <c r="H2001" i="10" s="1"/>
  <c r="F2002" i="10"/>
  <c r="G2002" i="10" s="1"/>
  <c r="H2002" i="10" s="1"/>
  <c r="F2003" i="10"/>
  <c r="G2003" i="10" s="1"/>
  <c r="H2003" i="10" s="1"/>
  <c r="F2004" i="10"/>
  <c r="G2004" i="10" s="1"/>
  <c r="H2004" i="10" s="1"/>
  <c r="F2005" i="10"/>
  <c r="G2005" i="10" s="1"/>
  <c r="H2005" i="10" s="1"/>
  <c r="F2006" i="10"/>
  <c r="G2006" i="10" s="1"/>
  <c r="H2006" i="10" s="1"/>
  <c r="F2007" i="10"/>
  <c r="G2007" i="10" s="1"/>
  <c r="H2007" i="10" s="1"/>
  <c r="F2008" i="10"/>
  <c r="G2008" i="10" s="1"/>
  <c r="H2008" i="10" s="1"/>
  <c r="F2009" i="10"/>
  <c r="G2009" i="10" s="1"/>
  <c r="H2009" i="10" s="1"/>
  <c r="F2010" i="10"/>
  <c r="G2010" i="10" s="1"/>
  <c r="H2010" i="10" s="1"/>
  <c r="F2011" i="10"/>
  <c r="G2011" i="10" s="1"/>
  <c r="H2011" i="10" s="1"/>
  <c r="F2012" i="10"/>
  <c r="G2012" i="10" s="1"/>
  <c r="H2012" i="10" s="1"/>
  <c r="F2013" i="10"/>
  <c r="G2013" i="10" s="1"/>
  <c r="H2013" i="10" s="1"/>
  <c r="F2014" i="10"/>
  <c r="G2014" i="10" s="1"/>
  <c r="H2014" i="10" s="1"/>
  <c r="F2015" i="10"/>
  <c r="G2015" i="10" s="1"/>
  <c r="H2015" i="10" s="1"/>
  <c r="F2016" i="10"/>
  <c r="G2016" i="10" s="1"/>
  <c r="H2016" i="10" s="1"/>
  <c r="F2017" i="10"/>
  <c r="G2017" i="10" s="1"/>
  <c r="H2017" i="10" s="1"/>
  <c r="F2018" i="10"/>
  <c r="G2018" i="10" s="1"/>
  <c r="H2018" i="10" s="1"/>
  <c r="F2019" i="10"/>
  <c r="G2019" i="10" s="1"/>
  <c r="H2019" i="10" s="1"/>
  <c r="F2020" i="10"/>
  <c r="G2020" i="10" s="1"/>
  <c r="H2020" i="10" s="1"/>
  <c r="F2021" i="10"/>
  <c r="G2021" i="10" s="1"/>
  <c r="H2021" i="10" s="1"/>
  <c r="F2022" i="10"/>
  <c r="G2022" i="10" s="1"/>
  <c r="H2022" i="10" s="1"/>
  <c r="F2023" i="10"/>
  <c r="G2023" i="10" s="1"/>
  <c r="H2023" i="10" s="1"/>
  <c r="F2024" i="10"/>
  <c r="G2024" i="10" s="1"/>
  <c r="H2024" i="10" s="1"/>
  <c r="F2025" i="10"/>
  <c r="G2025" i="10" s="1"/>
  <c r="H2025" i="10" s="1"/>
  <c r="F2026" i="10"/>
  <c r="G2026" i="10" s="1"/>
  <c r="H2026" i="10" s="1"/>
  <c r="F2027" i="10"/>
  <c r="G2027" i="10" s="1"/>
  <c r="H2027" i="10" s="1"/>
  <c r="F2028" i="10"/>
  <c r="G2028" i="10" s="1"/>
  <c r="H2028" i="10" s="1"/>
  <c r="F2029" i="10"/>
  <c r="G2029" i="10" s="1"/>
  <c r="H2029" i="10" s="1"/>
  <c r="F2030" i="10"/>
  <c r="G2030" i="10" s="1"/>
  <c r="H2030" i="10" s="1"/>
  <c r="F2031" i="10"/>
  <c r="G2031" i="10" s="1"/>
  <c r="H2031" i="10" s="1"/>
  <c r="F2032" i="10"/>
  <c r="G2032" i="10" s="1"/>
  <c r="H2032" i="10" s="1"/>
  <c r="F2033" i="10"/>
  <c r="G2033" i="10" s="1"/>
  <c r="H2033" i="10" s="1"/>
  <c r="F2034" i="10"/>
  <c r="G2034" i="10" s="1"/>
  <c r="H2034" i="10" s="1"/>
  <c r="F2035" i="10"/>
  <c r="G2035" i="10" s="1"/>
  <c r="H2035" i="10" s="1"/>
  <c r="F2036" i="10"/>
  <c r="G2036" i="10" s="1"/>
  <c r="H2036" i="10" s="1"/>
  <c r="F2037" i="10"/>
  <c r="G2037" i="10" s="1"/>
  <c r="H2037" i="10" s="1"/>
  <c r="F2038" i="10"/>
  <c r="G2038" i="10" s="1"/>
  <c r="H2038" i="10" s="1"/>
  <c r="F2039" i="10"/>
  <c r="G2039" i="10" s="1"/>
  <c r="H2039" i="10" s="1"/>
  <c r="F2040" i="10"/>
  <c r="G2040" i="10" s="1"/>
  <c r="H2040" i="10" s="1"/>
  <c r="F2041" i="10"/>
  <c r="G2041" i="10" s="1"/>
  <c r="H2041" i="10" s="1"/>
  <c r="F2042" i="10"/>
  <c r="G2042" i="10" s="1"/>
  <c r="H2042" i="10" s="1"/>
  <c r="F2043" i="10"/>
  <c r="G2043" i="10" s="1"/>
  <c r="H2043" i="10" s="1"/>
  <c r="F2044" i="10"/>
  <c r="G2044" i="10" s="1"/>
  <c r="H2044" i="10" s="1"/>
  <c r="F2045" i="10"/>
  <c r="G2045" i="10" s="1"/>
  <c r="H2045" i="10" s="1"/>
  <c r="F2046" i="10"/>
  <c r="G2046" i="10" s="1"/>
  <c r="H2046" i="10" s="1"/>
  <c r="F2047" i="10"/>
  <c r="G2047" i="10" s="1"/>
  <c r="H2047" i="10" s="1"/>
  <c r="F2048" i="10"/>
  <c r="G2048" i="10" s="1"/>
  <c r="H2048" i="10" s="1"/>
  <c r="F2049" i="10"/>
  <c r="G2049" i="10" s="1"/>
  <c r="H2049" i="10" s="1"/>
  <c r="F2050" i="10"/>
  <c r="G2050" i="10" s="1"/>
  <c r="H2050" i="10" s="1"/>
  <c r="F2051" i="10"/>
  <c r="G2051" i="10" s="1"/>
  <c r="H2051" i="10" s="1"/>
  <c r="F2052" i="10"/>
  <c r="G2052" i="10" s="1"/>
  <c r="H2052" i="10" s="1"/>
  <c r="F2053" i="10"/>
  <c r="G2053" i="10" s="1"/>
  <c r="H2053" i="10" s="1"/>
  <c r="F2054" i="10"/>
  <c r="G2054" i="10" s="1"/>
  <c r="H2054" i="10" s="1"/>
  <c r="F2055" i="10"/>
  <c r="G2055" i="10" s="1"/>
  <c r="H2055" i="10" s="1"/>
  <c r="F2056" i="10"/>
  <c r="G2056" i="10" s="1"/>
  <c r="H2056" i="10" s="1"/>
  <c r="F2057" i="10"/>
  <c r="G2057" i="10" s="1"/>
  <c r="H2057" i="10" s="1"/>
  <c r="F2058" i="10"/>
  <c r="G2058" i="10" s="1"/>
  <c r="H2058" i="10" s="1"/>
  <c r="F2059" i="10"/>
  <c r="G2059" i="10" s="1"/>
  <c r="H2059" i="10" s="1"/>
  <c r="F2060" i="10"/>
  <c r="G2060" i="10" s="1"/>
  <c r="H2060" i="10" s="1"/>
  <c r="F2061" i="10"/>
  <c r="G2061" i="10" s="1"/>
  <c r="H2061" i="10" s="1"/>
  <c r="F2062" i="10"/>
  <c r="G2062" i="10" s="1"/>
  <c r="H2062" i="10" s="1"/>
  <c r="F2063" i="10"/>
  <c r="G2063" i="10" s="1"/>
  <c r="H2063" i="10" s="1"/>
  <c r="F2064" i="10"/>
  <c r="G2064" i="10" s="1"/>
  <c r="H2064" i="10" s="1"/>
  <c r="F2065" i="10"/>
  <c r="G2065" i="10" s="1"/>
  <c r="H2065" i="10" s="1"/>
  <c r="F2066" i="10"/>
  <c r="G2066" i="10" s="1"/>
  <c r="H2066" i="10" s="1"/>
  <c r="F2067" i="10"/>
  <c r="G2067" i="10" s="1"/>
  <c r="H2067" i="10" s="1"/>
  <c r="F2068" i="10"/>
  <c r="G2068" i="10" s="1"/>
  <c r="H2068" i="10" s="1"/>
  <c r="F2069" i="10"/>
  <c r="G2069" i="10" s="1"/>
  <c r="H2069" i="10" s="1"/>
  <c r="F2070" i="10"/>
  <c r="G2070" i="10" s="1"/>
  <c r="H2070" i="10" s="1"/>
  <c r="F2071" i="10"/>
  <c r="G2071" i="10" s="1"/>
  <c r="H2071" i="10" s="1"/>
  <c r="F2072" i="10"/>
  <c r="G2072" i="10" s="1"/>
  <c r="H2072" i="10" s="1"/>
  <c r="F2073" i="10"/>
  <c r="G2073" i="10" s="1"/>
  <c r="H2073" i="10" s="1"/>
  <c r="F2074" i="10"/>
  <c r="G2074" i="10" s="1"/>
  <c r="H2074" i="10" s="1"/>
  <c r="F2075" i="10"/>
  <c r="G2075" i="10" s="1"/>
  <c r="H2075" i="10" s="1"/>
  <c r="F2076" i="10"/>
  <c r="G2076" i="10" s="1"/>
  <c r="H2076" i="10" s="1"/>
  <c r="F2077" i="10"/>
  <c r="G2077" i="10" s="1"/>
  <c r="H2077" i="10" s="1"/>
  <c r="F2078" i="10"/>
  <c r="G2078" i="10" s="1"/>
  <c r="H2078" i="10" s="1"/>
  <c r="F2079" i="10"/>
  <c r="G2079" i="10" s="1"/>
  <c r="H2079" i="10" s="1"/>
  <c r="F2080" i="10"/>
  <c r="G2080" i="10" s="1"/>
  <c r="H2080" i="10" s="1"/>
  <c r="F2081" i="10"/>
  <c r="G2081" i="10" s="1"/>
  <c r="H2081" i="10" s="1"/>
  <c r="F2082" i="10"/>
  <c r="G2082" i="10" s="1"/>
  <c r="H2082" i="10" s="1"/>
  <c r="F2083" i="10"/>
  <c r="G2083" i="10" s="1"/>
  <c r="H2083" i="10" s="1"/>
  <c r="F2084" i="10"/>
  <c r="G2084" i="10" s="1"/>
  <c r="H2084" i="10" s="1"/>
  <c r="F2085" i="10"/>
  <c r="G2085" i="10" s="1"/>
  <c r="H2085" i="10" s="1"/>
  <c r="F2086" i="10"/>
  <c r="G2086" i="10" s="1"/>
  <c r="H2086" i="10" s="1"/>
  <c r="F2087" i="10"/>
  <c r="G2087" i="10" s="1"/>
  <c r="H2087" i="10" s="1"/>
  <c r="F2088" i="10"/>
  <c r="G2088" i="10" s="1"/>
  <c r="H2088" i="10" s="1"/>
  <c r="F2089" i="10"/>
  <c r="G2089" i="10" s="1"/>
  <c r="H2089" i="10" s="1"/>
  <c r="F2090" i="10"/>
  <c r="G2090" i="10" s="1"/>
  <c r="H2090" i="10" s="1"/>
  <c r="F2091" i="10"/>
  <c r="G2091" i="10" s="1"/>
  <c r="H2091" i="10" s="1"/>
  <c r="F2092" i="10"/>
  <c r="G2092" i="10" s="1"/>
  <c r="H2092" i="10" s="1"/>
  <c r="F2093" i="10"/>
  <c r="G2093" i="10" s="1"/>
  <c r="H2093" i="10" s="1"/>
  <c r="F2094" i="10"/>
  <c r="G2094" i="10" s="1"/>
  <c r="H2094" i="10" s="1"/>
  <c r="F2095" i="10"/>
  <c r="G2095" i="10" s="1"/>
  <c r="H2095" i="10" s="1"/>
  <c r="F2096" i="10"/>
  <c r="G2096" i="10" s="1"/>
  <c r="H2096" i="10" s="1"/>
  <c r="F2097" i="10"/>
  <c r="G2097" i="10" s="1"/>
  <c r="H2097" i="10" s="1"/>
  <c r="F2098" i="10"/>
  <c r="G2098" i="10" s="1"/>
  <c r="H2098" i="10" s="1"/>
  <c r="F2099" i="10"/>
  <c r="G2099" i="10" s="1"/>
  <c r="H2099" i="10" s="1"/>
  <c r="F2100" i="10"/>
  <c r="G2100" i="10" s="1"/>
  <c r="H2100" i="10" s="1"/>
  <c r="F2101" i="10"/>
  <c r="G2101" i="10" s="1"/>
  <c r="H2101" i="10" s="1"/>
  <c r="F2102" i="10"/>
  <c r="G2102" i="10" s="1"/>
  <c r="H2102" i="10" s="1"/>
  <c r="F2103" i="10"/>
  <c r="G2103" i="10" s="1"/>
  <c r="H2103" i="10" s="1"/>
  <c r="F2104" i="10"/>
  <c r="G2104" i="10" s="1"/>
  <c r="H2104" i="10" s="1"/>
  <c r="F2105" i="10"/>
  <c r="G2105" i="10" s="1"/>
  <c r="H2105" i="10" s="1"/>
  <c r="F2106" i="10"/>
  <c r="G2106" i="10" s="1"/>
  <c r="H2106" i="10" s="1"/>
  <c r="F2107" i="10"/>
  <c r="G2107" i="10" s="1"/>
  <c r="H2107" i="10" s="1"/>
  <c r="F2108" i="10"/>
  <c r="G2108" i="10" s="1"/>
  <c r="H2108" i="10" s="1"/>
  <c r="F2109" i="10"/>
  <c r="G2109" i="10" s="1"/>
  <c r="H2109" i="10" s="1"/>
  <c r="F2110" i="10"/>
  <c r="G2110" i="10" s="1"/>
  <c r="H2110" i="10" s="1"/>
  <c r="F2111" i="10"/>
  <c r="G2111" i="10" s="1"/>
  <c r="H2111" i="10" s="1"/>
  <c r="F2112" i="10"/>
  <c r="G2112" i="10" s="1"/>
  <c r="H2112" i="10" s="1"/>
  <c r="F2113" i="10"/>
  <c r="G2113" i="10" s="1"/>
  <c r="H2113" i="10" s="1"/>
  <c r="F2114" i="10"/>
  <c r="G2114" i="10" s="1"/>
  <c r="H2114" i="10" s="1"/>
  <c r="F2115" i="10"/>
  <c r="G2115" i="10" s="1"/>
  <c r="H2115" i="10" s="1"/>
  <c r="F2116" i="10"/>
  <c r="G2116" i="10" s="1"/>
  <c r="H2116" i="10" s="1"/>
  <c r="F2117" i="10"/>
  <c r="G2117" i="10" s="1"/>
  <c r="H2117" i="10" s="1"/>
  <c r="F2118" i="10"/>
  <c r="G2118" i="10" s="1"/>
  <c r="H2118" i="10" s="1"/>
  <c r="F2119" i="10"/>
  <c r="G2119" i="10" s="1"/>
  <c r="H2119" i="10" s="1"/>
  <c r="F2120" i="10"/>
  <c r="G2120" i="10" s="1"/>
  <c r="H2120" i="10" s="1"/>
  <c r="F2121" i="10"/>
  <c r="G2121" i="10" s="1"/>
  <c r="H2121" i="10" s="1"/>
  <c r="F2122" i="10"/>
  <c r="G2122" i="10" s="1"/>
  <c r="H2122" i="10" s="1"/>
  <c r="F2123" i="10"/>
  <c r="G2123" i="10" s="1"/>
  <c r="H2123" i="10" s="1"/>
  <c r="F2124" i="10"/>
  <c r="G2124" i="10" s="1"/>
  <c r="H2124" i="10" s="1"/>
  <c r="F2125" i="10"/>
  <c r="G2125" i="10" s="1"/>
  <c r="H2125" i="10" s="1"/>
  <c r="F2126" i="10"/>
  <c r="G2126" i="10" s="1"/>
  <c r="H2126" i="10" s="1"/>
  <c r="F2127" i="10"/>
  <c r="G2127" i="10" s="1"/>
  <c r="H2127" i="10" s="1"/>
  <c r="F2128" i="10"/>
  <c r="G2128" i="10" s="1"/>
  <c r="H2128" i="10" s="1"/>
  <c r="F2129" i="10"/>
  <c r="G2129" i="10" s="1"/>
  <c r="H2129" i="10" s="1"/>
  <c r="F2130" i="10"/>
  <c r="G2130" i="10" s="1"/>
  <c r="H2130" i="10" s="1"/>
  <c r="F2131" i="10"/>
  <c r="G2131" i="10" s="1"/>
  <c r="H2131" i="10" s="1"/>
  <c r="F2132" i="10"/>
  <c r="G2132" i="10" s="1"/>
  <c r="H2132" i="10" s="1"/>
  <c r="F2133" i="10"/>
  <c r="G2133" i="10" s="1"/>
  <c r="H2133" i="10" s="1"/>
  <c r="F2134" i="10"/>
  <c r="G2134" i="10" s="1"/>
  <c r="H2134" i="10" s="1"/>
  <c r="F2135" i="10"/>
  <c r="G2135" i="10" s="1"/>
  <c r="H2135" i="10" s="1"/>
  <c r="F2136" i="10"/>
  <c r="G2136" i="10" s="1"/>
  <c r="H2136" i="10" s="1"/>
  <c r="F2137" i="10"/>
  <c r="G2137" i="10" s="1"/>
  <c r="H2137" i="10" s="1"/>
  <c r="F2138" i="10"/>
  <c r="G2138" i="10" s="1"/>
  <c r="H2138" i="10" s="1"/>
  <c r="F2139" i="10"/>
  <c r="G2139" i="10" s="1"/>
  <c r="H2139" i="10" s="1"/>
  <c r="F2140" i="10"/>
  <c r="G2140" i="10" s="1"/>
  <c r="H2140" i="10" s="1"/>
  <c r="F2141" i="10"/>
  <c r="G2141" i="10" s="1"/>
  <c r="H2141" i="10" s="1"/>
  <c r="F2142" i="10"/>
  <c r="G2142" i="10" s="1"/>
  <c r="H2142" i="10" s="1"/>
  <c r="F2143" i="10"/>
  <c r="G2143" i="10" s="1"/>
  <c r="H2143" i="10" s="1"/>
  <c r="F2144" i="10"/>
  <c r="G2144" i="10" s="1"/>
  <c r="H2144" i="10" s="1"/>
  <c r="F2145" i="10"/>
  <c r="G2145" i="10" s="1"/>
  <c r="H2145" i="10" s="1"/>
  <c r="F2146" i="10"/>
  <c r="G2146" i="10" s="1"/>
  <c r="H2146" i="10" s="1"/>
  <c r="F2147" i="10"/>
  <c r="G2147" i="10" s="1"/>
  <c r="H2147" i="10" s="1"/>
  <c r="F2148" i="10"/>
  <c r="G2148" i="10" s="1"/>
  <c r="H2148" i="10" s="1"/>
  <c r="F2149" i="10"/>
  <c r="G2149" i="10" s="1"/>
  <c r="H2149" i="10" s="1"/>
  <c r="F2150" i="10"/>
  <c r="G2150" i="10" s="1"/>
  <c r="H2150" i="10" s="1"/>
  <c r="F2151" i="10"/>
  <c r="G2151" i="10" s="1"/>
  <c r="H2151" i="10" s="1"/>
  <c r="F2152" i="10"/>
  <c r="G2152" i="10" s="1"/>
  <c r="H2152" i="10" s="1"/>
  <c r="F2153" i="10"/>
  <c r="G2153" i="10" s="1"/>
  <c r="H2153" i="10" s="1"/>
  <c r="F2154" i="10"/>
  <c r="G2154" i="10" s="1"/>
  <c r="H2154" i="10" s="1"/>
  <c r="F2155" i="10"/>
  <c r="G2155" i="10" s="1"/>
  <c r="H2155" i="10" s="1"/>
  <c r="F2156" i="10"/>
  <c r="G2156" i="10" s="1"/>
  <c r="H2156" i="10" s="1"/>
  <c r="F2157" i="10"/>
  <c r="G2157" i="10" s="1"/>
  <c r="H2157" i="10" s="1"/>
  <c r="F2158" i="10"/>
  <c r="G2158" i="10" s="1"/>
  <c r="H2158" i="10" s="1"/>
  <c r="F2159" i="10"/>
  <c r="G2159" i="10" s="1"/>
  <c r="H2159" i="10" s="1"/>
  <c r="F2160" i="10"/>
  <c r="G2160" i="10" s="1"/>
  <c r="H2160" i="10" s="1"/>
  <c r="F2161" i="10"/>
  <c r="G2161" i="10" s="1"/>
  <c r="H2161" i="10" s="1"/>
  <c r="F2162" i="10"/>
  <c r="G2162" i="10" s="1"/>
  <c r="H2162" i="10" s="1"/>
  <c r="F2163" i="10"/>
  <c r="G2163" i="10" s="1"/>
  <c r="H2163" i="10" s="1"/>
  <c r="F2164" i="10"/>
  <c r="G2164" i="10" s="1"/>
  <c r="H2164" i="10" s="1"/>
  <c r="F2165" i="10"/>
  <c r="G2165" i="10" s="1"/>
  <c r="H2165" i="10" s="1"/>
  <c r="F2166" i="10"/>
  <c r="G2166" i="10" s="1"/>
  <c r="H2166" i="10" s="1"/>
  <c r="F2167" i="10"/>
  <c r="G2167" i="10" s="1"/>
  <c r="H2167" i="10" s="1"/>
  <c r="F2168" i="10"/>
  <c r="G2168" i="10" s="1"/>
  <c r="H2168" i="10" s="1"/>
  <c r="F2169" i="10"/>
  <c r="G2169" i="10" s="1"/>
  <c r="H2169" i="10" s="1"/>
  <c r="F2170" i="10"/>
  <c r="G2170" i="10" s="1"/>
  <c r="H2170" i="10" s="1"/>
  <c r="F2171" i="10"/>
  <c r="G2171" i="10" s="1"/>
  <c r="H2171" i="10" s="1"/>
  <c r="F2172" i="10"/>
  <c r="G2172" i="10" s="1"/>
  <c r="H2172" i="10" s="1"/>
  <c r="F2173" i="10"/>
  <c r="G2173" i="10" s="1"/>
  <c r="H2173" i="10" s="1"/>
  <c r="F2174" i="10"/>
  <c r="G2174" i="10" s="1"/>
  <c r="H2174" i="10" s="1"/>
  <c r="F2175" i="10"/>
  <c r="G2175" i="10" s="1"/>
  <c r="H2175" i="10" s="1"/>
  <c r="F2176" i="10"/>
  <c r="G2176" i="10" s="1"/>
  <c r="H2176" i="10" s="1"/>
  <c r="F2177" i="10"/>
  <c r="G2177" i="10" s="1"/>
  <c r="H2177" i="10" s="1"/>
  <c r="F2178" i="10"/>
  <c r="G2178" i="10" s="1"/>
  <c r="H2178" i="10" s="1"/>
  <c r="F2179" i="10"/>
  <c r="G2179" i="10" s="1"/>
  <c r="H2179" i="10" s="1"/>
  <c r="F2180" i="10"/>
  <c r="G2180" i="10" s="1"/>
  <c r="H2180" i="10" s="1"/>
  <c r="F2181" i="10"/>
  <c r="G2181" i="10" s="1"/>
  <c r="H2181" i="10" s="1"/>
  <c r="F2182" i="10"/>
  <c r="G2182" i="10" s="1"/>
  <c r="H2182" i="10" s="1"/>
  <c r="F2183" i="10"/>
  <c r="G2183" i="10" s="1"/>
  <c r="H2183" i="10" s="1"/>
  <c r="F2184" i="10"/>
  <c r="G2184" i="10" s="1"/>
  <c r="H2184" i="10" s="1"/>
  <c r="F2185" i="10"/>
  <c r="G2185" i="10" s="1"/>
  <c r="H2185" i="10" s="1"/>
  <c r="F2186" i="10"/>
  <c r="G2186" i="10" s="1"/>
  <c r="H2186" i="10" s="1"/>
  <c r="F2187" i="10"/>
  <c r="G2187" i="10" s="1"/>
  <c r="H2187" i="10" s="1"/>
  <c r="F2188" i="10"/>
  <c r="G2188" i="10" s="1"/>
  <c r="H2188" i="10" s="1"/>
  <c r="F2189" i="10"/>
  <c r="G2189" i="10" s="1"/>
  <c r="H2189" i="10" s="1"/>
  <c r="F2190" i="10"/>
  <c r="G2190" i="10" s="1"/>
  <c r="H2190" i="10" s="1"/>
  <c r="F2191" i="10"/>
  <c r="G2191" i="10" s="1"/>
  <c r="H2191" i="10" s="1"/>
  <c r="F2192" i="10"/>
  <c r="G2192" i="10" s="1"/>
  <c r="H2192" i="10" s="1"/>
  <c r="F2193" i="10"/>
  <c r="G2193" i="10" s="1"/>
  <c r="H2193" i="10" s="1"/>
  <c r="F2194" i="10"/>
  <c r="G2194" i="10" s="1"/>
  <c r="H2194" i="10" s="1"/>
  <c r="F2195" i="10"/>
  <c r="G2195" i="10" s="1"/>
  <c r="H2195" i="10" s="1"/>
  <c r="F2196" i="10"/>
  <c r="G2196" i="10" s="1"/>
  <c r="H2196" i="10" s="1"/>
  <c r="F2197" i="10"/>
  <c r="G2197" i="10" s="1"/>
  <c r="H2197" i="10" s="1"/>
  <c r="F2198" i="10"/>
  <c r="G2198" i="10" s="1"/>
  <c r="H2198" i="10" s="1"/>
  <c r="F2199" i="10"/>
  <c r="G2199" i="10" s="1"/>
  <c r="H2199" i="10" s="1"/>
  <c r="F2200" i="10"/>
  <c r="G2200" i="10" s="1"/>
  <c r="H2200" i="10" s="1"/>
  <c r="F2201" i="10"/>
  <c r="G2201" i="10" s="1"/>
  <c r="H2201" i="10" s="1"/>
  <c r="F2202" i="10"/>
  <c r="G2202" i="10" s="1"/>
  <c r="H2202" i="10" s="1"/>
  <c r="F2203" i="10"/>
  <c r="G2203" i="10" s="1"/>
  <c r="H2203" i="10" s="1"/>
  <c r="F2204" i="10"/>
  <c r="G2204" i="10" s="1"/>
  <c r="H2204" i="10" s="1"/>
  <c r="F2205" i="10"/>
  <c r="G2205" i="10" s="1"/>
  <c r="H2205" i="10" s="1"/>
  <c r="F2206" i="10"/>
  <c r="G2206" i="10" s="1"/>
  <c r="H2206" i="10" s="1"/>
  <c r="F2207" i="10"/>
  <c r="G2207" i="10" s="1"/>
  <c r="H2207" i="10" s="1"/>
  <c r="F2208" i="10"/>
  <c r="G2208" i="10" s="1"/>
  <c r="H2208" i="10" s="1"/>
  <c r="F2209" i="10"/>
  <c r="G2209" i="10" s="1"/>
  <c r="H2209" i="10" s="1"/>
  <c r="F2210" i="10"/>
  <c r="G2210" i="10" s="1"/>
  <c r="H2210" i="10" s="1"/>
  <c r="F2211" i="10"/>
  <c r="G2211" i="10" s="1"/>
  <c r="H2211" i="10" s="1"/>
  <c r="F2212" i="10"/>
  <c r="G2212" i="10" s="1"/>
  <c r="H2212" i="10" s="1"/>
  <c r="F2213" i="10"/>
  <c r="G2213" i="10" s="1"/>
  <c r="H2213" i="10" s="1"/>
  <c r="F2214" i="10"/>
  <c r="G2214" i="10" s="1"/>
  <c r="H2214" i="10" s="1"/>
  <c r="F2215" i="10"/>
  <c r="G2215" i="10" s="1"/>
  <c r="H2215" i="10" s="1"/>
  <c r="F2216" i="10"/>
  <c r="G2216" i="10" s="1"/>
  <c r="H2216" i="10" s="1"/>
  <c r="F2217" i="10"/>
  <c r="G2217" i="10" s="1"/>
  <c r="H2217" i="10" s="1"/>
  <c r="F2218" i="10"/>
  <c r="G2218" i="10" s="1"/>
  <c r="H2218" i="10" s="1"/>
  <c r="F2219" i="10"/>
  <c r="G2219" i="10" s="1"/>
  <c r="H2219" i="10" s="1"/>
  <c r="F2220" i="10"/>
  <c r="G2220" i="10" s="1"/>
  <c r="H2220" i="10" s="1"/>
  <c r="F2221" i="10"/>
  <c r="G2221" i="10" s="1"/>
  <c r="H2221" i="10" s="1"/>
  <c r="F2222" i="10"/>
  <c r="G2222" i="10" s="1"/>
  <c r="H2222" i="10" s="1"/>
  <c r="F2223" i="10"/>
  <c r="G2223" i="10" s="1"/>
  <c r="H2223" i="10" s="1"/>
  <c r="F2224" i="10"/>
  <c r="G2224" i="10" s="1"/>
  <c r="H2224" i="10" s="1"/>
  <c r="F2225" i="10"/>
  <c r="G2225" i="10" s="1"/>
  <c r="H2225" i="10" s="1"/>
  <c r="F2226" i="10"/>
  <c r="G2226" i="10" s="1"/>
  <c r="H2226" i="10" s="1"/>
  <c r="F2227" i="10"/>
  <c r="G2227" i="10" s="1"/>
  <c r="H2227" i="10" s="1"/>
  <c r="F2228" i="10"/>
  <c r="G2228" i="10" s="1"/>
  <c r="H2228" i="10" s="1"/>
  <c r="F2229" i="10"/>
  <c r="G2229" i="10" s="1"/>
  <c r="H2229" i="10" s="1"/>
  <c r="F2230" i="10"/>
  <c r="G2230" i="10" s="1"/>
  <c r="H2230" i="10" s="1"/>
  <c r="F2231" i="10"/>
  <c r="G2231" i="10" s="1"/>
  <c r="H2231" i="10" s="1"/>
  <c r="F2232" i="10"/>
  <c r="G2232" i="10" s="1"/>
  <c r="H2232" i="10" s="1"/>
  <c r="F2233" i="10"/>
  <c r="G2233" i="10" s="1"/>
  <c r="H2233" i="10" s="1"/>
  <c r="F2234" i="10"/>
  <c r="G2234" i="10" s="1"/>
  <c r="H2234" i="10" s="1"/>
  <c r="F2235" i="10"/>
  <c r="G2235" i="10" s="1"/>
  <c r="H2235" i="10" s="1"/>
  <c r="F2236" i="10"/>
  <c r="G2236" i="10" s="1"/>
  <c r="H2236" i="10" s="1"/>
  <c r="F2237" i="10"/>
  <c r="G2237" i="10" s="1"/>
  <c r="H2237" i="10" s="1"/>
  <c r="F2238" i="10"/>
  <c r="G2238" i="10" s="1"/>
  <c r="H2238" i="10" s="1"/>
  <c r="F2239" i="10"/>
  <c r="G2239" i="10" s="1"/>
  <c r="H2239" i="10" s="1"/>
  <c r="F2240" i="10"/>
  <c r="G2240" i="10" s="1"/>
  <c r="H2240" i="10" s="1"/>
  <c r="F2241" i="10"/>
  <c r="G2241" i="10" s="1"/>
  <c r="H2241" i="10" s="1"/>
  <c r="F2242" i="10"/>
  <c r="G2242" i="10" s="1"/>
  <c r="H2242" i="10" s="1"/>
  <c r="F2243" i="10"/>
  <c r="G2243" i="10" s="1"/>
  <c r="H2243" i="10" s="1"/>
  <c r="F2244" i="10"/>
  <c r="G2244" i="10" s="1"/>
  <c r="H2244" i="10" s="1"/>
  <c r="F2245" i="10"/>
  <c r="G2245" i="10" s="1"/>
  <c r="H2245" i="10" s="1"/>
  <c r="F2246" i="10"/>
  <c r="G2246" i="10" s="1"/>
  <c r="H2246" i="10" s="1"/>
  <c r="F2247" i="10"/>
  <c r="G2247" i="10" s="1"/>
  <c r="H2247" i="10" s="1"/>
  <c r="F2248" i="10"/>
  <c r="G2248" i="10" s="1"/>
  <c r="H2248" i="10" s="1"/>
  <c r="F2249" i="10"/>
  <c r="G2249" i="10" s="1"/>
  <c r="H2249" i="10" s="1"/>
  <c r="F2250" i="10"/>
  <c r="G2250" i="10" s="1"/>
  <c r="H2250" i="10" s="1"/>
  <c r="F2251" i="10"/>
  <c r="G2251" i="10" s="1"/>
  <c r="H2251" i="10" s="1"/>
  <c r="F2252" i="10"/>
  <c r="G2252" i="10" s="1"/>
  <c r="H2252" i="10" s="1"/>
  <c r="F2253" i="10"/>
  <c r="G2253" i="10" s="1"/>
  <c r="H2253" i="10" s="1"/>
  <c r="F2254" i="10"/>
  <c r="G2254" i="10" s="1"/>
  <c r="H2254" i="10" s="1"/>
  <c r="F2255" i="10"/>
  <c r="G2255" i="10" s="1"/>
  <c r="H2255" i="10" s="1"/>
  <c r="F2256" i="10"/>
  <c r="G2256" i="10" s="1"/>
  <c r="H2256" i="10" s="1"/>
  <c r="F2257" i="10"/>
  <c r="G2257" i="10" s="1"/>
  <c r="H2257" i="10" s="1"/>
  <c r="F2258" i="10"/>
  <c r="G2258" i="10" s="1"/>
  <c r="H2258" i="10" s="1"/>
  <c r="F2259" i="10"/>
  <c r="G2259" i="10" s="1"/>
  <c r="H2259" i="10" s="1"/>
  <c r="F2260" i="10"/>
  <c r="G2260" i="10" s="1"/>
  <c r="H2260" i="10" s="1"/>
  <c r="F2261" i="10"/>
  <c r="G2261" i="10" s="1"/>
  <c r="H2261" i="10" s="1"/>
  <c r="F2262" i="10"/>
  <c r="G2262" i="10" s="1"/>
  <c r="H2262" i="10" s="1"/>
  <c r="F2263" i="10"/>
  <c r="G2263" i="10" s="1"/>
  <c r="H2263" i="10" s="1"/>
  <c r="F2264" i="10"/>
  <c r="G2264" i="10" s="1"/>
  <c r="H2264" i="10" s="1"/>
  <c r="F2265" i="10"/>
  <c r="G2265" i="10" s="1"/>
  <c r="H2265" i="10" s="1"/>
  <c r="F2266" i="10"/>
  <c r="G2266" i="10" s="1"/>
  <c r="H2266" i="10" s="1"/>
  <c r="F2267" i="10"/>
  <c r="G2267" i="10" s="1"/>
  <c r="H2267" i="10" s="1"/>
  <c r="F2268" i="10"/>
  <c r="G2268" i="10" s="1"/>
  <c r="H2268" i="10" s="1"/>
  <c r="F2269" i="10"/>
  <c r="G2269" i="10" s="1"/>
  <c r="H2269" i="10" s="1"/>
  <c r="F2270" i="10"/>
  <c r="G2270" i="10" s="1"/>
  <c r="H2270" i="10" s="1"/>
  <c r="F2271" i="10"/>
  <c r="G2271" i="10" s="1"/>
  <c r="H2271" i="10" s="1"/>
  <c r="F2272" i="10"/>
  <c r="G2272" i="10" s="1"/>
  <c r="H2272" i="10" s="1"/>
  <c r="F2273" i="10"/>
  <c r="G2273" i="10" s="1"/>
  <c r="H2273" i="10" s="1"/>
  <c r="F2274" i="10"/>
  <c r="G2274" i="10" s="1"/>
  <c r="H2274" i="10" s="1"/>
  <c r="F2275" i="10"/>
  <c r="G2275" i="10" s="1"/>
  <c r="H2275" i="10" s="1"/>
  <c r="F2276" i="10"/>
  <c r="G2276" i="10" s="1"/>
  <c r="H2276" i="10" s="1"/>
  <c r="F2277" i="10"/>
  <c r="G2277" i="10" s="1"/>
  <c r="H2277" i="10" s="1"/>
  <c r="F2278" i="10"/>
  <c r="G2278" i="10" s="1"/>
  <c r="H2278" i="10" s="1"/>
  <c r="F2279" i="10"/>
  <c r="G2279" i="10" s="1"/>
  <c r="H2279" i="10" s="1"/>
  <c r="F2280" i="10"/>
  <c r="G2280" i="10" s="1"/>
  <c r="H2280" i="10" s="1"/>
  <c r="F2281" i="10"/>
  <c r="G2281" i="10" s="1"/>
  <c r="H2281" i="10" s="1"/>
  <c r="F2282" i="10"/>
  <c r="G2282" i="10" s="1"/>
  <c r="H2282" i="10" s="1"/>
  <c r="F2283" i="10"/>
  <c r="G2283" i="10" s="1"/>
  <c r="H2283" i="10" s="1"/>
  <c r="F2284" i="10"/>
  <c r="G2284" i="10" s="1"/>
  <c r="H2284" i="10" s="1"/>
  <c r="F2285" i="10"/>
  <c r="G2285" i="10" s="1"/>
  <c r="H2285" i="10" s="1"/>
  <c r="F2286" i="10"/>
  <c r="G2286" i="10" s="1"/>
  <c r="H2286" i="10" s="1"/>
  <c r="F2287" i="10"/>
  <c r="G2287" i="10" s="1"/>
  <c r="H2287" i="10" s="1"/>
  <c r="F2288" i="10"/>
  <c r="G2288" i="10" s="1"/>
  <c r="H2288" i="10" s="1"/>
  <c r="F2289" i="10"/>
  <c r="G2289" i="10" s="1"/>
  <c r="H2289" i="10" s="1"/>
  <c r="F2290" i="10"/>
  <c r="G2290" i="10" s="1"/>
  <c r="H2290" i="10" s="1"/>
  <c r="F2291" i="10"/>
  <c r="G2291" i="10" s="1"/>
  <c r="H2291" i="10" s="1"/>
  <c r="F2292" i="10"/>
  <c r="G2292" i="10" s="1"/>
  <c r="H2292" i="10" s="1"/>
  <c r="F2293" i="10"/>
  <c r="G2293" i="10" s="1"/>
  <c r="H2293" i="10" s="1"/>
  <c r="F2294" i="10"/>
  <c r="G2294" i="10" s="1"/>
  <c r="H2294" i="10" s="1"/>
  <c r="F2295" i="10"/>
  <c r="G2295" i="10" s="1"/>
  <c r="H2295" i="10" s="1"/>
  <c r="F2296" i="10"/>
  <c r="G2296" i="10" s="1"/>
  <c r="H2296" i="10" s="1"/>
  <c r="F2297" i="10"/>
  <c r="G2297" i="10" s="1"/>
  <c r="H2297" i="10" s="1"/>
  <c r="F2298" i="10"/>
  <c r="G2298" i="10" s="1"/>
  <c r="H2298" i="10" s="1"/>
  <c r="F2299" i="10"/>
  <c r="G2299" i="10" s="1"/>
  <c r="H2299" i="10" s="1"/>
  <c r="F2300" i="10"/>
  <c r="G2300" i="10" s="1"/>
  <c r="H2300" i="10" s="1"/>
  <c r="F2301" i="10"/>
  <c r="G2301" i="10" s="1"/>
  <c r="H2301" i="10" s="1"/>
  <c r="F2302" i="10"/>
  <c r="G2302" i="10" s="1"/>
  <c r="H2302" i="10" s="1"/>
  <c r="F2303" i="10"/>
  <c r="G2303" i="10" s="1"/>
  <c r="H2303" i="10" s="1"/>
  <c r="F2304" i="10"/>
  <c r="G2304" i="10" s="1"/>
  <c r="H2304" i="10" s="1"/>
  <c r="F2305" i="10"/>
  <c r="G2305" i="10" s="1"/>
  <c r="H2305" i="10" s="1"/>
  <c r="F2306" i="10"/>
  <c r="G2306" i="10" s="1"/>
  <c r="H2306" i="10" s="1"/>
  <c r="F2307" i="10"/>
  <c r="G2307" i="10" s="1"/>
  <c r="H2307" i="10" s="1"/>
  <c r="F2308" i="10"/>
  <c r="G2308" i="10" s="1"/>
  <c r="H2308" i="10" s="1"/>
  <c r="F2309" i="10"/>
  <c r="G2309" i="10" s="1"/>
  <c r="H2309" i="10" s="1"/>
  <c r="F2310" i="10"/>
  <c r="G2310" i="10" s="1"/>
  <c r="H2310" i="10" s="1"/>
  <c r="F2311" i="10"/>
  <c r="G2311" i="10" s="1"/>
  <c r="H2311" i="10" s="1"/>
  <c r="F2312" i="10"/>
  <c r="G2312" i="10" s="1"/>
  <c r="H2312" i="10" s="1"/>
  <c r="F2313" i="10"/>
  <c r="G2313" i="10" s="1"/>
  <c r="H2313" i="10" s="1"/>
  <c r="F2314" i="10"/>
  <c r="G2314" i="10" s="1"/>
  <c r="H2314" i="10" s="1"/>
  <c r="F2315" i="10"/>
  <c r="G2315" i="10" s="1"/>
  <c r="H2315" i="10" s="1"/>
  <c r="F2316" i="10"/>
  <c r="G2316" i="10" s="1"/>
  <c r="H2316" i="10" s="1"/>
  <c r="F2317" i="10"/>
  <c r="G2317" i="10" s="1"/>
  <c r="H2317" i="10" s="1"/>
  <c r="F2318" i="10"/>
  <c r="G2318" i="10" s="1"/>
  <c r="H2318" i="10" s="1"/>
  <c r="F2319" i="10"/>
  <c r="G2319" i="10" s="1"/>
  <c r="H2319" i="10" s="1"/>
  <c r="F2320" i="10"/>
  <c r="G2320" i="10" s="1"/>
  <c r="H2320" i="10" s="1"/>
  <c r="F2321" i="10"/>
  <c r="G2321" i="10" s="1"/>
  <c r="H2321" i="10" s="1"/>
  <c r="F2322" i="10"/>
  <c r="G2322" i="10" s="1"/>
  <c r="H2322" i="10" s="1"/>
  <c r="F2323" i="10"/>
  <c r="G2323" i="10" s="1"/>
  <c r="H2323" i="10" s="1"/>
  <c r="F2324" i="10"/>
  <c r="G2324" i="10" s="1"/>
  <c r="H2324" i="10" s="1"/>
  <c r="F2325" i="10"/>
  <c r="G2325" i="10" s="1"/>
  <c r="H2325" i="10" s="1"/>
  <c r="F2326" i="10"/>
  <c r="G2326" i="10" s="1"/>
  <c r="H2326" i="10" s="1"/>
  <c r="F2327" i="10"/>
  <c r="G2327" i="10" s="1"/>
  <c r="H2327" i="10" s="1"/>
  <c r="F2328" i="10"/>
  <c r="G2328" i="10" s="1"/>
  <c r="H2328" i="10" s="1"/>
  <c r="F2329" i="10"/>
  <c r="G2329" i="10" s="1"/>
  <c r="H2329" i="10" s="1"/>
  <c r="F2330" i="10"/>
  <c r="G2330" i="10" s="1"/>
  <c r="H2330" i="10" s="1"/>
  <c r="F2331" i="10"/>
  <c r="G2331" i="10" s="1"/>
  <c r="H2331" i="10" s="1"/>
  <c r="F2332" i="10"/>
  <c r="G2332" i="10" s="1"/>
  <c r="H2332" i="10" s="1"/>
  <c r="F2333" i="10"/>
  <c r="G2333" i="10" s="1"/>
  <c r="H2333" i="10" s="1"/>
  <c r="F2334" i="10"/>
  <c r="G2334" i="10" s="1"/>
  <c r="H2334" i="10" s="1"/>
  <c r="F2335" i="10"/>
  <c r="G2335" i="10" s="1"/>
  <c r="H2335" i="10" s="1"/>
  <c r="F2336" i="10"/>
  <c r="G2336" i="10" s="1"/>
  <c r="H2336" i="10" s="1"/>
  <c r="F2337" i="10"/>
  <c r="G2337" i="10" s="1"/>
  <c r="H2337" i="10" s="1"/>
  <c r="F2338" i="10"/>
  <c r="G2338" i="10" s="1"/>
  <c r="H2338" i="10" s="1"/>
  <c r="F2339" i="10"/>
  <c r="G2339" i="10" s="1"/>
  <c r="H2339" i="10" s="1"/>
  <c r="F2340" i="10"/>
  <c r="G2340" i="10" s="1"/>
  <c r="H2340" i="10" s="1"/>
  <c r="F2341" i="10"/>
  <c r="G2341" i="10" s="1"/>
  <c r="H2341" i="10" s="1"/>
  <c r="F2342" i="10"/>
  <c r="G2342" i="10" s="1"/>
  <c r="H2342" i="10" s="1"/>
  <c r="F2343" i="10"/>
  <c r="G2343" i="10" s="1"/>
  <c r="H2343" i="10" s="1"/>
  <c r="F2344" i="10"/>
  <c r="G2344" i="10" s="1"/>
  <c r="H2344" i="10" s="1"/>
  <c r="F2345" i="10"/>
  <c r="G2345" i="10" s="1"/>
  <c r="H2345" i="10" s="1"/>
  <c r="F2346" i="10"/>
  <c r="G2346" i="10" s="1"/>
  <c r="H2346" i="10" s="1"/>
  <c r="F2347" i="10"/>
  <c r="G2347" i="10" s="1"/>
  <c r="H2347" i="10" s="1"/>
  <c r="F2348" i="10"/>
  <c r="G2348" i="10" s="1"/>
  <c r="H2348" i="10" s="1"/>
  <c r="F2349" i="10"/>
  <c r="G2349" i="10" s="1"/>
  <c r="H2349" i="10" s="1"/>
  <c r="F2350" i="10"/>
  <c r="G2350" i="10" s="1"/>
  <c r="H2350" i="10" s="1"/>
  <c r="F2351" i="10"/>
  <c r="G2351" i="10" s="1"/>
  <c r="H2351" i="10" s="1"/>
  <c r="F2352" i="10"/>
  <c r="G2352" i="10" s="1"/>
  <c r="H2352" i="10" s="1"/>
  <c r="F2353" i="10"/>
  <c r="G2353" i="10" s="1"/>
  <c r="H2353" i="10" s="1"/>
  <c r="F2354" i="10"/>
  <c r="G2354" i="10" s="1"/>
  <c r="H2354" i="10" s="1"/>
  <c r="F2355" i="10"/>
  <c r="G2355" i="10" s="1"/>
  <c r="H2355" i="10" s="1"/>
  <c r="F2356" i="10"/>
  <c r="G2356" i="10" s="1"/>
  <c r="H2356" i="10" s="1"/>
  <c r="F2357" i="10"/>
  <c r="G2357" i="10" s="1"/>
  <c r="H2357" i="10" s="1"/>
  <c r="F2358" i="10"/>
  <c r="G2358" i="10" s="1"/>
  <c r="H2358" i="10" s="1"/>
  <c r="F2359" i="10"/>
  <c r="G2359" i="10" s="1"/>
  <c r="H2359" i="10" s="1"/>
  <c r="F2360" i="10"/>
  <c r="G2360" i="10" s="1"/>
  <c r="H2360" i="10" s="1"/>
  <c r="F2361" i="10"/>
  <c r="G2361" i="10" s="1"/>
  <c r="H2361" i="10" s="1"/>
  <c r="F2362" i="10"/>
  <c r="G2362" i="10" s="1"/>
  <c r="H2362" i="10" s="1"/>
  <c r="F2363" i="10"/>
  <c r="G2363" i="10" s="1"/>
  <c r="H2363" i="10" s="1"/>
  <c r="F2364" i="10"/>
  <c r="G2364" i="10" s="1"/>
  <c r="H2364" i="10" s="1"/>
  <c r="F2365" i="10"/>
  <c r="G2365" i="10" s="1"/>
  <c r="H2365" i="10" s="1"/>
  <c r="F2366" i="10"/>
  <c r="G2366" i="10" s="1"/>
  <c r="H2366" i="10" s="1"/>
  <c r="F2367" i="10"/>
  <c r="G2367" i="10" s="1"/>
  <c r="H2367" i="10" s="1"/>
  <c r="F2368" i="10"/>
  <c r="G2368" i="10" s="1"/>
  <c r="H2368" i="10" s="1"/>
  <c r="F2369" i="10"/>
  <c r="G2369" i="10" s="1"/>
  <c r="H2369" i="10" s="1"/>
  <c r="F2370" i="10"/>
  <c r="G2370" i="10" s="1"/>
  <c r="H2370" i="10" s="1"/>
  <c r="F2371" i="10"/>
  <c r="G2371" i="10" s="1"/>
  <c r="H2371" i="10" s="1"/>
  <c r="F2372" i="10"/>
  <c r="G2372" i="10" s="1"/>
  <c r="H2372" i="10" s="1"/>
  <c r="F2373" i="10"/>
  <c r="G2373" i="10" s="1"/>
  <c r="H2373" i="10" s="1"/>
  <c r="F2374" i="10"/>
  <c r="G2374" i="10" s="1"/>
  <c r="H2374" i="10" s="1"/>
  <c r="F2375" i="10"/>
  <c r="G2375" i="10" s="1"/>
  <c r="H2375" i="10" s="1"/>
  <c r="F2376" i="10"/>
  <c r="G2376" i="10" s="1"/>
  <c r="H2376" i="10" s="1"/>
  <c r="F2377" i="10"/>
  <c r="G2377" i="10" s="1"/>
  <c r="H2377" i="10" s="1"/>
  <c r="F2378" i="10"/>
  <c r="G2378" i="10" s="1"/>
  <c r="H2378" i="10" s="1"/>
  <c r="F2379" i="10"/>
  <c r="G2379" i="10" s="1"/>
  <c r="H2379" i="10" s="1"/>
  <c r="F2380" i="10"/>
  <c r="G2380" i="10" s="1"/>
  <c r="H2380" i="10" s="1"/>
  <c r="F2381" i="10"/>
  <c r="G2381" i="10" s="1"/>
  <c r="H2381" i="10" s="1"/>
  <c r="F2382" i="10"/>
  <c r="G2382" i="10" s="1"/>
  <c r="H2382" i="10" s="1"/>
  <c r="F2383" i="10"/>
  <c r="G2383" i="10" s="1"/>
  <c r="H2383" i="10" s="1"/>
  <c r="F2384" i="10"/>
  <c r="G2384" i="10" s="1"/>
  <c r="H2384" i="10" s="1"/>
  <c r="F2385" i="10"/>
  <c r="G2385" i="10" s="1"/>
  <c r="H2385" i="10" s="1"/>
  <c r="F2386" i="10"/>
  <c r="G2386" i="10" s="1"/>
  <c r="H2386" i="10" s="1"/>
  <c r="F2387" i="10"/>
  <c r="G2387" i="10" s="1"/>
  <c r="H2387" i="10" s="1"/>
  <c r="F2388" i="10"/>
  <c r="G2388" i="10" s="1"/>
  <c r="H2388" i="10" s="1"/>
  <c r="F2389" i="10"/>
  <c r="G2389" i="10" s="1"/>
  <c r="H2389" i="10" s="1"/>
  <c r="F2390" i="10"/>
  <c r="G2390" i="10" s="1"/>
  <c r="H2390" i="10" s="1"/>
  <c r="F2391" i="10"/>
  <c r="G2391" i="10" s="1"/>
  <c r="H2391" i="10" s="1"/>
  <c r="F2392" i="10"/>
  <c r="G2392" i="10" s="1"/>
  <c r="H2392" i="10" s="1"/>
  <c r="F2393" i="10"/>
  <c r="G2393" i="10" s="1"/>
  <c r="H2393" i="10" s="1"/>
  <c r="F2394" i="10"/>
  <c r="G2394" i="10" s="1"/>
  <c r="H2394" i="10" s="1"/>
  <c r="F2395" i="10"/>
  <c r="G2395" i="10" s="1"/>
  <c r="H2395" i="10" s="1"/>
  <c r="F2396" i="10"/>
  <c r="G2396" i="10" s="1"/>
  <c r="H2396" i="10" s="1"/>
  <c r="F2397" i="10"/>
  <c r="G2397" i="10" s="1"/>
  <c r="H2397" i="10" s="1"/>
  <c r="F2398" i="10"/>
  <c r="G2398" i="10" s="1"/>
  <c r="H2398" i="10" s="1"/>
  <c r="F2399" i="10"/>
  <c r="G2399" i="10" s="1"/>
  <c r="H2399" i="10" s="1"/>
  <c r="F2400" i="10"/>
  <c r="G2400" i="10" s="1"/>
  <c r="H2400" i="10" s="1"/>
  <c r="F2401" i="10"/>
  <c r="G2401" i="10" s="1"/>
  <c r="H2401" i="10" s="1"/>
  <c r="F2402" i="10"/>
  <c r="G2402" i="10" s="1"/>
  <c r="H2402" i="10" s="1"/>
  <c r="F2403" i="10"/>
  <c r="G2403" i="10" s="1"/>
  <c r="H2403" i="10" s="1"/>
  <c r="F2404" i="10"/>
  <c r="G2404" i="10" s="1"/>
  <c r="H2404" i="10" s="1"/>
  <c r="F2405" i="10"/>
  <c r="G2405" i="10" s="1"/>
  <c r="H2405" i="10" s="1"/>
  <c r="F2406" i="10"/>
  <c r="G2406" i="10" s="1"/>
  <c r="H2406" i="10" s="1"/>
  <c r="F2407" i="10"/>
  <c r="G2407" i="10" s="1"/>
  <c r="H2407" i="10" s="1"/>
  <c r="F2408" i="10"/>
  <c r="G2408" i="10" s="1"/>
  <c r="H2408" i="10" s="1"/>
  <c r="F2409" i="10"/>
  <c r="G2409" i="10" s="1"/>
  <c r="H2409" i="10" s="1"/>
  <c r="F2410" i="10"/>
  <c r="G2410" i="10" s="1"/>
  <c r="H2410" i="10" s="1"/>
  <c r="F2411" i="10"/>
  <c r="G2411" i="10" s="1"/>
  <c r="H2411" i="10" s="1"/>
  <c r="F2412" i="10"/>
  <c r="G2412" i="10" s="1"/>
  <c r="H2412" i="10" s="1"/>
  <c r="F2413" i="10"/>
  <c r="G2413" i="10" s="1"/>
  <c r="H2413" i="10" s="1"/>
  <c r="F2414" i="10"/>
  <c r="G2414" i="10" s="1"/>
  <c r="H2414" i="10" s="1"/>
  <c r="F2415" i="10"/>
  <c r="G2415" i="10" s="1"/>
  <c r="H2415" i="10" s="1"/>
  <c r="F2416" i="10"/>
  <c r="G2416" i="10" s="1"/>
  <c r="H2416" i="10" s="1"/>
  <c r="F2417" i="10"/>
  <c r="G2417" i="10" s="1"/>
  <c r="H2417" i="10" s="1"/>
  <c r="F2418" i="10"/>
  <c r="G2418" i="10" s="1"/>
  <c r="H2418" i="10" s="1"/>
  <c r="F2419" i="10"/>
  <c r="G2419" i="10" s="1"/>
  <c r="H2419" i="10" s="1"/>
  <c r="F2420" i="10"/>
  <c r="G2420" i="10" s="1"/>
  <c r="H2420" i="10" s="1"/>
  <c r="F2421" i="10"/>
  <c r="G2421" i="10" s="1"/>
  <c r="H2421" i="10" s="1"/>
  <c r="F2422" i="10"/>
  <c r="G2422" i="10" s="1"/>
  <c r="H2422" i="10" s="1"/>
  <c r="F2423" i="10"/>
  <c r="G2423" i="10" s="1"/>
  <c r="H2423" i="10" s="1"/>
  <c r="F2424" i="10"/>
  <c r="G2424" i="10" s="1"/>
  <c r="H2424" i="10" s="1"/>
  <c r="F2425" i="10"/>
  <c r="G2425" i="10" s="1"/>
  <c r="H2425" i="10" s="1"/>
  <c r="F2426" i="10"/>
  <c r="G2426" i="10" s="1"/>
  <c r="H2426" i="10" s="1"/>
  <c r="F2427" i="10"/>
  <c r="G2427" i="10" s="1"/>
  <c r="H2427" i="10" s="1"/>
  <c r="F2428" i="10"/>
  <c r="G2428" i="10" s="1"/>
  <c r="H2428" i="10" s="1"/>
  <c r="F2429" i="10"/>
  <c r="G2429" i="10" s="1"/>
  <c r="H2429" i="10" s="1"/>
  <c r="F2430" i="10"/>
  <c r="G2430" i="10" s="1"/>
  <c r="H2430" i="10" s="1"/>
  <c r="F2431" i="10"/>
  <c r="G2431" i="10" s="1"/>
  <c r="H2431" i="10" s="1"/>
  <c r="F2432" i="10"/>
  <c r="G2432" i="10" s="1"/>
  <c r="H2432" i="10" s="1"/>
  <c r="F2433" i="10"/>
  <c r="G2433" i="10" s="1"/>
  <c r="H2433" i="10" s="1"/>
  <c r="F2434" i="10"/>
  <c r="G2434" i="10" s="1"/>
  <c r="H2434" i="10" s="1"/>
  <c r="F2435" i="10"/>
  <c r="G2435" i="10" s="1"/>
  <c r="H2435" i="10" s="1"/>
  <c r="F2436" i="10"/>
  <c r="G2436" i="10" s="1"/>
  <c r="H2436" i="10" s="1"/>
  <c r="F2437" i="10"/>
  <c r="G2437" i="10" s="1"/>
  <c r="H2437" i="10" s="1"/>
  <c r="F2438" i="10"/>
  <c r="G2438" i="10" s="1"/>
  <c r="H2438" i="10" s="1"/>
  <c r="F2439" i="10"/>
  <c r="G2439" i="10" s="1"/>
  <c r="H2439" i="10" s="1"/>
  <c r="F2440" i="10"/>
  <c r="G2440" i="10" s="1"/>
  <c r="H2440" i="10" s="1"/>
  <c r="F2441" i="10"/>
  <c r="G2441" i="10" s="1"/>
  <c r="H2441" i="10" s="1"/>
  <c r="F2442" i="10"/>
  <c r="G2442" i="10" s="1"/>
  <c r="H2442" i="10" s="1"/>
  <c r="F2443" i="10"/>
  <c r="G2443" i="10" s="1"/>
  <c r="H2443" i="10" s="1"/>
  <c r="F2444" i="10"/>
  <c r="G2444" i="10" s="1"/>
  <c r="H2444" i="10" s="1"/>
  <c r="F2445" i="10"/>
  <c r="G2445" i="10" s="1"/>
  <c r="H2445" i="10" s="1"/>
  <c r="F2446" i="10"/>
  <c r="G2446" i="10" s="1"/>
  <c r="H2446" i="10" s="1"/>
  <c r="F2447" i="10"/>
  <c r="G2447" i="10" s="1"/>
  <c r="H2447" i="10" s="1"/>
  <c r="F2448" i="10"/>
  <c r="G2448" i="10" s="1"/>
  <c r="H2448" i="10" s="1"/>
  <c r="F2449" i="10"/>
  <c r="G2449" i="10" s="1"/>
  <c r="H2449" i="10" s="1"/>
  <c r="F2450" i="10"/>
  <c r="G2450" i="10" s="1"/>
  <c r="H2450" i="10" s="1"/>
  <c r="F2451" i="10"/>
  <c r="G2451" i="10" s="1"/>
  <c r="H2451" i="10" s="1"/>
  <c r="F2452" i="10"/>
  <c r="G2452" i="10" s="1"/>
  <c r="H2452" i="10" s="1"/>
  <c r="F2453" i="10"/>
  <c r="G2453" i="10" s="1"/>
  <c r="H2453" i="10" s="1"/>
  <c r="F2454" i="10"/>
  <c r="G2454" i="10" s="1"/>
  <c r="H2454" i="10" s="1"/>
  <c r="F2455" i="10"/>
  <c r="G2455" i="10" s="1"/>
  <c r="H2455" i="10" s="1"/>
  <c r="F2456" i="10"/>
  <c r="G2456" i="10" s="1"/>
  <c r="H2456" i="10" s="1"/>
  <c r="F2457" i="10"/>
  <c r="G2457" i="10" s="1"/>
  <c r="H2457" i="10" s="1"/>
  <c r="F2458" i="10"/>
  <c r="G2458" i="10" s="1"/>
  <c r="H2458" i="10" s="1"/>
  <c r="F2459" i="10"/>
  <c r="G2459" i="10" s="1"/>
  <c r="H2459" i="10" s="1"/>
  <c r="F2460" i="10"/>
  <c r="G2460" i="10" s="1"/>
  <c r="H2460" i="10" s="1"/>
  <c r="F2461" i="10"/>
  <c r="G2461" i="10" s="1"/>
  <c r="H2461" i="10" s="1"/>
  <c r="F2462" i="10"/>
  <c r="G2462" i="10" s="1"/>
  <c r="H2462" i="10" s="1"/>
  <c r="F2463" i="10"/>
  <c r="G2463" i="10" s="1"/>
  <c r="H2463" i="10" s="1"/>
  <c r="F2464" i="10"/>
  <c r="G2464" i="10" s="1"/>
  <c r="H2464" i="10" s="1"/>
  <c r="F2465" i="10"/>
  <c r="G2465" i="10" s="1"/>
  <c r="H2465" i="10" s="1"/>
  <c r="F2466" i="10"/>
  <c r="G2466" i="10" s="1"/>
  <c r="H2466" i="10" s="1"/>
  <c r="F2467" i="10"/>
  <c r="G2467" i="10" s="1"/>
  <c r="H2467" i="10" s="1"/>
  <c r="F2468" i="10"/>
  <c r="G2468" i="10" s="1"/>
  <c r="H2468" i="10" s="1"/>
  <c r="F2469" i="10"/>
  <c r="G2469" i="10" s="1"/>
  <c r="H2469" i="10" s="1"/>
  <c r="F2470" i="10"/>
  <c r="G2470" i="10" s="1"/>
  <c r="H2470" i="10" s="1"/>
  <c r="F2471" i="10"/>
  <c r="G2471" i="10" s="1"/>
  <c r="H2471" i="10" s="1"/>
  <c r="F2472" i="10"/>
  <c r="G2472" i="10" s="1"/>
  <c r="H2472" i="10" s="1"/>
  <c r="F2473" i="10"/>
  <c r="G2473" i="10" s="1"/>
  <c r="H2473" i="10" s="1"/>
  <c r="F2474" i="10"/>
  <c r="G2474" i="10" s="1"/>
  <c r="H2474" i="10" s="1"/>
  <c r="F2475" i="10"/>
  <c r="G2475" i="10" s="1"/>
  <c r="H2475" i="10" s="1"/>
  <c r="F2476" i="10"/>
  <c r="G2476" i="10" s="1"/>
  <c r="H2476" i="10" s="1"/>
  <c r="F2477" i="10"/>
  <c r="G2477" i="10" s="1"/>
  <c r="H2477" i="10" s="1"/>
  <c r="F2478" i="10"/>
  <c r="G2478" i="10" s="1"/>
  <c r="H2478" i="10" s="1"/>
  <c r="F2479" i="10"/>
  <c r="G2479" i="10" s="1"/>
  <c r="H2479" i="10" s="1"/>
  <c r="F2480" i="10"/>
  <c r="G2480" i="10" s="1"/>
  <c r="H2480" i="10" s="1"/>
  <c r="F2481" i="10"/>
  <c r="G2481" i="10" s="1"/>
  <c r="H2481" i="10" s="1"/>
  <c r="F2482" i="10"/>
  <c r="G2482" i="10" s="1"/>
  <c r="H2482" i="10" s="1"/>
  <c r="F2483" i="10"/>
  <c r="G2483" i="10" s="1"/>
  <c r="H2483" i="10" s="1"/>
  <c r="F2484" i="10"/>
  <c r="G2484" i="10" s="1"/>
  <c r="H2484" i="10" s="1"/>
  <c r="F2485" i="10"/>
  <c r="G2485" i="10" s="1"/>
  <c r="H2485" i="10" s="1"/>
  <c r="F2486" i="10"/>
  <c r="G2486" i="10" s="1"/>
  <c r="H2486" i="10" s="1"/>
  <c r="F2487" i="10"/>
  <c r="G2487" i="10" s="1"/>
  <c r="H2487" i="10" s="1"/>
  <c r="F2488" i="10"/>
  <c r="G2488" i="10" s="1"/>
  <c r="H2488" i="10" s="1"/>
  <c r="F2489" i="10"/>
  <c r="G2489" i="10" s="1"/>
  <c r="H2489" i="10" s="1"/>
  <c r="F2490" i="10"/>
  <c r="G2490" i="10" s="1"/>
  <c r="H2490" i="10" s="1"/>
  <c r="F2491" i="10"/>
  <c r="G2491" i="10" s="1"/>
  <c r="H2491" i="10" s="1"/>
  <c r="F2492" i="10"/>
  <c r="G2492" i="10" s="1"/>
  <c r="H2492" i="10" s="1"/>
  <c r="F2493" i="10"/>
  <c r="G2493" i="10" s="1"/>
  <c r="H2493" i="10" s="1"/>
  <c r="F2494" i="10"/>
  <c r="G2494" i="10" s="1"/>
  <c r="H2494" i="10" s="1"/>
  <c r="F2495" i="10"/>
  <c r="G2495" i="10" s="1"/>
  <c r="H2495" i="10" s="1"/>
  <c r="F2496" i="10"/>
  <c r="G2496" i="10" s="1"/>
  <c r="H2496" i="10" s="1"/>
  <c r="F2497" i="10"/>
  <c r="G2497" i="10" s="1"/>
  <c r="H2497" i="10" s="1"/>
  <c r="F2498" i="10"/>
  <c r="G2498" i="10" s="1"/>
  <c r="H2498" i="10" s="1"/>
  <c r="F2499" i="10"/>
  <c r="G2499" i="10" s="1"/>
  <c r="H2499" i="10" s="1"/>
  <c r="F2500" i="10"/>
  <c r="G2500" i="10" s="1"/>
  <c r="H2500" i="10" s="1"/>
  <c r="F2501" i="10"/>
  <c r="G2501" i="10" s="1"/>
  <c r="H2501" i="10" s="1"/>
  <c r="F2502" i="10"/>
  <c r="G2502" i="10" s="1"/>
  <c r="H2502" i="10" s="1"/>
  <c r="F2503" i="10"/>
  <c r="G2503" i="10" s="1"/>
  <c r="H2503" i="10" s="1"/>
  <c r="F2504" i="10"/>
  <c r="G2504" i="10" s="1"/>
  <c r="H2504" i="10" s="1"/>
  <c r="F2505" i="10"/>
  <c r="G2505" i="10" s="1"/>
  <c r="H2505" i="10" s="1"/>
  <c r="F2506" i="10"/>
  <c r="G2506" i="10" s="1"/>
  <c r="H2506" i="10" s="1"/>
  <c r="F2507" i="10"/>
  <c r="G2507" i="10" s="1"/>
  <c r="H2507" i="10" s="1"/>
  <c r="F2508" i="10"/>
  <c r="G2508" i="10" s="1"/>
  <c r="H2508" i="10" s="1"/>
  <c r="F2509" i="10"/>
  <c r="G2509" i="10" s="1"/>
  <c r="H2509" i="10" s="1"/>
  <c r="F2510" i="10"/>
  <c r="G2510" i="10" s="1"/>
  <c r="H2510" i="10" s="1"/>
  <c r="F2511" i="10"/>
  <c r="G2511" i="10" s="1"/>
  <c r="H2511" i="10" s="1"/>
  <c r="F2512" i="10"/>
  <c r="G2512" i="10" s="1"/>
  <c r="H2512" i="10" s="1"/>
  <c r="F2513" i="10"/>
  <c r="G2513" i="10" s="1"/>
  <c r="H2513" i="10" s="1"/>
  <c r="F2514" i="10"/>
  <c r="G2514" i="10" s="1"/>
  <c r="H2514" i="10" s="1"/>
  <c r="F2515" i="10"/>
  <c r="G2515" i="10" s="1"/>
  <c r="H2515" i="10" s="1"/>
  <c r="F2516" i="10"/>
  <c r="G2516" i="10" s="1"/>
  <c r="H2516" i="10" s="1"/>
  <c r="F2517" i="10"/>
  <c r="G2517" i="10" s="1"/>
  <c r="H2517" i="10" s="1"/>
  <c r="F2518" i="10"/>
  <c r="G2518" i="10" s="1"/>
  <c r="H2518" i="10" s="1"/>
  <c r="F2519" i="10"/>
  <c r="G2519" i="10" s="1"/>
  <c r="H2519" i="10" s="1"/>
  <c r="F2520" i="10"/>
  <c r="G2520" i="10" s="1"/>
  <c r="H2520" i="10" s="1"/>
  <c r="F2521" i="10"/>
  <c r="G2521" i="10" s="1"/>
  <c r="H2521" i="10" s="1"/>
  <c r="F2522" i="10"/>
  <c r="G2522" i="10" s="1"/>
  <c r="H2522" i="10" s="1"/>
  <c r="F2523" i="10"/>
  <c r="G2523" i="10" s="1"/>
  <c r="H2523" i="10" s="1"/>
  <c r="F2524" i="10"/>
  <c r="G2524" i="10" s="1"/>
  <c r="H2524" i="10" s="1"/>
  <c r="F2525" i="10"/>
  <c r="G2525" i="10" s="1"/>
  <c r="H2525" i="10" s="1"/>
  <c r="F2526" i="10"/>
  <c r="G2526" i="10" s="1"/>
  <c r="H2526" i="10" s="1"/>
  <c r="F2527" i="10"/>
  <c r="G2527" i="10" s="1"/>
  <c r="H2527" i="10" s="1"/>
  <c r="F2528" i="10"/>
  <c r="G2528" i="10" s="1"/>
  <c r="H2528" i="10" s="1"/>
  <c r="F2529" i="10"/>
  <c r="G2529" i="10" s="1"/>
  <c r="H2529" i="10" s="1"/>
  <c r="F2530" i="10"/>
  <c r="G2530" i="10" s="1"/>
  <c r="H2530" i="10" s="1"/>
  <c r="F2531" i="10"/>
  <c r="G2531" i="10" s="1"/>
  <c r="H2531" i="10" s="1"/>
  <c r="F2532" i="10"/>
  <c r="G2532" i="10" s="1"/>
  <c r="H2532" i="10" s="1"/>
  <c r="F2533" i="10"/>
  <c r="G2533" i="10" s="1"/>
  <c r="H2533" i="10" s="1"/>
  <c r="F2534" i="10"/>
  <c r="G2534" i="10" s="1"/>
  <c r="H2534" i="10" s="1"/>
  <c r="F2535" i="10"/>
  <c r="G2535" i="10" s="1"/>
  <c r="H2535" i="10" s="1"/>
  <c r="F2536" i="10"/>
  <c r="G2536" i="10" s="1"/>
  <c r="H2536" i="10" s="1"/>
  <c r="F2537" i="10"/>
  <c r="G2537" i="10" s="1"/>
  <c r="H2537" i="10" s="1"/>
  <c r="F2538" i="10"/>
  <c r="G2538" i="10" s="1"/>
  <c r="H2538" i="10" s="1"/>
  <c r="F2539" i="10"/>
  <c r="G2539" i="10" s="1"/>
  <c r="H2539" i="10" s="1"/>
  <c r="F2540" i="10"/>
  <c r="G2540" i="10" s="1"/>
  <c r="H2540" i="10" s="1"/>
  <c r="F2541" i="10"/>
  <c r="G2541" i="10" s="1"/>
  <c r="H2541" i="10" s="1"/>
  <c r="F2542" i="10"/>
  <c r="G2542" i="10" s="1"/>
  <c r="H2542" i="10" s="1"/>
  <c r="F2543" i="10"/>
  <c r="G2543" i="10" s="1"/>
  <c r="H2543" i="10" s="1"/>
  <c r="F2544" i="10"/>
  <c r="G2544" i="10" s="1"/>
  <c r="H2544" i="10" s="1"/>
  <c r="F2545" i="10"/>
  <c r="G2545" i="10" s="1"/>
  <c r="H2545" i="10" s="1"/>
  <c r="F2546" i="10"/>
  <c r="G2546" i="10" s="1"/>
  <c r="H2546" i="10" s="1"/>
  <c r="F2547" i="10"/>
  <c r="G2547" i="10" s="1"/>
  <c r="H2547" i="10" s="1"/>
  <c r="F2548" i="10"/>
  <c r="G2548" i="10" s="1"/>
  <c r="H2548" i="10" s="1"/>
  <c r="F2549" i="10"/>
  <c r="G2549" i="10" s="1"/>
  <c r="H2549" i="10" s="1"/>
  <c r="F2550" i="10"/>
  <c r="G2550" i="10" s="1"/>
  <c r="H2550" i="10" s="1"/>
  <c r="F2551" i="10"/>
  <c r="G2551" i="10" s="1"/>
  <c r="H2551" i="10" s="1"/>
  <c r="F2552" i="10"/>
  <c r="G2552" i="10" s="1"/>
  <c r="H2552" i="10" s="1"/>
  <c r="F2553" i="10"/>
  <c r="G2553" i="10" s="1"/>
  <c r="H2553" i="10" s="1"/>
  <c r="F2554" i="10"/>
  <c r="G2554" i="10" s="1"/>
  <c r="H2554" i="10" s="1"/>
  <c r="F2555" i="10"/>
  <c r="G2555" i="10" s="1"/>
  <c r="H2555" i="10" s="1"/>
  <c r="F2556" i="10"/>
  <c r="G2556" i="10" s="1"/>
  <c r="H2556" i="10" s="1"/>
  <c r="F2557" i="10"/>
  <c r="G2557" i="10" s="1"/>
  <c r="H2557" i="10" s="1"/>
  <c r="F2558" i="10"/>
  <c r="G2558" i="10" s="1"/>
  <c r="H2558" i="10" s="1"/>
  <c r="F2559" i="10"/>
  <c r="G2559" i="10" s="1"/>
  <c r="H2559" i="10" s="1"/>
  <c r="F2560" i="10"/>
  <c r="G2560" i="10" s="1"/>
  <c r="H2560" i="10" s="1"/>
  <c r="F2561" i="10"/>
  <c r="G2561" i="10" s="1"/>
  <c r="H2561" i="10" s="1"/>
  <c r="F2562" i="10"/>
  <c r="G2562" i="10" s="1"/>
  <c r="H2562" i="10" s="1"/>
  <c r="F2563" i="10"/>
  <c r="G2563" i="10" s="1"/>
  <c r="H2563" i="10" s="1"/>
  <c r="F2564" i="10"/>
  <c r="G2564" i="10" s="1"/>
  <c r="H2564" i="10" s="1"/>
  <c r="F2565" i="10"/>
  <c r="G2565" i="10" s="1"/>
  <c r="H2565" i="10" s="1"/>
  <c r="F2566" i="10"/>
  <c r="G2566" i="10" s="1"/>
  <c r="H2566" i="10" s="1"/>
  <c r="F2567" i="10"/>
  <c r="G2567" i="10" s="1"/>
  <c r="H2567" i="10" s="1"/>
  <c r="F2568" i="10"/>
  <c r="G2568" i="10" s="1"/>
  <c r="H2568" i="10" s="1"/>
  <c r="F2569" i="10"/>
  <c r="G2569" i="10" s="1"/>
  <c r="H2569" i="10" s="1"/>
  <c r="F2570" i="10"/>
  <c r="G2570" i="10" s="1"/>
  <c r="H2570" i="10" s="1"/>
  <c r="F2571" i="10"/>
  <c r="G2571" i="10" s="1"/>
  <c r="H2571" i="10" s="1"/>
  <c r="F2572" i="10"/>
  <c r="G2572" i="10" s="1"/>
  <c r="H2572" i="10" s="1"/>
  <c r="F2573" i="10"/>
  <c r="G2573" i="10" s="1"/>
  <c r="H2573" i="10" s="1"/>
  <c r="F2574" i="10"/>
  <c r="G2574" i="10" s="1"/>
  <c r="H2574" i="10" s="1"/>
  <c r="F2575" i="10"/>
  <c r="G2575" i="10" s="1"/>
  <c r="H2575" i="10" s="1"/>
  <c r="F2576" i="10"/>
  <c r="G2576" i="10" s="1"/>
  <c r="H2576" i="10" s="1"/>
  <c r="F2577" i="10"/>
  <c r="G2577" i="10" s="1"/>
  <c r="H2577" i="10" s="1"/>
  <c r="F2578" i="10"/>
  <c r="G2578" i="10" s="1"/>
  <c r="H2578" i="10" s="1"/>
  <c r="F2579" i="10"/>
  <c r="G2579" i="10" s="1"/>
  <c r="H2579" i="10" s="1"/>
  <c r="F2580" i="10"/>
  <c r="G2580" i="10" s="1"/>
  <c r="H2580" i="10" s="1"/>
  <c r="F2581" i="10"/>
  <c r="G2581" i="10" s="1"/>
  <c r="H2581" i="10" s="1"/>
  <c r="F2582" i="10"/>
  <c r="G2582" i="10" s="1"/>
  <c r="H2582" i="10" s="1"/>
  <c r="F2583" i="10"/>
  <c r="G2583" i="10" s="1"/>
  <c r="H2583" i="10" s="1"/>
  <c r="F2584" i="10"/>
  <c r="G2584" i="10" s="1"/>
  <c r="H2584" i="10" s="1"/>
  <c r="F2585" i="10"/>
  <c r="G2585" i="10" s="1"/>
  <c r="H2585" i="10" s="1"/>
  <c r="F2586" i="10"/>
  <c r="G2586" i="10" s="1"/>
  <c r="H2586" i="10" s="1"/>
  <c r="F2587" i="10"/>
  <c r="G2587" i="10" s="1"/>
  <c r="H2587" i="10" s="1"/>
  <c r="F2588" i="10"/>
  <c r="G2588" i="10" s="1"/>
  <c r="H2588" i="10" s="1"/>
  <c r="F2589" i="10"/>
  <c r="G2589" i="10" s="1"/>
  <c r="H2589" i="10" s="1"/>
  <c r="F2590" i="10"/>
  <c r="G2590" i="10" s="1"/>
  <c r="H2590" i="10" s="1"/>
  <c r="F2591" i="10"/>
  <c r="G2591" i="10" s="1"/>
  <c r="H2591" i="10" s="1"/>
  <c r="F2592" i="10"/>
  <c r="G2592" i="10" s="1"/>
  <c r="H2592" i="10" s="1"/>
  <c r="F2593" i="10"/>
  <c r="G2593" i="10" s="1"/>
  <c r="H2593" i="10" s="1"/>
  <c r="F2594" i="10"/>
  <c r="G2594" i="10" s="1"/>
  <c r="H2594" i="10" s="1"/>
  <c r="F2595" i="10"/>
  <c r="G2595" i="10" s="1"/>
  <c r="H2595" i="10" s="1"/>
  <c r="F2596" i="10"/>
  <c r="G2596" i="10" s="1"/>
  <c r="H2596" i="10" s="1"/>
  <c r="F2597" i="10"/>
  <c r="G2597" i="10" s="1"/>
  <c r="H2597" i="10" s="1"/>
  <c r="F2598" i="10"/>
  <c r="G2598" i="10" s="1"/>
  <c r="H2598" i="10" s="1"/>
  <c r="F2599" i="10"/>
  <c r="G2599" i="10" s="1"/>
  <c r="H2599" i="10" s="1"/>
  <c r="F2600" i="10"/>
  <c r="G2600" i="10" s="1"/>
  <c r="H2600" i="10" s="1"/>
  <c r="F2601" i="10"/>
  <c r="G2601" i="10" s="1"/>
  <c r="H2601" i="10" s="1"/>
  <c r="F2602" i="10"/>
  <c r="G2602" i="10" s="1"/>
  <c r="H2602" i="10" s="1"/>
  <c r="F2603" i="10"/>
  <c r="G2603" i="10" s="1"/>
  <c r="H2603" i="10" s="1"/>
  <c r="F2604" i="10"/>
  <c r="G2604" i="10" s="1"/>
  <c r="H2604" i="10" s="1"/>
  <c r="F2605" i="10"/>
  <c r="G2605" i="10" s="1"/>
  <c r="H2605" i="10" s="1"/>
  <c r="F2606" i="10"/>
  <c r="G2606" i="10" s="1"/>
  <c r="H2606" i="10" s="1"/>
  <c r="F2607" i="10"/>
  <c r="G2607" i="10" s="1"/>
  <c r="H2607" i="10" s="1"/>
  <c r="F2608" i="10"/>
  <c r="G2608" i="10" s="1"/>
  <c r="H2608" i="10" s="1"/>
  <c r="F2609" i="10"/>
  <c r="G2609" i="10" s="1"/>
  <c r="H2609" i="10" s="1"/>
  <c r="F2610" i="10"/>
  <c r="G2610" i="10" s="1"/>
  <c r="H2610" i="10" s="1"/>
  <c r="F2611" i="10"/>
  <c r="G2611" i="10" s="1"/>
  <c r="H2611" i="10" s="1"/>
  <c r="F2612" i="10"/>
  <c r="G2612" i="10" s="1"/>
  <c r="H2612" i="10" s="1"/>
  <c r="F2613" i="10"/>
  <c r="G2613" i="10" s="1"/>
  <c r="H2613" i="10" s="1"/>
  <c r="F2614" i="10"/>
  <c r="G2614" i="10" s="1"/>
  <c r="H2614" i="10" s="1"/>
  <c r="F2615" i="10"/>
  <c r="G2615" i="10" s="1"/>
  <c r="H2615" i="10" s="1"/>
  <c r="F2616" i="10"/>
  <c r="G2616" i="10" s="1"/>
  <c r="H2616" i="10" s="1"/>
  <c r="F2617" i="10"/>
  <c r="G2617" i="10" s="1"/>
  <c r="H2617" i="10" s="1"/>
  <c r="F2618" i="10"/>
  <c r="G2618" i="10" s="1"/>
  <c r="H2618" i="10" s="1"/>
  <c r="F2619" i="10"/>
  <c r="G2619" i="10" s="1"/>
  <c r="H2619" i="10" s="1"/>
  <c r="F2620" i="10"/>
  <c r="G2620" i="10" s="1"/>
  <c r="H2620" i="10" s="1"/>
  <c r="F2621" i="10"/>
  <c r="G2621" i="10" s="1"/>
  <c r="H2621" i="10" s="1"/>
  <c r="F2622" i="10"/>
  <c r="G2622" i="10" s="1"/>
  <c r="H2622" i="10" s="1"/>
  <c r="F2623" i="10"/>
  <c r="G2623" i="10" s="1"/>
  <c r="H2623" i="10" s="1"/>
  <c r="F2624" i="10"/>
  <c r="G2624" i="10" s="1"/>
  <c r="H2624" i="10" s="1"/>
  <c r="F2625" i="10"/>
  <c r="G2625" i="10" s="1"/>
  <c r="H2625" i="10" s="1"/>
  <c r="F2626" i="10"/>
  <c r="G2626" i="10" s="1"/>
  <c r="H2626" i="10" s="1"/>
  <c r="F2627" i="10"/>
  <c r="G2627" i="10" s="1"/>
  <c r="H2627" i="10" s="1"/>
  <c r="F2628" i="10"/>
  <c r="G2628" i="10" s="1"/>
  <c r="H2628" i="10" s="1"/>
  <c r="F2629" i="10"/>
  <c r="G2629" i="10" s="1"/>
  <c r="H2629" i="10" s="1"/>
  <c r="F2630" i="10"/>
  <c r="G2630" i="10" s="1"/>
  <c r="H2630" i="10" s="1"/>
  <c r="F2631" i="10"/>
  <c r="G2631" i="10" s="1"/>
  <c r="H2631" i="10" s="1"/>
  <c r="F2632" i="10"/>
  <c r="G2632" i="10" s="1"/>
  <c r="H2632" i="10" s="1"/>
  <c r="F2633" i="10"/>
  <c r="G2633" i="10" s="1"/>
  <c r="H2633" i="10" s="1"/>
  <c r="F2634" i="10"/>
  <c r="G2634" i="10" s="1"/>
  <c r="H2634" i="10" s="1"/>
  <c r="F2635" i="10"/>
  <c r="G2635" i="10" s="1"/>
  <c r="H2635" i="10" s="1"/>
  <c r="F2636" i="10"/>
  <c r="G2636" i="10" s="1"/>
  <c r="H2636" i="10" s="1"/>
  <c r="F2637" i="10"/>
  <c r="G2637" i="10" s="1"/>
  <c r="H2637" i="10" s="1"/>
  <c r="F2638" i="10"/>
  <c r="G2638" i="10" s="1"/>
  <c r="H2638" i="10" s="1"/>
  <c r="F2639" i="10"/>
  <c r="G2639" i="10" s="1"/>
  <c r="H2639" i="10" s="1"/>
  <c r="F2640" i="10"/>
  <c r="G2640" i="10" s="1"/>
  <c r="H2640" i="10" s="1"/>
  <c r="F2641" i="10"/>
  <c r="G2641" i="10" s="1"/>
  <c r="H2641" i="10" s="1"/>
  <c r="F2642" i="10"/>
  <c r="G2642" i="10" s="1"/>
  <c r="H2642" i="10" s="1"/>
  <c r="F2643" i="10"/>
  <c r="G2643" i="10" s="1"/>
  <c r="H2643" i="10" s="1"/>
  <c r="F2644" i="10"/>
  <c r="G2644" i="10" s="1"/>
  <c r="H2644" i="10" s="1"/>
  <c r="F2645" i="10"/>
  <c r="G2645" i="10" s="1"/>
  <c r="H2645" i="10" s="1"/>
  <c r="F2646" i="10"/>
  <c r="G2646" i="10" s="1"/>
  <c r="H2646" i="10" s="1"/>
  <c r="F2647" i="10"/>
  <c r="G2647" i="10" s="1"/>
  <c r="H2647" i="10" s="1"/>
  <c r="F2648" i="10"/>
  <c r="G2648" i="10" s="1"/>
  <c r="H2648" i="10" s="1"/>
  <c r="F2649" i="10"/>
  <c r="G2649" i="10" s="1"/>
  <c r="H2649" i="10" s="1"/>
  <c r="F2650" i="10"/>
  <c r="G2650" i="10" s="1"/>
  <c r="H2650" i="10" s="1"/>
  <c r="F2651" i="10"/>
  <c r="G2651" i="10" s="1"/>
  <c r="H2651" i="10" s="1"/>
  <c r="F2652" i="10"/>
  <c r="G2652" i="10" s="1"/>
  <c r="H2652" i="10" s="1"/>
  <c r="F2653" i="10"/>
  <c r="G2653" i="10" s="1"/>
  <c r="H2653" i="10" s="1"/>
  <c r="F2654" i="10"/>
  <c r="G2654" i="10" s="1"/>
  <c r="H2654" i="10" s="1"/>
  <c r="F2655" i="10"/>
  <c r="G2655" i="10" s="1"/>
  <c r="H2655" i="10" s="1"/>
  <c r="F2656" i="10"/>
  <c r="G2656" i="10" s="1"/>
  <c r="H2656" i="10" s="1"/>
  <c r="F2657" i="10"/>
  <c r="G2657" i="10" s="1"/>
  <c r="H2657" i="10" s="1"/>
  <c r="F2658" i="10"/>
  <c r="G2658" i="10" s="1"/>
  <c r="H2658" i="10" s="1"/>
  <c r="F2659" i="10"/>
  <c r="G2659" i="10" s="1"/>
  <c r="H2659" i="10" s="1"/>
  <c r="F2660" i="10"/>
  <c r="G2660" i="10" s="1"/>
  <c r="H2660" i="10" s="1"/>
  <c r="F2661" i="10"/>
  <c r="G2661" i="10" s="1"/>
  <c r="H2661" i="10" s="1"/>
  <c r="F2662" i="10"/>
  <c r="G2662" i="10" s="1"/>
  <c r="H2662" i="10" s="1"/>
  <c r="F2663" i="10"/>
  <c r="G2663" i="10" s="1"/>
  <c r="H2663" i="10" s="1"/>
  <c r="F2664" i="10"/>
  <c r="G2664" i="10" s="1"/>
  <c r="H2664" i="10" s="1"/>
  <c r="F2665" i="10"/>
  <c r="G2665" i="10" s="1"/>
  <c r="H2665" i="10" s="1"/>
  <c r="F2666" i="10"/>
  <c r="G2666" i="10" s="1"/>
  <c r="H2666" i="10" s="1"/>
  <c r="F2667" i="10"/>
  <c r="G2667" i="10" s="1"/>
  <c r="H2667" i="10" s="1"/>
  <c r="F2668" i="10"/>
  <c r="G2668" i="10" s="1"/>
  <c r="H2668" i="10" s="1"/>
  <c r="F2669" i="10"/>
  <c r="G2669" i="10" s="1"/>
  <c r="H2669" i="10" s="1"/>
  <c r="F2670" i="10"/>
  <c r="G2670" i="10" s="1"/>
  <c r="H2670" i="10" s="1"/>
  <c r="F2671" i="10"/>
  <c r="G2671" i="10" s="1"/>
  <c r="H2671" i="10" s="1"/>
  <c r="F2672" i="10"/>
  <c r="G2672" i="10" s="1"/>
  <c r="H2672" i="10" s="1"/>
  <c r="F2673" i="10"/>
  <c r="G2673" i="10" s="1"/>
  <c r="H2673" i="10" s="1"/>
  <c r="F2674" i="10"/>
  <c r="G2674" i="10" s="1"/>
  <c r="H2674" i="10" s="1"/>
  <c r="F2675" i="10"/>
  <c r="G2675" i="10" s="1"/>
  <c r="H2675" i="10" s="1"/>
  <c r="F2676" i="10"/>
  <c r="G2676" i="10" s="1"/>
  <c r="H2676" i="10" s="1"/>
  <c r="F2677" i="10"/>
  <c r="G2677" i="10" s="1"/>
  <c r="H2677" i="10" s="1"/>
  <c r="F2678" i="10"/>
  <c r="G2678" i="10" s="1"/>
  <c r="H2678" i="10" s="1"/>
  <c r="F2679" i="10"/>
  <c r="G2679" i="10" s="1"/>
  <c r="H2679" i="10" s="1"/>
  <c r="F2680" i="10"/>
  <c r="G2680" i="10" s="1"/>
  <c r="H2680" i="10" s="1"/>
  <c r="F2681" i="10"/>
  <c r="G2681" i="10" s="1"/>
  <c r="H2681" i="10" s="1"/>
  <c r="F2682" i="10"/>
  <c r="G2682" i="10" s="1"/>
  <c r="H2682" i="10" s="1"/>
  <c r="F2683" i="10"/>
  <c r="G2683" i="10" s="1"/>
  <c r="H2683" i="10" s="1"/>
  <c r="F2684" i="10"/>
  <c r="G2684" i="10" s="1"/>
  <c r="H2684" i="10" s="1"/>
  <c r="F2685" i="10"/>
  <c r="G2685" i="10" s="1"/>
  <c r="H2685" i="10" s="1"/>
  <c r="F2686" i="10"/>
  <c r="G2686" i="10" s="1"/>
  <c r="H2686" i="10" s="1"/>
  <c r="F2687" i="10"/>
  <c r="G2687" i="10" s="1"/>
  <c r="H2687" i="10" s="1"/>
  <c r="F2688" i="10"/>
  <c r="G2688" i="10" s="1"/>
  <c r="H2688" i="10" s="1"/>
  <c r="F2689" i="10"/>
  <c r="G2689" i="10" s="1"/>
  <c r="H2689" i="10" s="1"/>
  <c r="F2690" i="10"/>
  <c r="G2690" i="10" s="1"/>
  <c r="H2690" i="10" s="1"/>
  <c r="F2691" i="10"/>
  <c r="G2691" i="10" s="1"/>
  <c r="H2691" i="10" s="1"/>
  <c r="F2692" i="10"/>
  <c r="G2692" i="10" s="1"/>
  <c r="H2692" i="10" s="1"/>
  <c r="F2693" i="10"/>
  <c r="G2693" i="10" s="1"/>
  <c r="H2693" i="10" s="1"/>
  <c r="F2694" i="10"/>
  <c r="G2694" i="10" s="1"/>
  <c r="H2694" i="10" s="1"/>
  <c r="F2695" i="10"/>
  <c r="G2695" i="10" s="1"/>
  <c r="H2695" i="10" s="1"/>
  <c r="F2696" i="10"/>
  <c r="G2696" i="10" s="1"/>
  <c r="H2696" i="10" s="1"/>
  <c r="F2697" i="10"/>
  <c r="G2697" i="10" s="1"/>
  <c r="H2697" i="10" s="1"/>
  <c r="F2698" i="10"/>
  <c r="G2698" i="10" s="1"/>
  <c r="H2698" i="10" s="1"/>
  <c r="F2699" i="10"/>
  <c r="G2699" i="10" s="1"/>
  <c r="H2699" i="10" s="1"/>
  <c r="F2700" i="10"/>
  <c r="G2700" i="10" s="1"/>
  <c r="H2700" i="10" s="1"/>
  <c r="F2701" i="10"/>
  <c r="G2701" i="10" s="1"/>
  <c r="H2701" i="10" s="1"/>
  <c r="F2702" i="10"/>
  <c r="G2702" i="10" s="1"/>
  <c r="H2702" i="10" s="1"/>
  <c r="F2703" i="10"/>
  <c r="G2703" i="10" s="1"/>
  <c r="H2703" i="10" s="1"/>
  <c r="F2704" i="10"/>
  <c r="G2704" i="10" s="1"/>
  <c r="H2704" i="10" s="1"/>
  <c r="F2705" i="10"/>
  <c r="G2705" i="10" s="1"/>
  <c r="H2705" i="10" s="1"/>
  <c r="F2706" i="10"/>
  <c r="G2706" i="10" s="1"/>
  <c r="H2706" i="10" s="1"/>
  <c r="F2707" i="10"/>
  <c r="G2707" i="10" s="1"/>
  <c r="H2707" i="10" s="1"/>
  <c r="F2708" i="10"/>
  <c r="G2708" i="10" s="1"/>
  <c r="H2708" i="10" s="1"/>
  <c r="F2709" i="10"/>
  <c r="G2709" i="10" s="1"/>
  <c r="H2709" i="10" s="1"/>
  <c r="F2710" i="10"/>
  <c r="G2710" i="10" s="1"/>
  <c r="H2710" i="10" s="1"/>
  <c r="F2711" i="10"/>
  <c r="G2711" i="10" s="1"/>
  <c r="H2711" i="10" s="1"/>
  <c r="F2712" i="10"/>
  <c r="G2712" i="10" s="1"/>
  <c r="H2712" i="10" s="1"/>
  <c r="F2713" i="10"/>
  <c r="G2713" i="10" s="1"/>
  <c r="H2713" i="10" s="1"/>
  <c r="F2714" i="10"/>
  <c r="G2714" i="10" s="1"/>
  <c r="H2714" i="10" s="1"/>
  <c r="F2715" i="10"/>
  <c r="G2715" i="10" s="1"/>
  <c r="H2715" i="10" s="1"/>
  <c r="F2716" i="10"/>
  <c r="G2716" i="10" s="1"/>
  <c r="H2716" i="10" s="1"/>
  <c r="F2717" i="10"/>
  <c r="G2717" i="10" s="1"/>
  <c r="H2717" i="10" s="1"/>
  <c r="F2718" i="10"/>
  <c r="G2718" i="10" s="1"/>
  <c r="H2718" i="10" s="1"/>
  <c r="F2719" i="10"/>
  <c r="G2719" i="10" s="1"/>
  <c r="H2719" i="10" s="1"/>
  <c r="F2720" i="10"/>
  <c r="G2720" i="10" s="1"/>
  <c r="H2720" i="10" s="1"/>
  <c r="F2721" i="10"/>
  <c r="G2721" i="10" s="1"/>
  <c r="H2721" i="10" s="1"/>
  <c r="F2722" i="10"/>
  <c r="G2722" i="10" s="1"/>
  <c r="H2722" i="10" s="1"/>
  <c r="F2723" i="10"/>
  <c r="G2723" i="10" s="1"/>
  <c r="H2723" i="10" s="1"/>
  <c r="F2724" i="10"/>
  <c r="G2724" i="10" s="1"/>
  <c r="H2724" i="10" s="1"/>
  <c r="F2725" i="10"/>
  <c r="G2725" i="10" s="1"/>
  <c r="H2725" i="10" s="1"/>
  <c r="F2726" i="10"/>
  <c r="G2726" i="10" s="1"/>
  <c r="H2726" i="10" s="1"/>
  <c r="F2727" i="10"/>
  <c r="G2727" i="10" s="1"/>
  <c r="H2727" i="10" s="1"/>
  <c r="F2728" i="10"/>
  <c r="G2728" i="10" s="1"/>
  <c r="H2728" i="10" s="1"/>
  <c r="F2729" i="10"/>
  <c r="G2729" i="10" s="1"/>
  <c r="H2729" i="10" s="1"/>
  <c r="F2730" i="10"/>
  <c r="G2730" i="10" s="1"/>
  <c r="H2730" i="10" s="1"/>
  <c r="F2731" i="10"/>
  <c r="G2731" i="10" s="1"/>
  <c r="H2731" i="10" s="1"/>
  <c r="F2732" i="10"/>
  <c r="G2732" i="10" s="1"/>
  <c r="H2732" i="10" s="1"/>
  <c r="F2733" i="10"/>
  <c r="G2733" i="10" s="1"/>
  <c r="H2733" i="10" s="1"/>
  <c r="F2734" i="10"/>
  <c r="G2734" i="10" s="1"/>
  <c r="H2734" i="10" s="1"/>
  <c r="F2735" i="10"/>
  <c r="G2735" i="10" s="1"/>
  <c r="H2735" i="10" s="1"/>
  <c r="F2736" i="10"/>
  <c r="G2736" i="10" s="1"/>
  <c r="H2736" i="10" s="1"/>
  <c r="F2737" i="10"/>
  <c r="G2737" i="10" s="1"/>
  <c r="H2737" i="10" s="1"/>
  <c r="F2738" i="10"/>
  <c r="G2738" i="10" s="1"/>
  <c r="H2738" i="10" s="1"/>
  <c r="F2739" i="10"/>
  <c r="G2739" i="10" s="1"/>
  <c r="H2739" i="10" s="1"/>
  <c r="F2740" i="10"/>
  <c r="G2740" i="10" s="1"/>
  <c r="H2740" i="10" s="1"/>
  <c r="F2741" i="10"/>
  <c r="G2741" i="10" s="1"/>
  <c r="H2741" i="10" s="1"/>
  <c r="F2742" i="10"/>
  <c r="G2742" i="10" s="1"/>
  <c r="H2742" i="10" s="1"/>
  <c r="F2743" i="10"/>
  <c r="G2743" i="10" s="1"/>
  <c r="H2743" i="10" s="1"/>
  <c r="F2744" i="10"/>
  <c r="G2744" i="10" s="1"/>
  <c r="H2744" i="10" s="1"/>
  <c r="F2745" i="10"/>
  <c r="G2745" i="10" s="1"/>
  <c r="H2745" i="10" s="1"/>
  <c r="F2746" i="10"/>
  <c r="G2746" i="10" s="1"/>
  <c r="H2746" i="10" s="1"/>
  <c r="F2747" i="10"/>
  <c r="G2747" i="10" s="1"/>
  <c r="H2747" i="10" s="1"/>
  <c r="F2748" i="10"/>
  <c r="G2748" i="10" s="1"/>
  <c r="H2748" i="10" s="1"/>
  <c r="F2749" i="10"/>
  <c r="G2749" i="10" s="1"/>
  <c r="H2749" i="10" s="1"/>
  <c r="F2750" i="10"/>
  <c r="G2750" i="10" s="1"/>
  <c r="H2750" i="10" s="1"/>
  <c r="F2751" i="10"/>
  <c r="G2751" i="10" s="1"/>
  <c r="H2751" i="10" s="1"/>
  <c r="F2752" i="10"/>
  <c r="G2752" i="10" s="1"/>
  <c r="H2752" i="10" s="1"/>
  <c r="F2753" i="10"/>
  <c r="G2753" i="10" s="1"/>
  <c r="H2753" i="10" s="1"/>
  <c r="F2754" i="10"/>
  <c r="G2754" i="10" s="1"/>
  <c r="H2754" i="10" s="1"/>
  <c r="F2755" i="10"/>
  <c r="G2755" i="10" s="1"/>
  <c r="H2755" i="10" s="1"/>
  <c r="F2756" i="10"/>
  <c r="G2756" i="10" s="1"/>
  <c r="H2756" i="10" s="1"/>
  <c r="F2757" i="10"/>
  <c r="G2757" i="10" s="1"/>
  <c r="H2757" i="10" s="1"/>
  <c r="F2758" i="10"/>
  <c r="G2758" i="10" s="1"/>
  <c r="H2758" i="10" s="1"/>
  <c r="F2759" i="10"/>
  <c r="G2759" i="10" s="1"/>
  <c r="H2759" i="10" s="1"/>
  <c r="F2760" i="10"/>
  <c r="G2760" i="10" s="1"/>
  <c r="H2760" i="10" s="1"/>
  <c r="F2761" i="10"/>
  <c r="G2761" i="10" s="1"/>
  <c r="H2761" i="10" s="1"/>
  <c r="F2762" i="10"/>
  <c r="G2762" i="10" s="1"/>
  <c r="H2762" i="10" s="1"/>
  <c r="F2763" i="10"/>
  <c r="G2763" i="10" s="1"/>
  <c r="H2763" i="10" s="1"/>
  <c r="F2764" i="10"/>
  <c r="G2764" i="10" s="1"/>
  <c r="H2764" i="10" s="1"/>
  <c r="F2765" i="10"/>
  <c r="G2765" i="10" s="1"/>
  <c r="H2765" i="10" s="1"/>
  <c r="F2766" i="10"/>
  <c r="G2766" i="10" s="1"/>
  <c r="H2766" i="10" s="1"/>
  <c r="F2767" i="10"/>
  <c r="G2767" i="10" s="1"/>
  <c r="H2767" i="10" s="1"/>
  <c r="F2768" i="10"/>
  <c r="G2768" i="10" s="1"/>
  <c r="H2768" i="10" s="1"/>
  <c r="F2769" i="10"/>
  <c r="G2769" i="10" s="1"/>
  <c r="H2769" i="10" s="1"/>
  <c r="F2770" i="10"/>
  <c r="G2770" i="10" s="1"/>
  <c r="H2770" i="10" s="1"/>
  <c r="F2771" i="10"/>
  <c r="G2771" i="10" s="1"/>
  <c r="H2771" i="10" s="1"/>
  <c r="F2772" i="10"/>
  <c r="G2772" i="10" s="1"/>
  <c r="H2772" i="10" s="1"/>
  <c r="F2773" i="10"/>
  <c r="G2773" i="10" s="1"/>
  <c r="H2773" i="10" s="1"/>
  <c r="F2774" i="10"/>
  <c r="G2774" i="10" s="1"/>
  <c r="H2774" i="10" s="1"/>
  <c r="F2775" i="10"/>
  <c r="G2775" i="10" s="1"/>
  <c r="H2775" i="10" s="1"/>
  <c r="F2776" i="10"/>
  <c r="G2776" i="10" s="1"/>
  <c r="H2776" i="10" s="1"/>
  <c r="F2777" i="10"/>
  <c r="G2777" i="10" s="1"/>
  <c r="H2777" i="10" s="1"/>
  <c r="F2778" i="10"/>
  <c r="G2778" i="10" s="1"/>
  <c r="H2778" i="10" s="1"/>
  <c r="F2779" i="10"/>
  <c r="G2779" i="10" s="1"/>
  <c r="H2779" i="10" s="1"/>
  <c r="F2780" i="10"/>
  <c r="G2780" i="10" s="1"/>
  <c r="H2780" i="10" s="1"/>
  <c r="F2781" i="10"/>
  <c r="G2781" i="10" s="1"/>
  <c r="H2781" i="10" s="1"/>
  <c r="F2782" i="10"/>
  <c r="G2782" i="10" s="1"/>
  <c r="H2782" i="10" s="1"/>
  <c r="F2783" i="10"/>
  <c r="G2783" i="10" s="1"/>
  <c r="H2783" i="10" s="1"/>
  <c r="F2784" i="10"/>
  <c r="G2784" i="10" s="1"/>
  <c r="H2784" i="10" s="1"/>
  <c r="F2785" i="10"/>
  <c r="G2785" i="10" s="1"/>
  <c r="H2785" i="10" s="1"/>
  <c r="F2786" i="10"/>
  <c r="G2786" i="10" s="1"/>
  <c r="H2786" i="10" s="1"/>
  <c r="F2787" i="10"/>
  <c r="G2787" i="10" s="1"/>
  <c r="H2787" i="10" s="1"/>
  <c r="F2788" i="10"/>
  <c r="G2788" i="10" s="1"/>
  <c r="H2788" i="10" s="1"/>
  <c r="F2789" i="10"/>
  <c r="G2789" i="10" s="1"/>
  <c r="H2789" i="10" s="1"/>
  <c r="F2790" i="10"/>
  <c r="G2790" i="10" s="1"/>
  <c r="H2790" i="10" s="1"/>
  <c r="F2791" i="10"/>
  <c r="G2791" i="10" s="1"/>
  <c r="H2791" i="10" s="1"/>
  <c r="F2792" i="10"/>
  <c r="G2792" i="10" s="1"/>
  <c r="H2792" i="10" s="1"/>
  <c r="F2793" i="10"/>
  <c r="G2793" i="10" s="1"/>
  <c r="H2793" i="10" s="1"/>
  <c r="F2794" i="10"/>
  <c r="G2794" i="10" s="1"/>
  <c r="H2794" i="10" s="1"/>
  <c r="F2795" i="10"/>
  <c r="G2795" i="10" s="1"/>
  <c r="H2795" i="10" s="1"/>
  <c r="F2796" i="10"/>
  <c r="G2796" i="10" s="1"/>
  <c r="H2796" i="10" s="1"/>
  <c r="F2797" i="10"/>
  <c r="G2797" i="10" s="1"/>
  <c r="H2797" i="10" s="1"/>
  <c r="F2798" i="10"/>
  <c r="G2798" i="10" s="1"/>
  <c r="H2798" i="10" s="1"/>
  <c r="F2799" i="10"/>
  <c r="G2799" i="10" s="1"/>
  <c r="H2799" i="10" s="1"/>
  <c r="F2800" i="10"/>
  <c r="G2800" i="10" s="1"/>
  <c r="H2800" i="10" s="1"/>
  <c r="F2801" i="10"/>
  <c r="G2801" i="10" s="1"/>
  <c r="H2801" i="10" s="1"/>
  <c r="F2802" i="10"/>
  <c r="G2802" i="10" s="1"/>
  <c r="H2802" i="10" s="1"/>
  <c r="F2803" i="10"/>
  <c r="G2803" i="10" s="1"/>
  <c r="H2803" i="10" s="1"/>
  <c r="F2804" i="10"/>
  <c r="G2804" i="10" s="1"/>
  <c r="H2804" i="10" s="1"/>
  <c r="F2805" i="10"/>
  <c r="G2805" i="10" s="1"/>
  <c r="H2805" i="10" s="1"/>
  <c r="F2806" i="10"/>
  <c r="G2806" i="10" s="1"/>
  <c r="H2806" i="10" s="1"/>
  <c r="F2807" i="10"/>
  <c r="G2807" i="10" s="1"/>
  <c r="H2807" i="10" s="1"/>
  <c r="F2808" i="10"/>
  <c r="G2808" i="10" s="1"/>
  <c r="H2808" i="10" s="1"/>
  <c r="F2809" i="10"/>
  <c r="G2809" i="10" s="1"/>
  <c r="H2809" i="10" s="1"/>
  <c r="F2810" i="10"/>
  <c r="G2810" i="10" s="1"/>
  <c r="H2810" i="10" s="1"/>
  <c r="F2811" i="10"/>
  <c r="G2811" i="10" s="1"/>
  <c r="H2811" i="10" s="1"/>
  <c r="F2812" i="10"/>
  <c r="G2812" i="10" s="1"/>
  <c r="H2812" i="10" s="1"/>
  <c r="F2813" i="10"/>
  <c r="G2813" i="10" s="1"/>
  <c r="H2813" i="10" s="1"/>
  <c r="F2814" i="10"/>
  <c r="G2814" i="10" s="1"/>
  <c r="H2814" i="10" s="1"/>
  <c r="F2815" i="10"/>
  <c r="G2815" i="10" s="1"/>
  <c r="H2815" i="10" s="1"/>
  <c r="F2816" i="10"/>
  <c r="G2816" i="10" s="1"/>
  <c r="H2816" i="10" s="1"/>
  <c r="F2817" i="10"/>
  <c r="G2817" i="10" s="1"/>
  <c r="H2817" i="10" s="1"/>
  <c r="F2818" i="10"/>
  <c r="G2818" i="10" s="1"/>
  <c r="H2818" i="10" s="1"/>
  <c r="F2819" i="10"/>
  <c r="G2819" i="10" s="1"/>
  <c r="H2819" i="10" s="1"/>
  <c r="F2820" i="10"/>
  <c r="G2820" i="10" s="1"/>
  <c r="H2820" i="10" s="1"/>
  <c r="F2821" i="10"/>
  <c r="G2821" i="10" s="1"/>
  <c r="H2821" i="10" s="1"/>
  <c r="F2822" i="10"/>
  <c r="G2822" i="10" s="1"/>
  <c r="H2822" i="10" s="1"/>
  <c r="F2823" i="10"/>
  <c r="G2823" i="10" s="1"/>
  <c r="H2823" i="10" s="1"/>
  <c r="F2824" i="10"/>
  <c r="G2824" i="10" s="1"/>
  <c r="H2824" i="10" s="1"/>
  <c r="F2825" i="10"/>
  <c r="G2825" i="10" s="1"/>
  <c r="H2825" i="10" s="1"/>
  <c r="F2826" i="10"/>
  <c r="G2826" i="10" s="1"/>
  <c r="H2826" i="10" s="1"/>
  <c r="F2827" i="10"/>
  <c r="G2827" i="10" s="1"/>
  <c r="H2827" i="10" s="1"/>
  <c r="F2828" i="10"/>
  <c r="G2828" i="10" s="1"/>
  <c r="H2828" i="10" s="1"/>
  <c r="F2829" i="10"/>
  <c r="G2829" i="10" s="1"/>
  <c r="H2829" i="10" s="1"/>
  <c r="F2830" i="10"/>
  <c r="G2830" i="10" s="1"/>
  <c r="H2830" i="10" s="1"/>
  <c r="F2831" i="10"/>
  <c r="G2831" i="10" s="1"/>
  <c r="H2831" i="10" s="1"/>
  <c r="F2832" i="10"/>
  <c r="G2832" i="10" s="1"/>
  <c r="H2832" i="10" s="1"/>
  <c r="F2833" i="10"/>
  <c r="G2833" i="10" s="1"/>
  <c r="H2833" i="10" s="1"/>
  <c r="F2834" i="10"/>
  <c r="G2834" i="10" s="1"/>
  <c r="H2834" i="10" s="1"/>
  <c r="F2835" i="10"/>
  <c r="G2835" i="10" s="1"/>
  <c r="H2835" i="10" s="1"/>
  <c r="F2836" i="10"/>
  <c r="G2836" i="10" s="1"/>
  <c r="H2836" i="10" s="1"/>
  <c r="F2837" i="10"/>
  <c r="G2837" i="10" s="1"/>
  <c r="H2837" i="10" s="1"/>
  <c r="F2838" i="10"/>
  <c r="G2838" i="10" s="1"/>
  <c r="H2838" i="10" s="1"/>
  <c r="F2839" i="10"/>
  <c r="G2839" i="10" s="1"/>
  <c r="H2839" i="10" s="1"/>
  <c r="F2840" i="10"/>
  <c r="G2840" i="10" s="1"/>
  <c r="H2840" i="10" s="1"/>
  <c r="F2841" i="10"/>
  <c r="G2841" i="10" s="1"/>
  <c r="H2841" i="10" s="1"/>
  <c r="F2842" i="10"/>
  <c r="G2842" i="10" s="1"/>
  <c r="H2842" i="10" s="1"/>
  <c r="F2843" i="10"/>
  <c r="G2843" i="10" s="1"/>
  <c r="H2843" i="10" s="1"/>
  <c r="F2844" i="10"/>
  <c r="G2844" i="10" s="1"/>
  <c r="H2844" i="10" s="1"/>
  <c r="F2845" i="10"/>
  <c r="G2845" i="10" s="1"/>
  <c r="H2845" i="10" s="1"/>
  <c r="F2846" i="10"/>
  <c r="G2846" i="10" s="1"/>
  <c r="H2846" i="10" s="1"/>
  <c r="F2847" i="10"/>
  <c r="G2847" i="10" s="1"/>
  <c r="H2847" i="10" s="1"/>
  <c r="F2848" i="10"/>
  <c r="G2848" i="10" s="1"/>
  <c r="H2848" i="10" s="1"/>
  <c r="F2849" i="10"/>
  <c r="G2849" i="10" s="1"/>
  <c r="H2849" i="10" s="1"/>
  <c r="F2850" i="10"/>
  <c r="G2850" i="10" s="1"/>
  <c r="H2850" i="10" s="1"/>
  <c r="F2851" i="10"/>
  <c r="G2851" i="10" s="1"/>
  <c r="H2851" i="10" s="1"/>
  <c r="F2852" i="10"/>
  <c r="G2852" i="10" s="1"/>
  <c r="H2852" i="10" s="1"/>
  <c r="F2853" i="10"/>
  <c r="G2853" i="10" s="1"/>
  <c r="H2853" i="10" s="1"/>
  <c r="F2854" i="10"/>
  <c r="G2854" i="10" s="1"/>
  <c r="H2854" i="10" s="1"/>
  <c r="F2855" i="10"/>
  <c r="G2855" i="10" s="1"/>
  <c r="H2855" i="10" s="1"/>
  <c r="F2856" i="10"/>
  <c r="G2856" i="10" s="1"/>
  <c r="H2856" i="10" s="1"/>
  <c r="F2857" i="10"/>
  <c r="G2857" i="10" s="1"/>
  <c r="H2857" i="10" s="1"/>
  <c r="F2858" i="10"/>
  <c r="G2858" i="10" s="1"/>
  <c r="H2858" i="10" s="1"/>
  <c r="F2859" i="10"/>
  <c r="G2859" i="10" s="1"/>
  <c r="H2859" i="10" s="1"/>
  <c r="F2860" i="10"/>
  <c r="G2860" i="10" s="1"/>
  <c r="H2860" i="10" s="1"/>
  <c r="F2861" i="10"/>
  <c r="G2861" i="10" s="1"/>
  <c r="H2861" i="10" s="1"/>
  <c r="F2862" i="10"/>
  <c r="G2862" i="10" s="1"/>
  <c r="H2862" i="10" s="1"/>
  <c r="F2863" i="10"/>
  <c r="G2863" i="10" s="1"/>
  <c r="H2863" i="10" s="1"/>
  <c r="F2864" i="10"/>
  <c r="G2864" i="10" s="1"/>
  <c r="H2864" i="10" s="1"/>
  <c r="F2865" i="10"/>
  <c r="G2865" i="10" s="1"/>
  <c r="H2865" i="10" s="1"/>
  <c r="F2866" i="10"/>
  <c r="G2866" i="10" s="1"/>
  <c r="H2866" i="10" s="1"/>
  <c r="F2867" i="10"/>
  <c r="G2867" i="10" s="1"/>
  <c r="H2867" i="10" s="1"/>
  <c r="F2868" i="10"/>
  <c r="G2868" i="10" s="1"/>
  <c r="H2868" i="10" s="1"/>
  <c r="F2869" i="10"/>
  <c r="G2869" i="10" s="1"/>
  <c r="H2869" i="10" s="1"/>
  <c r="F2870" i="10"/>
  <c r="G2870" i="10" s="1"/>
  <c r="H2870" i="10" s="1"/>
  <c r="F2871" i="10"/>
  <c r="G2871" i="10" s="1"/>
  <c r="H2871" i="10" s="1"/>
  <c r="F2872" i="10"/>
  <c r="G2872" i="10" s="1"/>
  <c r="H2872" i="10" s="1"/>
  <c r="F2873" i="10"/>
  <c r="G2873" i="10" s="1"/>
  <c r="H2873" i="10" s="1"/>
  <c r="F2874" i="10"/>
  <c r="G2874" i="10" s="1"/>
  <c r="H2874" i="10" s="1"/>
  <c r="F2875" i="10"/>
  <c r="G2875" i="10" s="1"/>
  <c r="H2875" i="10" s="1"/>
  <c r="F2876" i="10"/>
  <c r="G2876" i="10" s="1"/>
  <c r="H2876" i="10" s="1"/>
  <c r="F2877" i="10"/>
  <c r="G2877" i="10" s="1"/>
  <c r="H2877" i="10" s="1"/>
  <c r="F2878" i="10"/>
  <c r="G2878" i="10" s="1"/>
  <c r="H2878" i="10" s="1"/>
  <c r="F2879" i="10"/>
  <c r="G2879" i="10" s="1"/>
  <c r="H2879" i="10" s="1"/>
  <c r="F2880" i="10"/>
  <c r="G2880" i="10" s="1"/>
  <c r="H2880" i="10" s="1"/>
  <c r="F2881" i="10"/>
  <c r="G2881" i="10" s="1"/>
  <c r="H2881" i="10" s="1"/>
  <c r="F2882" i="10"/>
  <c r="G2882" i="10" s="1"/>
  <c r="H2882" i="10" s="1"/>
  <c r="F2883" i="10"/>
  <c r="G2883" i="10" s="1"/>
  <c r="H2883" i="10" s="1"/>
  <c r="F2884" i="10"/>
  <c r="G2884" i="10" s="1"/>
  <c r="H2884" i="10" s="1"/>
  <c r="F2885" i="10"/>
  <c r="G2885" i="10" s="1"/>
  <c r="H2885" i="10" s="1"/>
  <c r="F2886" i="10"/>
  <c r="G2886" i="10" s="1"/>
  <c r="H2886" i="10" s="1"/>
  <c r="F2887" i="10"/>
  <c r="G2887" i="10" s="1"/>
  <c r="H2887" i="10" s="1"/>
  <c r="F2888" i="10"/>
  <c r="G2888" i="10" s="1"/>
  <c r="H2888" i="10" s="1"/>
  <c r="F2889" i="10"/>
  <c r="G2889" i="10" s="1"/>
  <c r="H2889" i="10" s="1"/>
  <c r="F2890" i="10"/>
  <c r="G2890" i="10" s="1"/>
  <c r="H2890" i="10" s="1"/>
  <c r="F2891" i="10"/>
  <c r="G2891" i="10" s="1"/>
  <c r="H2891" i="10" s="1"/>
  <c r="F2892" i="10"/>
  <c r="G2892" i="10" s="1"/>
  <c r="H2892" i="10" s="1"/>
  <c r="F2893" i="10"/>
  <c r="G2893" i="10" s="1"/>
  <c r="H2893" i="10" s="1"/>
  <c r="F2894" i="10"/>
  <c r="G2894" i="10" s="1"/>
  <c r="H2894" i="10" s="1"/>
  <c r="F2895" i="10"/>
  <c r="G2895" i="10" s="1"/>
  <c r="H2895" i="10" s="1"/>
  <c r="F2896" i="10"/>
  <c r="G2896" i="10" s="1"/>
  <c r="H2896" i="10" s="1"/>
  <c r="F2897" i="10"/>
  <c r="G2897" i="10" s="1"/>
  <c r="H2897" i="10" s="1"/>
  <c r="F2898" i="10"/>
  <c r="G2898" i="10" s="1"/>
  <c r="H2898" i="10" s="1"/>
  <c r="F2899" i="10"/>
  <c r="G2899" i="10" s="1"/>
  <c r="H2899" i="10" s="1"/>
  <c r="F2900" i="10"/>
  <c r="G2900" i="10" s="1"/>
  <c r="H2900" i="10" s="1"/>
  <c r="F2901" i="10"/>
  <c r="G2901" i="10" s="1"/>
  <c r="H2901" i="10" s="1"/>
  <c r="F2902" i="10"/>
  <c r="G2902" i="10" s="1"/>
  <c r="H2902" i="10" s="1"/>
  <c r="F2903" i="10"/>
  <c r="G2903" i="10" s="1"/>
  <c r="H2903" i="10" s="1"/>
  <c r="F2904" i="10"/>
  <c r="G2904" i="10" s="1"/>
  <c r="H2904" i="10" s="1"/>
  <c r="F2905" i="10"/>
  <c r="G2905" i="10" s="1"/>
  <c r="H2905" i="10" s="1"/>
  <c r="F2906" i="10"/>
  <c r="G2906" i="10" s="1"/>
  <c r="H2906" i="10" s="1"/>
  <c r="F2907" i="10"/>
  <c r="G2907" i="10" s="1"/>
  <c r="H2907" i="10" s="1"/>
  <c r="F2908" i="10"/>
  <c r="G2908" i="10" s="1"/>
  <c r="H2908" i="10" s="1"/>
  <c r="F2909" i="10"/>
  <c r="G2909" i="10" s="1"/>
  <c r="H2909" i="10" s="1"/>
  <c r="F2910" i="10"/>
  <c r="G2910" i="10" s="1"/>
  <c r="H2910" i="10" s="1"/>
  <c r="F2911" i="10"/>
  <c r="G2911" i="10" s="1"/>
  <c r="H2911" i="10" s="1"/>
  <c r="F2912" i="10"/>
  <c r="G2912" i="10" s="1"/>
  <c r="H2912" i="10" s="1"/>
  <c r="F2913" i="10"/>
  <c r="G2913" i="10" s="1"/>
  <c r="H2913" i="10" s="1"/>
  <c r="F2914" i="10"/>
  <c r="G2914" i="10" s="1"/>
  <c r="H2914" i="10" s="1"/>
  <c r="F2915" i="10"/>
  <c r="G2915" i="10" s="1"/>
  <c r="H2915" i="10" s="1"/>
  <c r="F2916" i="10"/>
  <c r="G2916" i="10" s="1"/>
  <c r="H2916" i="10" s="1"/>
  <c r="F2917" i="10"/>
  <c r="G2917" i="10" s="1"/>
  <c r="H2917" i="10" s="1"/>
  <c r="F2918" i="10"/>
  <c r="G2918" i="10" s="1"/>
  <c r="H2918" i="10" s="1"/>
  <c r="F2919" i="10"/>
  <c r="G2919" i="10" s="1"/>
  <c r="H2919" i="10" s="1"/>
  <c r="F2920" i="10"/>
  <c r="G2920" i="10" s="1"/>
  <c r="H2920" i="10" s="1"/>
  <c r="F2921" i="10"/>
  <c r="G2921" i="10" s="1"/>
  <c r="H2921" i="10" s="1"/>
  <c r="F2922" i="10"/>
  <c r="G2922" i="10" s="1"/>
  <c r="H2922" i="10" s="1"/>
  <c r="F2923" i="10"/>
  <c r="G2923" i="10" s="1"/>
  <c r="H2923" i="10" s="1"/>
  <c r="F2924" i="10"/>
  <c r="G2924" i="10" s="1"/>
  <c r="H2924" i="10" s="1"/>
  <c r="F2925" i="10"/>
  <c r="G2925" i="10" s="1"/>
  <c r="H2925" i="10" s="1"/>
  <c r="F2926" i="10"/>
  <c r="G2926" i="10" s="1"/>
  <c r="H2926" i="10" s="1"/>
  <c r="F2927" i="10"/>
  <c r="G2927" i="10" s="1"/>
  <c r="H2927" i="10" s="1"/>
  <c r="F2928" i="10"/>
  <c r="G2928" i="10" s="1"/>
  <c r="H2928" i="10" s="1"/>
  <c r="F2929" i="10"/>
  <c r="G2929" i="10" s="1"/>
  <c r="H2929" i="10" s="1"/>
  <c r="F2930" i="10"/>
  <c r="G2930" i="10" s="1"/>
  <c r="H2930" i="10" s="1"/>
  <c r="F2931" i="10"/>
  <c r="G2931" i="10" s="1"/>
  <c r="H2931" i="10" s="1"/>
  <c r="F2932" i="10"/>
  <c r="G2932" i="10" s="1"/>
  <c r="H2932" i="10" s="1"/>
  <c r="F2933" i="10"/>
  <c r="G2933" i="10" s="1"/>
  <c r="H2933" i="10" s="1"/>
  <c r="F2934" i="10"/>
  <c r="G2934" i="10" s="1"/>
  <c r="H2934" i="10" s="1"/>
  <c r="F2935" i="10"/>
  <c r="G2935" i="10" s="1"/>
  <c r="H2935" i="10" s="1"/>
  <c r="F2936" i="10"/>
  <c r="G2936" i="10" s="1"/>
  <c r="H2936" i="10" s="1"/>
  <c r="F2937" i="10"/>
  <c r="G2937" i="10" s="1"/>
  <c r="H2937" i="10" s="1"/>
  <c r="F2938" i="10"/>
  <c r="G2938" i="10" s="1"/>
  <c r="H2938" i="10" s="1"/>
  <c r="F2939" i="10"/>
  <c r="G2939" i="10" s="1"/>
  <c r="H2939" i="10" s="1"/>
  <c r="F2940" i="10"/>
  <c r="G2940" i="10" s="1"/>
  <c r="H2940" i="10" s="1"/>
  <c r="F2941" i="10"/>
  <c r="G2941" i="10" s="1"/>
  <c r="H2941" i="10" s="1"/>
  <c r="F2942" i="10"/>
  <c r="G2942" i="10" s="1"/>
  <c r="H2942" i="10" s="1"/>
  <c r="F2943" i="10"/>
  <c r="G2943" i="10" s="1"/>
  <c r="H2943" i="10" s="1"/>
  <c r="F2944" i="10"/>
  <c r="G2944" i="10" s="1"/>
  <c r="H2944" i="10" s="1"/>
  <c r="F2945" i="10"/>
  <c r="G2945" i="10" s="1"/>
  <c r="H2945" i="10" s="1"/>
  <c r="F2946" i="10"/>
  <c r="G2946" i="10" s="1"/>
  <c r="H2946" i="10" s="1"/>
  <c r="F2947" i="10"/>
  <c r="G2947" i="10" s="1"/>
  <c r="H2947" i="10" s="1"/>
  <c r="F2948" i="10"/>
  <c r="G2948" i="10" s="1"/>
  <c r="H2948" i="10" s="1"/>
  <c r="F2949" i="10"/>
  <c r="G2949" i="10" s="1"/>
  <c r="H2949" i="10" s="1"/>
  <c r="F2950" i="10"/>
  <c r="G2950" i="10" s="1"/>
  <c r="H2950" i="10" s="1"/>
  <c r="F2951" i="10"/>
  <c r="G2951" i="10" s="1"/>
  <c r="H2951" i="10" s="1"/>
  <c r="F2952" i="10"/>
  <c r="G2952" i="10" s="1"/>
  <c r="H2952" i="10" s="1"/>
  <c r="F2953" i="10"/>
  <c r="G2953" i="10" s="1"/>
  <c r="H2953" i="10" s="1"/>
  <c r="F2954" i="10"/>
  <c r="G2954" i="10" s="1"/>
  <c r="H2954" i="10" s="1"/>
  <c r="F2955" i="10"/>
  <c r="G2955" i="10" s="1"/>
  <c r="H2955" i="10" s="1"/>
  <c r="F2956" i="10"/>
  <c r="G2956" i="10" s="1"/>
  <c r="H2956" i="10" s="1"/>
  <c r="F2957" i="10"/>
  <c r="G2957" i="10" s="1"/>
  <c r="H2957" i="10" s="1"/>
  <c r="F2958" i="10"/>
  <c r="G2958" i="10" s="1"/>
  <c r="H2958" i="10" s="1"/>
  <c r="F2959" i="10"/>
  <c r="G2959" i="10" s="1"/>
  <c r="H2959" i="10" s="1"/>
  <c r="F2960" i="10"/>
  <c r="G2960" i="10" s="1"/>
  <c r="H2960" i="10" s="1"/>
  <c r="F2961" i="10"/>
  <c r="G2961" i="10" s="1"/>
  <c r="H2961" i="10" s="1"/>
  <c r="F2962" i="10"/>
  <c r="G2962" i="10" s="1"/>
  <c r="H2962" i="10" s="1"/>
  <c r="F2963" i="10"/>
  <c r="G2963" i="10" s="1"/>
  <c r="H2963" i="10" s="1"/>
  <c r="F2964" i="10"/>
  <c r="G2964" i="10" s="1"/>
  <c r="H2964" i="10" s="1"/>
  <c r="F2965" i="10"/>
  <c r="G2965" i="10" s="1"/>
  <c r="H2965" i="10" s="1"/>
  <c r="F2966" i="10"/>
  <c r="G2966" i="10" s="1"/>
  <c r="H2966" i="10" s="1"/>
  <c r="F2967" i="10"/>
  <c r="G2967" i="10" s="1"/>
  <c r="H2967" i="10" s="1"/>
  <c r="F2968" i="10"/>
  <c r="G2968" i="10" s="1"/>
  <c r="H2968" i="10" s="1"/>
  <c r="F2969" i="10"/>
  <c r="G2969" i="10" s="1"/>
  <c r="H2969" i="10" s="1"/>
  <c r="F2970" i="10"/>
  <c r="G2970" i="10" s="1"/>
  <c r="H2970" i="10" s="1"/>
  <c r="F2971" i="10"/>
  <c r="G2971" i="10" s="1"/>
  <c r="H2971" i="10" s="1"/>
  <c r="F2972" i="10"/>
  <c r="G2972" i="10" s="1"/>
  <c r="H2972" i="10" s="1"/>
  <c r="F2973" i="10"/>
  <c r="G2973" i="10" s="1"/>
  <c r="H2973" i="10" s="1"/>
  <c r="F2974" i="10"/>
  <c r="G2974" i="10" s="1"/>
  <c r="H2974" i="10" s="1"/>
  <c r="F2975" i="10"/>
  <c r="G2975" i="10" s="1"/>
  <c r="H2975" i="10" s="1"/>
  <c r="F2976" i="10"/>
  <c r="G2976" i="10" s="1"/>
  <c r="H2976" i="10" s="1"/>
  <c r="F2977" i="10"/>
  <c r="G2977" i="10" s="1"/>
  <c r="H2977" i="10" s="1"/>
  <c r="F2978" i="10"/>
  <c r="G2978" i="10" s="1"/>
  <c r="H2978" i="10" s="1"/>
  <c r="F2979" i="10"/>
  <c r="G2979" i="10" s="1"/>
  <c r="H2979" i="10" s="1"/>
  <c r="F2980" i="10"/>
  <c r="G2980" i="10" s="1"/>
  <c r="H2980" i="10" s="1"/>
  <c r="F2981" i="10"/>
  <c r="G2981" i="10" s="1"/>
  <c r="H2981" i="10" s="1"/>
  <c r="F2982" i="10"/>
  <c r="G2982" i="10" s="1"/>
  <c r="H2982" i="10" s="1"/>
  <c r="F2983" i="10"/>
  <c r="G2983" i="10" s="1"/>
  <c r="H2983" i="10" s="1"/>
  <c r="F2984" i="10"/>
  <c r="G2984" i="10" s="1"/>
  <c r="H2984" i="10" s="1"/>
  <c r="F2985" i="10"/>
  <c r="G2985" i="10" s="1"/>
  <c r="H2985" i="10" s="1"/>
  <c r="F2986" i="10"/>
  <c r="G2986" i="10" s="1"/>
  <c r="H2986" i="10" s="1"/>
  <c r="F2987" i="10"/>
  <c r="G2987" i="10" s="1"/>
  <c r="H2987" i="10" s="1"/>
  <c r="F2988" i="10"/>
  <c r="G2988" i="10" s="1"/>
  <c r="H2988" i="10" s="1"/>
  <c r="F2989" i="10"/>
  <c r="G2989" i="10" s="1"/>
  <c r="H2989" i="10" s="1"/>
  <c r="F2990" i="10"/>
  <c r="G2990" i="10" s="1"/>
  <c r="H2990" i="10" s="1"/>
  <c r="F2991" i="10"/>
  <c r="G2991" i="10" s="1"/>
  <c r="H2991" i="10" s="1"/>
  <c r="F2992" i="10"/>
  <c r="G2992" i="10" s="1"/>
  <c r="H2992" i="10" s="1"/>
  <c r="F2993" i="10"/>
  <c r="G2993" i="10" s="1"/>
  <c r="H2993" i="10" s="1"/>
  <c r="F2994" i="10"/>
  <c r="G2994" i="10" s="1"/>
  <c r="H2994" i="10" s="1"/>
  <c r="F2995" i="10"/>
  <c r="G2995" i="10" s="1"/>
  <c r="H2995" i="10" s="1"/>
  <c r="F2996" i="10"/>
  <c r="G2996" i="10" s="1"/>
  <c r="H2996" i="10" s="1"/>
  <c r="F2997" i="10"/>
  <c r="G2997" i="10" s="1"/>
  <c r="H2997" i="10" s="1"/>
  <c r="F2998" i="10"/>
  <c r="G2998" i="10" s="1"/>
  <c r="H2998" i="10" s="1"/>
  <c r="F2999" i="10"/>
  <c r="G2999" i="10" s="1"/>
  <c r="H2999" i="10" s="1"/>
  <c r="F3000" i="10"/>
  <c r="G3000" i="10" s="1"/>
  <c r="H3000" i="10" s="1"/>
  <c r="F3001" i="10"/>
  <c r="G3001" i="10" s="1"/>
  <c r="H3001" i="10" s="1"/>
  <c r="F3002" i="10"/>
  <c r="G3002" i="10" s="1"/>
  <c r="H3002" i="10" s="1"/>
  <c r="F3003" i="10"/>
  <c r="G3003" i="10" s="1"/>
  <c r="H3003" i="10" s="1"/>
  <c r="F3004" i="10"/>
  <c r="G3004" i="10" s="1"/>
  <c r="H3004" i="10" s="1"/>
  <c r="F3005" i="10"/>
  <c r="G3005" i="10" s="1"/>
  <c r="H3005" i="10" s="1"/>
  <c r="F3006" i="10"/>
  <c r="G3006" i="10" s="1"/>
  <c r="H3006" i="10" s="1"/>
  <c r="F3007" i="10"/>
  <c r="G3007" i="10" s="1"/>
  <c r="H3007" i="10" s="1"/>
  <c r="F3008" i="10"/>
  <c r="G3008" i="10" s="1"/>
  <c r="H3008" i="10" s="1"/>
  <c r="F3009" i="10"/>
  <c r="G3009" i="10" s="1"/>
  <c r="H3009" i="10" s="1"/>
  <c r="F3010" i="10"/>
  <c r="G3010" i="10" s="1"/>
  <c r="H3010" i="10" s="1"/>
  <c r="F3011" i="10"/>
  <c r="G3011" i="10" s="1"/>
  <c r="H3011" i="10" s="1"/>
  <c r="F3012" i="10"/>
  <c r="G3012" i="10" s="1"/>
  <c r="H3012" i="10" s="1"/>
  <c r="F3013" i="10"/>
  <c r="G3013" i="10" s="1"/>
  <c r="H3013" i="10" s="1"/>
  <c r="F3014" i="10"/>
  <c r="G3014" i="10" s="1"/>
  <c r="H3014" i="10" s="1"/>
  <c r="F3015" i="10"/>
  <c r="G3015" i="10" s="1"/>
  <c r="H3015" i="10" s="1"/>
  <c r="F3016" i="10"/>
  <c r="G3016" i="10" s="1"/>
  <c r="H3016" i="10" s="1"/>
  <c r="F3017" i="10"/>
  <c r="G3017" i="10" s="1"/>
  <c r="H3017" i="10" s="1"/>
  <c r="F3018" i="10"/>
  <c r="G3018" i="10" s="1"/>
  <c r="H3018" i="10" s="1"/>
  <c r="F3019" i="10"/>
  <c r="G3019" i="10" s="1"/>
  <c r="H3019" i="10" s="1"/>
  <c r="F3020" i="10"/>
  <c r="G3020" i="10" s="1"/>
  <c r="H3020" i="10" s="1"/>
  <c r="F3021" i="10"/>
  <c r="G3021" i="10" s="1"/>
  <c r="H3021" i="10" s="1"/>
  <c r="F3022" i="10"/>
  <c r="G3022" i="10" s="1"/>
  <c r="H3022" i="10" s="1"/>
  <c r="F3023" i="10"/>
  <c r="G3023" i="10" s="1"/>
  <c r="H3023" i="10" s="1"/>
  <c r="F3024" i="10"/>
  <c r="G3024" i="10" s="1"/>
  <c r="H3024" i="10" s="1"/>
  <c r="F3025" i="10"/>
  <c r="G3025" i="10" s="1"/>
  <c r="H3025" i="10" s="1"/>
  <c r="F3026" i="10"/>
  <c r="G3026" i="10" s="1"/>
  <c r="H3026" i="10" s="1"/>
  <c r="F3027" i="10"/>
  <c r="G3027" i="10" s="1"/>
  <c r="H3027" i="10" s="1"/>
  <c r="F3028" i="10"/>
  <c r="G3028" i="10" s="1"/>
  <c r="H3028" i="10" s="1"/>
  <c r="F3029" i="10"/>
  <c r="G3029" i="10" s="1"/>
  <c r="H3029" i="10" s="1"/>
  <c r="F3030" i="10"/>
  <c r="G3030" i="10" s="1"/>
  <c r="H3030" i="10" s="1"/>
  <c r="F3031" i="10"/>
  <c r="G3031" i="10" s="1"/>
  <c r="H3031" i="10" s="1"/>
  <c r="F3032" i="10"/>
  <c r="G3032" i="10" s="1"/>
  <c r="H3032" i="10" s="1"/>
  <c r="F3033" i="10"/>
  <c r="G3033" i="10" s="1"/>
  <c r="H3033" i="10" s="1"/>
  <c r="F3034" i="10"/>
  <c r="G3034" i="10" s="1"/>
  <c r="H3034" i="10" s="1"/>
  <c r="F3035" i="10"/>
  <c r="G3035" i="10" s="1"/>
  <c r="H3035" i="10" s="1"/>
  <c r="F3036" i="10"/>
  <c r="G3036" i="10" s="1"/>
  <c r="H3036" i="10" s="1"/>
  <c r="F3037" i="10"/>
  <c r="G3037" i="10" s="1"/>
  <c r="H3037" i="10" s="1"/>
  <c r="F3038" i="10"/>
  <c r="G3038" i="10" s="1"/>
  <c r="H3038" i="10" s="1"/>
  <c r="F3039" i="10"/>
  <c r="G3039" i="10" s="1"/>
  <c r="H3039" i="10" s="1"/>
  <c r="F3040" i="10"/>
  <c r="G3040" i="10" s="1"/>
  <c r="H3040" i="10" s="1"/>
  <c r="F3041" i="10"/>
  <c r="G3041" i="10" s="1"/>
  <c r="H3041" i="10" s="1"/>
  <c r="F3042" i="10"/>
  <c r="G3042" i="10" s="1"/>
  <c r="H3042" i="10" s="1"/>
  <c r="F3043" i="10"/>
  <c r="G3043" i="10" s="1"/>
  <c r="H3043" i="10" s="1"/>
  <c r="F3044" i="10"/>
  <c r="G3044" i="10" s="1"/>
  <c r="H3044" i="10" s="1"/>
  <c r="F3045" i="10"/>
  <c r="G3045" i="10" s="1"/>
  <c r="H3045" i="10" s="1"/>
  <c r="F3046" i="10"/>
  <c r="G3046" i="10" s="1"/>
  <c r="H3046" i="10" s="1"/>
  <c r="F3047" i="10"/>
  <c r="G3047" i="10" s="1"/>
  <c r="H3047" i="10" s="1"/>
  <c r="F3048" i="10"/>
  <c r="G3048" i="10" s="1"/>
  <c r="H3048" i="10" s="1"/>
  <c r="F3049" i="10"/>
  <c r="G3049" i="10" s="1"/>
  <c r="H3049" i="10" s="1"/>
  <c r="F3050" i="10"/>
  <c r="G3050" i="10" s="1"/>
  <c r="H3050" i="10" s="1"/>
  <c r="F3051" i="10"/>
  <c r="G3051" i="10" s="1"/>
  <c r="H3051" i="10" s="1"/>
  <c r="F3052" i="10"/>
  <c r="G3052" i="10" s="1"/>
  <c r="H3052" i="10" s="1"/>
  <c r="F3053" i="10"/>
  <c r="G3053" i="10" s="1"/>
  <c r="H3053" i="10" s="1"/>
  <c r="F3054" i="10"/>
  <c r="G3054" i="10" s="1"/>
  <c r="H3054" i="10" s="1"/>
  <c r="F3055" i="10"/>
  <c r="G3055" i="10" s="1"/>
  <c r="H3055" i="10" s="1"/>
  <c r="F3056" i="10"/>
  <c r="G3056" i="10" s="1"/>
  <c r="H3056" i="10" s="1"/>
  <c r="F3057" i="10"/>
  <c r="G3057" i="10" s="1"/>
  <c r="H3057" i="10" s="1"/>
  <c r="F3058" i="10"/>
  <c r="G3058" i="10" s="1"/>
  <c r="H3058" i="10" s="1"/>
  <c r="F3059" i="10"/>
  <c r="G3059" i="10" s="1"/>
  <c r="H3059" i="10" s="1"/>
  <c r="F3060" i="10"/>
  <c r="G3060" i="10" s="1"/>
  <c r="H3060" i="10" s="1"/>
  <c r="F3061" i="10"/>
  <c r="G3061" i="10" s="1"/>
  <c r="H3061" i="10" s="1"/>
  <c r="F3062" i="10"/>
  <c r="G3062" i="10" s="1"/>
  <c r="H3062" i="10" s="1"/>
  <c r="F3063" i="10"/>
  <c r="G3063" i="10" s="1"/>
  <c r="H3063" i="10" s="1"/>
  <c r="F3064" i="10"/>
  <c r="G3064" i="10" s="1"/>
  <c r="H3064" i="10" s="1"/>
  <c r="F3065" i="10"/>
  <c r="G3065" i="10" s="1"/>
  <c r="H3065" i="10" s="1"/>
  <c r="F3066" i="10"/>
  <c r="G3066" i="10" s="1"/>
  <c r="H3066" i="10" s="1"/>
  <c r="F3067" i="10"/>
  <c r="G3067" i="10" s="1"/>
  <c r="H3067" i="10" s="1"/>
  <c r="F3068" i="10"/>
  <c r="G3068" i="10" s="1"/>
  <c r="H3068" i="10" s="1"/>
  <c r="F3069" i="10"/>
  <c r="G3069" i="10" s="1"/>
  <c r="H3069" i="10" s="1"/>
  <c r="F3070" i="10"/>
  <c r="G3070" i="10" s="1"/>
  <c r="H3070" i="10" s="1"/>
  <c r="F3071" i="10"/>
  <c r="G3071" i="10" s="1"/>
  <c r="H3071" i="10" s="1"/>
  <c r="F3072" i="10"/>
  <c r="G3072" i="10" s="1"/>
  <c r="H3072" i="10" s="1"/>
  <c r="F3073" i="10"/>
  <c r="G3073" i="10" s="1"/>
  <c r="H3073" i="10" s="1"/>
  <c r="F3074" i="10"/>
  <c r="G3074" i="10" s="1"/>
  <c r="H3074" i="10" s="1"/>
  <c r="F3075" i="10"/>
  <c r="G3075" i="10" s="1"/>
  <c r="H3075" i="10" s="1"/>
  <c r="F3076" i="10"/>
  <c r="G3076" i="10" s="1"/>
  <c r="H3076" i="10" s="1"/>
  <c r="F3077" i="10"/>
  <c r="G3077" i="10" s="1"/>
  <c r="H3077" i="10" s="1"/>
  <c r="F3078" i="10"/>
  <c r="G3078" i="10" s="1"/>
  <c r="H3078" i="10" s="1"/>
  <c r="F3079" i="10"/>
  <c r="G3079" i="10" s="1"/>
  <c r="H3079" i="10" s="1"/>
  <c r="F3080" i="10"/>
  <c r="G3080" i="10" s="1"/>
  <c r="H3080" i="10" s="1"/>
  <c r="F3081" i="10"/>
  <c r="G3081" i="10" s="1"/>
  <c r="H3081" i="10" s="1"/>
  <c r="F3082" i="10"/>
  <c r="G3082" i="10" s="1"/>
  <c r="H3082" i="10" s="1"/>
  <c r="F3083" i="10"/>
  <c r="G3083" i="10" s="1"/>
  <c r="H3083" i="10" s="1"/>
  <c r="F3084" i="10"/>
  <c r="G3084" i="10" s="1"/>
  <c r="H3084" i="10" s="1"/>
  <c r="F3085" i="10"/>
  <c r="G3085" i="10" s="1"/>
  <c r="H3085" i="10" s="1"/>
  <c r="F3086" i="10"/>
  <c r="G3086" i="10" s="1"/>
  <c r="H3086" i="10" s="1"/>
  <c r="F3087" i="10"/>
  <c r="G3087" i="10" s="1"/>
  <c r="H3087" i="10" s="1"/>
  <c r="F3088" i="10"/>
  <c r="G3088" i="10" s="1"/>
  <c r="H3088" i="10" s="1"/>
  <c r="F3089" i="10"/>
  <c r="G3089" i="10" s="1"/>
  <c r="H3089" i="10" s="1"/>
  <c r="F3090" i="10"/>
  <c r="G3090" i="10" s="1"/>
  <c r="H3090" i="10" s="1"/>
  <c r="F3091" i="10"/>
  <c r="G3091" i="10" s="1"/>
  <c r="H3091" i="10" s="1"/>
  <c r="F3092" i="10"/>
  <c r="G3092" i="10" s="1"/>
  <c r="H3092" i="10" s="1"/>
  <c r="F3093" i="10"/>
  <c r="G3093" i="10" s="1"/>
  <c r="H3093" i="10" s="1"/>
  <c r="F3094" i="10"/>
  <c r="G3094" i="10" s="1"/>
  <c r="H3094" i="10" s="1"/>
  <c r="F3095" i="10"/>
  <c r="G3095" i="10" s="1"/>
  <c r="H3095" i="10" s="1"/>
  <c r="F3096" i="10"/>
  <c r="G3096" i="10" s="1"/>
  <c r="H3096" i="10" s="1"/>
  <c r="F3097" i="10"/>
  <c r="G3097" i="10" s="1"/>
  <c r="H3097" i="10" s="1"/>
  <c r="F3098" i="10"/>
  <c r="G3098" i="10" s="1"/>
  <c r="H3098" i="10" s="1"/>
  <c r="F3099" i="10"/>
  <c r="G3099" i="10" s="1"/>
  <c r="H3099" i="10" s="1"/>
  <c r="F3100" i="10"/>
  <c r="G3100" i="10" s="1"/>
  <c r="H3100" i="10" s="1"/>
  <c r="F3101" i="10"/>
  <c r="G3101" i="10" s="1"/>
  <c r="H3101" i="10" s="1"/>
  <c r="F3102" i="10"/>
  <c r="G3102" i="10" s="1"/>
  <c r="H3102" i="10" s="1"/>
  <c r="F3103" i="10"/>
  <c r="G3103" i="10" s="1"/>
  <c r="H3103" i="10" s="1"/>
  <c r="F3104" i="10"/>
  <c r="G3104" i="10" s="1"/>
  <c r="H3104" i="10" s="1"/>
  <c r="F3105" i="10"/>
  <c r="G3105" i="10" s="1"/>
  <c r="H3105" i="10" s="1"/>
  <c r="F3106" i="10"/>
  <c r="G3106" i="10" s="1"/>
  <c r="H3106" i="10" s="1"/>
  <c r="F3107" i="10"/>
  <c r="G3107" i="10" s="1"/>
  <c r="H3107" i="10" s="1"/>
  <c r="F3108" i="10"/>
  <c r="G3108" i="10" s="1"/>
  <c r="H3108" i="10" s="1"/>
  <c r="F3109" i="10"/>
  <c r="G3109" i="10" s="1"/>
  <c r="H3109" i="10" s="1"/>
  <c r="F3110" i="10"/>
  <c r="G3110" i="10" s="1"/>
  <c r="H3110" i="10" s="1"/>
  <c r="F3111" i="10"/>
  <c r="G3111" i="10" s="1"/>
  <c r="H3111" i="10" s="1"/>
  <c r="F3112" i="10"/>
  <c r="G3112" i="10" s="1"/>
  <c r="H3112" i="10" s="1"/>
  <c r="F3113" i="10"/>
  <c r="G3113" i="10" s="1"/>
  <c r="H3113" i="10" s="1"/>
  <c r="F3114" i="10"/>
  <c r="G3114" i="10" s="1"/>
  <c r="H3114" i="10" s="1"/>
  <c r="F3115" i="10"/>
  <c r="G3115" i="10" s="1"/>
  <c r="H3115" i="10" s="1"/>
  <c r="F3116" i="10"/>
  <c r="G3116" i="10" s="1"/>
  <c r="H3116" i="10" s="1"/>
  <c r="F3117" i="10"/>
  <c r="G3117" i="10" s="1"/>
  <c r="H3117" i="10" s="1"/>
  <c r="F3118" i="10"/>
  <c r="G3118" i="10" s="1"/>
  <c r="H3118" i="10" s="1"/>
  <c r="F3119" i="10"/>
  <c r="G3119" i="10" s="1"/>
  <c r="H3119" i="10" s="1"/>
  <c r="F3120" i="10"/>
  <c r="G3120" i="10" s="1"/>
  <c r="H3120" i="10" s="1"/>
  <c r="F3121" i="10"/>
  <c r="G3121" i="10" s="1"/>
  <c r="H3121" i="10" s="1"/>
  <c r="F3122" i="10"/>
  <c r="G3122" i="10" s="1"/>
  <c r="H3122" i="10" s="1"/>
  <c r="F3123" i="10"/>
  <c r="G3123" i="10" s="1"/>
  <c r="H3123" i="10" s="1"/>
  <c r="F3124" i="10"/>
  <c r="G3124" i="10" s="1"/>
  <c r="H3124" i="10" s="1"/>
  <c r="F3125" i="10"/>
  <c r="G3125" i="10" s="1"/>
  <c r="H3125" i="10" s="1"/>
  <c r="F3126" i="10"/>
  <c r="G3126" i="10" s="1"/>
  <c r="H3126" i="10" s="1"/>
  <c r="F3127" i="10"/>
  <c r="G3127" i="10" s="1"/>
  <c r="H3127" i="10" s="1"/>
  <c r="F3128" i="10"/>
  <c r="G3128" i="10" s="1"/>
  <c r="H3128" i="10" s="1"/>
  <c r="F3129" i="10"/>
  <c r="G3129" i="10" s="1"/>
  <c r="H3129" i="10" s="1"/>
  <c r="F3130" i="10"/>
  <c r="G3130" i="10" s="1"/>
  <c r="H3130" i="10" s="1"/>
  <c r="F3131" i="10"/>
  <c r="G3131" i="10" s="1"/>
  <c r="H3131" i="10" s="1"/>
  <c r="F3132" i="10"/>
  <c r="G3132" i="10" s="1"/>
  <c r="H3132" i="10" s="1"/>
  <c r="F3133" i="10"/>
  <c r="G3133" i="10" s="1"/>
  <c r="H3133" i="10" s="1"/>
  <c r="F3134" i="10"/>
  <c r="G3134" i="10" s="1"/>
  <c r="H3134" i="10" s="1"/>
  <c r="F3135" i="10"/>
  <c r="G3135" i="10" s="1"/>
  <c r="H3135" i="10" s="1"/>
  <c r="F3136" i="10"/>
  <c r="G3136" i="10" s="1"/>
  <c r="H3136" i="10" s="1"/>
  <c r="F3137" i="10"/>
  <c r="G3137" i="10" s="1"/>
  <c r="H3137" i="10" s="1"/>
  <c r="F3138" i="10"/>
  <c r="G3138" i="10" s="1"/>
  <c r="H3138" i="10" s="1"/>
  <c r="F3139" i="10"/>
  <c r="G3139" i="10" s="1"/>
  <c r="H3139" i="10" s="1"/>
  <c r="F3140" i="10"/>
  <c r="G3140" i="10" s="1"/>
  <c r="H3140" i="10" s="1"/>
  <c r="F3141" i="10"/>
  <c r="G3141" i="10" s="1"/>
  <c r="H3141" i="10" s="1"/>
  <c r="F3142" i="10"/>
  <c r="G3142" i="10" s="1"/>
  <c r="H3142" i="10" s="1"/>
  <c r="F3143" i="10"/>
  <c r="G3143" i="10" s="1"/>
  <c r="H3143" i="10" s="1"/>
  <c r="F3144" i="10"/>
  <c r="G3144" i="10" s="1"/>
  <c r="H3144" i="10" s="1"/>
  <c r="F3145" i="10"/>
  <c r="G3145" i="10" s="1"/>
  <c r="H3145" i="10" s="1"/>
  <c r="F3146" i="10"/>
  <c r="G3146" i="10" s="1"/>
  <c r="H3146" i="10" s="1"/>
  <c r="F3147" i="10"/>
  <c r="G3147" i="10" s="1"/>
  <c r="H3147" i="10" s="1"/>
  <c r="F3148" i="10"/>
  <c r="G3148" i="10" s="1"/>
  <c r="H3148" i="10" s="1"/>
  <c r="F3149" i="10"/>
  <c r="G3149" i="10" s="1"/>
  <c r="H3149" i="10" s="1"/>
  <c r="F3150" i="10"/>
  <c r="G3150" i="10" s="1"/>
  <c r="H3150" i="10" s="1"/>
  <c r="F3151" i="10"/>
  <c r="G3151" i="10" s="1"/>
  <c r="H3151" i="10" s="1"/>
  <c r="F3152" i="10"/>
  <c r="G3152" i="10" s="1"/>
  <c r="H3152" i="10" s="1"/>
  <c r="F3153" i="10"/>
  <c r="G3153" i="10" s="1"/>
  <c r="H3153" i="10" s="1"/>
  <c r="F3154" i="10"/>
  <c r="G3154" i="10" s="1"/>
  <c r="H3154" i="10" s="1"/>
  <c r="F3155" i="10"/>
  <c r="G3155" i="10" s="1"/>
  <c r="H3155" i="10" s="1"/>
  <c r="F3156" i="10"/>
  <c r="G3156" i="10" s="1"/>
  <c r="H3156" i="10" s="1"/>
  <c r="F3157" i="10"/>
  <c r="G3157" i="10" s="1"/>
  <c r="H3157" i="10" s="1"/>
  <c r="F3158" i="10"/>
  <c r="G3158" i="10" s="1"/>
  <c r="H3158" i="10" s="1"/>
  <c r="F3159" i="10"/>
  <c r="G3159" i="10" s="1"/>
  <c r="H3159" i="10" s="1"/>
  <c r="F3160" i="10"/>
  <c r="G3160" i="10" s="1"/>
  <c r="H3160" i="10" s="1"/>
  <c r="F3161" i="10"/>
  <c r="G3161" i="10" s="1"/>
  <c r="H3161" i="10" s="1"/>
  <c r="F3162" i="10"/>
  <c r="G3162" i="10" s="1"/>
  <c r="H3162" i="10" s="1"/>
  <c r="F3163" i="10"/>
  <c r="G3163" i="10" s="1"/>
  <c r="H3163" i="10" s="1"/>
  <c r="F3164" i="10"/>
  <c r="G3164" i="10" s="1"/>
  <c r="H3164" i="10" s="1"/>
  <c r="F3165" i="10"/>
  <c r="G3165" i="10" s="1"/>
  <c r="H3165" i="10" s="1"/>
  <c r="F3166" i="10"/>
  <c r="G3166" i="10" s="1"/>
  <c r="H3166" i="10" s="1"/>
  <c r="F3167" i="10"/>
  <c r="G3167" i="10" s="1"/>
  <c r="H3167" i="10" s="1"/>
  <c r="F3168" i="10"/>
  <c r="G3168" i="10" s="1"/>
  <c r="H3168" i="10" s="1"/>
  <c r="F3169" i="10"/>
  <c r="G3169" i="10" s="1"/>
  <c r="H3169" i="10" s="1"/>
  <c r="F3170" i="10"/>
  <c r="G3170" i="10" s="1"/>
  <c r="H3170" i="10" s="1"/>
  <c r="F3171" i="10"/>
  <c r="G3171" i="10" s="1"/>
  <c r="H3171" i="10" s="1"/>
  <c r="F3172" i="10"/>
  <c r="G3172" i="10" s="1"/>
  <c r="H3172" i="10" s="1"/>
  <c r="F3173" i="10"/>
  <c r="G3173" i="10" s="1"/>
  <c r="H3173" i="10" s="1"/>
  <c r="F3174" i="10"/>
  <c r="G3174" i="10" s="1"/>
  <c r="H3174" i="10" s="1"/>
  <c r="F3175" i="10"/>
  <c r="G3175" i="10" s="1"/>
  <c r="H3175" i="10" s="1"/>
  <c r="F3176" i="10"/>
  <c r="G3176" i="10" s="1"/>
  <c r="H3176" i="10" s="1"/>
  <c r="F3177" i="10"/>
  <c r="G3177" i="10" s="1"/>
  <c r="H3177" i="10" s="1"/>
  <c r="F3178" i="10"/>
  <c r="G3178" i="10" s="1"/>
  <c r="H3178" i="10" s="1"/>
  <c r="F3179" i="10"/>
  <c r="G3179" i="10" s="1"/>
  <c r="H3179" i="10" s="1"/>
  <c r="F3180" i="10"/>
  <c r="G3180" i="10" s="1"/>
  <c r="H3180" i="10" s="1"/>
  <c r="F3181" i="10"/>
  <c r="G3181" i="10" s="1"/>
  <c r="H3181" i="10" s="1"/>
  <c r="F3182" i="10"/>
  <c r="G3182" i="10" s="1"/>
  <c r="H3182" i="10" s="1"/>
  <c r="F3183" i="10"/>
  <c r="G3183" i="10" s="1"/>
  <c r="H3183" i="10" s="1"/>
  <c r="F3184" i="10"/>
  <c r="G3184" i="10" s="1"/>
  <c r="H3184" i="10" s="1"/>
  <c r="F3185" i="10"/>
  <c r="G3185" i="10" s="1"/>
  <c r="H3185" i="10" s="1"/>
  <c r="F3186" i="10"/>
  <c r="G3186" i="10" s="1"/>
  <c r="H3186" i="10" s="1"/>
  <c r="F3187" i="10"/>
  <c r="G3187" i="10" s="1"/>
  <c r="H3187" i="10" s="1"/>
  <c r="F3188" i="10"/>
  <c r="G3188" i="10" s="1"/>
  <c r="H3188" i="10" s="1"/>
  <c r="F3189" i="10"/>
  <c r="G3189" i="10" s="1"/>
  <c r="H3189" i="10" s="1"/>
  <c r="F3190" i="10"/>
  <c r="G3190" i="10" s="1"/>
  <c r="H3190" i="10" s="1"/>
  <c r="F3191" i="10"/>
  <c r="G3191" i="10" s="1"/>
  <c r="H3191" i="10" s="1"/>
  <c r="F3192" i="10"/>
  <c r="G3192" i="10" s="1"/>
  <c r="H3192" i="10" s="1"/>
  <c r="F3193" i="10"/>
  <c r="G3193" i="10" s="1"/>
  <c r="H3193" i="10" s="1"/>
  <c r="F3194" i="10"/>
  <c r="G3194" i="10" s="1"/>
  <c r="H3194" i="10" s="1"/>
  <c r="F3195" i="10"/>
  <c r="G3195" i="10" s="1"/>
  <c r="H3195" i="10" s="1"/>
  <c r="F3196" i="10"/>
  <c r="G3196" i="10" s="1"/>
  <c r="H3196" i="10" s="1"/>
  <c r="F3197" i="10"/>
  <c r="G3197" i="10" s="1"/>
  <c r="H3197" i="10" s="1"/>
  <c r="F3198" i="10"/>
  <c r="G3198" i="10" s="1"/>
  <c r="H3198" i="10" s="1"/>
  <c r="F3199" i="10"/>
  <c r="G3199" i="10" s="1"/>
  <c r="H3199" i="10" s="1"/>
  <c r="F3200" i="10"/>
  <c r="G3200" i="10" s="1"/>
  <c r="H3200" i="10" s="1"/>
  <c r="F3201" i="10"/>
  <c r="G3201" i="10" s="1"/>
  <c r="H3201" i="10" s="1"/>
  <c r="F3202" i="10"/>
  <c r="G3202" i="10" s="1"/>
  <c r="H3202" i="10" s="1"/>
  <c r="F3203" i="10"/>
  <c r="G3203" i="10" s="1"/>
  <c r="H3203" i="10" s="1"/>
  <c r="F3204" i="10"/>
  <c r="G3204" i="10" s="1"/>
  <c r="H3204" i="10" s="1"/>
  <c r="F3205" i="10"/>
  <c r="G3205" i="10" s="1"/>
  <c r="H3205" i="10" s="1"/>
  <c r="F3206" i="10"/>
  <c r="G3206" i="10" s="1"/>
  <c r="H3206" i="10" s="1"/>
  <c r="F3207" i="10"/>
  <c r="G3207" i="10" s="1"/>
  <c r="H3207" i="10" s="1"/>
  <c r="F3208" i="10"/>
  <c r="G3208" i="10" s="1"/>
  <c r="H3208" i="10" s="1"/>
  <c r="F3209" i="10"/>
  <c r="G3209" i="10" s="1"/>
  <c r="H3209" i="10" s="1"/>
  <c r="F3210" i="10"/>
  <c r="G3210" i="10" s="1"/>
  <c r="H3210" i="10" s="1"/>
  <c r="F3211" i="10"/>
  <c r="G3211" i="10" s="1"/>
  <c r="H3211" i="10" s="1"/>
  <c r="F3212" i="10"/>
  <c r="G3212" i="10" s="1"/>
  <c r="H3212" i="10" s="1"/>
  <c r="F3213" i="10"/>
  <c r="G3213" i="10" s="1"/>
  <c r="H3213" i="10" s="1"/>
  <c r="F3214" i="10"/>
  <c r="G3214" i="10" s="1"/>
  <c r="H3214" i="10" s="1"/>
  <c r="F3215" i="10"/>
  <c r="G3215" i="10" s="1"/>
  <c r="H3215" i="10" s="1"/>
  <c r="F3216" i="10"/>
  <c r="G3216" i="10" s="1"/>
  <c r="H3216" i="10" s="1"/>
  <c r="F3217" i="10"/>
  <c r="G3217" i="10" s="1"/>
  <c r="H3217" i="10" s="1"/>
  <c r="F3218" i="10"/>
  <c r="G3218" i="10" s="1"/>
  <c r="H3218" i="10" s="1"/>
  <c r="F3219" i="10"/>
  <c r="G3219" i="10" s="1"/>
  <c r="H3219" i="10" s="1"/>
  <c r="F3220" i="10"/>
  <c r="G3220" i="10" s="1"/>
  <c r="H3220" i="10" s="1"/>
  <c r="F3221" i="10"/>
  <c r="G3221" i="10" s="1"/>
  <c r="H3221" i="10" s="1"/>
  <c r="F3222" i="10"/>
  <c r="G3222" i="10" s="1"/>
  <c r="H3222" i="10" s="1"/>
  <c r="F3223" i="10"/>
  <c r="G3223" i="10" s="1"/>
  <c r="H3223" i="10" s="1"/>
  <c r="F3224" i="10"/>
  <c r="G3224" i="10" s="1"/>
  <c r="H3224" i="10" s="1"/>
  <c r="F3225" i="10"/>
  <c r="G3225" i="10" s="1"/>
  <c r="H3225" i="10" s="1"/>
  <c r="F3226" i="10"/>
  <c r="G3226" i="10" s="1"/>
  <c r="H3226" i="10" s="1"/>
  <c r="F3227" i="10"/>
  <c r="G3227" i="10" s="1"/>
  <c r="H3227" i="10" s="1"/>
  <c r="F3228" i="10"/>
  <c r="G3228" i="10" s="1"/>
  <c r="H3228" i="10" s="1"/>
  <c r="F3229" i="10"/>
  <c r="G3229" i="10" s="1"/>
  <c r="H3229" i="10" s="1"/>
  <c r="F3230" i="10"/>
  <c r="G3230" i="10" s="1"/>
  <c r="H3230" i="10" s="1"/>
  <c r="F3231" i="10"/>
  <c r="G3231" i="10" s="1"/>
  <c r="H3231" i="10" s="1"/>
  <c r="F3232" i="10"/>
  <c r="G3232" i="10" s="1"/>
  <c r="H3232" i="10" s="1"/>
  <c r="F3233" i="10"/>
  <c r="G3233" i="10" s="1"/>
  <c r="H3233" i="10" s="1"/>
  <c r="F3234" i="10"/>
  <c r="G3234" i="10" s="1"/>
  <c r="H3234" i="10" s="1"/>
  <c r="F3235" i="10"/>
  <c r="G3235" i="10" s="1"/>
  <c r="H3235" i="10" s="1"/>
  <c r="F3236" i="10"/>
  <c r="G3236" i="10" s="1"/>
  <c r="H3236" i="10" s="1"/>
  <c r="F3237" i="10"/>
  <c r="G3237" i="10" s="1"/>
  <c r="H3237" i="10" s="1"/>
  <c r="F3238" i="10"/>
  <c r="G3238" i="10" s="1"/>
  <c r="H3238" i="10" s="1"/>
  <c r="F3239" i="10"/>
  <c r="G3239" i="10" s="1"/>
  <c r="H3239" i="10" s="1"/>
  <c r="F3240" i="10"/>
  <c r="G3240" i="10" s="1"/>
  <c r="H3240" i="10" s="1"/>
  <c r="F3241" i="10"/>
  <c r="G3241" i="10" s="1"/>
  <c r="H3241" i="10" s="1"/>
  <c r="F3242" i="10"/>
  <c r="G3242" i="10" s="1"/>
  <c r="H3242" i="10" s="1"/>
  <c r="F3243" i="10"/>
  <c r="G3243" i="10" s="1"/>
  <c r="H3243" i="10" s="1"/>
  <c r="F3244" i="10"/>
  <c r="G3244" i="10" s="1"/>
  <c r="H3244" i="10" s="1"/>
  <c r="F3245" i="10"/>
  <c r="G3245" i="10" s="1"/>
  <c r="H3245" i="10" s="1"/>
  <c r="F3246" i="10"/>
  <c r="G3246" i="10" s="1"/>
  <c r="H3246" i="10" s="1"/>
  <c r="F3247" i="10"/>
  <c r="G3247" i="10" s="1"/>
  <c r="H3247" i="10" s="1"/>
  <c r="F3248" i="10"/>
  <c r="G3248" i="10" s="1"/>
  <c r="H3248" i="10" s="1"/>
  <c r="F3249" i="10"/>
  <c r="G3249" i="10" s="1"/>
  <c r="H3249" i="10" s="1"/>
  <c r="F3250" i="10"/>
  <c r="G3250" i="10" s="1"/>
  <c r="H3250" i="10" s="1"/>
  <c r="F3251" i="10"/>
  <c r="G3251" i="10" s="1"/>
  <c r="H3251" i="10" s="1"/>
  <c r="F3252" i="10"/>
  <c r="G3252" i="10" s="1"/>
  <c r="H3252" i="10" s="1"/>
  <c r="F3253" i="10"/>
  <c r="G3253" i="10" s="1"/>
  <c r="H3253" i="10" s="1"/>
  <c r="F3254" i="10"/>
  <c r="G3254" i="10" s="1"/>
  <c r="H3254" i="10" s="1"/>
  <c r="F3255" i="10"/>
  <c r="G3255" i="10" s="1"/>
  <c r="H3255" i="10" s="1"/>
  <c r="F3256" i="10"/>
  <c r="G3256" i="10" s="1"/>
  <c r="H3256" i="10" s="1"/>
  <c r="F3257" i="10"/>
  <c r="G3257" i="10" s="1"/>
  <c r="H3257" i="10" s="1"/>
  <c r="F3258" i="10"/>
  <c r="G3258" i="10" s="1"/>
  <c r="H3258" i="10" s="1"/>
  <c r="F3259" i="10"/>
  <c r="G3259" i="10" s="1"/>
  <c r="H3259" i="10" s="1"/>
  <c r="F3260" i="10"/>
  <c r="G3260" i="10" s="1"/>
  <c r="H3260" i="10" s="1"/>
  <c r="F3261" i="10"/>
  <c r="G3261" i="10" s="1"/>
  <c r="H3261" i="10" s="1"/>
  <c r="F3262" i="10"/>
  <c r="G3262" i="10" s="1"/>
  <c r="H3262" i="10" s="1"/>
  <c r="F3263" i="10"/>
  <c r="G3263" i="10" s="1"/>
  <c r="H3263" i="10" s="1"/>
  <c r="F3264" i="10"/>
  <c r="G3264" i="10" s="1"/>
  <c r="H3264" i="10" s="1"/>
  <c r="F3265" i="10"/>
  <c r="G3265" i="10" s="1"/>
  <c r="H3265" i="10" s="1"/>
  <c r="F3266" i="10"/>
  <c r="G3266" i="10" s="1"/>
  <c r="H3266" i="10" s="1"/>
  <c r="F3267" i="10"/>
  <c r="G3267" i="10" s="1"/>
  <c r="H3267" i="10" s="1"/>
  <c r="F3268" i="10"/>
  <c r="G3268" i="10" s="1"/>
  <c r="H3268" i="10" s="1"/>
  <c r="F3269" i="10"/>
  <c r="G3269" i="10" s="1"/>
  <c r="H3269" i="10" s="1"/>
  <c r="F3270" i="10"/>
  <c r="G3270" i="10" s="1"/>
  <c r="H3270" i="10" s="1"/>
  <c r="F3271" i="10"/>
  <c r="G3271" i="10" s="1"/>
  <c r="H3271" i="10" s="1"/>
  <c r="F3272" i="10"/>
  <c r="G3272" i="10" s="1"/>
  <c r="H3272" i="10" s="1"/>
  <c r="F3273" i="10"/>
  <c r="G3273" i="10" s="1"/>
  <c r="H3273" i="10" s="1"/>
  <c r="F3274" i="10"/>
  <c r="G3274" i="10" s="1"/>
  <c r="H3274" i="10" s="1"/>
  <c r="F3275" i="10"/>
  <c r="G3275" i="10" s="1"/>
  <c r="H3275" i="10" s="1"/>
  <c r="F3276" i="10"/>
  <c r="G3276" i="10" s="1"/>
  <c r="H3276" i="10" s="1"/>
  <c r="F3277" i="10"/>
  <c r="G3277" i="10" s="1"/>
  <c r="H3277" i="10" s="1"/>
  <c r="F3278" i="10"/>
  <c r="G3278" i="10" s="1"/>
  <c r="H3278" i="10" s="1"/>
  <c r="F3279" i="10"/>
  <c r="G3279" i="10" s="1"/>
  <c r="H3279" i="10" s="1"/>
  <c r="F3280" i="10"/>
  <c r="G3280" i="10" s="1"/>
  <c r="H3280" i="10" s="1"/>
  <c r="F3281" i="10"/>
  <c r="G3281" i="10" s="1"/>
  <c r="H3281" i="10" s="1"/>
  <c r="F3282" i="10"/>
  <c r="G3282" i="10" s="1"/>
  <c r="H3282" i="10" s="1"/>
  <c r="F3283" i="10"/>
  <c r="G3283" i="10" s="1"/>
  <c r="H3283" i="10" s="1"/>
  <c r="F3284" i="10"/>
  <c r="G3284" i="10" s="1"/>
  <c r="H3284" i="10" s="1"/>
  <c r="F3285" i="10"/>
  <c r="G3285" i="10" s="1"/>
  <c r="H3285" i="10" s="1"/>
  <c r="F3286" i="10"/>
  <c r="G3286" i="10" s="1"/>
  <c r="H3286" i="10" s="1"/>
  <c r="F3287" i="10"/>
  <c r="G3287" i="10" s="1"/>
  <c r="H3287" i="10" s="1"/>
  <c r="F3288" i="10"/>
  <c r="G3288" i="10" s="1"/>
  <c r="H3288" i="10" s="1"/>
  <c r="F3289" i="10"/>
  <c r="G3289" i="10" s="1"/>
  <c r="H3289" i="10" s="1"/>
  <c r="F3290" i="10"/>
  <c r="G3290" i="10" s="1"/>
  <c r="H3290" i="10" s="1"/>
  <c r="F3291" i="10"/>
  <c r="G3291" i="10" s="1"/>
  <c r="H3291" i="10" s="1"/>
  <c r="F3292" i="10"/>
  <c r="G3292" i="10" s="1"/>
  <c r="H3292" i="10" s="1"/>
  <c r="F3293" i="10"/>
  <c r="G3293" i="10" s="1"/>
  <c r="H3293" i="10" s="1"/>
  <c r="F3294" i="10"/>
  <c r="G3294" i="10" s="1"/>
  <c r="H3294" i="10" s="1"/>
  <c r="F3295" i="10"/>
  <c r="G3295" i="10" s="1"/>
  <c r="H3295" i="10" s="1"/>
  <c r="F3296" i="10"/>
  <c r="G3296" i="10" s="1"/>
  <c r="H3296" i="10" s="1"/>
  <c r="F3297" i="10"/>
  <c r="G3297" i="10" s="1"/>
  <c r="H3297" i="10" s="1"/>
  <c r="F3298" i="10"/>
  <c r="G3298" i="10" s="1"/>
  <c r="H3298" i="10" s="1"/>
  <c r="F3299" i="10"/>
  <c r="G3299" i="10" s="1"/>
  <c r="H3299" i="10" s="1"/>
  <c r="F3300" i="10"/>
  <c r="G3300" i="10" s="1"/>
  <c r="H3300" i="10" s="1"/>
  <c r="F3301" i="10"/>
  <c r="G3301" i="10" s="1"/>
  <c r="H3301" i="10" s="1"/>
  <c r="F3302" i="10"/>
  <c r="G3302" i="10" s="1"/>
  <c r="H3302" i="10" s="1"/>
  <c r="F3303" i="10"/>
  <c r="G3303" i="10" s="1"/>
  <c r="H3303" i="10" s="1"/>
  <c r="F3304" i="10"/>
  <c r="G3304" i="10" s="1"/>
  <c r="H3304" i="10" s="1"/>
  <c r="F3305" i="10"/>
  <c r="G3305" i="10" s="1"/>
  <c r="H3305" i="10" s="1"/>
  <c r="F3306" i="10"/>
  <c r="G3306" i="10" s="1"/>
  <c r="H3306" i="10" s="1"/>
  <c r="F3307" i="10"/>
  <c r="G3307" i="10" s="1"/>
  <c r="H3307" i="10" s="1"/>
  <c r="F3308" i="10"/>
  <c r="G3308" i="10" s="1"/>
  <c r="H3308" i="10" s="1"/>
  <c r="F3309" i="10"/>
  <c r="G3309" i="10" s="1"/>
  <c r="H3309" i="10" s="1"/>
  <c r="F3310" i="10"/>
  <c r="G3310" i="10" s="1"/>
  <c r="H3310" i="10" s="1"/>
  <c r="F3311" i="10"/>
  <c r="G3311" i="10" s="1"/>
  <c r="H3311" i="10" s="1"/>
  <c r="F3312" i="10"/>
  <c r="G3312" i="10" s="1"/>
  <c r="H3312" i="10" s="1"/>
  <c r="F3313" i="10"/>
  <c r="G3313" i="10" s="1"/>
  <c r="H3313" i="10" s="1"/>
  <c r="F3314" i="10"/>
  <c r="G3314" i="10" s="1"/>
  <c r="H3314" i="10" s="1"/>
  <c r="F3315" i="10"/>
  <c r="G3315" i="10" s="1"/>
  <c r="H3315" i="10" s="1"/>
  <c r="F3316" i="10"/>
  <c r="G3316" i="10" s="1"/>
  <c r="H3316" i="10" s="1"/>
  <c r="F3317" i="10"/>
  <c r="G3317" i="10" s="1"/>
  <c r="H3317" i="10" s="1"/>
  <c r="F3318" i="10"/>
  <c r="G3318" i="10" s="1"/>
  <c r="H3318" i="10" s="1"/>
  <c r="F3319" i="10"/>
  <c r="G3319" i="10" s="1"/>
  <c r="H3319" i="10" s="1"/>
  <c r="F3320" i="10"/>
  <c r="G3320" i="10" s="1"/>
  <c r="H3320" i="10" s="1"/>
  <c r="F3321" i="10"/>
  <c r="G3321" i="10" s="1"/>
  <c r="H3321" i="10" s="1"/>
  <c r="F3322" i="10"/>
  <c r="G3322" i="10" s="1"/>
  <c r="H3322" i="10" s="1"/>
  <c r="F3323" i="10"/>
  <c r="G3323" i="10" s="1"/>
  <c r="H3323" i="10" s="1"/>
  <c r="F3324" i="10"/>
  <c r="G3324" i="10" s="1"/>
  <c r="H3324" i="10" s="1"/>
  <c r="F3325" i="10"/>
  <c r="G3325" i="10" s="1"/>
  <c r="H3325" i="10" s="1"/>
  <c r="F3326" i="10"/>
  <c r="G3326" i="10" s="1"/>
  <c r="H3326" i="10" s="1"/>
  <c r="F3327" i="10"/>
  <c r="G3327" i="10" s="1"/>
  <c r="H3327" i="10" s="1"/>
  <c r="F3328" i="10"/>
  <c r="G3328" i="10" s="1"/>
  <c r="H3328" i="10" s="1"/>
  <c r="F3329" i="10"/>
  <c r="G3329" i="10" s="1"/>
  <c r="H3329" i="10" s="1"/>
  <c r="F3330" i="10"/>
  <c r="G3330" i="10" s="1"/>
  <c r="H3330" i="10" s="1"/>
  <c r="F3331" i="10"/>
  <c r="G3331" i="10" s="1"/>
  <c r="H3331" i="10" s="1"/>
  <c r="F3332" i="10"/>
  <c r="G3332" i="10" s="1"/>
  <c r="H3332" i="10" s="1"/>
  <c r="F3333" i="10"/>
  <c r="G3333" i="10" s="1"/>
  <c r="H3333" i="10" s="1"/>
  <c r="F3334" i="10"/>
  <c r="G3334" i="10" s="1"/>
  <c r="H3334" i="10" s="1"/>
  <c r="F3335" i="10"/>
  <c r="G3335" i="10" s="1"/>
  <c r="H3335" i="10" s="1"/>
  <c r="F3336" i="10"/>
  <c r="G3336" i="10" s="1"/>
  <c r="H3336" i="10" s="1"/>
  <c r="F3337" i="10"/>
  <c r="G3337" i="10" s="1"/>
  <c r="H3337" i="10" s="1"/>
  <c r="F3338" i="10"/>
  <c r="G3338" i="10" s="1"/>
  <c r="H3338" i="10" s="1"/>
  <c r="F3339" i="10"/>
  <c r="G3339" i="10" s="1"/>
  <c r="H3339" i="10" s="1"/>
  <c r="F3340" i="10"/>
  <c r="G3340" i="10" s="1"/>
  <c r="H3340" i="10" s="1"/>
  <c r="F3341" i="10"/>
  <c r="G3341" i="10" s="1"/>
  <c r="H3341" i="10" s="1"/>
  <c r="F3342" i="10"/>
  <c r="G3342" i="10" s="1"/>
  <c r="H3342" i="10" s="1"/>
  <c r="F3343" i="10"/>
  <c r="G3343" i="10" s="1"/>
  <c r="H3343" i="10" s="1"/>
  <c r="F3344" i="10"/>
  <c r="G3344" i="10" s="1"/>
  <c r="H3344" i="10" s="1"/>
  <c r="F3345" i="10"/>
  <c r="G3345" i="10" s="1"/>
  <c r="H3345" i="10" s="1"/>
  <c r="F3346" i="10"/>
  <c r="G3346" i="10" s="1"/>
  <c r="H3346" i="10" s="1"/>
  <c r="F3347" i="10"/>
  <c r="G3347" i="10" s="1"/>
  <c r="H3347" i="10" s="1"/>
  <c r="F3348" i="10"/>
  <c r="G3348" i="10" s="1"/>
  <c r="H3348" i="10" s="1"/>
  <c r="F3349" i="10"/>
  <c r="G3349" i="10" s="1"/>
  <c r="H3349" i="10" s="1"/>
  <c r="F3350" i="10"/>
  <c r="G3350" i="10" s="1"/>
  <c r="H3350" i="10" s="1"/>
  <c r="F3351" i="10"/>
  <c r="G3351" i="10" s="1"/>
  <c r="H3351" i="10" s="1"/>
  <c r="F3352" i="10"/>
  <c r="G3352" i="10" s="1"/>
  <c r="H3352" i="10" s="1"/>
  <c r="F3353" i="10"/>
  <c r="G3353" i="10" s="1"/>
  <c r="H3353" i="10" s="1"/>
  <c r="F3354" i="10"/>
  <c r="G3354" i="10" s="1"/>
  <c r="H3354" i="10" s="1"/>
  <c r="F3355" i="10"/>
  <c r="F3356" i="10"/>
  <c r="F3357" i="10"/>
  <c r="F3358" i="10"/>
  <c r="F3359" i="10"/>
  <c r="F3360" i="10"/>
  <c r="F3361" i="10"/>
  <c r="F3362" i="10"/>
  <c r="F3363" i="10"/>
  <c r="F3364" i="10"/>
  <c r="F3365" i="10"/>
  <c r="F3366" i="10"/>
  <c r="F3367" i="10"/>
  <c r="F3368" i="10"/>
  <c r="F3369" i="10"/>
  <c r="F3370" i="10"/>
  <c r="F3371" i="10"/>
  <c r="F3372" i="10"/>
  <c r="F3373" i="10"/>
  <c r="F3374" i="10"/>
  <c r="F3375" i="10"/>
  <c r="F3376" i="10"/>
  <c r="F3377" i="10"/>
  <c r="F3378" i="10"/>
  <c r="F3379" i="10"/>
  <c r="F3380" i="10"/>
  <c r="F3381" i="10"/>
  <c r="F3382" i="10"/>
  <c r="F3383" i="10"/>
  <c r="F3384" i="10"/>
  <c r="F3385" i="10"/>
  <c r="F3386" i="10"/>
  <c r="F3387" i="10"/>
  <c r="F3388" i="10"/>
  <c r="F3389" i="10"/>
  <c r="F3390" i="10"/>
  <c r="F3391" i="10"/>
  <c r="F3392" i="10"/>
  <c r="F3393" i="10"/>
  <c r="F3394" i="10"/>
  <c r="F3395" i="10"/>
  <c r="F3396" i="10"/>
  <c r="F3397" i="10"/>
  <c r="F3398" i="10"/>
  <c r="F3399" i="10"/>
  <c r="F3400" i="10"/>
  <c r="F3401" i="10"/>
  <c r="F3402" i="10"/>
  <c r="F3403" i="10"/>
  <c r="F3404" i="10"/>
  <c r="G3355" i="10"/>
  <c r="H3355" i="10" s="1"/>
  <c r="G3356" i="10"/>
  <c r="H3356" i="10" s="1"/>
  <c r="G3357" i="10"/>
  <c r="H3357" i="10" s="1"/>
  <c r="G3358" i="10"/>
  <c r="H3358" i="10" s="1"/>
  <c r="G3359" i="10"/>
  <c r="H3359" i="10" s="1"/>
  <c r="G3360" i="10"/>
  <c r="H3360" i="10" s="1"/>
  <c r="G3361" i="10"/>
  <c r="H3361" i="10" s="1"/>
  <c r="G3362" i="10"/>
  <c r="H3362" i="10" s="1"/>
  <c r="G3363" i="10"/>
  <c r="H3363" i="10" s="1"/>
  <c r="G3364" i="10"/>
  <c r="H3364" i="10" s="1"/>
  <c r="G3365" i="10"/>
  <c r="H3365" i="10" s="1"/>
  <c r="G3366" i="10"/>
  <c r="H3366" i="10" s="1"/>
  <c r="G3401" i="10"/>
  <c r="H3401" i="10" s="1"/>
  <c r="G3402" i="10"/>
  <c r="H3402" i="10" s="1"/>
  <c r="G3403" i="10"/>
  <c r="H3403" i="10" s="1"/>
  <c r="G3404" i="10"/>
  <c r="H3404" i="10" s="1"/>
  <c r="G1080" i="10"/>
  <c r="H1080" i="10" s="1"/>
  <c r="G1081" i="10"/>
  <c r="H1081" i="10" s="1"/>
  <c r="G1082" i="10"/>
  <c r="H1082" i="10" s="1"/>
  <c r="G1083" i="10"/>
  <c r="H1083" i="10" s="1"/>
  <c r="G1084" i="10"/>
  <c r="H1084" i="10" s="1"/>
  <c r="G1085" i="10"/>
  <c r="H1085" i="10" s="1"/>
  <c r="G1086" i="10"/>
  <c r="H1086" i="10" s="1"/>
  <c r="G1087" i="10"/>
  <c r="H1087" i="10" s="1"/>
  <c r="G1088" i="10"/>
  <c r="H1088" i="10" s="1"/>
  <c r="G1089" i="10"/>
  <c r="H1089" i="10" s="1"/>
  <c r="G1090" i="10"/>
  <c r="H1090" i="10" s="1"/>
  <c r="G1091" i="10"/>
  <c r="H1091" i="10" s="1"/>
  <c r="G1092" i="10"/>
  <c r="H1092" i="10" s="1"/>
  <c r="G1093" i="10"/>
  <c r="H1093" i="10" s="1"/>
  <c r="G1094" i="10"/>
  <c r="H1094" i="10" s="1"/>
  <c r="G1095" i="10"/>
  <c r="H1095" i="10" s="1"/>
  <c r="G1096" i="10"/>
  <c r="H1096" i="10" s="1"/>
  <c r="G1097" i="10"/>
  <c r="H1097" i="10" s="1"/>
  <c r="G1098" i="10"/>
  <c r="H1098" i="10" s="1"/>
  <c r="G1099" i="10"/>
  <c r="H1099" i="10" s="1"/>
  <c r="G1100" i="10"/>
  <c r="H1100" i="10" s="1"/>
  <c r="G1101" i="10"/>
  <c r="H1101" i="10" s="1"/>
  <c r="G1102" i="10"/>
  <c r="H1102" i="10" s="1"/>
  <c r="G1103" i="10"/>
  <c r="H1103" i="10" s="1"/>
  <c r="G1104" i="10"/>
  <c r="H1104" i="10" s="1"/>
  <c r="G1105" i="10"/>
  <c r="H1105" i="10" s="1"/>
  <c r="G1106" i="10"/>
  <c r="H1106" i="10" s="1"/>
  <c r="G1107" i="10"/>
  <c r="H1107" i="10" s="1"/>
  <c r="G1108" i="10"/>
  <c r="H1108" i="10" s="1"/>
  <c r="G1109" i="10"/>
  <c r="H1109" i="10" s="1"/>
  <c r="G1110" i="10"/>
  <c r="H1110" i="10" s="1"/>
  <c r="G1111" i="10"/>
  <c r="H1111" i="10" s="1"/>
  <c r="G1112" i="10"/>
  <c r="H1112" i="10" s="1"/>
  <c r="G1113" i="10"/>
  <c r="H1113" i="10" s="1"/>
  <c r="G1114" i="10"/>
  <c r="H1114" i="10" s="1"/>
  <c r="G1115" i="10"/>
  <c r="H1115" i="10" s="1"/>
  <c r="G1116" i="10"/>
  <c r="H1116" i="10" s="1"/>
  <c r="G1117" i="10"/>
  <c r="H1117" i="10" s="1"/>
  <c r="G1118" i="10"/>
  <c r="H1118" i="10" s="1"/>
  <c r="G1119" i="10"/>
  <c r="H1119" i="10" s="1"/>
  <c r="G1120" i="10"/>
  <c r="H1120" i="10" s="1"/>
  <c r="G3367" i="10"/>
  <c r="H3367" i="10" s="1"/>
  <c r="G3368" i="10"/>
  <c r="H3368" i="10" s="1"/>
  <c r="G3369" i="10"/>
  <c r="H3369" i="10" s="1"/>
  <c r="G3370" i="10"/>
  <c r="H3370" i="10" s="1"/>
  <c r="G3371" i="10"/>
  <c r="H3371" i="10" s="1"/>
  <c r="G3372" i="10"/>
  <c r="H3372" i="10" s="1"/>
  <c r="G3373" i="10"/>
  <c r="H3373" i="10" s="1"/>
  <c r="G3374" i="10"/>
  <c r="H3374" i="10" s="1"/>
  <c r="G3375" i="10"/>
  <c r="H3375" i="10" s="1"/>
  <c r="G3376" i="10"/>
  <c r="H3376" i="10" s="1"/>
  <c r="G3377" i="10"/>
  <c r="H3377" i="10" s="1"/>
  <c r="G3378" i="10"/>
  <c r="H3378" i="10" s="1"/>
  <c r="G3379" i="10"/>
  <c r="H3379" i="10" s="1"/>
  <c r="G3380" i="10"/>
  <c r="H3380" i="10" s="1"/>
  <c r="G3381" i="10"/>
  <c r="H3381" i="10" s="1"/>
  <c r="G3382" i="10"/>
  <c r="H3382" i="10" s="1"/>
  <c r="G3383" i="10"/>
  <c r="H3383" i="10" s="1"/>
  <c r="G3384" i="10"/>
  <c r="H3384" i="10" s="1"/>
  <c r="G3385" i="10"/>
  <c r="H3385" i="10" s="1"/>
  <c r="G3386" i="10"/>
  <c r="H3386" i="10" s="1"/>
  <c r="G3387" i="10"/>
  <c r="H3387" i="10" s="1"/>
  <c r="G3388" i="10"/>
  <c r="H3388" i="10" s="1"/>
  <c r="G3389" i="10"/>
  <c r="H3389" i="10" s="1"/>
  <c r="G3390" i="10"/>
  <c r="H3390" i="10" s="1"/>
  <c r="G3391" i="10"/>
  <c r="H3391" i="10" s="1"/>
  <c r="G3392" i="10"/>
  <c r="H3392" i="10" s="1"/>
  <c r="G3393" i="10"/>
  <c r="H3393" i="10" s="1"/>
  <c r="G3394" i="10"/>
  <c r="H3394" i="10" s="1"/>
  <c r="G3395" i="10"/>
  <c r="H3395" i="10" s="1"/>
  <c r="G3396" i="10"/>
  <c r="H3396" i="10" s="1"/>
  <c r="G3397" i="10"/>
  <c r="H3397" i="10" s="1"/>
  <c r="G3398" i="10"/>
  <c r="H3398" i="10" s="1"/>
  <c r="G3399" i="10"/>
  <c r="H3399" i="10" s="1"/>
  <c r="G3400" i="10"/>
  <c r="H3400" i="10" s="1"/>
  <c r="B3" i="12"/>
  <c r="C3" i="12" s="1"/>
  <c r="B2" i="12"/>
  <c r="C2" i="12" s="1"/>
  <c r="C2" i="11"/>
  <c r="C3" i="11"/>
  <c r="N723" i="3" l="1"/>
  <c r="N725" i="3"/>
  <c r="N727" i="3"/>
  <c r="N728" i="3"/>
  <c r="N724" i="3"/>
  <c r="N726" i="3"/>
  <c r="N729" i="3"/>
  <c r="N731" i="3"/>
  <c r="N733" i="3"/>
  <c r="N730" i="3"/>
  <c r="N732" i="3"/>
  <c r="N734" i="3"/>
  <c r="N735" i="3"/>
  <c r="N737" i="3"/>
  <c r="N739" i="3"/>
  <c r="N738" i="3"/>
  <c r="N740" i="3"/>
  <c r="N736" i="3"/>
  <c r="N741" i="3"/>
  <c r="N743" i="3"/>
  <c r="N745" i="3"/>
  <c r="N742" i="3"/>
  <c r="N746" i="3"/>
  <c r="N744" i="3"/>
  <c r="N747" i="3"/>
  <c r="N749" i="3"/>
  <c r="N751" i="3"/>
  <c r="N750" i="3"/>
  <c r="N748" i="3"/>
  <c r="N752" i="3"/>
  <c r="N753" i="3"/>
  <c r="N755" i="3"/>
  <c r="N757" i="3"/>
  <c r="N754" i="3"/>
  <c r="N756" i="3"/>
  <c r="N758" i="3"/>
  <c r="N759" i="3"/>
  <c r="N761" i="3"/>
  <c r="N762" i="3"/>
  <c r="N760" i="3"/>
  <c r="N763" i="3"/>
  <c r="N766" i="3"/>
  <c r="N764" i="3"/>
  <c r="N767" i="3"/>
  <c r="N765" i="3"/>
  <c r="N772" i="3"/>
  <c r="N770" i="3"/>
  <c r="N768" i="3"/>
  <c r="N771" i="3"/>
  <c r="N769" i="3"/>
  <c r="N774" i="3"/>
  <c r="N777" i="3"/>
  <c r="N775" i="3"/>
  <c r="N773" i="3"/>
  <c r="N776" i="3"/>
  <c r="N779" i="3"/>
  <c r="N780" i="3"/>
  <c r="N778" i="3"/>
  <c r="N783" i="3"/>
  <c r="N781" i="3"/>
  <c r="N782" i="3"/>
  <c r="N785" i="3"/>
  <c r="N787" i="3"/>
  <c r="N788" i="3"/>
  <c r="N784" i="3"/>
  <c r="N786" i="3"/>
  <c r="N789" i="3"/>
  <c r="N791" i="3"/>
  <c r="N793" i="3"/>
  <c r="N792" i="3"/>
  <c r="N790" i="3"/>
  <c r="N795" i="3"/>
  <c r="N797" i="3"/>
  <c r="N798" i="3"/>
  <c r="N794" i="3"/>
  <c r="N796" i="3"/>
  <c r="N799" i="3"/>
  <c r="N801" i="3"/>
  <c r="N803" i="3"/>
  <c r="N802" i="3"/>
  <c r="N800" i="3"/>
  <c r="N804" i="3"/>
  <c r="N805" i="3"/>
  <c r="N810" i="3"/>
  <c r="N809" i="3"/>
  <c r="N808" i="3"/>
  <c r="N806" i="3"/>
  <c r="N807" i="3"/>
  <c r="N812" i="3"/>
  <c r="N814" i="3"/>
  <c r="N816" i="3"/>
  <c r="N815" i="3"/>
  <c r="N813" i="3"/>
  <c r="N811" i="3"/>
  <c r="N818" i="3"/>
  <c r="N820" i="3"/>
  <c r="N819" i="3"/>
  <c r="N817" i="3"/>
  <c r="N822" i="3"/>
  <c r="N824" i="3"/>
  <c r="N823" i="3"/>
  <c r="N825" i="3"/>
  <c r="N826" i="3"/>
  <c r="N821" i="3"/>
  <c r="N827" i="3"/>
  <c r="N828" i="3"/>
  <c r="N830" i="3"/>
  <c r="N829" i="3"/>
  <c r="N831" i="3"/>
  <c r="N832" i="3"/>
  <c r="N835" i="3"/>
  <c r="N833" i="3"/>
  <c r="N834" i="3"/>
  <c r="N836" i="3"/>
  <c r="N837" i="3"/>
  <c r="N838" i="3"/>
  <c r="N839" i="3"/>
  <c r="N844" i="3"/>
  <c r="N842" i="3"/>
  <c r="N840" i="3"/>
  <c r="N843" i="3"/>
  <c r="N841" i="3"/>
  <c r="N847" i="3"/>
  <c r="N846" i="3"/>
  <c r="N848" i="3"/>
  <c r="N845" i="3"/>
  <c r="N849" i="3"/>
  <c r="N850" i="3"/>
  <c r="N852" i="3"/>
  <c r="N851" i="3"/>
  <c r="N853" i="3"/>
  <c r="N858" i="3"/>
  <c r="N856" i="3"/>
  <c r="N854" i="3"/>
  <c r="N855" i="3"/>
  <c r="N857" i="3"/>
  <c r="N862" i="3"/>
  <c r="N860" i="3"/>
  <c r="N859" i="3"/>
  <c r="N861" i="3"/>
  <c r="N863" i="3"/>
  <c r="N866" i="3"/>
  <c r="N864" i="3"/>
  <c r="N867" i="3"/>
  <c r="N865" i="3"/>
  <c r="N869" i="3"/>
  <c r="N871" i="3"/>
  <c r="N870" i="3"/>
  <c r="N868" i="3"/>
  <c r="N873" i="3"/>
  <c r="N872" i="3"/>
  <c r="N878" i="3"/>
  <c r="N877" i="3"/>
  <c r="N876" i="3"/>
  <c r="N875" i="3"/>
  <c r="N874" i="3"/>
  <c r="N884" i="3"/>
  <c r="N883" i="3"/>
  <c r="N882" i="3"/>
  <c r="N881" i="3"/>
  <c r="N880" i="3"/>
  <c r="N879" i="3"/>
  <c r="N887" i="3"/>
  <c r="N886" i="3"/>
  <c r="N885" i="3"/>
  <c r="N888" i="3"/>
  <c r="N889" i="3"/>
  <c r="N890" i="3"/>
  <c r="N891" i="3"/>
  <c r="N894" i="3"/>
  <c r="N892" i="3"/>
  <c r="N893" i="3"/>
  <c r="N895" i="3"/>
  <c r="N896" i="3"/>
  <c r="N898" i="3"/>
  <c r="N899" i="3"/>
  <c r="N897" i="3"/>
  <c r="N900" i="3"/>
  <c r="N902" i="3"/>
  <c r="N901" i="3"/>
  <c r="N903" i="3"/>
  <c r="N906" i="3"/>
  <c r="N905" i="3"/>
  <c r="N904" i="3"/>
  <c r="N907" i="3"/>
  <c r="N911" i="3"/>
  <c r="N910" i="3"/>
  <c r="N909" i="3"/>
  <c r="N908" i="3"/>
  <c r="N914" i="3"/>
  <c r="N913" i="3"/>
  <c r="N912" i="3"/>
  <c r="N915" i="3"/>
  <c r="N917" i="3"/>
  <c r="N916" i="3"/>
  <c r="N921" i="3"/>
  <c r="N922" i="3"/>
  <c r="N920" i="3"/>
  <c r="N919" i="3"/>
  <c r="N918" i="3"/>
  <c r="N924" i="3"/>
  <c r="N926" i="3"/>
  <c r="N923" i="3"/>
  <c r="N925" i="3"/>
  <c r="N929" i="3"/>
  <c r="N928" i="3"/>
  <c r="N927" i="3"/>
  <c r="N932" i="3"/>
  <c r="N931" i="3"/>
  <c r="N930" i="3"/>
  <c r="N934" i="3"/>
  <c r="N933" i="3"/>
  <c r="N936" i="3"/>
  <c r="N935" i="3"/>
  <c r="N940" i="3"/>
  <c r="N941" i="3"/>
  <c r="N939" i="3"/>
  <c r="N938" i="3"/>
  <c r="N937" i="3"/>
  <c r="N944" i="3"/>
  <c r="N942" i="3"/>
  <c r="N943" i="3"/>
  <c r="N945" i="3"/>
  <c r="N948" i="3"/>
  <c r="N947" i="3"/>
  <c r="N949" i="3"/>
  <c r="N946" i="3"/>
  <c r="N954" i="3"/>
  <c r="N950" i="3"/>
  <c r="N951" i="3"/>
  <c r="N952" i="3"/>
  <c r="N953" i="3"/>
  <c r="N956" i="3"/>
  <c r="N958" i="3"/>
  <c r="N960" i="3"/>
  <c r="N955" i="3"/>
  <c r="N959" i="3"/>
  <c r="N957" i="3"/>
  <c r="N962" i="3"/>
  <c r="N964" i="3"/>
  <c r="N963" i="3"/>
  <c r="N965" i="3"/>
  <c r="N966" i="3"/>
  <c r="N961" i="3"/>
  <c r="N967" i="3"/>
  <c r="N968" i="3"/>
  <c r="N969" i="3"/>
  <c r="N970" i="3"/>
  <c r="N971" i="3"/>
  <c r="N975" i="3"/>
  <c r="N972" i="3"/>
  <c r="N973" i="3"/>
  <c r="N974" i="3"/>
  <c r="N979" i="3"/>
  <c r="N977" i="3"/>
  <c r="N978" i="3"/>
  <c r="N976" i="3"/>
  <c r="N980" i="3"/>
  <c r="N981" i="3"/>
  <c r="N982" i="3"/>
  <c r="N983" i="3"/>
  <c r="N985" i="3"/>
  <c r="N984" i="3"/>
  <c r="N986" i="3"/>
  <c r="N991" i="3"/>
  <c r="N989" i="3"/>
  <c r="N987" i="3"/>
  <c r="N988" i="3"/>
  <c r="N990" i="3"/>
  <c r="N992" i="3"/>
  <c r="N993" i="3"/>
  <c r="N995" i="3"/>
  <c r="N994" i="3"/>
  <c r="N998" i="3"/>
  <c r="N997" i="3"/>
  <c r="N996" i="3"/>
  <c r="N999" i="3"/>
  <c r="I4" i="3"/>
  <c r="J4" i="3" s="1"/>
  <c r="K4" i="3" s="1"/>
  <c r="I3" i="3"/>
  <c r="J3" i="3" s="1"/>
  <c r="K3" i="3" s="1"/>
  <c r="I2" i="3"/>
  <c r="J2" i="3" s="1"/>
  <c r="I9" i="3"/>
  <c r="J9" i="3" s="1"/>
  <c r="K9" i="3" s="1"/>
  <c r="I6" i="3"/>
  <c r="J6" i="3" s="1"/>
  <c r="K6" i="3" s="1"/>
  <c r="I7" i="3"/>
  <c r="J7" i="3" s="1"/>
  <c r="K7" i="3" s="1"/>
  <c r="I10" i="3"/>
  <c r="J10" i="3" s="1"/>
  <c r="K10" i="3" s="1"/>
  <c r="I8" i="3"/>
  <c r="J8" i="3" s="1"/>
  <c r="K8" i="3" s="1"/>
  <c r="I5" i="3"/>
  <c r="J5" i="3" s="1"/>
  <c r="K5" i="3" s="1"/>
  <c r="I15" i="3"/>
  <c r="J15" i="3" s="1"/>
  <c r="K15" i="3" s="1"/>
  <c r="I13" i="3"/>
  <c r="J13" i="3" s="1"/>
  <c r="K13" i="3" s="1"/>
  <c r="I11" i="3"/>
  <c r="J11" i="3" s="1"/>
  <c r="K11" i="3" s="1"/>
  <c r="I14" i="3"/>
  <c r="J14" i="3" s="1"/>
  <c r="K14" i="3" s="1"/>
  <c r="I12" i="3"/>
  <c r="J12" i="3" s="1"/>
  <c r="K12" i="3" s="1"/>
  <c r="I21" i="3"/>
  <c r="J21" i="3" s="1"/>
  <c r="K21" i="3" s="1"/>
  <c r="I19" i="3"/>
  <c r="J19" i="3" s="1"/>
  <c r="K19" i="3" s="1"/>
  <c r="I17" i="3"/>
  <c r="J17" i="3" s="1"/>
  <c r="K17" i="3" s="1"/>
  <c r="I20" i="3"/>
  <c r="J20" i="3" s="1"/>
  <c r="K20" i="3" s="1"/>
  <c r="I18" i="3"/>
  <c r="J18" i="3" s="1"/>
  <c r="K18" i="3" s="1"/>
  <c r="I16" i="3"/>
  <c r="J16" i="3" s="1"/>
  <c r="K16" i="3" s="1"/>
  <c r="I24" i="3"/>
  <c r="J24" i="3" s="1"/>
  <c r="K24" i="3" s="1"/>
  <c r="I22" i="3"/>
  <c r="J22" i="3" s="1"/>
  <c r="K22" i="3" s="1"/>
  <c r="I23" i="3"/>
  <c r="J23" i="3" s="1"/>
  <c r="K23" i="3" s="1"/>
  <c r="I26" i="3"/>
  <c r="J26" i="3" s="1"/>
  <c r="K26" i="3" s="1"/>
  <c r="I25" i="3"/>
  <c r="J25" i="3" s="1"/>
  <c r="K25" i="3" s="1"/>
  <c r="I31" i="3"/>
  <c r="J31" i="3" s="1"/>
  <c r="K31" i="3" s="1"/>
  <c r="I29" i="3"/>
  <c r="J29" i="3" s="1"/>
  <c r="K29" i="3" s="1"/>
  <c r="I27" i="3"/>
  <c r="J27" i="3" s="1"/>
  <c r="K27" i="3" s="1"/>
  <c r="I28" i="3"/>
  <c r="J28" i="3" s="1"/>
  <c r="K28" i="3" s="1"/>
  <c r="I32" i="3"/>
  <c r="J32" i="3" s="1"/>
  <c r="K32" i="3" s="1"/>
  <c r="I30" i="3"/>
  <c r="J30" i="3" s="1"/>
  <c r="K30" i="3" s="1"/>
  <c r="I33" i="3"/>
  <c r="J33" i="3" s="1"/>
  <c r="K33" i="3" s="1"/>
  <c r="I34" i="3"/>
  <c r="J34" i="3" s="1"/>
  <c r="K34" i="3" s="1"/>
  <c r="I35" i="3"/>
  <c r="J35" i="3" s="1"/>
  <c r="K35" i="3" s="1"/>
  <c r="I37" i="3"/>
  <c r="J37" i="3" s="1"/>
  <c r="K37" i="3" s="1"/>
  <c r="I38" i="3"/>
  <c r="J38" i="3" s="1"/>
  <c r="K38" i="3" s="1"/>
  <c r="I40" i="3"/>
  <c r="J40" i="3" s="1"/>
  <c r="K40" i="3" s="1"/>
  <c r="I36" i="3"/>
  <c r="J36" i="3" s="1"/>
  <c r="K36" i="3" s="1"/>
  <c r="I39" i="3"/>
  <c r="J39" i="3" s="1"/>
  <c r="K39" i="3" s="1"/>
  <c r="I41" i="3"/>
  <c r="J41" i="3" s="1"/>
  <c r="K41" i="3" s="1"/>
  <c r="I42" i="3"/>
  <c r="J42" i="3" s="1"/>
  <c r="K42" i="3" s="1"/>
  <c r="I44" i="3"/>
  <c r="J44" i="3" s="1"/>
  <c r="K44" i="3" s="1"/>
  <c r="I43" i="3"/>
  <c r="J43" i="3" s="1"/>
  <c r="K43" i="3" s="1"/>
  <c r="I45" i="3"/>
  <c r="J45" i="3" s="1"/>
  <c r="K45" i="3" s="1"/>
  <c r="I47" i="3"/>
  <c r="J47" i="3" s="1"/>
  <c r="K47" i="3" s="1"/>
  <c r="I46" i="3"/>
  <c r="J46" i="3" s="1"/>
  <c r="K46" i="3" s="1"/>
  <c r="I50" i="3"/>
  <c r="J50" i="3" s="1"/>
  <c r="K50" i="3" s="1"/>
  <c r="I51" i="3"/>
  <c r="J51" i="3" s="1"/>
  <c r="K51" i="3" s="1"/>
  <c r="I48" i="3"/>
  <c r="J48" i="3" s="1"/>
  <c r="K48" i="3" s="1"/>
  <c r="I49" i="3"/>
  <c r="J49" i="3" s="1"/>
  <c r="K49" i="3" s="1"/>
  <c r="I52" i="3"/>
  <c r="J52" i="3" s="1"/>
  <c r="K52" i="3" s="1"/>
  <c r="I54" i="3"/>
  <c r="J54" i="3" s="1"/>
  <c r="K54" i="3" s="1"/>
  <c r="I53" i="3"/>
  <c r="J53" i="3" s="1"/>
  <c r="K53" i="3" s="1"/>
  <c r="I55" i="3"/>
  <c r="J55" i="3" s="1"/>
  <c r="K55" i="3" s="1"/>
  <c r="I56" i="3"/>
  <c r="J56" i="3" s="1"/>
  <c r="K56" i="3" s="1"/>
  <c r="I58" i="3"/>
  <c r="J58" i="3" s="1"/>
  <c r="K58" i="3" s="1"/>
  <c r="I57" i="3"/>
  <c r="J57" i="3" s="1"/>
  <c r="K57" i="3" s="1"/>
  <c r="I59" i="3"/>
  <c r="J59" i="3" s="1"/>
  <c r="K59" i="3" s="1"/>
  <c r="I61" i="3"/>
  <c r="J61" i="3" s="1"/>
  <c r="K61" i="3" s="1"/>
  <c r="I60" i="3"/>
  <c r="J60" i="3" s="1"/>
  <c r="K60" i="3" s="1"/>
  <c r="I63" i="3"/>
  <c r="J63" i="3" s="1"/>
  <c r="K63" i="3" s="1"/>
  <c r="I62" i="3"/>
  <c r="J62" i="3" s="1"/>
  <c r="K62" i="3" s="1"/>
  <c r="I65" i="3"/>
  <c r="J65" i="3" s="1"/>
  <c r="K65" i="3" s="1"/>
  <c r="I64" i="3"/>
  <c r="J64" i="3" s="1"/>
  <c r="K64" i="3" s="1"/>
  <c r="I66" i="3"/>
  <c r="J66" i="3" s="1"/>
  <c r="K66" i="3" s="1"/>
  <c r="I70" i="3"/>
  <c r="J70" i="3" s="1"/>
  <c r="K70" i="3" s="1"/>
  <c r="I68" i="3"/>
  <c r="J68" i="3" s="1"/>
  <c r="K68" i="3" s="1"/>
  <c r="I69" i="3"/>
  <c r="J69" i="3" s="1"/>
  <c r="K69" i="3" s="1"/>
  <c r="I67" i="3"/>
  <c r="J67" i="3" s="1"/>
  <c r="K67" i="3" s="1"/>
  <c r="I72" i="3"/>
  <c r="J72" i="3" s="1"/>
  <c r="K72" i="3" s="1"/>
  <c r="I73" i="3"/>
  <c r="J73" i="3" s="1"/>
  <c r="K73" i="3" s="1"/>
  <c r="I71" i="3"/>
  <c r="J71" i="3" s="1"/>
  <c r="K71" i="3" s="1"/>
  <c r="I78" i="3"/>
  <c r="J78" i="3" s="1"/>
  <c r="K78" i="3" s="1"/>
  <c r="I77" i="3"/>
  <c r="J77" i="3" s="1"/>
  <c r="K77" i="3" s="1"/>
  <c r="I76" i="3"/>
  <c r="J76" i="3" s="1"/>
  <c r="K76" i="3" s="1"/>
  <c r="I75" i="3"/>
  <c r="J75" i="3" s="1"/>
  <c r="K75" i="3" s="1"/>
  <c r="I74" i="3"/>
  <c r="J74" i="3" s="1"/>
  <c r="K74" i="3" s="1"/>
  <c r="I79" i="3"/>
  <c r="J79" i="3" s="1"/>
  <c r="K79" i="3" s="1"/>
  <c r="I82" i="3"/>
  <c r="J82" i="3" s="1"/>
  <c r="K82" i="3" s="1"/>
  <c r="I81" i="3"/>
  <c r="J81" i="3" s="1"/>
  <c r="K81" i="3" s="1"/>
  <c r="I80" i="3"/>
  <c r="J80" i="3" s="1"/>
  <c r="K80" i="3" s="1"/>
  <c r="I83" i="3"/>
  <c r="J83" i="3" s="1"/>
  <c r="K83" i="3" s="1"/>
  <c r="I84" i="3"/>
  <c r="J84" i="3" s="1"/>
  <c r="K84" i="3" s="1"/>
  <c r="I85" i="3"/>
  <c r="J85" i="3" s="1"/>
  <c r="K85" i="3" s="1"/>
  <c r="I86" i="3"/>
  <c r="J86" i="3" s="1"/>
  <c r="K86" i="3" s="1"/>
  <c r="I88" i="3"/>
  <c r="J88" i="3" s="1"/>
  <c r="K88" i="3" s="1"/>
  <c r="I89" i="3"/>
  <c r="J89" i="3" s="1"/>
  <c r="K89" i="3" s="1"/>
  <c r="I87" i="3"/>
  <c r="J87" i="3" s="1"/>
  <c r="K87" i="3" s="1"/>
  <c r="I93" i="3"/>
  <c r="J93" i="3" s="1"/>
  <c r="K93" i="3" s="1"/>
  <c r="I95" i="3"/>
  <c r="J95" i="3" s="1"/>
  <c r="K95" i="3" s="1"/>
  <c r="I90" i="3"/>
  <c r="J90" i="3" s="1"/>
  <c r="K90" i="3" s="1"/>
  <c r="I91" i="3"/>
  <c r="J91" i="3" s="1"/>
  <c r="K91" i="3" s="1"/>
  <c r="I92" i="3"/>
  <c r="J92" i="3" s="1"/>
  <c r="K92" i="3" s="1"/>
  <c r="I94" i="3"/>
  <c r="J94" i="3" s="1"/>
  <c r="K94" i="3" s="1"/>
  <c r="I99" i="3"/>
  <c r="J99" i="3" s="1"/>
  <c r="K99" i="3" s="1"/>
  <c r="I97" i="3"/>
  <c r="J97" i="3" s="1"/>
  <c r="K97" i="3" s="1"/>
  <c r="I96" i="3"/>
  <c r="J96" i="3" s="1"/>
  <c r="K96" i="3" s="1"/>
  <c r="I98" i="3"/>
  <c r="J98" i="3" s="1"/>
  <c r="K98" i="3" s="1"/>
  <c r="I100" i="3"/>
  <c r="J100" i="3" s="1"/>
  <c r="K100" i="3" s="1"/>
  <c r="I101" i="3"/>
  <c r="J101" i="3" s="1"/>
  <c r="K101" i="3" s="1"/>
  <c r="I105" i="3"/>
  <c r="J105" i="3" s="1"/>
  <c r="K105" i="3" s="1"/>
  <c r="I103" i="3"/>
  <c r="J103" i="3" s="1"/>
  <c r="K103" i="3" s="1"/>
  <c r="I102" i="3"/>
  <c r="J102" i="3" s="1"/>
  <c r="K102" i="3" s="1"/>
  <c r="I104" i="3"/>
  <c r="J104" i="3" s="1"/>
  <c r="K104" i="3" s="1"/>
  <c r="I106" i="3"/>
  <c r="J106" i="3" s="1"/>
  <c r="K106" i="3" s="1"/>
  <c r="I111" i="3"/>
  <c r="J111" i="3" s="1"/>
  <c r="K111" i="3" s="1"/>
  <c r="I109" i="3"/>
  <c r="J109" i="3" s="1"/>
  <c r="K109" i="3" s="1"/>
  <c r="I108" i="3"/>
  <c r="J108" i="3" s="1"/>
  <c r="K108" i="3" s="1"/>
  <c r="I110" i="3"/>
  <c r="J110" i="3" s="1"/>
  <c r="K110" i="3" s="1"/>
  <c r="I107" i="3"/>
  <c r="J107" i="3" s="1"/>
  <c r="K107" i="3" s="1"/>
  <c r="I117" i="3"/>
  <c r="J117" i="3" s="1"/>
  <c r="K117" i="3" s="1"/>
  <c r="I115" i="3"/>
  <c r="J115" i="3" s="1"/>
  <c r="K115" i="3" s="1"/>
  <c r="I113" i="3"/>
  <c r="J113" i="3" s="1"/>
  <c r="K113" i="3" s="1"/>
  <c r="I112" i="3"/>
  <c r="J112" i="3" s="1"/>
  <c r="K112" i="3" s="1"/>
  <c r="I114" i="3"/>
  <c r="J114" i="3" s="1"/>
  <c r="K114" i="3" s="1"/>
  <c r="I116" i="3"/>
  <c r="J116" i="3" s="1"/>
  <c r="K116" i="3" s="1"/>
  <c r="I122" i="3"/>
  <c r="J122" i="3" s="1"/>
  <c r="K122" i="3" s="1"/>
  <c r="I121" i="3"/>
  <c r="J121" i="3" s="1"/>
  <c r="K121" i="3" s="1"/>
  <c r="I120" i="3"/>
  <c r="J120" i="3" s="1"/>
  <c r="K120" i="3" s="1"/>
  <c r="I119" i="3"/>
  <c r="J119" i="3" s="1"/>
  <c r="K119" i="3" s="1"/>
  <c r="I118" i="3"/>
  <c r="J118" i="3" s="1"/>
  <c r="K118" i="3" s="1"/>
  <c r="I123" i="3"/>
  <c r="J123" i="3" s="1"/>
  <c r="K123" i="3" s="1"/>
  <c r="I127" i="3"/>
  <c r="J127" i="3" s="1"/>
  <c r="K127" i="3" s="1"/>
  <c r="I126" i="3"/>
  <c r="J126" i="3" s="1"/>
  <c r="K126" i="3" s="1"/>
  <c r="I125" i="3"/>
  <c r="J125" i="3" s="1"/>
  <c r="K125" i="3" s="1"/>
  <c r="I124" i="3"/>
  <c r="J124" i="3" s="1"/>
  <c r="K124" i="3" s="1"/>
  <c r="I130" i="3"/>
  <c r="J130" i="3" s="1"/>
  <c r="K130" i="3" s="1"/>
  <c r="I131" i="3"/>
  <c r="J131" i="3" s="1"/>
  <c r="K131" i="3" s="1"/>
  <c r="I129" i="3"/>
  <c r="J129" i="3" s="1"/>
  <c r="K129" i="3" s="1"/>
  <c r="I128" i="3"/>
  <c r="J128" i="3" s="1"/>
  <c r="K128" i="3" s="1"/>
  <c r="I132" i="3"/>
  <c r="J132" i="3" s="1"/>
  <c r="K132" i="3" s="1"/>
  <c r="I134" i="3"/>
  <c r="J134" i="3" s="1"/>
  <c r="K134" i="3" s="1"/>
  <c r="I135" i="3"/>
  <c r="J135" i="3" s="1"/>
  <c r="K135" i="3" s="1"/>
  <c r="I133" i="3"/>
  <c r="J133" i="3" s="1"/>
  <c r="K133" i="3" s="1"/>
  <c r="I137" i="3"/>
  <c r="J137" i="3" s="1"/>
  <c r="K137" i="3" s="1"/>
  <c r="I136" i="3"/>
  <c r="J136" i="3" s="1"/>
  <c r="K136" i="3" s="1"/>
  <c r="I140" i="3"/>
  <c r="J140" i="3" s="1"/>
  <c r="K140" i="3" s="1"/>
  <c r="I138" i="3"/>
  <c r="J138" i="3" s="1"/>
  <c r="K138" i="3" s="1"/>
  <c r="I139" i="3"/>
  <c r="J139" i="3" s="1"/>
  <c r="K139" i="3" s="1"/>
  <c r="I142" i="3"/>
  <c r="J142" i="3" s="1"/>
  <c r="K142" i="3" s="1"/>
  <c r="I141" i="3"/>
  <c r="J141" i="3" s="1"/>
  <c r="K141" i="3" s="1"/>
  <c r="I143" i="3"/>
  <c r="J143" i="3" s="1"/>
  <c r="K143" i="3" s="1"/>
  <c r="I144" i="3"/>
  <c r="J144" i="3" s="1"/>
  <c r="K144" i="3" s="1"/>
  <c r="I145" i="3"/>
  <c r="J145" i="3" s="1"/>
  <c r="K145" i="3" s="1"/>
  <c r="I146" i="3"/>
  <c r="J146" i="3" s="1"/>
  <c r="K146" i="3" s="1"/>
  <c r="I150" i="3"/>
  <c r="J150" i="3" s="1"/>
  <c r="K150" i="3" s="1"/>
  <c r="I148" i="3"/>
  <c r="J148" i="3" s="1"/>
  <c r="K148" i="3" s="1"/>
  <c r="I147" i="3"/>
  <c r="J147" i="3" s="1"/>
  <c r="K147" i="3" s="1"/>
  <c r="I149" i="3"/>
  <c r="J149" i="3" s="1"/>
  <c r="K149" i="3" s="1"/>
  <c r="I151" i="3"/>
  <c r="J151" i="3" s="1"/>
  <c r="K151" i="3" s="1"/>
  <c r="I156" i="3"/>
  <c r="J156" i="3" s="1"/>
  <c r="K156" i="3" s="1"/>
  <c r="I157" i="3"/>
  <c r="J157" i="3" s="1"/>
  <c r="K157" i="3" s="1"/>
  <c r="I155" i="3"/>
  <c r="J155" i="3" s="1"/>
  <c r="K155" i="3" s="1"/>
  <c r="I152" i="3"/>
  <c r="J152" i="3" s="1"/>
  <c r="K152" i="3" s="1"/>
  <c r="I154" i="3"/>
  <c r="J154" i="3" s="1"/>
  <c r="K154" i="3" s="1"/>
  <c r="I153" i="3"/>
  <c r="J153" i="3" s="1"/>
  <c r="K153" i="3" s="1"/>
  <c r="I158" i="3"/>
  <c r="J158" i="3" s="1"/>
  <c r="K158" i="3" s="1"/>
  <c r="I159" i="3"/>
  <c r="J159" i="3" s="1"/>
  <c r="K159" i="3" s="1"/>
  <c r="I161" i="3"/>
  <c r="J161" i="3" s="1"/>
  <c r="K161" i="3" s="1"/>
  <c r="I160" i="3"/>
  <c r="J160" i="3" s="1"/>
  <c r="K160" i="3" s="1"/>
  <c r="I166" i="3"/>
  <c r="J166" i="3" s="1"/>
  <c r="K166" i="3" s="1"/>
  <c r="I164" i="3"/>
  <c r="J164" i="3" s="1"/>
  <c r="K164" i="3" s="1"/>
  <c r="I165" i="3"/>
  <c r="J165" i="3" s="1"/>
  <c r="K165" i="3" s="1"/>
  <c r="I163" i="3"/>
  <c r="J163" i="3" s="1"/>
  <c r="K163" i="3" s="1"/>
  <c r="I162" i="3"/>
  <c r="J162" i="3" s="1"/>
  <c r="K162" i="3" s="1"/>
  <c r="I170" i="3"/>
  <c r="J170" i="3" s="1"/>
  <c r="K170" i="3" s="1"/>
  <c r="I168" i="3"/>
  <c r="J168" i="3" s="1"/>
  <c r="K168" i="3" s="1"/>
  <c r="I167" i="3"/>
  <c r="J167" i="3" s="1"/>
  <c r="K167" i="3" s="1"/>
  <c r="I169" i="3"/>
  <c r="J169" i="3" s="1"/>
  <c r="K169" i="3" s="1"/>
  <c r="I171" i="3"/>
  <c r="J171" i="3" s="1"/>
  <c r="K171" i="3" s="1"/>
  <c r="I172" i="3"/>
  <c r="J172" i="3" s="1"/>
  <c r="K172" i="3" s="1"/>
  <c r="I173" i="3"/>
  <c r="J173" i="3" s="1"/>
  <c r="K173" i="3" s="1"/>
  <c r="I175" i="3"/>
  <c r="J175" i="3" s="1"/>
  <c r="K175" i="3" s="1"/>
  <c r="I176" i="3"/>
  <c r="J176" i="3" s="1"/>
  <c r="K176" i="3" s="1"/>
  <c r="I174" i="3"/>
  <c r="J174" i="3" s="1"/>
  <c r="K174" i="3" s="1"/>
  <c r="I177" i="3"/>
  <c r="J177" i="3" s="1"/>
  <c r="K177" i="3" s="1"/>
  <c r="I179" i="3"/>
  <c r="J179" i="3" s="1"/>
  <c r="K179" i="3" s="1"/>
  <c r="I181" i="3"/>
  <c r="J181" i="3" s="1"/>
  <c r="K181" i="3" s="1"/>
  <c r="I180" i="3"/>
  <c r="J180" i="3" s="1"/>
  <c r="K180" i="3" s="1"/>
  <c r="I178" i="3"/>
  <c r="J178" i="3" s="1"/>
  <c r="K178" i="3" s="1"/>
  <c r="I183" i="3"/>
  <c r="J183" i="3" s="1"/>
  <c r="K183" i="3" s="1"/>
  <c r="I184" i="3"/>
  <c r="J184" i="3" s="1"/>
  <c r="K184" i="3" s="1"/>
  <c r="I182" i="3"/>
  <c r="J182" i="3" s="1"/>
  <c r="K182" i="3" s="1"/>
  <c r="I187" i="3"/>
  <c r="J187" i="3" s="1"/>
  <c r="K187" i="3" s="1"/>
  <c r="I185" i="3"/>
  <c r="J185" i="3" s="1"/>
  <c r="K185" i="3" s="1"/>
  <c r="I186" i="3"/>
  <c r="J186" i="3" s="1"/>
  <c r="K186" i="3" s="1"/>
  <c r="I192" i="3"/>
  <c r="J192" i="3" s="1"/>
  <c r="K192" i="3" s="1"/>
  <c r="I189" i="3"/>
  <c r="J189" i="3" s="1"/>
  <c r="K189" i="3" s="1"/>
  <c r="I191" i="3"/>
  <c r="J191" i="3" s="1"/>
  <c r="K191" i="3" s="1"/>
  <c r="I190" i="3"/>
  <c r="J190" i="3" s="1"/>
  <c r="K190" i="3" s="1"/>
  <c r="I188" i="3"/>
  <c r="J188" i="3" s="1"/>
  <c r="K188" i="3" s="1"/>
  <c r="I194" i="3"/>
  <c r="J194" i="3" s="1"/>
  <c r="K194" i="3" s="1"/>
  <c r="I198" i="3"/>
  <c r="J198" i="3" s="1"/>
  <c r="K198" i="3" s="1"/>
  <c r="I196" i="3"/>
  <c r="J196" i="3" s="1"/>
  <c r="K196" i="3" s="1"/>
  <c r="I195" i="3"/>
  <c r="J195" i="3" s="1"/>
  <c r="K195" i="3" s="1"/>
  <c r="I197" i="3"/>
  <c r="J197" i="3" s="1"/>
  <c r="K197" i="3" s="1"/>
  <c r="I193" i="3"/>
  <c r="J193" i="3" s="1"/>
  <c r="K193" i="3" s="1"/>
  <c r="I199" i="3"/>
  <c r="J199" i="3" s="1"/>
  <c r="K199" i="3" s="1"/>
  <c r="I201" i="3"/>
  <c r="J201" i="3" s="1"/>
  <c r="K201" i="3" s="1"/>
  <c r="I202" i="3"/>
  <c r="J202" i="3" s="1"/>
  <c r="K202" i="3" s="1"/>
  <c r="I200" i="3"/>
  <c r="J200" i="3" s="1"/>
  <c r="K200" i="3" s="1"/>
  <c r="I204" i="3"/>
  <c r="J204" i="3" s="1"/>
  <c r="K204" i="3" s="1"/>
  <c r="I206" i="3"/>
  <c r="J206" i="3" s="1"/>
  <c r="K206" i="3" s="1"/>
  <c r="I203" i="3"/>
  <c r="J203" i="3" s="1"/>
  <c r="K203" i="3" s="1"/>
  <c r="I207" i="3"/>
  <c r="J207" i="3" s="1"/>
  <c r="K207" i="3" s="1"/>
  <c r="I205" i="3"/>
  <c r="J205" i="3" s="1"/>
  <c r="K205" i="3" s="1"/>
  <c r="I209" i="3"/>
  <c r="J209" i="3" s="1"/>
  <c r="K209" i="3" s="1"/>
  <c r="I208" i="3"/>
  <c r="J208" i="3" s="1"/>
  <c r="K208" i="3" s="1"/>
  <c r="I210" i="3"/>
  <c r="J210" i="3" s="1"/>
  <c r="K210" i="3" s="1"/>
  <c r="I215" i="3"/>
  <c r="J215" i="3" s="1"/>
  <c r="K215" i="3" s="1"/>
  <c r="I213" i="3"/>
  <c r="J213" i="3" s="1"/>
  <c r="K213" i="3" s="1"/>
  <c r="I211" i="3"/>
  <c r="J211" i="3" s="1"/>
  <c r="K211" i="3" s="1"/>
  <c r="I214" i="3"/>
  <c r="J214" i="3" s="1"/>
  <c r="K214" i="3" s="1"/>
  <c r="I212" i="3"/>
  <c r="J212" i="3" s="1"/>
  <c r="K212" i="3" s="1"/>
  <c r="I216" i="3"/>
  <c r="J216" i="3" s="1"/>
  <c r="K216" i="3" s="1"/>
  <c r="I219" i="3"/>
  <c r="J219" i="3" s="1"/>
  <c r="K219" i="3" s="1"/>
  <c r="I217" i="3"/>
  <c r="J217" i="3" s="1"/>
  <c r="K217" i="3" s="1"/>
  <c r="I220" i="3"/>
  <c r="J220" i="3" s="1"/>
  <c r="K220" i="3" s="1"/>
  <c r="I218" i="3"/>
  <c r="J218" i="3" s="1"/>
  <c r="K218" i="3" s="1"/>
  <c r="I221" i="3"/>
  <c r="J221" i="3" s="1"/>
  <c r="K221" i="3" s="1"/>
  <c r="I222" i="3"/>
  <c r="J222" i="3" s="1"/>
  <c r="K222" i="3" s="1"/>
  <c r="I225" i="3"/>
  <c r="J225" i="3" s="1"/>
  <c r="K225" i="3" s="1"/>
  <c r="I223" i="3"/>
  <c r="J223" i="3" s="1"/>
  <c r="K223" i="3" s="1"/>
  <c r="I224" i="3"/>
  <c r="J224" i="3" s="1"/>
  <c r="K224" i="3" s="1"/>
  <c r="I227" i="3"/>
  <c r="J227" i="3" s="1"/>
  <c r="K227" i="3" s="1"/>
  <c r="I228" i="3"/>
  <c r="J228" i="3" s="1"/>
  <c r="K228" i="3" s="1"/>
  <c r="I226" i="3"/>
  <c r="J226" i="3" s="1"/>
  <c r="K226" i="3" s="1"/>
  <c r="I229" i="3"/>
  <c r="J229" i="3" s="1"/>
  <c r="K229" i="3" s="1"/>
  <c r="I231" i="3"/>
  <c r="J231" i="3" s="1"/>
  <c r="K231" i="3" s="1"/>
  <c r="I232" i="3"/>
  <c r="J232" i="3" s="1"/>
  <c r="K232" i="3" s="1"/>
  <c r="I230" i="3"/>
  <c r="J230" i="3" s="1"/>
  <c r="K230" i="3" s="1"/>
  <c r="I236" i="3"/>
  <c r="J236" i="3" s="1"/>
  <c r="K236" i="3" s="1"/>
  <c r="I234" i="3"/>
  <c r="J234" i="3" s="1"/>
  <c r="K234" i="3" s="1"/>
  <c r="I237" i="3"/>
  <c r="J237" i="3" s="1"/>
  <c r="K237" i="3" s="1"/>
  <c r="I235" i="3"/>
  <c r="J235" i="3" s="1"/>
  <c r="K235" i="3" s="1"/>
  <c r="I233" i="3"/>
  <c r="J233" i="3" s="1"/>
  <c r="K233" i="3" s="1"/>
  <c r="I240" i="3"/>
  <c r="J240" i="3" s="1"/>
  <c r="K240" i="3" s="1"/>
  <c r="I238" i="3"/>
  <c r="J238" i="3" s="1"/>
  <c r="K238" i="3" s="1"/>
  <c r="I239" i="3"/>
  <c r="J239" i="3" s="1"/>
  <c r="K239" i="3" s="1"/>
  <c r="I242" i="3"/>
  <c r="J242" i="3" s="1"/>
  <c r="K242" i="3" s="1"/>
  <c r="I241" i="3"/>
  <c r="J241" i="3" s="1"/>
  <c r="K241" i="3" s="1"/>
  <c r="I243" i="3"/>
  <c r="J243" i="3" s="1"/>
  <c r="K243" i="3" s="1"/>
  <c r="I247" i="3"/>
  <c r="J247" i="3" s="1"/>
  <c r="K247" i="3" s="1"/>
  <c r="I249" i="3"/>
  <c r="J249" i="3" s="1"/>
  <c r="K249" i="3" s="1"/>
  <c r="I245" i="3"/>
  <c r="J245" i="3" s="1"/>
  <c r="K245" i="3" s="1"/>
  <c r="I244" i="3"/>
  <c r="J244" i="3" s="1"/>
  <c r="K244" i="3" s="1"/>
  <c r="I246" i="3"/>
  <c r="J246" i="3" s="1"/>
  <c r="K246" i="3" s="1"/>
  <c r="I248" i="3"/>
  <c r="J248" i="3" s="1"/>
  <c r="K248" i="3" s="1"/>
  <c r="I250" i="3"/>
  <c r="J250" i="3" s="1"/>
  <c r="K250" i="3" s="1"/>
  <c r="I252" i="3"/>
  <c r="J252" i="3" s="1"/>
  <c r="K252" i="3" s="1"/>
  <c r="I253" i="3"/>
  <c r="J253" i="3" s="1"/>
  <c r="K253" i="3" s="1"/>
  <c r="I251" i="3"/>
  <c r="J251" i="3" s="1"/>
  <c r="K251" i="3" s="1"/>
  <c r="I258" i="3"/>
  <c r="J258" i="3" s="1"/>
  <c r="K258" i="3" s="1"/>
  <c r="I254" i="3"/>
  <c r="J254" i="3" s="1"/>
  <c r="K254" i="3" s="1"/>
  <c r="I257" i="3"/>
  <c r="J257" i="3" s="1"/>
  <c r="K257" i="3" s="1"/>
  <c r="I256" i="3"/>
  <c r="J256" i="3" s="1"/>
  <c r="K256" i="3" s="1"/>
  <c r="I255" i="3"/>
  <c r="J255" i="3" s="1"/>
  <c r="K255" i="3" s="1"/>
  <c r="I259" i="3"/>
  <c r="J259" i="3" s="1"/>
  <c r="K259" i="3" s="1"/>
  <c r="I265" i="3"/>
  <c r="J265" i="3" s="1"/>
  <c r="K265" i="3" s="1"/>
  <c r="I264" i="3"/>
  <c r="J264" i="3" s="1"/>
  <c r="K264" i="3" s="1"/>
  <c r="I261" i="3"/>
  <c r="J261" i="3" s="1"/>
  <c r="K261" i="3" s="1"/>
  <c r="I263" i="3"/>
  <c r="J263" i="3" s="1"/>
  <c r="K263" i="3" s="1"/>
  <c r="I260" i="3"/>
  <c r="J260" i="3" s="1"/>
  <c r="K260" i="3" s="1"/>
  <c r="I262" i="3"/>
  <c r="J262" i="3" s="1"/>
  <c r="K262" i="3" s="1"/>
  <c r="I268" i="3"/>
  <c r="J268" i="3" s="1"/>
  <c r="K268" i="3" s="1"/>
  <c r="I267" i="3"/>
  <c r="J267" i="3" s="1"/>
  <c r="K267" i="3" s="1"/>
  <c r="I270" i="3"/>
  <c r="J270" i="3" s="1"/>
  <c r="K270" i="3" s="1"/>
  <c r="I269" i="3"/>
  <c r="J269" i="3" s="1"/>
  <c r="K269" i="3" s="1"/>
  <c r="I266" i="3"/>
  <c r="J266" i="3" s="1"/>
  <c r="K266" i="3" s="1"/>
  <c r="I276" i="3"/>
  <c r="J276" i="3" s="1"/>
  <c r="K276" i="3" s="1"/>
  <c r="I275" i="3"/>
  <c r="J275" i="3" s="1"/>
  <c r="K275" i="3" s="1"/>
  <c r="I273" i="3"/>
  <c r="J273" i="3" s="1"/>
  <c r="K273" i="3" s="1"/>
  <c r="I271" i="3"/>
  <c r="J271" i="3" s="1"/>
  <c r="K271" i="3" s="1"/>
  <c r="I272" i="3"/>
  <c r="J272" i="3" s="1"/>
  <c r="K272" i="3" s="1"/>
  <c r="I274" i="3"/>
  <c r="J274" i="3" s="1"/>
  <c r="K274" i="3" s="1"/>
  <c r="I279" i="3"/>
  <c r="J279" i="3" s="1"/>
  <c r="K279" i="3" s="1"/>
  <c r="I278" i="3"/>
  <c r="J278" i="3" s="1"/>
  <c r="K278" i="3" s="1"/>
  <c r="I277" i="3"/>
  <c r="J277" i="3" s="1"/>
  <c r="K277" i="3" s="1"/>
  <c r="I285" i="3"/>
  <c r="J285" i="3" s="1"/>
  <c r="K285" i="3" s="1"/>
  <c r="I281" i="3"/>
  <c r="J281" i="3" s="1"/>
  <c r="K281" i="3" s="1"/>
  <c r="I280" i="3"/>
  <c r="J280" i="3" s="1"/>
  <c r="K280" i="3" s="1"/>
  <c r="I283" i="3"/>
  <c r="J283" i="3" s="1"/>
  <c r="K283" i="3" s="1"/>
  <c r="I284" i="3"/>
  <c r="J284" i="3" s="1"/>
  <c r="K284" i="3" s="1"/>
  <c r="I282" i="3"/>
  <c r="J282" i="3" s="1"/>
  <c r="K282" i="3" s="1"/>
  <c r="I288" i="3"/>
  <c r="J288" i="3" s="1"/>
  <c r="K288" i="3" s="1"/>
  <c r="I287" i="3"/>
  <c r="J287" i="3" s="1"/>
  <c r="K287" i="3" s="1"/>
  <c r="I286" i="3"/>
  <c r="J286" i="3" s="1"/>
  <c r="K286" i="3" s="1"/>
  <c r="I289" i="3"/>
  <c r="J289" i="3" s="1"/>
  <c r="K289" i="3" s="1"/>
  <c r="I290" i="3"/>
  <c r="J290" i="3" s="1"/>
  <c r="K290" i="3" s="1"/>
  <c r="I293" i="3"/>
  <c r="J293" i="3" s="1"/>
  <c r="K293" i="3" s="1"/>
  <c r="I291" i="3"/>
  <c r="J291" i="3" s="1"/>
  <c r="K291" i="3" s="1"/>
  <c r="I292" i="3"/>
  <c r="J292" i="3" s="1"/>
  <c r="K292" i="3" s="1"/>
  <c r="I296" i="3"/>
  <c r="J296" i="3" s="1"/>
  <c r="K296" i="3" s="1"/>
  <c r="I295" i="3"/>
  <c r="J295" i="3" s="1"/>
  <c r="K295" i="3" s="1"/>
  <c r="I297" i="3"/>
  <c r="J297" i="3" s="1"/>
  <c r="K297" i="3" s="1"/>
  <c r="I294" i="3"/>
  <c r="J294" i="3" s="1"/>
  <c r="K294" i="3" s="1"/>
  <c r="I298" i="3"/>
  <c r="J298" i="3" s="1"/>
  <c r="K298" i="3" s="1"/>
  <c r="I299" i="3"/>
  <c r="J299" i="3" s="1"/>
  <c r="K299" i="3" s="1"/>
  <c r="I302" i="3"/>
  <c r="J302" i="3" s="1"/>
  <c r="K302" i="3" s="1"/>
  <c r="I300" i="3"/>
  <c r="J300" i="3" s="1"/>
  <c r="K300" i="3" s="1"/>
  <c r="I301" i="3"/>
  <c r="J301" i="3" s="1"/>
  <c r="K301" i="3" s="1"/>
  <c r="I303" i="3"/>
  <c r="J303" i="3" s="1"/>
  <c r="K303" i="3" s="1"/>
  <c r="I304" i="3"/>
  <c r="J304" i="3" s="1"/>
  <c r="K304" i="3" s="1"/>
  <c r="I305" i="3"/>
  <c r="J305" i="3" s="1"/>
  <c r="K305" i="3" s="1"/>
  <c r="I310" i="3"/>
  <c r="J310" i="3" s="1"/>
  <c r="K310" i="3" s="1"/>
  <c r="I308" i="3"/>
  <c r="J308" i="3" s="1"/>
  <c r="K308" i="3" s="1"/>
  <c r="I307" i="3"/>
  <c r="J307" i="3" s="1"/>
  <c r="K307" i="3" s="1"/>
  <c r="I311" i="3"/>
  <c r="J311" i="3" s="1"/>
  <c r="K311" i="3" s="1"/>
  <c r="I309" i="3"/>
  <c r="J309" i="3" s="1"/>
  <c r="K309" i="3" s="1"/>
  <c r="I306" i="3"/>
  <c r="J306" i="3" s="1"/>
  <c r="K306" i="3" s="1"/>
  <c r="I316" i="3"/>
  <c r="J316" i="3" s="1"/>
  <c r="K316" i="3" s="1"/>
  <c r="I314" i="3"/>
  <c r="J314" i="3" s="1"/>
  <c r="K314" i="3" s="1"/>
  <c r="I313" i="3"/>
  <c r="J313" i="3" s="1"/>
  <c r="K313" i="3" s="1"/>
  <c r="I317" i="3"/>
  <c r="J317" i="3" s="1"/>
  <c r="K317" i="3" s="1"/>
  <c r="I315" i="3"/>
  <c r="J315" i="3" s="1"/>
  <c r="K315" i="3" s="1"/>
  <c r="I312" i="3"/>
  <c r="J312" i="3" s="1"/>
  <c r="K312" i="3" s="1"/>
  <c r="I323" i="3"/>
  <c r="J323" i="3" s="1"/>
  <c r="K323" i="3" s="1"/>
  <c r="I322" i="3"/>
  <c r="J322" i="3" s="1"/>
  <c r="K322" i="3" s="1"/>
  <c r="I319" i="3"/>
  <c r="J319" i="3" s="1"/>
  <c r="K319" i="3" s="1"/>
  <c r="I321" i="3"/>
  <c r="J321" i="3" s="1"/>
  <c r="K321" i="3" s="1"/>
  <c r="I318" i="3"/>
  <c r="J318" i="3" s="1"/>
  <c r="K318" i="3" s="1"/>
  <c r="I320" i="3"/>
  <c r="J320" i="3" s="1"/>
  <c r="K320" i="3" s="1"/>
  <c r="I327" i="3"/>
  <c r="J327" i="3" s="1"/>
  <c r="K327" i="3" s="1"/>
  <c r="I324" i="3"/>
  <c r="J324" i="3" s="1"/>
  <c r="K324" i="3" s="1"/>
  <c r="I325" i="3"/>
  <c r="J325" i="3" s="1"/>
  <c r="K325" i="3" s="1"/>
  <c r="I326" i="3"/>
  <c r="J326" i="3" s="1"/>
  <c r="K326" i="3" s="1"/>
  <c r="I328" i="3"/>
  <c r="J328" i="3" s="1"/>
  <c r="K328" i="3" s="1"/>
  <c r="I332" i="3"/>
  <c r="J332" i="3" s="1"/>
  <c r="K332" i="3" s="1"/>
  <c r="I329" i="3"/>
  <c r="J329" i="3" s="1"/>
  <c r="K329" i="3" s="1"/>
  <c r="I330" i="3"/>
  <c r="J330" i="3" s="1"/>
  <c r="K330" i="3" s="1"/>
  <c r="I331" i="3"/>
  <c r="J331" i="3" s="1"/>
  <c r="K331" i="3" s="1"/>
  <c r="I335" i="3"/>
  <c r="J335" i="3" s="1"/>
  <c r="K335" i="3" s="1"/>
  <c r="I334" i="3"/>
  <c r="J334" i="3" s="1"/>
  <c r="K334" i="3" s="1"/>
  <c r="I333" i="3"/>
  <c r="J333" i="3" s="1"/>
  <c r="K333" i="3" s="1"/>
  <c r="I339" i="3"/>
  <c r="J339" i="3" s="1"/>
  <c r="K339" i="3" s="1"/>
  <c r="I337" i="3"/>
  <c r="J337" i="3" s="1"/>
  <c r="K337" i="3" s="1"/>
  <c r="I336" i="3"/>
  <c r="J336" i="3" s="1"/>
  <c r="K336" i="3" s="1"/>
  <c r="I338" i="3"/>
  <c r="J338" i="3" s="1"/>
  <c r="K338" i="3" s="1"/>
  <c r="I340" i="3"/>
  <c r="J340" i="3" s="1"/>
  <c r="K340" i="3" s="1"/>
  <c r="I341" i="3"/>
  <c r="J341" i="3" s="1"/>
  <c r="K341" i="3" s="1"/>
  <c r="I342" i="3"/>
  <c r="J342" i="3" s="1"/>
  <c r="K342" i="3" s="1"/>
  <c r="I343" i="3"/>
  <c r="J343" i="3" s="1"/>
  <c r="K343" i="3" s="1"/>
  <c r="I346" i="3"/>
  <c r="J346" i="3" s="1"/>
  <c r="K346" i="3" s="1"/>
  <c r="I348" i="3"/>
  <c r="J348" i="3" s="1"/>
  <c r="K348" i="3" s="1"/>
  <c r="I347" i="3"/>
  <c r="J347" i="3" s="1"/>
  <c r="K347" i="3" s="1"/>
  <c r="I345" i="3"/>
  <c r="J345" i="3" s="1"/>
  <c r="K345" i="3" s="1"/>
  <c r="I344" i="3"/>
  <c r="J344" i="3" s="1"/>
  <c r="K344" i="3" s="1"/>
  <c r="I349" i="3"/>
  <c r="J349" i="3" s="1"/>
  <c r="K349" i="3" s="1"/>
  <c r="I355" i="3"/>
  <c r="J355" i="3" s="1"/>
  <c r="K355" i="3" s="1"/>
  <c r="I352" i="3"/>
  <c r="J352" i="3" s="1"/>
  <c r="K352" i="3" s="1"/>
  <c r="I351" i="3"/>
  <c r="J351" i="3" s="1"/>
  <c r="K351" i="3" s="1"/>
  <c r="I354" i="3"/>
  <c r="J354" i="3" s="1"/>
  <c r="K354" i="3" s="1"/>
  <c r="I353" i="3"/>
  <c r="J353" i="3" s="1"/>
  <c r="K353" i="3" s="1"/>
  <c r="I350" i="3"/>
  <c r="J350" i="3" s="1"/>
  <c r="K350" i="3" s="1"/>
  <c r="I361" i="3"/>
  <c r="J361" i="3" s="1"/>
  <c r="K361" i="3" s="1"/>
  <c r="I359" i="3"/>
  <c r="J359" i="3" s="1"/>
  <c r="K359" i="3" s="1"/>
  <c r="I357" i="3"/>
  <c r="J357" i="3" s="1"/>
  <c r="K357" i="3" s="1"/>
  <c r="I356" i="3"/>
  <c r="J356" i="3" s="1"/>
  <c r="K356" i="3" s="1"/>
  <c r="I358" i="3"/>
  <c r="J358" i="3" s="1"/>
  <c r="K358" i="3" s="1"/>
  <c r="I360" i="3"/>
  <c r="J360" i="3" s="1"/>
  <c r="K360" i="3" s="1"/>
  <c r="I366" i="3"/>
  <c r="J366" i="3" s="1"/>
  <c r="K366" i="3" s="1"/>
  <c r="I365" i="3"/>
  <c r="J365" i="3" s="1"/>
  <c r="K365" i="3" s="1"/>
  <c r="I363" i="3"/>
  <c r="J363" i="3" s="1"/>
  <c r="K363" i="3" s="1"/>
  <c r="I362" i="3"/>
  <c r="J362" i="3" s="1"/>
  <c r="K362" i="3" s="1"/>
  <c r="I364" i="3"/>
  <c r="J364" i="3" s="1"/>
  <c r="K364" i="3" s="1"/>
  <c r="I371" i="3"/>
  <c r="J371" i="3" s="1"/>
  <c r="K371" i="3" s="1"/>
  <c r="I369" i="3"/>
  <c r="J369" i="3" s="1"/>
  <c r="K369" i="3" s="1"/>
  <c r="I367" i="3"/>
  <c r="J367" i="3" s="1"/>
  <c r="K367" i="3" s="1"/>
  <c r="I368" i="3"/>
  <c r="J368" i="3" s="1"/>
  <c r="K368" i="3" s="1"/>
  <c r="I370" i="3"/>
  <c r="J370" i="3" s="1"/>
  <c r="K370" i="3" s="1"/>
  <c r="I372" i="3"/>
  <c r="J372" i="3" s="1"/>
  <c r="K372" i="3" s="1"/>
  <c r="I375" i="3"/>
  <c r="J375" i="3" s="1"/>
  <c r="K375" i="3" s="1"/>
  <c r="I373" i="3"/>
  <c r="J373" i="3" s="1"/>
  <c r="K373" i="3" s="1"/>
  <c r="I374" i="3"/>
  <c r="J374" i="3" s="1"/>
  <c r="K374" i="3" s="1"/>
  <c r="I377" i="3"/>
  <c r="J377" i="3" s="1"/>
  <c r="K377" i="3" s="1"/>
  <c r="I376" i="3"/>
  <c r="J376" i="3" s="1"/>
  <c r="K376" i="3" s="1"/>
  <c r="I378" i="3"/>
  <c r="J378" i="3" s="1"/>
  <c r="K378" i="3" s="1"/>
  <c r="I380" i="3"/>
  <c r="J380" i="3" s="1"/>
  <c r="K380" i="3" s="1"/>
  <c r="I379" i="3"/>
  <c r="J379" i="3" s="1"/>
  <c r="K379" i="3" s="1"/>
  <c r="I381" i="3"/>
  <c r="J381" i="3" s="1"/>
  <c r="K381" i="3" s="1"/>
  <c r="I382" i="3"/>
  <c r="J382" i="3" s="1"/>
  <c r="K382" i="3" s="1"/>
  <c r="I387" i="3"/>
  <c r="J387" i="3" s="1"/>
  <c r="K387" i="3" s="1"/>
  <c r="I383" i="3"/>
  <c r="J383" i="3" s="1"/>
  <c r="K383" i="3" s="1"/>
  <c r="I384" i="3"/>
  <c r="J384" i="3" s="1"/>
  <c r="K384" i="3" s="1"/>
  <c r="I385" i="3"/>
  <c r="J385" i="3" s="1"/>
  <c r="K385" i="3" s="1"/>
  <c r="I386" i="3"/>
  <c r="J386" i="3" s="1"/>
  <c r="K386" i="3" s="1"/>
  <c r="I390" i="3"/>
  <c r="J390" i="3" s="1"/>
  <c r="K390" i="3" s="1"/>
  <c r="I391" i="3"/>
  <c r="J391" i="3" s="1"/>
  <c r="K391" i="3" s="1"/>
  <c r="I388" i="3"/>
  <c r="J388" i="3" s="1"/>
  <c r="K388" i="3" s="1"/>
  <c r="I389" i="3"/>
  <c r="J389" i="3" s="1"/>
  <c r="K389" i="3" s="1"/>
  <c r="I393" i="3"/>
  <c r="J393" i="3" s="1"/>
  <c r="K393" i="3" s="1"/>
  <c r="I392" i="3"/>
  <c r="J392" i="3" s="1"/>
  <c r="K392" i="3" s="1"/>
  <c r="I394" i="3"/>
  <c r="J394" i="3" s="1"/>
  <c r="K394" i="3" s="1"/>
  <c r="I395" i="3"/>
  <c r="J395" i="3" s="1"/>
  <c r="K395" i="3" s="1"/>
  <c r="I397" i="3"/>
  <c r="J397" i="3" s="1"/>
  <c r="K397" i="3" s="1"/>
  <c r="I396" i="3"/>
  <c r="J396" i="3" s="1"/>
  <c r="K396" i="3" s="1"/>
  <c r="I398" i="3"/>
  <c r="J398" i="3" s="1"/>
  <c r="K398" i="3" s="1"/>
  <c r="I403" i="3"/>
  <c r="J403" i="3" s="1"/>
  <c r="K403" i="3" s="1"/>
  <c r="I399" i="3"/>
  <c r="J399" i="3" s="1"/>
  <c r="K399" i="3" s="1"/>
  <c r="I402" i="3"/>
  <c r="J402" i="3" s="1"/>
  <c r="K402" i="3" s="1"/>
  <c r="I400" i="3"/>
  <c r="J400" i="3" s="1"/>
  <c r="K400" i="3" s="1"/>
  <c r="I401" i="3"/>
  <c r="J401" i="3" s="1"/>
  <c r="K401" i="3" s="1"/>
  <c r="I404" i="3"/>
  <c r="J404" i="3" s="1"/>
  <c r="K404" i="3" s="1"/>
  <c r="I405" i="3"/>
  <c r="J405" i="3" s="1"/>
  <c r="K405" i="3" s="1"/>
  <c r="I408" i="3"/>
  <c r="J408" i="3" s="1"/>
  <c r="K408" i="3" s="1"/>
  <c r="I407" i="3"/>
  <c r="J407" i="3" s="1"/>
  <c r="K407" i="3" s="1"/>
  <c r="I406" i="3"/>
  <c r="J406" i="3" s="1"/>
  <c r="K406" i="3" s="1"/>
  <c r="I412" i="3"/>
  <c r="J412" i="3" s="1"/>
  <c r="K412" i="3" s="1"/>
  <c r="I410" i="3"/>
  <c r="J410" i="3" s="1"/>
  <c r="K410" i="3" s="1"/>
  <c r="I409" i="3"/>
  <c r="J409" i="3" s="1"/>
  <c r="K409" i="3" s="1"/>
  <c r="I414" i="3"/>
  <c r="J414" i="3" s="1"/>
  <c r="K414" i="3" s="1"/>
  <c r="I413" i="3"/>
  <c r="J413" i="3" s="1"/>
  <c r="K413" i="3" s="1"/>
  <c r="I411" i="3"/>
  <c r="J411" i="3" s="1"/>
  <c r="K411" i="3" s="1"/>
  <c r="I418" i="3"/>
  <c r="J418" i="3" s="1"/>
  <c r="K418" i="3" s="1"/>
  <c r="I417" i="3"/>
  <c r="J417" i="3" s="1"/>
  <c r="K417" i="3" s="1"/>
  <c r="I416" i="3"/>
  <c r="J416" i="3" s="1"/>
  <c r="K416" i="3" s="1"/>
  <c r="I415" i="3"/>
  <c r="J415" i="3" s="1"/>
  <c r="K415" i="3" s="1"/>
  <c r="I419" i="3"/>
  <c r="J419" i="3" s="1"/>
  <c r="K419" i="3" s="1"/>
  <c r="I422" i="3"/>
  <c r="J422" i="3" s="1"/>
  <c r="K422" i="3" s="1"/>
  <c r="I420" i="3"/>
  <c r="J420" i="3" s="1"/>
  <c r="K420" i="3" s="1"/>
  <c r="I421" i="3"/>
  <c r="J421" i="3" s="1"/>
  <c r="K421" i="3" s="1"/>
  <c r="I423" i="3"/>
  <c r="J423" i="3" s="1"/>
  <c r="K423" i="3" s="1"/>
  <c r="I424" i="3"/>
  <c r="J424" i="3" s="1"/>
  <c r="K424" i="3" s="1"/>
  <c r="I425" i="3"/>
  <c r="J425" i="3" s="1"/>
  <c r="K425" i="3" s="1"/>
  <c r="I426" i="3"/>
  <c r="J426" i="3" s="1"/>
  <c r="K426" i="3" s="1"/>
  <c r="I428" i="3"/>
  <c r="J428" i="3" s="1"/>
  <c r="K428" i="3" s="1"/>
  <c r="I430" i="3"/>
  <c r="J430" i="3" s="1"/>
  <c r="K430" i="3" s="1"/>
  <c r="I431" i="3"/>
  <c r="J431" i="3" s="1"/>
  <c r="K431" i="3" s="1"/>
  <c r="I427" i="3"/>
  <c r="J427" i="3" s="1"/>
  <c r="K427" i="3" s="1"/>
  <c r="I429" i="3"/>
  <c r="J429" i="3" s="1"/>
  <c r="K429" i="3" s="1"/>
  <c r="I434" i="3"/>
  <c r="J434" i="3" s="1"/>
  <c r="K434" i="3" s="1"/>
  <c r="I433" i="3"/>
  <c r="J433" i="3" s="1"/>
  <c r="K433" i="3" s="1"/>
  <c r="I437" i="3"/>
  <c r="J437" i="3" s="1"/>
  <c r="K437" i="3" s="1"/>
  <c r="I436" i="3"/>
  <c r="J436" i="3" s="1"/>
  <c r="K436" i="3" s="1"/>
  <c r="I435" i="3"/>
  <c r="J435" i="3" s="1"/>
  <c r="K435" i="3" s="1"/>
  <c r="I432" i="3"/>
  <c r="J432" i="3" s="1"/>
  <c r="K432" i="3" s="1"/>
  <c r="I439" i="3"/>
  <c r="J439" i="3" s="1"/>
  <c r="K439" i="3" s="1"/>
  <c r="I438" i="3"/>
  <c r="J438" i="3" s="1"/>
  <c r="K438" i="3" s="1"/>
  <c r="I441" i="3"/>
  <c r="J441" i="3" s="1"/>
  <c r="K441" i="3" s="1"/>
  <c r="I440" i="3"/>
  <c r="J440" i="3" s="1"/>
  <c r="K440" i="3" s="1"/>
  <c r="I442" i="3"/>
  <c r="J442" i="3" s="1"/>
  <c r="K442" i="3" s="1"/>
  <c r="I443" i="3"/>
  <c r="J443" i="3" s="1"/>
  <c r="K443" i="3" s="1"/>
  <c r="I444" i="3"/>
  <c r="J444" i="3" s="1"/>
  <c r="K444" i="3" s="1"/>
  <c r="I445" i="3"/>
  <c r="J445" i="3" s="1"/>
  <c r="K445" i="3" s="1"/>
  <c r="I446" i="3"/>
  <c r="J446" i="3" s="1"/>
  <c r="K446" i="3" s="1"/>
  <c r="I447" i="3"/>
  <c r="J447" i="3" s="1"/>
  <c r="K447" i="3" s="1"/>
  <c r="I451" i="3"/>
  <c r="J451" i="3" s="1"/>
  <c r="K451" i="3" s="1"/>
  <c r="I452" i="3"/>
  <c r="J452" i="3" s="1"/>
  <c r="K452" i="3" s="1"/>
  <c r="I453" i="3"/>
  <c r="J453" i="3" s="1"/>
  <c r="K453" i="3" s="1"/>
  <c r="I450" i="3"/>
  <c r="J450" i="3" s="1"/>
  <c r="K450" i="3" s="1"/>
  <c r="I448" i="3"/>
  <c r="J448" i="3" s="1"/>
  <c r="K448" i="3" s="1"/>
  <c r="I449" i="3"/>
  <c r="J449" i="3" s="1"/>
  <c r="K449" i="3" s="1"/>
  <c r="I454" i="3"/>
  <c r="J454" i="3" s="1"/>
  <c r="K454" i="3" s="1"/>
  <c r="I459" i="3"/>
  <c r="J459" i="3" s="1"/>
  <c r="K459" i="3" s="1"/>
  <c r="I458" i="3"/>
  <c r="J458" i="3" s="1"/>
  <c r="K458" i="3" s="1"/>
  <c r="I457" i="3"/>
  <c r="J457" i="3" s="1"/>
  <c r="K457" i="3" s="1"/>
  <c r="I456" i="3"/>
  <c r="J456" i="3" s="1"/>
  <c r="K456" i="3" s="1"/>
  <c r="I455" i="3"/>
  <c r="J455" i="3" s="1"/>
  <c r="K455" i="3" s="1"/>
  <c r="I460" i="3"/>
  <c r="J460" i="3" s="1"/>
  <c r="K460" i="3" s="1"/>
  <c r="I463" i="3"/>
  <c r="J463" i="3" s="1"/>
  <c r="K463" i="3" s="1"/>
  <c r="I462" i="3"/>
  <c r="J462" i="3" s="1"/>
  <c r="K462" i="3" s="1"/>
  <c r="I461" i="3"/>
  <c r="J461" i="3" s="1"/>
  <c r="K461" i="3" s="1"/>
  <c r="I468" i="3"/>
  <c r="J468" i="3" s="1"/>
  <c r="K468" i="3" s="1"/>
  <c r="I467" i="3"/>
  <c r="J467" i="3" s="1"/>
  <c r="K467" i="3" s="1"/>
  <c r="I465" i="3"/>
  <c r="J465" i="3" s="1"/>
  <c r="K465" i="3" s="1"/>
  <c r="I464" i="3"/>
  <c r="J464" i="3" s="1"/>
  <c r="K464" i="3" s="1"/>
  <c r="I466" i="3"/>
  <c r="J466" i="3" s="1"/>
  <c r="K466" i="3" s="1"/>
  <c r="I469" i="3"/>
  <c r="J469" i="3" s="1"/>
  <c r="K469" i="3" s="1"/>
  <c r="I471" i="3"/>
  <c r="J471" i="3" s="1"/>
  <c r="K471" i="3" s="1"/>
  <c r="I470" i="3"/>
  <c r="J470" i="3" s="1"/>
  <c r="K470" i="3" s="1"/>
  <c r="I472" i="3"/>
  <c r="J472" i="3" s="1"/>
  <c r="K472" i="3" s="1"/>
  <c r="I473" i="3"/>
  <c r="J473" i="3" s="1"/>
  <c r="K473" i="3" s="1"/>
  <c r="I475" i="3"/>
  <c r="J475" i="3" s="1"/>
  <c r="K475" i="3" s="1"/>
  <c r="I476" i="3"/>
  <c r="J476" i="3" s="1"/>
  <c r="K476" i="3" s="1"/>
  <c r="I474" i="3"/>
  <c r="J474" i="3" s="1"/>
  <c r="K474" i="3" s="1"/>
  <c r="I480" i="3"/>
  <c r="J480" i="3" s="1"/>
  <c r="K480" i="3" s="1"/>
  <c r="I479" i="3"/>
  <c r="J479" i="3" s="1"/>
  <c r="K479" i="3" s="1"/>
  <c r="I477" i="3"/>
  <c r="J477" i="3" s="1"/>
  <c r="K477" i="3" s="1"/>
  <c r="I478" i="3"/>
  <c r="J478" i="3" s="1"/>
  <c r="K478" i="3" s="1"/>
  <c r="I484" i="3"/>
  <c r="J484" i="3" s="1"/>
  <c r="K484" i="3" s="1"/>
  <c r="I483" i="3"/>
  <c r="J483" i="3" s="1"/>
  <c r="K483" i="3" s="1"/>
  <c r="I481" i="3"/>
  <c r="J481" i="3" s="1"/>
  <c r="K481" i="3" s="1"/>
  <c r="I482" i="3"/>
  <c r="J482" i="3" s="1"/>
  <c r="K482" i="3" s="1"/>
  <c r="I485" i="3"/>
  <c r="J485" i="3" s="1"/>
  <c r="K485" i="3" s="1"/>
  <c r="I488" i="3"/>
  <c r="J488" i="3" s="1"/>
  <c r="K488" i="3" s="1"/>
  <c r="I486" i="3"/>
  <c r="J486" i="3" s="1"/>
  <c r="K486" i="3" s="1"/>
  <c r="I487" i="3"/>
  <c r="J487" i="3" s="1"/>
  <c r="K487" i="3" s="1"/>
  <c r="I492" i="3"/>
  <c r="J492" i="3" s="1"/>
  <c r="K492" i="3" s="1"/>
  <c r="I490" i="3"/>
  <c r="J490" i="3" s="1"/>
  <c r="K490" i="3" s="1"/>
  <c r="I494" i="3"/>
  <c r="J494" i="3" s="1"/>
  <c r="K494" i="3" s="1"/>
  <c r="I489" i="3"/>
  <c r="J489" i="3" s="1"/>
  <c r="K489" i="3" s="1"/>
  <c r="I491" i="3"/>
  <c r="J491" i="3" s="1"/>
  <c r="K491" i="3" s="1"/>
  <c r="I493" i="3"/>
  <c r="J493" i="3" s="1"/>
  <c r="K493" i="3" s="1"/>
  <c r="I497" i="3"/>
  <c r="J497" i="3" s="1"/>
  <c r="K497" i="3" s="1"/>
  <c r="I498" i="3"/>
  <c r="J498" i="3" s="1"/>
  <c r="K498" i="3" s="1"/>
  <c r="I495" i="3"/>
  <c r="J495" i="3" s="1"/>
  <c r="K495" i="3" s="1"/>
  <c r="I496" i="3"/>
  <c r="J496" i="3" s="1"/>
  <c r="K496" i="3" s="1"/>
  <c r="I499" i="3"/>
  <c r="J499" i="3" s="1"/>
  <c r="K499" i="3" s="1"/>
  <c r="I501" i="3"/>
  <c r="J501" i="3" s="1"/>
  <c r="K501" i="3" s="1"/>
  <c r="M501" i="3" s="1"/>
  <c r="I500" i="3"/>
  <c r="J500" i="3" s="1"/>
  <c r="K500" i="3" s="1"/>
  <c r="M500" i="3" s="1"/>
  <c r="I502" i="3"/>
  <c r="J502" i="3" s="1"/>
  <c r="K502" i="3" s="1"/>
  <c r="M502" i="3" s="1"/>
  <c r="I507" i="3"/>
  <c r="J507" i="3" s="1"/>
  <c r="K507" i="3" s="1"/>
  <c r="M507" i="3" s="1"/>
  <c r="I506" i="3"/>
  <c r="J506" i="3" s="1"/>
  <c r="K506" i="3" s="1"/>
  <c r="M506" i="3" s="1"/>
  <c r="I504" i="3"/>
  <c r="J504" i="3" s="1"/>
  <c r="K504" i="3" s="1"/>
  <c r="M504" i="3" s="1"/>
  <c r="I503" i="3"/>
  <c r="J503" i="3" s="1"/>
  <c r="K503" i="3" s="1"/>
  <c r="M503" i="3" s="1"/>
  <c r="I508" i="3"/>
  <c r="J508" i="3" s="1"/>
  <c r="K508" i="3" s="1"/>
  <c r="M508" i="3" s="1"/>
  <c r="I505" i="3"/>
  <c r="J505" i="3" s="1"/>
  <c r="K505" i="3" s="1"/>
  <c r="M505" i="3" s="1"/>
  <c r="I511" i="3"/>
  <c r="J511" i="3" s="1"/>
  <c r="K511" i="3" s="1"/>
  <c r="M511" i="3" s="1"/>
  <c r="I509" i="3"/>
  <c r="J509" i="3" s="1"/>
  <c r="K509" i="3" s="1"/>
  <c r="M509" i="3" s="1"/>
  <c r="I512" i="3"/>
  <c r="J512" i="3" s="1"/>
  <c r="K512" i="3" s="1"/>
  <c r="M512" i="3" s="1"/>
  <c r="I510" i="3"/>
  <c r="J510" i="3" s="1"/>
  <c r="K510" i="3" s="1"/>
  <c r="M510" i="3" s="1"/>
  <c r="I517" i="3"/>
  <c r="J517" i="3" s="1"/>
  <c r="K517" i="3" s="1"/>
  <c r="M517" i="3" s="1"/>
  <c r="I516" i="3"/>
  <c r="J516" i="3" s="1"/>
  <c r="K516" i="3" s="1"/>
  <c r="M516" i="3" s="1"/>
  <c r="I518" i="3"/>
  <c r="J518" i="3" s="1"/>
  <c r="K518" i="3" s="1"/>
  <c r="M518" i="3" s="1"/>
  <c r="I514" i="3"/>
  <c r="J514" i="3" s="1"/>
  <c r="K514" i="3" s="1"/>
  <c r="M514" i="3" s="1"/>
  <c r="I515" i="3"/>
  <c r="J515" i="3" s="1"/>
  <c r="K515" i="3" s="1"/>
  <c r="M515" i="3" s="1"/>
  <c r="I513" i="3"/>
  <c r="J513" i="3" s="1"/>
  <c r="K513" i="3" s="1"/>
  <c r="M513" i="3" s="1"/>
  <c r="I521" i="3"/>
  <c r="J521" i="3" s="1"/>
  <c r="K521" i="3" s="1"/>
  <c r="M521" i="3" s="1"/>
  <c r="I520" i="3"/>
  <c r="J520" i="3" s="1"/>
  <c r="K520" i="3" s="1"/>
  <c r="M520" i="3" s="1"/>
  <c r="I519" i="3"/>
  <c r="J519" i="3" s="1"/>
  <c r="K519" i="3" s="1"/>
  <c r="M519" i="3" s="1"/>
  <c r="N2" i="3"/>
  <c r="N4" i="3"/>
  <c r="N3" i="3"/>
  <c r="N10" i="3"/>
  <c r="N9" i="3"/>
  <c r="N8" i="3"/>
  <c r="N7" i="3"/>
  <c r="N6" i="3"/>
  <c r="N5" i="3"/>
  <c r="N15" i="3"/>
  <c r="N14" i="3"/>
  <c r="N13" i="3"/>
  <c r="N12" i="3"/>
  <c r="N11" i="3"/>
  <c r="N21" i="3"/>
  <c r="N20" i="3"/>
  <c r="N19" i="3"/>
  <c r="N18" i="3"/>
  <c r="N17" i="3"/>
  <c r="N16" i="3"/>
  <c r="N26" i="3"/>
  <c r="N25" i="3"/>
  <c r="N24" i="3"/>
  <c r="N23" i="3"/>
  <c r="N22" i="3"/>
  <c r="N32" i="3"/>
  <c r="N31" i="3"/>
  <c r="N30" i="3"/>
  <c r="N29" i="3"/>
  <c r="N28" i="3"/>
  <c r="N27" i="3"/>
  <c r="N35" i="3"/>
  <c r="N34" i="3"/>
  <c r="N33" i="3"/>
  <c r="N41" i="3"/>
  <c r="N40" i="3"/>
  <c r="N39" i="3"/>
  <c r="N38" i="3"/>
  <c r="N37" i="3"/>
  <c r="N36" i="3"/>
  <c r="N47" i="3"/>
  <c r="N46" i="3"/>
  <c r="N45" i="3"/>
  <c r="N44" i="3"/>
  <c r="N43" i="3"/>
  <c r="N42" i="3"/>
  <c r="N51" i="3"/>
  <c r="N50" i="3"/>
  <c r="N49" i="3"/>
  <c r="N48" i="3"/>
  <c r="N55" i="3"/>
  <c r="N54" i="3"/>
  <c r="N53" i="3"/>
  <c r="N52" i="3"/>
  <c r="N61" i="3"/>
  <c r="N60" i="3"/>
  <c r="N59" i="3"/>
  <c r="N58" i="3"/>
  <c r="N57" i="3"/>
  <c r="N56" i="3"/>
  <c r="N66" i="3"/>
  <c r="N65" i="3"/>
  <c r="N64" i="3"/>
  <c r="N63" i="3"/>
  <c r="N62" i="3"/>
  <c r="N70" i="3"/>
  <c r="N69" i="3"/>
  <c r="N68" i="3"/>
  <c r="N67" i="3"/>
  <c r="N73" i="3"/>
  <c r="N72" i="3"/>
  <c r="N71" i="3"/>
  <c r="N79" i="3"/>
  <c r="N78" i="3"/>
  <c r="N77" i="3"/>
  <c r="N76" i="3"/>
  <c r="N75" i="3"/>
  <c r="N74" i="3"/>
  <c r="N82" i="3"/>
  <c r="N81" i="3"/>
  <c r="N80" i="3"/>
  <c r="N85" i="3"/>
  <c r="N84" i="3"/>
  <c r="N83" i="3"/>
  <c r="N89" i="3"/>
  <c r="N88" i="3"/>
  <c r="N87" i="3"/>
  <c r="N86" i="3"/>
  <c r="N95" i="3"/>
  <c r="N94" i="3"/>
  <c r="N93" i="3"/>
  <c r="N92" i="3"/>
  <c r="N91" i="3"/>
  <c r="N90" i="3"/>
  <c r="N101" i="3"/>
  <c r="N100" i="3"/>
  <c r="N99" i="3"/>
  <c r="N98" i="3"/>
  <c r="N97" i="3"/>
  <c r="N96" i="3"/>
  <c r="N106" i="3"/>
  <c r="N105" i="3"/>
  <c r="N104" i="3"/>
  <c r="N103" i="3"/>
  <c r="N102" i="3"/>
  <c r="N111" i="3"/>
  <c r="N110" i="3"/>
  <c r="N109" i="3"/>
  <c r="N108" i="3"/>
  <c r="N107" i="3"/>
  <c r="N117" i="3"/>
  <c r="N116" i="3"/>
  <c r="N115" i="3"/>
  <c r="N114" i="3"/>
  <c r="N113" i="3"/>
  <c r="N112" i="3"/>
  <c r="N122" i="3"/>
  <c r="N121" i="3"/>
  <c r="N120" i="3"/>
  <c r="N119" i="3"/>
  <c r="N118" i="3"/>
  <c r="N127" i="3"/>
  <c r="N126" i="3"/>
  <c r="N125" i="3"/>
  <c r="N124" i="3"/>
  <c r="N123" i="3"/>
  <c r="N132" i="3"/>
  <c r="N131" i="3"/>
  <c r="N130" i="3"/>
  <c r="N129" i="3"/>
  <c r="N128" i="3"/>
  <c r="N135" i="3"/>
  <c r="N134" i="3"/>
  <c r="N133" i="3"/>
  <c r="N140" i="3"/>
  <c r="N139" i="3"/>
  <c r="N138" i="3"/>
  <c r="N137" i="3"/>
  <c r="N136" i="3"/>
  <c r="N143" i="3"/>
  <c r="N142" i="3"/>
  <c r="N141" i="3"/>
  <c r="N146" i="3"/>
  <c r="N145" i="3"/>
  <c r="N144" i="3"/>
  <c r="N151" i="3"/>
  <c r="N150" i="3"/>
  <c r="N149" i="3"/>
  <c r="N148" i="3"/>
  <c r="N147" i="3"/>
  <c r="N157" i="3"/>
  <c r="N156" i="3"/>
  <c r="N155" i="3"/>
  <c r="N154" i="3"/>
  <c r="N153" i="3"/>
  <c r="N152" i="3"/>
  <c r="N161" i="3"/>
  <c r="N160" i="3"/>
  <c r="N159" i="3"/>
  <c r="N158" i="3"/>
  <c r="N166" i="3"/>
  <c r="N165" i="3"/>
  <c r="N164" i="3"/>
  <c r="N163" i="3"/>
  <c r="N162" i="3"/>
  <c r="N170" i="3"/>
  <c r="N168" i="3"/>
  <c r="N167" i="3"/>
  <c r="N171" i="3"/>
  <c r="N169" i="3"/>
  <c r="N176" i="3"/>
  <c r="N174" i="3"/>
  <c r="N172" i="3"/>
  <c r="N175" i="3"/>
  <c r="N173" i="3"/>
  <c r="N180" i="3"/>
  <c r="N178" i="3"/>
  <c r="N181" i="3"/>
  <c r="N179" i="3"/>
  <c r="N177" i="3"/>
  <c r="N184" i="3"/>
  <c r="N182" i="3"/>
  <c r="N183" i="3"/>
  <c r="N186" i="3"/>
  <c r="N187" i="3"/>
  <c r="N185" i="3"/>
  <c r="N192" i="3"/>
  <c r="N190" i="3"/>
  <c r="N189" i="3"/>
  <c r="N191" i="3"/>
  <c r="N188" i="3"/>
  <c r="N197" i="3"/>
  <c r="N194" i="3"/>
  <c r="N198" i="3"/>
  <c r="N196" i="3"/>
  <c r="N195" i="3"/>
  <c r="N193" i="3"/>
  <c r="N202" i="3"/>
  <c r="N201" i="3"/>
  <c r="N199" i="3"/>
  <c r="N200" i="3"/>
  <c r="N206" i="3"/>
  <c r="N204" i="3"/>
  <c r="N207" i="3"/>
  <c r="N205" i="3"/>
  <c r="N203" i="3"/>
  <c r="N210" i="3"/>
  <c r="N209" i="3"/>
  <c r="N208" i="3"/>
  <c r="N216" i="3"/>
  <c r="N214" i="3"/>
  <c r="N212" i="3"/>
  <c r="N215" i="3"/>
  <c r="N213" i="3"/>
  <c r="N211" i="3"/>
  <c r="N220" i="3"/>
  <c r="N218" i="3"/>
  <c r="N221" i="3"/>
  <c r="N219" i="3"/>
  <c r="N217" i="3"/>
  <c r="N224" i="3"/>
  <c r="N223" i="3"/>
  <c r="N225" i="3"/>
  <c r="N222" i="3"/>
  <c r="N228" i="3"/>
  <c r="N227" i="3"/>
  <c r="N226" i="3"/>
  <c r="N230" i="3"/>
  <c r="N232" i="3"/>
  <c r="N231" i="3"/>
  <c r="N229" i="3"/>
  <c r="N236" i="3"/>
  <c r="N235" i="3"/>
  <c r="N233" i="3"/>
  <c r="N237" i="3"/>
  <c r="N234" i="3"/>
  <c r="N239" i="3"/>
  <c r="N240" i="3"/>
  <c r="N238" i="3"/>
  <c r="N243" i="3"/>
  <c r="N241" i="3"/>
  <c r="N242" i="3"/>
  <c r="N249" i="3"/>
  <c r="N247" i="3"/>
  <c r="N245" i="3"/>
  <c r="N248" i="3"/>
  <c r="N246" i="3"/>
  <c r="N244" i="3"/>
  <c r="N252" i="3"/>
  <c r="N250" i="3"/>
  <c r="N253" i="3"/>
  <c r="N251" i="3"/>
  <c r="N258" i="3"/>
  <c r="N257" i="3"/>
  <c r="N255" i="3"/>
  <c r="N259" i="3"/>
  <c r="N256" i="3"/>
  <c r="N254" i="3"/>
  <c r="N265" i="3"/>
  <c r="N263" i="3"/>
  <c r="N260" i="3"/>
  <c r="N264" i="3"/>
  <c r="N262" i="3"/>
  <c r="N261" i="3"/>
  <c r="N270" i="3"/>
  <c r="N269" i="3"/>
  <c r="N266" i="3"/>
  <c r="N268" i="3"/>
  <c r="N267" i="3"/>
  <c r="N275" i="3"/>
  <c r="N272" i="3"/>
  <c r="N276" i="3"/>
  <c r="N274" i="3"/>
  <c r="N273" i="3"/>
  <c r="N271" i="3"/>
  <c r="N278" i="3"/>
  <c r="N277" i="3"/>
  <c r="N279" i="3"/>
  <c r="N285" i="3"/>
  <c r="N283" i="3"/>
  <c r="N281" i="3"/>
  <c r="N284" i="3"/>
  <c r="N282" i="3"/>
  <c r="N280" i="3"/>
  <c r="N289" i="3"/>
  <c r="N287" i="3"/>
  <c r="N290" i="3"/>
  <c r="N288" i="3"/>
  <c r="N286" i="3"/>
  <c r="N293" i="3"/>
  <c r="N291" i="3"/>
  <c r="N292" i="3"/>
  <c r="N297" i="3"/>
  <c r="N295" i="3"/>
  <c r="N298" i="3"/>
  <c r="N296" i="3"/>
  <c r="N294" i="3"/>
  <c r="N301" i="3"/>
  <c r="N299" i="3"/>
  <c r="N302" i="3"/>
  <c r="N300" i="3"/>
  <c r="N305" i="3"/>
  <c r="N303" i="3"/>
  <c r="N304" i="3"/>
  <c r="N310" i="3"/>
  <c r="N308" i="3"/>
  <c r="N307" i="3"/>
  <c r="N311" i="3"/>
  <c r="N309" i="3"/>
  <c r="N306" i="3"/>
  <c r="N317" i="3"/>
  <c r="N316" i="3"/>
  <c r="N315" i="3"/>
  <c r="N314" i="3"/>
  <c r="N313" i="3"/>
  <c r="N312" i="3"/>
  <c r="N323" i="3"/>
  <c r="N321" i="3"/>
  <c r="N319" i="3"/>
  <c r="N322" i="3"/>
  <c r="N320" i="3"/>
  <c r="N318" i="3"/>
  <c r="N327" i="3"/>
  <c r="N325" i="3"/>
  <c r="N328" i="3"/>
  <c r="N326" i="3"/>
  <c r="N324" i="3"/>
  <c r="N331" i="3"/>
  <c r="N329" i="3"/>
  <c r="N332" i="3"/>
  <c r="N330" i="3"/>
  <c r="N335" i="3"/>
  <c r="N333" i="3"/>
  <c r="N334" i="3"/>
  <c r="N339" i="3"/>
  <c r="N337" i="3"/>
  <c r="N340" i="3"/>
  <c r="N338" i="3"/>
  <c r="N336" i="3"/>
  <c r="N343" i="3"/>
  <c r="N341" i="3"/>
  <c r="N342" i="3"/>
  <c r="N349" i="3"/>
  <c r="N347" i="3"/>
  <c r="N345" i="3"/>
  <c r="N348" i="3"/>
  <c r="N346" i="3"/>
  <c r="N344" i="3"/>
  <c r="N353" i="3"/>
  <c r="N351" i="3"/>
  <c r="N355" i="3"/>
  <c r="N354" i="3"/>
  <c r="N352" i="3"/>
  <c r="N350" i="3"/>
  <c r="N361" i="3"/>
  <c r="N360" i="3"/>
  <c r="N359" i="3"/>
  <c r="N358" i="3"/>
  <c r="N357" i="3"/>
  <c r="N356" i="3"/>
  <c r="N366" i="3"/>
  <c r="N365" i="3"/>
  <c r="N364" i="3"/>
  <c r="N363" i="3"/>
  <c r="N362" i="3"/>
  <c r="N372" i="3"/>
  <c r="N371" i="3"/>
  <c r="N370" i="3"/>
  <c r="N369" i="3"/>
  <c r="N368" i="3"/>
  <c r="N367" i="3"/>
  <c r="N375" i="3"/>
  <c r="N374" i="3"/>
  <c r="N373" i="3"/>
  <c r="N378" i="3"/>
  <c r="N376" i="3"/>
  <c r="N377" i="3"/>
  <c r="N382" i="3"/>
  <c r="N380" i="3"/>
  <c r="N381" i="3"/>
  <c r="N379" i="3"/>
  <c r="N387" i="3"/>
  <c r="N386" i="3"/>
  <c r="N384" i="3"/>
  <c r="N385" i="3"/>
  <c r="N383" i="3"/>
  <c r="N391" i="3"/>
  <c r="N389" i="3"/>
  <c r="N390" i="3"/>
  <c r="N388" i="3"/>
  <c r="N393" i="3"/>
  <c r="N394" i="3"/>
  <c r="N392" i="3"/>
  <c r="N398" i="3"/>
  <c r="N397" i="3"/>
  <c r="N395" i="3"/>
  <c r="N396" i="3"/>
  <c r="N404" i="3"/>
  <c r="N403" i="3"/>
  <c r="N402" i="3"/>
  <c r="N401" i="3"/>
  <c r="N400" i="3"/>
  <c r="N399" i="3"/>
  <c r="N407" i="3"/>
  <c r="N406" i="3"/>
  <c r="N405" i="3"/>
  <c r="N408" i="3"/>
  <c r="N413" i="3"/>
  <c r="N411" i="3"/>
  <c r="N409" i="3"/>
  <c r="N414" i="3"/>
  <c r="N412" i="3"/>
  <c r="N410" i="3"/>
  <c r="N418" i="3"/>
  <c r="N416" i="3"/>
  <c r="N415" i="3"/>
  <c r="N419" i="3"/>
  <c r="N417" i="3"/>
  <c r="N422" i="3"/>
  <c r="N420" i="3"/>
  <c r="N421" i="3"/>
  <c r="N424" i="3"/>
  <c r="N425" i="3"/>
  <c r="N423" i="3"/>
  <c r="N431" i="3"/>
  <c r="N430" i="3"/>
  <c r="N429" i="3"/>
  <c r="N428" i="3"/>
  <c r="N426" i="3"/>
  <c r="N427" i="3"/>
  <c r="N436" i="3"/>
  <c r="N434" i="3"/>
  <c r="N433" i="3"/>
  <c r="N432" i="3"/>
  <c r="N437" i="3"/>
  <c r="N435" i="3"/>
  <c r="N440" i="3"/>
  <c r="N438" i="3"/>
  <c r="N441" i="3"/>
  <c r="N439" i="3"/>
  <c r="N447" i="3"/>
  <c r="N446" i="3"/>
  <c r="N445" i="3"/>
  <c r="N444" i="3"/>
  <c r="N442" i="3"/>
  <c r="N443" i="3"/>
  <c r="N453" i="3"/>
  <c r="N452" i="3"/>
  <c r="N451" i="3"/>
  <c r="N450" i="3"/>
  <c r="N449" i="3"/>
  <c r="N448" i="3"/>
  <c r="N459" i="3"/>
  <c r="N458" i="3"/>
  <c r="N457" i="3"/>
  <c r="N456" i="3"/>
  <c r="N455" i="3"/>
  <c r="N454" i="3"/>
  <c r="N463" i="3"/>
  <c r="N462" i="3"/>
  <c r="N461" i="3"/>
  <c r="N460" i="3"/>
  <c r="N469" i="3"/>
  <c r="N468" i="3"/>
  <c r="N467" i="3"/>
  <c r="N466" i="3"/>
  <c r="N465" i="3"/>
  <c r="N464" i="3"/>
  <c r="N471" i="3"/>
  <c r="N472" i="3"/>
  <c r="N470" i="3"/>
  <c r="N476" i="3"/>
  <c r="N475" i="3"/>
  <c r="N473" i="3"/>
  <c r="N474" i="3"/>
  <c r="N480" i="3"/>
  <c r="N479" i="3"/>
  <c r="N478" i="3"/>
  <c r="N477" i="3"/>
  <c r="N485" i="3"/>
  <c r="N484" i="3"/>
  <c r="N483" i="3"/>
  <c r="N482" i="3"/>
  <c r="N481" i="3"/>
  <c r="N488" i="3"/>
  <c r="N487" i="3"/>
  <c r="N486" i="3"/>
  <c r="N494" i="3"/>
  <c r="N493" i="3"/>
  <c r="N492" i="3"/>
  <c r="N491" i="3"/>
  <c r="N490" i="3"/>
  <c r="N489" i="3"/>
  <c r="N499" i="3"/>
  <c r="N498" i="3"/>
  <c r="N497" i="3"/>
  <c r="N496" i="3"/>
  <c r="N495" i="3"/>
  <c r="N502" i="3"/>
  <c r="N501" i="3"/>
  <c r="N500" i="3"/>
  <c r="N508" i="3"/>
  <c r="N507" i="3"/>
  <c r="N506" i="3"/>
  <c r="N505" i="3"/>
  <c r="N504" i="3"/>
  <c r="N503" i="3"/>
  <c r="N512" i="3"/>
  <c r="N511" i="3"/>
  <c r="N510" i="3"/>
  <c r="N509" i="3"/>
  <c r="N518" i="3"/>
  <c r="N517" i="3"/>
  <c r="N515" i="3"/>
  <c r="N514" i="3"/>
  <c r="N513" i="3"/>
  <c r="N516" i="3"/>
  <c r="N521" i="3"/>
  <c r="N520" i="3"/>
  <c r="N519" i="3"/>
  <c r="N526" i="3"/>
  <c r="N525" i="3"/>
  <c r="N522" i="3"/>
  <c r="N524" i="3"/>
  <c r="N523" i="3"/>
  <c r="N528" i="3"/>
  <c r="N529" i="3"/>
  <c r="N527" i="3"/>
  <c r="N534" i="3"/>
  <c r="N532" i="3"/>
  <c r="N530" i="3"/>
  <c r="N533" i="3"/>
  <c r="N531" i="3"/>
  <c r="N538" i="3"/>
  <c r="N536" i="3"/>
  <c r="N539" i="3"/>
  <c r="N537" i="3"/>
  <c r="N535" i="3"/>
  <c r="N542" i="3"/>
  <c r="N540" i="3"/>
  <c r="N543" i="3"/>
  <c r="N541" i="3"/>
  <c r="N546" i="3"/>
  <c r="N544" i="3"/>
  <c r="N547" i="3"/>
  <c r="N545" i="3"/>
  <c r="N552" i="3"/>
  <c r="N550" i="3"/>
  <c r="N548" i="3"/>
  <c r="N553" i="3"/>
  <c r="N551" i="3"/>
  <c r="N549" i="3"/>
  <c r="N556" i="3"/>
  <c r="N554" i="3"/>
  <c r="N557" i="3"/>
  <c r="N555" i="3"/>
  <c r="N560" i="3"/>
  <c r="N558" i="3"/>
  <c r="N561" i="3"/>
  <c r="N559" i="3"/>
  <c r="N566" i="3"/>
  <c r="N564" i="3"/>
  <c r="N562" i="3"/>
  <c r="N565" i="3"/>
  <c r="N563" i="3"/>
  <c r="N570" i="3"/>
  <c r="N568" i="3"/>
  <c r="N571" i="3"/>
  <c r="N569" i="3"/>
  <c r="N567" i="3"/>
  <c r="N576" i="3"/>
  <c r="N574" i="3"/>
  <c r="N572" i="3"/>
  <c r="N575" i="3"/>
  <c r="N573" i="3"/>
  <c r="N578" i="3"/>
  <c r="N579" i="3"/>
  <c r="N577" i="3"/>
  <c r="N582" i="3"/>
  <c r="N580" i="3"/>
  <c r="N583" i="3"/>
  <c r="N581" i="3"/>
  <c r="N586" i="3"/>
  <c r="N584" i="3"/>
  <c r="N587" i="3"/>
  <c r="N585" i="3"/>
  <c r="N590" i="3"/>
  <c r="N588" i="3"/>
  <c r="N591" i="3"/>
  <c r="N589" i="3"/>
  <c r="N596" i="3"/>
  <c r="N594" i="3"/>
  <c r="N592" i="3"/>
  <c r="N595" i="3"/>
  <c r="N593" i="3"/>
  <c r="N602" i="3"/>
  <c r="N600" i="3"/>
  <c r="N598" i="3"/>
  <c r="N601" i="3"/>
  <c r="N599" i="3"/>
  <c r="N597" i="3"/>
  <c r="N606" i="3"/>
  <c r="N604" i="3"/>
  <c r="N607" i="3"/>
  <c r="N605" i="3"/>
  <c r="N603" i="3"/>
  <c r="N612" i="3"/>
  <c r="N610" i="3"/>
  <c r="N608" i="3"/>
  <c r="N611" i="3"/>
  <c r="N609" i="3"/>
  <c r="N618" i="3"/>
  <c r="N616" i="3"/>
  <c r="N614" i="3"/>
  <c r="N617" i="3"/>
  <c r="N615" i="3"/>
  <c r="N613" i="3"/>
  <c r="N622" i="3"/>
  <c r="N620" i="3"/>
  <c r="N623" i="3"/>
  <c r="N621" i="3"/>
  <c r="N619" i="3"/>
  <c r="N628" i="3"/>
  <c r="N626" i="3"/>
  <c r="N624" i="3"/>
  <c r="N629" i="3"/>
  <c r="N627" i="3"/>
  <c r="N625" i="3"/>
  <c r="N634" i="3"/>
  <c r="N632" i="3"/>
  <c r="N630" i="3"/>
  <c r="N633" i="3"/>
  <c r="N631" i="3"/>
  <c r="N638" i="3"/>
  <c r="N636" i="3"/>
  <c r="N637" i="3"/>
  <c r="N635" i="3"/>
  <c r="N642" i="3"/>
  <c r="N640" i="3"/>
  <c r="N643" i="3"/>
  <c r="N641" i="3"/>
  <c r="N639" i="3"/>
  <c r="N648" i="3"/>
  <c r="N646" i="3"/>
  <c r="N644" i="3"/>
  <c r="N647" i="3"/>
  <c r="N645" i="3"/>
  <c r="N650" i="3"/>
  <c r="N651" i="3"/>
  <c r="N649" i="3"/>
  <c r="N654" i="3"/>
  <c r="N652" i="3"/>
  <c r="N655" i="3"/>
  <c r="N653" i="3"/>
  <c r="N658" i="3"/>
  <c r="N656" i="3"/>
  <c r="N657" i="3"/>
  <c r="N662" i="3"/>
  <c r="N660" i="3"/>
  <c r="N663" i="3"/>
  <c r="N661" i="3"/>
  <c r="N659" i="3"/>
  <c r="N668" i="3"/>
  <c r="N666" i="3"/>
  <c r="N664" i="3"/>
  <c r="N667" i="3"/>
  <c r="N665" i="3"/>
  <c r="N672" i="3"/>
  <c r="N670" i="3"/>
  <c r="N671" i="3"/>
  <c r="N669" i="3"/>
  <c r="N678" i="3"/>
  <c r="N676" i="3"/>
  <c r="N674" i="3"/>
  <c r="N677" i="3"/>
  <c r="N675" i="3"/>
  <c r="N673" i="3"/>
  <c r="N680" i="3"/>
  <c r="N681" i="3"/>
  <c r="N679" i="3"/>
  <c r="N684" i="3"/>
  <c r="N682" i="3"/>
  <c r="N685" i="3"/>
  <c r="N683" i="3"/>
  <c r="N688" i="3"/>
  <c r="N686" i="3"/>
  <c r="N689" i="3"/>
  <c r="N687" i="3"/>
  <c r="N694" i="3"/>
  <c r="N692" i="3"/>
  <c r="N690" i="3"/>
  <c r="N693" i="3"/>
  <c r="N691" i="3"/>
  <c r="N698" i="3"/>
  <c r="N696" i="3"/>
  <c r="N697" i="3"/>
  <c r="N695" i="3"/>
  <c r="N702" i="3"/>
  <c r="N700" i="3"/>
  <c r="N701" i="3"/>
  <c r="N699" i="3"/>
  <c r="N706" i="3"/>
  <c r="N704" i="3"/>
  <c r="N707" i="3"/>
  <c r="N705" i="3"/>
  <c r="N703" i="3"/>
  <c r="N712" i="3"/>
  <c r="N710" i="3"/>
  <c r="N708" i="3"/>
  <c r="N711" i="3"/>
  <c r="N709" i="3"/>
  <c r="N716" i="3"/>
  <c r="N714" i="3"/>
  <c r="N715" i="3"/>
  <c r="N713" i="3"/>
  <c r="N718" i="3"/>
  <c r="N719" i="3"/>
  <c r="N717" i="3"/>
  <c r="N722" i="3"/>
  <c r="N720" i="3"/>
  <c r="N721" i="3"/>
  <c r="J3414" i="10"/>
  <c r="J3430" i="10"/>
  <c r="J3451" i="10"/>
  <c r="J522" i="3"/>
  <c r="K522" i="3" s="1"/>
  <c r="M522" i="3" s="1"/>
  <c r="J523" i="3"/>
  <c r="K523" i="3" s="1"/>
  <c r="M523" i="3" s="1"/>
  <c r="J524" i="3"/>
  <c r="K524" i="3" s="1"/>
  <c r="M524" i="3" s="1"/>
  <c r="J525" i="3"/>
  <c r="K525" i="3" s="1"/>
  <c r="M525" i="3" s="1"/>
  <c r="J526" i="3"/>
  <c r="K526" i="3" s="1"/>
  <c r="M526" i="3" s="1"/>
  <c r="J527" i="3"/>
  <c r="K527" i="3" s="1"/>
  <c r="M527" i="3" s="1"/>
  <c r="J528" i="3"/>
  <c r="K528" i="3" s="1"/>
  <c r="M528" i="3" s="1"/>
  <c r="J529" i="3"/>
  <c r="K529" i="3" s="1"/>
  <c r="M529" i="3" s="1"/>
  <c r="J530" i="3"/>
  <c r="K530" i="3" s="1"/>
  <c r="M530" i="3" s="1"/>
  <c r="J531" i="3"/>
  <c r="K531" i="3" s="1"/>
  <c r="M531" i="3" s="1"/>
  <c r="J532" i="3"/>
  <c r="K532" i="3" s="1"/>
  <c r="M532" i="3" s="1"/>
  <c r="J533" i="3"/>
  <c r="K533" i="3" s="1"/>
  <c r="M533" i="3" s="1"/>
  <c r="J534" i="3"/>
  <c r="K534" i="3" s="1"/>
  <c r="M534" i="3" s="1"/>
  <c r="J535" i="3"/>
  <c r="K535" i="3" s="1"/>
  <c r="M535" i="3" s="1"/>
  <c r="J536" i="3"/>
  <c r="K536" i="3" s="1"/>
  <c r="M536" i="3" s="1"/>
  <c r="J537" i="3"/>
  <c r="K537" i="3" s="1"/>
  <c r="M537" i="3" s="1"/>
  <c r="J538" i="3"/>
  <c r="K538" i="3" s="1"/>
  <c r="M538" i="3" s="1"/>
  <c r="J539" i="3"/>
  <c r="K539" i="3" s="1"/>
  <c r="M539" i="3" s="1"/>
  <c r="J540" i="3"/>
  <c r="K540" i="3" s="1"/>
  <c r="M540" i="3" s="1"/>
  <c r="J541" i="3"/>
  <c r="K541" i="3" s="1"/>
  <c r="M541" i="3" s="1"/>
  <c r="J542" i="3"/>
  <c r="K542" i="3" s="1"/>
  <c r="M542" i="3" s="1"/>
  <c r="J543" i="3"/>
  <c r="K543" i="3" s="1"/>
  <c r="M543" i="3" s="1"/>
  <c r="J544" i="3"/>
  <c r="K544" i="3" s="1"/>
  <c r="M544" i="3" s="1"/>
  <c r="J545" i="3"/>
  <c r="K545" i="3" s="1"/>
  <c r="M545" i="3" s="1"/>
  <c r="J546" i="3"/>
  <c r="K546" i="3" s="1"/>
  <c r="M546" i="3" s="1"/>
  <c r="J547" i="3"/>
  <c r="K547" i="3" s="1"/>
  <c r="M547" i="3" s="1"/>
  <c r="J548" i="3"/>
  <c r="K548" i="3" s="1"/>
  <c r="M548" i="3" s="1"/>
  <c r="J549" i="3"/>
  <c r="K549" i="3" s="1"/>
  <c r="M549" i="3" s="1"/>
  <c r="J550" i="3"/>
  <c r="K550" i="3" s="1"/>
  <c r="M550" i="3" s="1"/>
  <c r="J551" i="3"/>
  <c r="K551" i="3" s="1"/>
  <c r="M551" i="3" s="1"/>
  <c r="J552" i="3"/>
  <c r="K552" i="3" s="1"/>
  <c r="M552" i="3" s="1"/>
  <c r="J553" i="3"/>
  <c r="K553" i="3" s="1"/>
  <c r="M553" i="3" s="1"/>
  <c r="J554" i="3"/>
  <c r="K554" i="3" s="1"/>
  <c r="M554" i="3" s="1"/>
  <c r="J555" i="3"/>
  <c r="K555" i="3" s="1"/>
  <c r="M555" i="3" s="1"/>
  <c r="J556" i="3"/>
  <c r="K556" i="3" s="1"/>
  <c r="M556" i="3" s="1"/>
  <c r="J557" i="3"/>
  <c r="K557" i="3" s="1"/>
  <c r="M557" i="3" s="1"/>
  <c r="J558" i="3"/>
  <c r="K558" i="3" s="1"/>
  <c r="M558" i="3" s="1"/>
  <c r="J559" i="3"/>
  <c r="K559" i="3" s="1"/>
  <c r="M559" i="3" s="1"/>
  <c r="J560" i="3"/>
  <c r="K560" i="3" s="1"/>
  <c r="M560" i="3" s="1"/>
  <c r="J561" i="3"/>
  <c r="K561" i="3" s="1"/>
  <c r="M561" i="3" s="1"/>
  <c r="J562" i="3"/>
  <c r="K562" i="3" s="1"/>
  <c r="M562" i="3" s="1"/>
  <c r="J563" i="3"/>
  <c r="K563" i="3" s="1"/>
  <c r="M563" i="3" s="1"/>
  <c r="J564" i="3"/>
  <c r="K564" i="3" s="1"/>
  <c r="M564" i="3" s="1"/>
  <c r="J565" i="3"/>
  <c r="K565" i="3" s="1"/>
  <c r="M565" i="3" s="1"/>
  <c r="J566" i="3"/>
  <c r="K566" i="3" s="1"/>
  <c r="M566" i="3" s="1"/>
  <c r="J567" i="3"/>
  <c r="K567" i="3" s="1"/>
  <c r="M567" i="3" s="1"/>
  <c r="J568" i="3"/>
  <c r="K568" i="3" s="1"/>
  <c r="M568" i="3" s="1"/>
  <c r="J569" i="3"/>
  <c r="K569" i="3" s="1"/>
  <c r="M569" i="3" s="1"/>
  <c r="J570" i="3"/>
  <c r="K570" i="3" s="1"/>
  <c r="M570" i="3" s="1"/>
  <c r="J571" i="3"/>
  <c r="K571" i="3" s="1"/>
  <c r="M571" i="3" s="1"/>
  <c r="J572" i="3"/>
  <c r="K572" i="3" s="1"/>
  <c r="M572" i="3" s="1"/>
  <c r="J573" i="3"/>
  <c r="K573" i="3" s="1"/>
  <c r="M573" i="3" s="1"/>
  <c r="J574" i="3"/>
  <c r="K574" i="3" s="1"/>
  <c r="M574" i="3" s="1"/>
  <c r="J575" i="3"/>
  <c r="K575" i="3" s="1"/>
  <c r="M575" i="3" s="1"/>
  <c r="J576" i="3"/>
  <c r="K576" i="3" s="1"/>
  <c r="M576" i="3" s="1"/>
  <c r="J577" i="3"/>
  <c r="K577" i="3" s="1"/>
  <c r="M577" i="3" s="1"/>
  <c r="J578" i="3"/>
  <c r="K578" i="3" s="1"/>
  <c r="M578" i="3" s="1"/>
  <c r="J579" i="3"/>
  <c r="K579" i="3" s="1"/>
  <c r="M579" i="3" s="1"/>
  <c r="J580" i="3"/>
  <c r="K580" i="3" s="1"/>
  <c r="M580" i="3" s="1"/>
  <c r="J581" i="3"/>
  <c r="K581" i="3" s="1"/>
  <c r="M581" i="3" s="1"/>
  <c r="J582" i="3"/>
  <c r="K582" i="3" s="1"/>
  <c r="M582" i="3" s="1"/>
  <c r="J583" i="3"/>
  <c r="K583" i="3" s="1"/>
  <c r="M583" i="3" s="1"/>
  <c r="J584" i="3"/>
  <c r="K584" i="3" s="1"/>
  <c r="M584" i="3" s="1"/>
  <c r="J585" i="3"/>
  <c r="K585" i="3" s="1"/>
  <c r="M585" i="3" s="1"/>
  <c r="J586" i="3"/>
  <c r="K586" i="3" s="1"/>
  <c r="M586" i="3" s="1"/>
  <c r="J587" i="3"/>
  <c r="K587" i="3" s="1"/>
  <c r="M587" i="3" s="1"/>
  <c r="J588" i="3"/>
  <c r="K588" i="3" s="1"/>
  <c r="M588" i="3" s="1"/>
  <c r="J589" i="3"/>
  <c r="K589" i="3" s="1"/>
  <c r="M589" i="3" s="1"/>
  <c r="J590" i="3"/>
  <c r="K590" i="3" s="1"/>
  <c r="M590" i="3" s="1"/>
  <c r="J591" i="3"/>
  <c r="K591" i="3" s="1"/>
  <c r="M591" i="3" s="1"/>
  <c r="J592" i="3"/>
  <c r="K592" i="3" s="1"/>
  <c r="M592" i="3" s="1"/>
  <c r="J593" i="3"/>
  <c r="K593" i="3" s="1"/>
  <c r="M593" i="3" s="1"/>
  <c r="J594" i="3"/>
  <c r="K594" i="3" s="1"/>
  <c r="M594" i="3" s="1"/>
  <c r="J595" i="3"/>
  <c r="K595" i="3" s="1"/>
  <c r="M595" i="3" s="1"/>
  <c r="J596" i="3"/>
  <c r="K596" i="3" s="1"/>
  <c r="M596" i="3" s="1"/>
  <c r="J597" i="3"/>
  <c r="K597" i="3" s="1"/>
  <c r="M597" i="3" s="1"/>
  <c r="J598" i="3"/>
  <c r="K598" i="3" s="1"/>
  <c r="M598" i="3" s="1"/>
  <c r="J599" i="3"/>
  <c r="K599" i="3" s="1"/>
  <c r="M599" i="3" s="1"/>
  <c r="J600" i="3"/>
  <c r="K600" i="3" s="1"/>
  <c r="M600" i="3" s="1"/>
  <c r="J601" i="3"/>
  <c r="K601" i="3" s="1"/>
  <c r="M601" i="3" s="1"/>
  <c r="J602" i="3"/>
  <c r="K602" i="3" s="1"/>
  <c r="M602" i="3" s="1"/>
  <c r="J603" i="3"/>
  <c r="K603" i="3" s="1"/>
  <c r="M603" i="3" s="1"/>
  <c r="J604" i="3"/>
  <c r="K604" i="3" s="1"/>
  <c r="M604" i="3" s="1"/>
  <c r="J605" i="3"/>
  <c r="K605" i="3" s="1"/>
  <c r="M605" i="3" s="1"/>
  <c r="J606" i="3"/>
  <c r="K606" i="3" s="1"/>
  <c r="M606" i="3" s="1"/>
  <c r="J607" i="3"/>
  <c r="K607" i="3" s="1"/>
  <c r="M607" i="3" s="1"/>
  <c r="J608" i="3"/>
  <c r="K608" i="3" s="1"/>
  <c r="M608" i="3" s="1"/>
  <c r="J609" i="3"/>
  <c r="K609" i="3" s="1"/>
  <c r="M609" i="3" s="1"/>
  <c r="J610" i="3"/>
  <c r="K610" i="3" s="1"/>
  <c r="M610" i="3" s="1"/>
  <c r="J611" i="3"/>
  <c r="K611" i="3" s="1"/>
  <c r="M611" i="3" s="1"/>
  <c r="J612" i="3"/>
  <c r="K612" i="3" s="1"/>
  <c r="M612" i="3" s="1"/>
  <c r="J613" i="3"/>
  <c r="K613" i="3" s="1"/>
  <c r="M613" i="3" s="1"/>
  <c r="J614" i="3"/>
  <c r="K614" i="3" s="1"/>
  <c r="M614" i="3" s="1"/>
  <c r="J615" i="3"/>
  <c r="K615" i="3" s="1"/>
  <c r="M615" i="3" s="1"/>
  <c r="J616" i="3"/>
  <c r="K616" i="3" s="1"/>
  <c r="M616" i="3" s="1"/>
  <c r="J617" i="3"/>
  <c r="K617" i="3" s="1"/>
  <c r="M617" i="3" s="1"/>
  <c r="J618" i="3"/>
  <c r="K618" i="3" s="1"/>
  <c r="M618" i="3" s="1"/>
  <c r="J619" i="3"/>
  <c r="K619" i="3" s="1"/>
  <c r="M619" i="3" s="1"/>
  <c r="J620" i="3"/>
  <c r="K620" i="3" s="1"/>
  <c r="M620" i="3" s="1"/>
  <c r="J621" i="3"/>
  <c r="K621" i="3" s="1"/>
  <c r="M621" i="3" s="1"/>
  <c r="J622" i="3"/>
  <c r="K622" i="3" s="1"/>
  <c r="M622" i="3" s="1"/>
  <c r="J623" i="3"/>
  <c r="K623" i="3" s="1"/>
  <c r="M623" i="3" s="1"/>
  <c r="J624" i="3"/>
  <c r="K624" i="3" s="1"/>
  <c r="M624" i="3" s="1"/>
  <c r="J625" i="3"/>
  <c r="K625" i="3" s="1"/>
  <c r="M625" i="3" s="1"/>
  <c r="J626" i="3"/>
  <c r="K626" i="3" s="1"/>
  <c r="M626" i="3" s="1"/>
  <c r="J627" i="3"/>
  <c r="K627" i="3" s="1"/>
  <c r="M627" i="3" s="1"/>
  <c r="J628" i="3"/>
  <c r="K628" i="3" s="1"/>
  <c r="M628" i="3" s="1"/>
  <c r="J629" i="3"/>
  <c r="K629" i="3" s="1"/>
  <c r="M629" i="3" s="1"/>
  <c r="J630" i="3"/>
  <c r="K630" i="3" s="1"/>
  <c r="M630" i="3" s="1"/>
  <c r="J631" i="3"/>
  <c r="K631" i="3" s="1"/>
  <c r="M631" i="3" s="1"/>
  <c r="J632" i="3"/>
  <c r="K632" i="3" s="1"/>
  <c r="M632" i="3" s="1"/>
  <c r="J633" i="3"/>
  <c r="K633" i="3" s="1"/>
  <c r="M633" i="3" s="1"/>
  <c r="J634" i="3"/>
  <c r="K634" i="3" s="1"/>
  <c r="M634" i="3" s="1"/>
  <c r="J635" i="3"/>
  <c r="K635" i="3" s="1"/>
  <c r="M635" i="3" s="1"/>
  <c r="J636" i="3"/>
  <c r="K636" i="3" s="1"/>
  <c r="M636" i="3" s="1"/>
  <c r="J637" i="3"/>
  <c r="K637" i="3" s="1"/>
  <c r="M637" i="3" s="1"/>
  <c r="J638" i="3"/>
  <c r="K638" i="3" s="1"/>
  <c r="M638" i="3" s="1"/>
  <c r="J639" i="3"/>
  <c r="K639" i="3" s="1"/>
  <c r="M639" i="3" s="1"/>
  <c r="J640" i="3"/>
  <c r="K640" i="3" s="1"/>
  <c r="M640" i="3" s="1"/>
  <c r="J641" i="3"/>
  <c r="K641" i="3" s="1"/>
  <c r="M641" i="3" s="1"/>
  <c r="J642" i="3"/>
  <c r="K642" i="3" s="1"/>
  <c r="M642" i="3" s="1"/>
  <c r="J643" i="3"/>
  <c r="K643" i="3" s="1"/>
  <c r="M643" i="3" s="1"/>
  <c r="J644" i="3"/>
  <c r="K644" i="3" s="1"/>
  <c r="M644" i="3" s="1"/>
  <c r="J645" i="3"/>
  <c r="K645" i="3" s="1"/>
  <c r="M645" i="3" s="1"/>
  <c r="J646" i="3"/>
  <c r="K646" i="3" s="1"/>
  <c r="M646" i="3" s="1"/>
  <c r="J647" i="3"/>
  <c r="K647" i="3" s="1"/>
  <c r="M647" i="3" s="1"/>
  <c r="J648" i="3"/>
  <c r="K648" i="3" s="1"/>
  <c r="M648" i="3" s="1"/>
  <c r="J649" i="3"/>
  <c r="K649" i="3" s="1"/>
  <c r="M649" i="3" s="1"/>
  <c r="J650" i="3"/>
  <c r="K650" i="3" s="1"/>
  <c r="M650" i="3" s="1"/>
  <c r="J651" i="3"/>
  <c r="K651" i="3" s="1"/>
  <c r="M651" i="3" s="1"/>
  <c r="J652" i="3"/>
  <c r="K652" i="3" s="1"/>
  <c r="M652" i="3" s="1"/>
  <c r="J653" i="3"/>
  <c r="K653" i="3" s="1"/>
  <c r="M653" i="3" s="1"/>
  <c r="J654" i="3"/>
  <c r="K654" i="3" s="1"/>
  <c r="M654" i="3" s="1"/>
  <c r="J655" i="3"/>
  <c r="K655" i="3" s="1"/>
  <c r="M655" i="3" s="1"/>
  <c r="J656" i="3"/>
  <c r="K656" i="3" s="1"/>
  <c r="M656" i="3" s="1"/>
  <c r="J657" i="3"/>
  <c r="K657" i="3" s="1"/>
  <c r="M657" i="3" s="1"/>
  <c r="J658" i="3"/>
  <c r="K658" i="3" s="1"/>
  <c r="M658" i="3" s="1"/>
  <c r="J659" i="3"/>
  <c r="K659" i="3" s="1"/>
  <c r="M659" i="3" s="1"/>
  <c r="J660" i="3"/>
  <c r="K660" i="3" s="1"/>
  <c r="M660" i="3" s="1"/>
  <c r="J661" i="3"/>
  <c r="K661" i="3" s="1"/>
  <c r="M661" i="3" s="1"/>
  <c r="J662" i="3"/>
  <c r="K662" i="3" s="1"/>
  <c r="M662" i="3" s="1"/>
  <c r="J663" i="3"/>
  <c r="K663" i="3" s="1"/>
  <c r="M663" i="3" s="1"/>
  <c r="J664" i="3"/>
  <c r="K664" i="3" s="1"/>
  <c r="M664" i="3" s="1"/>
  <c r="J665" i="3"/>
  <c r="K665" i="3" s="1"/>
  <c r="M665" i="3" s="1"/>
  <c r="J666" i="3"/>
  <c r="K666" i="3" s="1"/>
  <c r="M666" i="3" s="1"/>
  <c r="J667" i="3"/>
  <c r="K667" i="3" s="1"/>
  <c r="M667" i="3" s="1"/>
  <c r="J668" i="3"/>
  <c r="K668" i="3" s="1"/>
  <c r="M668" i="3" s="1"/>
  <c r="J669" i="3"/>
  <c r="K669" i="3" s="1"/>
  <c r="M669" i="3" s="1"/>
  <c r="J670" i="3"/>
  <c r="K670" i="3" s="1"/>
  <c r="M670" i="3" s="1"/>
  <c r="J671" i="3"/>
  <c r="K671" i="3" s="1"/>
  <c r="M671" i="3" s="1"/>
  <c r="J672" i="3"/>
  <c r="K672" i="3" s="1"/>
  <c r="M672" i="3" s="1"/>
  <c r="J673" i="3"/>
  <c r="K673" i="3" s="1"/>
  <c r="M673" i="3" s="1"/>
  <c r="J674" i="3"/>
  <c r="K674" i="3" s="1"/>
  <c r="M674" i="3" s="1"/>
  <c r="J675" i="3"/>
  <c r="K675" i="3" s="1"/>
  <c r="M675" i="3" s="1"/>
  <c r="J676" i="3"/>
  <c r="K676" i="3" s="1"/>
  <c r="M676" i="3" s="1"/>
  <c r="J677" i="3"/>
  <c r="K677" i="3" s="1"/>
  <c r="M677" i="3" s="1"/>
  <c r="J678" i="3"/>
  <c r="K678" i="3" s="1"/>
  <c r="M678" i="3" s="1"/>
  <c r="J679" i="3"/>
  <c r="K679" i="3" s="1"/>
  <c r="M679" i="3" s="1"/>
  <c r="J680" i="3"/>
  <c r="K680" i="3" s="1"/>
  <c r="M680" i="3" s="1"/>
  <c r="J681" i="3"/>
  <c r="K681" i="3" s="1"/>
  <c r="M681" i="3" s="1"/>
  <c r="J682" i="3"/>
  <c r="K682" i="3" s="1"/>
  <c r="M682" i="3" s="1"/>
  <c r="J683" i="3"/>
  <c r="K683" i="3" s="1"/>
  <c r="M683" i="3" s="1"/>
  <c r="J684" i="3"/>
  <c r="K684" i="3" s="1"/>
  <c r="M684" i="3" s="1"/>
  <c r="J685" i="3"/>
  <c r="K685" i="3" s="1"/>
  <c r="M685" i="3" s="1"/>
  <c r="J686" i="3"/>
  <c r="K686" i="3" s="1"/>
  <c r="M686" i="3" s="1"/>
  <c r="J687" i="3"/>
  <c r="K687" i="3" s="1"/>
  <c r="M687" i="3" s="1"/>
  <c r="J688" i="3"/>
  <c r="K688" i="3" s="1"/>
  <c r="M688" i="3" s="1"/>
  <c r="J689" i="3"/>
  <c r="K689" i="3" s="1"/>
  <c r="M689" i="3" s="1"/>
  <c r="J690" i="3"/>
  <c r="K690" i="3" s="1"/>
  <c r="M690" i="3" s="1"/>
  <c r="J691" i="3"/>
  <c r="K691" i="3" s="1"/>
  <c r="M691" i="3" s="1"/>
  <c r="J692" i="3"/>
  <c r="K692" i="3" s="1"/>
  <c r="M692" i="3" s="1"/>
  <c r="J693" i="3"/>
  <c r="K693" i="3" s="1"/>
  <c r="M693" i="3" s="1"/>
  <c r="J694" i="3"/>
  <c r="K694" i="3" s="1"/>
  <c r="M694" i="3" s="1"/>
  <c r="J695" i="3"/>
  <c r="K695" i="3" s="1"/>
  <c r="M695" i="3" s="1"/>
  <c r="J696" i="3"/>
  <c r="K696" i="3" s="1"/>
  <c r="M696" i="3" s="1"/>
  <c r="J697" i="3"/>
  <c r="K697" i="3" s="1"/>
  <c r="M697" i="3" s="1"/>
  <c r="J698" i="3"/>
  <c r="K698" i="3" s="1"/>
  <c r="M698" i="3" s="1"/>
  <c r="J699" i="3"/>
  <c r="K699" i="3" s="1"/>
  <c r="M699" i="3" s="1"/>
  <c r="J700" i="3"/>
  <c r="K700" i="3" s="1"/>
  <c r="M700" i="3" s="1"/>
  <c r="J701" i="3"/>
  <c r="K701" i="3" s="1"/>
  <c r="M701" i="3" s="1"/>
  <c r="J702" i="3"/>
  <c r="K702" i="3" s="1"/>
  <c r="M702" i="3" s="1"/>
  <c r="J703" i="3"/>
  <c r="K703" i="3" s="1"/>
  <c r="M703" i="3" s="1"/>
  <c r="J704" i="3"/>
  <c r="K704" i="3" s="1"/>
  <c r="M704" i="3" s="1"/>
  <c r="J705" i="3"/>
  <c r="K705" i="3" s="1"/>
  <c r="M705" i="3" s="1"/>
  <c r="J706" i="3"/>
  <c r="K706" i="3" s="1"/>
  <c r="M706" i="3" s="1"/>
  <c r="J707" i="3"/>
  <c r="K707" i="3" s="1"/>
  <c r="M707" i="3" s="1"/>
  <c r="J708" i="3"/>
  <c r="K708" i="3" s="1"/>
  <c r="M708" i="3" s="1"/>
  <c r="J709" i="3"/>
  <c r="K709" i="3" s="1"/>
  <c r="M709" i="3" s="1"/>
  <c r="J710" i="3"/>
  <c r="K710" i="3" s="1"/>
  <c r="M710" i="3" s="1"/>
  <c r="J711" i="3"/>
  <c r="K711" i="3" s="1"/>
  <c r="M711" i="3" s="1"/>
  <c r="J712" i="3"/>
  <c r="K712" i="3" s="1"/>
  <c r="M712" i="3" s="1"/>
  <c r="J713" i="3"/>
  <c r="K713" i="3" s="1"/>
  <c r="M713" i="3" s="1"/>
  <c r="J714" i="3"/>
  <c r="K714" i="3" s="1"/>
  <c r="M714" i="3" s="1"/>
  <c r="J715" i="3"/>
  <c r="K715" i="3" s="1"/>
  <c r="M715" i="3" s="1"/>
  <c r="J716" i="3"/>
  <c r="K716" i="3" s="1"/>
  <c r="M716" i="3" s="1"/>
  <c r="J717" i="3"/>
  <c r="K717" i="3" s="1"/>
  <c r="M717" i="3" s="1"/>
  <c r="J718" i="3"/>
  <c r="K718" i="3" s="1"/>
  <c r="M718" i="3" s="1"/>
  <c r="J719" i="3"/>
  <c r="K719" i="3" s="1"/>
  <c r="M719" i="3" s="1"/>
  <c r="J720" i="3"/>
  <c r="K720" i="3" s="1"/>
  <c r="M720" i="3" s="1"/>
  <c r="J721" i="3"/>
  <c r="K721" i="3" s="1"/>
  <c r="M721" i="3" s="1"/>
  <c r="J722" i="3"/>
  <c r="K722" i="3" s="1"/>
  <c r="M722" i="3" s="1"/>
  <c r="J723" i="3"/>
  <c r="K723" i="3" s="1"/>
  <c r="M723" i="3" s="1"/>
  <c r="J724" i="3"/>
  <c r="K724" i="3" s="1"/>
  <c r="M724" i="3" s="1"/>
  <c r="J725" i="3"/>
  <c r="K725" i="3" s="1"/>
  <c r="M725" i="3" s="1"/>
  <c r="J726" i="3"/>
  <c r="K726" i="3" s="1"/>
  <c r="M726" i="3" s="1"/>
  <c r="J727" i="3"/>
  <c r="K727" i="3" s="1"/>
  <c r="M727" i="3" s="1"/>
  <c r="J728" i="3"/>
  <c r="K728" i="3" s="1"/>
  <c r="M728" i="3" s="1"/>
  <c r="J729" i="3"/>
  <c r="K729" i="3" s="1"/>
  <c r="M729" i="3" s="1"/>
  <c r="J730" i="3"/>
  <c r="K730" i="3" s="1"/>
  <c r="M730" i="3" s="1"/>
  <c r="J731" i="3"/>
  <c r="K731" i="3" s="1"/>
  <c r="M731" i="3" s="1"/>
  <c r="J732" i="3"/>
  <c r="K732" i="3" s="1"/>
  <c r="M732" i="3" s="1"/>
  <c r="J733" i="3"/>
  <c r="K733" i="3" s="1"/>
  <c r="M733" i="3" s="1"/>
  <c r="J734" i="3"/>
  <c r="K734" i="3" s="1"/>
  <c r="M734" i="3" s="1"/>
  <c r="J735" i="3"/>
  <c r="K735" i="3" s="1"/>
  <c r="M735" i="3" s="1"/>
  <c r="J736" i="3"/>
  <c r="K736" i="3" s="1"/>
  <c r="M736" i="3" s="1"/>
  <c r="J737" i="3"/>
  <c r="K737" i="3" s="1"/>
  <c r="M737" i="3" s="1"/>
  <c r="J738" i="3"/>
  <c r="K738" i="3" s="1"/>
  <c r="M738" i="3" s="1"/>
  <c r="J739" i="3"/>
  <c r="K739" i="3" s="1"/>
  <c r="M739" i="3" s="1"/>
  <c r="J740" i="3"/>
  <c r="K740" i="3" s="1"/>
  <c r="M740" i="3" s="1"/>
  <c r="J741" i="3"/>
  <c r="K741" i="3" s="1"/>
  <c r="M741" i="3" s="1"/>
  <c r="J742" i="3"/>
  <c r="K742" i="3" s="1"/>
  <c r="M742" i="3" s="1"/>
  <c r="J743" i="3"/>
  <c r="K743" i="3" s="1"/>
  <c r="M743" i="3" s="1"/>
  <c r="J744" i="3"/>
  <c r="K744" i="3" s="1"/>
  <c r="M744" i="3" s="1"/>
  <c r="J745" i="3"/>
  <c r="K745" i="3" s="1"/>
  <c r="M745" i="3" s="1"/>
  <c r="J746" i="3"/>
  <c r="K746" i="3" s="1"/>
  <c r="M746" i="3" s="1"/>
  <c r="J747" i="3"/>
  <c r="K747" i="3" s="1"/>
  <c r="M747" i="3" s="1"/>
  <c r="J748" i="3"/>
  <c r="K748" i="3" s="1"/>
  <c r="M748" i="3" s="1"/>
  <c r="J749" i="3"/>
  <c r="K749" i="3" s="1"/>
  <c r="M749" i="3" s="1"/>
  <c r="J750" i="3"/>
  <c r="K750" i="3" s="1"/>
  <c r="M750" i="3" s="1"/>
  <c r="J751" i="3"/>
  <c r="K751" i="3" s="1"/>
  <c r="M751" i="3" s="1"/>
  <c r="J752" i="3"/>
  <c r="K752" i="3" s="1"/>
  <c r="M752" i="3" s="1"/>
  <c r="J753" i="3"/>
  <c r="K753" i="3" s="1"/>
  <c r="M753" i="3" s="1"/>
  <c r="J754" i="3"/>
  <c r="K754" i="3" s="1"/>
  <c r="M754" i="3" s="1"/>
  <c r="J755" i="3"/>
  <c r="K755" i="3" s="1"/>
  <c r="M755" i="3" s="1"/>
  <c r="J756" i="3"/>
  <c r="K756" i="3" s="1"/>
  <c r="M756" i="3" s="1"/>
  <c r="J757" i="3"/>
  <c r="K757" i="3" s="1"/>
  <c r="J758" i="3"/>
  <c r="K758" i="3" s="1"/>
  <c r="J759" i="3"/>
  <c r="K759" i="3" s="1"/>
  <c r="J760" i="3"/>
  <c r="K760" i="3" s="1"/>
  <c r="J761" i="3"/>
  <c r="K761" i="3" s="1"/>
  <c r="J762" i="3"/>
  <c r="K762" i="3" s="1"/>
  <c r="J763" i="3"/>
  <c r="K763" i="3" s="1"/>
  <c r="J764" i="3"/>
  <c r="K764" i="3" s="1"/>
  <c r="J765" i="3"/>
  <c r="K765" i="3" s="1"/>
  <c r="J766" i="3"/>
  <c r="K766" i="3" s="1"/>
  <c r="J767" i="3"/>
  <c r="K767" i="3" s="1"/>
  <c r="J768" i="3"/>
  <c r="K768" i="3" s="1"/>
  <c r="J769" i="3"/>
  <c r="K769" i="3" s="1"/>
  <c r="J770" i="3"/>
  <c r="K770" i="3" s="1"/>
  <c r="J771" i="3"/>
  <c r="K771" i="3" s="1"/>
  <c r="J772" i="3"/>
  <c r="K772" i="3" s="1"/>
  <c r="J773" i="3"/>
  <c r="K773" i="3" s="1"/>
  <c r="J774" i="3"/>
  <c r="K774" i="3" s="1"/>
  <c r="J775" i="3"/>
  <c r="K775" i="3" s="1"/>
  <c r="J776" i="3"/>
  <c r="K776" i="3" s="1"/>
  <c r="J777" i="3"/>
  <c r="K777" i="3" s="1"/>
  <c r="J778" i="3"/>
  <c r="K778" i="3" s="1"/>
  <c r="J779" i="3"/>
  <c r="K779" i="3" s="1"/>
  <c r="J780" i="3"/>
  <c r="K780" i="3" s="1"/>
  <c r="J781" i="3"/>
  <c r="K781" i="3" s="1"/>
  <c r="J782" i="3"/>
  <c r="K782" i="3" s="1"/>
  <c r="J783" i="3"/>
  <c r="K783" i="3" s="1"/>
  <c r="J784" i="3"/>
  <c r="K784" i="3" s="1"/>
  <c r="J785" i="3"/>
  <c r="K785" i="3" s="1"/>
  <c r="J786" i="3"/>
  <c r="K786" i="3" s="1"/>
  <c r="J787" i="3"/>
  <c r="K787" i="3" s="1"/>
  <c r="J788" i="3"/>
  <c r="K788" i="3" s="1"/>
  <c r="J789" i="3"/>
  <c r="K789" i="3" s="1"/>
  <c r="J790" i="3"/>
  <c r="K790" i="3" s="1"/>
  <c r="J791" i="3"/>
  <c r="K791" i="3" s="1"/>
  <c r="J792" i="3"/>
  <c r="K792" i="3" s="1"/>
  <c r="J793" i="3"/>
  <c r="K793" i="3" s="1"/>
  <c r="J794" i="3"/>
  <c r="K794" i="3" s="1"/>
  <c r="J795" i="3"/>
  <c r="K795" i="3" s="1"/>
  <c r="J796" i="3"/>
  <c r="K796" i="3" s="1"/>
  <c r="J797" i="3"/>
  <c r="K797" i="3" s="1"/>
  <c r="J798" i="3"/>
  <c r="K798" i="3" s="1"/>
  <c r="J799" i="3"/>
  <c r="K799" i="3" s="1"/>
  <c r="J800" i="3"/>
  <c r="K800" i="3" s="1"/>
  <c r="J801" i="3"/>
  <c r="K801" i="3" s="1"/>
  <c r="J802" i="3"/>
  <c r="K802" i="3" s="1"/>
  <c r="J803" i="3"/>
  <c r="K803" i="3" s="1"/>
  <c r="J804" i="3"/>
  <c r="K804" i="3" s="1"/>
  <c r="J805" i="3"/>
  <c r="K805" i="3" s="1"/>
  <c r="J806" i="3"/>
  <c r="K806" i="3" s="1"/>
  <c r="J807" i="3"/>
  <c r="K807" i="3" s="1"/>
  <c r="J808" i="3"/>
  <c r="K808" i="3" s="1"/>
  <c r="J809" i="3"/>
  <c r="K809" i="3" s="1"/>
  <c r="J810" i="3"/>
  <c r="K810" i="3" s="1"/>
  <c r="J811" i="3"/>
  <c r="K811" i="3" s="1"/>
  <c r="J812" i="3"/>
  <c r="K812" i="3" s="1"/>
  <c r="J813" i="3"/>
  <c r="K813" i="3" s="1"/>
  <c r="J814" i="3"/>
  <c r="K814" i="3" s="1"/>
  <c r="J815" i="3"/>
  <c r="K815" i="3" s="1"/>
  <c r="J816" i="3"/>
  <c r="K816" i="3" s="1"/>
  <c r="J817" i="3"/>
  <c r="K817" i="3" s="1"/>
  <c r="J818" i="3"/>
  <c r="K818" i="3" s="1"/>
  <c r="J819" i="3"/>
  <c r="K819" i="3" s="1"/>
  <c r="J820" i="3"/>
  <c r="K820" i="3" s="1"/>
  <c r="J821" i="3"/>
  <c r="K821" i="3" s="1"/>
  <c r="J822" i="3"/>
  <c r="K822" i="3" s="1"/>
  <c r="J823" i="3"/>
  <c r="K823" i="3" s="1"/>
  <c r="J824" i="3"/>
  <c r="K824" i="3" s="1"/>
  <c r="J825" i="3"/>
  <c r="K825" i="3" s="1"/>
  <c r="J4025" i="10"/>
  <c r="J4023" i="10"/>
  <c r="J4021" i="10"/>
  <c r="J4024" i="10"/>
  <c r="J4022" i="10"/>
  <c r="J4020" i="10"/>
  <c r="J4027" i="10"/>
  <c r="J4028" i="10"/>
  <c r="J4026" i="10"/>
  <c r="J4031" i="10"/>
  <c r="J4029" i="10"/>
  <c r="J4032" i="10"/>
  <c r="J4030" i="10"/>
  <c r="J4037" i="10"/>
  <c r="J4035" i="10"/>
  <c r="J4033" i="10"/>
  <c r="J4036" i="10"/>
  <c r="J4034" i="10"/>
  <c r="J4039" i="10"/>
  <c r="J4040" i="10"/>
  <c r="J4038" i="10"/>
  <c r="J4043" i="10"/>
  <c r="J4041" i="10"/>
  <c r="J4042" i="10"/>
  <c r="J4045" i="10"/>
  <c r="J4047" i="10"/>
  <c r="J4046" i="10"/>
  <c r="J4044" i="10"/>
  <c r="J4052" i="10"/>
  <c r="J4050" i="10"/>
  <c r="J4048" i="10"/>
  <c r="J4051" i="10"/>
  <c r="J4049" i="10"/>
  <c r="J4056" i="10"/>
  <c r="J4054" i="10"/>
  <c r="J4057" i="10"/>
  <c r="J4055" i="10"/>
  <c r="J4053" i="10"/>
  <c r="J4062" i="10"/>
  <c r="J4060" i="10"/>
  <c r="J4058" i="10"/>
  <c r="J4061" i="10"/>
  <c r="J4059" i="10"/>
  <c r="J4068" i="10"/>
  <c r="J4066" i="10"/>
  <c r="J4064" i="10"/>
  <c r="J4067" i="10"/>
  <c r="J4065" i="10"/>
  <c r="J4063" i="10"/>
  <c r="J4072" i="10"/>
  <c r="J4070" i="10"/>
  <c r="J4073" i="10"/>
  <c r="J4071" i="10"/>
  <c r="J4069" i="10"/>
  <c r="J4078" i="10"/>
  <c r="J4076" i="10"/>
  <c r="J4074" i="10"/>
  <c r="J4079" i="10"/>
  <c r="J4077" i="10"/>
  <c r="J4075" i="10"/>
  <c r="J4082" i="10"/>
  <c r="J4080" i="10"/>
  <c r="J4084" i="10"/>
  <c r="J4083" i="10"/>
  <c r="J4081" i="10"/>
  <c r="J4089" i="10"/>
  <c r="J4088" i="10"/>
  <c r="J4087" i="10"/>
  <c r="J4086" i="10"/>
  <c r="J4085" i="10"/>
  <c r="J4091" i="10"/>
  <c r="J4092" i="10"/>
  <c r="J4090" i="10"/>
  <c r="J4096" i="10"/>
  <c r="J4094" i="10"/>
  <c r="J4095" i="10"/>
  <c r="J4093" i="10"/>
  <c r="J4100" i="10"/>
  <c r="J4098" i="10"/>
  <c r="J4101" i="10"/>
  <c r="J4099" i="10"/>
  <c r="J4097" i="10"/>
  <c r="J4104" i="10"/>
  <c r="J4102" i="10"/>
  <c r="J4105" i="10"/>
  <c r="J4103" i="10"/>
  <c r="J4108" i="10"/>
  <c r="J4106" i="10"/>
  <c r="J4107" i="10"/>
  <c r="J4110" i="10"/>
  <c r="J4111" i="10"/>
  <c r="J4109" i="10"/>
  <c r="J4116" i="10"/>
  <c r="J4114" i="10"/>
  <c r="J4112" i="10"/>
  <c r="J4117" i="10"/>
  <c r="J4115" i="10"/>
  <c r="J4113" i="10"/>
  <c r="J4122" i="10"/>
  <c r="J4119" i="10"/>
  <c r="J4118" i="10"/>
  <c r="J4121" i="10"/>
  <c r="J4120" i="10"/>
  <c r="J4128" i="10"/>
  <c r="J4126" i="10"/>
  <c r="J4124" i="10"/>
  <c r="J4127" i="10"/>
  <c r="J4125" i="10"/>
  <c r="J4123" i="10"/>
  <c r="J4134" i="10"/>
  <c r="J4132" i="10"/>
  <c r="J4130" i="10"/>
  <c r="J4133" i="10"/>
  <c r="J4131" i="10"/>
  <c r="J4129" i="10"/>
  <c r="J4138" i="10"/>
  <c r="J4136" i="10"/>
  <c r="J4137" i="10"/>
  <c r="J4135" i="10"/>
  <c r="J4144" i="10"/>
  <c r="J4142" i="10"/>
  <c r="J4140" i="10"/>
  <c r="J4143" i="10"/>
  <c r="J4141" i="10"/>
  <c r="J4139" i="10"/>
  <c r="J4148" i="10"/>
  <c r="J4146" i="10"/>
  <c r="J4147" i="10"/>
  <c r="J4145" i="10"/>
  <c r="J4150" i="10"/>
  <c r="J4151" i="10"/>
  <c r="J4149" i="10"/>
  <c r="J4154" i="10"/>
  <c r="J4152" i="10"/>
  <c r="J4155" i="10"/>
  <c r="J4153" i="10"/>
  <c r="J4160" i="10"/>
  <c r="J4158" i="10"/>
  <c r="J4156" i="10"/>
  <c r="J4159" i="10"/>
  <c r="J4157" i="10"/>
  <c r="J4164" i="10"/>
  <c r="J4162" i="10"/>
  <c r="J4165" i="10"/>
  <c r="J4163" i="10"/>
  <c r="J4161" i="10"/>
  <c r="J4170" i="10"/>
  <c r="J4168" i="10"/>
  <c r="J4166" i="10"/>
  <c r="J4169" i="10"/>
  <c r="J4167" i="10"/>
  <c r="J4176" i="10"/>
  <c r="J4174" i="10"/>
  <c r="J4172" i="10"/>
  <c r="J4175" i="10"/>
  <c r="J4173" i="10"/>
  <c r="J4171" i="10"/>
  <c r="J4178" i="10"/>
  <c r="J4179" i="10"/>
  <c r="J4177" i="10"/>
  <c r="J4183" i="10"/>
  <c r="J4181" i="10"/>
  <c r="J4180" i="10"/>
  <c r="J4184" i="10"/>
  <c r="J4182" i="10"/>
  <c r="J4187" i="10"/>
  <c r="J4185" i="10"/>
  <c r="J4188" i="10"/>
  <c r="J4186" i="10"/>
  <c r="J4191" i="10"/>
  <c r="J4189" i="10"/>
  <c r="J4192" i="10"/>
  <c r="J4190" i="10"/>
  <c r="J4197" i="10"/>
  <c r="J4195" i="10"/>
  <c r="J4193" i="10"/>
  <c r="J4196" i="10"/>
  <c r="J4194" i="10"/>
  <c r="J4201" i="10"/>
  <c r="J4199" i="10"/>
  <c r="J4202" i="10"/>
  <c r="J4200" i="10"/>
  <c r="J4198" i="10"/>
  <c r="J4205" i="10"/>
  <c r="J4203" i="10"/>
  <c r="J4204" i="10"/>
  <c r="J4209" i="10"/>
  <c r="J4207" i="10"/>
  <c r="J4208" i="10"/>
  <c r="J4206" i="10"/>
  <c r="J4215" i="10"/>
  <c r="J4213" i="10"/>
  <c r="J4211" i="10"/>
  <c r="J4214" i="10"/>
  <c r="J4212" i="10"/>
  <c r="J4210" i="10"/>
  <c r="J4221" i="10"/>
  <c r="J4219" i="10"/>
  <c r="J4217" i="10"/>
  <c r="J4220" i="10"/>
  <c r="J4218" i="10"/>
  <c r="J4216" i="10"/>
  <c r="J4225" i="10"/>
  <c r="J4223" i="10"/>
  <c r="J4224" i="10"/>
  <c r="J4222" i="10"/>
  <c r="J4227" i="10"/>
  <c r="J4228" i="10"/>
  <c r="J4226" i="10"/>
  <c r="J4233" i="10"/>
  <c r="J4231" i="10"/>
  <c r="J4229" i="10"/>
  <c r="J4234" i="10"/>
  <c r="J4232" i="10"/>
  <c r="J4230" i="10"/>
  <c r="J4237" i="10"/>
  <c r="J4235" i="10"/>
  <c r="J4236" i="10"/>
  <c r="J4242" i="10"/>
  <c r="J4241" i="10"/>
  <c r="J4239" i="10"/>
  <c r="J4243" i="10"/>
  <c r="J4240" i="10"/>
  <c r="J4238" i="10"/>
  <c r="J4246" i="10"/>
  <c r="J4244" i="10"/>
  <c r="J4245" i="10"/>
  <c r="J4250" i="10"/>
  <c r="J4248" i="10"/>
  <c r="J4251" i="10"/>
  <c r="J4249" i="10"/>
  <c r="J4247" i="10"/>
  <c r="J4254" i="10"/>
  <c r="J4252" i="10"/>
  <c r="J4255" i="10"/>
  <c r="J4253" i="10"/>
  <c r="J4260" i="10"/>
  <c r="J4258" i="10"/>
  <c r="J4256" i="10"/>
  <c r="J4259" i="10"/>
  <c r="J4257" i="10"/>
  <c r="J4262" i="10"/>
  <c r="J4263" i="10"/>
  <c r="J4261" i="10"/>
  <c r="J4268" i="10"/>
  <c r="J4266" i="10"/>
  <c r="J4264" i="10"/>
  <c r="J4269" i="10"/>
  <c r="J4267" i="10"/>
  <c r="J4265" i="10"/>
  <c r="J4274" i="10"/>
  <c r="J4272" i="10"/>
  <c r="J4270" i="10"/>
  <c r="J4275" i="10"/>
  <c r="J4273" i="10"/>
  <c r="J4271" i="10"/>
  <c r="J4280" i="10"/>
  <c r="J4278" i="10"/>
  <c r="J4276" i="10"/>
  <c r="J4281" i="10"/>
  <c r="J4279" i="10"/>
  <c r="J4277" i="10"/>
  <c r="J4286" i="10"/>
  <c r="J4284" i="10"/>
  <c r="J4282" i="10"/>
  <c r="J4285" i="10"/>
  <c r="J4283" i="10"/>
  <c r="J4290" i="10"/>
  <c r="J4288" i="10"/>
  <c r="J4289" i="10"/>
  <c r="J4287" i="10"/>
  <c r="J4292" i="10"/>
  <c r="J4293" i="10"/>
  <c r="J4291" i="10"/>
  <c r="J4298" i="10"/>
  <c r="J4296" i="10"/>
  <c r="J4294" i="10"/>
  <c r="J4299" i="10"/>
  <c r="J4297" i="10"/>
  <c r="J4295" i="10"/>
  <c r="J4304" i="10"/>
  <c r="J4302" i="10"/>
  <c r="J4300" i="10"/>
  <c r="J4303" i="10"/>
  <c r="J4301" i="10"/>
  <c r="J4308" i="10"/>
  <c r="J4306" i="10"/>
  <c r="J4309" i="10"/>
  <c r="J4307" i="10"/>
  <c r="J4305" i="10"/>
  <c r="J4314" i="10"/>
  <c r="J4312" i="10"/>
  <c r="J4310" i="10"/>
  <c r="J4313" i="10"/>
  <c r="J4311" i="10"/>
  <c r="J4318" i="10"/>
  <c r="J4316" i="10"/>
  <c r="J4317" i="10"/>
  <c r="J4315" i="10"/>
  <c r="J4322" i="10"/>
  <c r="J4321" i="10"/>
  <c r="J4320" i="10"/>
  <c r="J4319" i="10"/>
  <c r="J4327" i="10"/>
  <c r="J4326" i="10"/>
  <c r="J4325" i="10"/>
  <c r="J4324" i="10"/>
  <c r="J4323" i="10"/>
  <c r="J4328" i="10"/>
  <c r="J4333" i="10"/>
  <c r="J4331" i="10"/>
  <c r="J4329" i="10"/>
  <c r="J4332" i="10"/>
  <c r="J4330" i="10"/>
  <c r="J4339" i="10"/>
  <c r="J4337" i="10"/>
  <c r="J4335" i="10"/>
  <c r="J4338" i="10"/>
  <c r="J4336" i="10"/>
  <c r="J4334" i="10"/>
  <c r="J4343" i="10"/>
  <c r="J4341" i="10"/>
  <c r="J4344" i="10"/>
  <c r="J4342" i="10"/>
  <c r="J4340" i="10"/>
  <c r="J4349" i="10"/>
  <c r="J4347" i="10"/>
  <c r="J4345" i="10"/>
  <c r="J4348" i="10"/>
  <c r="J4346" i="10"/>
  <c r="J4351" i="10"/>
  <c r="J4352" i="10"/>
  <c r="J4350" i="10"/>
  <c r="J4357" i="10"/>
  <c r="J4355" i="10"/>
  <c r="J4353" i="10"/>
  <c r="J4358" i="10"/>
  <c r="J4356" i="10"/>
  <c r="J4354" i="10"/>
  <c r="J4361" i="10"/>
  <c r="J4359" i="10"/>
  <c r="J4362" i="10"/>
  <c r="J4360" i="10"/>
  <c r="J4367" i="10"/>
  <c r="J4365" i="10"/>
  <c r="J4363" i="10"/>
  <c r="J4366" i="10"/>
  <c r="J4364" i="10"/>
  <c r="J4369" i="10"/>
  <c r="J4370" i="10"/>
  <c r="J4368" i="10"/>
  <c r="J4373" i="10"/>
  <c r="J4371" i="10"/>
  <c r="J4374" i="10"/>
  <c r="J4372" i="10"/>
  <c r="J4377" i="10"/>
  <c r="J4375" i="10"/>
  <c r="J4378" i="10"/>
  <c r="J4376" i="10"/>
  <c r="J4383" i="10"/>
  <c r="J4381" i="10"/>
  <c r="J4379" i="10"/>
  <c r="J4384" i="10"/>
  <c r="J4382" i="10"/>
  <c r="J4380" i="10"/>
  <c r="J4389" i="10"/>
  <c r="J4387" i="10"/>
  <c r="J4385" i="10"/>
  <c r="J4390" i="10"/>
  <c r="J4388" i="10"/>
  <c r="J4386" i="10"/>
  <c r="J4393" i="10"/>
  <c r="J4391" i="10"/>
  <c r="J4394" i="10"/>
  <c r="J4392" i="10"/>
  <c r="J4399" i="10"/>
  <c r="J4397" i="10"/>
  <c r="J4395" i="10"/>
  <c r="J4400" i="10"/>
  <c r="J4398" i="10"/>
  <c r="J4396" i="10"/>
  <c r="J4403" i="10"/>
  <c r="J4401" i="10"/>
  <c r="J4404" i="10"/>
  <c r="J4402" i="10"/>
  <c r="J4407" i="10"/>
  <c r="J4405" i="10"/>
  <c r="J4408" i="10"/>
  <c r="J4406" i="10"/>
  <c r="J4413" i="10"/>
  <c r="J4411" i="10"/>
  <c r="J4409" i="10"/>
  <c r="J4412" i="10"/>
  <c r="J4410" i="10"/>
  <c r="J4419" i="10"/>
  <c r="J4417" i="10"/>
  <c r="J4415" i="10"/>
  <c r="J4418" i="10"/>
  <c r="J4416" i="10"/>
  <c r="J4414" i="10"/>
  <c r="J4425" i="10"/>
  <c r="J4423" i="10"/>
  <c r="J4421" i="10"/>
  <c r="J4424" i="10"/>
  <c r="J4422" i="10"/>
  <c r="J4420" i="10"/>
  <c r="J4429" i="10"/>
  <c r="J4427" i="10"/>
  <c r="J4428" i="10"/>
  <c r="J4426" i="10"/>
  <c r="J4433" i="10"/>
  <c r="J4431" i="10"/>
  <c r="J4434" i="10"/>
  <c r="J4432" i="10"/>
  <c r="J4430" i="10"/>
  <c r="J4439" i="10"/>
  <c r="J4437" i="10"/>
  <c r="J4435" i="10"/>
  <c r="J4438" i="10"/>
  <c r="J4436" i="10"/>
  <c r="J4443" i="10"/>
  <c r="J4441" i="10"/>
  <c r="J4444" i="10"/>
  <c r="J4442" i="10"/>
  <c r="J4440" i="10"/>
  <c r="J4449" i="10"/>
  <c r="J4447" i="10"/>
  <c r="J4445" i="10"/>
  <c r="J4448" i="10"/>
  <c r="J4446" i="10"/>
  <c r="J4455" i="10"/>
  <c r="J4453" i="10"/>
  <c r="J4451" i="10"/>
  <c r="J4454" i="10"/>
  <c r="J4452" i="10"/>
  <c r="J4450" i="10"/>
  <c r="J4461" i="10"/>
  <c r="J4459" i="10"/>
  <c r="J4457" i="10"/>
  <c r="J4460" i="10"/>
  <c r="J4458" i="10"/>
  <c r="J4456" i="10"/>
  <c r="J4467" i="10"/>
  <c r="J4465" i="10"/>
  <c r="J4463" i="10"/>
  <c r="J4466" i="10"/>
  <c r="J4464" i="10"/>
  <c r="J4462" i="10"/>
  <c r="J4469" i="10"/>
  <c r="J4470" i="10"/>
  <c r="J4468" i="10"/>
  <c r="J4472" i="10"/>
  <c r="J4471" i="10"/>
  <c r="J4473" i="10"/>
  <c r="J4476" i="10"/>
  <c r="J4474" i="10"/>
  <c r="J4475" i="10"/>
  <c r="J4480" i="10"/>
  <c r="J4478" i="10"/>
  <c r="J4479" i="10"/>
  <c r="J4477" i="10"/>
  <c r="J4486" i="10"/>
  <c r="J4484" i="10"/>
  <c r="J4482" i="10"/>
  <c r="J4485" i="10"/>
  <c r="J4483" i="10"/>
  <c r="J4481" i="10"/>
  <c r="J4490" i="10"/>
  <c r="J4488" i="10"/>
  <c r="J4491" i="10"/>
  <c r="J4489" i="10"/>
  <c r="J4487" i="10"/>
  <c r="J4494" i="10"/>
  <c r="J4492" i="10"/>
  <c r="J4495" i="10"/>
  <c r="J4493" i="10"/>
  <c r="J4500" i="10"/>
  <c r="J4498" i="10"/>
  <c r="J4496" i="10"/>
  <c r="J4501" i="10"/>
  <c r="J4499" i="10"/>
  <c r="J4497" i="10"/>
  <c r="J4504" i="10"/>
  <c r="J4502" i="10"/>
  <c r="J4505" i="10"/>
  <c r="J4503" i="10"/>
  <c r="J4511" i="10"/>
  <c r="J4508" i="10"/>
  <c r="J4506" i="10"/>
  <c r="J4510" i="10"/>
  <c r="J4509" i="10"/>
  <c r="J4507" i="10"/>
  <c r="J4514" i="10"/>
  <c r="J4512" i="10"/>
  <c r="J4513" i="10"/>
  <c r="J4518" i="10"/>
  <c r="J4516" i="10"/>
  <c r="J4519" i="10"/>
  <c r="J4517" i="10"/>
  <c r="J4515" i="10"/>
  <c r="J4522" i="10"/>
  <c r="J4520" i="10"/>
  <c r="J4523" i="10"/>
  <c r="J4521" i="10"/>
  <c r="J4526" i="10"/>
  <c r="J4525" i="10"/>
  <c r="J4524" i="10"/>
  <c r="J4532" i="10"/>
  <c r="J4530" i="10"/>
  <c r="J4528" i="10"/>
  <c r="J4531" i="10"/>
  <c r="J4529" i="10"/>
  <c r="J4527" i="10"/>
  <c r="J4534" i="10"/>
  <c r="J4535" i="10"/>
  <c r="J4533" i="10"/>
  <c r="J4538" i="10"/>
  <c r="J4536" i="10"/>
  <c r="J4537" i="10"/>
  <c r="J3464" i="10"/>
  <c r="J3463" i="10"/>
  <c r="J3462" i="10"/>
  <c r="J3468" i="10"/>
  <c r="J3467" i="10"/>
  <c r="J3466" i="10"/>
  <c r="J3465" i="10"/>
  <c r="J3474" i="10"/>
  <c r="J3473" i="10"/>
  <c r="J3472" i="10"/>
  <c r="J3471" i="10"/>
  <c r="J3470" i="10"/>
  <c r="J3469" i="10"/>
  <c r="J3479" i="10"/>
  <c r="J3478" i="10"/>
  <c r="J3477" i="10"/>
  <c r="J3476" i="10"/>
  <c r="J3475" i="10"/>
  <c r="J3485" i="10"/>
  <c r="J3484" i="10"/>
  <c r="J3483" i="10"/>
  <c r="J3482" i="10"/>
  <c r="J3481" i="10"/>
  <c r="J3480" i="10"/>
  <c r="J3488" i="10"/>
  <c r="J3487" i="10"/>
  <c r="J3486" i="10"/>
  <c r="J3494" i="10"/>
  <c r="J3493" i="10"/>
  <c r="J3492" i="10"/>
  <c r="J3491" i="10"/>
  <c r="J3490" i="10"/>
  <c r="J3489" i="10"/>
  <c r="J3497" i="10"/>
  <c r="J3496" i="10"/>
  <c r="J3495" i="10"/>
  <c r="J3503" i="10"/>
  <c r="J3502" i="10"/>
  <c r="J3501" i="10"/>
  <c r="J3500" i="10"/>
  <c r="J3499" i="10"/>
  <c r="J3498" i="10"/>
  <c r="J3508" i="10"/>
  <c r="J3507" i="10"/>
  <c r="J3506" i="10"/>
  <c r="J3505" i="10"/>
  <c r="J3504" i="10"/>
  <c r="J3514" i="10"/>
  <c r="J3513" i="10"/>
  <c r="J3512" i="10"/>
  <c r="J3511" i="10"/>
  <c r="J3510" i="10"/>
  <c r="J3509" i="10"/>
  <c r="J3517" i="10"/>
  <c r="J3516" i="10"/>
  <c r="J3515" i="10"/>
  <c r="J3522" i="10"/>
  <c r="J3521" i="10"/>
  <c r="J3520" i="10"/>
  <c r="J3519" i="10"/>
  <c r="J3518" i="10"/>
  <c r="J3526" i="10"/>
  <c r="J3525" i="10"/>
  <c r="J3524" i="10"/>
  <c r="J3523" i="10"/>
  <c r="J3531" i="10"/>
  <c r="J3530" i="10"/>
  <c r="J3529" i="10"/>
  <c r="J3528" i="10"/>
  <c r="J3527" i="10"/>
  <c r="J3535" i="10"/>
  <c r="J3534" i="10"/>
  <c r="J3533" i="10"/>
  <c r="J3532" i="10"/>
  <c r="J3541" i="10"/>
  <c r="J3540" i="10"/>
  <c r="J3539" i="10"/>
  <c r="J3538" i="10"/>
  <c r="J3537" i="10"/>
  <c r="J3536" i="10"/>
  <c r="J3545" i="10"/>
  <c r="J3544" i="10"/>
  <c r="J3543" i="10"/>
  <c r="J3542" i="10"/>
  <c r="J3548" i="10"/>
  <c r="J3547" i="10"/>
  <c r="J3546" i="10"/>
  <c r="J3551" i="10"/>
  <c r="J3550" i="10"/>
  <c r="J3549" i="10"/>
  <c r="J3554" i="10"/>
  <c r="J3553" i="10"/>
  <c r="J3552" i="10"/>
  <c r="J3558" i="10"/>
  <c r="J3557" i="10"/>
  <c r="J3556" i="10"/>
  <c r="J3555" i="10"/>
  <c r="J3561" i="10"/>
  <c r="J3560" i="10"/>
  <c r="J3559" i="10"/>
  <c r="J3565" i="10"/>
  <c r="J3564" i="10"/>
  <c r="J3563" i="10"/>
  <c r="J3562" i="10"/>
  <c r="J3568" i="10"/>
  <c r="J3567" i="10"/>
  <c r="J3566" i="10"/>
  <c r="J3571" i="10"/>
  <c r="J3570" i="10"/>
  <c r="J3569" i="10"/>
  <c r="J3574" i="10"/>
  <c r="J3573" i="10"/>
  <c r="J3572" i="10"/>
  <c r="J3580" i="10"/>
  <c r="J3579" i="10"/>
  <c r="J3578" i="10"/>
  <c r="J3577" i="10"/>
  <c r="J3576" i="10"/>
  <c r="J3575" i="10"/>
  <c r="J3585" i="10"/>
  <c r="J3584" i="10"/>
  <c r="J3583" i="10"/>
  <c r="J3582" i="10"/>
  <c r="J3581" i="10"/>
  <c r="J3589" i="10"/>
  <c r="J3588" i="10"/>
  <c r="J3587" i="10"/>
  <c r="J3586" i="10"/>
  <c r="J3593" i="10"/>
  <c r="J3592" i="10"/>
  <c r="J3591" i="10"/>
  <c r="J3590" i="10"/>
  <c r="J3598" i="10"/>
  <c r="J3597" i="10"/>
  <c r="J3596" i="10"/>
  <c r="J3595" i="10"/>
  <c r="J3594" i="10"/>
  <c r="J3602" i="10"/>
  <c r="J3601" i="10"/>
  <c r="J3600" i="10"/>
  <c r="J3599" i="10"/>
  <c r="J3608" i="10"/>
  <c r="J3607" i="10"/>
  <c r="J3606" i="10"/>
  <c r="J3605" i="10"/>
  <c r="J3604" i="10"/>
  <c r="J3603" i="10"/>
  <c r="J3613" i="10"/>
  <c r="J3612" i="10"/>
  <c r="J3611" i="10"/>
  <c r="J3610" i="10"/>
  <c r="J3609" i="10"/>
  <c r="J3618" i="10"/>
  <c r="J3617" i="10"/>
  <c r="J3616" i="10"/>
  <c r="J3615" i="10"/>
  <c r="J3614" i="10"/>
  <c r="J3624" i="10"/>
  <c r="J3623" i="10"/>
  <c r="J3622" i="10"/>
  <c r="J3621" i="10"/>
  <c r="J3620" i="10"/>
  <c r="J3619" i="10"/>
  <c r="J3629" i="10"/>
  <c r="J3628" i="10"/>
  <c r="J3627" i="10"/>
  <c r="J3626" i="10"/>
  <c r="J3625" i="10"/>
  <c r="J3635" i="10"/>
  <c r="J3634" i="10"/>
  <c r="J3633" i="10"/>
  <c r="J3632" i="10"/>
  <c r="J3631" i="10"/>
  <c r="J3630" i="10"/>
  <c r="J3638" i="10"/>
  <c r="J3637" i="10"/>
  <c r="J3636" i="10"/>
  <c r="J3643" i="10"/>
  <c r="J3642" i="10"/>
  <c r="J3641" i="10"/>
  <c r="J3640" i="10"/>
  <c r="J3639" i="10"/>
  <c r="J3646" i="10"/>
  <c r="J3645" i="10"/>
  <c r="J3644" i="10"/>
  <c r="J3652" i="10"/>
  <c r="J3651" i="10"/>
  <c r="J3650" i="10"/>
  <c r="J3649" i="10"/>
  <c r="J3648" i="10"/>
  <c r="J3647" i="10"/>
  <c r="J3655" i="10"/>
  <c r="J3654" i="10"/>
  <c r="J3653" i="10"/>
  <c r="J3658" i="10"/>
  <c r="J3657" i="10"/>
  <c r="J3656" i="10"/>
  <c r="J3660" i="10"/>
  <c r="J3661" i="10"/>
  <c r="J3659" i="10"/>
  <c r="J3666" i="10"/>
  <c r="J3664" i="10"/>
  <c r="J3662" i="10"/>
  <c r="J3665" i="10"/>
  <c r="J3663" i="10"/>
  <c r="J3668" i="10"/>
  <c r="J3669" i="10"/>
  <c r="J3667" i="10"/>
  <c r="J3675" i="10"/>
  <c r="J3674" i="10"/>
  <c r="J3672" i="10"/>
  <c r="J3670" i="10"/>
  <c r="J3673" i="10"/>
  <c r="J3671" i="10"/>
  <c r="J3681" i="10"/>
  <c r="J3680" i="10"/>
  <c r="J3679" i="10"/>
  <c r="J3678" i="10"/>
  <c r="J3677" i="10"/>
  <c r="J3676" i="10"/>
  <c r="J3685" i="10"/>
  <c r="J3684" i="10"/>
  <c r="J3683" i="10"/>
  <c r="J3682" i="10"/>
  <c r="J3686" i="10"/>
  <c r="J3689" i="10"/>
  <c r="J3687" i="10"/>
  <c r="J3690" i="10"/>
  <c r="J3688" i="10"/>
  <c r="J3704" i="10"/>
  <c r="J3706" i="10"/>
  <c r="J3705" i="10"/>
  <c r="J3708" i="10"/>
  <c r="J3707" i="10"/>
  <c r="J3709" i="10"/>
  <c r="J3712" i="10"/>
  <c r="J3710" i="10"/>
  <c r="J3713" i="10"/>
  <c r="J3711" i="10"/>
  <c r="J3716" i="10"/>
  <c r="J3714" i="10"/>
  <c r="J3715" i="10"/>
  <c r="J3720" i="10"/>
  <c r="J3718" i="10"/>
  <c r="J3721" i="10"/>
  <c r="J3719" i="10"/>
  <c r="J3717" i="10"/>
  <c r="J3726" i="10"/>
  <c r="J3724" i="10"/>
  <c r="J3722" i="10"/>
  <c r="J3725" i="10"/>
  <c r="J3723" i="10"/>
  <c r="J3728" i="10"/>
  <c r="J3729" i="10"/>
  <c r="J3727" i="10"/>
  <c r="J3734" i="10"/>
  <c r="J3732" i="10"/>
  <c r="J3730" i="10"/>
  <c r="J3735" i="10"/>
  <c r="J3733" i="10"/>
  <c r="J3731" i="10"/>
  <c r="J3737" i="10"/>
  <c r="J3736" i="10"/>
  <c r="J3739" i="10"/>
  <c r="J3738" i="10"/>
  <c r="J3744" i="10"/>
  <c r="J3742" i="10"/>
  <c r="J3740" i="10"/>
  <c r="J3743" i="10"/>
  <c r="J3741" i="10"/>
  <c r="J3748" i="10"/>
  <c r="J3746" i="10"/>
  <c r="J3747" i="10"/>
  <c r="J3745" i="10"/>
  <c r="J3753" i="10"/>
  <c r="J3751" i="10"/>
  <c r="J3750" i="10"/>
  <c r="J3754" i="10"/>
  <c r="J3752" i="10"/>
  <c r="J3749" i="10"/>
  <c r="J3759" i="10"/>
  <c r="J3757" i="10"/>
  <c r="J3755" i="10"/>
  <c r="J3758" i="10"/>
  <c r="J3756" i="10"/>
  <c r="J3763" i="10"/>
  <c r="J3761" i="10"/>
  <c r="J3762" i="10"/>
  <c r="J3760" i="10"/>
  <c r="J3767" i="10"/>
  <c r="J3765" i="10"/>
  <c r="J3768" i="10"/>
  <c r="J3766" i="10"/>
  <c r="J3764" i="10"/>
  <c r="J3773" i="10"/>
  <c r="J3771" i="10"/>
  <c r="J3769" i="10"/>
  <c r="J3772" i="10"/>
  <c r="J3770" i="10"/>
  <c r="J3777" i="10"/>
  <c r="J3775" i="10"/>
  <c r="J3776" i="10"/>
  <c r="J3774" i="10"/>
  <c r="J3783" i="10"/>
  <c r="J3781" i="10"/>
  <c r="J3779" i="10"/>
  <c r="J3782" i="10"/>
  <c r="J3780" i="10"/>
  <c r="J3778" i="10"/>
  <c r="J3787" i="10"/>
  <c r="J3785" i="10"/>
  <c r="J3788" i="10"/>
  <c r="J3786" i="10"/>
  <c r="J3784" i="10"/>
  <c r="J3793" i="10"/>
  <c r="J3791" i="10"/>
  <c r="J3789" i="10"/>
  <c r="J3792" i="10"/>
  <c r="J3790" i="10"/>
  <c r="J3799" i="10"/>
  <c r="J3797" i="10"/>
  <c r="J3795" i="10"/>
  <c r="J3798" i="10"/>
  <c r="J3796" i="10"/>
  <c r="J3794" i="10"/>
  <c r="J3803" i="10"/>
  <c r="J3801" i="10"/>
  <c r="J3802" i="10"/>
  <c r="J3800" i="10"/>
  <c r="J3807" i="10"/>
  <c r="J3805" i="10"/>
  <c r="J3806" i="10"/>
  <c r="J3804" i="10"/>
  <c r="J3811" i="10"/>
  <c r="J3809" i="10"/>
  <c r="J3810" i="10"/>
  <c r="J3808" i="10"/>
  <c r="J3815" i="10"/>
  <c r="J3813" i="10"/>
  <c r="J3814" i="10"/>
  <c r="J3812" i="10"/>
  <c r="J3821" i="10"/>
  <c r="J3819" i="10"/>
  <c r="J3817" i="10"/>
  <c r="J3820" i="10"/>
  <c r="J3818" i="10"/>
  <c r="J3816" i="10"/>
  <c r="J3824" i="10"/>
  <c r="J3822" i="10"/>
  <c r="J3825" i="10"/>
  <c r="J3823" i="10"/>
  <c r="J3830" i="10"/>
  <c r="J3828" i="10"/>
  <c r="J3826" i="10"/>
  <c r="J3831" i="10"/>
  <c r="J3829" i="10"/>
  <c r="J3827" i="10"/>
  <c r="J3834" i="10"/>
  <c r="J3832" i="10"/>
  <c r="J3835" i="10"/>
  <c r="J3833" i="10"/>
  <c r="J3840" i="10"/>
  <c r="J3838" i="10"/>
  <c r="J3836" i="10"/>
  <c r="J3841" i="10"/>
  <c r="J3839" i="10"/>
  <c r="J3837" i="10"/>
  <c r="J3846" i="10"/>
  <c r="J3844" i="10"/>
  <c r="J3842" i="10"/>
  <c r="J3847" i="10"/>
  <c r="J3845" i="10"/>
  <c r="J3843" i="10"/>
  <c r="J3852" i="10"/>
  <c r="J3850" i="10"/>
  <c r="J3848" i="10"/>
  <c r="J3851" i="10"/>
  <c r="J3849" i="10"/>
  <c r="J3857" i="10"/>
  <c r="J3855" i="10"/>
  <c r="J3854" i="10"/>
  <c r="J3856" i="10"/>
  <c r="J3853" i="10"/>
  <c r="J3863" i="10"/>
  <c r="J3861" i="10"/>
  <c r="J3859" i="10"/>
  <c r="J3862" i="10"/>
  <c r="J3860" i="10"/>
  <c r="J3858" i="10"/>
  <c r="J3869" i="10"/>
  <c r="J3867" i="10"/>
  <c r="J3865" i="10"/>
  <c r="J3868" i="10"/>
  <c r="J3866" i="10"/>
  <c r="J3864" i="10"/>
  <c r="J3871" i="10"/>
  <c r="J3872" i="10"/>
  <c r="J3870" i="10"/>
  <c r="J3875" i="10"/>
  <c r="J3873" i="10"/>
  <c r="J3874" i="10"/>
  <c r="J3879" i="10"/>
  <c r="J3877" i="10"/>
  <c r="J3878" i="10"/>
  <c r="J3876" i="10"/>
  <c r="J3883" i="10"/>
  <c r="J3881" i="10"/>
  <c r="J3884" i="10"/>
  <c r="J3882" i="10"/>
  <c r="J3880" i="10"/>
  <c r="J3889" i="10"/>
  <c r="J3887" i="10"/>
  <c r="J3885" i="10"/>
  <c r="J3888" i="10"/>
  <c r="J3886" i="10"/>
  <c r="J3891" i="10"/>
  <c r="J3892" i="10"/>
  <c r="J3890" i="10"/>
  <c r="J3895" i="10"/>
  <c r="J3893" i="10"/>
  <c r="J3894" i="10"/>
  <c r="J3899" i="10"/>
  <c r="J3897" i="10"/>
  <c r="J3898" i="10"/>
  <c r="J3896" i="10"/>
  <c r="J3903" i="10"/>
  <c r="J3901" i="10"/>
  <c r="J3902" i="10"/>
  <c r="J3900" i="10"/>
  <c r="J3907" i="10"/>
  <c r="J3905" i="10"/>
  <c r="J3906" i="10"/>
  <c r="J3904" i="10"/>
  <c r="J3911" i="10"/>
  <c r="J3909" i="10"/>
  <c r="J3910" i="10"/>
  <c r="J3908" i="10"/>
  <c r="J3915" i="10"/>
  <c r="J3913" i="10"/>
  <c r="J3916" i="10"/>
  <c r="J3914" i="10"/>
  <c r="J3912" i="10"/>
  <c r="J3919" i="10"/>
  <c r="J3917" i="10"/>
  <c r="J3920" i="10"/>
  <c r="J3918" i="10"/>
  <c r="J3923" i="10"/>
  <c r="J3921" i="10"/>
  <c r="J3922" i="10"/>
  <c r="J3929" i="10"/>
  <c r="J3927" i="10"/>
  <c r="J3925" i="10"/>
  <c r="J3928" i="10"/>
  <c r="J3926" i="10"/>
  <c r="J3924" i="10"/>
  <c r="J3933" i="10"/>
  <c r="J3931" i="10"/>
  <c r="J3934" i="10"/>
  <c r="J3932" i="10"/>
  <c r="J3930" i="10"/>
  <c r="J3939" i="10"/>
  <c r="J3937" i="10"/>
  <c r="J3935" i="10"/>
  <c r="J3938" i="10"/>
  <c r="J3936" i="10"/>
  <c r="J3945" i="10"/>
  <c r="J3943" i="10"/>
  <c r="J3941" i="10"/>
  <c r="J3944" i="10"/>
  <c r="J3942" i="10"/>
  <c r="J3940" i="10"/>
  <c r="J3948" i="10"/>
  <c r="J3949" i="10"/>
  <c r="J3947" i="10"/>
  <c r="J3946" i="10"/>
  <c r="J3954" i="10"/>
  <c r="J3952" i="10"/>
  <c r="J3950" i="10"/>
  <c r="J3955" i="10"/>
  <c r="J3953" i="10"/>
  <c r="J3951" i="10"/>
  <c r="J3960" i="10"/>
  <c r="J3958" i="10"/>
  <c r="J3956" i="10"/>
  <c r="J3961" i="10"/>
  <c r="J3959" i="10"/>
  <c r="J3957" i="10"/>
  <c r="J3964" i="10"/>
  <c r="J3962" i="10"/>
  <c r="J3963" i="10"/>
  <c r="J3968" i="10"/>
  <c r="J3966" i="10"/>
  <c r="J3967" i="10"/>
  <c r="J3965" i="10"/>
  <c r="J3974" i="10"/>
  <c r="J3972" i="10"/>
  <c r="J3970" i="10"/>
  <c r="J3973" i="10"/>
  <c r="J3971" i="10"/>
  <c r="J3969" i="10"/>
  <c r="J3976" i="10"/>
  <c r="J3977" i="10"/>
  <c r="J3975" i="10"/>
  <c r="J3980" i="10"/>
  <c r="J3978" i="10"/>
  <c r="J3979" i="10"/>
  <c r="J3982" i="10"/>
  <c r="J3983" i="10"/>
  <c r="J3981" i="10"/>
  <c r="J3986" i="10"/>
  <c r="J3984" i="10"/>
  <c r="J3985" i="10"/>
  <c r="J3990" i="10"/>
  <c r="J3988" i="10"/>
  <c r="J3991" i="10"/>
  <c r="J3989" i="10"/>
  <c r="J3987" i="10"/>
  <c r="J3994" i="10"/>
  <c r="J3992" i="10"/>
  <c r="J3995" i="10"/>
  <c r="J3993" i="10"/>
  <c r="J3997" i="10"/>
  <c r="J3998" i="10"/>
  <c r="J3996" i="10"/>
  <c r="J4002" i="10"/>
  <c r="J4000" i="10"/>
  <c r="J3999" i="10"/>
  <c r="J4003" i="10"/>
  <c r="J4001" i="10"/>
  <c r="J4008" i="10"/>
  <c r="J4006" i="10"/>
  <c r="J4004" i="10"/>
  <c r="J4009" i="10"/>
  <c r="J4007" i="10"/>
  <c r="J4005" i="10"/>
  <c r="J4010" i="10"/>
  <c r="J4012" i="10"/>
  <c r="J4011" i="10"/>
  <c r="J4015" i="10"/>
  <c r="J4013" i="10"/>
  <c r="J4014" i="10"/>
  <c r="J4019" i="10"/>
  <c r="J4017" i="10"/>
  <c r="J4018" i="10"/>
  <c r="J4016" i="10"/>
  <c r="J2" i="10"/>
  <c r="J6" i="10"/>
  <c r="J135" i="10"/>
  <c r="J178" i="10"/>
  <c r="J195" i="10"/>
  <c r="J210" i="10"/>
  <c r="J251" i="10"/>
  <c r="J288" i="10"/>
  <c r="J3425" i="10"/>
  <c r="J826" i="3"/>
  <c r="K826" i="3" s="1"/>
  <c r="M826" i="3" s="1"/>
  <c r="J827" i="3"/>
  <c r="K827" i="3" s="1"/>
  <c r="M827" i="3" s="1"/>
  <c r="J828" i="3"/>
  <c r="K828" i="3" s="1"/>
  <c r="M828" i="3" s="1"/>
  <c r="J829" i="3"/>
  <c r="K829" i="3" s="1"/>
  <c r="M829" i="3" s="1"/>
  <c r="J830" i="3"/>
  <c r="K830" i="3" s="1"/>
  <c r="M830" i="3" s="1"/>
  <c r="J831" i="3"/>
  <c r="K831" i="3" s="1"/>
  <c r="M831" i="3" s="1"/>
  <c r="J832" i="3"/>
  <c r="K832" i="3" s="1"/>
  <c r="M832" i="3" s="1"/>
  <c r="J833" i="3"/>
  <c r="K833" i="3" s="1"/>
  <c r="M833" i="3" s="1"/>
  <c r="J834" i="3"/>
  <c r="K834" i="3" s="1"/>
  <c r="M834" i="3" s="1"/>
  <c r="J835" i="3"/>
  <c r="K835" i="3" s="1"/>
  <c r="M835" i="3" s="1"/>
  <c r="J836" i="3"/>
  <c r="K836" i="3" s="1"/>
  <c r="M836" i="3" s="1"/>
  <c r="J837" i="3"/>
  <c r="K837" i="3" s="1"/>
  <c r="M837" i="3" s="1"/>
  <c r="J838" i="3"/>
  <c r="K838" i="3" s="1"/>
  <c r="M838" i="3" s="1"/>
  <c r="J839" i="3"/>
  <c r="K839" i="3" s="1"/>
  <c r="M839" i="3" s="1"/>
  <c r="J840" i="3"/>
  <c r="K840" i="3" s="1"/>
  <c r="M840" i="3" s="1"/>
  <c r="J841" i="3"/>
  <c r="K841" i="3" s="1"/>
  <c r="M841" i="3" s="1"/>
  <c r="J842" i="3"/>
  <c r="K842" i="3" s="1"/>
  <c r="M842" i="3" s="1"/>
  <c r="J843" i="3"/>
  <c r="K843" i="3" s="1"/>
  <c r="M843" i="3" s="1"/>
  <c r="J844" i="3"/>
  <c r="K844" i="3" s="1"/>
  <c r="M844" i="3" s="1"/>
  <c r="J845" i="3"/>
  <c r="K845" i="3" s="1"/>
  <c r="M845" i="3" s="1"/>
  <c r="J846" i="3"/>
  <c r="K846" i="3" s="1"/>
  <c r="M846" i="3" s="1"/>
  <c r="J847" i="3"/>
  <c r="K847" i="3" s="1"/>
  <c r="M847" i="3" s="1"/>
  <c r="J848" i="3"/>
  <c r="K848" i="3" s="1"/>
  <c r="M848" i="3" s="1"/>
  <c r="J849" i="3"/>
  <c r="K849" i="3" s="1"/>
  <c r="M849" i="3" s="1"/>
  <c r="J850" i="3"/>
  <c r="K850" i="3" s="1"/>
  <c r="M850" i="3" s="1"/>
  <c r="J851" i="3"/>
  <c r="K851" i="3" s="1"/>
  <c r="M851" i="3" s="1"/>
  <c r="J852" i="3"/>
  <c r="K852" i="3" s="1"/>
  <c r="M852" i="3" s="1"/>
  <c r="J853" i="3"/>
  <c r="K853" i="3" s="1"/>
  <c r="M853" i="3" s="1"/>
  <c r="J854" i="3"/>
  <c r="K854" i="3" s="1"/>
  <c r="M854" i="3" s="1"/>
  <c r="J855" i="3"/>
  <c r="K855" i="3" s="1"/>
  <c r="M855" i="3" s="1"/>
  <c r="J856" i="3"/>
  <c r="K856" i="3" s="1"/>
  <c r="M856" i="3" s="1"/>
  <c r="J857" i="3"/>
  <c r="K857" i="3" s="1"/>
  <c r="M857" i="3" s="1"/>
  <c r="J858" i="3"/>
  <c r="K858" i="3" s="1"/>
  <c r="M858" i="3" s="1"/>
  <c r="J859" i="3"/>
  <c r="K859" i="3" s="1"/>
  <c r="M859" i="3" s="1"/>
  <c r="J860" i="3"/>
  <c r="K860" i="3" s="1"/>
  <c r="M860" i="3" s="1"/>
  <c r="J861" i="3"/>
  <c r="K861" i="3" s="1"/>
  <c r="M861" i="3" s="1"/>
  <c r="J862" i="3"/>
  <c r="K862" i="3" s="1"/>
  <c r="M862" i="3" s="1"/>
  <c r="J863" i="3"/>
  <c r="K863" i="3" s="1"/>
  <c r="M863" i="3" s="1"/>
  <c r="J864" i="3"/>
  <c r="K864" i="3" s="1"/>
  <c r="M864" i="3" s="1"/>
  <c r="J865" i="3"/>
  <c r="K865" i="3" s="1"/>
  <c r="M865" i="3" s="1"/>
  <c r="J866" i="3"/>
  <c r="K866" i="3" s="1"/>
  <c r="M866" i="3" s="1"/>
  <c r="J867" i="3"/>
  <c r="K867" i="3" s="1"/>
  <c r="M867" i="3" s="1"/>
  <c r="J868" i="3"/>
  <c r="K868" i="3" s="1"/>
  <c r="M868" i="3" s="1"/>
  <c r="J869" i="3"/>
  <c r="K869" i="3" s="1"/>
  <c r="M869" i="3" s="1"/>
  <c r="J870" i="3"/>
  <c r="K870" i="3" s="1"/>
  <c r="M870" i="3" s="1"/>
  <c r="J871" i="3"/>
  <c r="K871" i="3" s="1"/>
  <c r="M871" i="3" s="1"/>
  <c r="J872" i="3"/>
  <c r="K872" i="3" s="1"/>
  <c r="M872" i="3" s="1"/>
  <c r="J873" i="3"/>
  <c r="K873" i="3" s="1"/>
  <c r="M873" i="3" s="1"/>
  <c r="J874" i="3"/>
  <c r="K874" i="3" s="1"/>
  <c r="M874" i="3" s="1"/>
  <c r="J875" i="3"/>
  <c r="K875" i="3" s="1"/>
  <c r="M875" i="3" s="1"/>
  <c r="J876" i="3"/>
  <c r="K876" i="3" s="1"/>
  <c r="M876" i="3" s="1"/>
  <c r="J877" i="3"/>
  <c r="K877" i="3" s="1"/>
  <c r="M877" i="3" s="1"/>
  <c r="J878" i="3"/>
  <c r="K878" i="3" s="1"/>
  <c r="M878" i="3" s="1"/>
  <c r="J879" i="3"/>
  <c r="K879" i="3" s="1"/>
  <c r="M879" i="3" s="1"/>
  <c r="J880" i="3"/>
  <c r="K880" i="3" s="1"/>
  <c r="M880" i="3" s="1"/>
  <c r="J881" i="3"/>
  <c r="K881" i="3" s="1"/>
  <c r="M881" i="3" s="1"/>
  <c r="J882" i="3"/>
  <c r="K882" i="3" s="1"/>
  <c r="M882" i="3" s="1"/>
  <c r="J883" i="3"/>
  <c r="K883" i="3" s="1"/>
  <c r="M883" i="3" s="1"/>
  <c r="J884" i="3"/>
  <c r="K884" i="3" s="1"/>
  <c r="M884" i="3" s="1"/>
  <c r="J885" i="3"/>
  <c r="K885" i="3" s="1"/>
  <c r="M885" i="3" s="1"/>
  <c r="J886" i="3"/>
  <c r="K886" i="3" s="1"/>
  <c r="M886" i="3" s="1"/>
  <c r="J887" i="3"/>
  <c r="K887" i="3" s="1"/>
  <c r="M887" i="3" s="1"/>
  <c r="J888" i="3"/>
  <c r="K888" i="3" s="1"/>
  <c r="M888" i="3" s="1"/>
  <c r="J889" i="3"/>
  <c r="K889" i="3" s="1"/>
  <c r="M889" i="3" s="1"/>
  <c r="J890" i="3"/>
  <c r="K890" i="3" s="1"/>
  <c r="M890" i="3" s="1"/>
  <c r="J891" i="3"/>
  <c r="K891" i="3" s="1"/>
  <c r="M891" i="3" s="1"/>
  <c r="J892" i="3"/>
  <c r="K892" i="3" s="1"/>
  <c r="M892" i="3" s="1"/>
  <c r="J893" i="3"/>
  <c r="K893" i="3" s="1"/>
  <c r="M893" i="3" s="1"/>
  <c r="J894" i="3"/>
  <c r="K894" i="3" s="1"/>
  <c r="M894" i="3" s="1"/>
  <c r="J895" i="3"/>
  <c r="K895" i="3" s="1"/>
  <c r="M895" i="3" s="1"/>
  <c r="J896" i="3"/>
  <c r="K896" i="3" s="1"/>
  <c r="M896" i="3" s="1"/>
  <c r="J897" i="3"/>
  <c r="K897" i="3" s="1"/>
  <c r="M897" i="3" s="1"/>
  <c r="J898" i="3"/>
  <c r="K898" i="3" s="1"/>
  <c r="M898" i="3" s="1"/>
  <c r="J899" i="3"/>
  <c r="K899" i="3" s="1"/>
  <c r="M899" i="3" s="1"/>
  <c r="J900" i="3"/>
  <c r="K900" i="3" s="1"/>
  <c r="M900" i="3" s="1"/>
  <c r="J901" i="3"/>
  <c r="K901" i="3" s="1"/>
  <c r="M901" i="3" s="1"/>
  <c r="J902" i="3"/>
  <c r="K902" i="3" s="1"/>
  <c r="M902" i="3" s="1"/>
  <c r="J903" i="3"/>
  <c r="K903" i="3" s="1"/>
  <c r="M903" i="3" s="1"/>
  <c r="J904" i="3"/>
  <c r="K904" i="3" s="1"/>
  <c r="M904" i="3" s="1"/>
  <c r="J905" i="3"/>
  <c r="K905" i="3" s="1"/>
  <c r="M905" i="3" s="1"/>
  <c r="J906" i="3"/>
  <c r="K906" i="3" s="1"/>
  <c r="M906" i="3" s="1"/>
  <c r="J907" i="3"/>
  <c r="K907" i="3" s="1"/>
  <c r="M907" i="3" s="1"/>
  <c r="J908" i="3"/>
  <c r="K908" i="3" s="1"/>
  <c r="M908" i="3" s="1"/>
  <c r="J909" i="3"/>
  <c r="K909" i="3" s="1"/>
  <c r="M909" i="3" s="1"/>
  <c r="J910" i="3"/>
  <c r="K910" i="3" s="1"/>
  <c r="M910" i="3" s="1"/>
  <c r="J911" i="3"/>
  <c r="K911" i="3" s="1"/>
  <c r="M911" i="3" s="1"/>
  <c r="J912" i="3"/>
  <c r="K912" i="3" s="1"/>
  <c r="M912" i="3" s="1"/>
  <c r="J913" i="3"/>
  <c r="K913" i="3" s="1"/>
  <c r="M913" i="3" s="1"/>
  <c r="J914" i="3"/>
  <c r="K914" i="3" s="1"/>
  <c r="M914" i="3" s="1"/>
  <c r="J915" i="3"/>
  <c r="K915" i="3" s="1"/>
  <c r="M915" i="3" s="1"/>
  <c r="J916" i="3"/>
  <c r="K916" i="3" s="1"/>
  <c r="M916" i="3" s="1"/>
  <c r="J917" i="3"/>
  <c r="K917" i="3" s="1"/>
  <c r="M917" i="3" s="1"/>
  <c r="J918" i="3"/>
  <c r="K918" i="3" s="1"/>
  <c r="M918" i="3" s="1"/>
  <c r="J919" i="3"/>
  <c r="K919" i="3" s="1"/>
  <c r="M919" i="3" s="1"/>
  <c r="J920" i="3"/>
  <c r="K920" i="3" s="1"/>
  <c r="M920" i="3" s="1"/>
  <c r="J921" i="3"/>
  <c r="K921" i="3" s="1"/>
  <c r="M921" i="3" s="1"/>
  <c r="J922" i="3"/>
  <c r="K922" i="3" s="1"/>
  <c r="M922" i="3" s="1"/>
  <c r="J923" i="3"/>
  <c r="K923" i="3" s="1"/>
  <c r="M923" i="3" s="1"/>
  <c r="J924" i="3"/>
  <c r="K924" i="3" s="1"/>
  <c r="M924" i="3" s="1"/>
  <c r="J925" i="3"/>
  <c r="K925" i="3" s="1"/>
  <c r="M925" i="3" s="1"/>
  <c r="J926" i="3"/>
  <c r="K926" i="3" s="1"/>
  <c r="M926" i="3" s="1"/>
  <c r="J927" i="3"/>
  <c r="K927" i="3" s="1"/>
  <c r="M927" i="3" s="1"/>
  <c r="J928" i="3"/>
  <c r="K928" i="3" s="1"/>
  <c r="M928" i="3" s="1"/>
  <c r="J929" i="3"/>
  <c r="K929" i="3" s="1"/>
  <c r="M929" i="3" s="1"/>
  <c r="J930" i="3"/>
  <c r="K930" i="3" s="1"/>
  <c r="M930" i="3" s="1"/>
  <c r="J931" i="3"/>
  <c r="K931" i="3" s="1"/>
  <c r="M931" i="3" s="1"/>
  <c r="J932" i="3"/>
  <c r="K932" i="3" s="1"/>
  <c r="M932" i="3" s="1"/>
  <c r="J933" i="3"/>
  <c r="K933" i="3" s="1"/>
  <c r="M933" i="3" s="1"/>
  <c r="J934" i="3"/>
  <c r="K934" i="3" s="1"/>
  <c r="M934" i="3" s="1"/>
  <c r="J935" i="3"/>
  <c r="K935" i="3" s="1"/>
  <c r="M935" i="3" s="1"/>
  <c r="J936" i="3"/>
  <c r="K936" i="3" s="1"/>
  <c r="M936" i="3" s="1"/>
  <c r="J937" i="3"/>
  <c r="K937" i="3" s="1"/>
  <c r="M937" i="3" s="1"/>
  <c r="J938" i="3"/>
  <c r="K938" i="3" s="1"/>
  <c r="M938" i="3" s="1"/>
  <c r="J939" i="3"/>
  <c r="K939" i="3" s="1"/>
  <c r="M939" i="3" s="1"/>
  <c r="J940" i="3"/>
  <c r="K940" i="3" s="1"/>
  <c r="M940" i="3" s="1"/>
  <c r="J941" i="3"/>
  <c r="K941" i="3" s="1"/>
  <c r="M941" i="3" s="1"/>
  <c r="J942" i="3"/>
  <c r="K942" i="3" s="1"/>
  <c r="M942" i="3" s="1"/>
  <c r="J943" i="3"/>
  <c r="K943" i="3" s="1"/>
  <c r="M943" i="3" s="1"/>
  <c r="J944" i="3"/>
  <c r="K944" i="3" s="1"/>
  <c r="M944" i="3" s="1"/>
  <c r="J945" i="3"/>
  <c r="K945" i="3" s="1"/>
  <c r="M945" i="3" s="1"/>
  <c r="J946" i="3"/>
  <c r="K946" i="3" s="1"/>
  <c r="M946" i="3" s="1"/>
  <c r="J947" i="3"/>
  <c r="K947" i="3" s="1"/>
  <c r="M947" i="3" s="1"/>
  <c r="J948" i="3"/>
  <c r="K948" i="3" s="1"/>
  <c r="M948" i="3" s="1"/>
  <c r="J949" i="3"/>
  <c r="K949" i="3" s="1"/>
  <c r="M949" i="3" s="1"/>
  <c r="J950" i="3"/>
  <c r="K950" i="3" s="1"/>
  <c r="M950" i="3" s="1"/>
  <c r="J951" i="3"/>
  <c r="K951" i="3" s="1"/>
  <c r="M951" i="3" s="1"/>
  <c r="J952" i="3"/>
  <c r="K952" i="3" s="1"/>
  <c r="M952" i="3" s="1"/>
  <c r="J953" i="3"/>
  <c r="K953" i="3" s="1"/>
  <c r="M953" i="3" s="1"/>
  <c r="J954" i="3"/>
  <c r="K954" i="3" s="1"/>
  <c r="M954" i="3" s="1"/>
  <c r="J955" i="3"/>
  <c r="K955" i="3" s="1"/>
  <c r="M955" i="3" s="1"/>
  <c r="J956" i="3"/>
  <c r="K956" i="3" s="1"/>
  <c r="M956" i="3" s="1"/>
  <c r="J957" i="3"/>
  <c r="K957" i="3" s="1"/>
  <c r="M957" i="3" s="1"/>
  <c r="J958" i="3"/>
  <c r="K958" i="3" s="1"/>
  <c r="M958" i="3" s="1"/>
  <c r="J959" i="3"/>
  <c r="K959" i="3" s="1"/>
  <c r="M959" i="3" s="1"/>
  <c r="J960" i="3"/>
  <c r="K960" i="3" s="1"/>
  <c r="M960" i="3" s="1"/>
  <c r="J961" i="3"/>
  <c r="K961" i="3" s="1"/>
  <c r="M961" i="3" s="1"/>
  <c r="J962" i="3"/>
  <c r="K962" i="3" s="1"/>
  <c r="M962" i="3" s="1"/>
  <c r="J963" i="3"/>
  <c r="K963" i="3" s="1"/>
  <c r="M963" i="3" s="1"/>
  <c r="J964" i="3"/>
  <c r="K964" i="3" s="1"/>
  <c r="M964" i="3" s="1"/>
  <c r="J965" i="3"/>
  <c r="K965" i="3" s="1"/>
  <c r="M965" i="3" s="1"/>
  <c r="J966" i="3"/>
  <c r="K966" i="3" s="1"/>
  <c r="M966" i="3" s="1"/>
  <c r="J967" i="3"/>
  <c r="K967" i="3" s="1"/>
  <c r="M967" i="3" s="1"/>
  <c r="J968" i="3"/>
  <c r="K968" i="3" s="1"/>
  <c r="M968" i="3" s="1"/>
  <c r="J969" i="3"/>
  <c r="K969" i="3" s="1"/>
  <c r="M969" i="3" s="1"/>
  <c r="J970" i="3"/>
  <c r="K970" i="3" s="1"/>
  <c r="M970" i="3" s="1"/>
  <c r="J971" i="3"/>
  <c r="K971" i="3" s="1"/>
  <c r="M971" i="3" s="1"/>
  <c r="J972" i="3"/>
  <c r="K972" i="3" s="1"/>
  <c r="M972" i="3" s="1"/>
  <c r="J973" i="3"/>
  <c r="K973" i="3" s="1"/>
  <c r="M973" i="3" s="1"/>
  <c r="J974" i="3"/>
  <c r="K974" i="3" s="1"/>
  <c r="M974" i="3" s="1"/>
  <c r="J975" i="3"/>
  <c r="K975" i="3" s="1"/>
  <c r="M975" i="3" s="1"/>
  <c r="J976" i="3"/>
  <c r="K976" i="3" s="1"/>
  <c r="M976" i="3" s="1"/>
  <c r="J977" i="3"/>
  <c r="K977" i="3" s="1"/>
  <c r="M977" i="3" s="1"/>
  <c r="J978" i="3"/>
  <c r="K978" i="3" s="1"/>
  <c r="M978" i="3" s="1"/>
  <c r="J979" i="3"/>
  <c r="K979" i="3" s="1"/>
  <c r="M979" i="3" s="1"/>
  <c r="J980" i="3"/>
  <c r="K980" i="3" s="1"/>
  <c r="M980" i="3" s="1"/>
  <c r="J981" i="3"/>
  <c r="K981" i="3" s="1"/>
  <c r="M981" i="3" s="1"/>
  <c r="J982" i="3"/>
  <c r="K982" i="3" s="1"/>
  <c r="M982" i="3" s="1"/>
  <c r="J983" i="3"/>
  <c r="K983" i="3" s="1"/>
  <c r="M983" i="3" s="1"/>
  <c r="J984" i="3"/>
  <c r="K984" i="3" s="1"/>
  <c r="M984" i="3" s="1"/>
  <c r="J985" i="3"/>
  <c r="K985" i="3" s="1"/>
  <c r="M985" i="3" s="1"/>
  <c r="J986" i="3"/>
  <c r="K986" i="3" s="1"/>
  <c r="M986" i="3" s="1"/>
  <c r="J987" i="3"/>
  <c r="K987" i="3" s="1"/>
  <c r="M987" i="3" s="1"/>
  <c r="J988" i="3"/>
  <c r="K988" i="3" s="1"/>
  <c r="M988" i="3" s="1"/>
  <c r="J989" i="3"/>
  <c r="K989" i="3" s="1"/>
  <c r="M989" i="3" s="1"/>
  <c r="J990" i="3"/>
  <c r="K990" i="3" s="1"/>
  <c r="M990" i="3" s="1"/>
  <c r="J991" i="3"/>
  <c r="K991" i="3" s="1"/>
  <c r="M991" i="3" s="1"/>
  <c r="J992" i="3"/>
  <c r="K992" i="3" s="1"/>
  <c r="M992" i="3" s="1"/>
  <c r="J993" i="3"/>
  <c r="K993" i="3" s="1"/>
  <c r="M993" i="3" s="1"/>
  <c r="J994" i="3"/>
  <c r="K994" i="3" s="1"/>
  <c r="M994" i="3" s="1"/>
  <c r="J995" i="3"/>
  <c r="K995" i="3" s="1"/>
  <c r="M995" i="3" s="1"/>
  <c r="J996" i="3"/>
  <c r="K996" i="3" s="1"/>
  <c r="M996" i="3" s="1"/>
  <c r="J997" i="3"/>
  <c r="K997" i="3" s="1"/>
  <c r="M997" i="3" s="1"/>
  <c r="J998" i="3"/>
  <c r="K998" i="3" s="1"/>
  <c r="M998" i="3" s="1"/>
  <c r="J999" i="3"/>
  <c r="K999" i="3" s="1"/>
  <c r="M999" i="3" s="1"/>
  <c r="J1000" i="3"/>
  <c r="K1000" i="3" s="1"/>
  <c r="M1000" i="3" s="1"/>
  <c r="J1001" i="3"/>
  <c r="K1001" i="3" s="1"/>
  <c r="M1001" i="3" s="1"/>
  <c r="K2" i="3"/>
  <c r="J3452" i="10"/>
  <c r="J3453" i="10"/>
  <c r="J3454" i="10"/>
  <c r="J3455" i="10"/>
  <c r="J3456" i="10"/>
  <c r="J3457" i="10"/>
  <c r="J3458" i="10"/>
  <c r="J3459" i="10"/>
  <c r="J3460" i="10"/>
  <c r="J3461" i="10"/>
  <c r="J3441" i="10"/>
  <c r="J3442" i="10"/>
  <c r="J3443" i="10"/>
  <c r="J3444" i="10"/>
  <c r="J3445" i="10"/>
  <c r="J3446" i="10"/>
  <c r="J3447" i="10"/>
  <c r="J3448" i="10"/>
  <c r="J3449" i="10"/>
  <c r="J3450" i="10"/>
  <c r="J3431" i="10"/>
  <c r="J3432" i="10"/>
  <c r="J3433" i="10"/>
  <c r="J3434" i="10"/>
  <c r="J3435" i="10"/>
  <c r="J3436" i="10"/>
  <c r="J3437" i="10"/>
  <c r="J3438" i="10"/>
  <c r="J3439" i="10"/>
  <c r="J3440" i="10"/>
  <c r="J3426" i="10"/>
  <c r="J3427" i="10"/>
  <c r="J3428" i="10"/>
  <c r="J3429" i="10"/>
  <c r="J3415" i="10"/>
  <c r="J3416" i="10"/>
  <c r="J3417" i="10"/>
  <c r="J3418" i="10"/>
  <c r="J3419" i="10"/>
  <c r="J3420" i="10"/>
  <c r="J3421" i="10"/>
  <c r="J3422" i="10"/>
  <c r="J3423" i="10"/>
  <c r="J3424" i="10"/>
  <c r="J3405" i="10"/>
  <c r="J3406" i="10"/>
  <c r="J3407" i="10"/>
  <c r="J3408" i="10"/>
  <c r="J3409" i="10"/>
  <c r="J3410" i="10"/>
  <c r="J3411" i="10"/>
  <c r="J3412" i="10"/>
  <c r="J3413" i="10"/>
  <c r="J3691" i="10"/>
  <c r="J3692" i="10"/>
  <c r="J3693" i="10"/>
  <c r="J3694" i="10"/>
  <c r="J3695" i="10"/>
  <c r="J3696" i="10"/>
  <c r="J3697" i="10"/>
  <c r="J3699" i="10"/>
  <c r="J3698" i="10"/>
  <c r="J3700" i="10"/>
  <c r="J3701" i="10"/>
  <c r="J3702" i="10"/>
  <c r="J3703" i="10"/>
  <c r="J1366" i="10"/>
  <c r="J1473" i="10"/>
  <c r="J1477" i="10"/>
  <c r="J1480" i="10"/>
  <c r="J1568" i="10"/>
  <c r="J504" i="10"/>
  <c r="J505" i="10"/>
  <c r="J531" i="10"/>
  <c r="J553" i="10"/>
  <c r="J554" i="10"/>
  <c r="J559" i="10"/>
  <c r="J591" i="10"/>
  <c r="J614" i="10"/>
  <c r="J624" i="10"/>
  <c r="J639" i="10"/>
  <c r="J698" i="10"/>
  <c r="J709" i="10"/>
  <c r="J712" i="10"/>
  <c r="J868" i="10"/>
  <c r="J976" i="10"/>
  <c r="J980" i="10"/>
  <c r="J983" i="10"/>
  <c r="J1032" i="10"/>
  <c r="J1119" i="10"/>
  <c r="J1121" i="10"/>
  <c r="J1142" i="10"/>
  <c r="J1235" i="10"/>
  <c r="J1628" i="10"/>
  <c r="J1637" i="10"/>
  <c r="J2711" i="10"/>
  <c r="J2827" i="10"/>
  <c r="J2834" i="10"/>
  <c r="J2855" i="10"/>
  <c r="J2862" i="10"/>
  <c r="J2887" i="10"/>
  <c r="J2888" i="10"/>
  <c r="J2898" i="10"/>
  <c r="J2951" i="10"/>
  <c r="J2954" i="10"/>
  <c r="J2971" i="10"/>
  <c r="J3010" i="10"/>
  <c r="J3048" i="10"/>
  <c r="J3077" i="10"/>
  <c r="J3130" i="10"/>
  <c r="J3143" i="10"/>
  <c r="J3183" i="10"/>
  <c r="J3207" i="10"/>
  <c r="J3220" i="10"/>
  <c r="J3240" i="10"/>
  <c r="J3248" i="10"/>
  <c r="J3249" i="10"/>
  <c r="J3263" i="10"/>
  <c r="J3276" i="10"/>
  <c r="J3279" i="10"/>
  <c r="J3280" i="10"/>
  <c r="J3293" i="10"/>
  <c r="J3299" i="10"/>
  <c r="J3300" i="10"/>
  <c r="J3301" i="10"/>
  <c r="J3308" i="10"/>
  <c r="J3340" i="10"/>
  <c r="J3346" i="10"/>
  <c r="J3365" i="10"/>
  <c r="J1997" i="10"/>
  <c r="J2006" i="10"/>
  <c r="J2033" i="10"/>
  <c r="J2043" i="10"/>
  <c r="J2053" i="10"/>
  <c r="J2079" i="10"/>
  <c r="J2082" i="10"/>
  <c r="J2090" i="10"/>
  <c r="J2111" i="10"/>
  <c r="J2125" i="10"/>
  <c r="J2153" i="10"/>
  <c r="J2154" i="10"/>
  <c r="J2155" i="10"/>
  <c r="J2170" i="10"/>
  <c r="J2186" i="10"/>
  <c r="J2236" i="10"/>
  <c r="J2263" i="10"/>
  <c r="J2295" i="10"/>
  <c r="J2303" i="10"/>
  <c r="J2317" i="10"/>
  <c r="J2318" i="10"/>
  <c r="J2325" i="10"/>
  <c r="C7" i="11" l="1"/>
  <c r="L2" i="3"/>
  <c r="M2" i="3"/>
  <c r="L3" i="3"/>
  <c r="M3" i="3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L33" i="3"/>
  <c r="M33" i="3"/>
  <c r="L34" i="3"/>
  <c r="M34" i="3"/>
  <c r="L35" i="3"/>
  <c r="M35" i="3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43" i="3"/>
  <c r="M43" i="3"/>
  <c r="L44" i="3"/>
  <c r="M44" i="3"/>
  <c r="L45" i="3"/>
  <c r="M45" i="3"/>
  <c r="L46" i="3"/>
  <c r="M46" i="3"/>
  <c r="L47" i="3"/>
  <c r="M47" i="3"/>
  <c r="L48" i="3"/>
  <c r="M48" i="3"/>
  <c r="L49" i="3"/>
  <c r="M49" i="3"/>
  <c r="L50" i="3"/>
  <c r="M50" i="3"/>
  <c r="L51" i="3"/>
  <c r="M51" i="3"/>
  <c r="L52" i="3"/>
  <c r="M52" i="3"/>
  <c r="L53" i="3"/>
  <c r="M53" i="3"/>
  <c r="L54" i="3"/>
  <c r="M54" i="3"/>
  <c r="L55" i="3"/>
  <c r="M55" i="3"/>
  <c r="L56" i="3"/>
  <c r="M56" i="3"/>
  <c r="L57" i="3"/>
  <c r="M57" i="3"/>
  <c r="L58" i="3"/>
  <c r="M58" i="3"/>
  <c r="L59" i="3"/>
  <c r="M59" i="3"/>
  <c r="L60" i="3"/>
  <c r="M60" i="3"/>
  <c r="L61" i="3"/>
  <c r="M61" i="3"/>
  <c r="L62" i="3"/>
  <c r="M62" i="3"/>
  <c r="L63" i="3"/>
  <c r="M63" i="3"/>
  <c r="L64" i="3"/>
  <c r="M64" i="3"/>
  <c r="L65" i="3"/>
  <c r="M65" i="3"/>
  <c r="L66" i="3"/>
  <c r="M66" i="3"/>
  <c r="L67" i="3"/>
  <c r="M67" i="3"/>
  <c r="L68" i="3"/>
  <c r="M68" i="3"/>
  <c r="L69" i="3"/>
  <c r="M69" i="3"/>
  <c r="L70" i="3"/>
  <c r="M70" i="3"/>
  <c r="L71" i="3"/>
  <c r="M71" i="3"/>
  <c r="L72" i="3"/>
  <c r="M72" i="3"/>
  <c r="L73" i="3"/>
  <c r="M73" i="3"/>
  <c r="L74" i="3"/>
  <c r="M74" i="3"/>
  <c r="L75" i="3"/>
  <c r="M75" i="3"/>
  <c r="L76" i="3"/>
  <c r="M76" i="3"/>
  <c r="L77" i="3"/>
  <c r="M77" i="3"/>
  <c r="L78" i="3"/>
  <c r="M78" i="3"/>
  <c r="L79" i="3"/>
  <c r="M79" i="3"/>
  <c r="L80" i="3"/>
  <c r="M80" i="3"/>
  <c r="L81" i="3"/>
  <c r="M81" i="3"/>
  <c r="L82" i="3"/>
  <c r="M82" i="3"/>
  <c r="L83" i="3"/>
  <c r="M83" i="3"/>
  <c r="L84" i="3"/>
  <c r="M84" i="3"/>
  <c r="L85" i="3"/>
  <c r="M85" i="3"/>
  <c r="L86" i="3"/>
  <c r="M86" i="3"/>
  <c r="L87" i="3"/>
  <c r="M87" i="3"/>
  <c r="L88" i="3"/>
  <c r="M88" i="3"/>
  <c r="L89" i="3"/>
  <c r="M89" i="3"/>
  <c r="L90" i="3"/>
  <c r="M90" i="3"/>
  <c r="L91" i="3"/>
  <c r="M91" i="3"/>
  <c r="L92" i="3"/>
  <c r="M92" i="3"/>
  <c r="L93" i="3"/>
  <c r="M93" i="3"/>
  <c r="L94" i="3"/>
  <c r="M94" i="3"/>
  <c r="L95" i="3"/>
  <c r="M95" i="3"/>
  <c r="L96" i="3"/>
  <c r="M96" i="3"/>
  <c r="L97" i="3"/>
  <c r="M97" i="3"/>
  <c r="L98" i="3"/>
  <c r="M98" i="3"/>
  <c r="L99" i="3"/>
  <c r="M99" i="3"/>
  <c r="L100" i="3"/>
  <c r="M100" i="3"/>
  <c r="L101" i="3"/>
  <c r="M101" i="3"/>
  <c r="L102" i="3"/>
  <c r="M102" i="3"/>
  <c r="L103" i="3"/>
  <c r="M103" i="3"/>
  <c r="L104" i="3"/>
  <c r="M104" i="3"/>
  <c r="L105" i="3"/>
  <c r="M105" i="3"/>
  <c r="L106" i="3"/>
  <c r="M106" i="3"/>
  <c r="L107" i="3"/>
  <c r="M107" i="3"/>
  <c r="L108" i="3"/>
  <c r="M108" i="3"/>
  <c r="L109" i="3"/>
  <c r="M109" i="3"/>
  <c r="L110" i="3"/>
  <c r="M110" i="3"/>
  <c r="L111" i="3"/>
  <c r="M111" i="3"/>
  <c r="L112" i="3"/>
  <c r="M112" i="3"/>
  <c r="L113" i="3"/>
  <c r="M113" i="3"/>
  <c r="L114" i="3"/>
  <c r="M114" i="3"/>
  <c r="L115" i="3"/>
  <c r="M115" i="3"/>
  <c r="L116" i="3"/>
  <c r="M116" i="3"/>
  <c r="L117" i="3"/>
  <c r="M117" i="3"/>
  <c r="L118" i="3"/>
  <c r="M118" i="3"/>
  <c r="L119" i="3"/>
  <c r="M119" i="3"/>
  <c r="L120" i="3"/>
  <c r="M120" i="3"/>
  <c r="L121" i="3"/>
  <c r="M121" i="3"/>
  <c r="L122" i="3"/>
  <c r="M122" i="3"/>
  <c r="L123" i="3"/>
  <c r="M123" i="3"/>
  <c r="L124" i="3"/>
  <c r="M124" i="3"/>
  <c r="L125" i="3"/>
  <c r="M125" i="3"/>
  <c r="L126" i="3"/>
  <c r="M126" i="3"/>
  <c r="L127" i="3"/>
  <c r="M127" i="3"/>
  <c r="L128" i="3"/>
  <c r="M128" i="3"/>
  <c r="L129" i="3"/>
  <c r="M129" i="3"/>
  <c r="L130" i="3"/>
  <c r="M130" i="3"/>
  <c r="L131" i="3"/>
  <c r="M131" i="3"/>
  <c r="L132" i="3"/>
  <c r="M132" i="3"/>
  <c r="L133" i="3"/>
  <c r="M133" i="3"/>
  <c r="L134" i="3"/>
  <c r="M134" i="3"/>
  <c r="L135" i="3"/>
  <c r="M135" i="3"/>
  <c r="L136" i="3"/>
  <c r="M136" i="3"/>
  <c r="L137" i="3"/>
  <c r="M137" i="3"/>
  <c r="L138" i="3"/>
  <c r="M138" i="3"/>
  <c r="L139" i="3"/>
  <c r="M139" i="3"/>
  <c r="L140" i="3"/>
  <c r="M140" i="3"/>
  <c r="L141" i="3"/>
  <c r="M141" i="3"/>
  <c r="L142" i="3"/>
  <c r="M142" i="3"/>
  <c r="L143" i="3"/>
  <c r="M143" i="3"/>
  <c r="L144" i="3"/>
  <c r="M144" i="3"/>
  <c r="L145" i="3"/>
  <c r="M145" i="3"/>
  <c r="L146" i="3"/>
  <c r="M146" i="3"/>
  <c r="L147" i="3"/>
  <c r="M147" i="3"/>
  <c r="L148" i="3"/>
  <c r="M148" i="3"/>
  <c r="L149" i="3"/>
  <c r="M149" i="3"/>
  <c r="L150" i="3"/>
  <c r="M150" i="3"/>
  <c r="L151" i="3"/>
  <c r="M151" i="3"/>
  <c r="L152" i="3"/>
  <c r="M152" i="3"/>
  <c r="L153" i="3"/>
  <c r="M153" i="3"/>
  <c r="L154" i="3"/>
  <c r="M154" i="3"/>
  <c r="L155" i="3"/>
  <c r="M155" i="3"/>
  <c r="L156" i="3"/>
  <c r="M156" i="3"/>
  <c r="L157" i="3"/>
  <c r="M157" i="3"/>
  <c r="L158" i="3"/>
  <c r="M158" i="3"/>
  <c r="L159" i="3"/>
  <c r="M159" i="3"/>
  <c r="L160" i="3"/>
  <c r="M160" i="3"/>
  <c r="L161" i="3"/>
  <c r="M161" i="3"/>
  <c r="L162" i="3"/>
  <c r="M162" i="3"/>
  <c r="L163" i="3"/>
  <c r="M163" i="3"/>
  <c r="L164" i="3"/>
  <c r="M164" i="3"/>
  <c r="L165" i="3"/>
  <c r="M165" i="3"/>
  <c r="L166" i="3"/>
  <c r="M166" i="3"/>
  <c r="L167" i="3"/>
  <c r="M167" i="3"/>
  <c r="L168" i="3"/>
  <c r="M168" i="3"/>
  <c r="L169" i="3"/>
  <c r="M169" i="3"/>
  <c r="L170" i="3"/>
  <c r="M170" i="3"/>
  <c r="L171" i="3"/>
  <c r="M171" i="3"/>
  <c r="L172" i="3"/>
  <c r="M172" i="3"/>
  <c r="L173" i="3"/>
  <c r="M173" i="3"/>
  <c r="L174" i="3"/>
  <c r="M174" i="3"/>
  <c r="L175" i="3"/>
  <c r="M175" i="3"/>
  <c r="L176" i="3"/>
  <c r="M176" i="3"/>
  <c r="L177" i="3"/>
  <c r="M177" i="3"/>
  <c r="L178" i="3"/>
  <c r="M178" i="3"/>
  <c r="L179" i="3"/>
  <c r="M179" i="3"/>
  <c r="L180" i="3"/>
  <c r="M180" i="3"/>
  <c r="L181" i="3"/>
  <c r="M181" i="3"/>
  <c r="L182" i="3"/>
  <c r="M182" i="3"/>
  <c r="L183" i="3"/>
  <c r="M183" i="3"/>
  <c r="L184" i="3"/>
  <c r="M184" i="3"/>
  <c r="L185" i="3"/>
  <c r="M185" i="3"/>
  <c r="L186" i="3"/>
  <c r="M186" i="3"/>
  <c r="L187" i="3"/>
  <c r="M187" i="3"/>
  <c r="L188" i="3"/>
  <c r="M188" i="3"/>
  <c r="L189" i="3"/>
  <c r="M189" i="3"/>
  <c r="L190" i="3"/>
  <c r="M190" i="3"/>
  <c r="L191" i="3"/>
  <c r="M191" i="3"/>
  <c r="L192" i="3"/>
  <c r="M192" i="3"/>
  <c r="L193" i="3"/>
  <c r="M193" i="3"/>
  <c r="L194" i="3"/>
  <c r="M194" i="3"/>
  <c r="L195" i="3"/>
  <c r="M195" i="3"/>
  <c r="L196" i="3"/>
  <c r="M196" i="3"/>
  <c r="L197" i="3"/>
  <c r="M197" i="3"/>
  <c r="L198" i="3"/>
  <c r="M198" i="3"/>
  <c r="L199" i="3"/>
  <c r="M199" i="3"/>
  <c r="L200" i="3"/>
  <c r="M200" i="3"/>
  <c r="L201" i="3"/>
  <c r="M201" i="3"/>
  <c r="L202" i="3"/>
  <c r="M202" i="3"/>
  <c r="L203" i="3"/>
  <c r="M203" i="3"/>
  <c r="L204" i="3"/>
  <c r="M204" i="3"/>
  <c r="L205" i="3"/>
  <c r="M205" i="3"/>
  <c r="L206" i="3"/>
  <c r="M206" i="3"/>
  <c r="L207" i="3"/>
  <c r="M207" i="3"/>
  <c r="L208" i="3"/>
  <c r="M208" i="3"/>
  <c r="L209" i="3"/>
  <c r="M209" i="3"/>
  <c r="L210" i="3"/>
  <c r="M210" i="3"/>
  <c r="L211" i="3"/>
  <c r="M211" i="3"/>
  <c r="L212" i="3"/>
  <c r="M212" i="3"/>
  <c r="L213" i="3"/>
  <c r="M213" i="3"/>
  <c r="L214" i="3"/>
  <c r="M214" i="3"/>
  <c r="L215" i="3"/>
  <c r="M215" i="3"/>
  <c r="L216" i="3"/>
  <c r="M216" i="3"/>
  <c r="L217" i="3"/>
  <c r="M217" i="3"/>
  <c r="L218" i="3"/>
  <c r="M218" i="3"/>
  <c r="L219" i="3"/>
  <c r="M219" i="3"/>
  <c r="L220" i="3"/>
  <c r="M220" i="3"/>
  <c r="L221" i="3"/>
  <c r="M221" i="3"/>
  <c r="L222" i="3"/>
  <c r="M222" i="3"/>
  <c r="L223" i="3"/>
  <c r="M223" i="3"/>
  <c r="L224" i="3"/>
  <c r="M224" i="3"/>
  <c r="L225" i="3"/>
  <c r="M225" i="3"/>
  <c r="L226" i="3"/>
  <c r="M226" i="3"/>
  <c r="L227" i="3"/>
  <c r="M227" i="3"/>
  <c r="L228" i="3"/>
  <c r="M228" i="3"/>
  <c r="L229" i="3"/>
  <c r="M229" i="3"/>
  <c r="L230" i="3"/>
  <c r="M230" i="3"/>
  <c r="L231" i="3"/>
  <c r="M231" i="3"/>
  <c r="L232" i="3"/>
  <c r="M232" i="3"/>
  <c r="L233" i="3"/>
  <c r="M233" i="3"/>
  <c r="L234" i="3"/>
  <c r="M234" i="3"/>
  <c r="L235" i="3"/>
  <c r="M235" i="3"/>
  <c r="L236" i="3"/>
  <c r="M236" i="3"/>
  <c r="L237" i="3"/>
  <c r="M237" i="3"/>
  <c r="L238" i="3"/>
  <c r="M238" i="3"/>
  <c r="L239" i="3"/>
  <c r="M239" i="3"/>
  <c r="L240" i="3"/>
  <c r="M240" i="3"/>
  <c r="L241" i="3"/>
  <c r="M241" i="3"/>
  <c r="L242" i="3"/>
  <c r="M242" i="3"/>
  <c r="L243" i="3"/>
  <c r="M243" i="3"/>
  <c r="L244" i="3"/>
  <c r="M244" i="3"/>
  <c r="L245" i="3"/>
  <c r="M245" i="3"/>
  <c r="L246" i="3"/>
  <c r="M246" i="3"/>
  <c r="L247" i="3"/>
  <c r="M247" i="3"/>
  <c r="L248" i="3"/>
  <c r="M248" i="3"/>
  <c r="L249" i="3"/>
  <c r="M249" i="3"/>
  <c r="L250" i="3"/>
  <c r="M250" i="3"/>
  <c r="L251" i="3"/>
  <c r="M251" i="3"/>
  <c r="L252" i="3"/>
  <c r="M252" i="3"/>
  <c r="L253" i="3"/>
  <c r="M253" i="3"/>
  <c r="L254" i="3"/>
  <c r="M254" i="3"/>
  <c r="L255" i="3"/>
  <c r="M255" i="3"/>
  <c r="L256" i="3"/>
  <c r="M256" i="3"/>
  <c r="L257" i="3"/>
  <c r="M257" i="3"/>
  <c r="L258" i="3"/>
  <c r="M258" i="3"/>
  <c r="L259" i="3"/>
  <c r="M259" i="3"/>
  <c r="L260" i="3"/>
  <c r="M260" i="3"/>
  <c r="L261" i="3"/>
  <c r="M261" i="3"/>
  <c r="L262" i="3"/>
  <c r="M262" i="3"/>
  <c r="L263" i="3"/>
  <c r="M263" i="3"/>
  <c r="L264" i="3"/>
  <c r="M264" i="3"/>
  <c r="L265" i="3"/>
  <c r="M265" i="3"/>
  <c r="L266" i="3"/>
  <c r="M266" i="3"/>
  <c r="L267" i="3"/>
  <c r="M267" i="3"/>
  <c r="L268" i="3"/>
  <c r="M268" i="3"/>
  <c r="L269" i="3"/>
  <c r="M269" i="3"/>
  <c r="L270" i="3"/>
  <c r="M270" i="3"/>
  <c r="L271" i="3"/>
  <c r="M271" i="3"/>
  <c r="L272" i="3"/>
  <c r="M272" i="3"/>
  <c r="L273" i="3"/>
  <c r="M273" i="3"/>
  <c r="L274" i="3"/>
  <c r="M274" i="3"/>
  <c r="L275" i="3"/>
  <c r="M275" i="3"/>
  <c r="L276" i="3"/>
  <c r="M276" i="3"/>
  <c r="L277" i="3"/>
  <c r="M277" i="3"/>
  <c r="L278" i="3"/>
  <c r="M278" i="3"/>
  <c r="L279" i="3"/>
  <c r="M279" i="3"/>
  <c r="L280" i="3"/>
  <c r="M280" i="3"/>
  <c r="L281" i="3"/>
  <c r="M281" i="3"/>
  <c r="L282" i="3"/>
  <c r="M282" i="3"/>
  <c r="L283" i="3"/>
  <c r="M283" i="3"/>
  <c r="L284" i="3"/>
  <c r="M284" i="3"/>
  <c r="L285" i="3"/>
  <c r="M285" i="3"/>
  <c r="L286" i="3"/>
  <c r="M286" i="3"/>
  <c r="L287" i="3"/>
  <c r="M287" i="3"/>
  <c r="L288" i="3"/>
  <c r="M288" i="3"/>
  <c r="L289" i="3"/>
  <c r="M289" i="3"/>
  <c r="L290" i="3"/>
  <c r="M290" i="3"/>
  <c r="L291" i="3"/>
  <c r="M291" i="3"/>
  <c r="L292" i="3"/>
  <c r="M292" i="3"/>
  <c r="L293" i="3"/>
  <c r="M293" i="3"/>
  <c r="L294" i="3"/>
  <c r="M294" i="3"/>
  <c r="L295" i="3"/>
  <c r="M295" i="3"/>
  <c r="L296" i="3"/>
  <c r="M296" i="3"/>
  <c r="L297" i="3"/>
  <c r="M297" i="3"/>
  <c r="L298" i="3"/>
  <c r="M298" i="3"/>
  <c r="L299" i="3"/>
  <c r="M299" i="3"/>
  <c r="L300" i="3"/>
  <c r="M300" i="3"/>
  <c r="L301" i="3"/>
  <c r="M301" i="3"/>
  <c r="L302" i="3"/>
  <c r="M302" i="3"/>
  <c r="L303" i="3"/>
  <c r="M303" i="3"/>
  <c r="L304" i="3"/>
  <c r="M304" i="3"/>
  <c r="L305" i="3"/>
  <c r="M305" i="3"/>
  <c r="L306" i="3"/>
  <c r="M306" i="3"/>
  <c r="L307" i="3"/>
  <c r="M307" i="3"/>
  <c r="L308" i="3"/>
  <c r="M308" i="3"/>
  <c r="L309" i="3"/>
  <c r="M309" i="3"/>
  <c r="L310" i="3"/>
  <c r="M310" i="3"/>
  <c r="L311" i="3"/>
  <c r="M311" i="3"/>
  <c r="L312" i="3"/>
  <c r="M312" i="3"/>
  <c r="L313" i="3"/>
  <c r="M313" i="3"/>
  <c r="L314" i="3"/>
  <c r="M314" i="3"/>
  <c r="L315" i="3"/>
  <c r="M315" i="3"/>
  <c r="L316" i="3"/>
  <c r="M316" i="3"/>
  <c r="L317" i="3"/>
  <c r="M317" i="3"/>
  <c r="L318" i="3"/>
  <c r="M318" i="3"/>
  <c r="L319" i="3"/>
  <c r="M319" i="3"/>
  <c r="L320" i="3"/>
  <c r="M320" i="3"/>
  <c r="L321" i="3"/>
  <c r="M321" i="3"/>
  <c r="L322" i="3"/>
  <c r="M322" i="3"/>
  <c r="L323" i="3"/>
  <c r="M323" i="3"/>
  <c r="L324" i="3"/>
  <c r="M324" i="3"/>
  <c r="L325" i="3"/>
  <c r="M325" i="3"/>
  <c r="L326" i="3"/>
  <c r="M326" i="3"/>
  <c r="L327" i="3"/>
  <c r="M327" i="3"/>
  <c r="L328" i="3"/>
  <c r="M328" i="3"/>
  <c r="L329" i="3"/>
  <c r="M329" i="3"/>
  <c r="L330" i="3"/>
  <c r="M330" i="3"/>
  <c r="L331" i="3"/>
  <c r="M331" i="3"/>
  <c r="L332" i="3"/>
  <c r="M332" i="3"/>
  <c r="L333" i="3"/>
  <c r="M333" i="3"/>
  <c r="L334" i="3"/>
  <c r="M334" i="3"/>
  <c r="L335" i="3"/>
  <c r="M335" i="3"/>
  <c r="L336" i="3"/>
  <c r="M336" i="3"/>
  <c r="L337" i="3"/>
  <c r="M337" i="3"/>
  <c r="L338" i="3"/>
  <c r="M338" i="3"/>
  <c r="L339" i="3"/>
  <c r="M339" i="3"/>
  <c r="L340" i="3"/>
  <c r="M340" i="3"/>
  <c r="L341" i="3"/>
  <c r="M341" i="3"/>
  <c r="L342" i="3"/>
  <c r="M342" i="3"/>
  <c r="L343" i="3"/>
  <c r="M343" i="3"/>
  <c r="L344" i="3"/>
  <c r="M344" i="3"/>
  <c r="L345" i="3"/>
  <c r="M345" i="3"/>
  <c r="L346" i="3"/>
  <c r="M346" i="3"/>
  <c r="L347" i="3"/>
  <c r="M347" i="3"/>
  <c r="L348" i="3"/>
  <c r="M348" i="3"/>
  <c r="L349" i="3"/>
  <c r="M349" i="3"/>
  <c r="L350" i="3"/>
  <c r="M350" i="3"/>
  <c r="L351" i="3"/>
  <c r="M351" i="3"/>
  <c r="L352" i="3"/>
  <c r="M352" i="3"/>
  <c r="L353" i="3"/>
  <c r="M353" i="3"/>
  <c r="L354" i="3"/>
  <c r="M354" i="3"/>
  <c r="L355" i="3"/>
  <c r="M355" i="3"/>
  <c r="L356" i="3"/>
  <c r="M356" i="3"/>
  <c r="L357" i="3"/>
  <c r="M357" i="3"/>
  <c r="L358" i="3"/>
  <c r="M358" i="3"/>
  <c r="L359" i="3"/>
  <c r="M359" i="3"/>
  <c r="L360" i="3"/>
  <c r="M360" i="3"/>
  <c r="L361" i="3"/>
  <c r="M361" i="3"/>
  <c r="L362" i="3"/>
  <c r="M362" i="3"/>
  <c r="L363" i="3"/>
  <c r="M363" i="3"/>
  <c r="L364" i="3"/>
  <c r="M364" i="3"/>
  <c r="L365" i="3"/>
  <c r="M365" i="3"/>
  <c r="L366" i="3"/>
  <c r="M366" i="3"/>
  <c r="L367" i="3"/>
  <c r="M367" i="3"/>
  <c r="L368" i="3"/>
  <c r="M368" i="3"/>
  <c r="L369" i="3"/>
  <c r="M369" i="3"/>
  <c r="L370" i="3"/>
  <c r="M370" i="3"/>
  <c r="L371" i="3"/>
  <c r="M371" i="3"/>
  <c r="L372" i="3"/>
  <c r="M372" i="3"/>
  <c r="L373" i="3"/>
  <c r="M373" i="3"/>
  <c r="L374" i="3"/>
  <c r="M374" i="3"/>
  <c r="L375" i="3"/>
  <c r="M375" i="3"/>
  <c r="L376" i="3"/>
  <c r="M376" i="3"/>
  <c r="L377" i="3"/>
  <c r="M377" i="3"/>
  <c r="L378" i="3"/>
  <c r="M378" i="3"/>
  <c r="L379" i="3"/>
  <c r="M379" i="3"/>
  <c r="L380" i="3"/>
  <c r="M380" i="3"/>
  <c r="L381" i="3"/>
  <c r="M381" i="3"/>
  <c r="L382" i="3"/>
  <c r="M382" i="3"/>
  <c r="L383" i="3"/>
  <c r="M383" i="3"/>
  <c r="L384" i="3"/>
  <c r="M384" i="3"/>
  <c r="L385" i="3"/>
  <c r="M385" i="3"/>
  <c r="L386" i="3"/>
  <c r="M386" i="3"/>
  <c r="L387" i="3"/>
  <c r="M387" i="3"/>
  <c r="L388" i="3"/>
  <c r="M388" i="3"/>
  <c r="L389" i="3"/>
  <c r="M389" i="3"/>
  <c r="L390" i="3"/>
  <c r="M390" i="3"/>
  <c r="L391" i="3"/>
  <c r="M391" i="3"/>
  <c r="L392" i="3"/>
  <c r="M392" i="3"/>
  <c r="L393" i="3"/>
  <c r="M393" i="3"/>
  <c r="L394" i="3"/>
  <c r="M394" i="3"/>
  <c r="L395" i="3"/>
  <c r="M395" i="3"/>
  <c r="L396" i="3"/>
  <c r="M396" i="3"/>
  <c r="L397" i="3"/>
  <c r="M397" i="3"/>
  <c r="L398" i="3"/>
  <c r="M398" i="3"/>
  <c r="L399" i="3"/>
  <c r="M399" i="3"/>
  <c r="L400" i="3"/>
  <c r="M400" i="3"/>
  <c r="L401" i="3"/>
  <c r="M401" i="3"/>
  <c r="L402" i="3"/>
  <c r="M402" i="3"/>
  <c r="L403" i="3"/>
  <c r="M403" i="3"/>
  <c r="L404" i="3"/>
  <c r="M404" i="3"/>
  <c r="L405" i="3"/>
  <c r="M405" i="3"/>
  <c r="L406" i="3"/>
  <c r="M406" i="3"/>
  <c r="L407" i="3"/>
  <c r="M407" i="3"/>
  <c r="L408" i="3"/>
  <c r="M408" i="3"/>
  <c r="L409" i="3"/>
  <c r="M409" i="3"/>
  <c r="L410" i="3"/>
  <c r="M410" i="3"/>
  <c r="L411" i="3"/>
  <c r="M411" i="3"/>
  <c r="L412" i="3"/>
  <c r="M412" i="3"/>
  <c r="L413" i="3"/>
  <c r="M413" i="3"/>
  <c r="L414" i="3"/>
  <c r="M414" i="3"/>
  <c r="L415" i="3"/>
  <c r="M415" i="3"/>
  <c r="L416" i="3"/>
  <c r="M416" i="3"/>
  <c r="L417" i="3"/>
  <c r="M417" i="3"/>
  <c r="L418" i="3"/>
  <c r="M418" i="3"/>
  <c r="L419" i="3"/>
  <c r="M419" i="3"/>
  <c r="L420" i="3"/>
  <c r="M420" i="3"/>
  <c r="L421" i="3"/>
  <c r="M421" i="3"/>
  <c r="L422" i="3"/>
  <c r="M422" i="3"/>
  <c r="L423" i="3"/>
  <c r="M423" i="3"/>
  <c r="L424" i="3"/>
  <c r="M424" i="3"/>
  <c r="L425" i="3"/>
  <c r="M425" i="3"/>
  <c r="L426" i="3"/>
  <c r="M426" i="3"/>
  <c r="L427" i="3"/>
  <c r="M427" i="3"/>
  <c r="L428" i="3"/>
  <c r="M428" i="3"/>
  <c r="L429" i="3"/>
  <c r="M429" i="3"/>
  <c r="L430" i="3"/>
  <c r="M430" i="3"/>
  <c r="L431" i="3"/>
  <c r="M431" i="3"/>
  <c r="L432" i="3"/>
  <c r="M432" i="3"/>
  <c r="L433" i="3"/>
  <c r="M433" i="3"/>
  <c r="L434" i="3"/>
  <c r="M434" i="3"/>
  <c r="L435" i="3"/>
  <c r="M435" i="3"/>
  <c r="L436" i="3"/>
  <c r="M436" i="3"/>
  <c r="L437" i="3"/>
  <c r="M437" i="3"/>
  <c r="L438" i="3"/>
  <c r="M438" i="3"/>
  <c r="L439" i="3"/>
  <c r="M439" i="3"/>
  <c r="L440" i="3"/>
  <c r="M440" i="3"/>
  <c r="L441" i="3"/>
  <c r="M441" i="3"/>
  <c r="L442" i="3"/>
  <c r="M442" i="3"/>
  <c r="L443" i="3"/>
  <c r="M443" i="3"/>
  <c r="L444" i="3"/>
  <c r="M444" i="3"/>
  <c r="L445" i="3"/>
  <c r="M445" i="3"/>
  <c r="L446" i="3"/>
  <c r="M446" i="3"/>
  <c r="L447" i="3"/>
  <c r="M447" i="3"/>
  <c r="L448" i="3"/>
  <c r="M448" i="3"/>
  <c r="L449" i="3"/>
  <c r="M449" i="3"/>
  <c r="L450" i="3"/>
  <c r="M450" i="3"/>
  <c r="L451" i="3"/>
  <c r="M451" i="3"/>
  <c r="L452" i="3"/>
  <c r="M452" i="3"/>
  <c r="L453" i="3"/>
  <c r="M453" i="3"/>
  <c r="L454" i="3"/>
  <c r="M454" i="3"/>
  <c r="L455" i="3"/>
  <c r="M455" i="3"/>
  <c r="L456" i="3"/>
  <c r="M456" i="3"/>
  <c r="L457" i="3"/>
  <c r="M457" i="3"/>
  <c r="L458" i="3"/>
  <c r="M458" i="3"/>
  <c r="L459" i="3"/>
  <c r="M459" i="3"/>
  <c r="L460" i="3"/>
  <c r="M460" i="3"/>
  <c r="L461" i="3"/>
  <c r="M461" i="3"/>
  <c r="L462" i="3"/>
  <c r="M462" i="3"/>
  <c r="L463" i="3"/>
  <c r="M463" i="3"/>
  <c r="L464" i="3"/>
  <c r="M464" i="3"/>
  <c r="L465" i="3"/>
  <c r="M465" i="3"/>
  <c r="L466" i="3"/>
  <c r="M466" i="3"/>
  <c r="L467" i="3"/>
  <c r="M467" i="3"/>
  <c r="L468" i="3"/>
  <c r="M468" i="3"/>
  <c r="L469" i="3"/>
  <c r="M469" i="3"/>
  <c r="L470" i="3"/>
  <c r="M470" i="3"/>
  <c r="L471" i="3"/>
  <c r="M471" i="3"/>
  <c r="L472" i="3"/>
  <c r="M472" i="3"/>
  <c r="L473" i="3"/>
  <c r="M473" i="3"/>
  <c r="L474" i="3"/>
  <c r="M474" i="3"/>
  <c r="L475" i="3"/>
  <c r="M475" i="3"/>
  <c r="L476" i="3"/>
  <c r="M476" i="3"/>
  <c r="L477" i="3"/>
  <c r="M477" i="3"/>
  <c r="L478" i="3"/>
  <c r="M478" i="3"/>
  <c r="L479" i="3"/>
  <c r="M479" i="3"/>
  <c r="L480" i="3"/>
  <c r="M480" i="3"/>
  <c r="L481" i="3"/>
  <c r="M481" i="3"/>
  <c r="L482" i="3"/>
  <c r="M482" i="3"/>
  <c r="L483" i="3"/>
  <c r="M483" i="3"/>
  <c r="L484" i="3"/>
  <c r="M484" i="3"/>
  <c r="L485" i="3"/>
  <c r="M485" i="3"/>
  <c r="L486" i="3"/>
  <c r="M486" i="3"/>
  <c r="L487" i="3"/>
  <c r="M487" i="3"/>
  <c r="L488" i="3"/>
  <c r="M488" i="3"/>
  <c r="L489" i="3"/>
  <c r="M489" i="3"/>
  <c r="L490" i="3"/>
  <c r="M490" i="3"/>
  <c r="L491" i="3"/>
  <c r="M491" i="3"/>
  <c r="L492" i="3"/>
  <c r="M492" i="3"/>
  <c r="L493" i="3"/>
  <c r="M493" i="3"/>
  <c r="L494" i="3"/>
  <c r="M494" i="3"/>
  <c r="L495" i="3"/>
  <c r="M495" i="3"/>
  <c r="L496" i="3"/>
  <c r="M496" i="3"/>
  <c r="L497" i="3"/>
  <c r="M497" i="3"/>
  <c r="L498" i="3"/>
  <c r="M498" i="3"/>
  <c r="L499" i="3"/>
  <c r="M499" i="3"/>
  <c r="L757" i="3"/>
  <c r="M757" i="3"/>
  <c r="L758" i="3"/>
  <c r="M758" i="3"/>
  <c r="L759" i="3"/>
  <c r="M759" i="3"/>
  <c r="L760" i="3"/>
  <c r="M760" i="3"/>
  <c r="L761" i="3"/>
  <c r="M761" i="3"/>
  <c r="L762" i="3"/>
  <c r="M762" i="3"/>
  <c r="L763" i="3"/>
  <c r="M763" i="3"/>
  <c r="L764" i="3"/>
  <c r="M764" i="3"/>
  <c r="L765" i="3"/>
  <c r="M765" i="3"/>
  <c r="L766" i="3"/>
  <c r="M766" i="3"/>
  <c r="L767" i="3"/>
  <c r="M767" i="3"/>
  <c r="L768" i="3"/>
  <c r="M768" i="3"/>
  <c r="L769" i="3"/>
  <c r="M769" i="3"/>
  <c r="L770" i="3"/>
  <c r="M770" i="3"/>
  <c r="L771" i="3"/>
  <c r="M771" i="3"/>
  <c r="L772" i="3"/>
  <c r="M772" i="3"/>
  <c r="L773" i="3"/>
  <c r="M773" i="3"/>
  <c r="L774" i="3"/>
  <c r="M774" i="3"/>
  <c r="L775" i="3"/>
  <c r="M775" i="3"/>
  <c r="L776" i="3"/>
  <c r="M776" i="3"/>
  <c r="L777" i="3"/>
  <c r="M777" i="3"/>
  <c r="L778" i="3"/>
  <c r="M778" i="3"/>
  <c r="L779" i="3"/>
  <c r="M779" i="3"/>
  <c r="L780" i="3"/>
  <c r="M780" i="3"/>
  <c r="L781" i="3"/>
  <c r="M781" i="3"/>
  <c r="L782" i="3"/>
  <c r="M782" i="3"/>
  <c r="L783" i="3"/>
  <c r="M783" i="3"/>
  <c r="L784" i="3"/>
  <c r="M784" i="3"/>
  <c r="L785" i="3"/>
  <c r="M785" i="3"/>
  <c r="L786" i="3"/>
  <c r="M786" i="3"/>
  <c r="L787" i="3"/>
  <c r="M787" i="3"/>
  <c r="L788" i="3"/>
  <c r="M788" i="3"/>
  <c r="L789" i="3"/>
  <c r="M789" i="3"/>
  <c r="L790" i="3"/>
  <c r="M790" i="3"/>
  <c r="L791" i="3"/>
  <c r="M791" i="3"/>
  <c r="L792" i="3"/>
  <c r="M792" i="3"/>
  <c r="L793" i="3"/>
  <c r="M793" i="3"/>
  <c r="L794" i="3"/>
  <c r="M794" i="3"/>
  <c r="L795" i="3"/>
  <c r="M795" i="3"/>
  <c r="L796" i="3"/>
  <c r="M796" i="3"/>
  <c r="L797" i="3"/>
  <c r="M797" i="3"/>
  <c r="L798" i="3"/>
  <c r="M798" i="3"/>
  <c r="L799" i="3"/>
  <c r="M799" i="3"/>
  <c r="L800" i="3"/>
  <c r="M800" i="3"/>
  <c r="L801" i="3"/>
  <c r="M801" i="3"/>
  <c r="L802" i="3"/>
  <c r="M802" i="3"/>
  <c r="L803" i="3"/>
  <c r="M803" i="3"/>
  <c r="L804" i="3"/>
  <c r="M804" i="3"/>
  <c r="L805" i="3"/>
  <c r="M805" i="3"/>
  <c r="L806" i="3"/>
  <c r="M806" i="3"/>
  <c r="L807" i="3"/>
  <c r="M807" i="3"/>
  <c r="L808" i="3"/>
  <c r="M808" i="3"/>
  <c r="L809" i="3"/>
  <c r="M809" i="3"/>
  <c r="L810" i="3"/>
  <c r="M810" i="3"/>
  <c r="L811" i="3"/>
  <c r="M811" i="3"/>
  <c r="L812" i="3"/>
  <c r="M812" i="3"/>
  <c r="L813" i="3"/>
  <c r="M813" i="3"/>
  <c r="L814" i="3"/>
  <c r="M814" i="3"/>
  <c r="L815" i="3"/>
  <c r="M815" i="3"/>
  <c r="L816" i="3"/>
  <c r="M816" i="3"/>
  <c r="L817" i="3"/>
  <c r="M817" i="3"/>
  <c r="L818" i="3"/>
  <c r="M818" i="3"/>
  <c r="L819" i="3"/>
  <c r="M819" i="3"/>
  <c r="L820" i="3"/>
  <c r="M820" i="3"/>
  <c r="L821" i="3"/>
  <c r="M821" i="3"/>
  <c r="L822" i="3"/>
  <c r="M822" i="3"/>
  <c r="L823" i="3"/>
  <c r="M823" i="3"/>
  <c r="L824" i="3"/>
  <c r="M824" i="3"/>
  <c r="L825" i="3"/>
  <c r="M825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2" i="3"/>
  <c r="C8" i="11" s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330" i="3"/>
  <c r="J389" i="10"/>
  <c r="J397" i="10"/>
  <c r="J419" i="10"/>
  <c r="J427" i="10"/>
  <c r="J432" i="10"/>
  <c r="J439" i="10"/>
  <c r="J451" i="10"/>
  <c r="L500" i="3"/>
  <c r="O500" i="3"/>
  <c r="O501" i="3"/>
  <c r="L501" i="3"/>
  <c r="L502" i="3"/>
  <c r="O502" i="3"/>
  <c r="L503" i="3"/>
  <c r="O503" i="3"/>
  <c r="O504" i="3"/>
  <c r="L504" i="3"/>
  <c r="L505" i="3"/>
  <c r="O505" i="3"/>
  <c r="L506" i="3"/>
  <c r="O506" i="3"/>
  <c r="L507" i="3"/>
  <c r="O507" i="3"/>
  <c r="L508" i="3"/>
  <c r="O508" i="3"/>
  <c r="O509" i="3"/>
  <c r="L509" i="3"/>
  <c r="L510" i="3"/>
  <c r="O510" i="3"/>
  <c r="L511" i="3"/>
  <c r="O511" i="3"/>
  <c r="O512" i="3"/>
  <c r="L512" i="3"/>
  <c r="L513" i="3"/>
  <c r="O513" i="3"/>
  <c r="L514" i="3"/>
  <c r="O514" i="3"/>
  <c r="O515" i="3"/>
  <c r="L515" i="3"/>
  <c r="L516" i="3"/>
  <c r="O516" i="3"/>
  <c r="L517" i="3"/>
  <c r="O517" i="3"/>
  <c r="O518" i="3"/>
  <c r="L518" i="3"/>
  <c r="L519" i="3"/>
  <c r="O519" i="3"/>
  <c r="L520" i="3"/>
  <c r="O520" i="3"/>
  <c r="O521" i="3"/>
  <c r="L521" i="3"/>
  <c r="L522" i="3"/>
  <c r="O522" i="3"/>
  <c r="L523" i="3"/>
  <c r="O523" i="3"/>
  <c r="O524" i="3"/>
  <c r="L524" i="3"/>
  <c r="L525" i="3"/>
  <c r="O525" i="3"/>
  <c r="L526" i="3"/>
  <c r="O526" i="3"/>
  <c r="L527" i="3"/>
  <c r="O527" i="3"/>
  <c r="L528" i="3"/>
  <c r="O528" i="3"/>
  <c r="O529" i="3"/>
  <c r="L529" i="3"/>
  <c r="L530" i="3"/>
  <c r="O530" i="3"/>
  <c r="L531" i="3"/>
  <c r="O531" i="3"/>
  <c r="O532" i="3"/>
  <c r="L532" i="3"/>
  <c r="L533" i="3"/>
  <c r="O533" i="3"/>
  <c r="O534" i="3"/>
  <c r="L534" i="3"/>
  <c r="O535" i="3"/>
  <c r="L535" i="3"/>
  <c r="L536" i="3"/>
  <c r="O536" i="3"/>
  <c r="O537" i="3"/>
  <c r="L537" i="3"/>
  <c r="L538" i="3"/>
  <c r="O538" i="3"/>
  <c r="L539" i="3"/>
  <c r="O539" i="3"/>
  <c r="O540" i="3"/>
  <c r="L540" i="3"/>
  <c r="L541" i="3"/>
  <c r="O541" i="3"/>
  <c r="L542" i="3"/>
  <c r="O542" i="3"/>
  <c r="O543" i="3"/>
  <c r="L543" i="3"/>
  <c r="L544" i="3"/>
  <c r="O544" i="3"/>
  <c r="L545" i="3"/>
  <c r="O545" i="3"/>
  <c r="O546" i="3"/>
  <c r="L546" i="3"/>
  <c r="L547" i="3"/>
  <c r="O547" i="3"/>
  <c r="L548" i="3"/>
  <c r="O548" i="3"/>
  <c r="L549" i="3"/>
  <c r="O549" i="3"/>
  <c r="L550" i="3"/>
  <c r="O550" i="3"/>
  <c r="L551" i="3"/>
  <c r="O551" i="3"/>
  <c r="L552" i="3"/>
  <c r="O552" i="3"/>
  <c r="L553" i="3"/>
  <c r="O553" i="3"/>
  <c r="L554" i="3"/>
  <c r="O554" i="3"/>
  <c r="L555" i="3"/>
  <c r="O555" i="3"/>
  <c r="L556" i="3"/>
  <c r="O556" i="3"/>
  <c r="L557" i="3"/>
  <c r="O557" i="3"/>
  <c r="O558" i="3"/>
  <c r="L558" i="3"/>
  <c r="L559" i="3"/>
  <c r="O559" i="3"/>
  <c r="O560" i="3"/>
  <c r="L560" i="3"/>
  <c r="L561" i="3"/>
  <c r="O561" i="3"/>
  <c r="L562" i="3"/>
  <c r="O562" i="3"/>
  <c r="L563" i="3"/>
  <c r="O563" i="3"/>
  <c r="L564" i="3"/>
  <c r="O564" i="3"/>
  <c r="L565" i="3"/>
  <c r="O565" i="3"/>
  <c r="L566" i="3"/>
  <c r="O566" i="3"/>
  <c r="O567" i="3"/>
  <c r="L567" i="3"/>
  <c r="L568" i="3"/>
  <c r="O568" i="3"/>
  <c r="L569" i="3"/>
  <c r="O569" i="3"/>
  <c r="O570" i="3"/>
  <c r="L570" i="3"/>
  <c r="L571" i="3"/>
  <c r="O571" i="3"/>
  <c r="L572" i="3"/>
  <c r="O572" i="3"/>
  <c r="O573" i="3"/>
  <c r="L573" i="3"/>
  <c r="L574" i="3"/>
  <c r="O574" i="3"/>
  <c r="L575" i="3"/>
  <c r="O575" i="3"/>
  <c r="O576" i="3"/>
  <c r="L576" i="3"/>
  <c r="L577" i="3"/>
  <c r="O577" i="3"/>
  <c r="L578" i="3"/>
  <c r="O578" i="3"/>
  <c r="L579" i="3"/>
  <c r="O579" i="3"/>
  <c r="L580" i="3"/>
  <c r="O580" i="3"/>
  <c r="L581" i="3"/>
  <c r="O581" i="3"/>
  <c r="L582" i="3"/>
  <c r="O582" i="3"/>
  <c r="L583" i="3"/>
  <c r="O583" i="3"/>
  <c r="L584" i="3"/>
  <c r="O584" i="3"/>
  <c r="L585" i="3"/>
  <c r="O585" i="3"/>
  <c r="L586" i="3"/>
  <c r="O586" i="3"/>
  <c r="O587" i="3"/>
  <c r="L587" i="3"/>
  <c r="L588" i="3"/>
  <c r="O588" i="3"/>
  <c r="L589" i="3"/>
  <c r="O589" i="3"/>
  <c r="O590" i="3"/>
  <c r="L590" i="3"/>
  <c r="L591" i="3"/>
  <c r="O591" i="3"/>
  <c r="L592" i="3"/>
  <c r="O592" i="3"/>
  <c r="O593" i="3"/>
  <c r="L593" i="3"/>
  <c r="L594" i="3"/>
  <c r="O594" i="3"/>
  <c r="L595" i="3"/>
  <c r="O595" i="3"/>
  <c r="O596" i="3"/>
  <c r="L596" i="3"/>
  <c r="L597" i="3"/>
  <c r="O597" i="3"/>
  <c r="L598" i="3"/>
  <c r="O598" i="3"/>
  <c r="O599" i="3"/>
  <c r="L599" i="3"/>
  <c r="L600" i="3"/>
  <c r="O600" i="3"/>
  <c r="L601" i="3"/>
  <c r="O601" i="3"/>
  <c r="O602" i="3"/>
  <c r="L602" i="3"/>
  <c r="L603" i="3"/>
  <c r="O603" i="3"/>
  <c r="L604" i="3"/>
  <c r="O604" i="3"/>
  <c r="O605" i="3"/>
  <c r="L605" i="3"/>
  <c r="L606" i="3"/>
  <c r="O606" i="3"/>
  <c r="O607" i="3"/>
  <c r="L607" i="3"/>
  <c r="L608" i="3"/>
  <c r="O608" i="3"/>
  <c r="L609" i="3"/>
  <c r="O609" i="3"/>
  <c r="O610" i="3"/>
  <c r="L610" i="3"/>
  <c r="L611" i="3"/>
  <c r="O611" i="3"/>
  <c r="L612" i="3"/>
  <c r="O612" i="3"/>
  <c r="O613" i="3"/>
  <c r="L613" i="3"/>
  <c r="L614" i="3"/>
  <c r="O614" i="3"/>
  <c r="L615" i="3"/>
  <c r="O615" i="3"/>
  <c r="O616" i="3"/>
  <c r="L616" i="3"/>
  <c r="L617" i="3"/>
  <c r="O617" i="3"/>
  <c r="L618" i="3"/>
  <c r="O618" i="3"/>
  <c r="O619" i="3"/>
  <c r="L619" i="3"/>
  <c r="L620" i="3"/>
  <c r="O620" i="3"/>
  <c r="L621" i="3"/>
  <c r="O621" i="3"/>
  <c r="O622" i="3"/>
  <c r="L622" i="3"/>
  <c r="L623" i="3"/>
  <c r="O623" i="3"/>
  <c r="L624" i="3"/>
  <c r="O624" i="3"/>
  <c r="O625" i="3"/>
  <c r="L625" i="3"/>
  <c r="L626" i="3"/>
  <c r="O626" i="3"/>
  <c r="L627" i="3"/>
  <c r="O627" i="3"/>
  <c r="O628" i="3"/>
  <c r="L628" i="3"/>
  <c r="L629" i="3"/>
  <c r="O629" i="3"/>
  <c r="L630" i="3"/>
  <c r="O630" i="3"/>
  <c r="O631" i="3"/>
  <c r="L631" i="3"/>
  <c r="L632" i="3"/>
  <c r="O632" i="3"/>
  <c r="L633" i="3"/>
  <c r="O633" i="3"/>
  <c r="O634" i="3"/>
  <c r="L634" i="3"/>
  <c r="L635" i="3"/>
  <c r="O635" i="3"/>
  <c r="L636" i="3"/>
  <c r="O636" i="3"/>
  <c r="O637" i="3"/>
  <c r="L637" i="3"/>
  <c r="L638" i="3"/>
  <c r="O638" i="3"/>
  <c r="L639" i="3"/>
  <c r="O639" i="3"/>
  <c r="L640" i="3"/>
  <c r="O640" i="3"/>
  <c r="L641" i="3"/>
  <c r="O641" i="3"/>
  <c r="O642" i="3"/>
  <c r="L642" i="3"/>
  <c r="L643" i="3"/>
  <c r="O643" i="3"/>
  <c r="L644" i="3"/>
  <c r="O644" i="3"/>
  <c r="O645" i="3"/>
  <c r="L645" i="3"/>
  <c r="L646" i="3"/>
  <c r="O646" i="3"/>
  <c r="O647" i="3"/>
  <c r="L647" i="3"/>
  <c r="O648" i="3"/>
  <c r="L648" i="3"/>
  <c r="L649" i="3"/>
  <c r="O649" i="3"/>
  <c r="O650" i="3"/>
  <c r="L650" i="3"/>
  <c r="O651" i="3"/>
  <c r="L651" i="3"/>
  <c r="L652" i="3"/>
  <c r="O652" i="3"/>
  <c r="O653" i="3"/>
  <c r="L653" i="3"/>
  <c r="L654" i="3"/>
  <c r="O654" i="3"/>
  <c r="L655" i="3"/>
  <c r="O655" i="3"/>
  <c r="O656" i="3"/>
  <c r="L656" i="3"/>
  <c r="L657" i="3"/>
  <c r="O657" i="3"/>
  <c r="L658" i="3"/>
  <c r="O658" i="3"/>
  <c r="O659" i="3"/>
  <c r="L659" i="3"/>
  <c r="L660" i="3"/>
  <c r="O660" i="3"/>
  <c r="L661" i="3"/>
  <c r="O661" i="3"/>
  <c r="O662" i="3"/>
  <c r="L662" i="3"/>
  <c r="L663" i="3"/>
  <c r="O663" i="3"/>
  <c r="L664" i="3"/>
  <c r="O664" i="3"/>
  <c r="L665" i="3"/>
  <c r="O665" i="3"/>
  <c r="L666" i="3"/>
  <c r="O666" i="3"/>
  <c r="L667" i="3"/>
  <c r="O667" i="3"/>
  <c r="L668" i="3"/>
  <c r="O668" i="3"/>
  <c r="O669" i="3"/>
  <c r="L669" i="3"/>
  <c r="L670" i="3"/>
  <c r="O670" i="3"/>
  <c r="L671" i="3"/>
  <c r="O671" i="3"/>
  <c r="O672" i="3"/>
  <c r="L672" i="3"/>
  <c r="L673" i="3"/>
  <c r="O673" i="3"/>
  <c r="L674" i="3"/>
  <c r="O674" i="3"/>
  <c r="O675" i="3"/>
  <c r="L675" i="3"/>
  <c r="L676" i="3"/>
  <c r="O676" i="3"/>
  <c r="L677" i="3"/>
  <c r="O677" i="3"/>
  <c r="O678" i="3"/>
  <c r="L678" i="3"/>
  <c r="L679" i="3"/>
  <c r="O679" i="3"/>
  <c r="L680" i="3"/>
  <c r="O680" i="3"/>
  <c r="O681" i="3"/>
  <c r="L681" i="3"/>
  <c r="L682" i="3"/>
  <c r="O682" i="3"/>
  <c r="L683" i="3"/>
  <c r="O683" i="3"/>
  <c r="O684" i="3"/>
  <c r="L684" i="3"/>
  <c r="L685" i="3"/>
  <c r="O685" i="3"/>
  <c r="L686" i="3"/>
  <c r="O686" i="3"/>
  <c r="L687" i="3"/>
  <c r="O687" i="3"/>
  <c r="L688" i="3"/>
  <c r="O688" i="3"/>
  <c r="O689" i="3"/>
  <c r="L689" i="3"/>
  <c r="L690" i="3"/>
  <c r="O690" i="3"/>
  <c r="L691" i="3"/>
  <c r="O691" i="3"/>
  <c r="O692" i="3"/>
  <c r="L692" i="3"/>
  <c r="L693" i="3"/>
  <c r="O693" i="3"/>
  <c r="L694" i="3"/>
  <c r="O694" i="3"/>
  <c r="L695" i="3"/>
  <c r="O695" i="3"/>
  <c r="L696" i="3"/>
  <c r="O696" i="3"/>
  <c r="L697" i="3"/>
  <c r="O697" i="3"/>
  <c r="L698" i="3"/>
  <c r="O698" i="3"/>
  <c r="L699" i="3"/>
  <c r="O699" i="3"/>
  <c r="L700" i="3"/>
  <c r="O700" i="3"/>
  <c r="L701" i="3"/>
  <c r="O701" i="3"/>
  <c r="L702" i="3"/>
  <c r="O702" i="3"/>
  <c r="L703" i="3"/>
  <c r="O703" i="3"/>
  <c r="L704" i="3"/>
  <c r="O704" i="3"/>
  <c r="L705" i="3"/>
  <c r="O705" i="3"/>
  <c r="L706" i="3"/>
  <c r="O706" i="3"/>
  <c r="L707" i="3"/>
  <c r="O707" i="3"/>
  <c r="L708" i="3"/>
  <c r="O708" i="3"/>
  <c r="L709" i="3"/>
  <c r="O709" i="3"/>
  <c r="L710" i="3"/>
  <c r="O710" i="3"/>
  <c r="L711" i="3"/>
  <c r="O711" i="3"/>
  <c r="L712" i="3"/>
  <c r="O712" i="3"/>
  <c r="L713" i="3"/>
  <c r="O713" i="3"/>
  <c r="L714" i="3"/>
  <c r="O714" i="3"/>
  <c r="L715" i="3"/>
  <c r="O715" i="3"/>
  <c r="O716" i="3"/>
  <c r="L716" i="3"/>
  <c r="L717" i="3"/>
  <c r="O717" i="3"/>
  <c r="L718" i="3"/>
  <c r="O718" i="3"/>
  <c r="O719" i="3"/>
  <c r="L719" i="3"/>
  <c r="L720" i="3"/>
  <c r="O720" i="3"/>
  <c r="L721" i="3"/>
  <c r="O721" i="3"/>
  <c r="O722" i="3"/>
  <c r="L722" i="3"/>
  <c r="L723" i="3"/>
  <c r="O723" i="3"/>
  <c r="L724" i="3"/>
  <c r="O724" i="3"/>
  <c r="O725" i="3"/>
  <c r="L725" i="3"/>
  <c r="L726" i="3"/>
  <c r="O726" i="3"/>
  <c r="L727" i="3"/>
  <c r="O727" i="3"/>
  <c r="O728" i="3"/>
  <c r="L728" i="3"/>
  <c r="L729" i="3"/>
  <c r="O729" i="3"/>
  <c r="L730" i="3"/>
  <c r="O730" i="3"/>
  <c r="O731" i="3"/>
  <c r="L731" i="3"/>
  <c r="L732" i="3"/>
  <c r="O732" i="3"/>
  <c r="L733" i="3"/>
  <c r="O733" i="3"/>
  <c r="O734" i="3"/>
  <c r="L734" i="3"/>
  <c r="L735" i="3"/>
  <c r="O735" i="3"/>
  <c r="O736" i="3"/>
  <c r="L736" i="3"/>
  <c r="O737" i="3"/>
  <c r="L737" i="3"/>
  <c r="L738" i="3"/>
  <c r="O738" i="3"/>
  <c r="O739" i="3"/>
  <c r="L739" i="3"/>
  <c r="O740" i="3"/>
  <c r="L740" i="3"/>
  <c r="L741" i="3"/>
  <c r="O741" i="3"/>
  <c r="O742" i="3"/>
  <c r="L742" i="3"/>
  <c r="O743" i="3"/>
  <c r="L743" i="3"/>
  <c r="L744" i="3"/>
  <c r="O744" i="3"/>
  <c r="O745" i="3"/>
  <c r="L745" i="3"/>
  <c r="L746" i="3"/>
  <c r="O746" i="3"/>
  <c r="L747" i="3"/>
  <c r="O747" i="3"/>
  <c r="O748" i="3"/>
  <c r="L748" i="3"/>
  <c r="L749" i="3"/>
  <c r="O749" i="3"/>
  <c r="L750" i="3"/>
  <c r="O750" i="3"/>
  <c r="O751" i="3"/>
  <c r="L751" i="3"/>
  <c r="L752" i="3"/>
  <c r="O752" i="3"/>
  <c r="L753" i="3"/>
  <c r="O753" i="3"/>
  <c r="O754" i="3"/>
  <c r="L754" i="3"/>
  <c r="L755" i="3"/>
  <c r="O755" i="3"/>
  <c r="O756" i="3"/>
  <c r="L756" i="3"/>
  <c r="L826" i="3"/>
  <c r="O826" i="3"/>
  <c r="L827" i="3"/>
  <c r="O827" i="3"/>
  <c r="O828" i="3"/>
  <c r="L828" i="3"/>
  <c r="L829" i="3"/>
  <c r="O829" i="3"/>
  <c r="L830" i="3"/>
  <c r="O830" i="3"/>
  <c r="O831" i="3"/>
  <c r="L831" i="3"/>
  <c r="L832" i="3"/>
  <c r="O832" i="3"/>
  <c r="L833" i="3"/>
  <c r="O833" i="3"/>
  <c r="O834" i="3"/>
  <c r="L834" i="3"/>
  <c r="L835" i="3"/>
  <c r="O835" i="3"/>
  <c r="L836" i="3"/>
  <c r="O836" i="3"/>
  <c r="O837" i="3"/>
  <c r="L837" i="3"/>
  <c r="L838" i="3"/>
  <c r="O838" i="3"/>
  <c r="L839" i="3"/>
  <c r="O839" i="3"/>
  <c r="O840" i="3"/>
  <c r="L840" i="3"/>
  <c r="L841" i="3"/>
  <c r="O841" i="3"/>
  <c r="L842" i="3"/>
  <c r="O842" i="3"/>
  <c r="O843" i="3"/>
  <c r="L843" i="3"/>
  <c r="L844" i="3"/>
  <c r="O844" i="3"/>
  <c r="O845" i="3"/>
  <c r="L845" i="3"/>
  <c r="O846" i="3"/>
  <c r="L846" i="3"/>
  <c r="L847" i="3"/>
  <c r="O847" i="3"/>
  <c r="O848" i="3"/>
  <c r="L848" i="3"/>
  <c r="L849" i="3"/>
  <c r="O849" i="3"/>
  <c r="L850" i="3"/>
  <c r="O850" i="3"/>
  <c r="O851" i="3"/>
  <c r="L851" i="3"/>
  <c r="L852" i="3"/>
  <c r="O852" i="3"/>
  <c r="L853" i="3"/>
  <c r="O853" i="3"/>
  <c r="O854" i="3"/>
  <c r="L854" i="3"/>
  <c r="L855" i="3"/>
  <c r="O855" i="3"/>
  <c r="L856" i="3"/>
  <c r="O856" i="3"/>
  <c r="O857" i="3"/>
  <c r="L857" i="3"/>
  <c r="L858" i="3"/>
  <c r="O858" i="3"/>
  <c r="L859" i="3"/>
  <c r="O859" i="3"/>
  <c r="O860" i="3"/>
  <c r="L860" i="3"/>
  <c r="L861" i="3"/>
  <c r="O861" i="3"/>
  <c r="L862" i="3"/>
  <c r="O862" i="3"/>
  <c r="O863" i="3"/>
  <c r="L863" i="3"/>
  <c r="L864" i="3"/>
  <c r="O864" i="3"/>
  <c r="L865" i="3"/>
  <c r="O865" i="3"/>
  <c r="O866" i="3"/>
  <c r="L866" i="3"/>
  <c r="L867" i="3"/>
  <c r="O867" i="3"/>
  <c r="L868" i="3"/>
  <c r="O868" i="3"/>
  <c r="O869" i="3"/>
  <c r="L869" i="3"/>
  <c r="L870" i="3"/>
  <c r="O870" i="3"/>
  <c r="L871" i="3"/>
  <c r="O871" i="3"/>
  <c r="O872" i="3"/>
  <c r="L872" i="3"/>
  <c r="L873" i="3"/>
  <c r="O873" i="3"/>
  <c r="L874" i="3"/>
  <c r="O874" i="3"/>
  <c r="O875" i="3"/>
  <c r="L875" i="3"/>
  <c r="L876" i="3"/>
  <c r="O876" i="3"/>
  <c r="O877" i="3"/>
  <c r="L877" i="3"/>
  <c r="O878" i="3"/>
  <c r="L878" i="3"/>
  <c r="L879" i="3"/>
  <c r="O879" i="3"/>
  <c r="O880" i="3"/>
  <c r="L880" i="3"/>
  <c r="L881" i="3"/>
  <c r="O881" i="3"/>
  <c r="L882" i="3"/>
  <c r="O882" i="3"/>
  <c r="O883" i="3"/>
  <c r="L883" i="3"/>
  <c r="L884" i="3"/>
  <c r="O884" i="3"/>
  <c r="L885" i="3"/>
  <c r="O885" i="3"/>
  <c r="O886" i="3"/>
  <c r="L886" i="3"/>
  <c r="L887" i="3"/>
  <c r="O887" i="3"/>
  <c r="L888" i="3"/>
  <c r="O888" i="3"/>
  <c r="L889" i="3"/>
  <c r="O889" i="3"/>
  <c r="O890" i="3"/>
  <c r="L890" i="3"/>
  <c r="L891" i="3"/>
  <c r="O891" i="3"/>
  <c r="L892" i="3"/>
  <c r="O892" i="3"/>
  <c r="O893" i="3"/>
  <c r="L893" i="3"/>
  <c r="L894" i="3"/>
  <c r="O894" i="3"/>
  <c r="O895" i="3"/>
  <c r="L895" i="3"/>
  <c r="L896" i="3"/>
  <c r="O896" i="3"/>
  <c r="L897" i="3"/>
  <c r="O897" i="3"/>
  <c r="O898" i="3"/>
  <c r="L898" i="3"/>
  <c r="L899" i="3"/>
  <c r="O899" i="3"/>
  <c r="O900" i="3"/>
  <c r="L900" i="3"/>
  <c r="L901" i="3"/>
  <c r="O901" i="3"/>
  <c r="L902" i="3"/>
  <c r="O902" i="3"/>
  <c r="L903" i="3"/>
  <c r="O903" i="3"/>
  <c r="O904" i="3"/>
  <c r="L904" i="3"/>
  <c r="L905" i="3"/>
  <c r="O905" i="3"/>
  <c r="L906" i="3"/>
  <c r="O906" i="3"/>
  <c r="O907" i="3"/>
  <c r="L907" i="3"/>
  <c r="L908" i="3"/>
  <c r="O908" i="3"/>
  <c r="L909" i="3"/>
  <c r="O909" i="3"/>
  <c r="O910" i="3"/>
  <c r="L910" i="3"/>
  <c r="L911" i="3"/>
  <c r="O911" i="3"/>
  <c r="L912" i="3"/>
  <c r="O912" i="3"/>
  <c r="O913" i="3"/>
  <c r="L913" i="3"/>
  <c r="L914" i="3"/>
  <c r="O914" i="3"/>
  <c r="L915" i="3"/>
  <c r="O915" i="3"/>
  <c r="O916" i="3"/>
  <c r="L916" i="3"/>
  <c r="L917" i="3"/>
  <c r="O917" i="3"/>
  <c r="L918" i="3"/>
  <c r="O918" i="3"/>
  <c r="L919" i="3"/>
  <c r="O919" i="3"/>
  <c r="L920" i="3"/>
  <c r="O920" i="3"/>
  <c r="O921" i="3"/>
  <c r="L921" i="3"/>
  <c r="L922" i="3"/>
  <c r="O922" i="3"/>
  <c r="L923" i="3"/>
  <c r="O923" i="3"/>
  <c r="O924" i="3"/>
  <c r="L924" i="3"/>
  <c r="L925" i="3"/>
  <c r="O925" i="3"/>
  <c r="L926" i="3"/>
  <c r="O926" i="3"/>
  <c r="O927" i="3"/>
  <c r="L927" i="3"/>
  <c r="L928" i="3"/>
  <c r="O928" i="3"/>
  <c r="L929" i="3"/>
  <c r="O929" i="3"/>
  <c r="O930" i="3"/>
  <c r="L930" i="3"/>
  <c r="L931" i="3"/>
  <c r="O931" i="3"/>
  <c r="L932" i="3"/>
  <c r="O932" i="3"/>
  <c r="O933" i="3"/>
  <c r="L933" i="3"/>
  <c r="L934" i="3"/>
  <c r="O934" i="3"/>
  <c r="L935" i="3"/>
  <c r="O935" i="3"/>
  <c r="O936" i="3"/>
  <c r="L936" i="3"/>
  <c r="L937" i="3"/>
  <c r="O937" i="3"/>
  <c r="L938" i="3"/>
  <c r="O938" i="3"/>
  <c r="O939" i="3"/>
  <c r="L939" i="3"/>
  <c r="L940" i="3"/>
  <c r="O940" i="3"/>
  <c r="L941" i="3"/>
  <c r="O941" i="3"/>
  <c r="O942" i="3"/>
  <c r="L942" i="3"/>
  <c r="L943" i="3"/>
  <c r="O943" i="3"/>
  <c r="O944" i="3"/>
  <c r="L944" i="3"/>
  <c r="O945" i="3"/>
  <c r="L945" i="3"/>
  <c r="L946" i="3"/>
  <c r="O946" i="3"/>
  <c r="O947" i="3"/>
  <c r="L947" i="3"/>
  <c r="O948" i="3"/>
  <c r="L948" i="3"/>
  <c r="L949" i="3"/>
  <c r="O949" i="3"/>
  <c r="O950" i="3"/>
  <c r="L950" i="3"/>
  <c r="O951" i="3"/>
  <c r="L951" i="3"/>
  <c r="L952" i="3"/>
  <c r="O952" i="3"/>
  <c r="O953" i="3"/>
  <c r="L953" i="3"/>
  <c r="L954" i="3"/>
  <c r="O954" i="3"/>
  <c r="L955" i="3"/>
  <c r="O955" i="3"/>
  <c r="O956" i="3"/>
  <c r="L956" i="3"/>
  <c r="L957" i="3"/>
  <c r="O957" i="3"/>
  <c r="L958" i="3"/>
  <c r="O958" i="3"/>
  <c r="O959" i="3"/>
  <c r="L959" i="3"/>
  <c r="L960" i="3"/>
  <c r="O960" i="3"/>
  <c r="O961" i="3"/>
  <c r="L961" i="3"/>
  <c r="L962" i="3"/>
  <c r="O962" i="3"/>
  <c r="L963" i="3"/>
  <c r="O963" i="3"/>
  <c r="O964" i="3"/>
  <c r="L964" i="3"/>
  <c r="L965" i="3"/>
  <c r="O965" i="3"/>
  <c r="L966" i="3"/>
  <c r="O966" i="3"/>
  <c r="O967" i="3"/>
  <c r="L967" i="3"/>
  <c r="L968" i="3"/>
  <c r="O968" i="3"/>
  <c r="L969" i="3"/>
  <c r="O969" i="3"/>
  <c r="O970" i="3"/>
  <c r="L970" i="3"/>
  <c r="L971" i="3"/>
  <c r="O971" i="3"/>
  <c r="O972" i="3"/>
  <c r="L972" i="3"/>
  <c r="L973" i="3"/>
  <c r="O973" i="3"/>
  <c r="L974" i="3"/>
  <c r="O974" i="3"/>
  <c r="O975" i="3"/>
  <c r="L975" i="3"/>
  <c r="L976" i="3"/>
  <c r="O976" i="3"/>
  <c r="L977" i="3"/>
  <c r="O977" i="3"/>
  <c r="O978" i="3"/>
  <c r="L978" i="3"/>
  <c r="L979" i="3"/>
  <c r="O979" i="3"/>
  <c r="O980" i="3"/>
  <c r="L980" i="3"/>
  <c r="O981" i="3"/>
  <c r="L981" i="3"/>
  <c r="L982" i="3"/>
  <c r="O982" i="3"/>
  <c r="O983" i="3"/>
  <c r="L983" i="3"/>
  <c r="O984" i="3"/>
  <c r="L984" i="3"/>
  <c r="L985" i="3"/>
  <c r="O985" i="3"/>
  <c r="L986" i="3"/>
  <c r="O986" i="3"/>
  <c r="O987" i="3"/>
  <c r="L987" i="3"/>
  <c r="L988" i="3"/>
  <c r="O988" i="3"/>
  <c r="L989" i="3"/>
  <c r="O989" i="3"/>
  <c r="O990" i="3"/>
  <c r="L990" i="3"/>
  <c r="L991" i="3"/>
  <c r="O991" i="3"/>
  <c r="L992" i="3"/>
  <c r="O992" i="3"/>
  <c r="O993" i="3"/>
  <c r="L993" i="3"/>
  <c r="L994" i="3"/>
  <c r="O994" i="3"/>
  <c r="O995" i="3"/>
  <c r="L995" i="3"/>
  <c r="L996" i="3"/>
  <c r="O996" i="3"/>
  <c r="L997" i="3"/>
  <c r="O997" i="3"/>
  <c r="O998" i="3"/>
  <c r="L998" i="3"/>
  <c r="L999" i="3"/>
  <c r="O999" i="3"/>
  <c r="L1000" i="3"/>
  <c r="O1000" i="3"/>
  <c r="L1001" i="3"/>
  <c r="O1001" i="3"/>
  <c r="J283" i="10"/>
  <c r="J281" i="10"/>
  <c r="J284" i="10"/>
  <c r="J320" i="10"/>
  <c r="J319" i="10"/>
  <c r="J459" i="10"/>
  <c r="J456" i="10"/>
  <c r="J94" i="10"/>
  <c r="J91" i="10"/>
  <c r="J92" i="10"/>
  <c r="J93" i="10"/>
  <c r="J95" i="10"/>
  <c r="J97" i="10"/>
  <c r="J96" i="10"/>
  <c r="J99" i="10"/>
  <c r="J101" i="10"/>
  <c r="J102" i="10"/>
  <c r="J100" i="10"/>
  <c r="J98" i="10"/>
  <c r="J103" i="10"/>
  <c r="J104" i="10"/>
  <c r="J105" i="10"/>
  <c r="J107" i="10"/>
  <c r="J108" i="10"/>
  <c r="J106" i="10"/>
  <c r="J113" i="10"/>
  <c r="J116" i="10"/>
  <c r="J117" i="10"/>
  <c r="J115" i="10"/>
  <c r="J112" i="10"/>
  <c r="J111" i="10"/>
  <c r="J110" i="10"/>
  <c r="J109" i="10"/>
  <c r="J114" i="10"/>
  <c r="J120" i="10"/>
  <c r="J118" i="10"/>
  <c r="J119" i="10"/>
  <c r="J123" i="10"/>
  <c r="J121" i="10"/>
  <c r="J122" i="10"/>
  <c r="J125" i="10"/>
  <c r="J124" i="10"/>
  <c r="J129" i="10"/>
  <c r="J130" i="10"/>
  <c r="J128" i="10"/>
  <c r="J127" i="10"/>
  <c r="J126" i="10"/>
  <c r="J138" i="10"/>
  <c r="J139" i="10"/>
  <c r="J137" i="10"/>
  <c r="J136" i="10"/>
  <c r="J143" i="10"/>
  <c r="J145" i="10"/>
  <c r="J142" i="10"/>
  <c r="J141" i="10"/>
  <c r="J144" i="10"/>
  <c r="J140" i="10"/>
  <c r="J147" i="10"/>
  <c r="J146" i="10"/>
  <c r="J149" i="10"/>
  <c r="J150" i="10"/>
  <c r="J148" i="10"/>
  <c r="J311" i="10"/>
  <c r="J310" i="10"/>
  <c r="J313" i="10"/>
  <c r="J312" i="10"/>
  <c r="J321" i="10"/>
  <c r="J323" i="10"/>
  <c r="J325" i="10"/>
  <c r="J322" i="10"/>
  <c r="J324" i="10"/>
  <c r="J326" i="10"/>
  <c r="J327" i="10"/>
  <c r="J328" i="10"/>
  <c r="J330" i="10"/>
  <c r="J329" i="10"/>
  <c r="J332" i="10"/>
  <c r="J334" i="10"/>
  <c r="J333" i="10"/>
  <c r="J331" i="10"/>
  <c r="J335" i="10"/>
  <c r="J336" i="10"/>
  <c r="J340" i="10"/>
  <c r="J339" i="10"/>
  <c r="J338" i="10"/>
  <c r="J337" i="10"/>
  <c r="J344" i="10"/>
  <c r="J343" i="10"/>
  <c r="J341" i="10"/>
  <c r="J342" i="10"/>
  <c r="J345" i="10"/>
  <c r="J346" i="10"/>
  <c r="J349" i="10"/>
  <c r="J347" i="10"/>
  <c r="J350" i="10"/>
  <c r="J348" i="10"/>
  <c r="J351" i="10"/>
  <c r="J353" i="10"/>
  <c r="J352" i="10"/>
  <c r="J354" i="10"/>
  <c r="J355" i="10"/>
  <c r="J357" i="10"/>
  <c r="J356" i="10"/>
  <c r="J363" i="10"/>
  <c r="J361" i="10"/>
  <c r="J360" i="10"/>
  <c r="J362" i="10"/>
  <c r="J359" i="10"/>
  <c r="J358" i="10"/>
  <c r="J364" i="10"/>
  <c r="J366" i="10"/>
  <c r="J365" i="10"/>
  <c r="J368" i="10"/>
  <c r="J367" i="10"/>
  <c r="J369" i="10"/>
  <c r="J371" i="10"/>
  <c r="J374" i="10"/>
  <c r="J372" i="10"/>
  <c r="J373" i="10"/>
  <c r="J370" i="10"/>
  <c r="J376" i="10"/>
  <c r="J375" i="10"/>
  <c r="J395" i="10"/>
  <c r="J394" i="10"/>
  <c r="J396" i="10"/>
  <c r="J400" i="10"/>
  <c r="J399" i="10"/>
  <c r="J402" i="10"/>
  <c r="J398" i="10"/>
  <c r="J401" i="10"/>
  <c r="J404" i="10"/>
  <c r="J405" i="10"/>
  <c r="J403" i="10"/>
  <c r="J407" i="10"/>
  <c r="J406" i="10"/>
  <c r="J408" i="10"/>
  <c r="J409" i="10"/>
  <c r="J410" i="10"/>
  <c r="J411" i="10"/>
  <c r="J412" i="10"/>
  <c r="J431" i="10"/>
  <c r="J430" i="10"/>
  <c r="J440" i="10"/>
  <c r="J441" i="10"/>
  <c r="J442" i="10"/>
  <c r="J450" i="10"/>
  <c r="J449" i="10"/>
  <c r="J457" i="10"/>
  <c r="J458" i="10"/>
  <c r="J460" i="10"/>
  <c r="J463" i="10"/>
  <c r="J462" i="10"/>
  <c r="J461" i="10"/>
  <c r="J466" i="10"/>
  <c r="J464" i="10"/>
  <c r="J465" i="10"/>
  <c r="J467" i="10"/>
  <c r="J468" i="10"/>
  <c r="J471" i="10"/>
  <c r="J469" i="10"/>
  <c r="J470" i="10"/>
  <c r="J474" i="10"/>
  <c r="J472" i="10"/>
  <c r="J473" i="10"/>
  <c r="J478" i="10"/>
  <c r="J475" i="10"/>
  <c r="J476" i="10"/>
  <c r="J477" i="10"/>
  <c r="J480" i="10"/>
  <c r="J482" i="10"/>
  <c r="J479" i="10"/>
  <c r="J481" i="10"/>
  <c r="J484" i="10"/>
  <c r="J485" i="10"/>
  <c r="J483" i="10"/>
  <c r="J486" i="10"/>
  <c r="J487" i="10"/>
  <c r="J488" i="10"/>
  <c r="J489" i="10"/>
  <c r="J490" i="10"/>
  <c r="J491" i="10"/>
  <c r="J493" i="10"/>
  <c r="J492" i="10"/>
  <c r="J494" i="10"/>
  <c r="J510" i="10"/>
  <c r="J508" i="10"/>
  <c r="J506" i="10"/>
  <c r="J509" i="10"/>
  <c r="J507" i="10"/>
  <c r="J516" i="10"/>
  <c r="J512" i="10"/>
  <c r="J513" i="10"/>
  <c r="J511" i="10"/>
  <c r="J515" i="10"/>
  <c r="J514" i="10"/>
  <c r="J521" i="10"/>
  <c r="J522" i="10"/>
  <c r="J518" i="10"/>
  <c r="J519" i="10"/>
  <c r="J517" i="10"/>
  <c r="J520" i="10"/>
  <c r="J530" i="10"/>
  <c r="J529" i="10"/>
  <c r="J532" i="10"/>
  <c r="J535" i="10"/>
  <c r="J533" i="10"/>
  <c r="J534" i="10"/>
  <c r="J536" i="10"/>
  <c r="J537" i="10"/>
  <c r="J543" i="10"/>
  <c r="J542" i="10"/>
  <c r="J538" i="10"/>
  <c r="J539" i="10"/>
  <c r="J541" i="10"/>
  <c r="J540" i="10"/>
  <c r="J544" i="10"/>
  <c r="J545" i="10"/>
  <c r="J561" i="10"/>
  <c r="J564" i="10"/>
  <c r="J567" i="10"/>
  <c r="J569" i="10"/>
  <c r="J566" i="10"/>
  <c r="J565" i="10"/>
  <c r="J560" i="10"/>
  <c r="J563" i="10"/>
  <c r="J562" i="10"/>
  <c r="J568" i="10"/>
  <c r="J575" i="10"/>
  <c r="J574" i="10"/>
  <c r="J570" i="10"/>
  <c r="J572" i="10"/>
  <c r="J571" i="10"/>
  <c r="J573" i="10"/>
  <c r="J2531" i="10"/>
  <c r="J2567" i="10"/>
  <c r="J2619" i="10"/>
  <c r="J2667" i="10"/>
  <c r="J2630" i="10"/>
  <c r="J1695" i="10"/>
  <c r="J1754" i="10"/>
  <c r="J1802" i="10"/>
  <c r="J2574" i="10"/>
  <c r="J2668" i="10"/>
  <c r="J1890" i="10"/>
  <c r="J1971" i="10"/>
  <c r="J2792" i="10"/>
  <c r="J2803" i="10"/>
  <c r="J2817" i="10"/>
  <c r="J1727" i="10"/>
  <c r="J1994" i="10"/>
  <c r="J1787" i="10"/>
  <c r="J2507" i="10"/>
  <c r="J2518" i="10"/>
  <c r="J3404" i="10"/>
  <c r="J3403" i="10"/>
  <c r="J2562" i="10"/>
  <c r="J2653" i="10"/>
  <c r="J2608" i="10"/>
  <c r="J2698" i="10"/>
  <c r="J2720" i="10"/>
  <c r="J2346" i="10"/>
  <c r="J2453" i="10"/>
  <c r="J2473" i="10"/>
  <c r="J2498" i="10"/>
  <c r="J1607" i="10"/>
  <c r="J1668" i="10"/>
  <c r="J1724" i="10"/>
  <c r="J1763" i="10"/>
  <c r="J1832" i="10"/>
  <c r="J2379" i="10"/>
  <c r="J1633" i="10"/>
  <c r="J1743" i="10"/>
  <c r="J1797" i="10"/>
  <c r="J1936" i="10"/>
  <c r="J1977" i="10"/>
  <c r="J1624" i="10"/>
  <c r="J1625" i="10"/>
  <c r="J1880" i="10"/>
  <c r="J1881" i="10"/>
  <c r="J1921" i="10"/>
  <c r="J1922" i="10"/>
  <c r="J2555" i="10"/>
  <c r="J2556" i="10"/>
  <c r="J2580" i="10"/>
  <c r="J2581" i="10"/>
  <c r="J2582" i="10"/>
  <c r="J2706" i="10"/>
  <c r="J2707" i="10"/>
  <c r="J2768" i="10"/>
  <c r="J2769" i="10"/>
  <c r="J2770" i="10"/>
  <c r="J2771" i="10"/>
  <c r="J1296" i="10"/>
  <c r="J1322" i="10"/>
  <c r="J1365" i="10"/>
  <c r="J1367" i="10"/>
  <c r="J229" i="10"/>
  <c r="J252" i="10"/>
  <c r="J1403" i="10"/>
  <c r="J1428" i="10"/>
  <c r="J1439" i="10"/>
  <c r="J1440" i="10"/>
  <c r="J1463" i="10"/>
  <c r="J1506" i="10"/>
  <c r="J1545" i="10"/>
  <c r="J1565" i="10"/>
  <c r="J10" i="10"/>
  <c r="J184" i="10"/>
  <c r="J207" i="10"/>
  <c r="J266" i="10"/>
  <c r="J273" i="10"/>
  <c r="J280" i="10"/>
  <c r="J282" i="10"/>
  <c r="J301" i="10"/>
  <c r="J620" i="10"/>
  <c r="J633" i="10"/>
  <c r="J678" i="10"/>
  <c r="J695" i="10"/>
  <c r="J706" i="10"/>
  <c r="J732" i="10"/>
  <c r="J762" i="10"/>
  <c r="J806" i="10"/>
  <c r="J816" i="10"/>
  <c r="J867" i="10"/>
  <c r="J869" i="10"/>
  <c r="J925" i="10"/>
  <c r="J953" i="10"/>
  <c r="J971" i="10"/>
  <c r="J972" i="10"/>
  <c r="J1021" i="10"/>
  <c r="J1049" i="10"/>
  <c r="J1057" i="10"/>
  <c r="J1118" i="10"/>
  <c r="J1120" i="10"/>
  <c r="J1133" i="10"/>
  <c r="J1161" i="10"/>
  <c r="J1162" i="10"/>
  <c r="J1181" i="10"/>
  <c r="J1189" i="10"/>
  <c r="J1213" i="10"/>
  <c r="J11" i="10"/>
  <c r="J3402" i="10"/>
  <c r="J3401" i="10"/>
  <c r="J16" i="10"/>
  <c r="J17" i="10"/>
  <c r="J20" i="10"/>
  <c r="J18" i="10"/>
  <c r="J19" i="10"/>
  <c r="J21" i="10"/>
  <c r="J27" i="10"/>
  <c r="J30" i="10"/>
  <c r="J29" i="10"/>
  <c r="J28" i="10"/>
  <c r="J33" i="10"/>
  <c r="J32" i="10"/>
  <c r="J31" i="10"/>
  <c r="J34" i="10"/>
  <c r="J35" i="10"/>
  <c r="J37" i="10"/>
  <c r="J42" i="10"/>
  <c r="J41" i="10"/>
  <c r="J40" i="10"/>
  <c r="J36" i="10"/>
  <c r="J38" i="10"/>
  <c r="J39" i="10"/>
  <c r="J49" i="10"/>
  <c r="J43" i="10"/>
  <c r="J46" i="10"/>
  <c r="J47" i="10"/>
  <c r="J44" i="10"/>
  <c r="J48" i="10"/>
  <c r="J45" i="10"/>
  <c r="J51" i="10"/>
  <c r="J50" i="10"/>
  <c r="J54" i="10"/>
  <c r="J55" i="10"/>
  <c r="J53" i="10"/>
  <c r="J52" i="10"/>
  <c r="J61" i="10"/>
  <c r="J63" i="10"/>
  <c r="J64" i="10"/>
  <c r="J62" i="10"/>
  <c r="J69" i="10"/>
  <c r="J70" i="10"/>
  <c r="J65" i="10"/>
  <c r="J67" i="10"/>
  <c r="J68" i="10"/>
  <c r="J66" i="10"/>
  <c r="J72" i="10"/>
  <c r="J76" i="10"/>
  <c r="J71" i="10"/>
  <c r="J75" i="10"/>
  <c r="J74" i="10"/>
  <c r="J73" i="10"/>
  <c r="J81" i="10"/>
  <c r="J78" i="10"/>
  <c r="J77" i="10"/>
  <c r="J79" i="10"/>
  <c r="J80" i="10"/>
  <c r="J84" i="10"/>
  <c r="J85" i="10"/>
  <c r="J83" i="10"/>
  <c r="J82" i="10"/>
  <c r="J87" i="10"/>
  <c r="J90" i="10"/>
  <c r="J86" i="10"/>
  <c r="J88" i="10"/>
  <c r="J89" i="10"/>
  <c r="J3" i="10"/>
  <c r="J4" i="10"/>
  <c r="J5" i="10"/>
  <c r="J7" i="10"/>
  <c r="J9" i="10"/>
  <c r="J8" i="10"/>
  <c r="B4" i="12"/>
  <c r="C4" i="12" s="1"/>
  <c r="J60" i="10"/>
  <c r="J316" i="10"/>
  <c r="J455" i="10"/>
  <c r="J500" i="10"/>
  <c r="J158" i="10"/>
  <c r="J162" i="10"/>
  <c r="J161" i="10"/>
  <c r="J159" i="10"/>
  <c r="J163" i="10"/>
  <c r="J160" i="10"/>
  <c r="J157" i="10"/>
  <c r="J167" i="10"/>
  <c r="J164" i="10"/>
  <c r="J168" i="10"/>
  <c r="J169" i="10"/>
  <c r="J166" i="10"/>
  <c r="J165" i="10"/>
  <c r="J173" i="10"/>
  <c r="J172" i="10"/>
  <c r="J171" i="10"/>
  <c r="J170" i="10"/>
  <c r="J174" i="10"/>
  <c r="J175" i="10"/>
  <c r="J177" i="10"/>
  <c r="J176" i="10"/>
  <c r="J181" i="10"/>
  <c r="J179" i="10"/>
  <c r="J180" i="10"/>
  <c r="J182" i="10"/>
  <c r="J183" i="10"/>
  <c r="J185" i="10"/>
  <c r="J186" i="10"/>
  <c r="J190" i="10"/>
  <c r="J188" i="10"/>
  <c r="J191" i="10"/>
  <c r="J187" i="10"/>
  <c r="J189" i="10"/>
  <c r="J194" i="10"/>
  <c r="J192" i="10"/>
  <c r="J193" i="10"/>
  <c r="J200" i="10"/>
  <c r="J198" i="10"/>
  <c r="J199" i="10"/>
  <c r="J196" i="10"/>
  <c r="J197" i="10"/>
  <c r="J201" i="10"/>
  <c r="J202" i="10"/>
  <c r="J203" i="10"/>
  <c r="J204" i="10"/>
  <c r="J205" i="10"/>
  <c r="J206" i="10"/>
  <c r="J209" i="10"/>
  <c r="J208" i="10"/>
  <c r="J214" i="10"/>
  <c r="J213" i="10"/>
  <c r="J212" i="10"/>
  <c r="J211" i="10"/>
  <c r="J216" i="10"/>
  <c r="J215" i="10"/>
  <c r="J218" i="10"/>
  <c r="J219" i="10"/>
  <c r="J220" i="10"/>
  <c r="J217" i="10"/>
  <c r="J222" i="10"/>
  <c r="J221" i="10"/>
  <c r="J223" i="10"/>
  <c r="J228" i="10"/>
  <c r="J224" i="10"/>
  <c r="J225" i="10"/>
  <c r="J227" i="10"/>
  <c r="J226" i="10"/>
  <c r="J230" i="10"/>
  <c r="J231" i="10"/>
  <c r="J232" i="10"/>
  <c r="J234" i="10"/>
  <c r="J235" i="10"/>
  <c r="J233" i="10"/>
  <c r="J237" i="10"/>
  <c r="J236" i="10"/>
  <c r="J239" i="10"/>
  <c r="J240" i="10"/>
  <c r="J238" i="10"/>
  <c r="J246" i="10"/>
  <c r="J247" i="10"/>
  <c r="J243" i="10"/>
  <c r="J244" i="10"/>
  <c r="J242" i="10"/>
  <c r="J245" i="10"/>
  <c r="J241" i="10"/>
  <c r="J249" i="10"/>
  <c r="J250" i="10"/>
  <c r="J248" i="10"/>
  <c r="J253" i="10"/>
  <c r="J254" i="10"/>
  <c r="J260" i="10"/>
  <c r="J259" i="10"/>
  <c r="J256" i="10"/>
  <c r="J255" i="10"/>
  <c r="J257" i="10"/>
  <c r="J258" i="10"/>
  <c r="J261" i="10"/>
  <c r="J262" i="10"/>
  <c r="J263" i="10"/>
  <c r="J265" i="10"/>
  <c r="J264" i="10"/>
  <c r="J268" i="10"/>
  <c r="J267" i="10"/>
  <c r="J271" i="10"/>
  <c r="J270" i="10"/>
  <c r="J272" i="10"/>
  <c r="J269" i="10"/>
  <c r="J275" i="10"/>
  <c r="J274" i="10"/>
  <c r="J276" i="10"/>
  <c r="J277" i="10"/>
  <c r="J279" i="10"/>
  <c r="J278" i="10"/>
  <c r="J286" i="10"/>
  <c r="J285" i="10"/>
  <c r="J287" i="10"/>
  <c r="J290" i="10"/>
  <c r="J289" i="10"/>
  <c r="J291" i="10"/>
  <c r="J292" i="10"/>
  <c r="J294" i="10"/>
  <c r="J293" i="10"/>
  <c r="J298" i="10"/>
  <c r="J299" i="10"/>
  <c r="J300" i="10"/>
  <c r="J295" i="10"/>
  <c r="J297" i="10"/>
  <c r="J296" i="10"/>
  <c r="J303" i="10"/>
  <c r="J304" i="10"/>
  <c r="J302" i="10"/>
  <c r="J305" i="10"/>
  <c r="J307" i="10"/>
  <c r="J306" i="10"/>
  <c r="J308" i="10"/>
  <c r="J309" i="10"/>
  <c r="J578" i="10"/>
  <c r="J579" i="10"/>
  <c r="J581" i="10"/>
  <c r="J576" i="10"/>
  <c r="J582" i="10"/>
  <c r="J577" i="10"/>
  <c r="J580" i="10"/>
  <c r="J584" i="10"/>
  <c r="J583" i="10"/>
  <c r="J586" i="10"/>
  <c r="J587" i="10"/>
  <c r="J585" i="10"/>
  <c r="J590" i="10"/>
  <c r="J588" i="10"/>
  <c r="J589" i="10"/>
  <c r="J598" i="10"/>
  <c r="J596" i="10"/>
  <c r="J594" i="10"/>
  <c r="J592" i="10"/>
  <c r="J599" i="10"/>
  <c r="J597" i="10"/>
  <c r="J595" i="10"/>
  <c r="J593" i="10"/>
  <c r="J602" i="10"/>
  <c r="J601" i="10"/>
  <c r="J600" i="10"/>
  <c r="J607" i="10"/>
  <c r="J606" i="10"/>
  <c r="J604" i="10"/>
  <c r="J605" i="10"/>
  <c r="J603" i="10"/>
  <c r="J609" i="10"/>
  <c r="J610" i="10"/>
  <c r="J608" i="10"/>
  <c r="J613" i="10"/>
  <c r="J611" i="10"/>
  <c r="J612" i="10"/>
  <c r="J619" i="10"/>
  <c r="J617" i="10"/>
  <c r="J615" i="10"/>
  <c r="J618" i="10"/>
  <c r="J616" i="10"/>
  <c r="J623" i="10"/>
  <c r="J621" i="10"/>
  <c r="J622" i="10"/>
  <c r="J627" i="10"/>
  <c r="J625" i="10"/>
  <c r="J628" i="10"/>
  <c r="J626" i="10"/>
  <c r="J629" i="10"/>
  <c r="J630" i="10"/>
  <c r="J632" i="10"/>
  <c r="J631" i="10"/>
  <c r="J634" i="10"/>
  <c r="J635" i="10"/>
  <c r="J637" i="10"/>
  <c r="J638" i="10"/>
  <c r="J636" i="10"/>
  <c r="J643" i="10"/>
  <c r="J641" i="10"/>
  <c r="J644" i="10"/>
  <c r="J642" i="10"/>
  <c r="J640" i="10"/>
  <c r="J647" i="10"/>
  <c r="J645" i="10"/>
  <c r="J648" i="10"/>
  <c r="J646" i="10"/>
  <c r="J653" i="10"/>
  <c r="J651" i="10"/>
  <c r="J649" i="10"/>
  <c r="J652" i="10"/>
  <c r="J650" i="10"/>
  <c r="J655" i="10"/>
  <c r="J654" i="10"/>
  <c r="J663" i="10"/>
  <c r="J661" i="10"/>
  <c r="J659" i="10"/>
  <c r="J657" i="10"/>
  <c r="J662" i="10"/>
  <c r="J660" i="10"/>
  <c r="J658" i="10"/>
  <c r="J656" i="10"/>
  <c r="J665" i="10"/>
  <c r="J664" i="10"/>
  <c r="J667" i="10"/>
  <c r="J666" i="10"/>
  <c r="J673" i="10"/>
  <c r="J671" i="10"/>
  <c r="J669" i="10"/>
  <c r="J672" i="10"/>
  <c r="J670" i="10"/>
  <c r="J668" i="10"/>
  <c r="J677" i="10"/>
  <c r="J675" i="10"/>
  <c r="J676" i="10"/>
  <c r="J674" i="10"/>
  <c r="J679" i="10"/>
  <c r="J680" i="10"/>
  <c r="J686" i="10"/>
  <c r="J684" i="10"/>
  <c r="J682" i="10"/>
  <c r="J685" i="10"/>
  <c r="J683" i="10"/>
  <c r="J681" i="10"/>
  <c r="J688" i="10"/>
  <c r="J687" i="10"/>
  <c r="J694" i="10"/>
  <c r="J692" i="10"/>
  <c r="J690" i="10"/>
  <c r="J693" i="10"/>
  <c r="J691" i="10"/>
  <c r="J689" i="10"/>
  <c r="J696" i="10"/>
  <c r="J697" i="10"/>
  <c r="J704" i="10"/>
  <c r="J702" i="10"/>
  <c r="J700" i="10"/>
  <c r="J705" i="10"/>
  <c r="J703" i="10"/>
  <c r="J701" i="10"/>
  <c r="J699" i="10"/>
  <c r="J708" i="10"/>
  <c r="J707" i="10"/>
  <c r="J710" i="10"/>
  <c r="J711" i="10"/>
  <c r="J716" i="10"/>
  <c r="J714" i="10"/>
  <c r="J715" i="10"/>
  <c r="J713" i="10"/>
  <c r="J718" i="10"/>
  <c r="J717" i="10"/>
  <c r="J722" i="10"/>
  <c r="J720" i="10"/>
  <c r="J721" i="10"/>
  <c r="J719" i="10"/>
  <c r="J726" i="10"/>
  <c r="J724" i="10"/>
  <c r="J725" i="10"/>
  <c r="J723" i="10"/>
  <c r="J731" i="10"/>
  <c r="J728" i="10"/>
  <c r="J730" i="10"/>
  <c r="J729" i="10"/>
  <c r="J727" i="10"/>
  <c r="J735" i="10"/>
  <c r="J733" i="10"/>
  <c r="J736" i="10"/>
  <c r="J734" i="10"/>
  <c r="J741" i="10"/>
  <c r="J739" i="10"/>
  <c r="J737" i="10"/>
  <c r="J742" i="10"/>
  <c r="J740" i="10"/>
  <c r="J738" i="10"/>
  <c r="J747" i="10"/>
  <c r="J745" i="10"/>
  <c r="J743" i="10"/>
  <c r="J748" i="10"/>
  <c r="J746" i="10"/>
  <c r="J744" i="10"/>
  <c r="J751" i="10"/>
  <c r="J749" i="10"/>
  <c r="J750" i="10"/>
  <c r="J753" i="10"/>
  <c r="J754" i="10"/>
  <c r="J752" i="10"/>
  <c r="J760" i="10"/>
  <c r="J758" i="10"/>
  <c r="J756" i="10"/>
  <c r="J755" i="10"/>
  <c r="J761" i="10"/>
  <c r="J759" i="10"/>
  <c r="J757" i="10"/>
  <c r="J764" i="10"/>
  <c r="J766" i="10"/>
  <c r="J765" i="10"/>
  <c r="J763" i="10"/>
  <c r="J769" i="10"/>
  <c r="J767" i="10"/>
  <c r="J770" i="10"/>
  <c r="J768" i="10"/>
  <c r="J774" i="10"/>
  <c r="J772" i="10"/>
  <c r="J771" i="10"/>
  <c r="J773" i="10"/>
  <c r="J780" i="10"/>
  <c r="J778" i="10"/>
  <c r="J776" i="10"/>
  <c r="J779" i="10"/>
  <c r="J777" i="10"/>
  <c r="J775" i="10"/>
  <c r="J783" i="10"/>
  <c r="J784" i="10"/>
  <c r="J782" i="10"/>
  <c r="J781" i="10"/>
  <c r="J785" i="10"/>
  <c r="J786" i="10"/>
  <c r="J791" i="10"/>
  <c r="J789" i="10"/>
  <c r="J787" i="10"/>
  <c r="J790" i="10"/>
  <c r="J788" i="10"/>
  <c r="J793" i="10"/>
  <c r="J794" i="10"/>
  <c r="J792" i="10"/>
  <c r="J795" i="10"/>
  <c r="J796" i="10"/>
  <c r="J801" i="10"/>
  <c r="J799" i="10"/>
  <c r="J797" i="10"/>
  <c r="J800" i="10"/>
  <c r="J798" i="10"/>
  <c r="J803" i="10"/>
  <c r="J802" i="10"/>
  <c r="J805" i="10"/>
  <c r="J804" i="10"/>
  <c r="J815" i="10"/>
  <c r="J813" i="10"/>
  <c r="J811" i="10"/>
  <c r="J809" i="10"/>
  <c r="J807" i="10"/>
  <c r="J814" i="10"/>
  <c r="J812" i="10"/>
  <c r="J810" i="10"/>
  <c r="J808" i="10"/>
  <c r="J824" i="10"/>
  <c r="J823" i="10"/>
  <c r="J821" i="10"/>
  <c r="J819" i="10"/>
  <c r="J817" i="10"/>
  <c r="J822" i="10"/>
  <c r="J820" i="10"/>
  <c r="J818" i="10"/>
  <c r="J830" i="10"/>
  <c r="J828" i="10"/>
  <c r="J826" i="10"/>
  <c r="J829" i="10"/>
  <c r="J827" i="10"/>
  <c r="J825" i="10"/>
  <c r="J832" i="10"/>
  <c r="J831" i="10"/>
  <c r="J834" i="10"/>
  <c r="J833" i="10"/>
  <c r="J836" i="10"/>
  <c r="J837" i="10"/>
  <c r="J835" i="10"/>
  <c r="J842" i="10"/>
  <c r="J840" i="10"/>
  <c r="J838" i="10"/>
  <c r="J843" i="10"/>
  <c r="J841" i="10"/>
  <c r="J839" i="10"/>
  <c r="J844" i="10"/>
  <c r="J845" i="10"/>
  <c r="J850" i="10"/>
  <c r="J848" i="10"/>
  <c r="J846" i="10"/>
  <c r="J851" i="10"/>
  <c r="J849" i="10"/>
  <c r="J847" i="10"/>
  <c r="J854" i="10"/>
  <c r="J853" i="10"/>
  <c r="J852" i="10"/>
  <c r="J861" i="10"/>
  <c r="J860" i="10"/>
  <c r="J859" i="10"/>
  <c r="J858" i="10"/>
  <c r="J857" i="10"/>
  <c r="J856" i="10"/>
  <c r="J855" i="10"/>
  <c r="J864" i="10"/>
  <c r="J863" i="10"/>
  <c r="J862" i="10"/>
  <c r="J866" i="10"/>
  <c r="J865" i="10"/>
  <c r="J875" i="10"/>
  <c r="J874" i="10"/>
  <c r="J873" i="10"/>
  <c r="J872" i="10"/>
  <c r="J871" i="10"/>
  <c r="J870" i="10"/>
  <c r="J881" i="10"/>
  <c r="J880" i="10"/>
  <c r="J879" i="10"/>
  <c r="J878" i="10"/>
  <c r="J877" i="10"/>
  <c r="J876" i="10"/>
  <c r="J884" i="10"/>
  <c r="J883" i="10"/>
  <c r="J882" i="10"/>
  <c r="J891" i="10"/>
  <c r="J890" i="10"/>
  <c r="J889" i="10"/>
  <c r="J888" i="10"/>
  <c r="J887" i="10"/>
  <c r="J886" i="10"/>
  <c r="J885" i="10"/>
  <c r="J897" i="10"/>
  <c r="J896" i="10"/>
  <c r="J895" i="10"/>
  <c r="J894" i="10"/>
  <c r="J893" i="10"/>
  <c r="J892" i="10"/>
  <c r="J903" i="10"/>
  <c r="J902" i="10"/>
  <c r="J901" i="10"/>
  <c r="J900" i="10"/>
  <c r="J899" i="10"/>
  <c r="J898" i="10"/>
  <c r="J905" i="10"/>
  <c r="J904" i="10"/>
  <c r="J912" i="10"/>
  <c r="J911" i="10"/>
  <c r="J910" i="10"/>
  <c r="J909" i="10"/>
  <c r="J908" i="10"/>
  <c r="J907" i="10"/>
  <c r="J906" i="10"/>
  <c r="J916" i="10"/>
  <c r="J915" i="10"/>
  <c r="J914" i="10"/>
  <c r="J913" i="10"/>
  <c r="J919" i="10"/>
  <c r="J918" i="10"/>
  <c r="J917" i="10"/>
  <c r="J922" i="10"/>
  <c r="J921" i="10"/>
  <c r="J920" i="10"/>
  <c r="J924" i="10"/>
  <c r="J923" i="10"/>
  <c r="J927" i="10"/>
  <c r="J926" i="10"/>
  <c r="J933" i="10"/>
  <c r="J932" i="10"/>
  <c r="J931" i="10"/>
  <c r="J930" i="10"/>
  <c r="J929" i="10"/>
  <c r="J928" i="10"/>
  <c r="J938" i="10"/>
  <c r="J937" i="10"/>
  <c r="J936" i="10"/>
  <c r="J935" i="10"/>
  <c r="J934" i="10"/>
  <c r="J942" i="10"/>
  <c r="J941" i="10"/>
  <c r="J940" i="10"/>
  <c r="J939" i="10"/>
  <c r="J946" i="10"/>
  <c r="J945" i="10"/>
  <c r="J944" i="10"/>
  <c r="J943" i="10"/>
  <c r="J952" i="10"/>
  <c r="J951" i="10"/>
  <c r="J950" i="10"/>
  <c r="J949" i="10"/>
  <c r="J948" i="10"/>
  <c r="J947" i="10"/>
  <c r="J956" i="10"/>
  <c r="J955" i="10"/>
  <c r="J954" i="10"/>
  <c r="J963" i="10"/>
  <c r="J962" i="10"/>
  <c r="J961" i="10"/>
  <c r="J960" i="10"/>
  <c r="J959" i="10"/>
  <c r="J958" i="10"/>
  <c r="J957" i="10"/>
  <c r="J970" i="10"/>
  <c r="J969" i="10"/>
  <c r="J968" i="10"/>
  <c r="J967" i="10"/>
  <c r="J966" i="10"/>
  <c r="J965" i="10"/>
  <c r="J964" i="10"/>
  <c r="J975" i="10"/>
  <c r="J974" i="10"/>
  <c r="J973" i="10"/>
  <c r="J979" i="10"/>
  <c r="J978" i="10"/>
  <c r="J977" i="10"/>
  <c r="J982" i="10"/>
  <c r="J981" i="10"/>
  <c r="J985" i="10"/>
  <c r="J984" i="10"/>
  <c r="J989" i="10"/>
  <c r="J988" i="10"/>
  <c r="J987" i="10"/>
  <c r="J986" i="10"/>
  <c r="J992" i="10"/>
  <c r="J991" i="10"/>
  <c r="J990" i="10"/>
  <c r="J996" i="10"/>
  <c r="J995" i="10"/>
  <c r="J994" i="10"/>
  <c r="J993" i="10"/>
  <c r="J998" i="10"/>
  <c r="J997" i="10"/>
  <c r="J1001" i="10"/>
  <c r="J1000" i="10"/>
  <c r="J999" i="10"/>
  <c r="J1010" i="10"/>
  <c r="J1009" i="10"/>
  <c r="J1008" i="10"/>
  <c r="J1007" i="10"/>
  <c r="J1006" i="10"/>
  <c r="J1005" i="10"/>
  <c r="J1004" i="10"/>
  <c r="J1003" i="10"/>
  <c r="J1002" i="10"/>
  <c r="J1012" i="10"/>
  <c r="J1011" i="10"/>
  <c r="J1018" i="10"/>
  <c r="J1017" i="10"/>
  <c r="J1016" i="10"/>
  <c r="J1015" i="10"/>
  <c r="J1014" i="10"/>
  <c r="J1013" i="10"/>
  <c r="J1020" i="10"/>
  <c r="J1019" i="10"/>
  <c r="J1028" i="10"/>
  <c r="J1027" i="10"/>
  <c r="J1026" i="10"/>
  <c r="J1025" i="10"/>
  <c r="J1024" i="10"/>
  <c r="J1023" i="10"/>
  <c r="J1022" i="10"/>
  <c r="J1031" i="10"/>
  <c r="J1030" i="10"/>
  <c r="J1029" i="10"/>
  <c r="J1034" i="10"/>
  <c r="J1033" i="10"/>
  <c r="J1036" i="10"/>
  <c r="J1035" i="10"/>
  <c r="J1039" i="10"/>
  <c r="J1038" i="10"/>
  <c r="J1037" i="10"/>
  <c r="J1041" i="10"/>
  <c r="J1040" i="10"/>
  <c r="J1044" i="10"/>
  <c r="J1043" i="10"/>
  <c r="J1042" i="10"/>
  <c r="J1046" i="10"/>
  <c r="J1045" i="10"/>
  <c r="J1048" i="10"/>
  <c r="J1047" i="10"/>
  <c r="J1056" i="10"/>
  <c r="J1055" i="10"/>
  <c r="J1054" i="10"/>
  <c r="J1053" i="10"/>
  <c r="J1052" i="10"/>
  <c r="J1051" i="10"/>
  <c r="J1050" i="10"/>
  <c r="J1062" i="10"/>
  <c r="J1061" i="10"/>
  <c r="J1060" i="10"/>
  <c r="J1059" i="10"/>
  <c r="J1058" i="10"/>
  <c r="J1065" i="10"/>
  <c r="J1064" i="10"/>
  <c r="J1063" i="10"/>
  <c r="J1068" i="10"/>
  <c r="J1067" i="10"/>
  <c r="J1066" i="10"/>
  <c r="J1071" i="10"/>
  <c r="J1070" i="10"/>
  <c r="J1069" i="10"/>
  <c r="J1076" i="10"/>
  <c r="J1075" i="10"/>
  <c r="J1074" i="10"/>
  <c r="J1073" i="10"/>
  <c r="J1072" i="10"/>
  <c r="J1079" i="10"/>
  <c r="J1078" i="10"/>
  <c r="J1077" i="10"/>
  <c r="J1081" i="10"/>
  <c r="J1080" i="10"/>
  <c r="J1087" i="10"/>
  <c r="J1086" i="10"/>
  <c r="J1085" i="10"/>
  <c r="J1084" i="10"/>
  <c r="J1083" i="10"/>
  <c r="J1082" i="10"/>
  <c r="J1089" i="10"/>
  <c r="J1088" i="10"/>
  <c r="J1094" i="10"/>
  <c r="J1093" i="10"/>
  <c r="J1092" i="10"/>
  <c r="J1091" i="10"/>
  <c r="J1090" i="10"/>
  <c r="J1098" i="10"/>
  <c r="J1097" i="10"/>
  <c r="J1096" i="10"/>
  <c r="J1095" i="10"/>
  <c r="J1101" i="10"/>
  <c r="J1100" i="10"/>
  <c r="J1099" i="10"/>
  <c r="J1108" i="10"/>
  <c r="J1107" i="10"/>
  <c r="J1106" i="10"/>
  <c r="J1105" i="10"/>
  <c r="J1104" i="10"/>
  <c r="J1103" i="10"/>
  <c r="J1102" i="10"/>
  <c r="J1113" i="10"/>
  <c r="J1112" i="10"/>
  <c r="J1111" i="10"/>
  <c r="J1110" i="10"/>
  <c r="J1109" i="10"/>
  <c r="J1115" i="10"/>
  <c r="J1114" i="10"/>
  <c r="J1117" i="10"/>
  <c r="J1116" i="10"/>
  <c r="J1126" i="10"/>
  <c r="J1125" i="10"/>
  <c r="J1124" i="10"/>
  <c r="J1123" i="10"/>
  <c r="J1122" i="10"/>
  <c r="J1130" i="10"/>
  <c r="J1129" i="10"/>
  <c r="J1128" i="10"/>
  <c r="J1127" i="10"/>
  <c r="J1132" i="10"/>
  <c r="J1131" i="10"/>
  <c r="J1138" i="10"/>
  <c r="J1137" i="10"/>
  <c r="J1136" i="10"/>
  <c r="J1135" i="10"/>
  <c r="J1134" i="10"/>
  <c r="J1141" i="10"/>
  <c r="J1140" i="10"/>
  <c r="J1139" i="10"/>
  <c r="J1146" i="10"/>
  <c r="J1145" i="10"/>
  <c r="J1144" i="10"/>
  <c r="J1143" i="10"/>
  <c r="J1149" i="10"/>
  <c r="J1148" i="10"/>
  <c r="J1147" i="10"/>
  <c r="J1154" i="10"/>
  <c r="J1153" i="10"/>
  <c r="J1152" i="10"/>
  <c r="J1151" i="10"/>
  <c r="J1150" i="10"/>
  <c r="J1159" i="10"/>
  <c r="J1156" i="10"/>
  <c r="J1158" i="10"/>
  <c r="J1155" i="10"/>
  <c r="J1160" i="10"/>
  <c r="J1157" i="10"/>
  <c r="J1165" i="10"/>
  <c r="J1164" i="10"/>
  <c r="J1166" i="10"/>
  <c r="J1163" i="10"/>
  <c r="J1178" i="10"/>
  <c r="J1175" i="10"/>
  <c r="J1180" i="10"/>
  <c r="J1177" i="10"/>
  <c r="J1174" i="10"/>
  <c r="J1179" i="10"/>
  <c r="J1176" i="10"/>
  <c r="J1187" i="10"/>
  <c r="J1184" i="10"/>
  <c r="J1186" i="10"/>
  <c r="J1183" i="10"/>
  <c r="J1188" i="10"/>
  <c r="J1185" i="10"/>
  <c r="J1182" i="10"/>
  <c r="J1190" i="10"/>
  <c r="J1192" i="10"/>
  <c r="J1191" i="10"/>
  <c r="J1193" i="10"/>
  <c r="J1194" i="10"/>
  <c r="J1195" i="10"/>
  <c r="J1196" i="10"/>
  <c r="J1198" i="10"/>
  <c r="J1197" i="10"/>
  <c r="J1202" i="10"/>
  <c r="J1199" i="10"/>
  <c r="J1204" i="10"/>
  <c r="J1201" i="10"/>
  <c r="J1203" i="10"/>
  <c r="J1200" i="10"/>
  <c r="J1205" i="10"/>
  <c r="J1206" i="10"/>
  <c r="J1208" i="10"/>
  <c r="J1207" i="10"/>
  <c r="J1211" i="10"/>
  <c r="J1210" i="10"/>
  <c r="J1212" i="10"/>
  <c r="J1209" i="10"/>
  <c r="J1220" i="10"/>
  <c r="J1217" i="10"/>
  <c r="J1214" i="10"/>
  <c r="J1222" i="10"/>
  <c r="J1219" i="10"/>
  <c r="J1216" i="10"/>
  <c r="J1221" i="10"/>
  <c r="J1218" i="10"/>
  <c r="J1215" i="10"/>
  <c r="J1223" i="10"/>
  <c r="J1224" i="10"/>
  <c r="J1226" i="10"/>
  <c r="J1225" i="10"/>
  <c r="J1227" i="10"/>
  <c r="J1229" i="10"/>
  <c r="J1231" i="10"/>
  <c r="J1228" i="10"/>
  <c r="J1230" i="10"/>
  <c r="J1232" i="10"/>
  <c r="J1234" i="10"/>
  <c r="J1233" i="10"/>
  <c r="J1244" i="10"/>
  <c r="J1241" i="10"/>
  <c r="J1238" i="10"/>
  <c r="J1246" i="10"/>
  <c r="J1243" i="10"/>
  <c r="J1240" i="10"/>
  <c r="J1237" i="10"/>
  <c r="J1245" i="10"/>
  <c r="J1242" i="10"/>
  <c r="J1239" i="10"/>
  <c r="J1236" i="10"/>
  <c r="J1247" i="10"/>
  <c r="J1248" i="10"/>
  <c r="J1251" i="10"/>
  <c r="J1250" i="10"/>
  <c r="J1249" i="10"/>
  <c r="J1254" i="10"/>
  <c r="J1253" i="10"/>
  <c r="J1252" i="10"/>
  <c r="J1256" i="10"/>
  <c r="J1255" i="10"/>
  <c r="J1260" i="10"/>
  <c r="J1257" i="10"/>
  <c r="J1259" i="10"/>
  <c r="J1258" i="10"/>
  <c r="J1263" i="10"/>
  <c r="J1262" i="10"/>
  <c r="J1264" i="10"/>
  <c r="J1261" i="10"/>
  <c r="J1269" i="10"/>
  <c r="J1266" i="10"/>
  <c r="J1268" i="10"/>
  <c r="J1265" i="10"/>
  <c r="J1270" i="10"/>
  <c r="J1267" i="10"/>
  <c r="J1272" i="10"/>
  <c r="J1275" i="10"/>
  <c r="J1274" i="10"/>
  <c r="J1271" i="10"/>
  <c r="J1276" i="10"/>
  <c r="J1273" i="10"/>
  <c r="J1278" i="10"/>
  <c r="J1277" i="10"/>
  <c r="J1280" i="10"/>
  <c r="J1279" i="10"/>
  <c r="J1285" i="10"/>
  <c r="J1282" i="10"/>
  <c r="J1286" i="10"/>
  <c r="J1284" i="10"/>
  <c r="J1281" i="10"/>
  <c r="J1287" i="10"/>
  <c r="J1283" i="10"/>
  <c r="J1288" i="10"/>
  <c r="J1290" i="10"/>
  <c r="J1289" i="10"/>
  <c r="J1294" i="10"/>
  <c r="J1291" i="10"/>
  <c r="J1293" i="10"/>
  <c r="J1295" i="10"/>
  <c r="J1292" i="10"/>
  <c r="J1297" i="10"/>
  <c r="J1299" i="10"/>
  <c r="J1298" i="10"/>
  <c r="J1303" i="10"/>
  <c r="J1300" i="10"/>
  <c r="J1302" i="10"/>
  <c r="J1301" i="10"/>
  <c r="J1312" i="10"/>
  <c r="J1309" i="10"/>
  <c r="J1306" i="10"/>
  <c r="J1311" i="10"/>
  <c r="J1308" i="10"/>
  <c r="J1305" i="10"/>
  <c r="J1313" i="10"/>
  <c r="J1310" i="10"/>
  <c r="J1307" i="10"/>
  <c r="J1304" i="10"/>
  <c r="J1314" i="10"/>
  <c r="J1315" i="10"/>
  <c r="J1316" i="10"/>
  <c r="J1317" i="10"/>
  <c r="J1319" i="10"/>
  <c r="J1320" i="10"/>
  <c r="J1321" i="10"/>
  <c r="J1318" i="10"/>
  <c r="J1323" i="10"/>
  <c r="J1324" i="10"/>
  <c r="J1325" i="10"/>
  <c r="J1326" i="10"/>
  <c r="J1328" i="10"/>
  <c r="J1329" i="10"/>
  <c r="J1327" i="10"/>
  <c r="J1334" i="10"/>
  <c r="J1331" i="10"/>
  <c r="J1332" i="10"/>
  <c r="J1333" i="10"/>
  <c r="J1330" i="10"/>
  <c r="J1339" i="10"/>
  <c r="J1337" i="10"/>
  <c r="J1340" i="10"/>
  <c r="J1338" i="10"/>
  <c r="J1335" i="10"/>
  <c r="J1336" i="10"/>
  <c r="J1348" i="10"/>
  <c r="J1345" i="10"/>
  <c r="J1343" i="10"/>
  <c r="J1341" i="10"/>
  <c r="J1346" i="10"/>
  <c r="J1344" i="10"/>
  <c r="J1342" i="10"/>
  <c r="J1347" i="10"/>
  <c r="J1351" i="10"/>
  <c r="J1349" i="10"/>
  <c r="J1350" i="10"/>
  <c r="J1356" i="10"/>
  <c r="J1353" i="10"/>
  <c r="J1354" i="10"/>
  <c r="J1352" i="10"/>
  <c r="J1355" i="10"/>
  <c r="J1357" i="10"/>
  <c r="J1358" i="10"/>
  <c r="J1361" i="10"/>
  <c r="J1359" i="10"/>
  <c r="J1362" i="10"/>
  <c r="J1360" i="10"/>
  <c r="J1364" i="10"/>
  <c r="J1363" i="10"/>
  <c r="J1369" i="10"/>
  <c r="J1368" i="10"/>
  <c r="J1371" i="10"/>
  <c r="J1372" i="10"/>
  <c r="J1370" i="10"/>
  <c r="J1376" i="10"/>
  <c r="J1374" i="10"/>
  <c r="J1375" i="10"/>
  <c r="J1373" i="10"/>
  <c r="J1378" i="10"/>
  <c r="J1379" i="10"/>
  <c r="J1377" i="10"/>
  <c r="J1384" i="10"/>
  <c r="J1382" i="10"/>
  <c r="J1380" i="10"/>
  <c r="J1385" i="10"/>
  <c r="J1383" i="10"/>
  <c r="J1381" i="10"/>
  <c r="J1386" i="10"/>
  <c r="J1387" i="10"/>
  <c r="J1391" i="10"/>
  <c r="J1388" i="10"/>
  <c r="J1390" i="10"/>
  <c r="J1389" i="10"/>
  <c r="J1398" i="10"/>
  <c r="J1394" i="10"/>
  <c r="J1397" i="10"/>
  <c r="J1393" i="10"/>
  <c r="J1396" i="10"/>
  <c r="J1395" i="10"/>
  <c r="J1392" i="10"/>
  <c r="J1401" i="10"/>
  <c r="J1400" i="10"/>
  <c r="J1402" i="10"/>
  <c r="J1399" i="10"/>
  <c r="J1404" i="10"/>
  <c r="J1405" i="10"/>
  <c r="J1409" i="10"/>
  <c r="J1407" i="10"/>
  <c r="J1406" i="10"/>
  <c r="J1408" i="10"/>
  <c r="J1410" i="10"/>
  <c r="J1411" i="10"/>
  <c r="J1412" i="10"/>
  <c r="J1413" i="10"/>
  <c r="J1415" i="10"/>
  <c r="J1414" i="10"/>
  <c r="J1419" i="10"/>
  <c r="J1416" i="10"/>
  <c r="J1422" i="10"/>
  <c r="J1420" i="10"/>
  <c r="J1417" i="10"/>
  <c r="J1421" i="10"/>
  <c r="J1418" i="10"/>
  <c r="J1426" i="10"/>
  <c r="J1423" i="10"/>
  <c r="J1425" i="10"/>
  <c r="J1427" i="10"/>
  <c r="J1424" i="10"/>
  <c r="J1431" i="10"/>
  <c r="J1429" i="10"/>
  <c r="J1430" i="10"/>
  <c r="J1438" i="10"/>
  <c r="J1435" i="10"/>
  <c r="J1436" i="10"/>
  <c r="J1432" i="10"/>
  <c r="J1437" i="10"/>
  <c r="J1434" i="10"/>
  <c r="J1433" i="10"/>
  <c r="J1448" i="10"/>
  <c r="J1444" i="10"/>
  <c r="J1441" i="10"/>
  <c r="J1447" i="10"/>
  <c r="J1445" i="10"/>
  <c r="J1442" i="10"/>
  <c r="J1446" i="10"/>
  <c r="J1443" i="10"/>
  <c r="J1454" i="10"/>
  <c r="J1450" i="10"/>
  <c r="J1451" i="10"/>
  <c r="J1453" i="10"/>
  <c r="J1452" i="10"/>
  <c r="J1449" i="10"/>
  <c r="J1461" i="10"/>
  <c r="J1458" i="10"/>
  <c r="J1460" i="10"/>
  <c r="J1457" i="10"/>
  <c r="J1455" i="10"/>
  <c r="J1462" i="10"/>
  <c r="J1459" i="10"/>
  <c r="J1456" i="10"/>
  <c r="J1466" i="10"/>
  <c r="J1464" i="10"/>
  <c r="J1465" i="10"/>
  <c r="J1469" i="10"/>
  <c r="J1467" i="10"/>
  <c r="J1468" i="10"/>
  <c r="J1470" i="10"/>
  <c r="J1472" i="10"/>
  <c r="J1471" i="10"/>
  <c r="J1475" i="10"/>
  <c r="J1474" i="10"/>
  <c r="J1476" i="10"/>
  <c r="J1478" i="10"/>
  <c r="J1479" i="10"/>
  <c r="J1484" i="10"/>
  <c r="J1481" i="10"/>
  <c r="J1486" i="10"/>
  <c r="J1483" i="10"/>
  <c r="J1485" i="10"/>
  <c r="J1482" i="10"/>
  <c r="J1490" i="10"/>
  <c r="J1487" i="10"/>
  <c r="J1492" i="10"/>
  <c r="J1489" i="10"/>
  <c r="J1491" i="10"/>
  <c r="J1488" i="10"/>
  <c r="J1493" i="10"/>
  <c r="J1494" i="10"/>
  <c r="J1500" i="10"/>
  <c r="J1497" i="10"/>
  <c r="J1499" i="10"/>
  <c r="J1496" i="10"/>
  <c r="J1498" i="10"/>
  <c r="J1495" i="10"/>
  <c r="J1503" i="10"/>
  <c r="J1505" i="10"/>
  <c r="J1502" i="10"/>
  <c r="J1504" i="10"/>
  <c r="J1501" i="10"/>
  <c r="J1509" i="10"/>
  <c r="J1508" i="10"/>
  <c r="J1507" i="10"/>
  <c r="J1515" i="10"/>
  <c r="J1512" i="10"/>
  <c r="J1514" i="10"/>
  <c r="J1511" i="10"/>
  <c r="J1513" i="10"/>
  <c r="J1510" i="10"/>
  <c r="J1517" i="10"/>
  <c r="J1516" i="10"/>
  <c r="J1521" i="10"/>
  <c r="J1518" i="10"/>
  <c r="J1520" i="10"/>
  <c r="J1522" i="10"/>
  <c r="J1519" i="10"/>
  <c r="J1524" i="10"/>
  <c r="J1523" i="10"/>
  <c r="J1529" i="10"/>
  <c r="J1526" i="10"/>
  <c r="J1527" i="10"/>
  <c r="J1525" i="10"/>
  <c r="J1528" i="10"/>
  <c r="J1531" i="10"/>
  <c r="J1530" i="10"/>
  <c r="J1536" i="10"/>
  <c r="J1533" i="10"/>
  <c r="J1535" i="10"/>
  <c r="J1532" i="10"/>
  <c r="J1537" i="10"/>
  <c r="J1534" i="10"/>
  <c r="J1540" i="10"/>
  <c r="J1539" i="10"/>
  <c r="J1542" i="10"/>
  <c r="J1538" i="10"/>
  <c r="J1541" i="10"/>
  <c r="J1544" i="10"/>
  <c r="J1543" i="10"/>
  <c r="J1548" i="10"/>
  <c r="J1546" i="10"/>
  <c r="J1547" i="10"/>
  <c r="J1552" i="10"/>
  <c r="J1549" i="10"/>
  <c r="J1554" i="10"/>
  <c r="J1550" i="10"/>
  <c r="J1553" i="10"/>
  <c r="J1551" i="10"/>
  <c r="J1560" i="10"/>
  <c r="J1556" i="10"/>
  <c r="J1559" i="10"/>
  <c r="J1555" i="10"/>
  <c r="J1558" i="10"/>
  <c r="J1557" i="10"/>
  <c r="J1564" i="10"/>
  <c r="J1563" i="10"/>
  <c r="J1562" i="10"/>
  <c r="J1561" i="10"/>
  <c r="J1567" i="10"/>
  <c r="J1566" i="10"/>
  <c r="J1572" i="10"/>
  <c r="J1571" i="10"/>
  <c r="J1570" i="10"/>
  <c r="J1569" i="10"/>
  <c r="J1576" i="10"/>
  <c r="J1579" i="10"/>
  <c r="J1575" i="10"/>
  <c r="J1578" i="10"/>
  <c r="J1574" i="10"/>
  <c r="J1577" i="10"/>
  <c r="J1573" i="10"/>
  <c r="J1584" i="10"/>
  <c r="J1580" i="10"/>
  <c r="J1583" i="10"/>
  <c r="J1582" i="10"/>
  <c r="J1581" i="10"/>
  <c r="J1586" i="10"/>
  <c r="J1585" i="10"/>
  <c r="J1590" i="10"/>
  <c r="J1588" i="10"/>
  <c r="J1587" i="10"/>
  <c r="J1591" i="10"/>
  <c r="J1589" i="10"/>
  <c r="J1603" i="10"/>
  <c r="J1600" i="10"/>
  <c r="J1595" i="10"/>
  <c r="J1599" i="10"/>
  <c r="J1596" i="10"/>
  <c r="J1592" i="10"/>
  <c r="J1602" i="10"/>
  <c r="J1598" i="10"/>
  <c r="J1594" i="10"/>
  <c r="J1601" i="10"/>
  <c r="J1597" i="10"/>
  <c r="J1593" i="10"/>
  <c r="J1604" i="10"/>
  <c r="J1606" i="10"/>
  <c r="J1605" i="10"/>
  <c r="J1608" i="10"/>
  <c r="J1609" i="10"/>
  <c r="J1614" i="10"/>
  <c r="J1610" i="10"/>
  <c r="J1616" i="10"/>
  <c r="J1612" i="10"/>
  <c r="J1615" i="10"/>
  <c r="J1611" i="10"/>
  <c r="J1613" i="10"/>
  <c r="J1618" i="10"/>
  <c r="J1617" i="10"/>
  <c r="J1620" i="10"/>
  <c r="J1619" i="10"/>
  <c r="J1621" i="10"/>
  <c r="J1622" i="10"/>
  <c r="J1623" i="10"/>
  <c r="J1626" i="10"/>
  <c r="J1627" i="10"/>
  <c r="J1630" i="10"/>
  <c r="J1632" i="10"/>
  <c r="J1631" i="10"/>
  <c r="J1629" i="10"/>
  <c r="J1634" i="10"/>
  <c r="J1636" i="10"/>
  <c r="J1635" i="10"/>
  <c r="J1642" i="10"/>
  <c r="J1638" i="10"/>
  <c r="J1640" i="10"/>
  <c r="J1643" i="10"/>
  <c r="J1639" i="10"/>
  <c r="J1641" i="10"/>
  <c r="J1644" i="10"/>
  <c r="J1645" i="10"/>
  <c r="J1646" i="10"/>
  <c r="J1648" i="10"/>
  <c r="J1647" i="10"/>
  <c r="J1649" i="10"/>
  <c r="J1654" i="10"/>
  <c r="J1650" i="10"/>
  <c r="J1652" i="10"/>
  <c r="J1651" i="10"/>
  <c r="J1653" i="10"/>
  <c r="J1656" i="10"/>
  <c r="J1655" i="10"/>
  <c r="J1657" i="10"/>
  <c r="J1662" i="10"/>
  <c r="J1658" i="10"/>
  <c r="J1660" i="10"/>
  <c r="J1664" i="10"/>
  <c r="J1661" i="10"/>
  <c r="J1663" i="10"/>
  <c r="J1659" i="10"/>
  <c r="J1666" i="10"/>
  <c r="J1665" i="10"/>
  <c r="J1667" i="10"/>
  <c r="J1670" i="10"/>
  <c r="J1669" i="10"/>
  <c r="J1674" i="10"/>
  <c r="J1673" i="10"/>
  <c r="J1672" i="10"/>
  <c r="J1675" i="10"/>
  <c r="J1671" i="10"/>
  <c r="J1678" i="10"/>
  <c r="J1677" i="10"/>
  <c r="J1676" i="10"/>
  <c r="J1681" i="10"/>
  <c r="J1680" i="10"/>
  <c r="J1679" i="10"/>
  <c r="J1686" i="10"/>
  <c r="J1682" i="10"/>
  <c r="J1685" i="10"/>
  <c r="J1684" i="10"/>
  <c r="J1683" i="10"/>
  <c r="J1694" i="10"/>
  <c r="J1690" i="10"/>
  <c r="J1693" i="10"/>
  <c r="J1689" i="10"/>
  <c r="J1692" i="10"/>
  <c r="J1688" i="10"/>
  <c r="J1691" i="10"/>
  <c r="J1687" i="10"/>
  <c r="J1697" i="10"/>
  <c r="J1696" i="10"/>
  <c r="J1702" i="10"/>
  <c r="J1698" i="10"/>
  <c r="J1701" i="10"/>
  <c r="J1704" i="10"/>
  <c r="J1700" i="10"/>
  <c r="J1703" i="10"/>
  <c r="J1699" i="10"/>
  <c r="J1706" i="10"/>
  <c r="J1709" i="10"/>
  <c r="J1705" i="10"/>
  <c r="J1708" i="10"/>
  <c r="J1707" i="10"/>
  <c r="J1714" i="10"/>
  <c r="J1710" i="10"/>
  <c r="J1713" i="10"/>
  <c r="J1712" i="10"/>
  <c r="J1715" i="10"/>
  <c r="J1711" i="10"/>
  <c r="J1718" i="10"/>
  <c r="J1721" i="10"/>
  <c r="J1717" i="10"/>
  <c r="J1720" i="10"/>
  <c r="J1716" i="10"/>
  <c r="J1719" i="10"/>
  <c r="J1722" i="10"/>
  <c r="J1723" i="10"/>
  <c r="J1726" i="10"/>
  <c r="J1725" i="10"/>
  <c r="J1730" i="10"/>
  <c r="J1729" i="10"/>
  <c r="J1728" i="10"/>
  <c r="J1734" i="10"/>
  <c r="J1733" i="10"/>
  <c r="J1732" i="10"/>
  <c r="J1731" i="10"/>
  <c r="J1742" i="10"/>
  <c r="J1738" i="10"/>
  <c r="J1741" i="10"/>
  <c r="J1737" i="10"/>
  <c r="J1740" i="10"/>
  <c r="J1736" i="10"/>
  <c r="J1739" i="10"/>
  <c r="J1735" i="10"/>
  <c r="J1746" i="10"/>
  <c r="J1745" i="10"/>
  <c r="J1748" i="10"/>
  <c r="J1744" i="10"/>
  <c r="J1747" i="10"/>
  <c r="J1750" i="10"/>
  <c r="J1749" i="10"/>
  <c r="J1753" i="10"/>
  <c r="J1752" i="10"/>
  <c r="J1751" i="10"/>
  <c r="J1758" i="10"/>
  <c r="J1757" i="10"/>
  <c r="J1756" i="10"/>
  <c r="J1755" i="10"/>
  <c r="J1762" i="10"/>
  <c r="J1761" i="10"/>
  <c r="J1760" i="10"/>
  <c r="J1759" i="10"/>
  <c r="J1767" i="10"/>
  <c r="J1765" i="10"/>
  <c r="J1768" i="10"/>
  <c r="J1764" i="10"/>
  <c r="J1766" i="10"/>
  <c r="J1771" i="10"/>
  <c r="J1773" i="10"/>
  <c r="J1769" i="10"/>
  <c r="J1772" i="10"/>
  <c r="J1770" i="10"/>
  <c r="J1779" i="10"/>
  <c r="J1775" i="10"/>
  <c r="J1777" i="10"/>
  <c r="J1776" i="10"/>
  <c r="J1778" i="10"/>
  <c r="J1774" i="10"/>
  <c r="J1781" i="10"/>
  <c r="J1780" i="10"/>
  <c r="J1786" i="10"/>
  <c r="J1783" i="10"/>
  <c r="J1785" i="10"/>
  <c r="J1784" i="10"/>
  <c r="J1782" i="10"/>
  <c r="J1789" i="10"/>
  <c r="J1788" i="10"/>
  <c r="J1794" i="10"/>
  <c r="J1791" i="10"/>
  <c r="J1793" i="10"/>
  <c r="J1796" i="10"/>
  <c r="J1792" i="10"/>
  <c r="J1795" i="10"/>
  <c r="J1790" i="10"/>
  <c r="J1798" i="10"/>
  <c r="J1799" i="10"/>
  <c r="J1801" i="10"/>
  <c r="J1800" i="10"/>
  <c r="J1807" i="10"/>
  <c r="J1805" i="10"/>
  <c r="J1808" i="10"/>
  <c r="J1804" i="10"/>
  <c r="J1806" i="10"/>
  <c r="J1803" i="10"/>
  <c r="J1814" i="10"/>
  <c r="J1810" i="10"/>
  <c r="J1813" i="10"/>
  <c r="J1809" i="10"/>
  <c r="J1812" i="10"/>
  <c r="J1811" i="10"/>
  <c r="J1818" i="10"/>
  <c r="J1817" i="10"/>
  <c r="J1816" i="10"/>
  <c r="J1819" i="10"/>
  <c r="J1815" i="10"/>
  <c r="J1821" i="10"/>
  <c r="J1820" i="10"/>
  <c r="J1826" i="10"/>
  <c r="J1822" i="10"/>
  <c r="J1825" i="10"/>
  <c r="J1824" i="10"/>
  <c r="J1823" i="10"/>
  <c r="J1831" i="10"/>
  <c r="J1829" i="10"/>
  <c r="J1830" i="10"/>
  <c r="J1827" i="10"/>
  <c r="J1828" i="10"/>
  <c r="J1835" i="10"/>
  <c r="J1833" i="10"/>
  <c r="J1834" i="10"/>
  <c r="J1837" i="10"/>
  <c r="J1836" i="10"/>
  <c r="J1840" i="10"/>
  <c r="J1838" i="10"/>
  <c r="J1839" i="10"/>
  <c r="J1841" i="10"/>
  <c r="J1842" i="10"/>
  <c r="J1844" i="10"/>
  <c r="J1845" i="10"/>
  <c r="J1843" i="10"/>
  <c r="J1848" i="10"/>
  <c r="J1847" i="10"/>
  <c r="J1850" i="10"/>
  <c r="J1846" i="10"/>
  <c r="J1849" i="10"/>
  <c r="J1853" i="10"/>
  <c r="J1851" i="10"/>
  <c r="J1852" i="10"/>
  <c r="J1856" i="10"/>
  <c r="J1859" i="10"/>
  <c r="J1855" i="10"/>
  <c r="J1858" i="10"/>
  <c r="J1854" i="10"/>
  <c r="J1857" i="10"/>
  <c r="J1861" i="10"/>
  <c r="J1863" i="10"/>
  <c r="J1862" i="10"/>
  <c r="J1860" i="10"/>
  <c r="J1865" i="10"/>
  <c r="J1864" i="10"/>
  <c r="J1868" i="10"/>
  <c r="J1867" i="10"/>
  <c r="J1870" i="10"/>
  <c r="J1866" i="10"/>
  <c r="J1869" i="10"/>
  <c r="J1875" i="10"/>
  <c r="J1872" i="10"/>
  <c r="J1879" i="10"/>
  <c r="J1877" i="10"/>
  <c r="J1874" i="10"/>
  <c r="J1871" i="10"/>
  <c r="J1878" i="10"/>
  <c r="J1876" i="10"/>
  <c r="J1873" i="10"/>
  <c r="J1885" i="10"/>
  <c r="J1883" i="10"/>
  <c r="J1882" i="10"/>
  <c r="J1887" i="10"/>
  <c r="J1884" i="10"/>
  <c r="J1886" i="10"/>
  <c r="J1889" i="10"/>
  <c r="J1888" i="10"/>
  <c r="J1893" i="10"/>
  <c r="J1892" i="10"/>
  <c r="J1895" i="10"/>
  <c r="J1891" i="10"/>
  <c r="J1894" i="10"/>
  <c r="J1897" i="10"/>
  <c r="J1900" i="10"/>
  <c r="J1896" i="10"/>
  <c r="J1899" i="10"/>
  <c r="J1898" i="10"/>
  <c r="J1901" i="10"/>
  <c r="J1904" i="10"/>
  <c r="J1903" i="10"/>
  <c r="J1902" i="10"/>
  <c r="J1907" i="10"/>
  <c r="J1905" i="10"/>
  <c r="J1909" i="10"/>
  <c r="J1908" i="10"/>
  <c r="J1906" i="10"/>
  <c r="J1915" i="10"/>
  <c r="J1913" i="10"/>
  <c r="J1912" i="10"/>
  <c r="J1911" i="10"/>
  <c r="J1914" i="10"/>
  <c r="J1910" i="10"/>
  <c r="J1919" i="10"/>
  <c r="J1917" i="10"/>
  <c r="J1920" i="10"/>
  <c r="J1916" i="10"/>
  <c r="J1918" i="10"/>
  <c r="J1923" i="10"/>
  <c r="J1925" i="10"/>
  <c r="J1924" i="10"/>
  <c r="J1927" i="10"/>
  <c r="J1928" i="10"/>
  <c r="J1926" i="10"/>
  <c r="J1931" i="10"/>
  <c r="J1929" i="10"/>
  <c r="J1932" i="10"/>
  <c r="J1930" i="10"/>
  <c r="J1935" i="10"/>
  <c r="J1933" i="10"/>
  <c r="J1934" i="10"/>
  <c r="J1939" i="10"/>
  <c r="J1937" i="10"/>
  <c r="J1940" i="10"/>
  <c r="J1938" i="10"/>
  <c r="J1943" i="10"/>
  <c r="J1941" i="10"/>
  <c r="J1944" i="10"/>
  <c r="J1942" i="10"/>
  <c r="J1945" i="10"/>
  <c r="J1946" i="10"/>
  <c r="J1951" i="10"/>
  <c r="J1947" i="10"/>
  <c r="J1949" i="10"/>
  <c r="J1952" i="10"/>
  <c r="J1948" i="10"/>
  <c r="J1950" i="10"/>
  <c r="J1955" i="10"/>
  <c r="J1953" i="10"/>
  <c r="J1954" i="10"/>
  <c r="J1963" i="10"/>
  <c r="J1959" i="10"/>
  <c r="J1961" i="10"/>
  <c r="J1957" i="10"/>
  <c r="J1960" i="10"/>
  <c r="J1956" i="10"/>
  <c r="J1962" i="10"/>
  <c r="J1958" i="10"/>
  <c r="J1966" i="10"/>
  <c r="J1965" i="10"/>
  <c r="J1964" i="10"/>
  <c r="J1967" i="10"/>
  <c r="J1968" i="10"/>
  <c r="J1970" i="10"/>
  <c r="J1969" i="10"/>
  <c r="J1975" i="10"/>
  <c r="J1974" i="10"/>
  <c r="J1973" i="10"/>
  <c r="J1976" i="10"/>
  <c r="J1972" i="10"/>
  <c r="J1979" i="10"/>
  <c r="J1978" i="10"/>
  <c r="J1980" i="10"/>
  <c r="J1983" i="10"/>
  <c r="J1986" i="10"/>
  <c r="J1982" i="10"/>
  <c r="J1985" i="10"/>
  <c r="J1981" i="10"/>
  <c r="J1984" i="10"/>
  <c r="J1987" i="10"/>
  <c r="J1990" i="10"/>
  <c r="J1989" i="10"/>
  <c r="J1988" i="10"/>
  <c r="J1991" i="10"/>
  <c r="J1993" i="10"/>
  <c r="J1992" i="10"/>
  <c r="J2341" i="10"/>
  <c r="J2338" i="10"/>
  <c r="J2340" i="10"/>
  <c r="J2342" i="10"/>
  <c r="J2339" i="10"/>
  <c r="J2344" i="10"/>
  <c r="J2343" i="10"/>
  <c r="J2345" i="10"/>
  <c r="J2351" i="10"/>
  <c r="J2350" i="10"/>
  <c r="J2347" i="10"/>
  <c r="J2349" i="10"/>
  <c r="J2348" i="10"/>
  <c r="J2354" i="10"/>
  <c r="J2353" i="10"/>
  <c r="J2355" i="10"/>
  <c r="J2352" i="10"/>
  <c r="J2360" i="10"/>
  <c r="J2357" i="10"/>
  <c r="J2359" i="10"/>
  <c r="J2356" i="10"/>
  <c r="J2361" i="10"/>
  <c r="J2358" i="10"/>
  <c r="J2363" i="10"/>
  <c r="J2362" i="10"/>
  <c r="J2366" i="10"/>
  <c r="J2365" i="10"/>
  <c r="J2367" i="10"/>
  <c r="J2364" i="10"/>
  <c r="J2369" i="10"/>
  <c r="J2371" i="10"/>
  <c r="J2368" i="10"/>
  <c r="J2370" i="10"/>
  <c r="J2372" i="10"/>
  <c r="J2373" i="10"/>
  <c r="J2378" i="10"/>
  <c r="J2375" i="10"/>
  <c r="J2377" i="10"/>
  <c r="J2374" i="10"/>
  <c r="J2376" i="10"/>
  <c r="J2381" i="10"/>
  <c r="J2380" i="10"/>
  <c r="J2384" i="10"/>
  <c r="J2383" i="10"/>
  <c r="J2382" i="10"/>
  <c r="J2390" i="10"/>
  <c r="J2387" i="10"/>
  <c r="J2389" i="10"/>
  <c r="J2386" i="10"/>
  <c r="J2391" i="10"/>
  <c r="J2388" i="10"/>
  <c r="J2385" i="10"/>
  <c r="J2393" i="10"/>
  <c r="J2395" i="10"/>
  <c r="J2392" i="10"/>
  <c r="J2394" i="10"/>
  <c r="J2405" i="10"/>
  <c r="J2402" i="10"/>
  <c r="J2399" i="10"/>
  <c r="J2396" i="10"/>
  <c r="J2407" i="10"/>
  <c r="J2404" i="10"/>
  <c r="J2401" i="10"/>
  <c r="J2398" i="10"/>
  <c r="J2406" i="10"/>
  <c r="J2403" i="10"/>
  <c r="J2400" i="10"/>
  <c r="J2397" i="10"/>
  <c r="J2408" i="10"/>
  <c r="J2409" i="10"/>
  <c r="J2411" i="10"/>
  <c r="J2413" i="10"/>
  <c r="J2410" i="10"/>
  <c r="J2412" i="10"/>
  <c r="J2420" i="10"/>
  <c r="J2417" i="10"/>
  <c r="J2414" i="10"/>
  <c r="J2419" i="10"/>
  <c r="J2416" i="10"/>
  <c r="J2418" i="10"/>
  <c r="J2415" i="10"/>
  <c r="J2422" i="10"/>
  <c r="J2421" i="10"/>
  <c r="J2429" i="10"/>
  <c r="J2426" i="10"/>
  <c r="J2423" i="10"/>
  <c r="J2428" i="10"/>
  <c r="J2425" i="10"/>
  <c r="J2427" i="10"/>
  <c r="J2424" i="10"/>
  <c r="J2431" i="10"/>
  <c r="J2430" i="10"/>
  <c r="J2432" i="10"/>
  <c r="J2433" i="10"/>
  <c r="J2438" i="10"/>
  <c r="J2435" i="10"/>
  <c r="J2437" i="10"/>
  <c r="J2434" i="10"/>
  <c r="J2436" i="10"/>
  <c r="J2441" i="10"/>
  <c r="J2440" i="10"/>
  <c r="J2439" i="10"/>
  <c r="J2444" i="10"/>
  <c r="J2443" i="10"/>
  <c r="J2442" i="10"/>
  <c r="J2447" i="10"/>
  <c r="J2449" i="10"/>
  <c r="J2446" i="10"/>
  <c r="J2448" i="10"/>
  <c r="J2445" i="10"/>
  <c r="J2450" i="10"/>
  <c r="J2452" i="10"/>
  <c r="J2451" i="10"/>
  <c r="J2456" i="10"/>
  <c r="J2455" i="10"/>
  <c r="J2454" i="10"/>
  <c r="J2459" i="10"/>
  <c r="J2458" i="10"/>
  <c r="J2457" i="10"/>
  <c r="J2462" i="10"/>
  <c r="J2461" i="10"/>
  <c r="J2460" i="10"/>
  <c r="J2468" i="10"/>
  <c r="J2465" i="10"/>
  <c r="J2467" i="10"/>
  <c r="J2464" i="10"/>
  <c r="J2466" i="10"/>
  <c r="J2463" i="10"/>
  <c r="J2471" i="10"/>
  <c r="J2470" i="10"/>
  <c r="J2472" i="10"/>
  <c r="J2469" i="10"/>
  <c r="J2474" i="10"/>
  <c r="J2475" i="10"/>
  <c r="J2483" i="10"/>
  <c r="J2480" i="10"/>
  <c r="J2477" i="10"/>
  <c r="J2485" i="10"/>
  <c r="J2482" i="10"/>
  <c r="J2479" i="10"/>
  <c r="J2476" i="10"/>
  <c r="J2484" i="10"/>
  <c r="J2481" i="10"/>
  <c r="J2478" i="10"/>
  <c r="J2486" i="10"/>
  <c r="J2488" i="10"/>
  <c r="J2487" i="10"/>
  <c r="J2490" i="10"/>
  <c r="J2489" i="10"/>
  <c r="J2492" i="10"/>
  <c r="J2491" i="10"/>
  <c r="J2496" i="10"/>
  <c r="J2493" i="10"/>
  <c r="J2495" i="10"/>
  <c r="J2497" i="10"/>
  <c r="J2494" i="10"/>
  <c r="J2502" i="10"/>
  <c r="J2499" i="10"/>
  <c r="J2501" i="10"/>
  <c r="J2500" i="10"/>
  <c r="J2505" i="10"/>
  <c r="J2504" i="10"/>
  <c r="J2506" i="10"/>
  <c r="J2503" i="10"/>
  <c r="J2511" i="10"/>
  <c r="J2508" i="10"/>
  <c r="J2513" i="10"/>
  <c r="J2510" i="10"/>
  <c r="J2512" i="10"/>
  <c r="J2509" i="10"/>
  <c r="J2515" i="10"/>
  <c r="J2517" i="10"/>
  <c r="J2514" i="10"/>
  <c r="J2516" i="10"/>
  <c r="J2521" i="10"/>
  <c r="J2520" i="10"/>
  <c r="J2519" i="10"/>
  <c r="J2524" i="10"/>
  <c r="J2526" i="10"/>
  <c r="J2523" i="10"/>
  <c r="J2525" i="10"/>
  <c r="J2522" i="10"/>
  <c r="J2530" i="10"/>
  <c r="J2527" i="10"/>
  <c r="J2529" i="10"/>
  <c r="J2528" i="10"/>
  <c r="J2533" i="10"/>
  <c r="J2532" i="10"/>
  <c r="J2534" i="10"/>
  <c r="J2536" i="10"/>
  <c r="J2535" i="10"/>
  <c r="J2539" i="10"/>
  <c r="J2538" i="10"/>
  <c r="J2537" i="10"/>
  <c r="J2542" i="10"/>
  <c r="J2541" i="10"/>
  <c r="J2543" i="10"/>
  <c r="J2540" i="10"/>
  <c r="J2548" i="10"/>
  <c r="J2545" i="10"/>
  <c r="J2547" i="10"/>
  <c r="J2544" i="10"/>
  <c r="J2549" i="10"/>
  <c r="J2546" i="10"/>
  <c r="J2552" i="10"/>
  <c r="J2553" i="10"/>
  <c r="J2550" i="10"/>
  <c r="J2554" i="10"/>
  <c r="J2551" i="10"/>
  <c r="J2558" i="10"/>
  <c r="J2559" i="10"/>
  <c r="J2557" i="10"/>
  <c r="J2561" i="10"/>
  <c r="J2560" i="10"/>
  <c r="J2564" i="10"/>
  <c r="J2565" i="10"/>
  <c r="J2566" i="10"/>
  <c r="J2563" i="10"/>
  <c r="J2570" i="10"/>
  <c r="J2568" i="10"/>
  <c r="J2569" i="10"/>
  <c r="J2573" i="10"/>
  <c r="J2571" i="10"/>
  <c r="J2572" i="10"/>
  <c r="J2579" i="10"/>
  <c r="J2576" i="10"/>
  <c r="J2577" i="10"/>
  <c r="J2578" i="10"/>
  <c r="J2575" i="10"/>
  <c r="J2583" i="10"/>
  <c r="J2584" i="10"/>
  <c r="J2585" i="10"/>
  <c r="J2586" i="10"/>
  <c r="J2587" i="10"/>
  <c r="J2588" i="10"/>
  <c r="J2589" i="10"/>
  <c r="J2590" i="10"/>
  <c r="J2591" i="10"/>
  <c r="J2592" i="10"/>
  <c r="J2594" i="10"/>
  <c r="J2595" i="10"/>
  <c r="J2593" i="10"/>
  <c r="J2601" i="10"/>
  <c r="J2598" i="10"/>
  <c r="J2600" i="10"/>
  <c r="J2597" i="10"/>
  <c r="J2602" i="10"/>
  <c r="J2599" i="10"/>
  <c r="J2596" i="10"/>
  <c r="J2604" i="10"/>
  <c r="J2603" i="10"/>
  <c r="J2605" i="10"/>
  <c r="J2607" i="10"/>
  <c r="J2606" i="10"/>
  <c r="J2613" i="10"/>
  <c r="J2610" i="10"/>
  <c r="J2612" i="10"/>
  <c r="J2609" i="10"/>
  <c r="J2614" i="10"/>
  <c r="J2611" i="10"/>
  <c r="J2616" i="10"/>
  <c r="J2618" i="10"/>
  <c r="J2615" i="10"/>
  <c r="J2617" i="10"/>
  <c r="J2624" i="10"/>
  <c r="J2621" i="10"/>
  <c r="J2625" i="10"/>
  <c r="J2622" i="10"/>
  <c r="J2623" i="10"/>
  <c r="J2620" i="10"/>
  <c r="J2627" i="10"/>
  <c r="J2626" i="10"/>
  <c r="J2628" i="10"/>
  <c r="J2629" i="10"/>
  <c r="J2633" i="10"/>
  <c r="J2631" i="10"/>
  <c r="J2632" i="10"/>
  <c r="J2636" i="10"/>
  <c r="J2637" i="10"/>
  <c r="J2634" i="10"/>
  <c r="J2635" i="10"/>
  <c r="J2639" i="10"/>
  <c r="J2640" i="10"/>
  <c r="J2638" i="10"/>
  <c r="J2645" i="10"/>
  <c r="J2642" i="10"/>
  <c r="J2647" i="10"/>
  <c r="J2644" i="10"/>
  <c r="J2646" i="10"/>
  <c r="J2643" i="10"/>
  <c r="J2641" i="10"/>
  <c r="J2648" i="10"/>
  <c r="J2649" i="10"/>
  <c r="J2651" i="10"/>
  <c r="J2650" i="10"/>
  <c r="J2652" i="10"/>
  <c r="J2654" i="10"/>
  <c r="J2655" i="10"/>
  <c r="J2657" i="10"/>
  <c r="J2656" i="10"/>
  <c r="J2663" i="10"/>
  <c r="J2660" i="10"/>
  <c r="J2662" i="10"/>
  <c r="J2659" i="10"/>
  <c r="J2661" i="10"/>
  <c r="J2658" i="10"/>
  <c r="J2666" i="10"/>
  <c r="J2665" i="10"/>
  <c r="J2664" i="10"/>
  <c r="J2669" i="10"/>
  <c r="J2670" i="10"/>
  <c r="J2675" i="10"/>
  <c r="J2672" i="10"/>
  <c r="J2677" i="10"/>
  <c r="J2674" i="10"/>
  <c r="J2671" i="10"/>
  <c r="J2676" i="10"/>
  <c r="J2673" i="10"/>
  <c r="J2681" i="10"/>
  <c r="J2678" i="10"/>
  <c r="J2683" i="10"/>
  <c r="J2680" i="10"/>
  <c r="J2682" i="10"/>
  <c r="J2679" i="10"/>
  <c r="J2684" i="10"/>
  <c r="J2686" i="10"/>
  <c r="J2685" i="10"/>
  <c r="J2697" i="10"/>
  <c r="J2696" i="10"/>
  <c r="J2693" i="10"/>
  <c r="J2690" i="10"/>
  <c r="J2687" i="10"/>
  <c r="J2695" i="10"/>
  <c r="J2692" i="10"/>
  <c r="J2689" i="10"/>
  <c r="J2694" i="10"/>
  <c r="J2691" i="10"/>
  <c r="J2688" i="10"/>
  <c r="J2700" i="10"/>
  <c r="J2699" i="10"/>
  <c r="J2703" i="10"/>
  <c r="J2701" i="10"/>
  <c r="J2702" i="10"/>
  <c r="J2705" i="10"/>
  <c r="J2704" i="10"/>
  <c r="J2709" i="10"/>
  <c r="J2708" i="10"/>
  <c r="J2710" i="10"/>
  <c r="J2715" i="10"/>
  <c r="J2712" i="10"/>
  <c r="J2714" i="10"/>
  <c r="J2713" i="10"/>
  <c r="J2719" i="10"/>
  <c r="J2717" i="10"/>
  <c r="J2718" i="10"/>
  <c r="J2716" i="10"/>
  <c r="J2732" i="10"/>
  <c r="J2729" i="10"/>
  <c r="J2726" i="10"/>
  <c r="J2723" i="10"/>
  <c r="J2734" i="10"/>
  <c r="J2731" i="10"/>
  <c r="J2728" i="10"/>
  <c r="J2725" i="10"/>
  <c r="J2722" i="10"/>
  <c r="J2733" i="10"/>
  <c r="J2730" i="10"/>
  <c r="J2727" i="10"/>
  <c r="J2724" i="10"/>
  <c r="J2721" i="10"/>
  <c r="J2738" i="10"/>
  <c r="J2735" i="10"/>
  <c r="J2737" i="10"/>
  <c r="J2736" i="10"/>
  <c r="J2744" i="10"/>
  <c r="J2741" i="10"/>
  <c r="J2743" i="10"/>
  <c r="J2740" i="10"/>
  <c r="J2742" i="10"/>
  <c r="J2739" i="10"/>
  <c r="J2747" i="10"/>
  <c r="J2746" i="10"/>
  <c r="J2745" i="10"/>
  <c r="J2750" i="10"/>
  <c r="J2749" i="10"/>
  <c r="J2748" i="10"/>
  <c r="J2756" i="10"/>
  <c r="J2753" i="10"/>
  <c r="J2755" i="10"/>
  <c r="J2752" i="10"/>
  <c r="J2754" i="10"/>
  <c r="J2751" i="10"/>
  <c r="J2759" i="10"/>
  <c r="J2761" i="10"/>
  <c r="J2758" i="10"/>
  <c r="J2760" i="10"/>
  <c r="J2757" i="10"/>
  <c r="J2762" i="10"/>
  <c r="J2763" i="10"/>
  <c r="J2765" i="10"/>
  <c r="J2767" i="10"/>
  <c r="J2764" i="10"/>
  <c r="J2766" i="10"/>
  <c r="J2783" i="10"/>
  <c r="J2780" i="10"/>
  <c r="J2777" i="10"/>
  <c r="J2774" i="10"/>
  <c r="J2782" i="10"/>
  <c r="J2779" i="10"/>
  <c r="J2776" i="10"/>
  <c r="J2773" i="10"/>
  <c r="J2781" i="10"/>
  <c r="J2778" i="10"/>
  <c r="J2775" i="10"/>
  <c r="J2772" i="10"/>
  <c r="J2785" i="10"/>
  <c r="J2784" i="10"/>
  <c r="J2786" i="10"/>
  <c r="J2788" i="10"/>
  <c r="J2787" i="10"/>
  <c r="J2789" i="10"/>
  <c r="J2791" i="10"/>
  <c r="J2790" i="10"/>
  <c r="J2795" i="10"/>
  <c r="J2797" i="10"/>
  <c r="J2794" i="10"/>
  <c r="J2796" i="10"/>
  <c r="J2793" i="10"/>
  <c r="J2801" i="10"/>
  <c r="J2798" i="10"/>
  <c r="J2800" i="10"/>
  <c r="J2802" i="10"/>
  <c r="J2799" i="10"/>
  <c r="J2810" i="10"/>
  <c r="J2807" i="10"/>
  <c r="J2804" i="10"/>
  <c r="J2809" i="10"/>
  <c r="J2806" i="10"/>
  <c r="J2808" i="10"/>
  <c r="J2805" i="10"/>
  <c r="J2816" i="10"/>
  <c r="J2813" i="10"/>
  <c r="J2815" i="10"/>
  <c r="J2812" i="10"/>
  <c r="J2814" i="10"/>
  <c r="J2811" i="10"/>
  <c r="J2819" i="10"/>
  <c r="J2821" i="10"/>
  <c r="J2818" i="10"/>
  <c r="J2820" i="10"/>
  <c r="J2822" i="10"/>
  <c r="J2823" i="10"/>
  <c r="J2825" i="10"/>
  <c r="J2824" i="10"/>
  <c r="J2826" i="10"/>
  <c r="J2828" i="10"/>
  <c r="J2829" i="10"/>
  <c r="J2831" i="10"/>
  <c r="J2833" i="10"/>
  <c r="J2830" i="10"/>
  <c r="J2832" i="10"/>
  <c r="J2837" i="10"/>
  <c r="J2836" i="10"/>
  <c r="J2838" i="10"/>
  <c r="J2835" i="10"/>
  <c r="J2845" i="10"/>
  <c r="J2842" i="10"/>
  <c r="J2844" i="10"/>
  <c r="J2841" i="10"/>
  <c r="J2839" i="10"/>
  <c r="J2846" i="10"/>
  <c r="J2843" i="10"/>
  <c r="J2840" i="10"/>
  <c r="J2848" i="10"/>
  <c r="J2850" i="10"/>
  <c r="J2847" i="10"/>
  <c r="J2849" i="10"/>
  <c r="J2851" i="10"/>
  <c r="J2852" i="10"/>
  <c r="J2854" i="10"/>
  <c r="J2853" i="10"/>
  <c r="J2857" i="10"/>
  <c r="J2859" i="10"/>
  <c r="J2856" i="10"/>
  <c r="J2858" i="10"/>
  <c r="J2860" i="10"/>
  <c r="J2861" i="10"/>
  <c r="J2866" i="10"/>
  <c r="J2863" i="10"/>
  <c r="J2865" i="10"/>
  <c r="J2864" i="10"/>
  <c r="J2869" i="10"/>
  <c r="J2871" i="10"/>
  <c r="J2868" i="10"/>
  <c r="J2870" i="10"/>
  <c r="J2867" i="10"/>
  <c r="J2875" i="10"/>
  <c r="J2872" i="10"/>
  <c r="J2877" i="10"/>
  <c r="J2874" i="10"/>
  <c r="J2876" i="10"/>
  <c r="J2873" i="10"/>
  <c r="J2878" i="10"/>
  <c r="J2879" i="10"/>
  <c r="J2881" i="10"/>
  <c r="J2880" i="10"/>
  <c r="J2882" i="10"/>
  <c r="J2884" i="10"/>
  <c r="J2886" i="10"/>
  <c r="J2883" i="10"/>
  <c r="J2885" i="10"/>
  <c r="J2890" i="10"/>
  <c r="J2889" i="10"/>
  <c r="J2891" i="10"/>
  <c r="J2893" i="10"/>
  <c r="J2892" i="10"/>
  <c r="J2894" i="10"/>
  <c r="J2897" i="10"/>
  <c r="J2896" i="10"/>
  <c r="J2895" i="10"/>
  <c r="J2900" i="10"/>
  <c r="J2899" i="10"/>
  <c r="J2903" i="10"/>
  <c r="J2902" i="10"/>
  <c r="J2901" i="10"/>
  <c r="J2915" i="10"/>
  <c r="J2912" i="10"/>
  <c r="J2909" i="10"/>
  <c r="J2906" i="10"/>
  <c r="J2914" i="10"/>
  <c r="J2911" i="10"/>
  <c r="J2908" i="10"/>
  <c r="J2905" i="10"/>
  <c r="J2913" i="10"/>
  <c r="J2910" i="10"/>
  <c r="J2907" i="10"/>
  <c r="J2904" i="10"/>
  <c r="J2918" i="10"/>
  <c r="J2917" i="10"/>
  <c r="J2919" i="10"/>
  <c r="J2916" i="10"/>
  <c r="J2921" i="10"/>
  <c r="J2920" i="10"/>
  <c r="J2922" i="10"/>
  <c r="J2927" i="10"/>
  <c r="J2924" i="10"/>
  <c r="J2929" i="10"/>
  <c r="J2926" i="10"/>
  <c r="J2923" i="10"/>
  <c r="J2928" i="10"/>
  <c r="J2925" i="10"/>
  <c r="J2936" i="10"/>
  <c r="J2933" i="10"/>
  <c r="J2930" i="10"/>
  <c r="J2935" i="10"/>
  <c r="J2932" i="10"/>
  <c r="J2934" i="10"/>
  <c r="J2931" i="10"/>
  <c r="J2942" i="10"/>
  <c r="J2939" i="10"/>
  <c r="J2944" i="10"/>
  <c r="J2941" i="10"/>
  <c r="J2938" i="10"/>
  <c r="J2943" i="10"/>
  <c r="J2940" i="10"/>
  <c r="J2937" i="10"/>
  <c r="J2945" i="10"/>
  <c r="J2946" i="10"/>
  <c r="J2948" i="10"/>
  <c r="J2947" i="10"/>
  <c r="J2950" i="10"/>
  <c r="J2949" i="10"/>
  <c r="J2953" i="10"/>
  <c r="J2952" i="10"/>
  <c r="J2956" i="10"/>
  <c r="J2955" i="10"/>
  <c r="J2958" i="10"/>
  <c r="J2957" i="10"/>
  <c r="J2960" i="10"/>
  <c r="J2959" i="10"/>
  <c r="J2961" i="10"/>
  <c r="J2967" i="10"/>
  <c r="J2965" i="10"/>
  <c r="J2963" i="10"/>
  <c r="J2966" i="10"/>
  <c r="J2964" i="10"/>
  <c r="J2962" i="10"/>
  <c r="J2968" i="10"/>
  <c r="J2970" i="10"/>
  <c r="J2969" i="10"/>
  <c r="J2973" i="10"/>
  <c r="J2974" i="10"/>
  <c r="J2972" i="10"/>
  <c r="J2977" i="10"/>
  <c r="J2976" i="10"/>
  <c r="J2975" i="10"/>
  <c r="J2979" i="10"/>
  <c r="J2978" i="10"/>
  <c r="J2980" i="10"/>
  <c r="J2981" i="10"/>
  <c r="J2983" i="10"/>
  <c r="J2985" i="10"/>
  <c r="J2984" i="10"/>
  <c r="J2982" i="10"/>
  <c r="J2986" i="10"/>
  <c r="J2987" i="10"/>
  <c r="J2990" i="10"/>
  <c r="J2989" i="10"/>
  <c r="J2991" i="10"/>
  <c r="J2988" i="10"/>
  <c r="J2993" i="10"/>
  <c r="J2992" i="10"/>
  <c r="J2996" i="10"/>
  <c r="J2995" i="10"/>
  <c r="J2994" i="10"/>
  <c r="J2998" i="10"/>
  <c r="J2997" i="10"/>
  <c r="J3009" i="10"/>
  <c r="J3006" i="10"/>
  <c r="J3005" i="10"/>
  <c r="J3002" i="10"/>
  <c r="J2999" i="10"/>
  <c r="J3008" i="10"/>
  <c r="J3004" i="10"/>
  <c r="J3001" i="10"/>
  <c r="J3007" i="10"/>
  <c r="J3003" i="10"/>
  <c r="J3000" i="10"/>
  <c r="J3015" i="10"/>
  <c r="J3012" i="10"/>
  <c r="J3014" i="10"/>
  <c r="J3011" i="10"/>
  <c r="J3013" i="10"/>
  <c r="J3019" i="10"/>
  <c r="J3018" i="10"/>
  <c r="J3020" i="10"/>
  <c r="J3017" i="10"/>
  <c r="J3021" i="10"/>
  <c r="J3016" i="10"/>
  <c r="J3022" i="10"/>
  <c r="J3023" i="10"/>
  <c r="J3024" i="10"/>
  <c r="J3035" i="10"/>
  <c r="J3032" i="10"/>
  <c r="J3031" i="10"/>
  <c r="J3028" i="10"/>
  <c r="J3025" i="10"/>
  <c r="J3034" i="10"/>
  <c r="J3030" i="10"/>
  <c r="J3027" i="10"/>
  <c r="J3036" i="10"/>
  <c r="J3033" i="10"/>
  <c r="J3029" i="10"/>
  <c r="J3026" i="10"/>
  <c r="J3041" i="10"/>
  <c r="J3038" i="10"/>
  <c r="J3040" i="10"/>
  <c r="J3037" i="10"/>
  <c r="J3042" i="10"/>
  <c r="J3039" i="10"/>
  <c r="J3047" i="10"/>
  <c r="J3044" i="10"/>
  <c r="J3046" i="10"/>
  <c r="J3043" i="10"/>
  <c r="J3045" i="10"/>
  <c r="J3051" i="10"/>
  <c r="J3050" i="10"/>
  <c r="J3052" i="10"/>
  <c r="J3049" i="10"/>
  <c r="J3054" i="10"/>
  <c r="J3053" i="10"/>
  <c r="J3057" i="10"/>
  <c r="J3055" i="10"/>
  <c r="J3056" i="10"/>
  <c r="J3058" i="10"/>
  <c r="J3059" i="10"/>
  <c r="J3064" i="10"/>
  <c r="J3061" i="10"/>
  <c r="J3060" i="10"/>
  <c r="J3063" i="10"/>
  <c r="J3062" i="10"/>
  <c r="J3066" i="10"/>
  <c r="J3065" i="10"/>
  <c r="J3070" i="10"/>
  <c r="J3067" i="10"/>
  <c r="J3072" i="10"/>
  <c r="J3069" i="10"/>
  <c r="J3071" i="10"/>
  <c r="J3068" i="10"/>
  <c r="J3074" i="10"/>
  <c r="J3073" i="10"/>
  <c r="J3076" i="10"/>
  <c r="J3075" i="10"/>
  <c r="J3079" i="10"/>
  <c r="J3078" i="10"/>
  <c r="J3083" i="10"/>
  <c r="J3080" i="10"/>
  <c r="J3082" i="10"/>
  <c r="J3081" i="10"/>
  <c r="J3087" i="10"/>
  <c r="J3086" i="10"/>
  <c r="J3085" i="10"/>
  <c r="J3084" i="10"/>
  <c r="J3090" i="10"/>
  <c r="J3088" i="10"/>
  <c r="J3089" i="10"/>
  <c r="J3092" i="10"/>
  <c r="J3091" i="10"/>
  <c r="J3095" i="10"/>
  <c r="J3097" i="10"/>
  <c r="J3094" i="10"/>
  <c r="J3098" i="10"/>
  <c r="J3096" i="10"/>
  <c r="J3093" i="10"/>
  <c r="J3100" i="10"/>
  <c r="J3099" i="10"/>
  <c r="J3101" i="10"/>
  <c r="J3104" i="10"/>
  <c r="J3105" i="10"/>
  <c r="J3102" i="10"/>
  <c r="J3103" i="10"/>
  <c r="J3107" i="10"/>
  <c r="J3106" i="10"/>
  <c r="J3112" i="10"/>
  <c r="J3108" i="10"/>
  <c r="J3113" i="10"/>
  <c r="J3109" i="10"/>
  <c r="J3111" i="10"/>
  <c r="J3110" i="10"/>
  <c r="J3116" i="10"/>
  <c r="J3117" i="10"/>
  <c r="J3118" i="10"/>
  <c r="J3114" i="10"/>
  <c r="J3119" i="10"/>
  <c r="J3115" i="10"/>
  <c r="J3124" i="10"/>
  <c r="J3120" i="10"/>
  <c r="J3121" i="10"/>
  <c r="J3123" i="10"/>
  <c r="J3122" i="10"/>
  <c r="J3128" i="10"/>
  <c r="J3129" i="10"/>
  <c r="J3125" i="10"/>
  <c r="J3126" i="10"/>
  <c r="J3127" i="10"/>
  <c r="J3132" i="10"/>
  <c r="J3133" i="10"/>
  <c r="J3131" i="10"/>
  <c r="J3134" i="10"/>
  <c r="J3135" i="10"/>
  <c r="J3136" i="10"/>
  <c r="J3137" i="10"/>
  <c r="J3138" i="10"/>
  <c r="J3139" i="10"/>
  <c r="J3140" i="10"/>
  <c r="J3141" i="10"/>
  <c r="J3142" i="10"/>
  <c r="J3144" i="10"/>
  <c r="J3145" i="10"/>
  <c r="J3156" i="10"/>
  <c r="J3152" i="10"/>
  <c r="J3148" i="10"/>
  <c r="J3153" i="10"/>
  <c r="J3149" i="10"/>
  <c r="J3157" i="10"/>
  <c r="J3154" i="10"/>
  <c r="J3150" i="10"/>
  <c r="J3146" i="10"/>
  <c r="J3155" i="10"/>
  <c r="J3151" i="10"/>
  <c r="J3147" i="10"/>
  <c r="J3158" i="10"/>
  <c r="J3159" i="10"/>
  <c r="J3163" i="10"/>
  <c r="J3164" i="10"/>
  <c r="J3161" i="10"/>
  <c r="J3160" i="10"/>
  <c r="J3162" i="10"/>
  <c r="J3167" i="10"/>
  <c r="J3168" i="10"/>
  <c r="J3165" i="10"/>
  <c r="J3166" i="10"/>
  <c r="J3171" i="10"/>
  <c r="J3169" i="10"/>
  <c r="J3170" i="10"/>
  <c r="J3173" i="10"/>
  <c r="J3172" i="10"/>
  <c r="J3177" i="10"/>
  <c r="J3176" i="10"/>
  <c r="J3179" i="10"/>
  <c r="J3175" i="10"/>
  <c r="J3178" i="10"/>
  <c r="J3174" i="10"/>
  <c r="J3181" i="10"/>
  <c r="J3180" i="10"/>
  <c r="J3182" i="10"/>
  <c r="J3185" i="10"/>
  <c r="J3184" i="10"/>
  <c r="J3186" i="10"/>
  <c r="J3189" i="10"/>
  <c r="J3192" i="10"/>
  <c r="J3188" i="10"/>
  <c r="J3191" i="10"/>
  <c r="J3187" i="10"/>
  <c r="J3190" i="10"/>
  <c r="J3193" i="10"/>
  <c r="J3194" i="10"/>
  <c r="J3197" i="10"/>
  <c r="J3196" i="10"/>
  <c r="J3199" i="10"/>
  <c r="J3195" i="10"/>
  <c r="J3198" i="10"/>
  <c r="J3205" i="10"/>
  <c r="J3201" i="10"/>
  <c r="J3204" i="10"/>
  <c r="J3200" i="10"/>
  <c r="J3203" i="10"/>
  <c r="J3206" i="10"/>
  <c r="J3202" i="10"/>
  <c r="J3209" i="10"/>
  <c r="J3208" i="10"/>
  <c r="J3211" i="10"/>
  <c r="J3210" i="10"/>
  <c r="J3213" i="10"/>
  <c r="J3212" i="10"/>
  <c r="J3214" i="10"/>
  <c r="J3217" i="10"/>
  <c r="J3216" i="10"/>
  <c r="J3219" i="10"/>
  <c r="J3215" i="10"/>
  <c r="J3218" i="10"/>
  <c r="J3221" i="10"/>
  <c r="J3222" i="10"/>
  <c r="J3227" i="10"/>
  <c r="J3225" i="10"/>
  <c r="J3229" i="10"/>
  <c r="J3224" i="10"/>
  <c r="J3228" i="10"/>
  <c r="J3223" i="10"/>
  <c r="J3230" i="10"/>
  <c r="J3226" i="10"/>
  <c r="J3231" i="10"/>
  <c r="J3232" i="10"/>
  <c r="J3239" i="10"/>
  <c r="J3235" i="10"/>
  <c r="J3237" i="10"/>
  <c r="J3233" i="10"/>
  <c r="J3236" i="10"/>
  <c r="J3238" i="10"/>
  <c r="J3234" i="10"/>
  <c r="J3243" i="10"/>
  <c r="J3241" i="10"/>
  <c r="J3242" i="10"/>
  <c r="J3247" i="10"/>
  <c r="J3245" i="10"/>
  <c r="J3244" i="10"/>
  <c r="J3246" i="10"/>
  <c r="J3255" i="10"/>
  <c r="J3251" i="10"/>
  <c r="J3253" i="10"/>
  <c r="J3252" i="10"/>
  <c r="J3254" i="10"/>
  <c r="J3250" i="10"/>
  <c r="J3257" i="10"/>
  <c r="J3256" i="10"/>
  <c r="J3258" i="10"/>
  <c r="J3259" i="10"/>
  <c r="J3260" i="10"/>
  <c r="J3261" i="10"/>
  <c r="J3262" i="10"/>
  <c r="J3267" i="10"/>
  <c r="J3266" i="10"/>
  <c r="J3265" i="10"/>
  <c r="J3268" i="10"/>
  <c r="J3264" i="10"/>
  <c r="J3271" i="10"/>
  <c r="J3270" i="10"/>
  <c r="J3269" i="10"/>
  <c r="J3274" i="10"/>
  <c r="J3275" i="10"/>
  <c r="J3273" i="10"/>
  <c r="J3272" i="10"/>
  <c r="J3278" i="10"/>
  <c r="J3277" i="10"/>
  <c r="J3286" i="10"/>
  <c r="J3282" i="10"/>
  <c r="J3287" i="10"/>
  <c r="J3283" i="10"/>
  <c r="J3289" i="10"/>
  <c r="J3285" i="10"/>
  <c r="J3281" i="10"/>
  <c r="J3288" i="10"/>
  <c r="J3284" i="10"/>
  <c r="J3290" i="10"/>
  <c r="J3291" i="10"/>
  <c r="J3292" i="10"/>
  <c r="J3298" i="10"/>
  <c r="J3294" i="10"/>
  <c r="J3295" i="10"/>
  <c r="J3297" i="10"/>
  <c r="J3296" i="10"/>
  <c r="J3306" i="10"/>
  <c r="J3302" i="10"/>
  <c r="J3307" i="10"/>
  <c r="J3303" i="10"/>
  <c r="J3305" i="10"/>
  <c r="J3304" i="10"/>
  <c r="J3310" i="10"/>
  <c r="J3309" i="10"/>
  <c r="J3314" i="10"/>
  <c r="J3315" i="10"/>
  <c r="J3311" i="10"/>
  <c r="J3313" i="10"/>
  <c r="J3312" i="10"/>
  <c r="J3316" i="10"/>
  <c r="J3317" i="10"/>
  <c r="J3323" i="10"/>
  <c r="J3319" i="10"/>
  <c r="J3322" i="10"/>
  <c r="J3318" i="10"/>
  <c r="J3324" i="10"/>
  <c r="J3320" i="10"/>
  <c r="J3321" i="10"/>
  <c r="J3326" i="10"/>
  <c r="J3325" i="10"/>
  <c r="J3327" i="10"/>
  <c r="J3330" i="10"/>
  <c r="J3328" i="10"/>
  <c r="J3329" i="10"/>
  <c r="J3331" i="10"/>
  <c r="J3333" i="10"/>
  <c r="J3332" i="10"/>
  <c r="J3339" i="10"/>
  <c r="J3335" i="10"/>
  <c r="J3337" i="10"/>
  <c r="J3336" i="10"/>
  <c r="J3338" i="10"/>
  <c r="J3334" i="10"/>
  <c r="J3343" i="10"/>
  <c r="J3341" i="10"/>
  <c r="J3342" i="10"/>
  <c r="J3345" i="10"/>
  <c r="J3344" i="10"/>
  <c r="J3348" i="10"/>
  <c r="J3347" i="10"/>
  <c r="J3350" i="10"/>
  <c r="J3349" i="10"/>
  <c r="J3352" i="10"/>
  <c r="J3351" i="10"/>
  <c r="J3354" i="10"/>
  <c r="J3357" i="10"/>
  <c r="J3353" i="10"/>
  <c r="J3356" i="10"/>
  <c r="J3355" i="10"/>
  <c r="J3363" i="10"/>
  <c r="J3358" i="10"/>
  <c r="J3361" i="10"/>
  <c r="J3362" i="10"/>
  <c r="J3360" i="10"/>
  <c r="J3364" i="10"/>
  <c r="J3359" i="10"/>
  <c r="J3367" i="10"/>
  <c r="J3366" i="10"/>
  <c r="J3368" i="10"/>
  <c r="J3371" i="10"/>
  <c r="J3373" i="10"/>
  <c r="J3369" i="10"/>
  <c r="J3374" i="10"/>
  <c r="J3370" i="10"/>
  <c r="J3372" i="10"/>
  <c r="J3379" i="10"/>
  <c r="J3375" i="10"/>
  <c r="J3381" i="10"/>
  <c r="J3377" i="10"/>
  <c r="J3382" i="10"/>
  <c r="J3378" i="10"/>
  <c r="J3380" i="10"/>
  <c r="J3376" i="10"/>
  <c r="J3383" i="10"/>
  <c r="J3385" i="10"/>
  <c r="J3384" i="10"/>
  <c r="J3387" i="10"/>
  <c r="J3389" i="10"/>
  <c r="J3386" i="10"/>
  <c r="J3388" i="10"/>
  <c r="J3391" i="10"/>
  <c r="J3390" i="10"/>
  <c r="J3392" i="10"/>
  <c r="J3396" i="10"/>
  <c r="J3395" i="10"/>
  <c r="J3393" i="10"/>
  <c r="J3398" i="10"/>
  <c r="J3394" i="10"/>
  <c r="J3397" i="10"/>
  <c r="J3399" i="10"/>
  <c r="J3400" i="10"/>
  <c r="J1996" i="10"/>
  <c r="J1995" i="10"/>
  <c r="J2000" i="10"/>
  <c r="J1999" i="10"/>
  <c r="J2002" i="10"/>
  <c r="J1998" i="10"/>
  <c r="J2001" i="10"/>
  <c r="J2004" i="10"/>
  <c r="J2003" i="10"/>
  <c r="J2005" i="10"/>
  <c r="J2008" i="10"/>
  <c r="J2007" i="10"/>
  <c r="J2009" i="10"/>
  <c r="J2012" i="10"/>
  <c r="J2015" i="10"/>
  <c r="J2011" i="10"/>
  <c r="J2014" i="10"/>
  <c r="J2010" i="10"/>
  <c r="J2013" i="10"/>
  <c r="J2016" i="10"/>
  <c r="J2019" i="10"/>
  <c r="J2018" i="10"/>
  <c r="J2017" i="10"/>
  <c r="J2024" i="10"/>
  <c r="J2020" i="10"/>
  <c r="J2023" i="10"/>
  <c r="J2022" i="10"/>
  <c r="J2025" i="10"/>
  <c r="J2021" i="10"/>
  <c r="J2027" i="10"/>
  <c r="J2026" i="10"/>
  <c r="J2032" i="10"/>
  <c r="J2028" i="10"/>
  <c r="J2031" i="10"/>
  <c r="J2030" i="10"/>
  <c r="J2029" i="10"/>
  <c r="J2036" i="10"/>
  <c r="J2035" i="10"/>
  <c r="J2034" i="10"/>
  <c r="J2040" i="10"/>
  <c r="J2039" i="10"/>
  <c r="J2042" i="10"/>
  <c r="J2038" i="10"/>
  <c r="J2041" i="10"/>
  <c r="J2037" i="10"/>
  <c r="J2048" i="10"/>
  <c r="J2044" i="10"/>
  <c r="J2047" i="10"/>
  <c r="J2050" i="10"/>
  <c r="J2046" i="10"/>
  <c r="J2049" i="10"/>
  <c r="J2045" i="10"/>
  <c r="J2052" i="10"/>
  <c r="J2051" i="10"/>
  <c r="J2059" i="10"/>
  <c r="J2056" i="10"/>
  <c r="J2055" i="10"/>
  <c r="J2058" i="10"/>
  <c r="J2054" i="10"/>
  <c r="J2057" i="10"/>
  <c r="J2063" i="10"/>
  <c r="J2064" i="10"/>
  <c r="J2060" i="10"/>
  <c r="J2062" i="10"/>
  <c r="J2065" i="10"/>
  <c r="J2061" i="10"/>
  <c r="J2067" i="10"/>
  <c r="J2068" i="10"/>
  <c r="J2070" i="10"/>
  <c r="J2066" i="10"/>
  <c r="J2069" i="10"/>
  <c r="J2071" i="10"/>
  <c r="J2072" i="10"/>
  <c r="J2075" i="10"/>
  <c r="J2076" i="10"/>
  <c r="J2078" i="10"/>
  <c r="J2074" i="10"/>
  <c r="J2077" i="10"/>
  <c r="J2073" i="10"/>
  <c r="J2080" i="10"/>
  <c r="J2081" i="10"/>
  <c r="J2088" i="10"/>
  <c r="J2084" i="10"/>
  <c r="J2087" i="10"/>
  <c r="J2083" i="10"/>
  <c r="J2086" i="10"/>
  <c r="J2089" i="10"/>
  <c r="J2085" i="10"/>
  <c r="J2091" i="10"/>
  <c r="J2092" i="10"/>
  <c r="J2093" i="10"/>
  <c r="J2099" i="10"/>
  <c r="J2095" i="10"/>
  <c r="J2100" i="10"/>
  <c r="J2096" i="10"/>
  <c r="J2098" i="10"/>
  <c r="J2094" i="10"/>
  <c r="J2097" i="10"/>
  <c r="J2103" i="10"/>
  <c r="J2104" i="10"/>
  <c r="J2102" i="10"/>
  <c r="J2101" i="10"/>
  <c r="J2107" i="10"/>
  <c r="J2108" i="10"/>
  <c r="J2106" i="10"/>
  <c r="J2105" i="10"/>
  <c r="J2110" i="10"/>
  <c r="J2109" i="10"/>
  <c r="J2112" i="10"/>
  <c r="J2113" i="10"/>
  <c r="J2115" i="10"/>
  <c r="J2116" i="10"/>
  <c r="J2118" i="10"/>
  <c r="J2114" i="10"/>
  <c r="J2117" i="10"/>
  <c r="J2123" i="10"/>
  <c r="J2119" i="10"/>
  <c r="J2124" i="10"/>
  <c r="J2120" i="10"/>
  <c r="J2122" i="10"/>
  <c r="J2121" i="10"/>
  <c r="J2127" i="10"/>
  <c r="J2128" i="10"/>
  <c r="J2130" i="10"/>
  <c r="J2126" i="10"/>
  <c r="J2129" i="10"/>
  <c r="J2131" i="10"/>
  <c r="J2132" i="10"/>
  <c r="J2134" i="10"/>
  <c r="J2133" i="10"/>
  <c r="J2136" i="10"/>
  <c r="J2135" i="10"/>
  <c r="J2138" i="10"/>
  <c r="J2137" i="10"/>
  <c r="J2140" i="10"/>
  <c r="J2139" i="10"/>
  <c r="J2142" i="10"/>
  <c r="J2141" i="10"/>
  <c r="J2143" i="10"/>
  <c r="J2144" i="10"/>
  <c r="J2145" i="10"/>
  <c r="J2147" i="10"/>
  <c r="J2146" i="10"/>
  <c r="J2151" i="10"/>
  <c r="J2152" i="10"/>
  <c r="J2148" i="10"/>
  <c r="J2150" i="10"/>
  <c r="J2149" i="10"/>
  <c r="J2156" i="10"/>
  <c r="J2157" i="10"/>
  <c r="J2159" i="10"/>
  <c r="J2160" i="10"/>
  <c r="J2158" i="10"/>
  <c r="J2163" i="10"/>
  <c r="J2164" i="10"/>
  <c r="J2162" i="10"/>
  <c r="J2161" i="10"/>
  <c r="J2167" i="10"/>
  <c r="J2166" i="10"/>
  <c r="J2165" i="10"/>
  <c r="J2168" i="10"/>
  <c r="J2169" i="10"/>
  <c r="J2175" i="10"/>
  <c r="J2172" i="10"/>
  <c r="J2176" i="10"/>
  <c r="J2171" i="10"/>
  <c r="J2178" i="10"/>
  <c r="J2174" i="10"/>
  <c r="J2177" i="10"/>
  <c r="J2173" i="10"/>
  <c r="J2179" i="10"/>
  <c r="J2180" i="10"/>
  <c r="J2181" i="10"/>
  <c r="J2183" i="10"/>
  <c r="J2184" i="10"/>
  <c r="J2182" i="10"/>
  <c r="J2185" i="10"/>
  <c r="J2192" i="10"/>
  <c r="J2187" i="10"/>
  <c r="J2191" i="10"/>
  <c r="J2188" i="10"/>
  <c r="J2190" i="10"/>
  <c r="J2189" i="10"/>
  <c r="J2195" i="10"/>
  <c r="J2196" i="10"/>
  <c r="J2194" i="10"/>
  <c r="J2197" i="10"/>
  <c r="J2193" i="10"/>
  <c r="J2199" i="10"/>
  <c r="J2198" i="10"/>
  <c r="J2203" i="10"/>
  <c r="J2200" i="10"/>
  <c r="J2205" i="10"/>
  <c r="J2202" i="10"/>
  <c r="J2204" i="10"/>
  <c r="J2201" i="10"/>
  <c r="J2206" i="10"/>
  <c r="J2207" i="10"/>
  <c r="J2212" i="10"/>
  <c r="J2209" i="10"/>
  <c r="J2211" i="10"/>
  <c r="J2208" i="10"/>
  <c r="J2213" i="10"/>
  <c r="J2210" i="10"/>
  <c r="J2215" i="10"/>
  <c r="J2214" i="10"/>
  <c r="J2221" i="10"/>
  <c r="J2218" i="10"/>
  <c r="J2219" i="10"/>
  <c r="J2217" i="10"/>
  <c r="J2222" i="10"/>
  <c r="J2220" i="10"/>
  <c r="J2216" i="10"/>
  <c r="J2224" i="10"/>
  <c r="J2226" i="10"/>
  <c r="J2223" i="10"/>
  <c r="J2225" i="10"/>
  <c r="J2233" i="10"/>
  <c r="J2230" i="10"/>
  <c r="J2227" i="10"/>
  <c r="J2232" i="10"/>
  <c r="J2229" i="10"/>
  <c r="J2231" i="10"/>
  <c r="J2228" i="10"/>
  <c r="J2235" i="10"/>
  <c r="J2234" i="10"/>
  <c r="J2239" i="10"/>
  <c r="J2238" i="10"/>
  <c r="J2240" i="10"/>
  <c r="J2237" i="10"/>
  <c r="J2242" i="10"/>
  <c r="J2244" i="10"/>
  <c r="J2241" i="10"/>
  <c r="J2243" i="10"/>
  <c r="J2245" i="10"/>
  <c r="J2246" i="10"/>
  <c r="J2248" i="10"/>
  <c r="J2247" i="10"/>
  <c r="J2251" i="10"/>
  <c r="J2250" i="10"/>
  <c r="J2249" i="10"/>
  <c r="J2253" i="10"/>
  <c r="J2252" i="10"/>
  <c r="J2254" i="10"/>
  <c r="J2256" i="10"/>
  <c r="J2255" i="10"/>
  <c r="J2261" i="10"/>
  <c r="J2260" i="10"/>
  <c r="J2257" i="10"/>
  <c r="J2262" i="10"/>
  <c r="J2259" i="10"/>
  <c r="J2258" i="10"/>
  <c r="J2267" i="10"/>
  <c r="J2264" i="10"/>
  <c r="J2269" i="10"/>
  <c r="J2266" i="10"/>
  <c r="J2268" i="10"/>
  <c r="J2265" i="10"/>
  <c r="J2270" i="10"/>
  <c r="J2271" i="10"/>
  <c r="J2276" i="10"/>
  <c r="J2273" i="10"/>
  <c r="J2275" i="10"/>
  <c r="J2272" i="10"/>
  <c r="J2277" i="10"/>
  <c r="J2274" i="10"/>
  <c r="J2283" i="10"/>
  <c r="J2280" i="10"/>
  <c r="J2279" i="10"/>
  <c r="J2282" i="10"/>
  <c r="J2278" i="10"/>
  <c r="J2281" i="10"/>
  <c r="J2292" i="10"/>
  <c r="J2289" i="10"/>
  <c r="J2286" i="10"/>
  <c r="J2291" i="10"/>
  <c r="J2288" i="10"/>
  <c r="J2285" i="10"/>
  <c r="J2290" i="10"/>
  <c r="J2287" i="10"/>
  <c r="J2284" i="10"/>
  <c r="J2294" i="10"/>
  <c r="J2293" i="10"/>
  <c r="J2297" i="10"/>
  <c r="J2296" i="10"/>
  <c r="J2302" i="10"/>
  <c r="J2299" i="10"/>
  <c r="J2298" i="10"/>
  <c r="J2300" i="10"/>
  <c r="J2301" i="10"/>
  <c r="J2305" i="10"/>
  <c r="J2304" i="10"/>
  <c r="J2306" i="10"/>
  <c r="J2311" i="10"/>
  <c r="J2308" i="10"/>
  <c r="J2310" i="10"/>
  <c r="J2307" i="10"/>
  <c r="J2309" i="10"/>
  <c r="J2313" i="10"/>
  <c r="J2312" i="10"/>
  <c r="J2314" i="10"/>
  <c r="J2316" i="10"/>
  <c r="J2315" i="10"/>
  <c r="J2323" i="10"/>
  <c r="J2320" i="10"/>
  <c r="J2322" i="10"/>
  <c r="J2319" i="10"/>
  <c r="J2324" i="10"/>
  <c r="J2321" i="10"/>
  <c r="J2329" i="10"/>
  <c r="J2326" i="10"/>
  <c r="J2331" i="10"/>
  <c r="J2328" i="10"/>
  <c r="J2330" i="10"/>
  <c r="J2327" i="10"/>
  <c r="J2335" i="10"/>
  <c r="J2332" i="10"/>
  <c r="J2337" i="10"/>
  <c r="J2334" i="10"/>
  <c r="J2336" i="10"/>
  <c r="J2333" i="10"/>
  <c r="C4" i="11"/>
  <c r="J12" i="10"/>
  <c r="J13" i="10"/>
  <c r="J14" i="10"/>
  <c r="J15" i="10"/>
  <c r="J59" i="10" l="1"/>
  <c r="J452" i="10"/>
  <c r="J24" i="10"/>
  <c r="J26" i="10"/>
  <c r="J25" i="10"/>
  <c r="J22" i="10"/>
  <c r="J56" i="10"/>
  <c r="J58" i="10"/>
  <c r="J57" i="10"/>
  <c r="J131" i="10"/>
  <c r="J133" i="10"/>
  <c r="J132" i="10"/>
  <c r="J134" i="10"/>
  <c r="J153" i="10"/>
  <c r="J152" i="10"/>
  <c r="J154" i="10"/>
  <c r="J156" i="10"/>
  <c r="J151" i="10"/>
  <c r="J155" i="10"/>
  <c r="J317" i="10"/>
  <c r="J314" i="10"/>
  <c r="J318" i="10"/>
  <c r="J385" i="10"/>
  <c r="J388" i="10"/>
  <c r="J379" i="10"/>
  <c r="J383" i="10"/>
  <c r="J378" i="10"/>
  <c r="J384" i="10"/>
  <c r="J386" i="10"/>
  <c r="J377" i="10"/>
  <c r="J381" i="10"/>
  <c r="J387" i="10"/>
  <c r="J382" i="10"/>
  <c r="J380" i="10"/>
  <c r="J393" i="10"/>
  <c r="J390" i="10"/>
  <c r="J392" i="10"/>
  <c r="J391" i="10"/>
  <c r="J415" i="10"/>
  <c r="J418" i="10"/>
  <c r="J413" i="10"/>
  <c r="J417" i="10"/>
  <c r="J414" i="10"/>
  <c r="J416" i="10"/>
  <c r="J423" i="10"/>
  <c r="J424" i="10"/>
  <c r="J420" i="10"/>
  <c r="J426" i="10"/>
  <c r="J422" i="10"/>
  <c r="J425" i="10"/>
  <c r="J421" i="10"/>
  <c r="J428" i="10"/>
  <c r="J429" i="10"/>
  <c r="J435" i="10"/>
  <c r="J437" i="10"/>
  <c r="J433" i="10"/>
  <c r="J438" i="10"/>
  <c r="J434" i="10"/>
  <c r="J436" i="10"/>
  <c r="J447" i="10"/>
  <c r="J446" i="10"/>
  <c r="J448" i="10"/>
  <c r="J445" i="10"/>
  <c r="J444" i="10"/>
  <c r="J443" i="10"/>
  <c r="J454" i="10"/>
  <c r="J453" i="10"/>
  <c r="J496" i="10"/>
  <c r="J499" i="10"/>
  <c r="J498" i="10"/>
  <c r="J495" i="10"/>
  <c r="J497" i="10"/>
  <c r="J501" i="10"/>
  <c r="J502" i="10"/>
  <c r="J503" i="10"/>
  <c r="J527" i="10"/>
  <c r="J523" i="10"/>
  <c r="J526" i="10"/>
  <c r="J528" i="10"/>
  <c r="J524" i="10"/>
  <c r="J525" i="10"/>
  <c r="J549" i="10"/>
  <c r="J546" i="10"/>
  <c r="J548" i="10"/>
  <c r="J547" i="10"/>
  <c r="J550" i="10"/>
  <c r="J552" i="10"/>
  <c r="J551" i="10"/>
  <c r="J555" i="10"/>
  <c r="J556" i="10"/>
  <c r="J557" i="10"/>
  <c r="J558" i="10"/>
  <c r="B6" i="12"/>
  <c r="C6" i="12" s="1"/>
  <c r="B5" i="12"/>
  <c r="C5" i="12" s="1"/>
  <c r="J23" i="10"/>
  <c r="C5" i="11"/>
  <c r="J315" i="10"/>
  <c r="J1172" i="10"/>
  <c r="J1168" i="10"/>
  <c r="J1171" i="10"/>
  <c r="J1167" i="10"/>
  <c r="J1173" i="10"/>
  <c r="J1170" i="10"/>
  <c r="J1169" i="10"/>
  <c r="C6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E3ADF-ECF0-4A72-A191-EA6491EA879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D0D691A-B508-4EBC-943B-CF604AE1AC02}" name="WorksheetConnection_Oncology_PLD_Refill_QC_Model.xlsx!Patient_QC" type="102" refreshedVersion="8" minRefreshableVersion="5">
    <extLst>
      <ext xmlns:x15="http://schemas.microsoft.com/office/spreadsheetml/2010/11/main" uri="{DE250136-89BD-433C-8126-D09CA5730AF9}">
        <x15:connection id="Patient_QC" autoDelete="1">
          <x15:rangePr sourceName="_xlcn.WorksheetConnection_Oncology_PLD_Refill_QC_Model.xlsxPatient_QC"/>
        </x15:connection>
      </ext>
    </extLst>
  </connection>
  <connection id="3" xr16:uid="{3D7BA149-993F-41F3-B3D6-F019E3D4587B}" name="WorksheetConnection_Oncology_PLD_Refill_QC_Model.xlsx!Table6" type="102" refreshedVersion="8" minRefreshableVersion="5">
    <extLst>
      <ext xmlns:x15="http://schemas.microsoft.com/office/spreadsheetml/2010/11/main" uri="{DE250136-89BD-433C-8126-D09CA5730AF9}">
        <x15:connection id="Table6" autoDelete="1">
          <x15:rangePr sourceName="_xlcn.WorksheetConnection_Oncology_PLD_Refill_QC_Model.xlsxTable61"/>
        </x15:connection>
      </ext>
    </extLst>
  </connection>
  <connection id="4" xr16:uid="{9E3D00FD-8B73-4CE1-A4B1-0CB4E3A21B75}" name="WorksheetConnection_Oncology_PLD_Refill_QC_Model.xlsx!TableRefills3" type="102" refreshedVersion="8" minRefreshableVersion="5">
    <extLst>
      <ext xmlns:x15="http://schemas.microsoft.com/office/spreadsheetml/2010/11/main" uri="{DE250136-89BD-433C-8126-D09CA5730AF9}">
        <x15:connection id="TableRefills3" autoDelete="1">
          <x15:rangePr sourceName="_xlcn.WorksheetConnection_Oncology_PLD_Refill_QC_Model.xlsxTableRefills31"/>
        </x15:connection>
      </ext>
    </extLst>
  </connection>
</connections>
</file>

<file path=xl/sharedStrings.xml><?xml version="1.0" encoding="utf-8"?>
<sst xmlns="http://schemas.openxmlformats.org/spreadsheetml/2006/main" count="31979" uniqueCount="6910">
  <si>
    <t>refill_id</t>
  </si>
  <si>
    <t>patient_id</t>
  </si>
  <si>
    <t>rx_id</t>
  </si>
  <si>
    <t>refill_date</t>
  </si>
  <si>
    <t>quantity_days</t>
  </si>
  <si>
    <t>refill_number</t>
  </si>
  <si>
    <t>prev_refill_end</t>
  </si>
  <si>
    <t>gap_days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</si>
  <si>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</si>
  <si>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</si>
  <si>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</si>
  <si>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</si>
  <si>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</si>
  <si>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</si>
  <si>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</si>
  <si>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</si>
  <si>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</si>
  <si>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</si>
  <si>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</si>
  <si>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</si>
  <si>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</si>
  <si>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</si>
  <si>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</si>
  <si>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</si>
  <si>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</si>
  <si>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</si>
  <si>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</si>
  <si>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</si>
  <si>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</si>
  <si>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</si>
  <si>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</si>
  <si>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</si>
  <si>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</si>
  <si>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</si>
  <si>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</si>
  <si>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</si>
  <si>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</si>
  <si>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</si>
  <si>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</si>
  <si>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</si>
  <si>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</si>
  <si>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</si>
  <si>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</si>
  <si>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</si>
  <si>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</si>
  <si>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</si>
  <si>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</si>
  <si>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</si>
  <si>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</si>
  <si>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</si>
  <si>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</si>
  <si>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</si>
  <si>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</si>
  <si>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</si>
  <si>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</si>
  <si>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</si>
  <si>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</si>
  <si>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</si>
  <si>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</si>
  <si>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</si>
  <si>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</si>
  <si>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</si>
  <si>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</si>
  <si>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</si>
  <si>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</si>
  <si>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</si>
  <si>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</si>
  <si>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</si>
  <si>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</si>
  <si>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</si>
  <si>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</si>
  <si>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</si>
  <si>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</si>
  <si>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</si>
  <si>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</si>
  <si>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</si>
  <si>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</si>
  <si>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</si>
  <si>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</si>
  <si>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</si>
  <si>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</si>
  <si>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</si>
  <si>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</si>
  <si>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</si>
  <si>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</si>
  <si>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</si>
  <si>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</si>
  <si>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</si>
  <si>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</si>
  <si>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</si>
  <si>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</si>
  <si>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</si>
  <si>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</si>
  <si>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</si>
  <si>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</si>
  <si>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</si>
  <si>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</si>
  <si>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</si>
  <si>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</si>
  <si>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</si>
  <si>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</si>
  <si>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</si>
  <si>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</si>
  <si>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</si>
  <si>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</si>
  <si>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</si>
  <si>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</si>
  <si>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</si>
  <si>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</si>
  <si>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</si>
  <si>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RF4153002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</si>
  <si>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</si>
  <si>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</si>
  <si>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</si>
  <si>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</si>
  <si>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</si>
  <si>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</si>
  <si>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</si>
  <si>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</si>
  <si>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</si>
  <si>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</si>
  <si>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</si>
  <si>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</si>
  <si>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</si>
  <si>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</si>
  <si>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</si>
  <si>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</si>
  <si>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</si>
  <si>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</si>
  <si>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</si>
  <si>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</si>
  <si>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</si>
  <si>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</si>
  <si>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</si>
  <si>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</si>
  <si>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</si>
  <si>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</si>
  <si>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</si>
  <si>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</si>
  <si>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</si>
  <si>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</si>
  <si>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</si>
  <si>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</si>
  <si>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</si>
  <si>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</si>
  <si>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</si>
  <si>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</si>
  <si>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</si>
  <si>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</si>
  <si>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</si>
  <si>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</si>
  <si>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</si>
  <si>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</si>
  <si>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</si>
  <si>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</si>
  <si>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</si>
  <si>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</si>
  <si>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</si>
  <si>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</si>
  <si>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</si>
  <si>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</si>
  <si>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</si>
  <si>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</si>
  <si>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</si>
  <si>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</si>
  <si>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</si>
  <si>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</si>
  <si>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</si>
  <si>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</si>
  <si>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</si>
  <si>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</si>
  <si>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</si>
  <si>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</si>
  <si>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</si>
  <si>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</si>
  <si>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</si>
  <si>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</si>
  <si>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</si>
  <si>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</si>
  <si>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</si>
  <si>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</si>
  <si>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</si>
  <si>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</si>
  <si>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</si>
  <si>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</si>
  <si>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</si>
  <si>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</si>
  <si>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</si>
  <si>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</si>
  <si>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</si>
  <si>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</si>
  <si>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</si>
  <si>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</si>
  <si>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</si>
  <si>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</si>
  <si>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</si>
  <si>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</si>
  <si>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</si>
  <si>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</si>
  <si>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</si>
  <si>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</si>
  <si>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</si>
  <si>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</si>
  <si>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</si>
  <si>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</si>
  <si>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</si>
  <si>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</si>
  <si>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</si>
  <si>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</si>
  <si>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</si>
  <si>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</si>
  <si>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</si>
  <si>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</si>
  <si>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</si>
  <si>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</si>
  <si>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</si>
  <si>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</si>
  <si>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</si>
  <si>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</si>
  <si>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</si>
  <si>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</si>
  <si>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</si>
  <si>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</si>
  <si>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</si>
  <si>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</si>
  <si>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</si>
  <si>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</si>
  <si>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</si>
  <si>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</si>
  <si>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</si>
  <si>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</si>
  <si>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</si>
  <si>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</si>
  <si>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</si>
  <si>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</si>
  <si>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</si>
  <si>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</si>
  <si>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</si>
  <si>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</si>
  <si>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</si>
  <si>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</si>
  <si>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</si>
  <si>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</si>
  <si>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</si>
  <si>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</si>
  <si>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</si>
  <si>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</si>
  <si>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</si>
  <si>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</si>
  <si>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</si>
  <si>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</si>
  <si>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</si>
  <si>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</si>
  <si>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</si>
  <si>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</si>
  <si>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</si>
  <si>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</si>
  <si>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</si>
  <si>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</si>
  <si>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</si>
  <si>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</si>
  <si>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</si>
  <si>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</si>
  <si>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</si>
  <si>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</si>
  <si>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</si>
  <si>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</si>
  <si>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</si>
  <si>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</si>
  <si>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</si>
  <si>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</si>
  <si>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</si>
  <si>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</si>
  <si>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</si>
  <si>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</si>
  <si>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</si>
  <si>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</si>
  <si>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</si>
  <si>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</si>
  <si>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</si>
  <si>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</si>
  <si>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</si>
  <si>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</si>
  <si>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</si>
  <si>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</si>
  <si>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</si>
  <si>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</si>
  <si>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</si>
  <si>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</si>
  <si>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</si>
  <si>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</si>
  <si>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</si>
  <si>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</si>
  <si>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</si>
  <si>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</si>
  <si>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</si>
  <si>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</si>
  <si>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</si>
  <si>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</si>
  <si>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</si>
  <si>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</si>
  <si>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</si>
  <si>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</si>
  <si>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</si>
  <si>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</si>
  <si>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</si>
  <si>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</si>
  <si>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</si>
  <si>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</si>
  <si>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</si>
  <si>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</si>
  <si>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</si>
  <si>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</si>
  <si>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</si>
  <si>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</si>
  <si>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</si>
  <si>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</si>
  <si>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</si>
  <si>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</si>
  <si>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</si>
  <si>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</si>
  <si>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</si>
  <si>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</si>
  <si>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</si>
  <si>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</si>
  <si>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</si>
  <si>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</si>
  <si>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</si>
  <si>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</si>
  <si>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</si>
  <si>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</si>
  <si>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</si>
  <si>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</si>
  <si>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</si>
  <si>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</si>
  <si>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</si>
  <si>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</si>
  <si>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</si>
  <si>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</si>
  <si>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</si>
  <si>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</si>
  <si>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</si>
  <si>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</si>
  <si>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</si>
  <si>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</si>
  <si>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</si>
  <si>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</si>
  <si>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</si>
  <si>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</si>
  <si>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</si>
  <si>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</si>
  <si>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</si>
  <si>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</si>
  <si>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</si>
  <si>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</si>
  <si>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</si>
  <si>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</si>
  <si>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</si>
  <si>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</si>
  <si>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</si>
  <si>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</si>
  <si>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</si>
  <si>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</si>
  <si>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</si>
  <si>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</si>
  <si>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</si>
  <si>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</si>
  <si>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</si>
  <si>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</si>
  <si>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</si>
  <si>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</si>
  <si>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</si>
  <si>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</si>
  <si>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</si>
  <si>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</si>
  <si>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</si>
  <si>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</si>
  <si>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</si>
  <si>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</si>
  <si>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</si>
  <si>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</si>
  <si>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</si>
  <si>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</si>
  <si>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</si>
  <si>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</si>
  <si>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</si>
  <si>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</si>
  <si>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</si>
  <si>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</si>
  <si>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</si>
  <si>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</si>
  <si>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</si>
  <si>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</si>
  <si>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</si>
  <si>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</si>
  <si>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</si>
  <si>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</si>
  <si>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</si>
  <si>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</si>
  <si>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</si>
  <si>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</si>
  <si>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</si>
  <si>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</si>
  <si>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</si>
  <si>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</si>
  <si>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</si>
  <si>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</si>
  <si>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</si>
  <si>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</si>
  <si>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</si>
  <si>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</si>
  <si>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</si>
  <si>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</si>
  <si>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</si>
  <si>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</si>
  <si>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</si>
  <si>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</si>
  <si>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</si>
  <si>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</si>
  <si>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</si>
  <si>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</si>
  <si>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</si>
  <si>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</si>
  <si>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</si>
  <si>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</si>
  <si>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</si>
  <si>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</si>
  <si>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</si>
  <si>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</si>
  <si>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</si>
  <si>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</si>
  <si>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</si>
  <si>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</si>
  <si>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</si>
  <si>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</si>
  <si>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</si>
  <si>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</si>
  <si>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</si>
  <si>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</si>
  <si>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</si>
  <si>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</si>
  <si>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</si>
  <si>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</si>
  <si>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</si>
  <si>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</si>
  <si>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</si>
  <si>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</si>
  <si>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</si>
  <si>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</si>
  <si>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</si>
  <si>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</si>
  <si>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</si>
  <si>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</si>
  <si>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</si>
  <si>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</si>
  <si>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</si>
  <si>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</si>
  <si>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</si>
  <si>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</si>
  <si>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</si>
  <si>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</si>
  <si>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</si>
  <si>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</si>
  <si>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</si>
  <si>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</si>
  <si>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</si>
  <si>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</si>
  <si>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</si>
  <si>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</si>
  <si>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</si>
  <si>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</si>
  <si>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</si>
  <si>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</si>
  <si>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</si>
  <si>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</si>
  <si>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</si>
  <si>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</si>
  <si>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</si>
  <si>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</si>
  <si>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</si>
  <si>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</si>
  <si>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</si>
  <si>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</si>
  <si>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</si>
  <si>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</si>
  <si>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</si>
  <si>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</si>
  <si>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</si>
  <si>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</si>
  <si>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</si>
  <si>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</si>
  <si>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</si>
  <si>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</si>
  <si>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</si>
  <si>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</si>
  <si>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</si>
  <si>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</si>
  <si>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</si>
  <si>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</si>
  <si>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</si>
  <si>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</si>
  <si>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</si>
  <si>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</si>
  <si>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</si>
  <si>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</si>
  <si>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</si>
  <si>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</si>
  <si>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</si>
  <si>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</si>
  <si>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</si>
  <si>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</si>
  <si>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</si>
  <si>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</si>
  <si>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</si>
  <si>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</si>
  <si>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</si>
  <si>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</si>
  <si>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</si>
  <si>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</si>
  <si>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</si>
  <si>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</si>
  <si>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</si>
  <si>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</si>
  <si>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</si>
  <si>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</si>
  <si>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</si>
  <si>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</si>
  <si>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</si>
  <si>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</si>
  <si>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</si>
  <si>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</si>
  <si>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</si>
  <si>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</si>
  <si>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</si>
  <si>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</si>
  <si>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</si>
  <si>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</si>
  <si>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</si>
  <si>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</si>
  <si>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</si>
  <si>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</si>
  <si>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</si>
  <si>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</si>
  <si>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</si>
  <si>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</si>
  <si>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</si>
  <si>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</si>
  <si>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</si>
  <si>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</si>
  <si>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</si>
  <si>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</si>
  <si>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</si>
  <si>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</si>
  <si>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</si>
  <si>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</si>
  <si>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</si>
  <si>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</si>
  <si>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</si>
  <si>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</si>
  <si>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</si>
  <si>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</si>
  <si>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</si>
  <si>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</si>
  <si>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</si>
  <si>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</si>
  <si>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</si>
  <si>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</si>
  <si>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</si>
  <si>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</si>
  <si>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</si>
  <si>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</si>
  <si>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</si>
  <si>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</si>
  <si>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</si>
  <si>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</si>
  <si>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</si>
  <si>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</si>
  <si>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</si>
  <si>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</si>
  <si>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</si>
  <si>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</si>
  <si>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</si>
  <si>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</si>
  <si>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</si>
  <si>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</si>
  <si>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</si>
  <si>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</si>
  <si>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</si>
  <si>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</si>
  <si>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</si>
  <si>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</si>
  <si>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</si>
  <si>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</si>
  <si>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</si>
  <si>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</si>
  <si>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</si>
  <si>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</si>
  <si>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</si>
  <si>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</si>
  <si>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</si>
  <si>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</si>
  <si>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</si>
  <si>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</si>
  <si>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</si>
  <si>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</si>
  <si>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</si>
  <si>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</si>
  <si>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</si>
  <si>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</si>
  <si>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</si>
  <si>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</si>
  <si>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</si>
  <si>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</si>
  <si>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</si>
  <si>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</si>
  <si>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</si>
  <si>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</si>
  <si>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</si>
  <si>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</si>
  <si>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</si>
  <si>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</si>
  <si>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</si>
  <si>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</si>
  <si>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</si>
  <si>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</si>
  <si>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</si>
  <si>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</si>
  <si>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</si>
  <si>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</si>
  <si>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</si>
  <si>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</si>
  <si>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</si>
  <si>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</si>
  <si>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</si>
  <si>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</si>
  <si>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</si>
  <si>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</si>
  <si>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</si>
  <si>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</si>
  <si>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</si>
  <si>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</si>
  <si>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</si>
  <si>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</si>
  <si>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</si>
  <si>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</si>
  <si>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</si>
  <si>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</si>
  <si>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</si>
  <si>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</si>
  <si>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</si>
  <si>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</si>
  <si>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</si>
  <si>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</si>
  <si>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</si>
  <si>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</si>
  <si>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</si>
  <si>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</si>
  <si>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</si>
  <si>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</si>
  <si>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</si>
  <si>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</si>
  <si>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</si>
  <si>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</si>
  <si>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</si>
  <si>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</si>
  <si>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</si>
  <si>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</si>
  <si>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</si>
  <si>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</si>
  <si>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</si>
  <si>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</si>
  <si>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</si>
  <si>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</si>
  <si>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</si>
  <si>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</si>
  <si>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</si>
  <si>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</si>
  <si>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</si>
  <si>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</si>
  <si>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</si>
  <si>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</si>
  <si>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</si>
  <si>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</si>
  <si>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</si>
  <si>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</si>
  <si>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</si>
  <si>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</si>
  <si>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</si>
  <si>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</si>
  <si>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</si>
  <si>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</si>
  <si>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</si>
  <si>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</si>
  <si>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</si>
  <si>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</si>
  <si>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</si>
  <si>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</si>
  <si>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</si>
  <si>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</si>
  <si>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</si>
  <si>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</si>
  <si>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</si>
  <si>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</si>
  <si>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</si>
  <si>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</si>
  <si>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</si>
  <si>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</si>
  <si>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</si>
  <si>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</si>
  <si>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</si>
  <si>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</si>
  <si>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</si>
  <si>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</si>
  <si>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</si>
  <si>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</si>
  <si>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</si>
  <si>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</si>
  <si>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</si>
  <si>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</si>
  <si>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</si>
  <si>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</si>
  <si>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</si>
  <si>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</si>
  <si>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</si>
  <si>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</si>
  <si>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</si>
  <si>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</si>
  <si>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</si>
  <si>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</si>
  <si>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</si>
  <si>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</si>
  <si>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</si>
  <si>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</si>
  <si>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</si>
  <si>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</si>
  <si>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</si>
  <si>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</si>
  <si>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</si>
  <si>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</si>
  <si>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</si>
  <si>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</si>
  <si>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</si>
  <si>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</si>
  <si>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</si>
  <si>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</si>
  <si>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</si>
  <si>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</si>
  <si>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</si>
  <si>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</si>
  <si>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</si>
  <si>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</si>
  <si>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</si>
  <si>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</si>
  <si>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</si>
  <si>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</si>
  <si>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</si>
  <si>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</si>
  <si>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</si>
  <si>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</si>
  <si>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</si>
  <si>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</si>
  <si>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</si>
  <si>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</si>
  <si>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</si>
  <si>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</si>
  <si>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</si>
  <si>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</si>
  <si>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</si>
  <si>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</si>
  <si>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</si>
  <si>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</si>
  <si>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</si>
  <si>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</si>
  <si>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</si>
  <si>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</si>
  <si>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</si>
  <si>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</si>
  <si>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</si>
  <si>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</si>
  <si>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</si>
  <si>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</si>
  <si>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</si>
  <si>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</si>
  <si>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</si>
  <si>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</si>
  <si>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</si>
  <si>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</si>
  <si>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</si>
  <si>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</si>
  <si>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</si>
  <si>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</si>
  <si>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</si>
  <si>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</si>
  <si>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</si>
  <si>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</si>
  <si>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</si>
  <si>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</si>
  <si>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</si>
  <si>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</si>
  <si>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</si>
  <si>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</si>
  <si>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</si>
  <si>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</si>
  <si>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</si>
  <si>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</si>
  <si>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</si>
  <si>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</si>
  <si>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</si>
  <si>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</si>
  <si>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</si>
  <si>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</si>
  <si>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</si>
  <si>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</si>
  <si>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</si>
  <si>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</si>
  <si>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</si>
  <si>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</si>
  <si>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</si>
  <si>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</si>
  <si>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</si>
  <si>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</si>
  <si>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</si>
  <si>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</si>
  <si>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</si>
  <si>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</si>
  <si>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</si>
  <si>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</si>
  <si>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</si>
  <si>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</si>
  <si>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</si>
  <si>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</si>
  <si>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</si>
  <si>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</si>
  <si>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</si>
  <si>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</si>
  <si>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</si>
  <si>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</si>
  <si>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</si>
  <si>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</si>
  <si>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</si>
  <si>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</si>
  <si>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</si>
  <si>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</si>
  <si>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</si>
  <si>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</si>
  <si>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</si>
  <si>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</si>
  <si>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</si>
  <si>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</si>
  <si>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</si>
  <si>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</si>
  <si>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</si>
  <si>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</si>
  <si>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</si>
  <si>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</si>
  <si>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</si>
  <si>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</si>
  <si>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</si>
  <si>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</si>
  <si>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</si>
  <si>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</si>
  <si>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</si>
  <si>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</si>
  <si>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</si>
  <si>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</si>
  <si>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</si>
  <si>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</si>
  <si>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</si>
  <si>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</si>
  <si>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</si>
  <si>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</si>
  <si>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</si>
  <si>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</si>
  <si>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</si>
  <si>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</si>
  <si>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</si>
  <si>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</si>
  <si>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</si>
  <si>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</si>
  <si>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</si>
  <si>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</si>
  <si>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</si>
  <si>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</si>
  <si>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</si>
  <si>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</si>
  <si>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</si>
  <si>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</si>
  <si>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</si>
  <si>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</si>
  <si>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</si>
  <si>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</si>
  <si>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</si>
  <si>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</si>
  <si>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</si>
  <si>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</si>
  <si>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</si>
  <si>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</si>
  <si>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</si>
  <si>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</si>
  <si>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</si>
  <si>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</si>
  <si>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</si>
  <si>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</si>
  <si>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</si>
  <si>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</si>
  <si>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</si>
  <si>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</si>
  <si>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</si>
  <si>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</si>
  <si>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</si>
  <si>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</si>
  <si>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</si>
  <si>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</si>
  <si>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</si>
  <si>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</si>
  <si>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</si>
  <si>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</si>
  <si>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</si>
  <si>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</si>
  <si>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</si>
  <si>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</si>
  <si>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</si>
  <si>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</si>
  <si>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</si>
  <si>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</si>
  <si>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</si>
  <si>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</si>
  <si>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</si>
  <si>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</si>
  <si>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</si>
  <si>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</si>
  <si>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</si>
  <si>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</si>
  <si>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</si>
  <si>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</si>
  <si>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</si>
  <si>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</si>
  <si>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</si>
  <si>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</si>
  <si>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</si>
  <si>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</si>
  <si>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</si>
  <si>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</si>
  <si>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</si>
  <si>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</si>
  <si>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</si>
  <si>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</si>
  <si>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</si>
  <si>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</si>
  <si>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</si>
  <si>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</si>
  <si>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</si>
  <si>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</si>
  <si>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</si>
  <si>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</si>
  <si>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</si>
  <si>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</si>
  <si>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</si>
  <si>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</si>
  <si>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</si>
  <si>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</si>
  <si>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</si>
  <si>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</si>
  <si>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</si>
  <si>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</si>
  <si>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</si>
  <si>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</si>
  <si>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</si>
  <si>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</si>
  <si>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</si>
  <si>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</si>
  <si>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</si>
  <si>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</si>
  <si>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</si>
  <si>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</si>
  <si>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</si>
  <si>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</si>
  <si>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</si>
  <si>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</si>
  <si>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</si>
  <si>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</si>
  <si>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</si>
  <si>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</si>
  <si>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</si>
  <si>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</si>
  <si>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</si>
  <si>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</si>
  <si>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</si>
  <si>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</si>
  <si>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</si>
  <si>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</si>
  <si>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</si>
  <si>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</si>
  <si>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</si>
  <si>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</si>
  <si>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</si>
  <si>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</si>
  <si>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</si>
  <si>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</si>
  <si>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</si>
  <si>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</si>
  <si>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</si>
  <si>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</si>
  <si>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</si>
  <si>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</si>
  <si>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</si>
  <si>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</si>
  <si>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</si>
  <si>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</si>
  <si>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age</t>
  </si>
  <si>
    <t>gender</t>
  </si>
  <si>
    <t>primary_region</t>
  </si>
  <si>
    <t>comorbidities</t>
  </si>
  <si>
    <t>total_quantity_days</t>
  </si>
  <si>
    <t>MPR</t>
  </si>
  <si>
    <t>PDC_approx</t>
  </si>
  <si>
    <t>PDC_flag_over1</t>
  </si>
  <si>
    <t>ever_discontinued</t>
  </si>
  <si>
    <t>anomaly_flags</t>
  </si>
  <si>
    <t>Male</t>
  </si>
  <si>
    <t>Female</t>
  </si>
  <si>
    <t>West</t>
  </si>
  <si>
    <t>East</t>
  </si>
  <si>
    <t>Diabetes</t>
  </si>
  <si>
    <t>None</t>
  </si>
  <si>
    <t>North</t>
  </si>
  <si>
    <t>CKD</t>
  </si>
  <si>
    <t>Hypertension</t>
  </si>
  <si>
    <t>South</t>
  </si>
  <si>
    <t>hcp_id</t>
  </si>
  <si>
    <t>name</t>
  </si>
  <si>
    <t>specialty</t>
  </si>
  <si>
    <t>region</t>
  </si>
  <si>
    <t>tier</t>
  </si>
  <si>
    <t>Medical Oncology</t>
  </si>
  <si>
    <t>Radiation Oncology</t>
  </si>
  <si>
    <t>Hematology-Oncology</t>
  </si>
  <si>
    <t>prev_refill_days</t>
  </si>
  <si>
    <t>discountinuation_flag</t>
  </si>
  <si>
    <t>Check_Name</t>
  </si>
  <si>
    <t>Rule</t>
  </si>
  <si>
    <t>Excel Logic</t>
  </si>
  <si>
    <t>Status</t>
  </si>
  <si>
    <t>Missing Quantity_Days</t>
  </si>
  <si>
    <t>Negative or Zero quantity_days</t>
  </si>
  <si>
    <t>Gap Days sanity</t>
  </si>
  <si>
    <t>Discontinuation count</t>
  </si>
  <si>
    <t>Duplicate refills (same patient + same date)</t>
  </si>
  <si>
    <t>Helper_column</t>
  </si>
  <si>
    <t>Should be 0</t>
  </si>
  <si>
    <t>Large negative gaps usually mean bad data</t>
  </si>
  <si>
    <t>Should be non-zero but reasonable %</t>
  </si>
  <si>
    <t>Okay</t>
  </si>
  <si>
    <t>Check</t>
  </si>
  <si>
    <t>Result</t>
  </si>
  <si>
    <t>Pass/Fail</t>
  </si>
  <si>
    <t>If a patient has 5 refills and only ONE gap &gt; 2 then it's considered discountinuation</t>
  </si>
  <si>
    <t>Justification</t>
  </si>
  <si>
    <t>RF4089276</t>
  </si>
  <si>
    <t>RX000001</t>
  </si>
  <si>
    <t>RF3441467</t>
  </si>
  <si>
    <t>RF1494648</t>
  </si>
  <si>
    <t>RF7899659</t>
  </si>
  <si>
    <t>RX000002</t>
  </si>
  <si>
    <t>RF8432381</t>
  </si>
  <si>
    <t>RF5593537</t>
  </si>
  <si>
    <t>RF3206973</t>
  </si>
  <si>
    <t>RF1439533</t>
  </si>
  <si>
    <t>RF4874049</t>
  </si>
  <si>
    <t>RX000003</t>
  </si>
  <si>
    <t>RF4895376</t>
  </si>
  <si>
    <t>RF1437625</t>
  </si>
  <si>
    <t>RF2333376</t>
  </si>
  <si>
    <t>RF8996058</t>
  </si>
  <si>
    <t>RF7273997</t>
  </si>
  <si>
    <t>RX000004</t>
  </si>
  <si>
    <t>RF7500504</t>
  </si>
  <si>
    <t>RF8949832</t>
  </si>
  <si>
    <t>RF3747879</t>
  </si>
  <si>
    <t>RF4796232</t>
  </si>
  <si>
    <t>RF7854988</t>
  </si>
  <si>
    <t>RF7929728</t>
  </si>
  <si>
    <t>RX000005</t>
  </si>
  <si>
    <t>RF4402982</t>
  </si>
  <si>
    <t>RF4431982</t>
  </si>
  <si>
    <t>RF3970879</t>
  </si>
  <si>
    <t>RF9219877</t>
  </si>
  <si>
    <t>RF5140345</t>
  </si>
  <si>
    <t>RX000006</t>
  </si>
  <si>
    <t>RF7792537</t>
  </si>
  <si>
    <t>RF1701728</t>
  </si>
  <si>
    <t>RF7381619</t>
  </si>
  <si>
    <t>RF6249548</t>
  </si>
  <si>
    <t>RF9995261</t>
  </si>
  <si>
    <t>RF9735042</t>
  </si>
  <si>
    <t>RX000007</t>
  </si>
  <si>
    <t>RF8576751</t>
  </si>
  <si>
    <t>RF1711620</t>
  </si>
  <si>
    <t>RF1658532</t>
  </si>
  <si>
    <t>RX000008</t>
  </si>
  <si>
    <t>RF7499457</t>
  </si>
  <si>
    <t>RF1827040</t>
  </si>
  <si>
    <t>RF5885179</t>
  </si>
  <si>
    <t>RF7678001</t>
  </si>
  <si>
    <t>RF5796850</t>
  </si>
  <si>
    <t>RF5939543</t>
  </si>
  <si>
    <t>RX000009</t>
  </si>
  <si>
    <t>RF1915141</t>
  </si>
  <si>
    <t>RF9673311</t>
  </si>
  <si>
    <t>RF8777564</t>
  </si>
  <si>
    <t>RF8578236</t>
  </si>
  <si>
    <t>RF9399643</t>
  </si>
  <si>
    <t>RF7594565</t>
  </si>
  <si>
    <t>RX000010</t>
  </si>
  <si>
    <t>RF6426773</t>
  </si>
  <si>
    <t>RF1417955</t>
  </si>
  <si>
    <t>RF8611499</t>
  </si>
  <si>
    <t>RF8628318</t>
  </si>
  <si>
    <t>RX000011</t>
  </si>
  <si>
    <t>RF5195684</t>
  </si>
  <si>
    <t>RF3751363</t>
  </si>
  <si>
    <t>RF3072728</t>
  </si>
  <si>
    <t>RF7089179</t>
  </si>
  <si>
    <t>RX000012</t>
  </si>
  <si>
    <t>RF9788196</t>
  </si>
  <si>
    <t>RF7443916</t>
  </si>
  <si>
    <t>RF9584338</t>
  </si>
  <si>
    <t>RF3682671</t>
  </si>
  <si>
    <t>RF7385526</t>
  </si>
  <si>
    <t>RF3518087</t>
  </si>
  <si>
    <t>RX000013</t>
  </si>
  <si>
    <t>RF3426109</t>
  </si>
  <si>
    <t>RF1860847</t>
  </si>
  <si>
    <t>RF6168426</t>
  </si>
  <si>
    <t>RF8486970</t>
  </si>
  <si>
    <t>RF2972228</t>
  </si>
  <si>
    <t>RX000014</t>
  </si>
  <si>
    <t>RF4403286</t>
  </si>
  <si>
    <t>RF5246497</t>
  </si>
  <si>
    <t>RF8694746</t>
  </si>
  <si>
    <t>RF9278999</t>
  </si>
  <si>
    <t>RX000015</t>
  </si>
  <si>
    <t>RF4638539</t>
  </si>
  <si>
    <t>RF8981122</t>
  </si>
  <si>
    <t>RF2332193</t>
  </si>
  <si>
    <t>RX000016</t>
  </si>
  <si>
    <t>RF1110277</t>
  </si>
  <si>
    <t>RF5665960</t>
  </si>
  <si>
    <t>RF4483580</t>
  </si>
  <si>
    <t>RF4101100</t>
  </si>
  <si>
    <t>RF1923819</t>
  </si>
  <si>
    <t>RF3438977</t>
  </si>
  <si>
    <t>RX000017</t>
  </si>
  <si>
    <t>RF1544120</t>
  </si>
  <si>
    <t>RF6007018</t>
  </si>
  <si>
    <t>RF2826831</t>
  </si>
  <si>
    <t>RX000018</t>
  </si>
  <si>
    <t>RF3990511</t>
  </si>
  <si>
    <t>RF5771113</t>
  </si>
  <si>
    <t>RF8639301</t>
  </si>
  <si>
    <t>RX000019</t>
  </si>
  <si>
    <t>RF7042962</t>
  </si>
  <si>
    <t>RF2562399</t>
  </si>
  <si>
    <t>RF6021328</t>
  </si>
  <si>
    <t>RF2135258</t>
  </si>
  <si>
    <t>RX000020</t>
  </si>
  <si>
    <t>RF8169304</t>
  </si>
  <si>
    <t>RF2089275</t>
  </si>
  <si>
    <t>RF8898995</t>
  </si>
  <si>
    <t>RF3047210</t>
  </si>
  <si>
    <t>RF5603979</t>
  </si>
  <si>
    <t>RF9802102</t>
  </si>
  <si>
    <t>RX000021</t>
  </si>
  <si>
    <t>RF4507293</t>
  </si>
  <si>
    <t>RF1976175</t>
  </si>
  <si>
    <t>RF9874251</t>
  </si>
  <si>
    <t>RF9114518</t>
  </si>
  <si>
    <t>RF5818203</t>
  </si>
  <si>
    <t>RF5356372</t>
  </si>
  <si>
    <t>RX000022</t>
  </si>
  <si>
    <t>RF6936673</t>
  </si>
  <si>
    <t>RF9328158</t>
  </si>
  <si>
    <t>RF9350710</t>
  </si>
  <si>
    <t>RF4018342</t>
  </si>
  <si>
    <t>RF4247321</t>
  </si>
  <si>
    <t>RX000023</t>
  </si>
  <si>
    <t>RF2983186</t>
  </si>
  <si>
    <t>RF8799486</t>
  </si>
  <si>
    <t>RF2978465</t>
  </si>
  <si>
    <t>RF4478434</t>
  </si>
  <si>
    <t>RF7946457</t>
  </si>
  <si>
    <t>RX000024</t>
  </si>
  <si>
    <t>RF6600104</t>
  </si>
  <si>
    <t>RF4562439</t>
  </si>
  <si>
    <t>RF4375360</t>
  </si>
  <si>
    <t>RF5724912</t>
  </si>
  <si>
    <t>RF2138100</t>
  </si>
  <si>
    <t>RF1102865</t>
  </si>
  <si>
    <t>RX000025</t>
  </si>
  <si>
    <t>RF6591559</t>
  </si>
  <si>
    <t>RF7644605</t>
  </si>
  <si>
    <t>RF1488508</t>
  </si>
  <si>
    <t>RF3946567</t>
  </si>
  <si>
    <t>RF9038102</t>
  </si>
  <si>
    <t>RX000026</t>
  </si>
  <si>
    <t>RF1596568</t>
  </si>
  <si>
    <t>RF3277572</t>
  </si>
  <si>
    <t>RF3606949</t>
  </si>
  <si>
    <t>RF8727886</t>
  </si>
  <si>
    <t>RF8758960</t>
  </si>
  <si>
    <t>RX000027</t>
  </si>
  <si>
    <t>RF7944979</t>
  </si>
  <si>
    <t>RF1939897</t>
  </si>
  <si>
    <t>RF9742158</t>
  </si>
  <si>
    <t>RF6293259</t>
  </si>
  <si>
    <t>RF4494064</t>
  </si>
  <si>
    <t>RX000028</t>
  </si>
  <si>
    <t>RF6565326</t>
  </si>
  <si>
    <t>RF6932348</t>
  </si>
  <si>
    <t>RF1522998</t>
  </si>
  <si>
    <t>RX000029</t>
  </si>
  <si>
    <t>RF7295495</t>
  </si>
  <si>
    <t>RF9963616</t>
  </si>
  <si>
    <t>RF3784505</t>
  </si>
  <si>
    <t>RF7535837</t>
  </si>
  <si>
    <t>RF6172103</t>
  </si>
  <si>
    <t>RX000030</t>
  </si>
  <si>
    <t>RF6276424</t>
  </si>
  <si>
    <t>RF1530633</t>
  </si>
  <si>
    <t>RF9339189</t>
  </si>
  <si>
    <t>RX000031</t>
  </si>
  <si>
    <t>RF7234137</t>
  </si>
  <si>
    <t>RF6077267</t>
  </si>
  <si>
    <t>RF3936226</t>
  </si>
  <si>
    <t>RX000032</t>
  </si>
  <si>
    <t>RF7278297</t>
  </si>
  <si>
    <t>RF1627384</t>
  </si>
  <si>
    <t>RF4390648</t>
  </si>
  <si>
    <t>RF8445293</t>
  </si>
  <si>
    <t>RF9389519</t>
  </si>
  <si>
    <t>RX000033</t>
  </si>
  <si>
    <t>RF4191222</t>
  </si>
  <si>
    <t>RF9111313</t>
  </si>
  <si>
    <t>RF9785019</t>
  </si>
  <si>
    <t>RF6491819</t>
  </si>
  <si>
    <t>RF2648387</t>
  </si>
  <si>
    <t>RF4442468</t>
  </si>
  <si>
    <t>RX000034</t>
  </si>
  <si>
    <t>RF1613249</t>
  </si>
  <si>
    <t>RF7502651</t>
  </si>
  <si>
    <t>RF9763492</t>
  </si>
  <si>
    <t>RF1738700</t>
  </si>
  <si>
    <t>RX000035</t>
  </si>
  <si>
    <t>RF2460891</t>
  </si>
  <si>
    <t>RF8832877</t>
  </si>
  <si>
    <t>RF2729778</t>
  </si>
  <si>
    <t>RF6242557</t>
  </si>
  <si>
    <t>RF4520626</t>
  </si>
  <si>
    <t>RX000036</t>
  </si>
  <si>
    <t>RF4364763</t>
  </si>
  <si>
    <t>RF5807802</t>
  </si>
  <si>
    <t>RF9930106</t>
  </si>
  <si>
    <t>RF8400692</t>
  </si>
  <si>
    <t>RF3505186</t>
  </si>
  <si>
    <t>RX000037</t>
  </si>
  <si>
    <t>RF5590865</t>
  </si>
  <si>
    <t>RF1255965</t>
  </si>
  <si>
    <t>RF9624506</t>
  </si>
  <si>
    <t>RF4465793</t>
  </si>
  <si>
    <t>RF5547499</t>
  </si>
  <si>
    <t>RX000038</t>
  </si>
  <si>
    <t>RF5752443</t>
  </si>
  <si>
    <t>RF5107483</t>
  </si>
  <si>
    <t>RF2195257</t>
  </si>
  <si>
    <t>RF6683095</t>
  </si>
  <si>
    <t>RF3182279</t>
  </si>
  <si>
    <t>RX000039</t>
  </si>
  <si>
    <t>RF8897632</t>
  </si>
  <si>
    <t>RF1846511</t>
  </si>
  <si>
    <t>RF2444846</t>
  </si>
  <si>
    <t>RX000040</t>
  </si>
  <si>
    <t>RF7575272</t>
  </si>
  <si>
    <t>RF8479891</t>
  </si>
  <si>
    <t>RF6575607</t>
  </si>
  <si>
    <t>RX000041</t>
  </si>
  <si>
    <t>RF4324357</t>
  </si>
  <si>
    <t>RF9950391</t>
  </si>
  <si>
    <t>RF8813071</t>
  </si>
  <si>
    <t>RF3211157</t>
  </si>
  <si>
    <t>RF2631802</t>
  </si>
  <si>
    <t>RX000042</t>
  </si>
  <si>
    <t>RF6207508</t>
  </si>
  <si>
    <t>RF8808058</t>
  </si>
  <si>
    <t>RF4887183</t>
  </si>
  <si>
    <t>RF3411249</t>
  </si>
  <si>
    <t>RF5329406</t>
  </si>
  <si>
    <t>RF6541983</t>
  </si>
  <si>
    <t>RX000043</t>
  </si>
  <si>
    <t>RF6448586</t>
  </si>
  <si>
    <t>RF9179005</t>
  </si>
  <si>
    <t>RF2096646</t>
  </si>
  <si>
    <t>RF9030449</t>
  </si>
  <si>
    <t>RX000044</t>
  </si>
  <si>
    <t>RF3865574</t>
  </si>
  <si>
    <t>RF6848796</t>
  </si>
  <si>
    <t>RF3137316</t>
  </si>
  <si>
    <t>RF2726915</t>
  </si>
  <si>
    <t>RF6467186</t>
  </si>
  <si>
    <t>RX000045</t>
  </si>
  <si>
    <t>RF2189907</t>
  </si>
  <si>
    <t>RF6068701</t>
  </si>
  <si>
    <t>RF7936404</t>
  </si>
  <si>
    <t>RX000046</t>
  </si>
  <si>
    <t>RF5088457</t>
  </si>
  <si>
    <t>RF3667917</t>
  </si>
  <si>
    <t>RF7439371</t>
  </si>
  <si>
    <t>RF6716235</t>
  </si>
  <si>
    <t>RF8233471</t>
  </si>
  <si>
    <t>RF4962012</t>
  </si>
  <si>
    <t>RX000047</t>
  </si>
  <si>
    <t>RF2306851</t>
  </si>
  <si>
    <t>RF9164301</t>
  </si>
  <si>
    <t>RF8766314</t>
  </si>
  <si>
    <t>RF2638360</t>
  </si>
  <si>
    <t>RF6167981</t>
  </si>
  <si>
    <t>RX000048</t>
  </si>
  <si>
    <t>RF2167822</t>
  </si>
  <si>
    <t>RF2824432</t>
  </si>
  <si>
    <t>RF7357071</t>
  </si>
  <si>
    <t>RF2518891</t>
  </si>
  <si>
    <t>RX000049</t>
  </si>
  <si>
    <t>RF3330636</t>
  </si>
  <si>
    <t>RF1003092</t>
  </si>
  <si>
    <t>RF8599649</t>
  </si>
  <si>
    <t>RX000050</t>
  </si>
  <si>
    <t>RF5890613</t>
  </si>
  <si>
    <t>RF8502096</t>
  </si>
  <si>
    <t>RF4450430</t>
  </si>
  <si>
    <t>RF6109503</t>
  </si>
  <si>
    <t>RX000051</t>
  </si>
  <si>
    <t>RF6775801</t>
  </si>
  <si>
    <t>RF1136218</t>
  </si>
  <si>
    <t>RF9563491</t>
  </si>
  <si>
    <t>RF3140029</t>
  </si>
  <si>
    <t>RF7194532</t>
  </si>
  <si>
    <t>RX000052</t>
  </si>
  <si>
    <t>RF1891328</t>
  </si>
  <si>
    <t>RF7027124</t>
  </si>
  <si>
    <t>RF4946691</t>
  </si>
  <si>
    <t>RX000053</t>
  </si>
  <si>
    <t>RF7614724</t>
  </si>
  <si>
    <t>RF6337290</t>
  </si>
  <si>
    <t>RF7401599</t>
  </si>
  <si>
    <t>RX000054</t>
  </si>
  <si>
    <t>RF4543617</t>
  </si>
  <si>
    <t>RF3909338</t>
  </si>
  <si>
    <t>RF3333188</t>
  </si>
  <si>
    <t>RF7452434</t>
  </si>
  <si>
    <t>RF7044627</t>
  </si>
  <si>
    <t>RF5839738</t>
  </si>
  <si>
    <t>RX000055</t>
  </si>
  <si>
    <t>RF3106365</t>
  </si>
  <si>
    <t>RF1194661</t>
  </si>
  <si>
    <t>RF1263533</t>
  </si>
  <si>
    <t>RF8327199</t>
  </si>
  <si>
    <t>RX000056</t>
  </si>
  <si>
    <t>RF2420416</t>
  </si>
  <si>
    <t>RF7976896</t>
  </si>
  <si>
    <t>RF8650891</t>
  </si>
  <si>
    <t>RF8142130</t>
  </si>
  <si>
    <t>RF4016499</t>
  </si>
  <si>
    <t>RF8550515</t>
  </si>
  <si>
    <t>RX000057</t>
  </si>
  <si>
    <t>RF6961066</t>
  </si>
  <si>
    <t>RF4117056</t>
  </si>
  <si>
    <t>RF1124654</t>
  </si>
  <si>
    <t>RF9357686</t>
  </si>
  <si>
    <t>RF4972005</t>
  </si>
  <si>
    <t>RF7892714</t>
  </si>
  <si>
    <t>RX000058</t>
  </si>
  <si>
    <t>RF7156735</t>
  </si>
  <si>
    <t>RF1635269</t>
  </si>
  <si>
    <t>RF9107893</t>
  </si>
  <si>
    <t>RF7183722</t>
  </si>
  <si>
    <t>RF2343236</t>
  </si>
  <si>
    <t>RX000059</t>
  </si>
  <si>
    <t>RF9831661</t>
  </si>
  <si>
    <t>RF5687895</t>
  </si>
  <si>
    <t>RF9672974</t>
  </si>
  <si>
    <t>RF9780469</t>
  </si>
  <si>
    <t>RF2483883</t>
  </si>
  <si>
    <t>RF6242875</t>
  </si>
  <si>
    <t>RX000060</t>
  </si>
  <si>
    <t>RF1885405</t>
  </si>
  <si>
    <t>RF9976368</t>
  </si>
  <si>
    <t>RF8617439</t>
  </si>
  <si>
    <t>RX000061</t>
  </si>
  <si>
    <t>RF8872413</t>
  </si>
  <si>
    <t>RF6561881</t>
  </si>
  <si>
    <t>RF6920923</t>
  </si>
  <si>
    <t>RF5942868</t>
  </si>
  <si>
    <t>RF3810320</t>
  </si>
  <si>
    <t>RF5369510</t>
  </si>
  <si>
    <t>RX000062</t>
  </si>
  <si>
    <t>RF8938316</t>
  </si>
  <si>
    <t>RF3836678</t>
  </si>
  <si>
    <t>RF1866037</t>
  </si>
  <si>
    <t>RF5894806</t>
  </si>
  <si>
    <t>RF5811968</t>
  </si>
  <si>
    <t>RX000063</t>
  </si>
  <si>
    <t>RF2384290</t>
  </si>
  <si>
    <t>RF9482495</t>
  </si>
  <si>
    <t>RF3223631</t>
  </si>
  <si>
    <t>RX000064</t>
  </si>
  <si>
    <t>RF5713926</t>
  </si>
  <si>
    <t>RF5311001</t>
  </si>
  <si>
    <t>RF2871488</t>
  </si>
  <si>
    <t>RF3929534</t>
  </si>
  <si>
    <t>RF8493596</t>
  </si>
  <si>
    <t>RX000065</t>
  </si>
  <si>
    <t>RF3942713</t>
  </si>
  <si>
    <t>RF4962709</t>
  </si>
  <si>
    <t>RF4033474</t>
  </si>
  <si>
    <t>RF6752034</t>
  </si>
  <si>
    <t>RX000066</t>
  </si>
  <si>
    <t>RF3433874</t>
  </si>
  <si>
    <t>RF3586212</t>
  </si>
  <si>
    <t>RF7428475</t>
  </si>
  <si>
    <t>RX000067</t>
  </si>
  <si>
    <t>RF8385078</t>
  </si>
  <si>
    <t>RF3806547</t>
  </si>
  <si>
    <t>RF6789409</t>
  </si>
  <si>
    <t>RF5435820</t>
  </si>
  <si>
    <t>RF2946062</t>
  </si>
  <si>
    <t>RF7689827</t>
  </si>
  <si>
    <t>RX000068</t>
  </si>
  <si>
    <t>RF6056101</t>
  </si>
  <si>
    <t>RF9934217</t>
  </si>
  <si>
    <t>RF7371999</t>
  </si>
  <si>
    <t>RF7544296</t>
  </si>
  <si>
    <t>RF5406118</t>
  </si>
  <si>
    <t>RF1199028</t>
  </si>
  <si>
    <t>RX000069</t>
  </si>
  <si>
    <t>RF8529960</t>
  </si>
  <si>
    <t>RF6296376</t>
  </si>
  <si>
    <t>RF1688161</t>
  </si>
  <si>
    <t>RF9913623</t>
  </si>
  <si>
    <t>RF6936250</t>
  </si>
  <si>
    <t>RF6619820</t>
  </si>
  <si>
    <t>RX000070</t>
  </si>
  <si>
    <t>RF5480989</t>
  </si>
  <si>
    <t>RF2648810</t>
  </si>
  <si>
    <t>RF7562471</t>
  </si>
  <si>
    <t>RF5056679</t>
  </si>
  <si>
    <t>RF9723352</t>
  </si>
  <si>
    <t>RX000071</t>
  </si>
  <si>
    <t>RF4018500</t>
  </si>
  <si>
    <t>RF1177469</t>
  </si>
  <si>
    <t>RF1142206</t>
  </si>
  <si>
    <t>RF7899609</t>
  </si>
  <si>
    <t>RX000072</t>
  </si>
  <si>
    <t>RF9812472</t>
  </si>
  <si>
    <t>RF8481668</t>
  </si>
  <si>
    <t>RF5226115</t>
  </si>
  <si>
    <t>RX000073</t>
  </si>
  <si>
    <t>RF1571126</t>
  </si>
  <si>
    <t>RF2542518</t>
  </si>
  <si>
    <t>RF4637715</t>
  </si>
  <si>
    <t>RF3043299</t>
  </si>
  <si>
    <t>RF3179482</t>
  </si>
  <si>
    <t>RX000074</t>
  </si>
  <si>
    <t>RF4099902</t>
  </si>
  <si>
    <t>RF4091420</t>
  </si>
  <si>
    <t>RF2270273</t>
  </si>
  <si>
    <t>RX000075</t>
  </si>
  <si>
    <t>RF8607523</t>
  </si>
  <si>
    <t>RF8163592</t>
  </si>
  <si>
    <t>RF6425820</t>
  </si>
  <si>
    <t>RF3717339</t>
  </si>
  <si>
    <t>RF2241464</t>
  </si>
  <si>
    <t>RF7519465</t>
  </si>
  <si>
    <t>RX000076</t>
  </si>
  <si>
    <t>RF2007616</t>
  </si>
  <si>
    <t>RF5440339</t>
  </si>
  <si>
    <t>RF8391619</t>
  </si>
  <si>
    <t>RF9249722</t>
  </si>
  <si>
    <t>RF7587312</t>
  </si>
  <si>
    <t>RF2819161</t>
  </si>
  <si>
    <t>RX000077</t>
  </si>
  <si>
    <t>RF8235234</t>
  </si>
  <si>
    <t>RF2782574</t>
  </si>
  <si>
    <t>RF5345236</t>
  </si>
  <si>
    <t>RF1584868</t>
  </si>
  <si>
    <t>RF2181322</t>
  </si>
  <si>
    <t>RF8480659</t>
  </si>
  <si>
    <t>RX000078</t>
  </si>
  <si>
    <t>RF9350043</t>
  </si>
  <si>
    <t>RF1014556</t>
  </si>
  <si>
    <t>RF7551231</t>
  </si>
  <si>
    <t>RF3543551</t>
  </si>
  <si>
    <t>RF1062138</t>
  </si>
  <si>
    <t>RX000079</t>
  </si>
  <si>
    <t>RF9232235</t>
  </si>
  <si>
    <t>RF8315833</t>
  </si>
  <si>
    <t>RF2176077</t>
  </si>
  <si>
    <t>RF4789081</t>
  </si>
  <si>
    <t>RF7449562</t>
  </si>
  <si>
    <t>RF9980912</t>
  </si>
  <si>
    <t>RX000080</t>
  </si>
  <si>
    <t>RF6594190</t>
  </si>
  <si>
    <t>RF6080612</t>
  </si>
  <si>
    <t>RF7129645</t>
  </si>
  <si>
    <t>RX000081</t>
  </si>
  <si>
    <t>RF6705306</t>
  </si>
  <si>
    <t>RF8711468</t>
  </si>
  <si>
    <t>RF3963163</t>
  </si>
  <si>
    <t>RX000082</t>
  </si>
  <si>
    <t>RF1659867</t>
  </si>
  <si>
    <t>RF4204501</t>
  </si>
  <si>
    <t>RF7544871</t>
  </si>
  <si>
    <t>RF9162175</t>
  </si>
  <si>
    <t>RX000083</t>
  </si>
  <si>
    <t>RF8348147</t>
  </si>
  <si>
    <t>RF4178686</t>
  </si>
  <si>
    <t>RF1598917</t>
  </si>
  <si>
    <t>RF1425547</t>
  </si>
  <si>
    <t>RF9207960</t>
  </si>
  <si>
    <t>RX000084</t>
  </si>
  <si>
    <t>RF2056840</t>
  </si>
  <si>
    <t>RF6162867</t>
  </si>
  <si>
    <t>RF9958027</t>
  </si>
  <si>
    <t>RF1621473</t>
  </si>
  <si>
    <t>RX000085</t>
  </si>
  <si>
    <t>RF1940437</t>
  </si>
  <si>
    <t>RF1718308</t>
  </si>
  <si>
    <t>RF9776491</t>
  </si>
  <si>
    <t>RX000086</t>
  </si>
  <si>
    <t>RF3499027</t>
  </si>
  <si>
    <t>RF4908850</t>
  </si>
  <si>
    <t>RF1618704</t>
  </si>
  <si>
    <t>RF1319824</t>
  </si>
  <si>
    <t>RX000087</t>
  </si>
  <si>
    <t>RF1768424</t>
  </si>
  <si>
    <t>RF3190059</t>
  </si>
  <si>
    <t>RF3889858</t>
  </si>
  <si>
    <t>RF1838156</t>
  </si>
  <si>
    <t>RF2632292</t>
  </si>
  <si>
    <t>RF2073030</t>
  </si>
  <si>
    <t>RX000088</t>
  </si>
  <si>
    <t>RF2783941</t>
  </si>
  <si>
    <t>RF9340683</t>
  </si>
  <si>
    <t>RF4700592</t>
  </si>
  <si>
    <t>RF6659678</t>
  </si>
  <si>
    <t>RX000089</t>
  </si>
  <si>
    <t>RF7744585</t>
  </si>
  <si>
    <t>RF3026728</t>
  </si>
  <si>
    <t>RF3304005</t>
  </si>
  <si>
    <t>RF4577436</t>
  </si>
  <si>
    <t>RF1764815</t>
  </si>
  <si>
    <t>RF2060687</t>
  </si>
  <si>
    <t>RX000090</t>
  </si>
  <si>
    <t>RF5595168</t>
  </si>
  <si>
    <t>RF7965133</t>
  </si>
  <si>
    <t>RF7206350</t>
  </si>
  <si>
    <t>RF3768343</t>
  </si>
  <si>
    <t>RF3237592</t>
  </si>
  <si>
    <t>RX000091</t>
  </si>
  <si>
    <t>RF7310431</t>
  </si>
  <si>
    <t>RF3646667</t>
  </si>
  <si>
    <t>RF1106528</t>
  </si>
  <si>
    <t>RX000092</t>
  </si>
  <si>
    <t>RF4010048</t>
  </si>
  <si>
    <t>RF5760225</t>
  </si>
  <si>
    <t>RF3128901</t>
  </si>
  <si>
    <t>RX000093</t>
  </si>
  <si>
    <t>RF3400615</t>
  </si>
  <si>
    <t>RF5545782</t>
  </si>
  <si>
    <t>RF8556779</t>
  </si>
  <si>
    <t>RF5014011</t>
  </si>
  <si>
    <t>RF1631179</t>
  </si>
  <si>
    <t>RF2476750</t>
  </si>
  <si>
    <t>RX000094</t>
  </si>
  <si>
    <t>RF6053293</t>
  </si>
  <si>
    <t>RF8026061</t>
  </si>
  <si>
    <t>RF4953366</t>
  </si>
  <si>
    <t>RF2971454</t>
  </si>
  <si>
    <t>RF2605308</t>
  </si>
  <si>
    <t>RF8788252</t>
  </si>
  <si>
    <t>RX000095</t>
  </si>
  <si>
    <t>RF4491484</t>
  </si>
  <si>
    <t>RF1890350</t>
  </si>
  <si>
    <t>RF2890441</t>
  </si>
  <si>
    <t>RF9346913</t>
  </si>
  <si>
    <t>RX000096</t>
  </si>
  <si>
    <t>RF3680321</t>
  </si>
  <si>
    <t>RF1723359</t>
  </si>
  <si>
    <t>RF7110145</t>
  </si>
  <si>
    <t>RF4516332</t>
  </si>
  <si>
    <t>RF5217486</t>
  </si>
  <si>
    <t>RF1726746</t>
  </si>
  <si>
    <t>RX000097</t>
  </si>
  <si>
    <t>RF1880075</t>
  </si>
  <si>
    <t>RF3950904</t>
  </si>
  <si>
    <t>RF1487633</t>
  </si>
  <si>
    <t>RF9638650</t>
  </si>
  <si>
    <t>RF2188825</t>
  </si>
  <si>
    <t>RF6468907</t>
  </si>
  <si>
    <t>RX000098</t>
  </si>
  <si>
    <t>RF4334495</t>
  </si>
  <si>
    <t>RF6464086</t>
  </si>
  <si>
    <t>RF2847722</t>
  </si>
  <si>
    <t>RF4821548</t>
  </si>
  <si>
    <t>RF4978185</t>
  </si>
  <si>
    <t>RF7300387</t>
  </si>
  <si>
    <t>RX000099</t>
  </si>
  <si>
    <t>RF2233623</t>
  </si>
  <si>
    <t>RF9127012</t>
  </si>
  <si>
    <t>RF8312602</t>
  </si>
  <si>
    <t>RF3987363</t>
  </si>
  <si>
    <t>RX000100</t>
  </si>
  <si>
    <t>RF7266039</t>
  </si>
  <si>
    <t>RF8679606</t>
  </si>
  <si>
    <t>RF4257379</t>
  </si>
  <si>
    <t>RF7016144</t>
  </si>
  <si>
    <t>RF4392535</t>
  </si>
  <si>
    <t>RF2000789</t>
  </si>
  <si>
    <t>RX000101</t>
  </si>
  <si>
    <t>RF3290115</t>
  </si>
  <si>
    <t>RF8810369</t>
  </si>
  <si>
    <t>RF6764248</t>
  </si>
  <si>
    <t>RX000102</t>
  </si>
  <si>
    <t>RF5951988</t>
  </si>
  <si>
    <t>RF3630468</t>
  </si>
  <si>
    <t>RF3851044</t>
  </si>
  <si>
    <t>RF2450798</t>
  </si>
  <si>
    <t>RX000103</t>
  </si>
  <si>
    <t>RF9753827</t>
  </si>
  <si>
    <t>RF4631304</t>
  </si>
  <si>
    <t>RF8943827</t>
  </si>
  <si>
    <t>RF1243334</t>
  </si>
  <si>
    <t>RX000104</t>
  </si>
  <si>
    <t>RF8182500</t>
  </si>
  <si>
    <t>RF5138170</t>
  </si>
  <si>
    <t>RF6491114</t>
  </si>
  <si>
    <t>RF4731363</t>
  </si>
  <si>
    <t>RF8009048</t>
  </si>
  <si>
    <t>RX000105</t>
  </si>
  <si>
    <t>RF1672073</t>
  </si>
  <si>
    <t>RF9459346</t>
  </si>
  <si>
    <t>RF9040805</t>
  </si>
  <si>
    <t>RX000106</t>
  </si>
  <si>
    <t>RF2644153</t>
  </si>
  <si>
    <t>RF9309504</t>
  </si>
  <si>
    <t>RF2394044</t>
  </si>
  <si>
    <t>RF1208423</t>
  </si>
  <si>
    <t>RF7821919</t>
  </si>
  <si>
    <t>RF5962539</t>
  </si>
  <si>
    <t>RX000107</t>
  </si>
  <si>
    <t>RF2522188</t>
  </si>
  <si>
    <t>RF9049422</t>
  </si>
  <si>
    <t>RF6114309</t>
  </si>
  <si>
    <t>RF8705487</t>
  </si>
  <si>
    <t>RF8630962</t>
  </si>
  <si>
    <t>RX000108</t>
  </si>
  <si>
    <t>RF3325723</t>
  </si>
  <si>
    <t>RF7800818</t>
  </si>
  <si>
    <t>RF1022878</t>
  </si>
  <si>
    <t>RX000109</t>
  </si>
  <si>
    <t>RF2186125</t>
  </si>
  <si>
    <t>RF6585238</t>
  </si>
  <si>
    <t>RF1548852</t>
  </si>
  <si>
    <t>RF8145454</t>
  </si>
  <si>
    <t>RF5526314</t>
  </si>
  <si>
    <t>RF2358267</t>
  </si>
  <si>
    <t>RX000110</t>
  </si>
  <si>
    <t>RF6632022</t>
  </si>
  <si>
    <t>RF1919587</t>
  </si>
  <si>
    <t>RF7106747</t>
  </si>
  <si>
    <t>RF7133596</t>
  </si>
  <si>
    <t>RX000111</t>
  </si>
  <si>
    <t>RF1685757</t>
  </si>
  <si>
    <t>RF7147725</t>
  </si>
  <si>
    <t>RF2124172</t>
  </si>
  <si>
    <t>RF4434507</t>
  </si>
  <si>
    <t>RF6619187</t>
  </si>
  <si>
    <t>RF9027788</t>
  </si>
  <si>
    <t>RX000112</t>
  </si>
  <si>
    <t>RF4519758</t>
  </si>
  <si>
    <t>RF4782209</t>
  </si>
  <si>
    <t>RF9448435</t>
  </si>
  <si>
    <t>RX000113</t>
  </si>
  <si>
    <t>RF8095573</t>
  </si>
  <si>
    <t>RF1913687</t>
  </si>
  <si>
    <t>RF7254777</t>
  </si>
  <si>
    <t>RF8590191</t>
  </si>
  <si>
    <t>RF8888040</t>
  </si>
  <si>
    <t>RX000114</t>
  </si>
  <si>
    <t>RF9923876</t>
  </si>
  <si>
    <t>RF9939831</t>
  </si>
  <si>
    <t>RF2101048</t>
  </si>
  <si>
    <t>RX000115</t>
  </si>
  <si>
    <t>RF8681853</t>
  </si>
  <si>
    <t>RF2345036</t>
  </si>
  <si>
    <t>RF3999964</t>
  </si>
  <si>
    <t>RF2290961</t>
  </si>
  <si>
    <t>RF2879460</t>
  </si>
  <si>
    <t>RX000116</t>
  </si>
  <si>
    <t>RF3482256</t>
  </si>
  <si>
    <t>RF3524938</t>
  </si>
  <si>
    <t>RF4426849</t>
  </si>
  <si>
    <t>RF1380679</t>
  </si>
  <si>
    <t>RF8950805</t>
  </si>
  <si>
    <t>RX000117</t>
  </si>
  <si>
    <t>RF8048611</t>
  </si>
  <si>
    <t>RF1360413</t>
  </si>
  <si>
    <t>RF4171911</t>
  </si>
  <si>
    <t>RF9717785</t>
  </si>
  <si>
    <t>RX000118</t>
  </si>
  <si>
    <t>RF6635087</t>
  </si>
  <si>
    <t>RF6751103</t>
  </si>
  <si>
    <t>RF6474513</t>
  </si>
  <si>
    <t>RF8684083</t>
  </si>
  <si>
    <t>RX000119</t>
  </si>
  <si>
    <t>RF3213824</t>
  </si>
  <si>
    <t>RF6142132</t>
  </si>
  <si>
    <t>RF5362201</t>
  </si>
  <si>
    <t>RF9124251</t>
  </si>
  <si>
    <t>RF5834292</t>
  </si>
  <si>
    <t>RF6924385</t>
  </si>
  <si>
    <t>RX000120</t>
  </si>
  <si>
    <t>RF8649177</t>
  </si>
  <si>
    <t>RF3697606</t>
  </si>
  <si>
    <t>RF9981123</t>
  </si>
  <si>
    <t>RF3575047</t>
  </si>
  <si>
    <t>RX000121</t>
  </si>
  <si>
    <t>RF4991389</t>
  </si>
  <si>
    <t>RF1690406</t>
  </si>
  <si>
    <t>RF3121873</t>
  </si>
  <si>
    <t>RF4095339</t>
  </si>
  <si>
    <t>RX000122</t>
  </si>
  <si>
    <t>RF1581986</t>
  </si>
  <si>
    <t>RF6317433</t>
  </si>
  <si>
    <t>RF3482092</t>
  </si>
  <si>
    <t>RF8523391</t>
  </si>
  <si>
    <t>RF3038264</t>
  </si>
  <si>
    <t>RX000123</t>
  </si>
  <si>
    <t>RF7787429</t>
  </si>
  <si>
    <t>RF3439136</t>
  </si>
  <si>
    <t>RF6372365</t>
  </si>
  <si>
    <t>RF1072046</t>
  </si>
  <si>
    <t>RF5958621</t>
  </si>
  <si>
    <t>RX000124</t>
  </si>
  <si>
    <t>RF5862493</t>
  </si>
  <si>
    <t>RF3467651</t>
  </si>
  <si>
    <t>RF8417300</t>
  </si>
  <si>
    <t>RF2884343</t>
  </si>
  <si>
    <t>RF3339134</t>
  </si>
  <si>
    <t>RX000125</t>
  </si>
  <si>
    <t>RF2960855</t>
  </si>
  <si>
    <t>RF1416001</t>
  </si>
  <si>
    <t>RF8482180</t>
  </si>
  <si>
    <t>RX000126</t>
  </si>
  <si>
    <t>RF2551575</t>
  </si>
  <si>
    <t>RF1923311</t>
  </si>
  <si>
    <t>RF4274069</t>
  </si>
  <si>
    <t>RF5662844</t>
  </si>
  <si>
    <t>RX000127</t>
  </si>
  <si>
    <t>RF1378303</t>
  </si>
  <si>
    <t>RF8473546</t>
  </si>
  <si>
    <t>RF2465941</t>
  </si>
  <si>
    <t>RF9228643</t>
  </si>
  <si>
    <t>RX000128</t>
  </si>
  <si>
    <t>RF9582482</t>
  </si>
  <si>
    <t>RF7057663</t>
  </si>
  <si>
    <t>RF3482120</t>
  </si>
  <si>
    <t>RF7477894</t>
  </si>
  <si>
    <t>RX000129</t>
  </si>
  <si>
    <t>RF1204527</t>
  </si>
  <si>
    <t>RF6786800</t>
  </si>
  <si>
    <t>RF6168814</t>
  </si>
  <si>
    <t>RF2469661</t>
  </si>
  <si>
    <t>RF7972774</t>
  </si>
  <si>
    <t>RX000130</t>
  </si>
  <si>
    <t>RF8423991</t>
  </si>
  <si>
    <t>RF3747945</t>
  </si>
  <si>
    <t>RF8110724</t>
  </si>
  <si>
    <t>RF7949018</t>
  </si>
  <si>
    <t>RF2444148</t>
  </si>
  <si>
    <t>RF8962686</t>
  </si>
  <si>
    <t>RX000131</t>
  </si>
  <si>
    <t>RF9813089</t>
  </si>
  <si>
    <t>RF2109238</t>
  </si>
  <si>
    <t>RF7304414</t>
  </si>
  <si>
    <t>RF1111046</t>
  </si>
  <si>
    <t>RF7954391</t>
  </si>
  <si>
    <t>RX000132</t>
  </si>
  <si>
    <t>RF8753086</t>
  </si>
  <si>
    <t>RF3297254</t>
  </si>
  <si>
    <t>RF4120669</t>
  </si>
  <si>
    <t>RF7405029</t>
  </si>
  <si>
    <t>RF1708550</t>
  </si>
  <si>
    <t>RX000133</t>
  </si>
  <si>
    <t>RF6066600</t>
  </si>
  <si>
    <t>RF6098837</t>
  </si>
  <si>
    <t>RF8775431</t>
  </si>
  <si>
    <t>RF1450300</t>
  </si>
  <si>
    <t>RF1041048</t>
  </si>
  <si>
    <t>RF8927925</t>
  </si>
  <si>
    <t>RX000134</t>
  </si>
  <si>
    <t>RF5826621</t>
  </si>
  <si>
    <t>RF4009367</t>
  </si>
  <si>
    <t>RF5106228</t>
  </si>
  <si>
    <t>RF3002438</t>
  </si>
  <si>
    <t>RF2119456</t>
  </si>
  <si>
    <t>RX000135</t>
  </si>
  <si>
    <t>RF7069317</t>
  </si>
  <si>
    <t>RF9061215</t>
  </si>
  <si>
    <t>RF8316015</t>
  </si>
  <si>
    <t>RF5327037</t>
  </si>
  <si>
    <t>RF8986637</t>
  </si>
  <si>
    <t>RF9598757</t>
  </si>
  <si>
    <t>RX000136</t>
  </si>
  <si>
    <t>RF1294357</t>
  </si>
  <si>
    <t>RF5354311</t>
  </si>
  <si>
    <t>RF1981641</t>
  </si>
  <si>
    <t>RF6363359</t>
  </si>
  <si>
    <t>RF6995933</t>
  </si>
  <si>
    <t>RX000137</t>
  </si>
  <si>
    <t>RF1887318</t>
  </si>
  <si>
    <t>RF7059317</t>
  </si>
  <si>
    <t>RF6972425</t>
  </si>
  <si>
    <t>RF9885420</t>
  </si>
  <si>
    <t>RX000138</t>
  </si>
  <si>
    <t>RF2288937</t>
  </si>
  <si>
    <t>RF4251673</t>
  </si>
  <si>
    <t>RF4074382</t>
  </si>
  <si>
    <t>RF2585592</t>
  </si>
  <si>
    <t>RF6305130</t>
  </si>
  <si>
    <t>RX000139</t>
  </si>
  <si>
    <t>RF6051155</t>
  </si>
  <si>
    <t>RF7082121</t>
  </si>
  <si>
    <t>RF9966085</t>
  </si>
  <si>
    <t>RF6899361</t>
  </si>
  <si>
    <t>RF3297630</t>
  </si>
  <si>
    <t>RX000140</t>
  </si>
  <si>
    <t>RF5721406</t>
  </si>
  <si>
    <t>RF9135255</t>
  </si>
  <si>
    <t>RF2718286</t>
  </si>
  <si>
    <t>RX000141</t>
  </si>
  <si>
    <t>RF3593001</t>
  </si>
  <si>
    <t>RF4709668</t>
  </si>
  <si>
    <t>RF4161109</t>
  </si>
  <si>
    <t>RF8001908</t>
  </si>
  <si>
    <t>RX000142</t>
  </si>
  <si>
    <t>RF2281784</t>
  </si>
  <si>
    <t>RF3201710</t>
  </si>
  <si>
    <t>RF6227335</t>
  </si>
  <si>
    <t>RX000143</t>
  </si>
  <si>
    <t>RF7082891</t>
  </si>
  <si>
    <t>RF8414487</t>
  </si>
  <si>
    <t>RF9776515</t>
  </si>
  <si>
    <t>RF6738565</t>
  </si>
  <si>
    <t>RF1482504</t>
  </si>
  <si>
    <t>RX000144</t>
  </si>
  <si>
    <t>RF2989725</t>
  </si>
  <si>
    <t>RF3159470</t>
  </si>
  <si>
    <t>RF3388393</t>
  </si>
  <si>
    <t>RF4801288</t>
  </si>
  <si>
    <t>RF3184699</t>
  </si>
  <si>
    <t>RX000145</t>
  </si>
  <si>
    <t>RF8127046</t>
  </si>
  <si>
    <t>RF2874387</t>
  </si>
  <si>
    <t>RF1315519</t>
  </si>
  <si>
    <t>RF1713315</t>
  </si>
  <si>
    <t>RX000146</t>
  </si>
  <si>
    <t>RF2808875</t>
  </si>
  <si>
    <t>RF9614751</t>
  </si>
  <si>
    <t>RF1994305</t>
  </si>
  <si>
    <t>RF2995183</t>
  </si>
  <si>
    <t>RF1726143</t>
  </si>
  <si>
    <t>RF2619061</t>
  </si>
  <si>
    <t>RX000147</t>
  </si>
  <si>
    <t>RF3076911</t>
  </si>
  <si>
    <t>RF4446060</t>
  </si>
  <si>
    <t>RF6897756</t>
  </si>
  <si>
    <t>RX000148</t>
  </si>
  <si>
    <t>RF2523024</t>
  </si>
  <si>
    <t>RF5653591</t>
  </si>
  <si>
    <t>RF6835728</t>
  </si>
  <si>
    <t>RF9470971</t>
  </si>
  <si>
    <t>RX000149</t>
  </si>
  <si>
    <t>RF2146505</t>
  </si>
  <si>
    <t>RF1234617</t>
  </si>
  <si>
    <t>RF4640623</t>
  </si>
  <si>
    <t>RF3881880</t>
  </si>
  <si>
    <t>RX000150</t>
  </si>
  <si>
    <t>RF1072627</t>
  </si>
  <si>
    <t>RF2655671</t>
  </si>
  <si>
    <t>RF9458992</t>
  </si>
  <si>
    <t>RF8964404</t>
  </si>
  <si>
    <t>RF8376368</t>
  </si>
  <si>
    <t>RX000151</t>
  </si>
  <si>
    <t>RF2800606</t>
  </si>
  <si>
    <t>RF6952931</t>
  </si>
  <si>
    <t>RF8115080</t>
  </si>
  <si>
    <t>RF7838023</t>
  </si>
  <si>
    <t>RX000152</t>
  </si>
  <si>
    <t>RF6272748</t>
  </si>
  <si>
    <t>RF8816533</t>
  </si>
  <si>
    <t>RF9719581</t>
  </si>
  <si>
    <t>RF5836389</t>
  </si>
  <si>
    <t>RX000153</t>
  </si>
  <si>
    <t>RF1681298</t>
  </si>
  <si>
    <t>RF6504863</t>
  </si>
  <si>
    <t>RF2941503</t>
  </si>
  <si>
    <t>RF5758210</t>
  </si>
  <si>
    <t>RF8448343</t>
  </si>
  <si>
    <t>RX000154</t>
  </si>
  <si>
    <t>RF7833061</t>
  </si>
  <si>
    <t>RF8180005</t>
  </si>
  <si>
    <t>RF2167847</t>
  </si>
  <si>
    <t>RF8980532</t>
  </si>
  <si>
    <t>RF1214510</t>
  </si>
  <si>
    <t>RX000155</t>
  </si>
  <si>
    <t>RF9248490</t>
  </si>
  <si>
    <t>RF2764491</t>
  </si>
  <si>
    <t>RF8349399</t>
  </si>
  <si>
    <t>RF3000143</t>
  </si>
  <si>
    <t>RX000156</t>
  </si>
  <si>
    <t>RF7623837</t>
  </si>
  <si>
    <t>RF2706614</t>
  </si>
  <si>
    <t>RF7102041</t>
  </si>
  <si>
    <t>RX000157</t>
  </si>
  <si>
    <t>RF6681296</t>
  </si>
  <si>
    <t>RF7782844</t>
  </si>
  <si>
    <t>RF9373678</t>
  </si>
  <si>
    <t>RX000158</t>
  </si>
  <si>
    <t>RF5579723</t>
  </si>
  <si>
    <t>RF7714837</t>
  </si>
  <si>
    <t>RF8983040</t>
  </si>
  <si>
    <t>RF7785437</t>
  </si>
  <si>
    <t>RF9580111</t>
  </si>
  <si>
    <t>RF2812554</t>
  </si>
  <si>
    <t>RX000159</t>
  </si>
  <si>
    <t>RF5205877</t>
  </si>
  <si>
    <t>RF9342869</t>
  </si>
  <si>
    <t>RF3258353</t>
  </si>
  <si>
    <t>RF2671067</t>
  </si>
  <si>
    <t>RF1886716</t>
  </si>
  <si>
    <t>RF1448771</t>
  </si>
  <si>
    <t>RX000160</t>
  </si>
  <si>
    <t>RF7419516</t>
  </si>
  <si>
    <t>RF6485409</t>
  </si>
  <si>
    <t>RF6079345</t>
  </si>
  <si>
    <t>RF2616210</t>
  </si>
  <si>
    <t>RF2283746</t>
  </si>
  <si>
    <t>RF8818548</t>
  </si>
  <si>
    <t>RX000161</t>
  </si>
  <si>
    <t>RF5925168</t>
  </si>
  <si>
    <t>RF9353359</t>
  </si>
  <si>
    <t>RF9469050</t>
  </si>
  <si>
    <t>RF6764913</t>
  </si>
  <si>
    <t>RF1296459</t>
  </si>
  <si>
    <t>RF2998738</t>
  </si>
  <si>
    <t>RX000162</t>
  </si>
  <si>
    <t>RF8551685</t>
  </si>
  <si>
    <t>RF7313879</t>
  </si>
  <si>
    <t>RF8711752</t>
  </si>
  <si>
    <t>RF1551295</t>
  </si>
  <si>
    <t>RF6084244</t>
  </si>
  <si>
    <t>RF8225630</t>
  </si>
  <si>
    <t>RX000163</t>
  </si>
  <si>
    <t>RF6242203</t>
  </si>
  <si>
    <t>RF7527687</t>
  </si>
  <si>
    <t>RF2835125</t>
  </si>
  <si>
    <t>RF9230125</t>
  </si>
  <si>
    <t>RF8882244</t>
  </si>
  <si>
    <t>RF9500764</t>
  </si>
  <si>
    <t>RX000164</t>
  </si>
  <si>
    <t>RF7566347</t>
  </si>
  <si>
    <t>RF9299539</t>
  </si>
  <si>
    <t>RF7338393</t>
  </si>
  <si>
    <t>RF5772070</t>
  </si>
  <si>
    <t>RX000165</t>
  </si>
  <si>
    <t>RF2030523</t>
  </si>
  <si>
    <t>RF1756962</t>
  </si>
  <si>
    <t>RF7147341</t>
  </si>
  <si>
    <t>RF1451304</t>
  </si>
  <si>
    <t>RF7384961</t>
  </si>
  <si>
    <t>RX000166</t>
  </si>
  <si>
    <t>RF8183134</t>
  </si>
  <si>
    <t>RF6995607</t>
  </si>
  <si>
    <t>RF6893320</t>
  </si>
  <si>
    <t>RF5097480</t>
  </si>
  <si>
    <t>RF2425085</t>
  </si>
  <si>
    <t>RX000167</t>
  </si>
  <si>
    <t>RF2098911</t>
  </si>
  <si>
    <t>RF6115582</t>
  </si>
  <si>
    <t>RF6663891</t>
  </si>
  <si>
    <t>RF1330712</t>
  </si>
  <si>
    <t>RF8732776</t>
  </si>
  <si>
    <t>RX000168</t>
  </si>
  <si>
    <t>RF8087921</t>
  </si>
  <si>
    <t>RF9636236</t>
  </si>
  <si>
    <t>RF8880256</t>
  </si>
  <si>
    <t>RX000169</t>
  </si>
  <si>
    <t>RF1373065</t>
  </si>
  <si>
    <t>RF7337385</t>
  </si>
  <si>
    <t>RF2639564</t>
  </si>
  <si>
    <t>RX000170</t>
  </si>
  <si>
    <t>RF9193298</t>
  </si>
  <si>
    <t>RF4454568</t>
  </si>
  <si>
    <t>RF9333769</t>
  </si>
  <si>
    <t>RF6696526</t>
  </si>
  <si>
    <t>RF7095738</t>
  </si>
  <si>
    <t>RX000171</t>
  </si>
  <si>
    <t>RF4384948</t>
  </si>
  <si>
    <t>RF2263679</t>
  </si>
  <si>
    <t>RF9989803</t>
  </si>
  <si>
    <t>RF5821026</t>
  </si>
  <si>
    <t>RF7744899</t>
  </si>
  <si>
    <t>RX000172</t>
  </si>
  <si>
    <t>RF4789737</t>
  </si>
  <si>
    <t>RF2542796</t>
  </si>
  <si>
    <t>RF2589366</t>
  </si>
  <si>
    <t>RF6651204</t>
  </si>
  <si>
    <t>RF8165647</t>
  </si>
  <si>
    <t>RX000173</t>
  </si>
  <si>
    <t>RF6827003</t>
  </si>
  <si>
    <t>RF2286168</t>
  </si>
  <si>
    <t>RF6064152</t>
  </si>
  <si>
    <t>RF6031638</t>
  </si>
  <si>
    <t>RF6257190</t>
  </si>
  <si>
    <t>RF5215523</t>
  </si>
  <si>
    <t>RX000174</t>
  </si>
  <si>
    <t>RF9646460</t>
  </si>
  <si>
    <t>RF4029979</t>
  </si>
  <si>
    <t>RF9660803</t>
  </si>
  <si>
    <t>RF4129604</t>
  </si>
  <si>
    <t>RF9375247</t>
  </si>
  <si>
    <t>RF5495219</t>
  </si>
  <si>
    <t>RX000175</t>
  </si>
  <si>
    <t>RF9937547</t>
  </si>
  <si>
    <t>RF8276689</t>
  </si>
  <si>
    <t>RF2004647</t>
  </si>
  <si>
    <t>RF4366315</t>
  </si>
  <si>
    <t>RF8759239</t>
  </si>
  <si>
    <t>RF6037789</t>
  </si>
  <si>
    <t>RX000176</t>
  </si>
  <si>
    <t>RF8304611</t>
  </si>
  <si>
    <t>RF6346113</t>
  </si>
  <si>
    <t>RF2080914</t>
  </si>
  <si>
    <t>RF5478422</t>
  </si>
  <si>
    <t>RX000177</t>
  </si>
  <si>
    <t>RF5815809</t>
  </si>
  <si>
    <t>RF3694157</t>
  </si>
  <si>
    <t>RF4961601</t>
  </si>
  <si>
    <t>RF5001087</t>
  </si>
  <si>
    <t>RF3515949</t>
  </si>
  <si>
    <t>RF6210006</t>
  </si>
  <si>
    <t>RX000178</t>
  </si>
  <si>
    <t>RF9143364</t>
  </si>
  <si>
    <t>RF8317096</t>
  </si>
  <si>
    <t>RF1620819</t>
  </si>
  <si>
    <t>RF3288926</t>
  </si>
  <si>
    <t>RX000179</t>
  </si>
  <si>
    <t>RF5335179</t>
  </si>
  <si>
    <t>RF5660240</t>
  </si>
  <si>
    <t>RF3952542</t>
  </si>
  <si>
    <t>RF1708541</t>
  </si>
  <si>
    <t>RF1928237</t>
  </si>
  <si>
    <t>RX000180</t>
  </si>
  <si>
    <t>RF2408104</t>
  </si>
  <si>
    <t>RF5999260</t>
  </si>
  <si>
    <t>RF7097414</t>
  </si>
  <si>
    <t>RX000181</t>
  </si>
  <si>
    <t>RF2515088</t>
  </si>
  <si>
    <t>RF3358208</t>
  </si>
  <si>
    <t>RF2877913</t>
  </si>
  <si>
    <t>RF9392777</t>
  </si>
  <si>
    <t>RF9756994</t>
  </si>
  <si>
    <t>RF9329067</t>
  </si>
  <si>
    <t>RX000182</t>
  </si>
  <si>
    <t>RF4994266</t>
  </si>
  <si>
    <t>RF3051464</t>
  </si>
  <si>
    <t>RF6258152</t>
  </si>
  <si>
    <t>RF7542286</t>
  </si>
  <si>
    <t>RF8094564</t>
  </si>
  <si>
    <t>RX000183</t>
  </si>
  <si>
    <t>RF3420581</t>
  </si>
  <si>
    <t>RF3938600</t>
  </si>
  <si>
    <t>RF5606139</t>
  </si>
  <si>
    <t>RF1938272</t>
  </si>
  <si>
    <t>RX000184</t>
  </si>
  <si>
    <t>RF9950140</t>
  </si>
  <si>
    <t>RF2895176</t>
  </si>
  <si>
    <t>RF8109870</t>
  </si>
  <si>
    <t>RF5133011</t>
  </si>
  <si>
    <t>RF8972898</t>
  </si>
  <si>
    <t>RX000185</t>
  </si>
  <si>
    <t>RF7169641</t>
  </si>
  <si>
    <t>RF6170258</t>
  </si>
  <si>
    <t>RF1584005</t>
  </si>
  <si>
    <t>RF1917249</t>
  </si>
  <si>
    <t>RF5244348</t>
  </si>
  <si>
    <t>RX000186</t>
  </si>
  <si>
    <t>RF7454030</t>
  </si>
  <si>
    <t>RF7087698</t>
  </si>
  <si>
    <t>RF3047722</t>
  </si>
  <si>
    <t>RF7517462</t>
  </si>
  <si>
    <t>RX000187</t>
  </si>
  <si>
    <t>RF7593035</t>
  </si>
  <si>
    <t>RF6048065</t>
  </si>
  <si>
    <t>RF4950370</t>
  </si>
  <si>
    <t>RF4529699</t>
  </si>
  <si>
    <t>RF3688166</t>
  </si>
  <si>
    <t>RF7816395</t>
  </si>
  <si>
    <t>RX000188</t>
  </si>
  <si>
    <t>RF1568440</t>
  </si>
  <si>
    <t>RF2343763</t>
  </si>
  <si>
    <t>RF9249220</t>
  </si>
  <si>
    <t>RF7928341</t>
  </si>
  <si>
    <t>RF2684358</t>
  </si>
  <si>
    <t>RX000189</t>
  </si>
  <si>
    <t>RF3690114</t>
  </si>
  <si>
    <t>RF5378351</t>
  </si>
  <si>
    <t>RF2113457</t>
  </si>
  <si>
    <t>RF8061035</t>
  </si>
  <si>
    <t>RF6482263</t>
  </si>
  <si>
    <t>RF1874073</t>
  </si>
  <si>
    <t>RX000190</t>
  </si>
  <si>
    <t>RF4082639</t>
  </si>
  <si>
    <t>RF8439100</t>
  </si>
  <si>
    <t>RF1051603</t>
  </si>
  <si>
    <t>RX000191</t>
  </si>
  <si>
    <t>RF4356706</t>
  </si>
  <si>
    <t>RF6126237</t>
  </si>
  <si>
    <t>RF2379624</t>
  </si>
  <si>
    <t>RF9663182</t>
  </si>
  <si>
    <t>RX000192</t>
  </si>
  <si>
    <t>RF3182597</t>
  </si>
  <si>
    <t>RF7883963</t>
  </si>
  <si>
    <t>RF6358628</t>
  </si>
  <si>
    <t>RF5373482</t>
  </si>
  <si>
    <t>RX000193</t>
  </si>
  <si>
    <t>RF6495887</t>
  </si>
  <si>
    <t>RF5727774</t>
  </si>
  <si>
    <t>RF2415979</t>
  </si>
  <si>
    <t>RF7601736</t>
  </si>
  <si>
    <t>RX000194</t>
  </si>
  <si>
    <t>RF4766269</t>
  </si>
  <si>
    <t>RF1385374</t>
  </si>
  <si>
    <t>RF4837070</t>
  </si>
  <si>
    <t>RF5391992</t>
  </si>
  <si>
    <t>RX000195</t>
  </si>
  <si>
    <t>RF3831255</t>
  </si>
  <si>
    <t>RF7728249</t>
  </si>
  <si>
    <t>RF8195804</t>
  </si>
  <si>
    <t>RF2494200</t>
  </si>
  <si>
    <t>RX000196</t>
  </si>
  <si>
    <t>RF3854188</t>
  </si>
  <si>
    <t>RF2968815</t>
  </si>
  <si>
    <t>RF9822092</t>
  </si>
  <si>
    <t>RF2988307</t>
  </si>
  <si>
    <t>RX000197</t>
  </si>
  <si>
    <t>RF4408213</t>
  </si>
  <si>
    <t>RF5466142</t>
  </si>
  <si>
    <t>RF9290765</t>
  </si>
  <si>
    <t>RF3184382</t>
  </si>
  <si>
    <t>RF4466272</t>
  </si>
  <si>
    <t>RF4176986</t>
  </si>
  <si>
    <t>RX000198</t>
  </si>
  <si>
    <t>RF4026104</t>
  </si>
  <si>
    <t>RF3448514</t>
  </si>
  <si>
    <t>RF5868629</t>
  </si>
  <si>
    <t>RF4950793</t>
  </si>
  <si>
    <t>RF7201492</t>
  </si>
  <si>
    <t>RX000199</t>
  </si>
  <si>
    <t>RF8686718</t>
  </si>
  <si>
    <t>RF1173144</t>
  </si>
  <si>
    <t>RF3234807</t>
  </si>
  <si>
    <t>RF4560421</t>
  </si>
  <si>
    <t>RX000200</t>
  </si>
  <si>
    <t>RF7433986</t>
  </si>
  <si>
    <t>RF8101643</t>
  </si>
  <si>
    <t>RF5298752</t>
  </si>
  <si>
    <t>RF2598523</t>
  </si>
  <si>
    <t>RF1985700</t>
  </si>
  <si>
    <t>RF8900934</t>
  </si>
  <si>
    <t>RX000201</t>
  </si>
  <si>
    <t>RF1763562</t>
  </si>
  <si>
    <t>RF5255656</t>
  </si>
  <si>
    <t>RF7391073</t>
  </si>
  <si>
    <t>RF3218589</t>
  </si>
  <si>
    <t>RX000202</t>
  </si>
  <si>
    <t>RF1689962</t>
  </si>
  <si>
    <t>RF4009366</t>
  </si>
  <si>
    <t>RF3849886</t>
  </si>
  <si>
    <t>RF9268480</t>
  </si>
  <si>
    <t>RF2504043</t>
  </si>
  <si>
    <t>RX000203</t>
  </si>
  <si>
    <t>RF9899034</t>
  </si>
  <si>
    <t>RF3378937</t>
  </si>
  <si>
    <t>RF2960284</t>
  </si>
  <si>
    <t>RF9375364</t>
  </si>
  <si>
    <t>RX000204</t>
  </si>
  <si>
    <t>RF5714408</t>
  </si>
  <si>
    <t>RF7049733</t>
  </si>
  <si>
    <t>RF5746702</t>
  </si>
  <si>
    <t>RF9673362</t>
  </si>
  <si>
    <t>RX000205</t>
  </si>
  <si>
    <t>RF8311097</t>
  </si>
  <si>
    <t>RF6293931</t>
  </si>
  <si>
    <t>RF9242223</t>
  </si>
  <si>
    <t>RF3537801</t>
  </si>
  <si>
    <t>RF1892920</t>
  </si>
  <si>
    <t>RX000206</t>
  </si>
  <si>
    <t>RF3493443</t>
  </si>
  <si>
    <t>RF4856420</t>
  </si>
  <si>
    <t>RF1601668</t>
  </si>
  <si>
    <t>RF5365833</t>
  </si>
  <si>
    <t>RF8837188</t>
  </si>
  <si>
    <t>RF1684371</t>
  </si>
  <si>
    <t>RX000207</t>
  </si>
  <si>
    <t>RF6981414</t>
  </si>
  <si>
    <t>RF9140297</t>
  </si>
  <si>
    <t>RF9270975</t>
  </si>
  <si>
    <t>RF3483929</t>
  </si>
  <si>
    <t>RF6865386</t>
  </si>
  <si>
    <t>RF4030887</t>
  </si>
  <si>
    <t>RX000208</t>
  </si>
  <si>
    <t>RF3823521</t>
  </si>
  <si>
    <t>RF9535203</t>
  </si>
  <si>
    <t>RF5576682</t>
  </si>
  <si>
    <t>RF4563416</t>
  </si>
  <si>
    <t>RF7986351</t>
  </si>
  <si>
    <t>RX000209</t>
  </si>
  <si>
    <t>RF5129836</t>
  </si>
  <si>
    <t>RF9356912</t>
  </si>
  <si>
    <t>RF2582179</t>
  </si>
  <si>
    <t>RF3046668</t>
  </si>
  <si>
    <t>RX000210</t>
  </si>
  <si>
    <t>RF7267268</t>
  </si>
  <si>
    <t>RF2779557</t>
  </si>
  <si>
    <t>RF6428072</t>
  </si>
  <si>
    <t>RF1484433</t>
  </si>
  <si>
    <t>RF8617787</t>
  </si>
  <si>
    <t>RX000211</t>
  </si>
  <si>
    <t>RF5518413</t>
  </si>
  <si>
    <t>RF1097397</t>
  </si>
  <si>
    <t>RF1735630</t>
  </si>
  <si>
    <t>RF8601790</t>
  </si>
  <si>
    <t>RF3169632</t>
  </si>
  <si>
    <t>RF6421907</t>
  </si>
  <si>
    <t>RX000212</t>
  </si>
  <si>
    <t>RF1931723</t>
  </si>
  <si>
    <t>RF2186553</t>
  </si>
  <si>
    <t>RF7398678</t>
  </si>
  <si>
    <t>RF7691735</t>
  </si>
  <si>
    <t>RF7692721</t>
  </si>
  <si>
    <t>RX000213</t>
  </si>
  <si>
    <t>RF1344134</t>
  </si>
  <si>
    <t>RF4493397</t>
  </si>
  <si>
    <t>RF7517997</t>
  </si>
  <si>
    <t>RF3585950</t>
  </si>
  <si>
    <t>RX000214</t>
  </si>
  <si>
    <t>RF6008781</t>
  </si>
  <si>
    <t>RF8253770</t>
  </si>
  <si>
    <t>RF6202636</t>
  </si>
  <si>
    <t>RF3202624</t>
  </si>
  <si>
    <t>RF7164902</t>
  </si>
  <si>
    <t>RX000215</t>
  </si>
  <si>
    <t>RF4353283</t>
  </si>
  <si>
    <t>RF8473283</t>
  </si>
  <si>
    <t>RF8097946</t>
  </si>
  <si>
    <t>RX000216</t>
  </si>
  <si>
    <t>RF8088983</t>
  </si>
  <si>
    <t>RF7177975</t>
  </si>
  <si>
    <t>RF4126532</t>
  </si>
  <si>
    <t>RF8147380</t>
  </si>
  <si>
    <t>RF8776656</t>
  </si>
  <si>
    <t>RX000217</t>
  </si>
  <si>
    <t>RF4761958</t>
  </si>
  <si>
    <t>RF3601637</t>
  </si>
  <si>
    <t>RF9846268</t>
  </si>
  <si>
    <t>RF9802632</t>
  </si>
  <si>
    <t>RF8337608</t>
  </si>
  <si>
    <t>RX000218</t>
  </si>
  <si>
    <t>RF9012989</t>
  </si>
  <si>
    <t>RF3493203</t>
  </si>
  <si>
    <t>RF6040020</t>
  </si>
  <si>
    <t>RF5171713</t>
  </si>
  <si>
    <t>RF8176148</t>
  </si>
  <si>
    <t>RF2284002</t>
  </si>
  <si>
    <t>RX000219</t>
  </si>
  <si>
    <t>RF9613666</t>
  </si>
  <si>
    <t>RF9567311</t>
  </si>
  <si>
    <t>RF8795642</t>
  </si>
  <si>
    <t>RX000220</t>
  </si>
  <si>
    <t>RF5251016</t>
  </si>
  <si>
    <t>RF5275844</t>
  </si>
  <si>
    <t>RF2911520</t>
  </si>
  <si>
    <t>RX000221</t>
  </si>
  <si>
    <t>RF8765820</t>
  </si>
  <si>
    <t>RF4056945</t>
  </si>
  <si>
    <t>RF2397383</t>
  </si>
  <si>
    <t>RX000222</t>
  </si>
  <si>
    <t>RF5993696</t>
  </si>
  <si>
    <t>RF8633602</t>
  </si>
  <si>
    <t>RF5447210</t>
  </si>
  <si>
    <t>RX000223</t>
  </si>
  <si>
    <t>RF4140556</t>
  </si>
  <si>
    <t>RF4105251</t>
  </si>
  <si>
    <t>RF5350628</t>
  </si>
  <si>
    <t>RF2783932</t>
  </si>
  <si>
    <t>RF9965341</t>
  </si>
  <si>
    <t>RF2957536</t>
  </si>
  <si>
    <t>RX000224</t>
  </si>
  <si>
    <t>RF3881241</t>
  </si>
  <si>
    <t>RF9004743</t>
  </si>
  <si>
    <t>RF7796309</t>
  </si>
  <si>
    <t>RF9165848</t>
  </si>
  <si>
    <t>RF7052024</t>
  </si>
  <si>
    <t>RF6077736</t>
  </si>
  <si>
    <t>RX000225</t>
  </si>
  <si>
    <t>RF3098653</t>
  </si>
  <si>
    <t>RF1232799</t>
  </si>
  <si>
    <t>RF2877580</t>
  </si>
  <si>
    <t>RF1266510</t>
  </si>
  <si>
    <t>RF4157826</t>
  </si>
  <si>
    <t>RF9071807</t>
  </si>
  <si>
    <t>RX000226</t>
  </si>
  <si>
    <t>RF3435283</t>
  </si>
  <si>
    <t>RF5056398</t>
  </si>
  <si>
    <t>RF4203013</t>
  </si>
  <si>
    <t>RF3485807</t>
  </si>
  <si>
    <t>RX000227</t>
  </si>
  <si>
    <t>RF8077958</t>
  </si>
  <si>
    <t>RF2953854</t>
  </si>
  <si>
    <t>RF3557220</t>
  </si>
  <si>
    <t>RF8470322</t>
  </si>
  <si>
    <t>RF8910276</t>
  </si>
  <si>
    <t>RF4377898</t>
  </si>
  <si>
    <t>RX000228</t>
  </si>
  <si>
    <t>RF7572195</t>
  </si>
  <si>
    <t>RF6601074</t>
  </si>
  <si>
    <t>RF2722408</t>
  </si>
  <si>
    <t>RF7974052</t>
  </si>
  <si>
    <t>RX000229</t>
  </si>
  <si>
    <t>RF9316519</t>
  </si>
  <si>
    <t>RF5878387</t>
  </si>
  <si>
    <t>RF9178834</t>
  </si>
  <si>
    <t>RF9155420</t>
  </si>
  <si>
    <t>RF9185628</t>
  </si>
  <si>
    <t>RF9863551</t>
  </si>
  <si>
    <t>RX000230</t>
  </si>
  <si>
    <t>RF8080061</t>
  </si>
  <si>
    <t>RF6299086</t>
  </si>
  <si>
    <t>RF7998405</t>
  </si>
  <si>
    <t>RX000231</t>
  </si>
  <si>
    <t>RF2961940</t>
  </si>
  <si>
    <t>RF6817736</t>
  </si>
  <si>
    <t>RF8318725</t>
  </si>
  <si>
    <t>RF3706725</t>
  </si>
  <si>
    <t>RF8872548</t>
  </si>
  <si>
    <t>RX000232</t>
  </si>
  <si>
    <t>RF8350277</t>
  </si>
  <si>
    <t>RF9516717</t>
  </si>
  <si>
    <t>RF6690043</t>
  </si>
  <si>
    <t>RF3200475</t>
  </si>
  <si>
    <t>RX000233</t>
  </si>
  <si>
    <t>RF7549342</t>
  </si>
  <si>
    <t>RF7044085</t>
  </si>
  <si>
    <t>RF8924295</t>
  </si>
  <si>
    <t>RF3718341</t>
  </si>
  <si>
    <t>RF4476383</t>
  </si>
  <si>
    <t>RF9101545</t>
  </si>
  <si>
    <t>RX000234</t>
  </si>
  <si>
    <t>RF3907342</t>
  </si>
  <si>
    <t>RF3622515</t>
  </si>
  <si>
    <t>RF7979059</t>
  </si>
  <si>
    <t>RX000235</t>
  </si>
  <si>
    <t>RF6094433</t>
  </si>
  <si>
    <t>RF4513701</t>
  </si>
  <si>
    <t>RF7019442</t>
  </si>
  <si>
    <t>RX000236</t>
  </si>
  <si>
    <t>RF6990202</t>
  </si>
  <si>
    <t>RF3660958</t>
  </si>
  <si>
    <t>RF2068131</t>
  </si>
  <si>
    <t>RX000237</t>
  </si>
  <si>
    <t>RF8224612</t>
  </si>
  <si>
    <t>RF4803231</t>
  </si>
  <si>
    <t>RF9159855</t>
  </si>
  <si>
    <t>RX000238</t>
  </si>
  <si>
    <t>RF6709692</t>
  </si>
  <si>
    <t>RF6959954</t>
  </si>
  <si>
    <t>RF1783099</t>
  </si>
  <si>
    <t>RF3536352</t>
  </si>
  <si>
    <t>RX000239</t>
  </si>
  <si>
    <t>RF9646766</t>
  </si>
  <si>
    <t>RF2747213</t>
  </si>
  <si>
    <t>RF1845941</t>
  </si>
  <si>
    <t>RF8669463</t>
  </si>
  <si>
    <t>RF2709062</t>
  </si>
  <si>
    <t>RX000240</t>
  </si>
  <si>
    <t>RF1704130</t>
  </si>
  <si>
    <t>RF2768504</t>
  </si>
  <si>
    <t>RF4445809</t>
  </si>
  <si>
    <t>RX000241</t>
  </si>
  <si>
    <t>RF3634568</t>
  </si>
  <si>
    <t>RF5901010</t>
  </si>
  <si>
    <t>RF2665880</t>
  </si>
  <si>
    <t>RX000242</t>
  </si>
  <si>
    <t>RF7102492</t>
  </si>
  <si>
    <t>RF3311438</t>
  </si>
  <si>
    <t>RF4387157</t>
  </si>
  <si>
    <t>RF7975124</t>
  </si>
  <si>
    <t>RF1110521</t>
  </si>
  <si>
    <t>RF5811005</t>
  </si>
  <si>
    <t>RX000243</t>
  </si>
  <si>
    <t>RF3873296</t>
  </si>
  <si>
    <t>RF5463001</t>
  </si>
  <si>
    <t>RF7962689</t>
  </si>
  <si>
    <t>RF5117989</t>
  </si>
  <si>
    <t>RF4828258</t>
  </si>
  <si>
    <t>RX000244</t>
  </si>
  <si>
    <t>RF8194453</t>
  </si>
  <si>
    <t>RF7867070</t>
  </si>
  <si>
    <t>RF9659648</t>
  </si>
  <si>
    <t>RF7069566</t>
  </si>
  <si>
    <t>RF8425238</t>
  </si>
  <si>
    <t>RF2422342</t>
  </si>
  <si>
    <t>RX000245</t>
  </si>
  <si>
    <t>RF6281544</t>
  </si>
  <si>
    <t>RF3756910</t>
  </si>
  <si>
    <t>RF1622329</t>
  </si>
  <si>
    <t>RX000246</t>
  </si>
  <si>
    <t>RF3532555</t>
  </si>
  <si>
    <t>RF1969887</t>
  </si>
  <si>
    <t>RF9720433</t>
  </si>
  <si>
    <t>RF8034775</t>
  </si>
  <si>
    <t>RF6105693</t>
  </si>
  <si>
    <t>RF6774002</t>
  </si>
  <si>
    <t>RX000247</t>
  </si>
  <si>
    <t>RF5693941</t>
  </si>
  <si>
    <t>RF3463932</t>
  </si>
  <si>
    <t>RF7776956</t>
  </si>
  <si>
    <t>RF4441570</t>
  </si>
  <si>
    <t>RF6792344</t>
  </si>
  <si>
    <t>RX000248</t>
  </si>
  <si>
    <t>RF7786479</t>
  </si>
  <si>
    <t>RF4310073</t>
  </si>
  <si>
    <t>RF2413999</t>
  </si>
  <si>
    <t>RF6611860</t>
  </si>
  <si>
    <t>RF3114023</t>
  </si>
  <si>
    <t>RF4585870</t>
  </si>
  <si>
    <t>RX000249</t>
  </si>
  <si>
    <t>RF9584425</t>
  </si>
  <si>
    <t>RF6238726</t>
  </si>
  <si>
    <t>RF6716146</t>
  </si>
  <si>
    <t>RF3684813</t>
  </si>
  <si>
    <t>RF5049009</t>
  </si>
  <si>
    <t>RX000250</t>
  </si>
  <si>
    <t>RF6099302</t>
  </si>
  <si>
    <t>RF8092498</t>
  </si>
  <si>
    <t>RF2852907</t>
  </si>
  <si>
    <t>RF2005722</t>
  </si>
  <si>
    <t>RF9514426</t>
  </si>
  <si>
    <t>RX000251</t>
  </si>
  <si>
    <t>RF3077237</t>
  </si>
  <si>
    <t>RF3092954</t>
  </si>
  <si>
    <t>RF5998957</t>
  </si>
  <si>
    <t>RF1087466</t>
  </si>
  <si>
    <t>RF9947098</t>
  </si>
  <si>
    <t>RX000252</t>
  </si>
  <si>
    <t>RF4923148</t>
  </si>
  <si>
    <t>RF6019770</t>
  </si>
  <si>
    <t>RF3348331</t>
  </si>
  <si>
    <t>RF2765414</t>
  </si>
  <si>
    <t>RX000253</t>
  </si>
  <si>
    <t>RF9664623</t>
  </si>
  <si>
    <t>RF4230541</t>
  </si>
  <si>
    <t>RF7061063</t>
  </si>
  <si>
    <t>RF8141928</t>
  </si>
  <si>
    <t>RX000254</t>
  </si>
  <si>
    <t>RF7913101</t>
  </si>
  <si>
    <t>RF2547674</t>
  </si>
  <si>
    <t>RF8128416</t>
  </si>
  <si>
    <t>RF8485391</t>
  </si>
  <si>
    <t>RX000255</t>
  </si>
  <si>
    <t>RF7195728</t>
  </si>
  <si>
    <t>RF9829103</t>
  </si>
  <si>
    <t>RF9706452</t>
  </si>
  <si>
    <t>RF9368933</t>
  </si>
  <si>
    <t>RX000256</t>
  </si>
  <si>
    <t>RF8103845</t>
  </si>
  <si>
    <t>RF9213136</t>
  </si>
  <si>
    <t>RF7994796</t>
  </si>
  <si>
    <t>RF3732048</t>
  </si>
  <si>
    <t>RF9132997</t>
  </si>
  <si>
    <t>RX000257</t>
  </si>
  <si>
    <t>RF8679146</t>
  </si>
  <si>
    <t>RF9609823</t>
  </si>
  <si>
    <t>RF9877514</t>
  </si>
  <si>
    <t>RF8640887</t>
  </si>
  <si>
    <t>RX000258</t>
  </si>
  <si>
    <t>RF1547061</t>
  </si>
  <si>
    <t>RF3631333</t>
  </si>
  <si>
    <t>RF7196363</t>
  </si>
  <si>
    <t>RF2851133</t>
  </si>
  <si>
    <t>RX000259</t>
  </si>
  <si>
    <t>RF7200623</t>
  </si>
  <si>
    <t>RF5858523</t>
  </si>
  <si>
    <t>RF9770751</t>
  </si>
  <si>
    <t>RF2975386</t>
  </si>
  <si>
    <t>RF6115785</t>
  </si>
  <si>
    <t>RF9152477</t>
  </si>
  <si>
    <t>RX000260</t>
  </si>
  <si>
    <t>RF3396950</t>
  </si>
  <si>
    <t>RF8075907</t>
  </si>
  <si>
    <t>RF6119801</t>
  </si>
  <si>
    <t>RF4616856</t>
  </si>
  <si>
    <t>RF1034993</t>
  </si>
  <si>
    <t>RX000261</t>
  </si>
  <si>
    <t>RF6849358</t>
  </si>
  <si>
    <t>RF1749647</t>
  </si>
  <si>
    <t>RF9072800</t>
  </si>
  <si>
    <t>RF6195935</t>
  </si>
  <si>
    <t>RF8589583</t>
  </si>
  <si>
    <t>RF3228175</t>
  </si>
  <si>
    <t>RX000262</t>
  </si>
  <si>
    <t>RF3324018</t>
  </si>
  <si>
    <t>RF8733225</t>
  </si>
  <si>
    <t>RF8548562</t>
  </si>
  <si>
    <t>RF8534223</t>
  </si>
  <si>
    <t>RF6456223</t>
  </si>
  <si>
    <t>RF7496727</t>
  </si>
  <si>
    <t>RX000263</t>
  </si>
  <si>
    <t>RF7633663</t>
  </si>
  <si>
    <t>RF1768727</t>
  </si>
  <si>
    <t>RF8433920</t>
  </si>
  <si>
    <t>RF5653581</t>
  </si>
  <si>
    <t>RF2485285</t>
  </si>
  <si>
    <t>RF6181610</t>
  </si>
  <si>
    <t>RX000264</t>
  </si>
  <si>
    <t>RF3076710</t>
  </si>
  <si>
    <t>RF2428614</t>
  </si>
  <si>
    <t>RF9753576</t>
  </si>
  <si>
    <t>RX000265</t>
  </si>
  <si>
    <t>RF8983198</t>
  </si>
  <si>
    <t>RF1313131</t>
  </si>
  <si>
    <t>RF1318323</t>
  </si>
  <si>
    <t>RX000266</t>
  </si>
  <si>
    <t>RF4452834</t>
  </si>
  <si>
    <t>RF8452933</t>
  </si>
  <si>
    <t>RF9951380</t>
  </si>
  <si>
    <t>RF1754700</t>
  </si>
  <si>
    <t>RX000267</t>
  </si>
  <si>
    <t>RF1390292</t>
  </si>
  <si>
    <t>RF8331935</t>
  </si>
  <si>
    <t>RF7961478</t>
  </si>
  <si>
    <t>RF9856721</t>
  </si>
  <si>
    <t>RF7409080</t>
  </si>
  <si>
    <t>RF2666541</t>
  </si>
  <si>
    <t>RX000268</t>
  </si>
  <si>
    <t>RF3821189</t>
  </si>
  <si>
    <t>RF3416493</t>
  </si>
  <si>
    <t>RF3587505</t>
  </si>
  <si>
    <t>RX000269</t>
  </si>
  <si>
    <t>RF7832964</t>
  </si>
  <si>
    <t>RF3838554</t>
  </si>
  <si>
    <t>RF4044357</t>
  </si>
  <si>
    <t>RX000270</t>
  </si>
  <si>
    <t>RF1981497</t>
  </si>
  <si>
    <t>RF7542102</t>
  </si>
  <si>
    <t>RF6369404</t>
  </si>
  <si>
    <t>RF7926017</t>
  </si>
  <si>
    <t>RF3029477</t>
  </si>
  <si>
    <t>RX000271</t>
  </si>
  <si>
    <t>RF4398383</t>
  </si>
  <si>
    <t>RF4967662</t>
  </si>
  <si>
    <t>RF9533248</t>
  </si>
  <si>
    <t>RF9462784</t>
  </si>
  <si>
    <t>RF2930745</t>
  </si>
  <si>
    <t>RF8798444</t>
  </si>
  <si>
    <t>RX000272</t>
  </si>
  <si>
    <t>RF7829609</t>
  </si>
  <si>
    <t>RF9123050</t>
  </si>
  <si>
    <t>RF7836611</t>
  </si>
  <si>
    <t>RF4921514</t>
  </si>
  <si>
    <t>RF5132498</t>
  </si>
  <si>
    <t>RX000273</t>
  </si>
  <si>
    <t>RF3106737</t>
  </si>
  <si>
    <t>RF7824064</t>
  </si>
  <si>
    <t>RF3388522</t>
  </si>
  <si>
    <t>RX000274</t>
  </si>
  <si>
    <t>RF3821731</t>
  </si>
  <si>
    <t>RF5113127</t>
  </si>
  <si>
    <t>RF8109386</t>
  </si>
  <si>
    <t>RF1016794</t>
  </si>
  <si>
    <t>RX000275</t>
  </si>
  <si>
    <t>RF8795567</t>
  </si>
  <si>
    <t>RF5852800</t>
  </si>
  <si>
    <t>RF2009569</t>
  </si>
  <si>
    <t>RX000276</t>
  </si>
  <si>
    <t>RF5585262</t>
  </si>
  <si>
    <t>RF5209218</t>
  </si>
  <si>
    <t>RF6895814</t>
  </si>
  <si>
    <t>RX000277</t>
  </si>
  <si>
    <t>RF4569422</t>
  </si>
  <si>
    <t>RF9561890</t>
  </si>
  <si>
    <t>RF1763107</t>
  </si>
  <si>
    <t>RF9960531</t>
  </si>
  <si>
    <t>RF2173318</t>
  </si>
  <si>
    <t>RF3063211</t>
  </si>
  <si>
    <t>RX000278</t>
  </si>
  <si>
    <t>RF3342942</t>
  </si>
  <si>
    <t>RF5688532</t>
  </si>
  <si>
    <t>RF4537478</t>
  </si>
  <si>
    <t>RF9469478</t>
  </si>
  <si>
    <t>RF6340253</t>
  </si>
  <si>
    <t>RF8595349</t>
  </si>
  <si>
    <t>RX000279</t>
  </si>
  <si>
    <t>RF5125991</t>
  </si>
  <si>
    <t>RF6396194</t>
  </si>
  <si>
    <t>RF4533682</t>
  </si>
  <si>
    <t>RF6510598</t>
  </si>
  <si>
    <t>RF1034351</t>
  </si>
  <si>
    <t>RX000280</t>
  </si>
  <si>
    <t>RF8994829</t>
  </si>
  <si>
    <t>RF1160702</t>
  </si>
  <si>
    <t>RF3911451</t>
  </si>
  <si>
    <t>RF7589940</t>
  </si>
  <si>
    <t>RX000281</t>
  </si>
  <si>
    <t>RF2361450</t>
  </si>
  <si>
    <t>RF2300622</t>
  </si>
  <si>
    <t>RF1519213</t>
  </si>
  <si>
    <t>RF8468826</t>
  </si>
  <si>
    <t>RF3070570</t>
  </si>
  <si>
    <t>RF7488605</t>
  </si>
  <si>
    <t>RX000282</t>
  </si>
  <si>
    <t>RF1141455</t>
  </si>
  <si>
    <t>RF8762692</t>
  </si>
  <si>
    <t>RF4237849</t>
  </si>
  <si>
    <t>RF1157090</t>
  </si>
  <si>
    <t>RF5716653</t>
  </si>
  <si>
    <t>RX000283</t>
  </si>
  <si>
    <t>RF7003240</t>
  </si>
  <si>
    <t>RF2509387</t>
  </si>
  <si>
    <t>RF4710242</t>
  </si>
  <si>
    <t>RX000284</t>
  </si>
  <si>
    <t>RF9284734</t>
  </si>
  <si>
    <t>RF1617335</t>
  </si>
  <si>
    <t>RF9268447</t>
  </si>
  <si>
    <t>RF4507886</t>
  </si>
  <si>
    <t>RF2861373</t>
  </si>
  <si>
    <t>RX000285</t>
  </si>
  <si>
    <t>RF5653119</t>
  </si>
  <si>
    <t>RF9394071</t>
  </si>
  <si>
    <t>RF3860131</t>
  </si>
  <si>
    <t>RF4250925</t>
  </si>
  <si>
    <t>RF3944885</t>
  </si>
  <si>
    <t>RF2091346</t>
  </si>
  <si>
    <t>RX000286</t>
  </si>
  <si>
    <t>RF5355775</t>
  </si>
  <si>
    <t>RF4824620</t>
  </si>
  <si>
    <t>RF5602459</t>
  </si>
  <si>
    <t>RF9941274</t>
  </si>
  <si>
    <t>RX000287</t>
  </si>
  <si>
    <t>RF5243311</t>
  </si>
  <si>
    <t>RF8615616</t>
  </si>
  <si>
    <t>RF6419028</t>
  </si>
  <si>
    <t>RX000288</t>
  </si>
  <si>
    <t>RF7826244</t>
  </si>
  <si>
    <t>RF3042084</t>
  </si>
  <si>
    <t>RF9314364</t>
  </si>
  <si>
    <t>RX000289</t>
  </si>
  <si>
    <t>RF9678130</t>
  </si>
  <si>
    <t>RF1729216</t>
  </si>
  <si>
    <t>RF4767293</t>
  </si>
  <si>
    <t>RF5662942</t>
  </si>
  <si>
    <t>RF9932362</t>
  </si>
  <si>
    <t>RF7574301</t>
  </si>
  <si>
    <t>RX000290</t>
  </si>
  <si>
    <t>RF6615431</t>
  </si>
  <si>
    <t>RF1425670</t>
  </si>
  <si>
    <t>RF2248902</t>
  </si>
  <si>
    <t>RX000291</t>
  </si>
  <si>
    <t>RF4303044</t>
  </si>
  <si>
    <t>RF6523472</t>
  </si>
  <si>
    <t>RF2054349</t>
  </si>
  <si>
    <t>RF2622794</t>
  </si>
  <si>
    <t>RF9052500</t>
  </si>
  <si>
    <t>RF5201173</t>
  </si>
  <si>
    <t>RX000292</t>
  </si>
  <si>
    <t>RF2809265</t>
  </si>
  <si>
    <t>RF4999003</t>
  </si>
  <si>
    <t>RF1913231</t>
  </si>
  <si>
    <t>RF6596685</t>
  </si>
  <si>
    <t>RF8357303</t>
  </si>
  <si>
    <t>RX000293</t>
  </si>
  <si>
    <t>RF2605088</t>
  </si>
  <si>
    <t>RF8490291</t>
  </si>
  <si>
    <t>RF2018157</t>
  </si>
  <si>
    <t>RX000294</t>
  </si>
  <si>
    <t>RF7331639</t>
  </si>
  <si>
    <t>RF2090992</t>
  </si>
  <si>
    <t>RF8414160</t>
  </si>
  <si>
    <t>RX000295</t>
  </si>
  <si>
    <t>RF6057845</t>
  </si>
  <si>
    <t>RF8245056</t>
  </si>
  <si>
    <t>RF1875823</t>
  </si>
  <si>
    <t>RX000296</t>
  </si>
  <si>
    <t>RF7399761</t>
  </si>
  <si>
    <t>RF2607764</t>
  </si>
  <si>
    <t>RF1177948</t>
  </si>
  <si>
    <t>RX000297</t>
  </si>
  <si>
    <t>RF7441109</t>
  </si>
  <si>
    <t>RF8182422</t>
  </si>
  <si>
    <t>RF2699161</t>
  </si>
  <si>
    <t>RF8618143</t>
  </si>
  <si>
    <t>RX000298</t>
  </si>
  <si>
    <t>RF6506176</t>
  </si>
  <si>
    <t>RF4229300</t>
  </si>
  <si>
    <t>RF2133208</t>
  </si>
  <si>
    <t>RX000299</t>
  </si>
  <si>
    <t>RF4248312</t>
  </si>
  <si>
    <t>RF3113620</t>
  </si>
  <si>
    <t>RF6962475</t>
  </si>
  <si>
    <t>RX000300</t>
  </si>
  <si>
    <t>RF9076540</t>
  </si>
  <si>
    <t>RF8459558</t>
  </si>
  <si>
    <t>RF5079421</t>
  </si>
  <si>
    <t>RF1739385</t>
  </si>
  <si>
    <t>RF8312318</t>
  </si>
  <si>
    <t>RX000301</t>
  </si>
  <si>
    <t>RF7001942</t>
  </si>
  <si>
    <t>RF3443176</t>
  </si>
  <si>
    <t>RF8877301</t>
  </si>
  <si>
    <t>RF6752912</t>
  </si>
  <si>
    <t>RF9685239</t>
  </si>
  <si>
    <t>RX000302</t>
  </si>
  <si>
    <t>RF3425991</t>
  </si>
  <si>
    <t>RF4982698</t>
  </si>
  <si>
    <t>RF8081010</t>
  </si>
  <si>
    <t>RX000303</t>
  </si>
  <si>
    <t>RF4278387</t>
  </si>
  <si>
    <t>RF4376603</t>
  </si>
  <si>
    <t>RF4176859</t>
  </si>
  <si>
    <t>RX000304</t>
  </si>
  <si>
    <t>RF8981342</t>
  </si>
  <si>
    <t>RF8841710</t>
  </si>
  <si>
    <t>RF6555698</t>
  </si>
  <si>
    <t>RF6631448</t>
  </si>
  <si>
    <t>RF6513312</t>
  </si>
  <si>
    <t>RX000305</t>
  </si>
  <si>
    <t>RF2759055</t>
  </si>
  <si>
    <t>RF1707866</t>
  </si>
  <si>
    <t>RF4681019</t>
  </si>
  <si>
    <t>RF4741740</t>
  </si>
  <si>
    <t>RF4863356</t>
  </si>
  <si>
    <t>RF5010074</t>
  </si>
  <si>
    <t>RX000306</t>
  </si>
  <si>
    <t>RF6561900</t>
  </si>
  <si>
    <t>RF7306753</t>
  </si>
  <si>
    <t>RF7716130</t>
  </si>
  <si>
    <t>RF1165961</t>
  </si>
  <si>
    <t>RX000307</t>
  </si>
  <si>
    <t>RF7004341</t>
  </si>
  <si>
    <t>RF2932555</t>
  </si>
  <si>
    <t>RF5875059</t>
  </si>
  <si>
    <t>RF4261548</t>
  </si>
  <si>
    <t>RF1736600</t>
  </si>
  <si>
    <t>RX000308</t>
  </si>
  <si>
    <t>RF4340727</t>
  </si>
  <si>
    <t>RF5766421</t>
  </si>
  <si>
    <t>RF4673288</t>
  </si>
  <si>
    <t>RF3924009</t>
  </si>
  <si>
    <t>RF3995428</t>
  </si>
  <si>
    <t>RX000309</t>
  </si>
  <si>
    <t>RF1360576</t>
  </si>
  <si>
    <t>RF5392083</t>
  </si>
  <si>
    <t>RF1352216</t>
  </si>
  <si>
    <t>RF7357268</t>
  </si>
  <si>
    <t>RX000310</t>
  </si>
  <si>
    <t>RF2861751</t>
  </si>
  <si>
    <t>RF4527197</t>
  </si>
  <si>
    <t>RF8653827</t>
  </si>
  <si>
    <t>RF3874940</t>
  </si>
  <si>
    <t>RX000311</t>
  </si>
  <si>
    <t>RF8276581</t>
  </si>
  <si>
    <t>RF2096852</t>
  </si>
  <si>
    <t>RF3423170</t>
  </si>
  <si>
    <t>RF4181650</t>
  </si>
  <si>
    <t>RF7278962</t>
  </si>
  <si>
    <t>RX000312</t>
  </si>
  <si>
    <t>RF8206488</t>
  </si>
  <si>
    <t>RF5102862</t>
  </si>
  <si>
    <t>RF4172607</t>
  </si>
  <si>
    <t>RF9983668</t>
  </si>
  <si>
    <t>RF3492539</t>
  </si>
  <si>
    <t>RF5698850</t>
  </si>
  <si>
    <t>RX000313</t>
  </si>
  <si>
    <t>RF3121622</t>
  </si>
  <si>
    <t>RF9527346</t>
  </si>
  <si>
    <t>RF2365794</t>
  </si>
  <si>
    <t>RX000314</t>
  </si>
  <si>
    <t>RF8896486</t>
  </si>
  <si>
    <t>RF2088389</t>
  </si>
  <si>
    <t>RF9533123</t>
  </si>
  <si>
    <t>RF9364914</t>
  </si>
  <si>
    <t>RX000315</t>
  </si>
  <si>
    <t>RF8789112</t>
  </si>
  <si>
    <t>RF6399296</t>
  </si>
  <si>
    <t>RF7272644</t>
  </si>
  <si>
    <t>RF9108379</t>
  </si>
  <si>
    <t>RF5501921</t>
  </si>
  <si>
    <t>RX000316</t>
  </si>
  <si>
    <t>RF7726758</t>
  </si>
  <si>
    <t>RF1614121</t>
  </si>
  <si>
    <t>RF4683039</t>
  </si>
  <si>
    <t>RF8584644</t>
  </si>
  <si>
    <t>RF4932320</t>
  </si>
  <si>
    <t>RF8130700</t>
  </si>
  <si>
    <t>RX000317</t>
  </si>
  <si>
    <t>RF3637534</t>
  </si>
  <si>
    <t>RF7276479</t>
  </si>
  <si>
    <t>RF2422018</t>
  </si>
  <si>
    <t>RF2409758</t>
  </si>
  <si>
    <t>RF4861738</t>
  </si>
  <si>
    <t>RX000318</t>
  </si>
  <si>
    <t>RF1690263</t>
  </si>
  <si>
    <t>RF9594331</t>
  </si>
  <si>
    <t>RF6643418</t>
  </si>
  <si>
    <t>RF8569061</t>
  </si>
  <si>
    <t>RF7165827</t>
  </si>
  <si>
    <t>RX000319</t>
  </si>
  <si>
    <t>RF9347387</t>
  </si>
  <si>
    <t>RF5580506</t>
  </si>
  <si>
    <t>RF1414702</t>
  </si>
  <si>
    <t>RF8410303</t>
  </si>
  <si>
    <t>RF5456445</t>
  </si>
  <si>
    <t>RF2382753</t>
  </si>
  <si>
    <t>RX000320</t>
  </si>
  <si>
    <t>RF9418218</t>
  </si>
  <si>
    <t>RF2311290</t>
  </si>
  <si>
    <t>RF5637641</t>
  </si>
  <si>
    <t>RF2651030</t>
  </si>
  <si>
    <t>RF1642255</t>
  </si>
  <si>
    <t>RX000321</t>
  </si>
  <si>
    <t>RF4360587</t>
  </si>
  <si>
    <t>RF4299177</t>
  </si>
  <si>
    <t>RF6523752</t>
  </si>
  <si>
    <t>RF6078724</t>
  </si>
  <si>
    <t>RF4198449</t>
  </si>
  <si>
    <t>RX000322</t>
  </si>
  <si>
    <t>RF3312992</t>
  </si>
  <si>
    <t>RF5381125</t>
  </si>
  <si>
    <t>RF6024342</t>
  </si>
  <si>
    <t>RF6815525</t>
  </si>
  <si>
    <t>RF1199493</t>
  </si>
  <si>
    <t>RX000323</t>
  </si>
  <si>
    <t>RF9600788</t>
  </si>
  <si>
    <t>RF3504521</t>
  </si>
  <si>
    <t>RF7669032</t>
  </si>
  <si>
    <t>RF4807191</t>
  </si>
  <si>
    <t>RF4521118</t>
  </si>
  <si>
    <t>RF8741026</t>
  </si>
  <si>
    <t>RX000324</t>
  </si>
  <si>
    <t>RF2440757</t>
  </si>
  <si>
    <t>RF4151542</t>
  </si>
  <si>
    <t>RF8007639</t>
  </si>
  <si>
    <t>RF8359842</t>
  </si>
  <si>
    <t>RF1505062</t>
  </si>
  <si>
    <t>RF6126646</t>
  </si>
  <si>
    <t>RX000325</t>
  </si>
  <si>
    <t>RF1162422</t>
  </si>
  <si>
    <t>RF6950248</t>
  </si>
  <si>
    <t>RF4783105</t>
  </si>
  <si>
    <t>RF6027078</t>
  </si>
  <si>
    <t>RX000326</t>
  </si>
  <si>
    <t>RF1389899</t>
  </si>
  <si>
    <t>RF1540377</t>
  </si>
  <si>
    <t>RF3578511</t>
  </si>
  <si>
    <t>RF7557976</t>
  </si>
  <si>
    <t>RF4425984</t>
  </si>
  <si>
    <t>RF4159798</t>
  </si>
  <si>
    <t>RX000327</t>
  </si>
  <si>
    <t>RF2822649</t>
  </si>
  <si>
    <t>RF8575505</t>
  </si>
  <si>
    <t>RF6111102</t>
  </si>
  <si>
    <t>RF3876011</t>
  </si>
  <si>
    <t>RF3980239</t>
  </si>
  <si>
    <t>RF1450275</t>
  </si>
  <si>
    <t>RX000328</t>
  </si>
  <si>
    <t>RF4338644</t>
  </si>
  <si>
    <t>RF7474228</t>
  </si>
  <si>
    <t>RF4454299</t>
  </si>
  <si>
    <t>RF5883940</t>
  </si>
  <si>
    <t>RF9797899</t>
  </si>
  <si>
    <t>RF7184958</t>
  </si>
  <si>
    <t>RX000329</t>
  </si>
  <si>
    <t>RF1185339</t>
  </si>
  <si>
    <t>RF6482325</t>
  </si>
  <si>
    <t>RF3634617</t>
  </si>
  <si>
    <t>RX000330</t>
  </si>
  <si>
    <t>RF3166570</t>
  </si>
  <si>
    <t>RF8019808</t>
  </si>
  <si>
    <t>RF2153651</t>
  </si>
  <si>
    <t>RF4464154</t>
  </si>
  <si>
    <t>RF4450687</t>
  </si>
  <si>
    <t>RF3663907</t>
  </si>
  <si>
    <t>RX000331</t>
  </si>
  <si>
    <t>RF6206200</t>
  </si>
  <si>
    <t>RF4405319</t>
  </si>
  <si>
    <t>RF8700011</t>
  </si>
  <si>
    <t>RF4384010</t>
  </si>
  <si>
    <t>RF3393974</t>
  </si>
  <si>
    <t>RF5141290</t>
  </si>
  <si>
    <t>RX000332</t>
  </si>
  <si>
    <t>RF6517883</t>
  </si>
  <si>
    <t>RF9236918</t>
  </si>
  <si>
    <t>RF8762741</t>
  </si>
  <si>
    <t>RF1655733</t>
  </si>
  <si>
    <t>RF2528449</t>
  </si>
  <si>
    <t>RF6818033</t>
  </si>
  <si>
    <t>RX000333</t>
  </si>
  <si>
    <t>RF5990361</t>
  </si>
  <si>
    <t>RF3938131</t>
  </si>
  <si>
    <t>RF5179788</t>
  </si>
  <si>
    <t>RF8249042</t>
  </si>
  <si>
    <t>RF7453607</t>
  </si>
  <si>
    <t>RF7602695</t>
  </si>
  <si>
    <t>RX000334</t>
  </si>
  <si>
    <t>RF1732568</t>
  </si>
  <si>
    <t>RF3649663</t>
  </si>
  <si>
    <t>RF2119776</t>
  </si>
  <si>
    <t>RX000335</t>
  </si>
  <si>
    <t>RF4644931</t>
  </si>
  <si>
    <t>RF7900102</t>
  </si>
  <si>
    <t>RF3033912</t>
  </si>
  <si>
    <t>RF2284021</t>
  </si>
  <si>
    <t>RF7880270</t>
  </si>
  <si>
    <t>RX000336</t>
  </si>
  <si>
    <t>RF3765541</t>
  </si>
  <si>
    <t>RF4479126</t>
  </si>
  <si>
    <t>RF1748853</t>
  </si>
  <si>
    <t>RF1448251</t>
  </si>
  <si>
    <t>RF7394729</t>
  </si>
  <si>
    <t>RX000337</t>
  </si>
  <si>
    <t>RF7699844</t>
  </si>
  <si>
    <t>RF4261550</t>
  </si>
  <si>
    <t>RF1633753</t>
  </si>
  <si>
    <t>RF5204466</t>
  </si>
  <si>
    <t>RF3289764</t>
  </si>
  <si>
    <t>RF9132910</t>
  </si>
  <si>
    <t>RX000338</t>
  </si>
  <si>
    <t>RF2144829</t>
  </si>
  <si>
    <t>RF5065012</t>
  </si>
  <si>
    <t>RF8343784</t>
  </si>
  <si>
    <t>RF8898507</t>
  </si>
  <si>
    <t>RF5683223</t>
  </si>
  <si>
    <t>RF1303099</t>
  </si>
  <si>
    <t>RX000339</t>
  </si>
  <si>
    <t>RF2686363</t>
  </si>
  <si>
    <t>RF5934928</t>
  </si>
  <si>
    <t>RF9970002</t>
  </si>
  <si>
    <t>RF2301665</t>
  </si>
  <si>
    <t>RX000340</t>
  </si>
  <si>
    <t>RF1188082</t>
  </si>
  <si>
    <t>RF5584412</t>
  </si>
  <si>
    <t>RF8393014</t>
  </si>
  <si>
    <t>RF1577888</t>
  </si>
  <si>
    <t>RX000341</t>
  </si>
  <si>
    <t>RF9930492</t>
  </si>
  <si>
    <t>RF8416504</t>
  </si>
  <si>
    <t>RF1801213</t>
  </si>
  <si>
    <t>RF7553489</t>
  </si>
  <si>
    <t>RX000342</t>
  </si>
  <si>
    <t>RF6172822</t>
  </si>
  <si>
    <t>RF1879382</t>
  </si>
  <si>
    <t>RF7331646</t>
  </si>
  <si>
    <t>RX000343</t>
  </si>
  <si>
    <t>RF4384602</t>
  </si>
  <si>
    <t>RF7285495</t>
  </si>
  <si>
    <t>RF1269080</t>
  </si>
  <si>
    <t>RX000344</t>
  </si>
  <si>
    <t>RF1468825</t>
  </si>
  <si>
    <t>RF6655878</t>
  </si>
  <si>
    <t>RF4700514</t>
  </si>
  <si>
    <t>RX000345</t>
  </si>
  <si>
    <t>RF3816607</t>
  </si>
  <si>
    <t>RF3802587</t>
  </si>
  <si>
    <t>RF6488523</t>
  </si>
  <si>
    <t>RX000346</t>
  </si>
  <si>
    <t>RF4180079</t>
  </si>
  <si>
    <t>RF4474885</t>
  </si>
  <si>
    <t>RF3026754</t>
  </si>
  <si>
    <t>RX000347</t>
  </si>
  <si>
    <t>RF4586633</t>
  </si>
  <si>
    <t>RF6982358</t>
  </si>
  <si>
    <t>RF3912886</t>
  </si>
  <si>
    <t>RF7746781</t>
  </si>
  <si>
    <t>RF6305630</t>
  </si>
  <si>
    <t>RF8696982</t>
  </si>
  <si>
    <t>RX000348</t>
  </si>
  <si>
    <t>RF2107569</t>
  </si>
  <si>
    <t>RF5671743</t>
  </si>
  <si>
    <t>RF7190456</t>
  </si>
  <si>
    <t>RF7897060</t>
  </si>
  <si>
    <t>RX000349</t>
  </si>
  <si>
    <t>RF9381494</t>
  </si>
  <si>
    <t>RF9995633</t>
  </si>
  <si>
    <t>RF3876606</t>
  </si>
  <si>
    <t>RF7519046</t>
  </si>
  <si>
    <t>RX000350</t>
  </si>
  <si>
    <t>RF3230219</t>
  </si>
  <si>
    <t>RF3941566</t>
  </si>
  <si>
    <t>RF6334600</t>
  </si>
  <si>
    <t>RF9088805</t>
  </si>
  <si>
    <t>RF8531486</t>
  </si>
  <si>
    <t>RX000351</t>
  </si>
  <si>
    <t>RF9573595</t>
  </si>
  <si>
    <t>RF4899452</t>
  </si>
  <si>
    <t>RF4902479</t>
  </si>
  <si>
    <t>RX000352</t>
  </si>
  <si>
    <t>RF3081317</t>
  </si>
  <si>
    <t>RF4966072</t>
  </si>
  <si>
    <t>RF2331937</t>
  </si>
  <si>
    <t>RX000353</t>
  </si>
  <si>
    <t>RF3307798</t>
  </si>
  <si>
    <t>RF9367241</t>
  </si>
  <si>
    <t>RF4389195</t>
  </si>
  <si>
    <t>RF1635969</t>
  </si>
  <si>
    <t>RX000354</t>
  </si>
  <si>
    <t>RF8444490</t>
  </si>
  <si>
    <t>RF6514500</t>
  </si>
  <si>
    <t>RF5666187</t>
  </si>
  <si>
    <t>RF9738796</t>
  </si>
  <si>
    <t>RX000355</t>
  </si>
  <si>
    <t>RF7960756</t>
  </si>
  <si>
    <t>RF5839473</t>
  </si>
  <si>
    <t>RF6557792</t>
  </si>
  <si>
    <t>RX000356</t>
  </si>
  <si>
    <t>RF5064263</t>
  </si>
  <si>
    <t>RF1907210</t>
  </si>
  <si>
    <t>RF5166421</t>
  </si>
  <si>
    <t>RF7400271</t>
  </si>
  <si>
    <t>RX000357</t>
  </si>
  <si>
    <t>RF6396173</t>
  </si>
  <si>
    <t>RF8421584</t>
  </si>
  <si>
    <t>RF1101379</t>
  </si>
  <si>
    <t>RF4229034</t>
  </si>
  <si>
    <t>RX000358</t>
  </si>
  <si>
    <t>RF3374513</t>
  </si>
  <si>
    <t>RF3106564</t>
  </si>
  <si>
    <t>RF4964626</t>
  </si>
  <si>
    <t>RX000359</t>
  </si>
  <si>
    <t>RF2311382</t>
  </si>
  <si>
    <t>RF8836205</t>
  </si>
  <si>
    <t>RF3754127</t>
  </si>
  <si>
    <t>RF8113821</t>
  </si>
  <si>
    <t>RX000360</t>
  </si>
  <si>
    <t>RF5177013</t>
  </si>
  <si>
    <t>RF5787427</t>
  </si>
  <si>
    <t>RF8520742</t>
  </si>
  <si>
    <t>RF9072704</t>
  </si>
  <si>
    <t>RX000361</t>
  </si>
  <si>
    <t>RF7032783</t>
  </si>
  <si>
    <t>RF7337047</t>
  </si>
  <si>
    <t>RF8897261</t>
  </si>
  <si>
    <t>RF8091683</t>
  </si>
  <si>
    <t>RF3615206</t>
  </si>
  <si>
    <t>RX000362</t>
  </si>
  <si>
    <t>RF9086630</t>
  </si>
  <si>
    <t>RF7399154</t>
  </si>
  <si>
    <t>RF2396415</t>
  </si>
  <si>
    <t>RF6037049</t>
  </si>
  <si>
    <t>RF3563536</t>
  </si>
  <si>
    <t>RF5316638</t>
  </si>
  <si>
    <t>RX000363</t>
  </si>
  <si>
    <t>RF8778776</t>
  </si>
  <si>
    <t>RF8610197</t>
  </si>
  <si>
    <t>RF7293920</t>
  </si>
  <si>
    <t>RF2206947</t>
  </si>
  <si>
    <t>RX000364</t>
  </si>
  <si>
    <t>RF3292713</t>
  </si>
  <si>
    <t>RF8872850</t>
  </si>
  <si>
    <t>RF3595845</t>
  </si>
  <si>
    <t>RF1070138</t>
  </si>
  <si>
    <t>RF9400348</t>
  </si>
  <si>
    <t>RF9245225</t>
  </si>
  <si>
    <t>RX000365</t>
  </si>
  <si>
    <t>RF7976304</t>
  </si>
  <si>
    <t>RF7260332</t>
  </si>
  <si>
    <t>RF9213304</t>
  </si>
  <si>
    <t>RF2195114</t>
  </si>
  <si>
    <t>RF7456309</t>
  </si>
  <si>
    <t>RX000366</t>
  </si>
  <si>
    <t>RF3723988</t>
  </si>
  <si>
    <t>RF8319864</t>
  </si>
  <si>
    <t>RF9549809</t>
  </si>
  <si>
    <t>RX000367</t>
  </si>
  <si>
    <t>RF9197714</t>
  </si>
  <si>
    <t>RF7177044</t>
  </si>
  <si>
    <t>RF1968122</t>
  </si>
  <si>
    <t>RF7464817</t>
  </si>
  <si>
    <t>RF5066006</t>
  </si>
  <si>
    <t>RX000368</t>
  </si>
  <si>
    <t>RF1578940</t>
  </si>
  <si>
    <t>RF7063525</t>
  </si>
  <si>
    <t>RF1474058</t>
  </si>
  <si>
    <t>RF5384401</t>
  </si>
  <si>
    <t>RX000369</t>
  </si>
  <si>
    <t>RF8641531</t>
  </si>
  <si>
    <t>RF3472414</t>
  </si>
  <si>
    <t>RF5150931</t>
  </si>
  <si>
    <t>RF1206987</t>
  </si>
  <si>
    <t>RX000370</t>
  </si>
  <si>
    <t>RF2548634</t>
  </si>
  <si>
    <t>RF7448284</t>
  </si>
  <si>
    <t>RF2348021</t>
  </si>
  <si>
    <t>RF3782058</t>
  </si>
  <si>
    <t>RX000371</t>
  </si>
  <si>
    <t>RF8161714</t>
  </si>
  <si>
    <t>RF6070402</t>
  </si>
  <si>
    <t>RF9945633</t>
  </si>
  <si>
    <t>RF7422127</t>
  </si>
  <si>
    <t>RF6167027</t>
  </si>
  <si>
    <t>RF2833314</t>
  </si>
  <si>
    <t>RX000372</t>
  </si>
  <si>
    <t>RF6777952</t>
  </si>
  <si>
    <t>RF3394334</t>
  </si>
  <si>
    <t>RF7676832</t>
  </si>
  <si>
    <t>RX000373</t>
  </si>
  <si>
    <t>RF6169066</t>
  </si>
  <si>
    <t>RF3825261</t>
  </si>
  <si>
    <t>RF9249747</t>
  </si>
  <si>
    <t>RF8010185</t>
  </si>
  <si>
    <t>RX000374</t>
  </si>
  <si>
    <t>RF7993453</t>
  </si>
  <si>
    <t>RF5837546</t>
  </si>
  <si>
    <t>RF3959522</t>
  </si>
  <si>
    <t>RX000375</t>
  </si>
  <si>
    <t>RF4127273</t>
  </si>
  <si>
    <t>RF3253718</t>
  </si>
  <si>
    <t>RF9161633</t>
  </si>
  <si>
    <t>RF8560833</t>
  </si>
  <si>
    <t>RX000376</t>
  </si>
  <si>
    <t>RF4566389</t>
  </si>
  <si>
    <t>RF4371228</t>
  </si>
  <si>
    <t>RF4219293</t>
  </si>
  <si>
    <t>RX000377</t>
  </si>
  <si>
    <t>RF7858398</t>
  </si>
  <si>
    <t>RF2831995</t>
  </si>
  <si>
    <t>RF3787134</t>
  </si>
  <si>
    <t>RF7337233</t>
  </si>
  <si>
    <t>RX000378</t>
  </si>
  <si>
    <t>RF5643299</t>
  </si>
  <si>
    <t>RF6740356</t>
  </si>
  <si>
    <t>RF9017783</t>
  </si>
  <si>
    <t>RX000379</t>
  </si>
  <si>
    <t>RF2691296</t>
  </si>
  <si>
    <t>RF2024357</t>
  </si>
  <si>
    <t>RF1121243</t>
  </si>
  <si>
    <t>RF2624736</t>
  </si>
  <si>
    <t>RX000380</t>
  </si>
  <si>
    <t>RF9763319</t>
  </si>
  <si>
    <t>RF1121835</t>
  </si>
  <si>
    <t>RF9152488</t>
  </si>
  <si>
    <t>RX000381</t>
  </si>
  <si>
    <t>RF6654424</t>
  </si>
  <si>
    <t>RF8205036</t>
  </si>
  <si>
    <t>RF7220742</t>
  </si>
  <si>
    <t>RF6755884</t>
  </si>
  <si>
    <t>RF7685239</t>
  </si>
  <si>
    <t>RX000382</t>
  </si>
  <si>
    <t>RF1960353</t>
  </si>
  <si>
    <t>RF6540763</t>
  </si>
  <si>
    <t>RF2680697</t>
  </si>
  <si>
    <t>RF8665833</t>
  </si>
  <si>
    <t>RF3329735</t>
  </si>
  <si>
    <t>RX000383</t>
  </si>
  <si>
    <t>RF3061828</t>
  </si>
  <si>
    <t>RF9902483</t>
  </si>
  <si>
    <t>RF5169769</t>
  </si>
  <si>
    <t>RF8581927</t>
  </si>
  <si>
    <t>RF8972523</t>
  </si>
  <si>
    <t>RF1052497</t>
  </si>
  <si>
    <t>RX000384</t>
  </si>
  <si>
    <t>RF6405343</t>
  </si>
  <si>
    <t>RF7043247</t>
  </si>
  <si>
    <t>RF1767629</t>
  </si>
  <si>
    <t>RF8454220</t>
  </si>
  <si>
    <t>RX000385</t>
  </si>
  <si>
    <t>RF9129167</t>
  </si>
  <si>
    <t>RF2365149</t>
  </si>
  <si>
    <t>RF8179243</t>
  </si>
  <si>
    <t>RF2685367</t>
  </si>
  <si>
    <t>RF4272848</t>
  </si>
  <si>
    <t>RX000386</t>
  </si>
  <si>
    <t>RF3401850</t>
  </si>
  <si>
    <t>RF9725065</t>
  </si>
  <si>
    <t>RF9466397</t>
  </si>
  <si>
    <t>RF3145157</t>
  </si>
  <si>
    <t>RF8831655</t>
  </si>
  <si>
    <t>RX000387</t>
  </si>
  <si>
    <t>RF8487448</t>
  </si>
  <si>
    <t>RF9089445</t>
  </si>
  <si>
    <t>RF5041658</t>
  </si>
  <si>
    <t>RF4550743</t>
  </si>
  <si>
    <t>RF2769487</t>
  </si>
  <si>
    <t>RX000388</t>
  </si>
  <si>
    <t>RF1490260</t>
  </si>
  <si>
    <t>RF6477774</t>
  </si>
  <si>
    <t>RF5322289</t>
  </si>
  <si>
    <t>RX000389</t>
  </si>
  <si>
    <t>RF8991026</t>
  </si>
  <si>
    <t>RF3065243</t>
  </si>
  <si>
    <t>RF3277614</t>
  </si>
  <si>
    <t>RF2517360</t>
  </si>
  <si>
    <t>RX000390</t>
  </si>
  <si>
    <t>RF6583476</t>
  </si>
  <si>
    <t>RF4754845</t>
  </si>
  <si>
    <t>RF2084932</t>
  </si>
  <si>
    <t>RF6758373</t>
  </si>
  <si>
    <t>RF7403032</t>
  </si>
  <si>
    <t>RF4915256</t>
  </si>
  <si>
    <t>RX000391</t>
  </si>
  <si>
    <t>RF5346875</t>
  </si>
  <si>
    <t>RF5881775</t>
  </si>
  <si>
    <t>RF2868688</t>
  </si>
  <si>
    <t>RF6708243</t>
  </si>
  <si>
    <t>RF4156740</t>
  </si>
  <si>
    <t>RF3137710</t>
  </si>
  <si>
    <t>RX000392</t>
  </si>
  <si>
    <t>RF6257514</t>
  </si>
  <si>
    <t>RF1028160</t>
  </si>
  <si>
    <t>RF2038256</t>
  </si>
  <si>
    <t>RF9985927</t>
  </si>
  <si>
    <t>RF6362719</t>
  </si>
  <si>
    <t>RX000393</t>
  </si>
  <si>
    <t>RF7124083</t>
  </si>
  <si>
    <t>RF3119085</t>
  </si>
  <si>
    <t>RF4726916</t>
  </si>
  <si>
    <t>RF7632241</t>
  </si>
  <si>
    <t>RF8727632</t>
  </si>
  <si>
    <t>RF4672603</t>
  </si>
  <si>
    <t>RX000394</t>
  </si>
  <si>
    <t>RF8646795</t>
  </si>
  <si>
    <t>RF5754542</t>
  </si>
  <si>
    <t>RF1576194</t>
  </si>
  <si>
    <t>RF6371047</t>
  </si>
  <si>
    <t>RF5587772</t>
  </si>
  <si>
    <t>RX000395</t>
  </si>
  <si>
    <t>RF9024252</t>
  </si>
  <si>
    <t>RF4618930</t>
  </si>
  <si>
    <t>RF1986711</t>
  </si>
  <si>
    <t>RX000396</t>
  </si>
  <si>
    <t>RF6589238</t>
  </si>
  <si>
    <t>RF4533501</t>
  </si>
  <si>
    <t>RF4776077</t>
  </si>
  <si>
    <t>RF1881916</t>
  </si>
  <si>
    <t>RF4003461</t>
  </si>
  <si>
    <t>RF6018095</t>
  </si>
  <si>
    <t>RX000397</t>
  </si>
  <si>
    <t>RF3670819</t>
  </si>
  <si>
    <t>RF7581459</t>
  </si>
  <si>
    <t>RF8087324</t>
  </si>
  <si>
    <t>RF8942696</t>
  </si>
  <si>
    <t>RF7565976</t>
  </si>
  <si>
    <t>RF5737283</t>
  </si>
  <si>
    <t>RX000398</t>
  </si>
  <si>
    <t>RF4273103</t>
  </si>
  <si>
    <t>RF7606405</t>
  </si>
  <si>
    <t>RF3196149</t>
  </si>
  <si>
    <t>RF1908038</t>
  </si>
  <si>
    <t>RF8676121</t>
  </si>
  <si>
    <t>RX000399</t>
  </si>
  <si>
    <t>RF3746337</t>
  </si>
  <si>
    <t>RF3307889</t>
  </si>
  <si>
    <t>RF9094028</t>
  </si>
  <si>
    <t>RF3429724</t>
  </si>
  <si>
    <t>RF1153218</t>
  </si>
  <si>
    <t>RX000400</t>
  </si>
  <si>
    <t>RF2710400</t>
  </si>
  <si>
    <t>RF3476408</t>
  </si>
  <si>
    <t>RF8165734</t>
  </si>
  <si>
    <t>RF2611413</t>
  </si>
  <si>
    <t>RX000401</t>
  </si>
  <si>
    <t>RF8950315</t>
  </si>
  <si>
    <t>RF1880336</t>
  </si>
  <si>
    <t>RF8278315</t>
  </si>
  <si>
    <t>RX000402</t>
  </si>
  <si>
    <t>RF7777894</t>
  </si>
  <si>
    <t>RF1570305</t>
  </si>
  <si>
    <t>RF5040883</t>
  </si>
  <si>
    <t>RF9197782</t>
  </si>
  <si>
    <t>RF7297691</t>
  </si>
  <si>
    <t>RX000403</t>
  </si>
  <si>
    <t>RF2503425</t>
  </si>
  <si>
    <t>RF8779155</t>
  </si>
  <si>
    <t>RF7410589</t>
  </si>
  <si>
    <t>RF7162658</t>
  </si>
  <si>
    <t>RX000404</t>
  </si>
  <si>
    <t>RF3013272</t>
  </si>
  <si>
    <t>RF2386418</t>
  </si>
  <si>
    <t>RF9207723</t>
  </si>
  <si>
    <t>RF9552160</t>
  </si>
  <si>
    <t>RF1386324</t>
  </si>
  <si>
    <t>RF5592340</t>
  </si>
  <si>
    <t>RX000405</t>
  </si>
  <si>
    <t>RF2586340</t>
  </si>
  <si>
    <t>RF4038296</t>
  </si>
  <si>
    <t>RF9123384</t>
  </si>
  <si>
    <t>RF8275548</t>
  </si>
  <si>
    <t>RF3101118</t>
  </si>
  <si>
    <t>RF4101936</t>
  </si>
  <si>
    <t>RX000406</t>
  </si>
  <si>
    <t>RF1331289</t>
  </si>
  <si>
    <t>RF9999580</t>
  </si>
  <si>
    <t>RF2072595</t>
  </si>
  <si>
    <t>RX000407</t>
  </si>
  <si>
    <t>RF3081873</t>
  </si>
  <si>
    <t>RF4480664</t>
  </si>
  <si>
    <t>RF2968404</t>
  </si>
  <si>
    <t>RF4018851</t>
  </si>
  <si>
    <t>RF8503322</t>
  </si>
  <si>
    <t>RF1656713</t>
  </si>
  <si>
    <t>RX000408</t>
  </si>
  <si>
    <t>RF4459963</t>
  </si>
  <si>
    <t>RF3704659</t>
  </si>
  <si>
    <t>RF1587291</t>
  </si>
  <si>
    <t>RX000409</t>
  </si>
  <si>
    <t>RF3092406</t>
  </si>
  <si>
    <t>RF6009306</t>
  </si>
  <si>
    <t>RF3879023</t>
  </si>
  <si>
    <t>RF1001435</t>
  </si>
  <si>
    <t>RF9714808</t>
  </si>
  <si>
    <t>RX000410</t>
  </si>
  <si>
    <t>RF5922381</t>
  </si>
  <si>
    <t>RF9960751</t>
  </si>
  <si>
    <t>RF6250195</t>
  </si>
  <si>
    <t>RX000411</t>
  </si>
  <si>
    <t>RF6907545</t>
  </si>
  <si>
    <t>RF9566284</t>
  </si>
  <si>
    <t>RF2661097</t>
  </si>
  <si>
    <t>RF1750538</t>
  </si>
  <si>
    <t>RF1616293</t>
  </si>
  <si>
    <t>RF4610673</t>
  </si>
  <si>
    <t>RX000412</t>
  </si>
  <si>
    <t>RF4624549</t>
  </si>
  <si>
    <t>RF7024113</t>
  </si>
  <si>
    <t>RF3155739</t>
  </si>
  <si>
    <t>RF8080237</t>
  </si>
  <si>
    <t>RF5373391</t>
  </si>
  <si>
    <t>RX000413</t>
  </si>
  <si>
    <t>RF3740044</t>
  </si>
  <si>
    <t>RF8651547</t>
  </si>
  <si>
    <t>RF5264422</t>
  </si>
  <si>
    <t>RF8136077</t>
  </si>
  <si>
    <t>RF2183767</t>
  </si>
  <si>
    <t>RX000414</t>
  </si>
  <si>
    <t>RF5519776</t>
  </si>
  <si>
    <t>RF4231751</t>
  </si>
  <si>
    <t>RF7243511</t>
  </si>
  <si>
    <t>RF8041170</t>
  </si>
  <si>
    <t>RX000415</t>
  </si>
  <si>
    <t>RF3575158</t>
  </si>
  <si>
    <t>RF8275056</t>
  </si>
  <si>
    <t>RF1434695</t>
  </si>
  <si>
    <t>RF5531949</t>
  </si>
  <si>
    <t>RX000416</t>
  </si>
  <si>
    <t>RF9916589</t>
  </si>
  <si>
    <t>RF7824657</t>
  </si>
  <si>
    <t>RF7087100</t>
  </si>
  <si>
    <t>RX000417</t>
  </si>
  <si>
    <t>RF5584424</t>
  </si>
  <si>
    <t>RF4787716</t>
  </si>
  <si>
    <t>RF7327627</t>
  </si>
  <si>
    <t>RX000418</t>
  </si>
  <si>
    <t>RF7352396</t>
  </si>
  <si>
    <t>RF3072044</t>
  </si>
  <si>
    <t>RF9214437</t>
  </si>
  <si>
    <t>RX000419</t>
  </si>
  <si>
    <t>RF9874478</t>
  </si>
  <si>
    <t>RF5731119</t>
  </si>
  <si>
    <t>RF5547530</t>
  </si>
  <si>
    <t>RF2662054</t>
  </si>
  <si>
    <t>RF7535788</t>
  </si>
  <si>
    <t>RX000420</t>
  </si>
  <si>
    <t>RF6791040</t>
  </si>
  <si>
    <t>RF9920146</t>
  </si>
  <si>
    <t>RF7755367</t>
  </si>
  <si>
    <t>RF3140306</t>
  </si>
  <si>
    <t>RF3120109</t>
  </si>
  <si>
    <t>RX000421</t>
  </si>
  <si>
    <t>RF7355220</t>
  </si>
  <si>
    <t>RF5485722</t>
  </si>
  <si>
    <t>RF7210098</t>
  </si>
  <si>
    <t>RF8680384</t>
  </si>
  <si>
    <t>RX000422</t>
  </si>
  <si>
    <t>RF8364526</t>
  </si>
  <si>
    <t>RF8862907</t>
  </si>
  <si>
    <t>RF5812035</t>
  </si>
  <si>
    <t>RF8176707</t>
  </si>
  <si>
    <t>RF4838024</t>
  </si>
  <si>
    <t>RF6128149</t>
  </si>
  <si>
    <t>RX000423</t>
  </si>
  <si>
    <t>RF6246854</t>
  </si>
  <si>
    <t>RF2512308</t>
  </si>
  <si>
    <t>RF5027148</t>
  </si>
  <si>
    <t>RX000424</t>
  </si>
  <si>
    <t>RF3770138</t>
  </si>
  <si>
    <t>RF1963205</t>
  </si>
  <si>
    <t>RF9268659</t>
  </si>
  <si>
    <t>RX000425</t>
  </si>
  <si>
    <t>RF1179426</t>
  </si>
  <si>
    <t>RF9534273</t>
  </si>
  <si>
    <t>RF3288888</t>
  </si>
  <si>
    <t>RF9351785</t>
  </si>
  <si>
    <t>RF7802682</t>
  </si>
  <si>
    <t>RX000426</t>
  </si>
  <si>
    <t>RF4190758</t>
  </si>
  <si>
    <t>RF1122310</t>
  </si>
  <si>
    <t>RF5097436</t>
  </si>
  <si>
    <t>RX000427</t>
  </si>
  <si>
    <t>RF9860239</t>
  </si>
  <si>
    <t>RF1710615</t>
  </si>
  <si>
    <t>RF8527132</t>
  </si>
  <si>
    <t>RF9783147</t>
  </si>
  <si>
    <t>RF7158092</t>
  </si>
  <si>
    <t>RX000428</t>
  </si>
  <si>
    <t>RF3236718</t>
  </si>
  <si>
    <t>RF6927248</t>
  </si>
  <si>
    <t>RF7360154</t>
  </si>
  <si>
    <t>RX000429</t>
  </si>
  <si>
    <t>RF7262661</t>
  </si>
  <si>
    <t>RF6670004</t>
  </si>
  <si>
    <t>RF5190365</t>
  </si>
  <si>
    <t>RF2977453</t>
  </si>
  <si>
    <t>RF6019373</t>
  </si>
  <si>
    <t>RF4574653</t>
  </si>
  <si>
    <t>RX000430</t>
  </si>
  <si>
    <t>RF7603872</t>
  </si>
  <si>
    <t>RF6114027</t>
  </si>
  <si>
    <t>RF9649141</t>
  </si>
  <si>
    <t>RF1594402</t>
  </si>
  <si>
    <t>RF1964635</t>
  </si>
  <si>
    <t>RX000431</t>
  </si>
  <si>
    <t>RF1098836</t>
  </si>
  <si>
    <t>RF8723456</t>
  </si>
  <si>
    <t>RF6005493</t>
  </si>
  <si>
    <t>RF2797914</t>
  </si>
  <si>
    <t>RF6867356</t>
  </si>
  <si>
    <t>RF6948065</t>
  </si>
  <si>
    <t>RX000432</t>
  </si>
  <si>
    <t>RF2700165</t>
  </si>
  <si>
    <t>RF9255164</t>
  </si>
  <si>
    <t>RF2421764</t>
  </si>
  <si>
    <t>RF9628834</t>
  </si>
  <si>
    <t>RF7890722</t>
  </si>
  <si>
    <t>RF3611044</t>
  </si>
  <si>
    <t>RX000433</t>
  </si>
  <si>
    <t>RF5196564</t>
  </si>
  <si>
    <t>RF8897013</t>
  </si>
  <si>
    <t>RF7115223</t>
  </si>
  <si>
    <t>RX000434</t>
  </si>
  <si>
    <t>RF4056507</t>
  </si>
  <si>
    <t>RF5521152</t>
  </si>
  <si>
    <t>RF8358018</t>
  </si>
  <si>
    <t>RF8371182</t>
  </si>
  <si>
    <t>RF8280643</t>
  </si>
  <si>
    <t>RX000435</t>
  </si>
  <si>
    <t>RF7026992</t>
  </si>
  <si>
    <t>RF4329683</t>
  </si>
  <si>
    <t>RF4180407</t>
  </si>
  <si>
    <t>RF1675388</t>
  </si>
  <si>
    <t>RF6556840</t>
  </si>
  <si>
    <t>RX000436</t>
  </si>
  <si>
    <t>RF3689597</t>
  </si>
  <si>
    <t>RF4338530</t>
  </si>
  <si>
    <t>RF5459377</t>
  </si>
  <si>
    <t>RF8064807</t>
  </si>
  <si>
    <t>RF9314244</t>
  </si>
  <si>
    <t>RF6450711</t>
  </si>
  <si>
    <t>RX000437</t>
  </si>
  <si>
    <t>RF7708806</t>
  </si>
  <si>
    <t>RF7523795</t>
  </si>
  <si>
    <t>RF2841010</t>
  </si>
  <si>
    <t>RF3609561</t>
  </si>
  <si>
    <t>RX000438</t>
  </si>
  <si>
    <t>RF9388623</t>
  </si>
  <si>
    <t>RF4967894</t>
  </si>
  <si>
    <t>RF6740173</t>
  </si>
  <si>
    <t>RF8286823</t>
  </si>
  <si>
    <t>RX000439</t>
  </si>
  <si>
    <t>RF5856444</t>
  </si>
  <si>
    <t>RF9152539</t>
  </si>
  <si>
    <t>RF3558453</t>
  </si>
  <si>
    <t>RX000440</t>
  </si>
  <si>
    <t>RF9577181</t>
  </si>
  <si>
    <t>RF5185358</t>
  </si>
  <si>
    <t>RF2929715</t>
  </si>
  <si>
    <t>RF8200092</t>
  </si>
  <si>
    <t>RX000441</t>
  </si>
  <si>
    <t>RF8950602</t>
  </si>
  <si>
    <t>RF2729141</t>
  </si>
  <si>
    <t>RF9427765</t>
  </si>
  <si>
    <t>RF3495209</t>
  </si>
  <si>
    <t>RX000442</t>
  </si>
  <si>
    <t>RF3021003</t>
  </si>
  <si>
    <t>RF7732414</t>
  </si>
  <si>
    <t>RF5594635</t>
  </si>
  <si>
    <t>RF1296308</t>
  </si>
  <si>
    <t>RX000443</t>
  </si>
  <si>
    <t>RF4349462</t>
  </si>
  <si>
    <t>RF1854889</t>
  </si>
  <si>
    <t>RF7833312</t>
  </si>
  <si>
    <t>RF6141309</t>
  </si>
  <si>
    <t>RF4882711</t>
  </si>
  <si>
    <t>RF9039562</t>
  </si>
  <si>
    <t>RX000444</t>
  </si>
  <si>
    <t>RF9554093</t>
  </si>
  <si>
    <t>RF1866635</t>
  </si>
  <si>
    <t>RF2846415</t>
  </si>
  <si>
    <t>RF7099795</t>
  </si>
  <si>
    <t>RF6889214</t>
  </si>
  <si>
    <t>RF6366039</t>
  </si>
  <si>
    <t>RX000445</t>
  </si>
  <si>
    <t>RF4049286</t>
  </si>
  <si>
    <t>RF1008991</t>
  </si>
  <si>
    <t>RF6396217</t>
  </si>
  <si>
    <t>RF5700293</t>
  </si>
  <si>
    <t>RX000446</t>
  </si>
  <si>
    <t>RF2690500</t>
  </si>
  <si>
    <t>RF9242417</t>
  </si>
  <si>
    <t>RF6608323</t>
  </si>
  <si>
    <t>RF2871139</t>
  </si>
  <si>
    <t>RF3186206</t>
  </si>
  <si>
    <t>RX000447</t>
  </si>
  <si>
    <t>RF7049339</t>
  </si>
  <si>
    <t>RF7063033</t>
  </si>
  <si>
    <t>RF4997208</t>
  </si>
  <si>
    <t>RX000448</t>
  </si>
  <si>
    <t>RF5629621</t>
  </si>
  <si>
    <t>RF7443279</t>
  </si>
  <si>
    <t>RF2784517</t>
  </si>
  <si>
    <t>RF3019210</t>
  </si>
  <si>
    <t>RF4236786</t>
  </si>
  <si>
    <t>RX000449</t>
  </si>
  <si>
    <t>RF8478776</t>
  </si>
  <si>
    <t>RF2256271</t>
  </si>
  <si>
    <t>RF6752873</t>
  </si>
  <si>
    <t>RF4388982</t>
  </si>
  <si>
    <t>RX000450</t>
  </si>
  <si>
    <t>RF3578194</t>
  </si>
  <si>
    <t>RF3144664</t>
  </si>
  <si>
    <t>RF8016442</t>
  </si>
  <si>
    <t>RF5236674</t>
  </si>
  <si>
    <t>RF6827390</t>
  </si>
  <si>
    <t>RF8316976</t>
  </si>
  <si>
    <t>RX000451</t>
  </si>
  <si>
    <t>RF9100385</t>
  </si>
  <si>
    <t>RF9787280</t>
  </si>
  <si>
    <t>RF5599450</t>
  </si>
  <si>
    <t>RX000452</t>
  </si>
  <si>
    <t>RF3163157</t>
  </si>
  <si>
    <t>RF1762444</t>
  </si>
  <si>
    <t>RF2019943</t>
  </si>
  <si>
    <t>RF7668839</t>
  </si>
  <si>
    <t>RX000453</t>
  </si>
  <si>
    <t>RF9933361</t>
  </si>
  <si>
    <t>RF9614893</t>
  </si>
  <si>
    <t>RF3776934</t>
  </si>
  <si>
    <t>RF7547256</t>
  </si>
  <si>
    <t>RX000454</t>
  </si>
  <si>
    <t>RF5554916</t>
  </si>
  <si>
    <t>RF4088120</t>
  </si>
  <si>
    <t>RF3684405</t>
  </si>
  <si>
    <t>RF4654207</t>
  </si>
  <si>
    <t>RF1148668</t>
  </si>
  <si>
    <t>RF9452659</t>
  </si>
  <si>
    <t>RX000455</t>
  </si>
  <si>
    <t>RF9809266</t>
  </si>
  <si>
    <t>RF6090377</t>
  </si>
  <si>
    <t>RF4696630</t>
  </si>
  <si>
    <t>RF5504928</t>
  </si>
  <si>
    <t>RF2998223</t>
  </si>
  <si>
    <t>RF9951748</t>
  </si>
  <si>
    <t>RX000456</t>
  </si>
  <si>
    <t>RF5896318</t>
  </si>
  <si>
    <t>RF3485367</t>
  </si>
  <si>
    <t>RF1864361</t>
  </si>
  <si>
    <t>RX000457</t>
  </si>
  <si>
    <t>RF5177662</t>
  </si>
  <si>
    <t>RF4522752</t>
  </si>
  <si>
    <t>RF2949258</t>
  </si>
  <si>
    <t>RF6829443</t>
  </si>
  <si>
    <t>RF6445244</t>
  </si>
  <si>
    <t>RX000458</t>
  </si>
  <si>
    <t>RF5429825</t>
  </si>
  <si>
    <t>RF3241630</t>
  </si>
  <si>
    <t>RF5947522</t>
  </si>
  <si>
    <t>RF1960720</t>
  </si>
  <si>
    <t>RF4678901</t>
  </si>
  <si>
    <t>RX000459</t>
  </si>
  <si>
    <t>RF5692416</t>
  </si>
  <si>
    <t>RF5294752</t>
  </si>
  <si>
    <t>RF2785812</t>
  </si>
  <si>
    <t>RF7408577</t>
  </si>
  <si>
    <t>RF8418631</t>
  </si>
  <si>
    <t>RX000460</t>
  </si>
  <si>
    <t>RF6440230</t>
  </si>
  <si>
    <t>RF4421186</t>
  </si>
  <si>
    <t>RF7634775</t>
  </si>
  <si>
    <t>RF8279693</t>
  </si>
  <si>
    <t>RX000461</t>
  </si>
  <si>
    <t>RF3488634</t>
  </si>
  <si>
    <t>RF2571875</t>
  </si>
  <si>
    <t>RF4045291</t>
  </si>
  <si>
    <t>RF4168543</t>
  </si>
  <si>
    <t>RX000462</t>
  </si>
  <si>
    <t>RF9229532</t>
  </si>
  <si>
    <t>RF4026721</t>
  </si>
  <si>
    <t>RF5731917</t>
  </si>
  <si>
    <t>RF3981886</t>
  </si>
  <si>
    <t>RX000463</t>
  </si>
  <si>
    <t>RF7613533</t>
  </si>
  <si>
    <t>RF4151566</t>
  </si>
  <si>
    <t>RF3407905</t>
  </si>
  <si>
    <t>RF8634038</t>
  </si>
  <si>
    <t>RX000464</t>
  </si>
  <si>
    <t>RF7752901</t>
  </si>
  <si>
    <t>RF9837877</t>
  </si>
  <si>
    <t>RF1197778</t>
  </si>
  <si>
    <t>RF7442292</t>
  </si>
  <si>
    <t>RX000465</t>
  </si>
  <si>
    <t>RF2846089</t>
  </si>
  <si>
    <t>RF1227365</t>
  </si>
  <si>
    <t>RF1733836</t>
  </si>
  <si>
    <t>RF5166503</t>
  </si>
  <si>
    <t>RF2402500</t>
  </si>
  <si>
    <t>RF1157641</t>
  </si>
  <si>
    <t>RX000466</t>
  </si>
  <si>
    <t>RF2784071</t>
  </si>
  <si>
    <t>RF6677240</t>
  </si>
  <si>
    <t>RF4394393</t>
  </si>
  <si>
    <t>RX000467</t>
  </si>
  <si>
    <t>RF9060201</t>
  </si>
  <si>
    <t>RF8454556</t>
  </si>
  <si>
    <t>RF6565947</t>
  </si>
  <si>
    <t>RX000468</t>
  </si>
  <si>
    <t>RF3592303</t>
  </si>
  <si>
    <t>RF1937435</t>
  </si>
  <si>
    <t>RF5487177</t>
  </si>
  <si>
    <t>RF3064864</t>
  </si>
  <si>
    <t>RF5978445</t>
  </si>
  <si>
    <t>RX000469</t>
  </si>
  <si>
    <t>RF9582257</t>
  </si>
  <si>
    <t>RF7967320</t>
  </si>
  <si>
    <t>RF1402667</t>
  </si>
  <si>
    <t>RX000470</t>
  </si>
  <si>
    <t>RF8166143</t>
  </si>
  <si>
    <t>RF3472567</t>
  </si>
  <si>
    <t>RF5812480</t>
  </si>
  <si>
    <t>RF2885904</t>
  </si>
  <si>
    <t>RX000471</t>
  </si>
  <si>
    <t>RF3844728</t>
  </si>
  <si>
    <t>RF4766861</t>
  </si>
  <si>
    <t>RF5728058</t>
  </si>
  <si>
    <t>RF2279932</t>
  </si>
  <si>
    <t>RF6598972</t>
  </si>
  <si>
    <t>RF1727239</t>
  </si>
  <si>
    <t>RX000472</t>
  </si>
  <si>
    <t>RF3535087</t>
  </si>
  <si>
    <t>RF8191191</t>
  </si>
  <si>
    <t>RF8134419</t>
  </si>
  <si>
    <t>RX000473</t>
  </si>
  <si>
    <t>RF6059400</t>
  </si>
  <si>
    <t>RF5815154</t>
  </si>
  <si>
    <t>RF2743531</t>
  </si>
  <si>
    <t>RF5452689</t>
  </si>
  <si>
    <t>RX000474</t>
  </si>
  <si>
    <t>RF2281267</t>
  </si>
  <si>
    <t>RF1036553</t>
  </si>
  <si>
    <t>RF3493814</t>
  </si>
  <si>
    <t>RF3459356</t>
  </si>
  <si>
    <t>RF8494305</t>
  </si>
  <si>
    <t>RX000475</t>
  </si>
  <si>
    <t>RF9026757</t>
  </si>
  <si>
    <t>RF2129335</t>
  </si>
  <si>
    <t>RF8171473</t>
  </si>
  <si>
    <t>RF5672054</t>
  </si>
  <si>
    <t>RF2517449</t>
  </si>
  <si>
    <t>RF7459520</t>
  </si>
  <si>
    <t>RX000476</t>
  </si>
  <si>
    <t>RF6357229</t>
  </si>
  <si>
    <t>RF8110722</t>
  </si>
  <si>
    <t>RF7944833</t>
  </si>
  <si>
    <t>RF3318968</t>
  </si>
  <si>
    <t>RX000477</t>
  </si>
  <si>
    <t>RF5125653</t>
  </si>
  <si>
    <t>RF8023943</t>
  </si>
  <si>
    <t>RF9339992</t>
  </si>
  <si>
    <t>RF9955185</t>
  </si>
  <si>
    <t>RF7452974</t>
  </si>
  <si>
    <t>RX000478</t>
  </si>
  <si>
    <t>RF8077313</t>
  </si>
  <si>
    <t>RF4679813</t>
  </si>
  <si>
    <t>RF2463815</t>
  </si>
  <si>
    <t>RF4410466</t>
  </si>
  <si>
    <t>RX000479</t>
  </si>
  <si>
    <t>RF1287807</t>
  </si>
  <si>
    <t>RF8951164</t>
  </si>
  <si>
    <t>RF6861079</t>
  </si>
  <si>
    <t>RX000480</t>
  </si>
  <si>
    <t>RF3337892</t>
  </si>
  <si>
    <t>RF8724035</t>
  </si>
  <si>
    <t>RF5068431</t>
  </si>
  <si>
    <t>RX000481</t>
  </si>
  <si>
    <t>RF4767947</t>
  </si>
  <si>
    <t>RF3311922</t>
  </si>
  <si>
    <t>RF3400426</t>
  </si>
  <si>
    <t>RF1442027</t>
  </si>
  <si>
    <t>RF8125430</t>
  </si>
  <si>
    <t>RF2237660</t>
  </si>
  <si>
    <t>RX000482</t>
  </si>
  <si>
    <t>RF3653705</t>
  </si>
  <si>
    <t>RF3464349</t>
  </si>
  <si>
    <t>RF5111186</t>
  </si>
  <si>
    <t>RX000483</t>
  </si>
  <si>
    <t>RF1209341</t>
  </si>
  <si>
    <t>RF7987624</t>
  </si>
  <si>
    <t>RF3350695</t>
  </si>
  <si>
    <t>RX000484</t>
  </si>
  <si>
    <t>RF9849143</t>
  </si>
  <si>
    <t>RF6024905</t>
  </si>
  <si>
    <t>RF7904201</t>
  </si>
  <si>
    <t>RF6659575</t>
  </si>
  <si>
    <t>RF1221617</t>
  </si>
  <si>
    <t>RF2006646</t>
  </si>
  <si>
    <t>RX000485</t>
  </si>
  <si>
    <t>RF1538869</t>
  </si>
  <si>
    <t>RF3912192</t>
  </si>
  <si>
    <t>RF3690206</t>
  </si>
  <si>
    <t>RF8621830</t>
  </si>
  <si>
    <t>RX000486</t>
  </si>
  <si>
    <t>RF5329433</t>
  </si>
  <si>
    <t>RF9420022</t>
  </si>
  <si>
    <t>RF4813710</t>
  </si>
  <si>
    <t>RF3630678</t>
  </si>
  <si>
    <t>RF2542438</t>
  </si>
  <si>
    <t>RF4554492</t>
  </si>
  <si>
    <t>RX000487</t>
  </si>
  <si>
    <t>RF1939470</t>
  </si>
  <si>
    <t>RF7581550</t>
  </si>
  <si>
    <t>RF2295356</t>
  </si>
  <si>
    <t>RF9009715</t>
  </si>
  <si>
    <t>RX000488</t>
  </si>
  <si>
    <t>RF7796448</t>
  </si>
  <si>
    <t>RF7383228</t>
  </si>
  <si>
    <t>RF1917238</t>
  </si>
  <si>
    <t>RF7232368</t>
  </si>
  <si>
    <t>RF8117262</t>
  </si>
  <si>
    <t>RF2751542</t>
  </si>
  <si>
    <t>RX000489</t>
  </si>
  <si>
    <t>RF7085123</t>
  </si>
  <si>
    <t>RF6628280</t>
  </si>
  <si>
    <t>RF3730666</t>
  </si>
  <si>
    <t>RX000490</t>
  </si>
  <si>
    <t>RF2786178</t>
  </si>
  <si>
    <t>RF4555258</t>
  </si>
  <si>
    <t>RF1184163</t>
  </si>
  <si>
    <t>RF6186174</t>
  </si>
  <si>
    <t>RF1543024</t>
  </si>
  <si>
    <t>RX000491</t>
  </si>
  <si>
    <t>RF5515889</t>
  </si>
  <si>
    <t>RF1752869</t>
  </si>
  <si>
    <t>RF9116934</t>
  </si>
  <si>
    <t>RF2563819</t>
  </si>
  <si>
    <t>RX000492</t>
  </si>
  <si>
    <t>RF1142249</t>
  </si>
  <si>
    <t>RF5737922</t>
  </si>
  <si>
    <t>RF9392233</t>
  </si>
  <si>
    <t>RF6275972</t>
  </si>
  <si>
    <t>RF3172932</t>
  </si>
  <si>
    <t>RX000493</t>
  </si>
  <si>
    <t>RF2633762</t>
  </si>
  <si>
    <t>RF7833134</t>
  </si>
  <si>
    <t>RF9448643</t>
  </si>
  <si>
    <t>RF9425133</t>
  </si>
  <si>
    <t>RF7410771</t>
  </si>
  <si>
    <t>RX000494</t>
  </si>
  <si>
    <t>RF1627606</t>
  </si>
  <si>
    <t>RF3704873</t>
  </si>
  <si>
    <t>RF2321253</t>
  </si>
  <si>
    <t>RX000495</t>
  </si>
  <si>
    <t>RF2565160</t>
  </si>
  <si>
    <t>RF4885101</t>
  </si>
  <si>
    <t>RF3363282</t>
  </si>
  <si>
    <t>RF3701920</t>
  </si>
  <si>
    <t>RF9662089</t>
  </si>
  <si>
    <t>RF8507472</t>
  </si>
  <si>
    <t>RX000496</t>
  </si>
  <si>
    <t>RF3201130</t>
  </si>
  <si>
    <t>RF5879512</t>
  </si>
  <si>
    <t>RF8229326</t>
  </si>
  <si>
    <t>RF7503423</t>
  </si>
  <si>
    <t>RF3556871</t>
  </si>
  <si>
    <t>RX000497</t>
  </si>
  <si>
    <t>RF9347047</t>
  </si>
  <si>
    <t>RF1250681</t>
  </si>
  <si>
    <t>RF9370358</t>
  </si>
  <si>
    <t>RX000498</t>
  </si>
  <si>
    <t>RF8630409</t>
  </si>
  <si>
    <t>RF3847389</t>
  </si>
  <si>
    <t>RF5699588</t>
  </si>
  <si>
    <t>RX000499</t>
  </si>
  <si>
    <t>RF7095636</t>
  </si>
  <si>
    <t>RF2497018</t>
  </si>
  <si>
    <t>RF5327583</t>
  </si>
  <si>
    <t>RX000500</t>
  </si>
  <si>
    <t>RF5295408</t>
  </si>
  <si>
    <t>RF8416290</t>
  </si>
  <si>
    <t>RF3356313</t>
  </si>
  <si>
    <t>RF9191626</t>
  </si>
  <si>
    <t>RF7098050</t>
  </si>
  <si>
    <t>RF7862438</t>
  </si>
  <si>
    <t>RX000501</t>
  </si>
  <si>
    <t>RF3163996</t>
  </si>
  <si>
    <t>RF7152746</t>
  </si>
  <si>
    <t>RF6262096</t>
  </si>
  <si>
    <t>RF2400738</t>
  </si>
  <si>
    <t>RF7932248</t>
  </si>
  <si>
    <t>RF1715977</t>
  </si>
  <si>
    <t>RX000502</t>
  </si>
  <si>
    <t>RF1957285</t>
  </si>
  <si>
    <t>RF5107344</t>
  </si>
  <si>
    <t>RF1133260</t>
  </si>
  <si>
    <t>RF2766607</t>
  </si>
  <si>
    <t>RF7698813</t>
  </si>
  <si>
    <t>RX000503</t>
  </si>
  <si>
    <t>RF2224379</t>
  </si>
  <si>
    <t>RF7513301</t>
  </si>
  <si>
    <t>RF8755747</t>
  </si>
  <si>
    <t>RF8816129</t>
  </si>
  <si>
    <t>RX000504</t>
  </si>
  <si>
    <t>RF9977752</t>
  </si>
  <si>
    <t>RF8798939</t>
  </si>
  <si>
    <t>RF2439863</t>
  </si>
  <si>
    <t>RF2817783</t>
  </si>
  <si>
    <t>RF7736395</t>
  </si>
  <si>
    <t>RX000505</t>
  </si>
  <si>
    <t>RF2081652</t>
  </si>
  <si>
    <t>RF6744913</t>
  </si>
  <si>
    <t>RF9158676</t>
  </si>
  <si>
    <t>RF2918079</t>
  </si>
  <si>
    <t>RX000506</t>
  </si>
  <si>
    <t>RF8626564</t>
  </si>
  <si>
    <t>RF3612902</t>
  </si>
  <si>
    <t>RF3441316</t>
  </si>
  <si>
    <t>RF4581434</t>
  </si>
  <si>
    <t>RF1525516</t>
  </si>
  <si>
    <t>RF7064842</t>
  </si>
  <si>
    <t>RX000507</t>
  </si>
  <si>
    <t>RF8216043</t>
  </si>
  <si>
    <t>RF4580607</t>
  </si>
  <si>
    <t>RF8095426</t>
  </si>
  <si>
    <t>RX000508</t>
  </si>
  <si>
    <t>RF5229054</t>
  </si>
  <si>
    <t>RF3954562</t>
  </si>
  <si>
    <t>RF5595368</t>
  </si>
  <si>
    <t>RX000509</t>
  </si>
  <si>
    <t>RF2370851</t>
  </si>
  <si>
    <t>RF8573586</t>
  </si>
  <si>
    <t>RF5352802</t>
  </si>
  <si>
    <t>RX000510</t>
  </si>
  <si>
    <t>RF1901645</t>
  </si>
  <si>
    <t>RF8189612</t>
  </si>
  <si>
    <t>RF5981239</t>
  </si>
  <si>
    <t>RF8031349</t>
  </si>
  <si>
    <t>RX000511</t>
  </si>
  <si>
    <t>RF8977556</t>
  </si>
  <si>
    <t>RF3695916</t>
  </si>
  <si>
    <t>RF8328019</t>
  </si>
  <si>
    <t>RF7528651</t>
  </si>
  <si>
    <t>RF2305413</t>
  </si>
  <si>
    <t>RX000512</t>
  </si>
  <si>
    <t>RF3426274</t>
  </si>
  <si>
    <t>RF6310245</t>
  </si>
  <si>
    <t>RF3525076</t>
  </si>
  <si>
    <t>RF6308442</t>
  </si>
  <si>
    <t>RX000513</t>
  </si>
  <si>
    <t>RF7818036</t>
  </si>
  <si>
    <t>RF9735757</t>
  </si>
  <si>
    <t>RF1061687</t>
  </si>
  <si>
    <t>RF3109184</t>
  </si>
  <si>
    <t>RF8538483</t>
  </si>
  <si>
    <t>RF1612133</t>
  </si>
  <si>
    <t>RX000514</t>
  </si>
  <si>
    <t>RF4148361</t>
  </si>
  <si>
    <t>RF3786712</t>
  </si>
  <si>
    <t>RF6839906</t>
  </si>
  <si>
    <t>RX000515</t>
  </si>
  <si>
    <t>RF4207115</t>
  </si>
  <si>
    <t>RF1241105</t>
  </si>
  <si>
    <t>RF7103458</t>
  </si>
  <si>
    <t>RF9423591</t>
  </si>
  <si>
    <t>RX000516</t>
  </si>
  <si>
    <t>RF3092879</t>
  </si>
  <si>
    <t>RF9374022</t>
  </si>
  <si>
    <t>RF8650368</t>
  </si>
  <si>
    <t>RF7885148</t>
  </si>
  <si>
    <t>RF9777333</t>
  </si>
  <si>
    <t>RX000517</t>
  </si>
  <si>
    <t>RF6634235</t>
  </si>
  <si>
    <t>RF3949666</t>
  </si>
  <si>
    <t>RF8187084</t>
  </si>
  <si>
    <t>RF3967808</t>
  </si>
  <si>
    <t>RF3728933</t>
  </si>
  <si>
    <t>RF5781975</t>
  </si>
  <si>
    <t>RX000518</t>
  </si>
  <si>
    <t>RF8339925</t>
  </si>
  <si>
    <t>RF5752118</t>
  </si>
  <si>
    <t>RF2664720</t>
  </si>
  <si>
    <t>RF2741677</t>
  </si>
  <si>
    <t>RF1275590</t>
  </si>
  <si>
    <t>RF9328292</t>
  </si>
  <si>
    <t>RX000519</t>
  </si>
  <si>
    <t>RF2672723</t>
  </si>
  <si>
    <t>RF8450817</t>
  </si>
  <si>
    <t>RF5863789</t>
  </si>
  <si>
    <t>RX000520</t>
  </si>
  <si>
    <t>RF8057182</t>
  </si>
  <si>
    <t>RF4739295</t>
  </si>
  <si>
    <t>RF2921009</t>
  </si>
  <si>
    <t>RX000521</t>
  </si>
  <si>
    <t>RF8878148</t>
  </si>
  <si>
    <t>RF6882321</t>
  </si>
  <si>
    <t>RF8783741</t>
  </si>
  <si>
    <t>RF7640565</t>
  </si>
  <si>
    <t>RF7285479</t>
  </si>
  <si>
    <t>RF5489736</t>
  </si>
  <si>
    <t>RX000522</t>
  </si>
  <si>
    <t>RF5437558</t>
  </si>
  <si>
    <t>RF7957788</t>
  </si>
  <si>
    <t>RF5052611</t>
  </si>
  <si>
    <t>RF7955106</t>
  </si>
  <si>
    <t>RF3573211</t>
  </si>
  <si>
    <t>RX000523</t>
  </si>
  <si>
    <t>RF7281485</t>
  </si>
  <si>
    <t>RF9706758</t>
  </si>
  <si>
    <t>RF6621876</t>
  </si>
  <si>
    <t>RX000524</t>
  </si>
  <si>
    <t>RF8214533</t>
  </si>
  <si>
    <t>RF7565971</t>
  </si>
  <si>
    <t>RF7598776</t>
  </si>
  <si>
    <t>RF1865385</t>
  </si>
  <si>
    <t>RF3162087</t>
  </si>
  <si>
    <t>RX000525</t>
  </si>
  <si>
    <t>RF7550021</t>
  </si>
  <si>
    <t>RF3914492</t>
  </si>
  <si>
    <t>RF6337250</t>
  </si>
  <si>
    <t>RF3658243</t>
  </si>
  <si>
    <t>RF4875025</t>
  </si>
  <si>
    <t>RF9460029</t>
  </si>
  <si>
    <t>RX000526</t>
  </si>
  <si>
    <t>RF7576872</t>
  </si>
  <si>
    <t>RF5365936</t>
  </si>
  <si>
    <t>RF3668469</t>
  </si>
  <si>
    <t>RF2564733</t>
  </si>
  <si>
    <t>RX000527</t>
  </si>
  <si>
    <t>RF8338707</t>
  </si>
  <si>
    <t>RF3567729</t>
  </si>
  <si>
    <t>RF7415688</t>
  </si>
  <si>
    <t>RX000528</t>
  </si>
  <si>
    <t>RF3190232</t>
  </si>
  <si>
    <t>RF7008279</t>
  </si>
  <si>
    <t>RF5981533</t>
  </si>
  <si>
    <t>RX000529</t>
  </si>
  <si>
    <t>RF9982810</t>
  </si>
  <si>
    <t>RF5114686</t>
  </si>
  <si>
    <t>RF7343582</t>
  </si>
  <si>
    <t>RF5613144</t>
  </si>
  <si>
    <t>RX000530</t>
  </si>
  <si>
    <t>RF3412052</t>
  </si>
  <si>
    <t>RF1388238</t>
  </si>
  <si>
    <t>RF2861122</t>
  </si>
  <si>
    <t>RX000531</t>
  </si>
  <si>
    <t>RF3058301</t>
  </si>
  <si>
    <t>RF3379602</t>
  </si>
  <si>
    <t>RF2556542</t>
  </si>
  <si>
    <t>RX000532</t>
  </si>
  <si>
    <t>RF9292055</t>
  </si>
  <si>
    <t>RF7063240</t>
  </si>
  <si>
    <t>RF4489198</t>
  </si>
  <si>
    <t>RF1368376</t>
  </si>
  <si>
    <t>RX000533</t>
  </si>
  <si>
    <t>RF2234399</t>
  </si>
  <si>
    <t>RF2280314</t>
  </si>
  <si>
    <t>RF8044872</t>
  </si>
  <si>
    <t>RF6261082</t>
  </si>
  <si>
    <t>RF8564486</t>
  </si>
  <si>
    <t>RF6012276</t>
  </si>
  <si>
    <t>RX000534</t>
  </si>
  <si>
    <t>RF3997703</t>
  </si>
  <si>
    <t>RF1527651</t>
  </si>
  <si>
    <t>RF6751404</t>
  </si>
  <si>
    <t>RF3657314</t>
  </si>
  <si>
    <t>RX000535</t>
  </si>
  <si>
    <t>RF5269818</t>
  </si>
  <si>
    <t>RF4235406</t>
  </si>
  <si>
    <t>RF9690512</t>
  </si>
  <si>
    <t>RX000536</t>
  </si>
  <si>
    <t>RF3555942</t>
  </si>
  <si>
    <t>RF7121849</t>
  </si>
  <si>
    <t>RF6495204</t>
  </si>
  <si>
    <t>RX000537</t>
  </si>
  <si>
    <t>RF4686979</t>
  </si>
  <si>
    <t>RF3123664</t>
  </si>
  <si>
    <t>RF4342651</t>
  </si>
  <si>
    <t>RX000538</t>
  </si>
  <si>
    <t>RF6847755</t>
  </si>
  <si>
    <t>RF5937884</t>
  </si>
  <si>
    <t>RF9318172</t>
  </si>
  <si>
    <t>RF9600949</t>
  </si>
  <si>
    <t>RF4238912</t>
  </si>
  <si>
    <t>RF5715786</t>
  </si>
  <si>
    <t>RX000539</t>
  </si>
  <si>
    <t>RF2726284</t>
  </si>
  <si>
    <t>RF6227531</t>
  </si>
  <si>
    <t>RF4453284</t>
  </si>
  <si>
    <t>RF8485284</t>
  </si>
  <si>
    <t>RX000540</t>
  </si>
  <si>
    <t>RF5557932</t>
  </si>
  <si>
    <t>RF6347715</t>
  </si>
  <si>
    <t>RF2804542</t>
  </si>
  <si>
    <t>RF7426442</t>
  </si>
  <si>
    <t>RF4350758</t>
  </si>
  <si>
    <t>RF2078208</t>
  </si>
  <si>
    <t>RX000541</t>
  </si>
  <si>
    <t>RF3805973</t>
  </si>
  <si>
    <t>RF9579143</t>
  </si>
  <si>
    <t>RF7875441</t>
  </si>
  <si>
    <t>RF9900282</t>
  </si>
  <si>
    <t>RF2923507</t>
  </si>
  <si>
    <t>RX000542</t>
  </si>
  <si>
    <t>RF6413691</t>
  </si>
  <si>
    <t>RF4119134</t>
  </si>
  <si>
    <t>RF4610191</t>
  </si>
  <si>
    <t>RX000543</t>
  </si>
  <si>
    <t>RF7235425</t>
  </si>
  <si>
    <t>RF3433361</t>
  </si>
  <si>
    <t>RF1161614</t>
  </si>
  <si>
    <t>RX000544</t>
  </si>
  <si>
    <t>RF1182888</t>
  </si>
  <si>
    <t>RF6517512</t>
  </si>
  <si>
    <t>RF4903198</t>
  </si>
  <si>
    <t>RX000545</t>
  </si>
  <si>
    <t>RF2111241</t>
  </si>
  <si>
    <t>RF5758257</t>
  </si>
  <si>
    <t>RF4559708</t>
  </si>
  <si>
    <t>RF4648430</t>
  </si>
  <si>
    <t>RF2255341</t>
  </si>
  <si>
    <t>RX000546</t>
  </si>
  <si>
    <t>RF8075793</t>
  </si>
  <si>
    <t>RF8301537</t>
  </si>
  <si>
    <t>RF6370746</t>
  </si>
  <si>
    <t>RF4307179</t>
  </si>
  <si>
    <t>RF1785036</t>
  </si>
  <si>
    <t>RX000547</t>
  </si>
  <si>
    <t>RF8067188</t>
  </si>
  <si>
    <t>RF3081929</t>
  </si>
  <si>
    <t>RF3871248</t>
  </si>
  <si>
    <t>RF6484048</t>
  </si>
  <si>
    <t>RF7423283</t>
  </si>
  <si>
    <t>RF5782125</t>
  </si>
  <si>
    <t>RX000548</t>
  </si>
  <si>
    <t>RF1077963</t>
  </si>
  <si>
    <t>RF5770866</t>
  </si>
  <si>
    <t>RF9950091</t>
  </si>
  <si>
    <t>RX000549</t>
  </si>
  <si>
    <t>RF1656328</t>
  </si>
  <si>
    <t>RF1273003</t>
  </si>
  <si>
    <t>RF7963867</t>
  </si>
  <si>
    <t>RX000550</t>
  </si>
  <si>
    <t>RF6049913</t>
  </si>
  <si>
    <t>RF6321559</t>
  </si>
  <si>
    <t>RF2338271</t>
  </si>
  <si>
    <t>RX000551</t>
  </si>
  <si>
    <t>RF6254198</t>
  </si>
  <si>
    <t>RF1789750</t>
  </si>
  <si>
    <t>RF6007056</t>
  </si>
  <si>
    <t>RF8626616</t>
  </si>
  <si>
    <t>RF3036971</t>
  </si>
  <si>
    <t>RF1491374</t>
  </si>
  <si>
    <t>RX000552</t>
  </si>
  <si>
    <t>RF1802525</t>
  </si>
  <si>
    <t>RF1174416</t>
  </si>
  <si>
    <t>RF8309538</t>
  </si>
  <si>
    <t>RX000553</t>
  </si>
  <si>
    <t>RF3855338</t>
  </si>
  <si>
    <t>RF4207127</t>
  </si>
  <si>
    <t>RF7188771</t>
  </si>
  <si>
    <t>RF1082902</t>
  </si>
  <si>
    <t>RF1722698</t>
  </si>
  <si>
    <t>RX000554</t>
  </si>
  <si>
    <t>RF1805363</t>
  </si>
  <si>
    <t>RF2258998</t>
  </si>
  <si>
    <t>RF6525223</t>
  </si>
  <si>
    <t>RF7367900</t>
  </si>
  <si>
    <t>RF3311285</t>
  </si>
  <si>
    <t>RX000555</t>
  </si>
  <si>
    <t>RF8729158</t>
  </si>
  <si>
    <t>RF3118772</t>
  </si>
  <si>
    <t>RF3483052</t>
  </si>
  <si>
    <t>RF8495720</t>
  </si>
  <si>
    <t>RX000556</t>
  </si>
  <si>
    <t>RF3053083</t>
  </si>
  <si>
    <t>RF9851473</t>
  </si>
  <si>
    <t>RF9018281</t>
  </si>
  <si>
    <t>RF9222577</t>
  </si>
  <si>
    <t>RF6400776</t>
  </si>
  <si>
    <t>RF4788807</t>
  </si>
  <si>
    <t>RX000557</t>
  </si>
  <si>
    <t>RF5426031</t>
  </si>
  <si>
    <t>RF5969984</t>
  </si>
  <si>
    <t>RF2389057</t>
  </si>
  <si>
    <t>RF5066398</t>
  </si>
  <si>
    <t>RF4454281</t>
  </si>
  <si>
    <t>RF9298107</t>
  </si>
  <si>
    <t>RX000558</t>
  </si>
  <si>
    <t>RF4564746</t>
  </si>
  <si>
    <t>RF4626151</t>
  </si>
  <si>
    <t>RF9181335</t>
  </si>
  <si>
    <t>RX000559</t>
  </si>
  <si>
    <t>RF6711805</t>
  </si>
  <si>
    <t>RF9852408</t>
  </si>
  <si>
    <t>RF6257292</t>
  </si>
  <si>
    <t>RF3583673</t>
  </si>
  <si>
    <t>RX000560</t>
  </si>
  <si>
    <t>RF9464296</t>
  </si>
  <si>
    <t>RF3182053</t>
  </si>
  <si>
    <t>RF7100930</t>
  </si>
  <si>
    <t>RF8590547</t>
  </si>
  <si>
    <t>RF9614497</t>
  </si>
  <si>
    <t>RF2151576</t>
  </si>
  <si>
    <t>RX000561</t>
  </si>
  <si>
    <t>RF8098339</t>
  </si>
  <si>
    <t>RF6153067</t>
  </si>
  <si>
    <t>RF2712355</t>
  </si>
  <si>
    <t>RF2848835</t>
  </si>
  <si>
    <t>RX000562</t>
  </si>
  <si>
    <t>RF1278299</t>
  </si>
  <si>
    <t>RF4137838</t>
  </si>
  <si>
    <t>RF9906779</t>
  </si>
  <si>
    <t>RX000563</t>
  </si>
  <si>
    <t>RF6904855</t>
  </si>
  <si>
    <t>RF2985184</t>
  </si>
  <si>
    <t>RF2410406</t>
  </si>
  <si>
    <t>RF8238926</t>
  </si>
  <si>
    <t>RF3526985</t>
  </si>
  <si>
    <t>RF9521598</t>
  </si>
  <si>
    <t>RX000564</t>
  </si>
  <si>
    <t>RF1891827</t>
  </si>
  <si>
    <t>RF5573282</t>
  </si>
  <si>
    <t>RF2641024</t>
  </si>
  <si>
    <t>RF7417663</t>
  </si>
  <si>
    <t>RF8089856</t>
  </si>
  <si>
    <t>RF7756052</t>
  </si>
  <si>
    <t>RX000565</t>
  </si>
  <si>
    <t>RF5629265</t>
  </si>
  <si>
    <t>RF9281506</t>
  </si>
  <si>
    <t>RF8274019</t>
  </si>
  <si>
    <t>RF5176591</t>
  </si>
  <si>
    <t>RX000566</t>
  </si>
  <si>
    <t>RF4683937</t>
  </si>
  <si>
    <t>RF1891503</t>
  </si>
  <si>
    <t>RF5005847</t>
  </si>
  <si>
    <t>RX000567</t>
  </si>
  <si>
    <t>RF9927688</t>
  </si>
  <si>
    <t>RF5621443</t>
  </si>
  <si>
    <t>RF7787380</t>
  </si>
  <si>
    <t>RF7591523</t>
  </si>
  <si>
    <t>RF9307601</t>
  </si>
  <si>
    <t>RX000568</t>
  </si>
  <si>
    <t>RF3869392</t>
  </si>
  <si>
    <t>RF4415429</t>
  </si>
  <si>
    <t>RF5831713</t>
  </si>
  <si>
    <t>RF5831479</t>
  </si>
  <si>
    <t>RF4105107</t>
  </si>
  <si>
    <t>RX000569</t>
  </si>
  <si>
    <t>RF8998677</t>
  </si>
  <si>
    <t>RF6122489</t>
  </si>
  <si>
    <t>RF3856028</t>
  </si>
  <si>
    <t>RX000570</t>
  </si>
  <si>
    <t>RF2165255</t>
  </si>
  <si>
    <t>RF4143117</t>
  </si>
  <si>
    <t>RF8637262</t>
  </si>
  <si>
    <t>RF8179349</t>
  </si>
  <si>
    <t>RX000571</t>
  </si>
  <si>
    <t>RF1349416</t>
  </si>
  <si>
    <t>RF5426369</t>
  </si>
  <si>
    <t>RF3864292</t>
  </si>
  <si>
    <t>RF1163307</t>
  </si>
  <si>
    <t>RF6907989</t>
  </si>
  <si>
    <t>RF9192437</t>
  </si>
  <si>
    <t>RX000572</t>
  </si>
  <si>
    <t>RF5152535</t>
  </si>
  <si>
    <t>RF2835192</t>
  </si>
  <si>
    <t>RF4830031</t>
  </si>
  <si>
    <t>RX000573</t>
  </si>
  <si>
    <t>RF9441397</t>
  </si>
  <si>
    <t>RF3459253</t>
  </si>
  <si>
    <t>RF2575550</t>
  </si>
  <si>
    <t>RF6110378</t>
  </si>
  <si>
    <t>RF8593642</t>
  </si>
  <si>
    <t>RX000574</t>
  </si>
  <si>
    <t>RF6885129</t>
  </si>
  <si>
    <t>RF5317440</t>
  </si>
  <si>
    <t>RF9162003</t>
  </si>
  <si>
    <t>RF7111760</t>
  </si>
  <si>
    <t>RF6052190</t>
  </si>
  <si>
    <t>RX000575</t>
  </si>
  <si>
    <t>RF6599209</t>
  </si>
  <si>
    <t>RF9126125</t>
  </si>
  <si>
    <t>RF5528798</t>
  </si>
  <si>
    <t>RF9712557</t>
  </si>
  <si>
    <t>RF3481356</t>
  </si>
  <si>
    <t>RX000576</t>
  </si>
  <si>
    <t>RF4695275</t>
  </si>
  <si>
    <t>RF3376209</t>
  </si>
  <si>
    <t>RF5099811</t>
  </si>
  <si>
    <t>RX000577</t>
  </si>
  <si>
    <t>RF8226291</t>
  </si>
  <si>
    <t>RF4461265</t>
  </si>
  <si>
    <t>RF7338067</t>
  </si>
  <si>
    <t>RX000578</t>
  </si>
  <si>
    <t>RF2810792</t>
  </si>
  <si>
    <t>RF8537488</t>
  </si>
  <si>
    <t>RF3935211</t>
  </si>
  <si>
    <t>RF6556541</t>
  </si>
  <si>
    <t>RX000579</t>
  </si>
  <si>
    <t>RF8001036</t>
  </si>
  <si>
    <t>RF6189583</t>
  </si>
  <si>
    <t>RF1689543</t>
  </si>
  <si>
    <t>RF9725456</t>
  </si>
  <si>
    <t>RF8272245</t>
  </si>
  <si>
    <t>RX000580</t>
  </si>
  <si>
    <t>RF8634097</t>
  </si>
  <si>
    <t>RF6821657</t>
  </si>
  <si>
    <t>RF9370606</t>
  </si>
  <si>
    <t>RX000581</t>
  </si>
  <si>
    <t>RF3468450</t>
  </si>
  <si>
    <t>RF3520403</t>
  </si>
  <si>
    <t>RF6094327</t>
  </si>
  <si>
    <t>RX000582</t>
  </si>
  <si>
    <t>RF5836199</t>
  </si>
  <si>
    <t>RF5944694</t>
  </si>
  <si>
    <t>RF8614476</t>
  </si>
  <si>
    <t>RF3070908</t>
  </si>
  <si>
    <t>RX000583</t>
  </si>
  <si>
    <t>RF9193429</t>
  </si>
  <si>
    <t>RF1085400</t>
  </si>
  <si>
    <t>RF6909866</t>
  </si>
  <si>
    <t>RF1010766</t>
  </si>
  <si>
    <t>RF6875686</t>
  </si>
  <si>
    <t>RX000584</t>
  </si>
  <si>
    <t>RF9422048</t>
  </si>
  <si>
    <t>RF3601089</t>
  </si>
  <si>
    <t>RF5541070</t>
  </si>
  <si>
    <t>RF8248609</t>
  </si>
  <si>
    <t>RX000585</t>
  </si>
  <si>
    <t>RF2354222</t>
  </si>
  <si>
    <t>RF4671824</t>
  </si>
  <si>
    <t>RF8938605</t>
  </si>
  <si>
    <t>RF8089435</t>
  </si>
  <si>
    <t>RX000586</t>
  </si>
  <si>
    <t>RF2646494</t>
  </si>
  <si>
    <t>RF6067099</t>
  </si>
  <si>
    <t>RF6213281</t>
  </si>
  <si>
    <t>RF8311783</t>
  </si>
  <si>
    <t>RF6410314</t>
  </si>
  <si>
    <t>RF4347166</t>
  </si>
  <si>
    <t>RX000587</t>
  </si>
  <si>
    <t>RF3276513</t>
  </si>
  <si>
    <t>RF4347443</t>
  </si>
  <si>
    <t>RF6116985</t>
  </si>
  <si>
    <t>RF4076474</t>
  </si>
  <si>
    <t>RX000588</t>
  </si>
  <si>
    <t>RF8329845</t>
  </si>
  <si>
    <t>RF3325487</t>
  </si>
  <si>
    <t>RF8413874</t>
  </si>
  <si>
    <t>RF6255638</t>
  </si>
  <si>
    <t>RF6998844</t>
  </si>
  <si>
    <t>RF8827453</t>
  </si>
  <si>
    <t>RX000589</t>
  </si>
  <si>
    <t>RF7882997</t>
  </si>
  <si>
    <t>RF1464274</t>
  </si>
  <si>
    <t>RF1443289</t>
  </si>
  <si>
    <t>RF8061842</t>
  </si>
  <si>
    <t>RF3358634</t>
  </si>
  <si>
    <t>RF9593404</t>
  </si>
  <si>
    <t>RX000590</t>
  </si>
  <si>
    <t>RF3135317</t>
  </si>
  <si>
    <t>RF5921482</t>
  </si>
  <si>
    <t>RF7587730</t>
  </si>
  <si>
    <t>RF8764626</t>
  </si>
  <si>
    <t>RX000591</t>
  </si>
  <si>
    <t>RF9690736</t>
  </si>
  <si>
    <t>RF1911778</t>
  </si>
  <si>
    <t>RF2795982</t>
  </si>
  <si>
    <t>RX000592</t>
  </si>
  <si>
    <t>RF2634085</t>
  </si>
  <si>
    <t>RF5875071</t>
  </si>
  <si>
    <t>RF9077690</t>
  </si>
  <si>
    <t>RF6558419</t>
  </si>
  <si>
    <t>RF9570152</t>
  </si>
  <si>
    <t>RX000593</t>
  </si>
  <si>
    <t>RF1889532</t>
  </si>
  <si>
    <t>RF4440410</t>
  </si>
  <si>
    <t>RF3288458</t>
  </si>
  <si>
    <t>RX000594</t>
  </si>
  <si>
    <t>RF3596701</t>
  </si>
  <si>
    <t>RF6215882</t>
  </si>
  <si>
    <t>RF1108226</t>
  </si>
  <si>
    <t>RF9136197</t>
  </si>
  <si>
    <t>RF4367185</t>
  </si>
  <si>
    <t>RF3567284</t>
  </si>
  <si>
    <t>RX000595</t>
  </si>
  <si>
    <t>RF3030620</t>
  </si>
  <si>
    <t>RF2625102</t>
  </si>
  <si>
    <t>RF8948078</t>
  </si>
  <si>
    <t>RX000596</t>
  </si>
  <si>
    <t>RF9485991</t>
  </si>
  <si>
    <t>RF7555091</t>
  </si>
  <si>
    <t>RF7787345</t>
  </si>
  <si>
    <t>RX000597</t>
  </si>
  <si>
    <t>RF4087744</t>
  </si>
  <si>
    <t>RF4941435</t>
  </si>
  <si>
    <t>RF5366631</t>
  </si>
  <si>
    <t>RF8367376</t>
  </si>
  <si>
    <t>RF8253691</t>
  </si>
  <si>
    <t>RX000598</t>
  </si>
  <si>
    <t>RF1363358</t>
  </si>
  <si>
    <t>RF3377099</t>
  </si>
  <si>
    <t>RF3865137</t>
  </si>
  <si>
    <t>RX000599</t>
  </si>
  <si>
    <t>RF4361332</t>
  </si>
  <si>
    <t>RF9060889</t>
  </si>
  <si>
    <t>RF5856148</t>
  </si>
  <si>
    <t>RF7162932</t>
  </si>
  <si>
    <t>RX000600</t>
  </si>
  <si>
    <t>RF5616776</t>
  </si>
  <si>
    <t>RF7472998</t>
  </si>
  <si>
    <t>RF2800796</t>
  </si>
  <si>
    <t>RF7994362</t>
  </si>
  <si>
    <t>RF8127514</t>
  </si>
  <si>
    <t>RF8668568</t>
  </si>
  <si>
    <t>RX000601</t>
  </si>
  <si>
    <t>RF7533541</t>
  </si>
  <si>
    <t>RF6079496</t>
  </si>
  <si>
    <t>RF8457126</t>
  </si>
  <si>
    <t>RF6951329</t>
  </si>
  <si>
    <t>RF5645678</t>
  </si>
  <si>
    <t>RX000602</t>
  </si>
  <si>
    <t>RF3656077</t>
  </si>
  <si>
    <t>RF9399318</t>
  </si>
  <si>
    <t>RF9442389</t>
  </si>
  <si>
    <t>RF6852464</t>
  </si>
  <si>
    <t>RF9808972</t>
  </si>
  <si>
    <t>RF3927571</t>
  </si>
  <si>
    <t>RX000603</t>
  </si>
  <si>
    <t>RF3540116</t>
  </si>
  <si>
    <t>RF6692359</t>
  </si>
  <si>
    <t>RF5669772</t>
  </si>
  <si>
    <t>RX000604</t>
  </si>
  <si>
    <t>RF6082320</t>
  </si>
  <si>
    <t>RF2144375</t>
  </si>
  <si>
    <t>RF9115888</t>
  </si>
  <si>
    <t>RF9505716</t>
  </si>
  <si>
    <t>RX000605</t>
  </si>
  <si>
    <t>RF9815318</t>
  </si>
  <si>
    <t>RF3171340</t>
  </si>
  <si>
    <t>RF6437103</t>
  </si>
  <si>
    <t>RF7774201</t>
  </si>
  <si>
    <t>RX000606</t>
  </si>
  <si>
    <t>RF1753785</t>
  </si>
  <si>
    <t>RF3670591</t>
  </si>
  <si>
    <t>RF2619679</t>
  </si>
  <si>
    <t>RF2782083</t>
  </si>
  <si>
    <t>RF6430103</t>
  </si>
  <si>
    <t>RX000607</t>
  </si>
  <si>
    <t>RF4884505</t>
  </si>
  <si>
    <t>RF4969777</t>
  </si>
  <si>
    <t>RF3919201</t>
  </si>
  <si>
    <t>RF7443851</t>
  </si>
  <si>
    <t>RF8047372</t>
  </si>
  <si>
    <t>RF2920551</t>
  </si>
  <si>
    <t>RX000608</t>
  </si>
  <si>
    <t>RF2222751</t>
  </si>
  <si>
    <t>RF7280082</t>
  </si>
  <si>
    <t>RF1494247</t>
  </si>
  <si>
    <t>RF6388157</t>
  </si>
  <si>
    <t>RF7335562</t>
  </si>
  <si>
    <t>RX000609</t>
  </si>
  <si>
    <t>RF4350987</t>
  </si>
  <si>
    <t>RF5236162</t>
  </si>
  <si>
    <t>RF8340281</t>
  </si>
  <si>
    <t>RF5799782</t>
  </si>
  <si>
    <t>RF4375454</t>
  </si>
  <si>
    <t>RF9867252</t>
  </si>
  <si>
    <t>RX000610</t>
  </si>
  <si>
    <t>RF4226188</t>
  </si>
  <si>
    <t>RF1406730</t>
  </si>
  <si>
    <t>RF2614070</t>
  </si>
  <si>
    <t>RF1557661</t>
  </si>
  <si>
    <t>RF3358248</t>
  </si>
  <si>
    <t>RF2207374</t>
  </si>
  <si>
    <t>RX000611</t>
  </si>
  <si>
    <t>RF4108891</t>
  </si>
  <si>
    <t>RF9860962</t>
  </si>
  <si>
    <t>RF4189967</t>
  </si>
  <si>
    <t>RF4480849</t>
  </si>
  <si>
    <t>RF8947918</t>
  </si>
  <si>
    <t>RF3313134</t>
  </si>
  <si>
    <t>RX000612</t>
  </si>
  <si>
    <t>RF2126668</t>
  </si>
  <si>
    <t>RF8172456</t>
  </si>
  <si>
    <t>RF7310216</t>
  </si>
  <si>
    <t>RF2188961</t>
  </si>
  <si>
    <t>RF9677962</t>
  </si>
  <si>
    <t>RX000613</t>
  </si>
  <si>
    <t>RF2693039</t>
  </si>
  <si>
    <t>RF9367003</t>
  </si>
  <si>
    <t>RF1863674</t>
  </si>
  <si>
    <t>RF1378200</t>
  </si>
  <si>
    <t>RX000614</t>
  </si>
  <si>
    <t>RF5863655</t>
  </si>
  <si>
    <t>RF5217487</t>
  </si>
  <si>
    <t>RF7004652</t>
  </si>
  <si>
    <t>RF3648501</t>
  </si>
  <si>
    <t>RF9686567</t>
  </si>
  <si>
    <t>RX000615</t>
  </si>
  <si>
    <t>RF9389396</t>
  </si>
  <si>
    <t>RF7697794</t>
  </si>
  <si>
    <t>RF1950399</t>
  </si>
  <si>
    <t>RF8901711</t>
  </si>
  <si>
    <t>RX000616</t>
  </si>
  <si>
    <t>RF1502947</t>
  </si>
  <si>
    <t>RF6671458</t>
  </si>
  <si>
    <t>RF6612670</t>
  </si>
  <si>
    <t>RX000617</t>
  </si>
  <si>
    <t>RF1996431</t>
  </si>
  <si>
    <t>RF4426466</t>
  </si>
  <si>
    <t>RF6529924</t>
  </si>
  <si>
    <t>RF4953000</t>
  </si>
  <si>
    <t>RX000618</t>
  </si>
  <si>
    <t>RF2223258</t>
  </si>
  <si>
    <t>RF1593277</t>
  </si>
  <si>
    <t>RF2352134</t>
  </si>
  <si>
    <t>RX000619</t>
  </si>
  <si>
    <t>RF9032452</t>
  </si>
  <si>
    <t>RF5538377</t>
  </si>
  <si>
    <t>RF1700297</t>
  </si>
  <si>
    <t>RF1597270</t>
  </si>
  <si>
    <t>RF9516186</t>
  </si>
  <si>
    <t>RF8239629</t>
  </si>
  <si>
    <t>RX000620</t>
  </si>
  <si>
    <t>RF6090515</t>
  </si>
  <si>
    <t>RF4821097</t>
  </si>
  <si>
    <t>RF1928728</t>
  </si>
  <si>
    <t>RF4291258</t>
  </si>
  <si>
    <t>RF1303581</t>
  </si>
  <si>
    <t>RX000621</t>
  </si>
  <si>
    <t>RF9089526</t>
  </si>
  <si>
    <t>RF7494876</t>
  </si>
  <si>
    <t>RF7328832</t>
  </si>
  <si>
    <t>RF3101134</t>
  </si>
  <si>
    <t>RF8161079</t>
  </si>
  <si>
    <t>RF8347629</t>
  </si>
  <si>
    <t>RX000622</t>
  </si>
  <si>
    <t>RF7169127</t>
  </si>
  <si>
    <t>RF4248834</t>
  </si>
  <si>
    <t>RF4995833</t>
  </si>
  <si>
    <t>RX000623</t>
  </si>
  <si>
    <t>RF2543349</t>
  </si>
  <si>
    <t>RF1168605</t>
  </si>
  <si>
    <t>RF1249956</t>
  </si>
  <si>
    <t>RX000624</t>
  </si>
  <si>
    <t>RF5193002</t>
  </si>
  <si>
    <t>RF1954349</t>
  </si>
  <si>
    <t>RF8357746</t>
  </si>
  <si>
    <t>RX000625</t>
  </si>
  <si>
    <t>RF5741173</t>
  </si>
  <si>
    <t>RF6270157</t>
  </si>
  <si>
    <t>RF5097740</t>
  </si>
  <si>
    <t>RF9031276</t>
  </si>
  <si>
    <t>RX000626</t>
  </si>
  <si>
    <t>RF3053134</t>
  </si>
  <si>
    <t>RF2288554</t>
  </si>
  <si>
    <t>RF5197640</t>
  </si>
  <si>
    <t>RF4453773</t>
  </si>
  <si>
    <t>RF6988766</t>
  </si>
  <si>
    <t>RF6078780</t>
  </si>
  <si>
    <t>RX000627</t>
  </si>
  <si>
    <t>RF5910412</t>
  </si>
  <si>
    <t>RF5097093</t>
  </si>
  <si>
    <t>RF5488496</t>
  </si>
  <si>
    <t>RF9446412</t>
  </si>
  <si>
    <t>RF1905928</t>
  </si>
  <si>
    <t>RF5693994</t>
  </si>
  <si>
    <t>RX000628</t>
  </si>
  <si>
    <t>RF4415085</t>
  </si>
  <si>
    <t>RF9740844</t>
  </si>
  <si>
    <t>RF6116030</t>
  </si>
  <si>
    <t>RF4536127</t>
  </si>
  <si>
    <t>RF7247667</t>
  </si>
  <si>
    <t>RF4944411</t>
  </si>
  <si>
    <t>RX000629</t>
  </si>
  <si>
    <t>RF8386629</t>
  </si>
  <si>
    <t>RF8612879</t>
  </si>
  <si>
    <t>RF1566334</t>
  </si>
  <si>
    <t>RX000630</t>
  </si>
  <si>
    <t>RF5663517</t>
  </si>
  <si>
    <t>RF7445414</t>
  </si>
  <si>
    <t>RF2417562</t>
  </si>
  <si>
    <t>RF5682394</t>
  </si>
  <si>
    <t>RF7441381</t>
  </si>
  <si>
    <t>RF7453578</t>
  </si>
  <si>
    <t>RX000631</t>
  </si>
  <si>
    <t>RF1745169</t>
  </si>
  <si>
    <t>RF4451578</t>
  </si>
  <si>
    <t>RF4094168</t>
  </si>
  <si>
    <t>RF8232405</t>
  </si>
  <si>
    <t>RF1876771</t>
  </si>
  <si>
    <t>RF6835191</t>
  </si>
  <si>
    <t>RX000632</t>
  </si>
  <si>
    <t>RF6640806</t>
  </si>
  <si>
    <t>RF5404568</t>
  </si>
  <si>
    <t>RF1458775</t>
  </si>
  <si>
    <t>RX000633</t>
  </si>
  <si>
    <t>RF8282586</t>
  </si>
  <si>
    <t>RF8173085</t>
  </si>
  <si>
    <t>RF1958290</t>
  </si>
  <si>
    <t>RF5822081</t>
  </si>
  <si>
    <t>RX000634</t>
  </si>
  <si>
    <t>RF9971807</t>
  </si>
  <si>
    <t>RF8110771</t>
  </si>
  <si>
    <t>RF9705913</t>
  </si>
  <si>
    <t>RF3727117</t>
  </si>
  <si>
    <t>RF8840537</t>
  </si>
  <si>
    <t>RF1254735</t>
  </si>
  <si>
    <t>RX000635</t>
  </si>
  <si>
    <t>RF5603547</t>
  </si>
  <si>
    <t>RF5193173</t>
  </si>
  <si>
    <t>RF5963118</t>
  </si>
  <si>
    <t>RF1647704</t>
  </si>
  <si>
    <t>RX000636</t>
  </si>
  <si>
    <t>RF5601485</t>
  </si>
  <si>
    <t>RF5508832</t>
  </si>
  <si>
    <t>RF5202915</t>
  </si>
  <si>
    <t>RF1207016</t>
  </si>
  <si>
    <t>RF6148846</t>
  </si>
  <si>
    <t>RF5437867</t>
  </si>
  <si>
    <t>RX000637</t>
  </si>
  <si>
    <t>RF3999504</t>
  </si>
  <si>
    <t>RF8763225</t>
  </si>
  <si>
    <t>RF8380453</t>
  </si>
  <si>
    <t>RF8825556</t>
  </si>
  <si>
    <t>RF4654790</t>
  </si>
  <si>
    <t>RX000638</t>
  </si>
  <si>
    <t>RF1982890</t>
  </si>
  <si>
    <t>RF2334575</t>
  </si>
  <si>
    <t>RF6268490</t>
  </si>
  <si>
    <t>RF8389348</t>
  </si>
  <si>
    <t>RF5328638</t>
  </si>
  <si>
    <t>RF9303529</t>
  </si>
  <si>
    <t>RX000639</t>
  </si>
  <si>
    <t>RF4815456</t>
  </si>
  <si>
    <t>RF3927545</t>
  </si>
  <si>
    <t>RF1831808</t>
  </si>
  <si>
    <t>RF2920094</t>
  </si>
  <si>
    <t>RF9501337</t>
  </si>
  <si>
    <t>RX000640</t>
  </si>
  <si>
    <t>RF8387157</t>
  </si>
  <si>
    <t>RF6323988</t>
  </si>
  <si>
    <t>RF4824407</t>
  </si>
  <si>
    <t>RF5319211</t>
  </si>
  <si>
    <t>RX000641</t>
  </si>
  <si>
    <t>RF6927978</t>
  </si>
  <si>
    <t>RF1750496</t>
  </si>
  <si>
    <t>RF4937559</t>
  </si>
  <si>
    <t>RF2831459</t>
  </si>
  <si>
    <t>RF2898888</t>
  </si>
  <si>
    <t>RX000642</t>
  </si>
  <si>
    <t>RF2299399</t>
  </si>
  <si>
    <t>RF4423255</t>
  </si>
  <si>
    <t>RF7230376</t>
  </si>
  <si>
    <t>RF7978813</t>
  </si>
  <si>
    <t>RF8155068</t>
  </si>
  <si>
    <t>RF6478441</t>
  </si>
  <si>
    <t>RX000643</t>
  </si>
  <si>
    <t>RF7044611</t>
  </si>
  <si>
    <t>RF7847411</t>
  </si>
  <si>
    <t>RF5933559</t>
  </si>
  <si>
    <t>RX000644</t>
  </si>
  <si>
    <t>RF1522734</t>
  </si>
  <si>
    <t>RF7179080</t>
  </si>
  <si>
    <t>RF5880032</t>
  </si>
  <si>
    <t>RF1428411</t>
  </si>
  <si>
    <t>RF4548039</t>
  </si>
  <si>
    <t>RF4604898</t>
  </si>
  <si>
    <t>RX000645</t>
  </si>
  <si>
    <t>RF1546929</t>
  </si>
  <si>
    <t>RF3517835</t>
  </si>
  <si>
    <t>RF2316088</t>
  </si>
  <si>
    <t>RF4767844</t>
  </si>
  <si>
    <t>RF3034109</t>
  </si>
  <si>
    <t>RX000646</t>
  </si>
  <si>
    <t>RF9854283</t>
  </si>
  <si>
    <t>RF1862877</t>
  </si>
  <si>
    <t>RF8924368</t>
  </si>
  <si>
    <t>RF9798778</t>
  </si>
  <si>
    <t>RF8399044</t>
  </si>
  <si>
    <t>RF5916819</t>
  </si>
  <si>
    <t>RX000647</t>
  </si>
  <si>
    <t>RF6514410</t>
  </si>
  <si>
    <t>RF7072764</t>
  </si>
  <si>
    <t>RF8647410</t>
  </si>
  <si>
    <t>RF5044088</t>
  </si>
  <si>
    <t>RX000648</t>
  </si>
  <si>
    <t>RF7877413</t>
  </si>
  <si>
    <t>RF2336977</t>
  </si>
  <si>
    <t>RF7078334</t>
  </si>
  <si>
    <t>RX000649</t>
  </si>
  <si>
    <t>RF9122764</t>
  </si>
  <si>
    <t>RF4864628</t>
  </si>
  <si>
    <t>RF3101870</t>
  </si>
  <si>
    <t>RX000650</t>
  </si>
  <si>
    <t>RF5109477</t>
  </si>
  <si>
    <t>RF7838685</t>
  </si>
  <si>
    <t>RF3317607</t>
  </si>
  <si>
    <t>RF6730623</t>
  </si>
  <si>
    <t>RX000651</t>
  </si>
  <si>
    <t>RF2979107</t>
  </si>
  <si>
    <t>RF7853539</t>
  </si>
  <si>
    <t>RF9472929</t>
  </si>
  <si>
    <t>RF9291304</t>
  </si>
  <si>
    <t>RF8618016</t>
  </si>
  <si>
    <t>RX000652</t>
  </si>
  <si>
    <t>RF3797952</t>
  </si>
  <si>
    <t>RF8023372</t>
  </si>
  <si>
    <t>RF8882947</t>
  </si>
  <si>
    <t>RF1571694</t>
  </si>
  <si>
    <t>RX000653</t>
  </si>
  <si>
    <t>RF8238024</t>
  </si>
  <si>
    <t>RF3800715</t>
  </si>
  <si>
    <t>RF3220930</t>
  </si>
  <si>
    <t>RF8086002</t>
  </si>
  <si>
    <t>RX000654</t>
  </si>
  <si>
    <t>RF3138306</t>
  </si>
  <si>
    <t>RF5050605</t>
  </si>
  <si>
    <t>RF5922299</t>
  </si>
  <si>
    <t>RF6650705</t>
  </si>
  <si>
    <t>RF6647890</t>
  </si>
  <si>
    <t>RF1758962</t>
  </si>
  <si>
    <t>RX000655</t>
  </si>
  <si>
    <t>RF6955200</t>
  </si>
  <si>
    <t>RF7859779</t>
  </si>
  <si>
    <t>RF5853499</t>
  </si>
  <si>
    <t>RX000656</t>
  </si>
  <si>
    <t>RF9004511</t>
  </si>
  <si>
    <t>RF3258306</t>
  </si>
  <si>
    <t>RF4077793</t>
  </si>
  <si>
    <t>RF9545877</t>
  </si>
  <si>
    <t>RF3554438</t>
  </si>
  <si>
    <t>RF8608923</t>
  </si>
  <si>
    <t>RX000657</t>
  </si>
  <si>
    <t>RF6376038</t>
  </si>
  <si>
    <t>RF3964907</t>
  </si>
  <si>
    <t>RF5685869</t>
  </si>
  <si>
    <t>RF2625688</t>
  </si>
  <si>
    <t>RF6722997</t>
  </si>
  <si>
    <t>RX000658</t>
  </si>
  <si>
    <t>RF9685189</t>
  </si>
  <si>
    <t>RF9526649</t>
  </si>
  <si>
    <t>RF8158662</t>
  </si>
  <si>
    <t>RF6415686</t>
  </si>
  <si>
    <t>RF6344856</t>
  </si>
  <si>
    <t>RF1703542</t>
  </si>
  <si>
    <t>RX000659</t>
  </si>
  <si>
    <t>RF4534635</t>
  </si>
  <si>
    <t>RF9709639</t>
  </si>
  <si>
    <t>RF6274209</t>
  </si>
  <si>
    <t>RF3778181</t>
  </si>
  <si>
    <t>RX000660</t>
  </si>
  <si>
    <t>RF5829206</t>
  </si>
  <si>
    <t>RF9164392</t>
  </si>
  <si>
    <t>RF4751945</t>
  </si>
  <si>
    <t>RF5839871</t>
  </si>
  <si>
    <t>RF4886854</t>
  </si>
  <si>
    <t>RX000661</t>
  </si>
  <si>
    <t>RF5674614</t>
  </si>
  <si>
    <t>RF2610210</t>
  </si>
  <si>
    <t>RF1458858</t>
  </si>
  <si>
    <t>RX000662</t>
  </si>
  <si>
    <t>RF1666811</t>
  </si>
  <si>
    <t>RF4273782</t>
  </si>
  <si>
    <t>RF9193420</t>
  </si>
  <si>
    <t>RF4408139</t>
  </si>
  <si>
    <t>RX000663</t>
  </si>
  <si>
    <t>RF8155525</t>
  </si>
  <si>
    <t>RF8462919</t>
  </si>
  <si>
    <t>RF3116927</t>
  </si>
  <si>
    <t>RF8614329</t>
  </si>
  <si>
    <t>RF8455879</t>
  </si>
  <si>
    <t>RX000664</t>
  </si>
  <si>
    <t>RF9275454</t>
  </si>
  <si>
    <t>RF2457333</t>
  </si>
  <si>
    <t>RF2953918</t>
  </si>
  <si>
    <t>RX000665</t>
  </si>
  <si>
    <t>RF2326525</t>
  </si>
  <si>
    <t>RF4731953</t>
  </si>
  <si>
    <t>RF2247391</t>
  </si>
  <si>
    <t>RF3629445</t>
  </si>
  <si>
    <t>RF8607864</t>
  </si>
  <si>
    <t>RX000666</t>
  </si>
  <si>
    <t>RF9604096</t>
  </si>
  <si>
    <t>RF2242998</t>
  </si>
  <si>
    <t>RF6281634</t>
  </si>
  <si>
    <t>RF8270870</t>
  </si>
  <si>
    <t>RF4194359</t>
  </si>
  <si>
    <t>RX000667</t>
  </si>
  <si>
    <t>RF1597875</t>
  </si>
  <si>
    <t>RF1133724</t>
  </si>
  <si>
    <t>RF3296375</t>
  </si>
  <si>
    <t>RF7311740</t>
  </si>
  <si>
    <t>RF5450761</t>
  </si>
  <si>
    <t>RX000668</t>
  </si>
  <si>
    <t>RF3540625</t>
  </si>
  <si>
    <t>RF4139098</t>
  </si>
  <si>
    <t>RF9333686</t>
  </si>
  <si>
    <t>RF2488335</t>
  </si>
  <si>
    <t>RX000669</t>
  </si>
  <si>
    <t>RF4593496</t>
  </si>
  <si>
    <t>RF8286660</t>
  </si>
  <si>
    <t>RF9232431</t>
  </si>
  <si>
    <t>RF3988274</t>
  </si>
  <si>
    <t>RX000670</t>
  </si>
  <si>
    <t>RF8015549</t>
  </si>
  <si>
    <t>RF5413646</t>
  </si>
  <si>
    <t>RF7380211</t>
  </si>
  <si>
    <t>RF6850278</t>
  </si>
  <si>
    <t>RX000671</t>
  </si>
  <si>
    <t>RF9899661</t>
  </si>
  <si>
    <t>RF4020978</t>
  </si>
  <si>
    <t>RF4890524</t>
  </si>
  <si>
    <t>RF9224559</t>
  </si>
  <si>
    <t>RX000672</t>
  </si>
  <si>
    <t>RF7580192</t>
  </si>
  <si>
    <t>RF6991611</t>
  </si>
  <si>
    <t>RF9069153</t>
  </si>
  <si>
    <t>RF2619558</t>
  </si>
  <si>
    <t>RF2885212</t>
  </si>
  <si>
    <t>RF8502316</t>
  </si>
  <si>
    <t>RX000673</t>
  </si>
  <si>
    <t>RF5150620</t>
  </si>
  <si>
    <t>RF8128056</t>
  </si>
  <si>
    <t>RF3956052</t>
  </si>
  <si>
    <t>RF6350354</t>
  </si>
  <si>
    <t>RF2904822</t>
  </si>
  <si>
    <t>RF3148454</t>
  </si>
  <si>
    <t>RX000674</t>
  </si>
  <si>
    <t>RF9115789</t>
  </si>
  <si>
    <t>RF9206984</t>
  </si>
  <si>
    <t>RF7912261</t>
  </si>
  <si>
    <t>RF4940297</t>
  </si>
  <si>
    <t>RF5880999</t>
  </si>
  <si>
    <t>RF7861979</t>
  </si>
  <si>
    <t>RX000675</t>
  </si>
  <si>
    <t>RF6422262</t>
  </si>
  <si>
    <t>RF6328751</t>
  </si>
  <si>
    <t>RF7566239</t>
  </si>
  <si>
    <t>RF7688732</t>
  </si>
  <si>
    <t>RX000676</t>
  </si>
  <si>
    <t>RF1916595</t>
  </si>
  <si>
    <t>RF9145428</t>
  </si>
  <si>
    <t>RF4673341</t>
  </si>
  <si>
    <t>RF1765519</t>
  </si>
  <si>
    <t>RF8510091</t>
  </si>
  <si>
    <t>RF9992807</t>
  </si>
  <si>
    <t>RX000677</t>
  </si>
  <si>
    <t>RF2850788</t>
  </si>
  <si>
    <t>RF6531182</t>
  </si>
  <si>
    <t>RF1334200</t>
  </si>
  <si>
    <t>RF2514189</t>
  </si>
  <si>
    <t>RX000678</t>
  </si>
  <si>
    <t>RF6591646</t>
  </si>
  <si>
    <t>RF2064762</t>
  </si>
  <si>
    <t>RF1825694</t>
  </si>
  <si>
    <t>RF4530989</t>
  </si>
  <si>
    <t>RF9983740</t>
  </si>
  <si>
    <t>RF4847593</t>
  </si>
  <si>
    <t>RX000679</t>
  </si>
  <si>
    <t>RF3707912</t>
  </si>
  <si>
    <t>RF6561682</t>
  </si>
  <si>
    <t>RF4617421</t>
  </si>
  <si>
    <t>RF5172556</t>
  </si>
  <si>
    <t>RF1605237</t>
  </si>
  <si>
    <t>RF9413762</t>
  </si>
  <si>
    <t>RX000680</t>
  </si>
  <si>
    <t>RF9135271</t>
  </si>
  <si>
    <t>RF3633108</t>
  </si>
  <si>
    <t>RF4858847</t>
  </si>
  <si>
    <t>RX000681</t>
  </si>
  <si>
    <t>RF5149152</t>
  </si>
  <si>
    <t>RF5571090</t>
  </si>
  <si>
    <t>RF7723485</t>
  </si>
  <si>
    <t>RX000682</t>
  </si>
  <si>
    <t>RF5529825</t>
  </si>
  <si>
    <t>RF2424664</t>
  </si>
  <si>
    <t>RF2239672</t>
  </si>
  <si>
    <t>RF7968920</t>
  </si>
  <si>
    <t>RF1247326</t>
  </si>
  <si>
    <t>RF2603174</t>
  </si>
  <si>
    <t>RX000683</t>
  </si>
  <si>
    <t>RF7561970</t>
  </si>
  <si>
    <t>RF6237674</t>
  </si>
  <si>
    <t>RF6431233</t>
  </si>
  <si>
    <t>RF6069302</t>
  </si>
  <si>
    <t>RX000684</t>
  </si>
  <si>
    <t>RF8699159</t>
  </si>
  <si>
    <t>RF2672339</t>
  </si>
  <si>
    <t>RF7317976</t>
  </si>
  <si>
    <t>RX000685</t>
  </si>
  <si>
    <t>RF8206394</t>
  </si>
  <si>
    <t>RF4728785</t>
  </si>
  <si>
    <t>RF5673426</t>
  </si>
  <si>
    <t>RF5771825</t>
  </si>
  <si>
    <t>RF9945677</t>
  </si>
  <si>
    <t>RF1288778</t>
  </si>
  <si>
    <t>RX000686</t>
  </si>
  <si>
    <t>RF7604270</t>
  </si>
  <si>
    <t>RF2817044</t>
  </si>
  <si>
    <t>RF4759117</t>
  </si>
  <si>
    <t>RF1417616</t>
  </si>
  <si>
    <t>RF4894252</t>
  </si>
  <si>
    <t>RF2827851</t>
  </si>
  <si>
    <t>RX000687</t>
  </si>
  <si>
    <t>RF6211168</t>
  </si>
  <si>
    <t>RF3412081</t>
  </si>
  <si>
    <t>RF2403154</t>
  </si>
  <si>
    <t>RF3839639</t>
  </si>
  <si>
    <t>RF9217672</t>
  </si>
  <si>
    <t>RF3371133</t>
  </si>
  <si>
    <t>RX000688</t>
  </si>
  <si>
    <t>RF8944257</t>
  </si>
  <si>
    <t>RF4899524</t>
  </si>
  <si>
    <t>RF7909840</t>
  </si>
  <si>
    <t>RX000689</t>
  </si>
  <si>
    <t>RF6668492</t>
  </si>
  <si>
    <t>RF3526849</t>
  </si>
  <si>
    <t>RF6392918</t>
  </si>
  <si>
    <t>RF7820513</t>
  </si>
  <si>
    <t>RF4510199</t>
  </si>
  <si>
    <t>RX000690</t>
  </si>
  <si>
    <t>RF9199476</t>
  </si>
  <si>
    <t>RF9385512</t>
  </si>
  <si>
    <t>RF4955049</t>
  </si>
  <si>
    <t>RF8740538</t>
  </si>
  <si>
    <t>RF2762343</t>
  </si>
  <si>
    <t>RX000691</t>
  </si>
  <si>
    <t>RF2300308</t>
  </si>
  <si>
    <t>RF3135445</t>
  </si>
  <si>
    <t>RF9723129</t>
  </si>
  <si>
    <t>RX000692</t>
  </si>
  <si>
    <t>RF3038057</t>
  </si>
  <si>
    <t>RF4311279</t>
  </si>
  <si>
    <t>RF2906975</t>
  </si>
  <si>
    <t>RF3864241</t>
  </si>
  <si>
    <t>RX000693</t>
  </si>
  <si>
    <t>RF9801144</t>
  </si>
  <si>
    <t>RF3346551</t>
  </si>
  <si>
    <t>RF8015348</t>
  </si>
  <si>
    <t>RF1155332</t>
  </si>
  <si>
    <t>RF2972720</t>
  </si>
  <si>
    <t>RF9765761</t>
  </si>
  <si>
    <t>RX000694</t>
  </si>
  <si>
    <t>RF7234947</t>
  </si>
  <si>
    <t>RF3784106</t>
  </si>
  <si>
    <t>RF5868694</t>
  </si>
  <si>
    <t>RF4430300</t>
  </si>
  <si>
    <t>RF9713746</t>
  </si>
  <si>
    <t>RX000695</t>
  </si>
  <si>
    <t>RF5215097</t>
  </si>
  <si>
    <t>RF8765840</t>
  </si>
  <si>
    <t>RF6539453</t>
  </si>
  <si>
    <t>RF3270615</t>
  </si>
  <si>
    <t>RF1164772</t>
  </si>
  <si>
    <t>RX000696</t>
  </si>
  <si>
    <t>RF7984404</t>
  </si>
  <si>
    <t>RF3522438</t>
  </si>
  <si>
    <t>RF2124878</t>
  </si>
  <si>
    <t>RF6231815</t>
  </si>
  <si>
    <t>RF4148654</t>
  </si>
  <si>
    <t>RF8693923</t>
  </si>
  <si>
    <t>RX000697</t>
  </si>
  <si>
    <t>RF2589046</t>
  </si>
  <si>
    <t>RF8863382</t>
  </si>
  <si>
    <t>RF6879622</t>
  </si>
  <si>
    <t>RX000698</t>
  </si>
  <si>
    <t>RF4792145</t>
  </si>
  <si>
    <t>RF1237053</t>
  </si>
  <si>
    <t>RF8149873</t>
  </si>
  <si>
    <t>RX000699</t>
  </si>
  <si>
    <t>RF6129639</t>
  </si>
  <si>
    <t>RF7765720</t>
  </si>
  <si>
    <t>RF4398864</t>
  </si>
  <si>
    <t>RF3557213</t>
  </si>
  <si>
    <t>RF5697377</t>
  </si>
  <si>
    <t>RX000700</t>
  </si>
  <si>
    <t>RF5411361</t>
  </si>
  <si>
    <t>RF2716680</t>
  </si>
  <si>
    <t>RF9763038</t>
  </si>
  <si>
    <t>RF6539168</t>
  </si>
  <si>
    <t>RX000701</t>
  </si>
  <si>
    <t>RF5651273</t>
  </si>
  <si>
    <t>RF8942448</t>
  </si>
  <si>
    <t>RF3820239</t>
  </si>
  <si>
    <t>RF4889479</t>
  </si>
  <si>
    <t>RF2532401</t>
  </si>
  <si>
    <t>RF3404734</t>
  </si>
  <si>
    <t>RX000702</t>
  </si>
  <si>
    <t>RF8976962</t>
  </si>
  <si>
    <t>RF1004141</t>
  </si>
  <si>
    <t>RF2305056</t>
  </si>
  <si>
    <t>RF8137123</t>
  </si>
  <si>
    <t>RX000703</t>
  </si>
  <si>
    <t>RF8913629</t>
  </si>
  <si>
    <t>RF6076086</t>
  </si>
  <si>
    <t>RF2967908</t>
  </si>
  <si>
    <t>RF7597584</t>
  </si>
  <si>
    <t>RF7468117</t>
  </si>
  <si>
    <t>RF6230495</t>
  </si>
  <si>
    <t>RX000704</t>
  </si>
  <si>
    <t>RF9757466</t>
  </si>
  <si>
    <t>RF9903425</t>
  </si>
  <si>
    <t>RF4588635</t>
  </si>
  <si>
    <t>RF5659649</t>
  </si>
  <si>
    <t>RF8409604</t>
  </si>
  <si>
    <t>RX000705</t>
  </si>
  <si>
    <t>RF5203347</t>
  </si>
  <si>
    <t>RF3017289</t>
  </si>
  <si>
    <t>RF8305024</t>
  </si>
  <si>
    <t>RF6841499</t>
  </si>
  <si>
    <t>RF1424388</t>
  </si>
  <si>
    <t>RF6804775</t>
  </si>
  <si>
    <t>RX000706</t>
  </si>
  <si>
    <t>RF8114847</t>
  </si>
  <si>
    <t>RF4204180</t>
  </si>
  <si>
    <t>RF7278132</t>
  </si>
  <si>
    <t>RF1179053</t>
  </si>
  <si>
    <t>RF8416881</t>
  </si>
  <si>
    <t>RF1094196</t>
  </si>
  <si>
    <t>RX000707</t>
  </si>
  <si>
    <t>RF6207491</t>
  </si>
  <si>
    <t>RF2578878</t>
  </si>
  <si>
    <t>RF5257391</t>
  </si>
  <si>
    <t>RF1562509</t>
  </si>
  <si>
    <t>RX000708</t>
  </si>
  <si>
    <t>RF5612919</t>
  </si>
  <si>
    <t>RF9031838</t>
  </si>
  <si>
    <t>RF1736811</t>
  </si>
  <si>
    <t>RF5245272</t>
  </si>
  <si>
    <t>RF1510471</t>
  </si>
  <si>
    <t>RX000709</t>
  </si>
  <si>
    <t>RF8898869</t>
  </si>
  <si>
    <t>RF8624921</t>
  </si>
  <si>
    <t>RF2742939</t>
  </si>
  <si>
    <t>RX000710</t>
  </si>
  <si>
    <t>RF7199749</t>
  </si>
  <si>
    <t>RF3570131</t>
  </si>
  <si>
    <t>RF3968018</t>
  </si>
  <si>
    <t>RF3208690</t>
  </si>
  <si>
    <t>RF8039259</t>
  </si>
  <si>
    <t>RF8438648</t>
  </si>
  <si>
    <t>RX000711</t>
  </si>
  <si>
    <t>RF2045647</t>
  </si>
  <si>
    <t>RF2635366</t>
  </si>
  <si>
    <t>RF4257839</t>
  </si>
  <si>
    <t>RX000712</t>
  </si>
  <si>
    <t>RF1279750</t>
  </si>
  <si>
    <t>RF6309658</t>
  </si>
  <si>
    <t>RF3838932</t>
  </si>
  <si>
    <t>RF7144765</t>
  </si>
  <si>
    <t>RF7985675</t>
  </si>
  <si>
    <t>RX000713</t>
  </si>
  <si>
    <t>RF2031520</t>
  </si>
  <si>
    <t>RF4236994</t>
  </si>
  <si>
    <t>RF9414204</t>
  </si>
  <si>
    <t>RF5473408</t>
  </si>
  <si>
    <t>RF3895499</t>
  </si>
  <si>
    <t>RF4333354</t>
  </si>
  <si>
    <t>RX000714</t>
  </si>
  <si>
    <t>RF9480309</t>
  </si>
  <si>
    <t>RF3901925</t>
  </si>
  <si>
    <t>RF1054096</t>
  </si>
  <si>
    <t>RF5592983</t>
  </si>
  <si>
    <t>RF6728622</t>
  </si>
  <si>
    <t>RX000715</t>
  </si>
  <si>
    <t>RF2444438</t>
  </si>
  <si>
    <t>RF8767941</t>
  </si>
  <si>
    <t>RF4061858</t>
  </si>
  <si>
    <t>RX000716</t>
  </si>
  <si>
    <t>RF2449847</t>
  </si>
  <si>
    <t>RF6326787</t>
  </si>
  <si>
    <t>RF3840983</t>
  </si>
  <si>
    <t>RX000717</t>
  </si>
  <si>
    <t>RF1175132</t>
  </si>
  <si>
    <t>RF7283563</t>
  </si>
  <si>
    <t>RF6163730</t>
  </si>
  <si>
    <t>RX000718</t>
  </si>
  <si>
    <t>RF4205892</t>
  </si>
  <si>
    <t>RF3226920</t>
  </si>
  <si>
    <t>RF1894817</t>
  </si>
  <si>
    <t>RF3986412</t>
  </si>
  <si>
    <t>RX000719</t>
  </si>
  <si>
    <t>RF3355958</t>
  </si>
  <si>
    <t>RF6293899</t>
  </si>
  <si>
    <t>RF4790986</t>
  </si>
  <si>
    <t>RF4158231</t>
  </si>
  <si>
    <t>RF5948143</t>
  </si>
  <si>
    <t>RX000720</t>
  </si>
  <si>
    <t>RF8375236</t>
  </si>
  <si>
    <t>RF2550417</t>
  </si>
  <si>
    <t>RF6958480</t>
  </si>
  <si>
    <t>RF9775200</t>
  </si>
  <si>
    <t>RX000721</t>
  </si>
  <si>
    <t>RF3860089</t>
  </si>
  <si>
    <t>RF7470648</t>
  </si>
  <si>
    <t>RF4534335</t>
  </si>
  <si>
    <t>RF8278852</t>
  </si>
  <si>
    <t>RF4480382</t>
  </si>
  <si>
    <t>RX000722</t>
  </si>
  <si>
    <t>RF9451778</t>
  </si>
  <si>
    <t>RF5512234</t>
  </si>
  <si>
    <t>RF9611282</t>
  </si>
  <si>
    <t>RF4535328</t>
  </si>
  <si>
    <t>RF5376268</t>
  </si>
  <si>
    <t>RX000723</t>
  </si>
  <si>
    <t>RF2934382</t>
  </si>
  <si>
    <t>RF4127701</t>
  </si>
  <si>
    <t>RF3345711</t>
  </si>
  <si>
    <t>RF6418889</t>
  </si>
  <si>
    <t>RF7340280</t>
  </si>
  <si>
    <t>RF6408505</t>
  </si>
  <si>
    <t>RX000724</t>
  </si>
  <si>
    <t>RF2755114</t>
  </si>
  <si>
    <t>RF7021076</t>
  </si>
  <si>
    <t>RF8070049</t>
  </si>
  <si>
    <t>RX000725</t>
  </si>
  <si>
    <t>RF6615543</t>
  </si>
  <si>
    <t>RF2681206</t>
  </si>
  <si>
    <t>RF7006319</t>
  </si>
  <si>
    <t>RF4123258</t>
  </si>
  <si>
    <t>RX000726</t>
  </si>
  <si>
    <t>RF1364903</t>
  </si>
  <si>
    <t>RF8657887</t>
  </si>
  <si>
    <t>RF8297560</t>
  </si>
  <si>
    <t>RF7699704</t>
  </si>
  <si>
    <t>RF5086740</t>
  </si>
  <si>
    <t>RF6668656</t>
  </si>
  <si>
    <t>RX000727</t>
  </si>
  <si>
    <t>RF7730232</t>
  </si>
  <si>
    <t>RF1673252</t>
  </si>
  <si>
    <t>RF9505390</t>
  </si>
  <si>
    <t>RF8062972</t>
  </si>
  <si>
    <t>RF1479076</t>
  </si>
  <si>
    <t>RX000728</t>
  </si>
  <si>
    <t>RF9593363</t>
  </si>
  <si>
    <t>RF6042941</t>
  </si>
  <si>
    <t>RF9792694</t>
  </si>
  <si>
    <t>RF3341247</t>
  </si>
  <si>
    <t>RF6589281</t>
  </si>
  <si>
    <t>RF6188748</t>
  </si>
  <si>
    <t>RX000729</t>
  </si>
  <si>
    <t>RF3373320</t>
  </si>
  <si>
    <t>RF6806635</t>
  </si>
  <si>
    <t>RF8727379</t>
  </si>
  <si>
    <t>RX000730</t>
  </si>
  <si>
    <t>RF3474488</t>
  </si>
  <si>
    <t>RF3886829</t>
  </si>
  <si>
    <t>RF6159442</t>
  </si>
  <si>
    <t>RF4411176</t>
  </si>
  <si>
    <t>RX000731</t>
  </si>
  <si>
    <t>RF2512749</t>
  </si>
  <si>
    <t>RF5105930</t>
  </si>
  <si>
    <t>RF7279004</t>
  </si>
  <si>
    <t>RF6783305</t>
  </si>
  <si>
    <t>RX000732</t>
  </si>
  <si>
    <t>RF8898724</t>
  </si>
  <si>
    <t>RF7611016</t>
  </si>
  <si>
    <t>RF4565022</t>
  </si>
  <si>
    <t>RF8775970</t>
  </si>
  <si>
    <t>RX000733</t>
  </si>
  <si>
    <t>RF5072535</t>
  </si>
  <si>
    <t>RF2607674</t>
  </si>
  <si>
    <t>RF3155912</t>
  </si>
  <si>
    <t>RF3240199</t>
  </si>
  <si>
    <t>RF6488025</t>
  </si>
  <si>
    <t>RF7607712</t>
  </si>
  <si>
    <t>RX000734</t>
  </si>
  <si>
    <t>RF2202201</t>
  </si>
  <si>
    <t>RF9192471</t>
  </si>
  <si>
    <t>RF1451244</t>
  </si>
  <si>
    <t>RF3989029</t>
  </si>
  <si>
    <t>RF4945289</t>
  </si>
  <si>
    <t>RF9413034</t>
  </si>
  <si>
    <t>RX000735</t>
  </si>
  <si>
    <t>RF1026701</t>
  </si>
  <si>
    <t>RF7680364</t>
  </si>
  <si>
    <t>RF4859992</t>
  </si>
  <si>
    <t>RF9387763</t>
  </si>
  <si>
    <t>RF6065677</t>
  </si>
  <si>
    <t>RX000736</t>
  </si>
  <si>
    <t>RF2557770</t>
  </si>
  <si>
    <t>RF7443567</t>
  </si>
  <si>
    <t>RF4017812</t>
  </si>
  <si>
    <t>RF6219258</t>
  </si>
  <si>
    <t>RX000737</t>
  </si>
  <si>
    <t>RF9064003</t>
  </si>
  <si>
    <t>RF5379180</t>
  </si>
  <si>
    <t>RF4011811</t>
  </si>
  <si>
    <t>RF7680958</t>
  </si>
  <si>
    <t>RF8800108</t>
  </si>
  <si>
    <t>RX000738</t>
  </si>
  <si>
    <t>RF2386477</t>
  </si>
  <si>
    <t>RF2701295</t>
  </si>
  <si>
    <t>RF3699181</t>
  </si>
  <si>
    <t>RX000739</t>
  </si>
  <si>
    <t>RF3159890</t>
  </si>
  <si>
    <t>RF9505552</t>
  </si>
  <si>
    <t>RF1194425</t>
  </si>
  <si>
    <t>RX000740</t>
  </si>
  <si>
    <t>RF7739464</t>
  </si>
  <si>
    <t>RF1914547</t>
  </si>
  <si>
    <t>RF8130001</t>
  </si>
  <si>
    <t>RF2945459</t>
  </si>
  <si>
    <t>RF8554276</t>
  </si>
  <si>
    <t>RF6621432</t>
  </si>
  <si>
    <t>RX000741</t>
  </si>
  <si>
    <t>RF9976215</t>
  </si>
  <si>
    <t>RF2873547</t>
  </si>
  <si>
    <t>RF4000429</t>
  </si>
  <si>
    <t>RF9920640</t>
  </si>
  <si>
    <t>RF7433589</t>
  </si>
  <si>
    <t>RF3523078</t>
  </si>
  <si>
    <t>RX000742</t>
  </si>
  <si>
    <t>RF6655862</t>
  </si>
  <si>
    <t>RF5325779</t>
  </si>
  <si>
    <t>RF8296210</t>
  </si>
  <si>
    <t>RX000743</t>
  </si>
  <si>
    <t>RF8797432</t>
  </si>
  <si>
    <t>RF1668478</t>
  </si>
  <si>
    <t>RF9214484</t>
  </si>
  <si>
    <t>RF7158985</t>
  </si>
  <si>
    <t>RF7195765</t>
  </si>
  <si>
    <t>RF5968479</t>
  </si>
  <si>
    <t>RX000744</t>
  </si>
  <si>
    <t>RF1394773</t>
  </si>
  <si>
    <t>RF5483468</t>
  </si>
  <si>
    <t>RF5919745</t>
  </si>
  <si>
    <t>RF7997109</t>
  </si>
  <si>
    <t>RF5994297</t>
  </si>
  <si>
    <t>RX000745</t>
  </si>
  <si>
    <t>RF1597521</t>
  </si>
  <si>
    <t>RF2873734</t>
  </si>
  <si>
    <t>RF1614253</t>
  </si>
  <si>
    <t>RF7647377</t>
  </si>
  <si>
    <t>RF9975562</t>
  </si>
  <si>
    <t>RX000746</t>
  </si>
  <si>
    <t>RF3114845</t>
  </si>
  <si>
    <t>RF3426728</t>
  </si>
  <si>
    <t>RF5608638</t>
  </si>
  <si>
    <t>RX000747</t>
  </si>
  <si>
    <t>RF8684482</t>
  </si>
  <si>
    <t>RF5095330</t>
  </si>
  <si>
    <t>RF9783858</t>
  </si>
  <si>
    <t>RF8691004</t>
  </si>
  <si>
    <t>RF2284063</t>
  </si>
  <si>
    <t>RF3462063</t>
  </si>
  <si>
    <t>RX000748</t>
  </si>
  <si>
    <t>RF2696557</t>
  </si>
  <si>
    <t>RF9600542</t>
  </si>
  <si>
    <t>RF6066483</t>
  </si>
  <si>
    <t>RX000749</t>
  </si>
  <si>
    <t>RF7723294</t>
  </si>
  <si>
    <t>RF4085839</t>
  </si>
  <si>
    <t>RF5309362</t>
  </si>
  <si>
    <t>RF2330152</t>
  </si>
  <si>
    <t>RF4215246</t>
  </si>
  <si>
    <t>RX000750</t>
  </si>
  <si>
    <t>RF5378446</t>
  </si>
  <si>
    <t>RF9624152</t>
  </si>
  <si>
    <t>RF7278644</t>
  </si>
  <si>
    <t>RX000751</t>
  </si>
  <si>
    <t>RF8934254</t>
  </si>
  <si>
    <t>RF8330731</t>
  </si>
  <si>
    <t>RF5644836</t>
  </si>
  <si>
    <t>RX000752</t>
  </si>
  <si>
    <t>RF1767426</t>
  </si>
  <si>
    <t>RF7688583</t>
  </si>
  <si>
    <t>RF5780038</t>
  </si>
  <si>
    <t>RF4475171</t>
  </si>
  <si>
    <t>RX000753</t>
  </si>
  <si>
    <t>RF7951217</t>
  </si>
  <si>
    <t>RF3177128</t>
  </si>
  <si>
    <t>RF5480410</t>
  </si>
  <si>
    <t>RF6337828</t>
  </si>
  <si>
    <t>RF4713195</t>
  </si>
  <si>
    <t>RF4708733</t>
  </si>
  <si>
    <t>RX000754</t>
  </si>
  <si>
    <t>RF5829008</t>
  </si>
  <si>
    <t>RF8728326</t>
  </si>
  <si>
    <t>RF8059261</t>
  </si>
  <si>
    <t>RF6515543</t>
  </si>
  <si>
    <t>RF1210843</t>
  </si>
  <si>
    <t>RX000755</t>
  </si>
  <si>
    <t>RF6714252</t>
  </si>
  <si>
    <t>RF6811062</t>
  </si>
  <si>
    <t>RF8455510</t>
  </si>
  <si>
    <t>RF8750193</t>
  </si>
  <si>
    <t>RF9371405</t>
  </si>
  <si>
    <t>RF7544141</t>
  </si>
  <si>
    <t>RX000756</t>
  </si>
  <si>
    <t>RF7760181</t>
  </si>
  <si>
    <t>RF2318832</t>
  </si>
  <si>
    <t>RF9162761</t>
  </si>
  <si>
    <t>RF4482131</t>
  </si>
  <si>
    <t>RX000757</t>
  </si>
  <si>
    <t>RF9885075</t>
  </si>
  <si>
    <t>RF6100822</t>
  </si>
  <si>
    <t>RF8841337</t>
  </si>
  <si>
    <t>RX000758</t>
  </si>
  <si>
    <t>RF3615576</t>
  </si>
  <si>
    <t>RF3797337</t>
  </si>
  <si>
    <t>RF6899311</t>
  </si>
  <si>
    <t>RF8239885</t>
  </si>
  <si>
    <t>RF1392726</t>
  </si>
  <si>
    <t>RF4937924</t>
  </si>
  <si>
    <t>RX000759</t>
  </si>
  <si>
    <t>RF3209515</t>
  </si>
  <si>
    <t>RF3071885</t>
  </si>
  <si>
    <t>RF7639578</t>
  </si>
  <si>
    <t>RF4545112</t>
  </si>
  <si>
    <t>RF5854470</t>
  </si>
  <si>
    <t>RF7853764</t>
  </si>
  <si>
    <t>RX000760</t>
  </si>
  <si>
    <t>RF4653282</t>
  </si>
  <si>
    <t>RF5678825</t>
  </si>
  <si>
    <t>RF7093060</t>
  </si>
  <si>
    <t>RF2772324</t>
  </si>
  <si>
    <t>RF6331381</t>
  </si>
  <si>
    <t>RF4776538</t>
  </si>
  <si>
    <t>RX000761</t>
  </si>
  <si>
    <t>RF7777424</t>
  </si>
  <si>
    <t>RF8783184</t>
  </si>
  <si>
    <t>RF8540619</t>
  </si>
  <si>
    <t>RF3980080</t>
  </si>
  <si>
    <t>RF5838680</t>
  </si>
  <si>
    <t>RF8784988</t>
  </si>
  <si>
    <t>RX000762</t>
  </si>
  <si>
    <t>RF3890222</t>
  </si>
  <si>
    <t>RF2649587</t>
  </si>
  <si>
    <t>RF8014552</t>
  </si>
  <si>
    <t>RF7883587</t>
  </si>
  <si>
    <t>RF4761327</t>
  </si>
  <si>
    <t>RX000763</t>
  </si>
  <si>
    <t>RF9445000</t>
  </si>
  <si>
    <t>RF7858110</t>
  </si>
  <si>
    <t>RF3792716</t>
  </si>
  <si>
    <t>RX000764</t>
  </si>
  <si>
    <t>RF8917395</t>
  </si>
  <si>
    <t>RF2526163</t>
  </si>
  <si>
    <t>RF1381170</t>
  </si>
  <si>
    <t>RF9578785</t>
  </si>
  <si>
    <t>RX000765</t>
  </si>
  <si>
    <t>RF4238532</t>
  </si>
  <si>
    <t>RF3707494</t>
  </si>
  <si>
    <t>RF7191871</t>
  </si>
  <si>
    <t>RF5015044</t>
  </si>
  <si>
    <t>RF8921679</t>
  </si>
  <si>
    <t>RF3225498</t>
  </si>
  <si>
    <t>RX000766</t>
  </si>
  <si>
    <t>RF2087378</t>
  </si>
  <si>
    <t>RF4473005</t>
  </si>
  <si>
    <t>RF8737309</t>
  </si>
  <si>
    <t>RF5111205</t>
  </si>
  <si>
    <t>RF5058134</t>
  </si>
  <si>
    <t>RX000767</t>
  </si>
  <si>
    <t>RF3967518</t>
  </si>
  <si>
    <t>RF9392214</t>
  </si>
  <si>
    <t>RF2864909</t>
  </si>
  <si>
    <t>RF6557607</t>
  </si>
  <si>
    <t>RF3672049</t>
  </si>
  <si>
    <t>RF1115482</t>
  </si>
  <si>
    <t>RX000768</t>
  </si>
  <si>
    <t>RF1542282</t>
  </si>
  <si>
    <t>RF7817366</t>
  </si>
  <si>
    <t>RF7464522</t>
  </si>
  <si>
    <t>RX000769</t>
  </si>
  <si>
    <t>RF7997602</t>
  </si>
  <si>
    <t>RF3029740</t>
  </si>
  <si>
    <t>RF9961899</t>
  </si>
  <si>
    <t>RF1397957</t>
  </si>
  <si>
    <t>RF9066612</t>
  </si>
  <si>
    <t>RF5915104</t>
  </si>
  <si>
    <t>RX000770</t>
  </si>
  <si>
    <t>RF7683988</t>
  </si>
  <si>
    <t>RF1669519</t>
  </si>
  <si>
    <t>RF8190522</t>
  </si>
  <si>
    <t>RX000771</t>
  </si>
  <si>
    <t>RF3081328</t>
  </si>
  <si>
    <t>RF3449200</t>
  </si>
  <si>
    <t>RF5404004</t>
  </si>
  <si>
    <t>RF2875419</t>
  </si>
  <si>
    <t>RF3834568</t>
  </si>
  <si>
    <t>RF3381527</t>
  </si>
  <si>
    <t>RX000772</t>
  </si>
  <si>
    <t>RF9096533</t>
  </si>
  <si>
    <t>RF5437702</t>
  </si>
  <si>
    <t>RF6536912</t>
  </si>
  <si>
    <t>RF2242680</t>
  </si>
  <si>
    <t>RF5105861</t>
  </si>
  <si>
    <t>RX000773</t>
  </si>
  <si>
    <t>RF5362068</t>
  </si>
  <si>
    <t>RF5954178</t>
  </si>
  <si>
    <t>RF8460359</t>
  </si>
  <si>
    <t>RF8556058</t>
  </si>
  <si>
    <t>RF5327209</t>
  </si>
  <si>
    <t>RF3349162</t>
  </si>
  <si>
    <t>RX000774</t>
  </si>
  <si>
    <t>RF9754003</t>
  </si>
  <si>
    <t>RF1435209</t>
  </si>
  <si>
    <t>RF5885832</t>
  </si>
  <si>
    <t>RX000775</t>
  </si>
  <si>
    <t>RF3655874</t>
  </si>
  <si>
    <t>RF6112711</t>
  </si>
  <si>
    <t>RF8379665</t>
  </si>
  <si>
    <t>RF5947259</t>
  </si>
  <si>
    <t>RF3458300</t>
  </si>
  <si>
    <t>RX000776</t>
  </si>
  <si>
    <t>RF5904531</t>
  </si>
  <si>
    <t>RF7446253</t>
  </si>
  <si>
    <t>RF4823830</t>
  </si>
  <si>
    <t>RF3489124</t>
  </si>
  <si>
    <t>RX000777</t>
  </si>
  <si>
    <t>RF1202445</t>
  </si>
  <si>
    <t>RF7109621</t>
  </si>
  <si>
    <t>RF9532750</t>
  </si>
  <si>
    <t>RF9670766</t>
  </si>
  <si>
    <t>RF6774944</t>
  </si>
  <si>
    <t>RX000778</t>
  </si>
  <si>
    <t>RF3615179</t>
  </si>
  <si>
    <t>RF9406983</t>
  </si>
  <si>
    <t>RF9780144</t>
  </si>
  <si>
    <t>RF3837377</t>
  </si>
  <si>
    <t>RX000779</t>
  </si>
  <si>
    <t>RF9812012</t>
  </si>
  <si>
    <t>RF3942511</t>
  </si>
  <si>
    <t>RF7373200</t>
  </si>
  <si>
    <t>RF2086368</t>
  </si>
  <si>
    <t>RF4771940</t>
  </si>
  <si>
    <t>RF3518067</t>
  </si>
  <si>
    <t>RX000780</t>
  </si>
  <si>
    <t>RF3006411</t>
  </si>
  <si>
    <t>RF4304141</t>
  </si>
  <si>
    <t>RF9368311</t>
  </si>
  <si>
    <t>RF9793246</t>
  </si>
  <si>
    <t>RX000781</t>
  </si>
  <si>
    <t>RF4397889</t>
  </si>
  <si>
    <t>RF1550972</t>
  </si>
  <si>
    <t>RF6528345</t>
  </si>
  <si>
    <t>RX000782</t>
  </si>
  <si>
    <t>RF2127390</t>
  </si>
  <si>
    <t>RF9971681</t>
  </si>
  <si>
    <t>RF1939101</t>
  </si>
  <si>
    <t>RX000783</t>
  </si>
  <si>
    <t>RF9773624</t>
  </si>
  <si>
    <t>RF5105254</t>
  </si>
  <si>
    <t>RF5111878</t>
  </si>
  <si>
    <t>RX000784</t>
  </si>
  <si>
    <t>RF8651518</t>
  </si>
  <si>
    <t>RF1674994</t>
  </si>
  <si>
    <t>RF5458768</t>
  </si>
  <si>
    <t>RF4187908</t>
  </si>
  <si>
    <t>RX000785</t>
  </si>
  <si>
    <t>RF2068187</t>
  </si>
  <si>
    <t>RF9767063</t>
  </si>
  <si>
    <t>RF4818263</t>
  </si>
  <si>
    <t>RX000786</t>
  </si>
  <si>
    <t>RF9007468</t>
  </si>
  <si>
    <t>RF2648700</t>
  </si>
  <si>
    <t>RF1857027</t>
  </si>
  <si>
    <t>RF4295478</t>
  </si>
  <si>
    <t>RX000787</t>
  </si>
  <si>
    <t>RF2952975</t>
  </si>
  <si>
    <t>RF2398988</t>
  </si>
  <si>
    <t>RF4606999</t>
  </si>
  <si>
    <t>RX000788</t>
  </si>
  <si>
    <t>RF9174374</t>
  </si>
  <si>
    <t>RF1161102</t>
  </si>
  <si>
    <t>RF8426297</t>
  </si>
  <si>
    <t>RX000789</t>
  </si>
  <si>
    <t>RF4268180</t>
  </si>
  <si>
    <t>RF8654679</t>
  </si>
  <si>
    <t>RF5542317</t>
  </si>
  <si>
    <t>RX000790</t>
  </si>
  <si>
    <t>RF3961713</t>
  </si>
  <si>
    <t>RF9510963</t>
  </si>
  <si>
    <t>RF9626848</t>
  </si>
  <si>
    <t>RF6027079</t>
  </si>
  <si>
    <t>RF9928667</t>
  </si>
  <si>
    <t>RF9439984</t>
  </si>
  <si>
    <t>RX000791</t>
  </si>
  <si>
    <t>RF8382709</t>
  </si>
  <si>
    <t>RF4056477</t>
  </si>
  <si>
    <t>RF1109341</t>
  </si>
  <si>
    <t>RF9548795</t>
  </si>
  <si>
    <t>RF3999685</t>
  </si>
  <si>
    <t>RX000792</t>
  </si>
  <si>
    <t>RF8248007</t>
  </si>
  <si>
    <t>RF6111027</t>
  </si>
  <si>
    <t>RF8435634</t>
  </si>
  <si>
    <t>RF4247993</t>
  </si>
  <si>
    <t>RX000793</t>
  </si>
  <si>
    <t>RF2823879</t>
  </si>
  <si>
    <t>RF4889005</t>
  </si>
  <si>
    <t>RF6153966</t>
  </si>
  <si>
    <t>RF9898627</t>
  </si>
  <si>
    <t>RX000794</t>
  </si>
  <si>
    <t>RF2726662</t>
  </si>
  <si>
    <t>RF6034195</t>
  </si>
  <si>
    <t>RF4528113</t>
  </si>
  <si>
    <t>RF3593718</t>
  </si>
  <si>
    <t>RF7647803</t>
  </si>
  <si>
    <t>RX000795</t>
  </si>
  <si>
    <t>RF3881944</t>
  </si>
  <si>
    <t>RF3649846</t>
  </si>
  <si>
    <t>RF3636248</t>
  </si>
  <si>
    <t>RF7994575</t>
  </si>
  <si>
    <t>RX000796</t>
  </si>
  <si>
    <t>RF5519499</t>
  </si>
  <si>
    <t>RF5409982</t>
  </si>
  <si>
    <t>RF6093866</t>
  </si>
  <si>
    <t>RF3432470</t>
  </si>
  <si>
    <t>RF6598928</t>
  </si>
  <si>
    <t>RF8544846</t>
  </si>
  <si>
    <t>RX000797</t>
  </si>
  <si>
    <t>RF8135314</t>
  </si>
  <si>
    <t>RF7602542</t>
  </si>
  <si>
    <t>RF7998173</t>
  </si>
  <si>
    <t>RF7779356</t>
  </si>
  <si>
    <t>RF3347640</t>
  </si>
  <si>
    <t>RX000798</t>
  </si>
  <si>
    <t>RF5600435</t>
  </si>
  <si>
    <t>RF4392572</t>
  </si>
  <si>
    <t>RF5293781</t>
  </si>
  <si>
    <t>RF7265873</t>
  </si>
  <si>
    <t>RF7415713</t>
  </si>
  <si>
    <t>RX000799</t>
  </si>
  <si>
    <t>RF4346251</t>
  </si>
  <si>
    <t>RF4606763</t>
  </si>
  <si>
    <t>RF9437990</t>
  </si>
  <si>
    <t>RF5596336</t>
  </si>
  <si>
    <t>RF2248676</t>
  </si>
  <si>
    <t>RF9047740</t>
  </si>
  <si>
    <t>RX000800</t>
  </si>
  <si>
    <t>RF8883139</t>
  </si>
  <si>
    <t>RF7544171</t>
  </si>
  <si>
    <t>RF9171197</t>
  </si>
  <si>
    <t>RF5700013</t>
  </si>
  <si>
    <t>RF1995171</t>
  </si>
  <si>
    <t>RX000801</t>
  </si>
  <si>
    <t>RF1941446</t>
  </si>
  <si>
    <t>RF6749416</t>
  </si>
  <si>
    <t>RF7198322</t>
  </si>
  <si>
    <t>RF5768677</t>
  </si>
  <si>
    <t>RF8916176</t>
  </si>
  <si>
    <t>RF6444970</t>
  </si>
  <si>
    <t>RX000802</t>
  </si>
  <si>
    <t>RF7942032</t>
  </si>
  <si>
    <t>RF3546321</t>
  </si>
  <si>
    <t>RF4355347</t>
  </si>
  <si>
    <t>RX000803</t>
  </si>
  <si>
    <t>RF2476481</t>
  </si>
  <si>
    <t>RF5114220</t>
  </si>
  <si>
    <t>RF5374141</t>
  </si>
  <si>
    <t>RF9909162</t>
  </si>
  <si>
    <t>RF3356654</t>
  </si>
  <si>
    <t>RX000804</t>
  </si>
  <si>
    <t>RF2140916</t>
  </si>
  <si>
    <t>RF6267395</t>
  </si>
  <si>
    <t>RF4603961</t>
  </si>
  <si>
    <t>RX000805</t>
  </si>
  <si>
    <t>RF6389968</t>
  </si>
  <si>
    <t>RF4819874</t>
  </si>
  <si>
    <t>RF7076771</t>
  </si>
  <si>
    <t>RF4338417</t>
  </si>
  <si>
    <t>RF5345732</t>
  </si>
  <si>
    <t>RF3353339</t>
  </si>
  <si>
    <t>RX000806</t>
  </si>
  <si>
    <t>RF7891727</t>
  </si>
  <si>
    <t>RF7648944</t>
  </si>
  <si>
    <t>RF9865037</t>
  </si>
  <si>
    <t>RX000807</t>
  </si>
  <si>
    <t>RF9594324</t>
  </si>
  <si>
    <t>RF1271812</t>
  </si>
  <si>
    <t>RF9459266</t>
  </si>
  <si>
    <t>RX000808</t>
  </si>
  <si>
    <t>RF6487324</t>
  </si>
  <si>
    <t>RF9254549</t>
  </si>
  <si>
    <t>RF2125910</t>
  </si>
  <si>
    <t>RX000809</t>
  </si>
  <si>
    <t>RF2267561</t>
  </si>
  <si>
    <t>RF2545911</t>
  </si>
  <si>
    <t>RF2884667</t>
  </si>
  <si>
    <t>RF3654556</t>
  </si>
  <si>
    <t>RF8859233</t>
  </si>
  <si>
    <t>RX000810</t>
  </si>
  <si>
    <t>RF4202560</t>
  </si>
  <si>
    <t>RF2226138</t>
  </si>
  <si>
    <t>RF5645022</t>
  </si>
  <si>
    <t>RX000811</t>
  </si>
  <si>
    <t>RF8571366</t>
  </si>
  <si>
    <t>RF3553581</t>
  </si>
  <si>
    <t>RF6543686</t>
  </si>
  <si>
    <t>RF4047980</t>
  </si>
  <si>
    <t>RF6701061</t>
  </si>
  <si>
    <t>RF1360433</t>
  </si>
  <si>
    <t>RX000812</t>
  </si>
  <si>
    <t>RF5929377</t>
  </si>
  <si>
    <t>RF7542233</t>
  </si>
  <si>
    <t>RF1143242</t>
  </si>
  <si>
    <t>RF6408711</t>
  </si>
  <si>
    <t>RF3524885</t>
  </si>
  <si>
    <t>RF9931590</t>
  </si>
  <si>
    <t>RX000813</t>
  </si>
  <si>
    <t>RF4361005</t>
  </si>
  <si>
    <t>RF6949960</t>
  </si>
  <si>
    <t>RF3560283</t>
  </si>
  <si>
    <t>RF3487789</t>
  </si>
  <si>
    <t>RF2692762</t>
  </si>
  <si>
    <t>RX000814</t>
  </si>
  <si>
    <t>RF9949336</t>
  </si>
  <si>
    <t>RF1661904</t>
  </si>
  <si>
    <t>RF3136134</t>
  </si>
  <si>
    <t>RF6493884</t>
  </si>
  <si>
    <t>RX000815</t>
  </si>
  <si>
    <t>RF6290464</t>
  </si>
  <si>
    <t>RF4503204</t>
  </si>
  <si>
    <t>RF8118298</t>
  </si>
  <si>
    <t>RX000816</t>
  </si>
  <si>
    <t>RF4908736</t>
  </si>
  <si>
    <t>RF6961695</t>
  </si>
  <si>
    <t>RF3303715</t>
  </si>
  <si>
    <t>RF1426542</t>
  </si>
  <si>
    <t>RX000817</t>
  </si>
  <si>
    <t>RF4499464</t>
  </si>
  <si>
    <t>RF1825678</t>
  </si>
  <si>
    <t>RF8357595</t>
  </si>
  <si>
    <t>RF4332588</t>
  </si>
  <si>
    <t>RF7383812</t>
  </si>
  <si>
    <t>RF3937636</t>
  </si>
  <si>
    <t>RX000818</t>
  </si>
  <si>
    <t>RF9665368</t>
  </si>
  <si>
    <t>RF3732723</t>
  </si>
  <si>
    <t>RF9205877</t>
  </si>
  <si>
    <t>RX000819</t>
  </si>
  <si>
    <t>RF7012792</t>
  </si>
  <si>
    <t>RF6316357</t>
  </si>
  <si>
    <t>RF2523219</t>
  </si>
  <si>
    <t>RX000820</t>
  </si>
  <si>
    <t>RF9504541</t>
  </si>
  <si>
    <t>RF9019156</t>
  </si>
  <si>
    <t>RF9535161</t>
  </si>
  <si>
    <t>RF1121728</t>
  </si>
  <si>
    <t>RX000821</t>
  </si>
  <si>
    <t>RF8046664</t>
  </si>
  <si>
    <t>RF2678829</t>
  </si>
  <si>
    <t>RF2095646</t>
  </si>
  <si>
    <t>RX000822</t>
  </si>
  <si>
    <t>RF6044815</t>
  </si>
  <si>
    <t>RF2416860</t>
  </si>
  <si>
    <t>RF7537849</t>
  </si>
  <si>
    <t>RF1265919</t>
  </si>
  <si>
    <t>RF1761173</t>
  </si>
  <si>
    <t>RX000823</t>
  </si>
  <si>
    <t>RF5177495</t>
  </si>
  <si>
    <t>RF1155591</t>
  </si>
  <si>
    <t>RF9701033</t>
  </si>
  <si>
    <t>RF3352507</t>
  </si>
  <si>
    <t>RF2026454</t>
  </si>
  <si>
    <t>RX000824</t>
  </si>
  <si>
    <t>RF4520289</t>
  </si>
  <si>
    <t>RF5917143</t>
  </si>
  <si>
    <t>RF3642121</t>
  </si>
  <si>
    <t>RX000825</t>
  </si>
  <si>
    <t>RF3892727</t>
  </si>
  <si>
    <t>RF9700658</t>
  </si>
  <si>
    <t>RF4046988</t>
  </si>
  <si>
    <t>RF2835286</t>
  </si>
  <si>
    <t>RF3724178</t>
  </si>
  <si>
    <t>RF6134915</t>
  </si>
  <si>
    <t>RX000826</t>
  </si>
  <si>
    <t>RF7260990</t>
  </si>
  <si>
    <t>RF5449004</t>
  </si>
  <si>
    <t>RF6386706</t>
  </si>
  <si>
    <t>RF1478098</t>
  </si>
  <si>
    <t>RX000827</t>
  </si>
  <si>
    <t>RF1574162</t>
  </si>
  <si>
    <t>RF3421636</t>
  </si>
  <si>
    <t>RF1780131</t>
  </si>
  <si>
    <t>RF7325627</t>
  </si>
  <si>
    <t>RF3653695</t>
  </si>
  <si>
    <t>RX000828</t>
  </si>
  <si>
    <t>RF1250625</t>
  </si>
  <si>
    <t>RF4736280</t>
  </si>
  <si>
    <t>RF8044465</t>
  </si>
  <si>
    <t>RF8791898</t>
  </si>
  <si>
    <t>RX000829</t>
  </si>
  <si>
    <t>RF8388951</t>
  </si>
  <si>
    <t>RF1012106</t>
  </si>
  <si>
    <t>RF8990039</t>
  </si>
  <si>
    <t>RF5309422</t>
  </si>
  <si>
    <t>RF6416968</t>
  </si>
  <si>
    <t>RF2617294</t>
  </si>
  <si>
    <t>RX000830</t>
  </si>
  <si>
    <t>RF9267840</t>
  </si>
  <si>
    <t>RF4293151</t>
  </si>
  <si>
    <t>RF4679430</t>
  </si>
  <si>
    <t>RF3177810</t>
  </si>
  <si>
    <t>RF2378902</t>
  </si>
  <si>
    <t>RX000831</t>
  </si>
  <si>
    <t>RF2590298</t>
  </si>
  <si>
    <t>RF7775286</t>
  </si>
  <si>
    <t>RF2765436</t>
  </si>
  <si>
    <t>RF4097522</t>
  </si>
  <si>
    <t>RX000832</t>
  </si>
  <si>
    <t>RF6051756</t>
  </si>
  <si>
    <t>RF8753576</t>
  </si>
  <si>
    <t>RF9722758</t>
  </si>
  <si>
    <t>RF5474917</t>
  </si>
  <si>
    <t>RF8080336</t>
  </si>
  <si>
    <t>RX000833</t>
  </si>
  <si>
    <t>RF3436404</t>
  </si>
  <si>
    <t>RF1574205</t>
  </si>
  <si>
    <t>RF7459731</t>
  </si>
  <si>
    <t>RF1805615</t>
  </si>
  <si>
    <t>RF1240278</t>
  </si>
  <si>
    <t>RX000834</t>
  </si>
  <si>
    <t>RF1572338</t>
  </si>
  <si>
    <t>RF4990114</t>
  </si>
  <si>
    <t>RF7656588</t>
  </si>
  <si>
    <t>RF9117569</t>
  </si>
  <si>
    <t>RX000835</t>
  </si>
  <si>
    <t>RF6769714</t>
  </si>
  <si>
    <t>RF7805792</t>
  </si>
  <si>
    <t>RF4604353</t>
  </si>
  <si>
    <t>RF5409130</t>
  </si>
  <si>
    <t>RF8379676</t>
  </si>
  <si>
    <t>RF9631725</t>
  </si>
  <si>
    <t>RX000836</t>
  </si>
  <si>
    <t>RF6658193</t>
  </si>
  <si>
    <t>RF5282961</t>
  </si>
  <si>
    <t>RF9176462</t>
  </si>
  <si>
    <t>RF8655712</t>
  </si>
  <si>
    <t>RF9708598</t>
  </si>
  <si>
    <t>RX000837</t>
  </si>
  <si>
    <t>RF2058940</t>
  </si>
  <si>
    <t>RF7130767</t>
  </si>
  <si>
    <t>RF1426375</t>
  </si>
  <si>
    <t>RF3117757</t>
  </si>
  <si>
    <t>RF2864568</t>
  </si>
  <si>
    <t>RX000838</t>
  </si>
  <si>
    <t>RF5961248</t>
  </si>
  <si>
    <t>RF6832167</t>
  </si>
  <si>
    <t>RF8592777</t>
  </si>
  <si>
    <t>RF2391959</t>
  </si>
  <si>
    <t>RF9467858</t>
  </si>
  <si>
    <t>RF3377472</t>
  </si>
  <si>
    <t>RX000839</t>
  </si>
  <si>
    <t>RF4722144</t>
  </si>
  <si>
    <t>RF1280502</t>
  </si>
  <si>
    <t>RF6938069</t>
  </si>
  <si>
    <t>RF9901345</t>
  </si>
  <si>
    <t>RX000840</t>
  </si>
  <si>
    <t>RF1788448</t>
  </si>
  <si>
    <t>RF9944877</t>
  </si>
  <si>
    <t>RF4865865</t>
  </si>
  <si>
    <t>RF7282599</t>
  </si>
  <si>
    <t>RX000841</t>
  </si>
  <si>
    <t>RF2680038</t>
  </si>
  <si>
    <t>RF3778902</t>
  </si>
  <si>
    <t>RF4795970</t>
  </si>
  <si>
    <t>RF8113803</t>
  </si>
  <si>
    <t>RX000842</t>
  </si>
  <si>
    <t>RF4392288</t>
  </si>
  <si>
    <t>RF1820610</t>
  </si>
  <si>
    <t>RF5974384</t>
  </si>
  <si>
    <t>RF8995112</t>
  </si>
  <si>
    <t>RX000843</t>
  </si>
  <si>
    <t>RF6400942</t>
  </si>
  <si>
    <t>RF6033050</t>
  </si>
  <si>
    <t>RF2256118</t>
  </si>
  <si>
    <t>RF6227870</t>
  </si>
  <si>
    <t>RF2120966</t>
  </si>
  <si>
    <t>RF3412422</t>
  </si>
  <si>
    <t>RX000844</t>
  </si>
  <si>
    <t>RF3688598</t>
  </si>
  <si>
    <t>RF5067855</t>
  </si>
  <si>
    <t>RF3675009</t>
  </si>
  <si>
    <t>RF4244232</t>
  </si>
  <si>
    <t>RX000845</t>
  </si>
  <si>
    <t>RF6878859</t>
  </si>
  <si>
    <t>RF4796768</t>
  </si>
  <si>
    <t>RF3356197</t>
  </si>
  <si>
    <t>RF3071506</t>
  </si>
  <si>
    <t>RF3547556</t>
  </si>
  <si>
    <t>RF5621624</t>
  </si>
  <si>
    <t>RX000846</t>
  </si>
  <si>
    <t>RF6494025</t>
  </si>
  <si>
    <t>RF2967833</t>
  </si>
  <si>
    <t>RF6220408</t>
  </si>
  <si>
    <t>RF4895353</t>
  </si>
  <si>
    <t>RX000847</t>
  </si>
  <si>
    <t>RF8352983</t>
  </si>
  <si>
    <t>RF3094878</t>
  </si>
  <si>
    <t>RF8623020</t>
  </si>
  <si>
    <t>RF2181161</t>
  </si>
  <si>
    <t>RF6727358</t>
  </si>
  <si>
    <t>RF5285779</t>
  </si>
  <si>
    <t>RX000848</t>
  </si>
  <si>
    <t>RF8827002</t>
  </si>
  <si>
    <t>RF3826222</t>
  </si>
  <si>
    <t>RF9175606</t>
  </si>
  <si>
    <t>RF5883963</t>
  </si>
  <si>
    <t>RF9771788</t>
  </si>
  <si>
    <t>RF5048217</t>
  </si>
  <si>
    <t>RX000849</t>
  </si>
  <si>
    <t>RF9296866</t>
  </si>
  <si>
    <t>RF8255765</t>
  </si>
  <si>
    <t>RF1950471</t>
  </si>
  <si>
    <t>RF2764796</t>
  </si>
  <si>
    <t>RF5222335</t>
  </si>
  <si>
    <t>RX000850</t>
  </si>
  <si>
    <t>RF9519865</t>
  </si>
  <si>
    <t>RF8040480</t>
  </si>
  <si>
    <t>RF5215259</t>
  </si>
  <si>
    <t>RF2394075</t>
  </si>
  <si>
    <t>RF5072572</t>
  </si>
  <si>
    <t>RX000851</t>
  </si>
  <si>
    <t>RF9304320</t>
  </si>
  <si>
    <t>RF8277403</t>
  </si>
  <si>
    <t>RF5458615</t>
  </si>
  <si>
    <t>RF9184965</t>
  </si>
  <si>
    <t>RF7305252</t>
  </si>
  <si>
    <t>RF1706341</t>
  </si>
  <si>
    <t>RX000852</t>
  </si>
  <si>
    <t>RF2808544</t>
  </si>
  <si>
    <t>RF2653843</t>
  </si>
  <si>
    <t>RF2592385</t>
  </si>
  <si>
    <t>RF5003283</t>
  </si>
  <si>
    <t>RF8077121</t>
  </si>
  <si>
    <t>RF6826801</t>
  </si>
  <si>
    <t>RX000853</t>
  </si>
  <si>
    <t>RF8386086</t>
  </si>
  <si>
    <t>RF8729984</t>
  </si>
  <si>
    <t>RF7688954</t>
  </si>
  <si>
    <t>RX000854</t>
  </si>
  <si>
    <t>RF8244357</t>
  </si>
  <si>
    <t>RF1430177</t>
  </si>
  <si>
    <t>RF1405076</t>
  </si>
  <si>
    <t>RX000855</t>
  </si>
  <si>
    <t>RF6519070</t>
  </si>
  <si>
    <t>RF5903591</t>
  </si>
  <si>
    <t>RF1476046</t>
  </si>
  <si>
    <t>RF7016123</t>
  </si>
  <si>
    <t>RX000856</t>
  </si>
  <si>
    <t>RF6772196</t>
  </si>
  <si>
    <t>RF5172511</t>
  </si>
  <si>
    <t>RF8482755</t>
  </si>
  <si>
    <t>RF1801936</t>
  </si>
  <si>
    <t>RF3694288</t>
  </si>
  <si>
    <t>RX000857</t>
  </si>
  <si>
    <t>RF6400269</t>
  </si>
  <si>
    <t>RF7733046</t>
  </si>
  <si>
    <t>RF6847516</t>
  </si>
  <si>
    <t>RF3886654</t>
  </si>
  <si>
    <t>RF6599618</t>
  </si>
  <si>
    <t>RX000858</t>
  </si>
  <si>
    <t>RF4818006</t>
  </si>
  <si>
    <t>RF6131062</t>
  </si>
  <si>
    <t>RF7812644</t>
  </si>
  <si>
    <t>RX000859</t>
  </si>
  <si>
    <t>RF9341509</t>
  </si>
  <si>
    <t>RF4123785</t>
  </si>
  <si>
    <t>RF5440600</t>
  </si>
  <si>
    <t>RX000860</t>
  </si>
  <si>
    <t>RF9144342</t>
  </si>
  <si>
    <t>RF6653942</t>
  </si>
  <si>
    <t>RF8344546</t>
  </si>
  <si>
    <t>RF6415010</t>
  </si>
  <si>
    <t>RX000861</t>
  </si>
  <si>
    <t>RF2870334</t>
  </si>
  <si>
    <t>RF6209788</t>
  </si>
  <si>
    <t>RF5969473</t>
  </si>
  <si>
    <t>RF7676849</t>
  </si>
  <si>
    <t>RX000862</t>
  </si>
  <si>
    <t>RF2273983</t>
  </si>
  <si>
    <t>RF2566382</t>
  </si>
  <si>
    <t>RF7788683</t>
  </si>
  <si>
    <t>RF6707004</t>
  </si>
  <si>
    <t>RX000863</t>
  </si>
  <si>
    <t>RF6935773</t>
  </si>
  <si>
    <t>RF3231911</t>
  </si>
  <si>
    <t>RF2738556</t>
  </si>
  <si>
    <t>RF2379281</t>
  </si>
  <si>
    <t>RX000864</t>
  </si>
  <si>
    <t>RF4771935</t>
  </si>
  <si>
    <t>RF1684054</t>
  </si>
  <si>
    <t>RF3600666</t>
  </si>
  <si>
    <t>RF5593405</t>
  </si>
  <si>
    <t>RF4673793</t>
  </si>
  <si>
    <t>RX000865</t>
  </si>
  <si>
    <t>RF4788843</t>
  </si>
  <si>
    <t>RF4623343</t>
  </si>
  <si>
    <t>RF1208345</t>
  </si>
  <si>
    <t>RF9107980</t>
  </si>
  <si>
    <t>RX000866</t>
  </si>
  <si>
    <t>RF8364357</t>
  </si>
  <si>
    <t>RF4225237</t>
  </si>
  <si>
    <t>RF7494523</t>
  </si>
  <si>
    <t>RX000867</t>
  </si>
  <si>
    <t>RF5387112</t>
  </si>
  <si>
    <t>RF7106385</t>
  </si>
  <si>
    <t>RF5421758</t>
  </si>
  <si>
    <t>RF7211403</t>
  </si>
  <si>
    <t>RF4937710</t>
  </si>
  <si>
    <t>RF2292524</t>
  </si>
  <si>
    <t>RX000868</t>
  </si>
  <si>
    <t>RF3256414</t>
  </si>
  <si>
    <t>RF5142216</t>
  </si>
  <si>
    <t>RF3160312</t>
  </si>
  <si>
    <t>RF9513662</t>
  </si>
  <si>
    <t>RF2758380</t>
  </si>
  <si>
    <t>RX000869</t>
  </si>
  <si>
    <t>RF4822259</t>
  </si>
  <si>
    <t>RF6844222</t>
  </si>
  <si>
    <t>RF4757489</t>
  </si>
  <si>
    <t>RF5515309</t>
  </si>
  <si>
    <t>RF8346255</t>
  </si>
  <si>
    <t>RX000870</t>
  </si>
  <si>
    <t>RF8317957</t>
  </si>
  <si>
    <t>RF3874628</t>
  </si>
  <si>
    <t>RF8524049</t>
  </si>
  <si>
    <t>RF1965457</t>
  </si>
  <si>
    <t>RF8996464</t>
  </si>
  <si>
    <t>RF2069997</t>
  </si>
  <si>
    <t>RX000871</t>
  </si>
  <si>
    <t>RF6946051</t>
  </si>
  <si>
    <t>RF5632027</t>
  </si>
  <si>
    <t>RF5228060</t>
  </si>
  <si>
    <t>RF8228128</t>
  </si>
  <si>
    <t>RX000872</t>
  </si>
  <si>
    <t>RF3237355</t>
  </si>
  <si>
    <t>RF4610526</t>
  </si>
  <si>
    <t>RF8585176</t>
  </si>
  <si>
    <t>RF6111364</t>
  </si>
  <si>
    <t>RF4901782</t>
  </si>
  <si>
    <t>RF3419829</t>
  </si>
  <si>
    <t>RX000873</t>
  </si>
  <si>
    <t>RF6275739</t>
  </si>
  <si>
    <t>RF1113671</t>
  </si>
  <si>
    <t>RF1888704</t>
  </si>
  <si>
    <t>RF7012107</t>
  </si>
  <si>
    <t>RF3007953</t>
  </si>
  <si>
    <t>RF9888098</t>
  </si>
  <si>
    <t>RX000874</t>
  </si>
  <si>
    <t>RF3704608</t>
  </si>
  <si>
    <t>RF4265164</t>
  </si>
  <si>
    <t>RF4040670</t>
  </si>
  <si>
    <t>RX000875</t>
  </si>
  <si>
    <t>RF9304303</t>
  </si>
  <si>
    <t>RF3004878</t>
  </si>
  <si>
    <t>RF2494946</t>
  </si>
  <si>
    <t>RF7837960</t>
  </si>
  <si>
    <t>RX000876</t>
  </si>
  <si>
    <t>RF8959238</t>
  </si>
  <si>
    <t>RF6759540</t>
  </si>
  <si>
    <t>RF2608319</t>
  </si>
  <si>
    <t>RF6958544</t>
  </si>
  <si>
    <t>RF8220257</t>
  </si>
  <si>
    <t>RF4096510</t>
  </si>
  <si>
    <t>RX000877</t>
  </si>
  <si>
    <t>RF7734840</t>
  </si>
  <si>
    <t>RF4802391</t>
  </si>
  <si>
    <t>RF6699558</t>
  </si>
  <si>
    <t>RX000878</t>
  </si>
  <si>
    <t>RF2577526</t>
  </si>
  <si>
    <t>RF5324626</t>
  </si>
  <si>
    <t>RF1992308</t>
  </si>
  <si>
    <t>RX000879</t>
  </si>
  <si>
    <t>RF7260367</t>
  </si>
  <si>
    <t>RF3827180</t>
  </si>
  <si>
    <t>RF1078199</t>
  </si>
  <si>
    <t>RX000880</t>
  </si>
  <si>
    <t>RF7455092</t>
  </si>
  <si>
    <t>RF1463949</t>
  </si>
  <si>
    <t>RF2164158</t>
  </si>
  <si>
    <t>RX000881</t>
  </si>
  <si>
    <t>RF4162204</t>
  </si>
  <si>
    <t>RF9358431</t>
  </si>
  <si>
    <t>RF9979400</t>
  </si>
  <si>
    <t>RF6792299</t>
  </si>
  <si>
    <t>RF7277502</t>
  </si>
  <si>
    <t>RX000882</t>
  </si>
  <si>
    <t>RF3968364</t>
  </si>
  <si>
    <t>RF3977821</t>
  </si>
  <si>
    <t>RF3497284</t>
  </si>
  <si>
    <t>RF1650524</t>
  </si>
  <si>
    <t>RX000883</t>
  </si>
  <si>
    <t>RF3018015</t>
  </si>
  <si>
    <t>RF6228876</t>
  </si>
  <si>
    <t>RF4026890</t>
  </si>
  <si>
    <t>RX000884</t>
  </si>
  <si>
    <t>RF9698799</t>
  </si>
  <si>
    <t>RF2673050</t>
  </si>
  <si>
    <t>RF4240681</t>
  </si>
  <si>
    <t>RF3604706</t>
  </si>
  <si>
    <t>RF7523750</t>
  </si>
  <si>
    <t>RX000885</t>
  </si>
  <si>
    <t>RF8515111</t>
  </si>
  <si>
    <t>RF2098296</t>
  </si>
  <si>
    <t>RF5130922</t>
  </si>
  <si>
    <t>RF3371985</t>
  </si>
  <si>
    <t>RF9233723</t>
  </si>
  <si>
    <t>RF7011635</t>
  </si>
  <si>
    <t>RX000886</t>
  </si>
  <si>
    <t>RF9060167</t>
  </si>
  <si>
    <t>RF2657259</t>
  </si>
  <si>
    <t>RF6377987</t>
  </si>
  <si>
    <t>RX000887</t>
  </si>
  <si>
    <t>RF9924232</t>
  </si>
  <si>
    <t>RF7613325</t>
  </si>
  <si>
    <t>RF5740596</t>
  </si>
  <si>
    <t>RX000888</t>
  </si>
  <si>
    <t>RF3272904</t>
  </si>
  <si>
    <t>RF4322585</t>
  </si>
  <si>
    <t>RF8152449</t>
  </si>
  <si>
    <t>RF2382256</t>
  </si>
  <si>
    <t>RX000889</t>
  </si>
  <si>
    <t>RF1399870</t>
  </si>
  <si>
    <t>RF2750174</t>
  </si>
  <si>
    <t>RF9121925</t>
  </si>
  <si>
    <t>RF7523126</t>
  </si>
  <si>
    <t>RF9348587</t>
  </si>
  <si>
    <t>RF9850822</t>
  </si>
  <si>
    <t>RX000890</t>
  </si>
  <si>
    <t>RF1698478</t>
  </si>
  <si>
    <t>RF2496317</t>
  </si>
  <si>
    <t>RF6262234</t>
  </si>
  <si>
    <t>RX000891</t>
  </si>
  <si>
    <t>RF1804568</t>
  </si>
  <si>
    <t>RF1469143</t>
  </si>
  <si>
    <t>RF6082589</t>
  </si>
  <si>
    <t>RF1879717</t>
  </si>
  <si>
    <t>RX000892</t>
  </si>
  <si>
    <t>RF8278024</t>
  </si>
  <si>
    <t>RF9529114</t>
  </si>
  <si>
    <t>RF3991211</t>
  </si>
  <si>
    <t>RF7221393</t>
  </si>
  <si>
    <t>RF4598598</t>
  </si>
  <si>
    <t>RX000893</t>
  </si>
  <si>
    <t>RF8671109</t>
  </si>
  <si>
    <t>RF4717279</t>
  </si>
  <si>
    <t>RF4415979</t>
  </si>
  <si>
    <t>RX000894</t>
  </si>
  <si>
    <t>RF4468470</t>
  </si>
  <si>
    <t>RF1261602</t>
  </si>
  <si>
    <t>RF2951710</t>
  </si>
  <si>
    <t>RX000895</t>
  </si>
  <si>
    <t>RF1079503</t>
  </si>
  <si>
    <t>RF6549075</t>
  </si>
  <si>
    <t>RF7541701</t>
  </si>
  <si>
    <t>RF7743748</t>
  </si>
  <si>
    <t>RX000896</t>
  </si>
  <si>
    <t>RF3616054</t>
  </si>
  <si>
    <t>RF5130100</t>
  </si>
  <si>
    <t>RF5331630</t>
  </si>
  <si>
    <t>RF6196562</t>
  </si>
  <si>
    <t>RF7865293</t>
  </si>
  <si>
    <t>RX000897</t>
  </si>
  <si>
    <t>RF1171587</t>
  </si>
  <si>
    <t>RF7939725</t>
  </si>
  <si>
    <t>RF5665520</t>
  </si>
  <si>
    <t>RF4179223</t>
  </si>
  <si>
    <t>RF1174981</t>
  </si>
  <si>
    <t>RX000898</t>
  </si>
  <si>
    <t>RF7634860</t>
  </si>
  <si>
    <t>RF8535120</t>
  </si>
  <si>
    <t>RF4740892</t>
  </si>
  <si>
    <t>RF2918984</t>
  </si>
  <si>
    <t>RF2115690</t>
  </si>
  <si>
    <t>RX000899</t>
  </si>
  <si>
    <t>RF6492500</t>
  </si>
  <si>
    <t>RF5303341</t>
  </si>
  <si>
    <t>RF7680763</t>
  </si>
  <si>
    <t>RF9996951</t>
  </si>
  <si>
    <t>RF5776554</t>
  </si>
  <si>
    <t>RF2820194</t>
  </si>
  <si>
    <t>RX000900</t>
  </si>
  <si>
    <t>RF3003211</t>
  </si>
  <si>
    <t>RF4391113</t>
  </si>
  <si>
    <t>RF9354503</t>
  </si>
  <si>
    <t>RF3132636</t>
  </si>
  <si>
    <t>RF9033263</t>
  </si>
  <si>
    <t>RX000901</t>
  </si>
  <si>
    <t>RF2869093</t>
  </si>
  <si>
    <t>RF1638058</t>
  </si>
  <si>
    <t>RF7510631</t>
  </si>
  <si>
    <t>RF2402709</t>
  </si>
  <si>
    <t>RF2130790</t>
  </si>
  <si>
    <t>RF8350241</t>
  </si>
  <si>
    <t>RX000902</t>
  </si>
  <si>
    <t>RF3395093</t>
  </si>
  <si>
    <t>RF1688736</t>
  </si>
  <si>
    <t>RF9449329</t>
  </si>
  <si>
    <t>RF4170380</t>
  </si>
  <si>
    <t>RF1734135</t>
  </si>
  <si>
    <t>RX000903</t>
  </si>
  <si>
    <t>RF1238423</t>
  </si>
  <si>
    <t>RF6726860</t>
  </si>
  <si>
    <t>RF5207762</t>
  </si>
  <si>
    <t>RF6873992</t>
  </si>
  <si>
    <t>RF7565123</t>
  </si>
  <si>
    <t>RX000904</t>
  </si>
  <si>
    <t>RF3568550</t>
  </si>
  <si>
    <t>RF9482469</t>
  </si>
  <si>
    <t>RF4260468</t>
  </si>
  <si>
    <t>RX000905</t>
  </si>
  <si>
    <t>RF8363043</t>
  </si>
  <si>
    <t>RF8390875</t>
  </si>
  <si>
    <t>RF5123439</t>
  </si>
  <si>
    <t>RF3702775</t>
  </si>
  <si>
    <t>RX000906</t>
  </si>
  <si>
    <t>RF6327664</t>
  </si>
  <si>
    <t>RF2868408</t>
  </si>
  <si>
    <t>RF2092722</t>
  </si>
  <si>
    <t>RF9691391</t>
  </si>
  <si>
    <t>RF6396496</t>
  </si>
  <si>
    <t>RX000907</t>
  </si>
  <si>
    <t>RF1644748</t>
  </si>
  <si>
    <t>RF2741350</t>
  </si>
  <si>
    <t>RF4920197</t>
  </si>
  <si>
    <t>RF1980083</t>
  </si>
  <si>
    <t>RX000908</t>
  </si>
  <si>
    <t>RF7501628</t>
  </si>
  <si>
    <t>RF3007261</t>
  </si>
  <si>
    <t>RF2240239</t>
  </si>
  <si>
    <t>RX000909</t>
  </si>
  <si>
    <t>RF8993139</t>
  </si>
  <si>
    <t>RF7476923</t>
  </si>
  <si>
    <t>RF8544230</t>
  </si>
  <si>
    <t>RX000910</t>
  </si>
  <si>
    <t>RF4987424</t>
  </si>
  <si>
    <t>RF9230270</t>
  </si>
  <si>
    <t>RF5195013</t>
  </si>
  <si>
    <t>RF8633369</t>
  </si>
  <si>
    <t>RF3569227</t>
  </si>
  <si>
    <t>RF4755409</t>
  </si>
  <si>
    <t>RX000911</t>
  </si>
  <si>
    <t>RF5812771</t>
  </si>
  <si>
    <t>RF3925160</t>
  </si>
  <si>
    <t>RF5315283</t>
  </si>
  <si>
    <t>RF7175325</t>
  </si>
  <si>
    <t>RF6030776</t>
  </si>
  <si>
    <t>RX000912</t>
  </si>
  <si>
    <t>RF1713952</t>
  </si>
  <si>
    <t>RF7884890</t>
  </si>
  <si>
    <t>RF4808186</t>
  </si>
  <si>
    <t>RF3097558</t>
  </si>
  <si>
    <t>RF6921373</t>
  </si>
  <si>
    <t>RF8008273</t>
  </si>
  <si>
    <t>RX000913</t>
  </si>
  <si>
    <t>RF8588532</t>
  </si>
  <si>
    <t>RF7516989</t>
  </si>
  <si>
    <t>RF7099529</t>
  </si>
  <si>
    <t>RF6469556</t>
  </si>
  <si>
    <t>RF7692147</t>
  </si>
  <si>
    <t>RF5127314</t>
  </si>
  <si>
    <t>RX000914</t>
  </si>
  <si>
    <t>RF4203862</t>
  </si>
  <si>
    <t>RF4264878</t>
  </si>
  <si>
    <t>RF7097090</t>
  </si>
  <si>
    <t>RF7288379</t>
  </si>
  <si>
    <t>RX000915</t>
  </si>
  <si>
    <t>RF6148910</t>
  </si>
  <si>
    <t>RF7590586</t>
  </si>
  <si>
    <t>RF8889191</t>
  </si>
  <si>
    <t>RF8588667</t>
  </si>
  <si>
    <t>RF7914190</t>
  </si>
  <si>
    <t>RF6665383</t>
  </si>
  <si>
    <t>RX000916</t>
  </si>
  <si>
    <t>RF3629314</t>
  </si>
  <si>
    <t>RF7447324</t>
  </si>
  <si>
    <t>RF8244130</t>
  </si>
  <si>
    <t>RF4463711</t>
  </si>
  <si>
    <t>RX000917</t>
  </si>
  <si>
    <t>RF3891398</t>
  </si>
  <si>
    <t>RF3614824</t>
  </si>
  <si>
    <t>RF3528045</t>
  </si>
  <si>
    <t>RX000918</t>
  </si>
  <si>
    <t>RF6309832</t>
  </si>
  <si>
    <t>RF5122136</t>
  </si>
  <si>
    <t>RF3190350</t>
  </si>
  <si>
    <t>RF9901791</t>
  </si>
  <si>
    <t>RX000919</t>
  </si>
  <si>
    <t>RF1592263</t>
  </si>
  <si>
    <t>RF2628473</t>
  </si>
  <si>
    <t>RF2096542</t>
  </si>
  <si>
    <t>RF1360140</t>
  </si>
  <si>
    <t>RF2509059</t>
  </si>
  <si>
    <t>RX000920</t>
  </si>
  <si>
    <t>RF6984371</t>
  </si>
  <si>
    <t>RF3526697</t>
  </si>
  <si>
    <t>RF6160031</t>
  </si>
  <si>
    <t>RF2107683</t>
  </si>
  <si>
    <t>RF8492990</t>
  </si>
  <si>
    <t>RX000921</t>
  </si>
  <si>
    <t>RF6681113</t>
  </si>
  <si>
    <t>RF3939670</t>
  </si>
  <si>
    <t>RF6087531</t>
  </si>
  <si>
    <t>RF3681207</t>
  </si>
  <si>
    <t>RF2987101</t>
  </si>
  <si>
    <t>RX000922</t>
  </si>
  <si>
    <t>RF7873288</t>
  </si>
  <si>
    <t>RF8878038</t>
  </si>
  <si>
    <t>RF5718333</t>
  </si>
  <si>
    <t>RF5184066</t>
  </si>
  <si>
    <t>RF3460316</t>
  </si>
  <si>
    <t>RF3274969</t>
  </si>
  <si>
    <t>RX000923</t>
  </si>
  <si>
    <t>RF8932487</t>
  </si>
  <si>
    <t>RF9000719</t>
  </si>
  <si>
    <t>RF8397687</t>
  </si>
  <si>
    <t>RX000924</t>
  </si>
  <si>
    <t>RF4050662</t>
  </si>
  <si>
    <t>RF1333139</t>
  </si>
  <si>
    <t>RF6768490</t>
  </si>
  <si>
    <t>RF2426239</t>
  </si>
  <si>
    <t>RF3263974</t>
  </si>
  <si>
    <t>RX000925</t>
  </si>
  <si>
    <t>RF6034918</t>
  </si>
  <si>
    <t>RF7603776</t>
  </si>
  <si>
    <t>RF2861798</t>
  </si>
  <si>
    <t>RF6380429</t>
  </si>
  <si>
    <t>RX000926</t>
  </si>
  <si>
    <t>RF2393728</t>
  </si>
  <si>
    <t>RF9300525</t>
  </si>
  <si>
    <t>RF8008491</t>
  </si>
  <si>
    <t>RF4221613</t>
  </si>
  <si>
    <t>RX000927</t>
  </si>
  <si>
    <t>RF5701744</t>
  </si>
  <si>
    <t>RF1393330</t>
  </si>
  <si>
    <t>RF6344676</t>
  </si>
  <si>
    <t>RF1872600</t>
  </si>
  <si>
    <t>RF5414310</t>
  </si>
  <si>
    <t>RX000928</t>
  </si>
  <si>
    <t>RF8263690</t>
  </si>
  <si>
    <t>RF1678734</t>
  </si>
  <si>
    <t>RF8685433</t>
  </si>
  <si>
    <t>RF2346274</t>
  </si>
  <si>
    <t>RF3191940</t>
  </si>
  <si>
    <t>RX000929</t>
  </si>
  <si>
    <t>RF1179145</t>
  </si>
  <si>
    <t>RF1322326</t>
  </si>
  <si>
    <t>RF8887321</t>
  </si>
  <si>
    <t>RX000930</t>
  </si>
  <si>
    <t>RF7516222</t>
  </si>
  <si>
    <t>RF5534607</t>
  </si>
  <si>
    <t>RF7293837</t>
  </si>
  <si>
    <t>RF7831599</t>
  </si>
  <si>
    <t>RX000931</t>
  </si>
  <si>
    <t>RF6739966</t>
  </si>
  <si>
    <t>RF6808928</t>
  </si>
  <si>
    <t>RF5388717</t>
  </si>
  <si>
    <t>RF4236382</t>
  </si>
  <si>
    <t>RF5725154</t>
  </si>
  <si>
    <t>RF2422629</t>
  </si>
  <si>
    <t>RX000932</t>
  </si>
  <si>
    <t>RF6345454</t>
  </si>
  <si>
    <t>RF9536101</t>
  </si>
  <si>
    <t>RF1386001</t>
  </si>
  <si>
    <t>RF3156305</t>
  </si>
  <si>
    <t>RF2795994</t>
  </si>
  <si>
    <t>RF7264416</t>
  </si>
  <si>
    <t>RX000933</t>
  </si>
  <si>
    <t>RF3583794</t>
  </si>
  <si>
    <t>RF4975282</t>
  </si>
  <si>
    <t>RF2466111</t>
  </si>
  <si>
    <t>RF1225606</t>
  </si>
  <si>
    <t>RX000934</t>
  </si>
  <si>
    <t>RF6723292</t>
  </si>
  <si>
    <t>RF2180827</t>
  </si>
  <si>
    <t>RF6551591</t>
  </si>
  <si>
    <t>RX000935</t>
  </si>
  <si>
    <t>RF2775578</t>
  </si>
  <si>
    <t>RF3046457</t>
  </si>
  <si>
    <t>RF3327250</t>
  </si>
  <si>
    <t>RF2361565</t>
  </si>
  <si>
    <t>RF2538535</t>
  </si>
  <si>
    <t>RF8264020</t>
  </si>
  <si>
    <t>RX000936</t>
  </si>
  <si>
    <t>RF4910362</t>
  </si>
  <si>
    <t>RF1838837</t>
  </si>
  <si>
    <t>RF6375503</t>
  </si>
  <si>
    <t>RX000937</t>
  </si>
  <si>
    <t>RF9880742</t>
  </si>
  <si>
    <t>RF8986694</t>
  </si>
  <si>
    <t>RF4310140</t>
  </si>
  <si>
    <t>RF9309761</t>
  </si>
  <si>
    <t>RF4121650</t>
  </si>
  <si>
    <t>RF8424192</t>
  </si>
  <si>
    <t>RX000938</t>
  </si>
  <si>
    <t>RF9515853</t>
  </si>
  <si>
    <t>RF2334766</t>
  </si>
  <si>
    <t>RF3414120</t>
  </si>
  <si>
    <t>RX000939</t>
  </si>
  <si>
    <t>RF4176691</t>
  </si>
  <si>
    <t>RF3080547</t>
  </si>
  <si>
    <t>RF2271373</t>
  </si>
  <si>
    <t>RF4138145</t>
  </si>
  <si>
    <t>RF3725015</t>
  </si>
  <si>
    <t>RX000940</t>
  </si>
  <si>
    <t>RF5978127</t>
  </si>
  <si>
    <t>RF7916943</t>
  </si>
  <si>
    <t>RF5788268</t>
  </si>
  <si>
    <t>RF6784096</t>
  </si>
  <si>
    <t>RX000941</t>
  </si>
  <si>
    <t>RF5039461</t>
  </si>
  <si>
    <t>RF1117156</t>
  </si>
  <si>
    <t>RF5222291</t>
  </si>
  <si>
    <t>RF3705563</t>
  </si>
  <si>
    <t>RF9286653</t>
  </si>
  <si>
    <t>RX000942</t>
  </si>
  <si>
    <t>RF2013410</t>
  </si>
  <si>
    <t>RF8215793</t>
  </si>
  <si>
    <t>RF1201308</t>
  </si>
  <si>
    <t>RX000943</t>
  </si>
  <si>
    <t>RF2480282</t>
  </si>
  <si>
    <t>RF7064624</t>
  </si>
  <si>
    <t>RF2105263</t>
  </si>
  <si>
    <t>RF5402967</t>
  </si>
  <si>
    <t>RF6353005</t>
  </si>
  <si>
    <t>RF7215008</t>
  </si>
  <si>
    <t>RX000944</t>
  </si>
  <si>
    <t>RF6037311</t>
  </si>
  <si>
    <t>RF9205525</t>
  </si>
  <si>
    <t>RF4192453</t>
  </si>
  <si>
    <t>RF3861403</t>
  </si>
  <si>
    <t>RF6920595</t>
  </si>
  <si>
    <t>RF6441988</t>
  </si>
  <si>
    <t>RX000945</t>
  </si>
  <si>
    <t>RF7765272</t>
  </si>
  <si>
    <t>RF8791214</t>
  </si>
  <si>
    <t>RF3561626</t>
  </si>
  <si>
    <t>RF7468693</t>
  </si>
  <si>
    <t>RF1410703</t>
  </si>
  <si>
    <t>RF7399792</t>
  </si>
  <si>
    <t>RX000946</t>
  </si>
  <si>
    <t>RF3506246</t>
  </si>
  <si>
    <t>RF7135596</t>
  </si>
  <si>
    <t>RF8287708</t>
  </si>
  <si>
    <t>RF3898766</t>
  </si>
  <si>
    <t>RF4640551</t>
  </si>
  <si>
    <t>RX000947</t>
  </si>
  <si>
    <t>RF1274967</t>
  </si>
  <si>
    <t>RF8923681</t>
  </si>
  <si>
    <t>RF5544781</t>
  </si>
  <si>
    <t>RF9343685</t>
  </si>
  <si>
    <t>RX000948</t>
  </si>
  <si>
    <t>RF3656107</t>
  </si>
  <si>
    <t>RF5658522</t>
  </si>
  <si>
    <t>RF9374127</t>
  </si>
  <si>
    <t>RX000949</t>
  </si>
  <si>
    <t>RF8299893</t>
  </si>
  <si>
    <t>RF3681345</t>
  </si>
  <si>
    <t>RF2002613</t>
  </si>
  <si>
    <t>RF2778577</t>
  </si>
  <si>
    <t>RF6423780</t>
  </si>
  <si>
    <t>RF3373603</t>
  </si>
  <si>
    <t>RX000950</t>
  </si>
  <si>
    <t>RF9703393</t>
  </si>
  <si>
    <t>RF4630654</t>
  </si>
  <si>
    <t>RF9229339</t>
  </si>
  <si>
    <t>RF6167511</t>
  </si>
  <si>
    <t>RF6211203</t>
  </si>
  <si>
    <t>RX000951</t>
  </si>
  <si>
    <t>RF8197382</t>
  </si>
  <si>
    <t>RF3044259</t>
  </si>
  <si>
    <t>RF3171442</t>
  </si>
  <si>
    <t>RF5729448</t>
  </si>
  <si>
    <t>RF3149723</t>
  </si>
  <si>
    <t>RX000952</t>
  </si>
  <si>
    <t>RF8944398</t>
  </si>
  <si>
    <t>RF1297120</t>
  </si>
  <si>
    <t>RF7207712</t>
  </si>
  <si>
    <t>RF5129038</t>
  </si>
  <si>
    <t>RF6243501</t>
  </si>
  <si>
    <t>RX000953</t>
  </si>
  <si>
    <t>RF8989103</t>
  </si>
  <si>
    <t>RF5706534</t>
  </si>
  <si>
    <t>RF6716959</t>
  </si>
  <si>
    <t>RF3132935</t>
  </si>
  <si>
    <t>RX000954</t>
  </si>
  <si>
    <t>RF4840752</t>
  </si>
  <si>
    <t>RF4976500</t>
  </si>
  <si>
    <t>RF5179188</t>
  </si>
  <si>
    <t>RF1325432</t>
  </si>
  <si>
    <t>RX000955</t>
  </si>
  <si>
    <t>RF9572494</t>
  </si>
  <si>
    <t>RF7444855</t>
  </si>
  <si>
    <t>RF3488991</t>
  </si>
  <si>
    <t>RF6396474</t>
  </si>
  <si>
    <t>RF9879099</t>
  </si>
  <si>
    <t>RF2122822</t>
  </si>
  <si>
    <t>RX000956</t>
  </si>
  <si>
    <t>RF7536008</t>
  </si>
  <si>
    <t>RF4241051</t>
  </si>
  <si>
    <t>RF5634040</t>
  </si>
  <si>
    <t>RF3400540</t>
  </si>
  <si>
    <t>RF5137020</t>
  </si>
  <si>
    <t>RX000957</t>
  </si>
  <si>
    <t>RF1051224</t>
  </si>
  <si>
    <t>RF6975520</t>
  </si>
  <si>
    <t>RF9095897</t>
  </si>
  <si>
    <t>RF3451490</t>
  </si>
  <si>
    <t>RF5576112</t>
  </si>
  <si>
    <t>RF9997791</t>
  </si>
  <si>
    <t>RX000958</t>
  </si>
  <si>
    <t>RF4157389</t>
  </si>
  <si>
    <t>RF3019346</t>
  </si>
  <si>
    <t>RF2016077</t>
  </si>
  <si>
    <t>RF4270602</t>
  </si>
  <si>
    <t>RF5164549</t>
  </si>
  <si>
    <t>RX000959</t>
  </si>
  <si>
    <t>RF7308382</t>
  </si>
  <si>
    <t>RF1183106</t>
  </si>
  <si>
    <t>RF5378650</t>
  </si>
  <si>
    <t>RF3416919</t>
  </si>
  <si>
    <t>RF8070308</t>
  </si>
  <si>
    <t>RX000960</t>
  </si>
  <si>
    <t>RF7184612</t>
  </si>
  <si>
    <t>RF3476564</t>
  </si>
  <si>
    <t>RF3633660</t>
  </si>
  <si>
    <t>RX000961</t>
  </si>
  <si>
    <t>RF8451420</t>
  </si>
  <si>
    <t>RF6269505</t>
  </si>
  <si>
    <t>RF5589441</t>
  </si>
  <si>
    <t>RF5629663</t>
  </si>
  <si>
    <t>RF8605673</t>
  </si>
  <si>
    <t>RF6415747</t>
  </si>
  <si>
    <t>RX000962</t>
  </si>
  <si>
    <t>RF3078947</t>
  </si>
  <si>
    <t>RF6478399</t>
  </si>
  <si>
    <t>RF9004435</t>
  </si>
  <si>
    <t>RF7291943</t>
  </si>
  <si>
    <t>RX000963</t>
  </si>
  <si>
    <t>RF1427236</t>
  </si>
  <si>
    <t>RF8285667</t>
  </si>
  <si>
    <t>RF6433875</t>
  </si>
  <si>
    <t>RF3986318</t>
  </si>
  <si>
    <t>RF5746424</t>
  </si>
  <si>
    <t>RX000964</t>
  </si>
  <si>
    <t>RF1660711</t>
  </si>
  <si>
    <t>RF1937161</t>
  </si>
  <si>
    <t>RF9332850</t>
  </si>
  <si>
    <t>RX000965</t>
  </si>
  <si>
    <t>RF2139083</t>
  </si>
  <si>
    <t>RF3542921</t>
  </si>
  <si>
    <t>RF9770802</t>
  </si>
  <si>
    <t>RF2541145</t>
  </si>
  <si>
    <t>RX000966</t>
  </si>
  <si>
    <t>RF7045114</t>
  </si>
  <si>
    <t>RF6673350</t>
  </si>
  <si>
    <t>RF7922980</t>
  </si>
  <si>
    <t>RF7720279</t>
  </si>
  <si>
    <t>RX000967</t>
  </si>
  <si>
    <t>RF2042711</t>
  </si>
  <si>
    <t>RF7985242</t>
  </si>
  <si>
    <t>RF7643612</t>
  </si>
  <si>
    <t>RF3600200</t>
  </si>
  <si>
    <t>RF2501119</t>
  </si>
  <si>
    <t>RF3668591</t>
  </si>
  <si>
    <t>RX000968</t>
  </si>
  <si>
    <t>RF5374737</t>
  </si>
  <si>
    <t>RF5014206</t>
  </si>
  <si>
    <t>RF1406431</t>
  </si>
  <si>
    <t>RF4783595</t>
  </si>
  <si>
    <t>RF1711267</t>
  </si>
  <si>
    <t>RF3560718</t>
  </si>
  <si>
    <t>RX000969</t>
  </si>
  <si>
    <t>RF3309771</t>
  </si>
  <si>
    <t>RF6359632</t>
  </si>
  <si>
    <t>RF7501595</t>
  </si>
  <si>
    <t>RF1323057</t>
  </si>
  <si>
    <t>RX000970</t>
  </si>
  <si>
    <t>RF5859342</t>
  </si>
  <si>
    <t>RF1394484</t>
  </si>
  <si>
    <t>RF7961516</t>
  </si>
  <si>
    <t>RF2140205</t>
  </si>
  <si>
    <t>RF4357530</t>
  </si>
  <si>
    <t>RF4850471</t>
  </si>
  <si>
    <t>RX000971</t>
  </si>
  <si>
    <t>RF9245415</t>
  </si>
  <si>
    <t>RF6861649</t>
  </si>
  <si>
    <t>RF2352703</t>
  </si>
  <si>
    <t>RF7663599</t>
  </si>
  <si>
    <t>RX000972</t>
  </si>
  <si>
    <t>RF3554429</t>
  </si>
  <si>
    <t>RF1123311</t>
  </si>
  <si>
    <t>RF5721396</t>
  </si>
  <si>
    <t>RF9571137</t>
  </si>
  <si>
    <t>RX000973</t>
  </si>
  <si>
    <t>RF3682061</t>
  </si>
  <si>
    <t>RF4382050</t>
  </si>
  <si>
    <t>RF5299635</t>
  </si>
  <si>
    <t>RF4284516</t>
  </si>
  <si>
    <t>RF2999301</t>
  </si>
  <si>
    <t>RX000974</t>
  </si>
  <si>
    <t>RF5787910</t>
  </si>
  <si>
    <t>RF1483477</t>
  </si>
  <si>
    <t>RF9586664</t>
  </si>
  <si>
    <t>RF7806362</t>
  </si>
  <si>
    <t>RF4100967</t>
  </si>
  <si>
    <t>RF2790625</t>
  </si>
  <si>
    <t>RX000975</t>
  </si>
  <si>
    <t>RF4449113</t>
  </si>
  <si>
    <t>RF6009840</t>
  </si>
  <si>
    <t>RF4596069</t>
  </si>
  <si>
    <t>RF6089714</t>
  </si>
  <si>
    <t>RF8780933</t>
  </si>
  <si>
    <t>RF5233438</t>
  </si>
  <si>
    <t>RX000976</t>
  </si>
  <si>
    <t>RF9574824</t>
  </si>
  <si>
    <t>RF6199285</t>
  </si>
  <si>
    <t>RF4630984</t>
  </si>
  <si>
    <t>RF4462023</t>
  </si>
  <si>
    <t>RX000977</t>
  </si>
  <si>
    <t>RF7519151</t>
  </si>
  <si>
    <t>RF6492169</t>
  </si>
  <si>
    <t>RF7555770</t>
  </si>
  <si>
    <t>RF3772557</t>
  </si>
  <si>
    <t>RF5169447</t>
  </si>
  <si>
    <t>RX000978</t>
  </si>
  <si>
    <t>RF2799550</t>
  </si>
  <si>
    <t>RF1523448</t>
  </si>
  <si>
    <t>RF1839331</t>
  </si>
  <si>
    <t>RF1188104</t>
  </si>
  <si>
    <t>RF8466878</t>
  </si>
  <si>
    <t>RX000979</t>
  </si>
  <si>
    <t>RF3675751</t>
  </si>
  <si>
    <t>RF1898215</t>
  </si>
  <si>
    <t>RF4612279</t>
  </si>
  <si>
    <t>RF4200848</t>
  </si>
  <si>
    <t>RF2276737</t>
  </si>
  <si>
    <t>RX000980</t>
  </si>
  <si>
    <t>RF8004270</t>
  </si>
  <si>
    <t>RF1375717</t>
  </si>
  <si>
    <t>RF1587080</t>
  </si>
  <si>
    <t>RF6067560</t>
  </si>
  <si>
    <t>RF4433725</t>
  </si>
  <si>
    <t>RX000981</t>
  </si>
  <si>
    <t>RF1509483</t>
  </si>
  <si>
    <t>RF3928988</t>
  </si>
  <si>
    <t>RF2888892</t>
  </si>
  <si>
    <t>RF4939337</t>
  </si>
  <si>
    <t>RF5582437</t>
  </si>
  <si>
    <t>RF2061726</t>
  </si>
  <si>
    <t>RX000982</t>
  </si>
  <si>
    <t>RF3571860</t>
  </si>
  <si>
    <t>RF2093165</t>
  </si>
  <si>
    <t>RF7332141</t>
  </si>
  <si>
    <t>RF1623460</t>
  </si>
  <si>
    <t>RF8255936</t>
  </si>
  <si>
    <t>RF3936396</t>
  </si>
  <si>
    <t>RX000983</t>
  </si>
  <si>
    <t>RF1738763</t>
  </si>
  <si>
    <t>RF2057136</t>
  </si>
  <si>
    <t>RF5711426</t>
  </si>
  <si>
    <t>RF5723937</t>
  </si>
  <si>
    <t>RF9039158</t>
  </si>
  <si>
    <t>RF5562772</t>
  </si>
  <si>
    <t>RX000984</t>
  </si>
  <si>
    <t>RF4155287</t>
  </si>
  <si>
    <t>RF8516010</t>
  </si>
  <si>
    <t>RF8303868</t>
  </si>
  <si>
    <t>RX000985</t>
  </si>
  <si>
    <t>RF9196133</t>
  </si>
  <si>
    <t>RF4884275</t>
  </si>
  <si>
    <t>RF5806959</t>
  </si>
  <si>
    <t>RX000986</t>
  </si>
  <si>
    <t>RF2483374</t>
  </si>
  <si>
    <t>RF7162223</t>
  </si>
  <si>
    <t>RF7262388</t>
  </si>
  <si>
    <t>RX000987</t>
  </si>
  <si>
    <t>RF7228915</t>
  </si>
  <si>
    <t>RF3444368</t>
  </si>
  <si>
    <t>RF6818132</t>
  </si>
  <si>
    <t>RF7242968</t>
  </si>
  <si>
    <t>RX000988</t>
  </si>
  <si>
    <t>RF6829027</t>
  </si>
  <si>
    <t>RF5906489</t>
  </si>
  <si>
    <t>RF9296512</t>
  </si>
  <si>
    <t>RF7842181</t>
  </si>
  <si>
    <t>RF8242914</t>
  </si>
  <si>
    <t>RF3309241</t>
  </si>
  <si>
    <t>RX000989</t>
  </si>
  <si>
    <t>RF7017462</t>
  </si>
  <si>
    <t>RF8827496</t>
  </si>
  <si>
    <t>RF3756096</t>
  </si>
  <si>
    <t>RF6762197</t>
  </si>
  <si>
    <t>RF6731933</t>
  </si>
  <si>
    <t>RX000990</t>
  </si>
  <si>
    <t>RF3674757</t>
  </si>
  <si>
    <t>RF3340778</t>
  </si>
  <si>
    <t>RF4452965</t>
  </si>
  <si>
    <t>RF2371426</t>
  </si>
  <si>
    <t>RX000991</t>
  </si>
  <si>
    <t>RF8029251</t>
  </si>
  <si>
    <t>RF9411821</t>
  </si>
  <si>
    <t>RF1704281</t>
  </si>
  <si>
    <t>RF2741731</t>
  </si>
  <si>
    <t>RF1067788</t>
  </si>
  <si>
    <t>RF4804776</t>
  </si>
  <si>
    <t>RX000992</t>
  </si>
  <si>
    <t>RF6618685</t>
  </si>
  <si>
    <t>RF2961614</t>
  </si>
  <si>
    <t>RF7263305</t>
  </si>
  <si>
    <t>RF4675408</t>
  </si>
  <si>
    <t>RX000993</t>
  </si>
  <si>
    <t>RF6891056</t>
  </si>
  <si>
    <t>RF7845078</t>
  </si>
  <si>
    <t>RF2785542</t>
  </si>
  <si>
    <t>RF8611052</t>
  </si>
  <si>
    <t>RF4159672</t>
  </si>
  <si>
    <t>RF9308126</t>
  </si>
  <si>
    <t>RX000994</t>
  </si>
  <si>
    <t>RF2211426</t>
  </si>
  <si>
    <t>RF6143155</t>
  </si>
  <si>
    <t>RF4510532</t>
  </si>
  <si>
    <t>RX000995</t>
  </si>
  <si>
    <t>RF2620464</t>
  </si>
  <si>
    <t>RF4204558</t>
  </si>
  <si>
    <t>RF1272126</t>
  </si>
  <si>
    <t>RF5962433</t>
  </si>
  <si>
    <t>RF2196822</t>
  </si>
  <si>
    <t>RX000996</t>
  </si>
  <si>
    <t>RF5251915</t>
  </si>
  <si>
    <t>RF2995699</t>
  </si>
  <si>
    <t>RF6998094</t>
  </si>
  <si>
    <t>RF6036779</t>
  </si>
  <si>
    <t>RX000997</t>
  </si>
  <si>
    <t>RF7505320</t>
  </si>
  <si>
    <t>RF4497183</t>
  </si>
  <si>
    <t>RF1702543</t>
  </si>
  <si>
    <t>RX000998</t>
  </si>
  <si>
    <t>RF9243207</t>
  </si>
  <si>
    <t>RF9388521</t>
  </si>
  <si>
    <t>RF6897140</t>
  </si>
  <si>
    <t>RF5291312</t>
  </si>
  <si>
    <t>RF8945647</t>
  </si>
  <si>
    <t>RF8091757</t>
  </si>
  <si>
    <t>RX000999</t>
  </si>
  <si>
    <t>RF6889724</t>
  </si>
  <si>
    <t>RF9226010</t>
  </si>
  <si>
    <t>RF9178027</t>
  </si>
  <si>
    <t>RX001000</t>
  </si>
  <si>
    <t>RF2456742</t>
  </si>
  <si>
    <t>RF5230482</t>
  </si>
  <si>
    <t>Therepy_Start_Date</t>
  </si>
  <si>
    <t>Therepy_end_date</t>
  </si>
  <si>
    <t>Window Days</t>
  </si>
  <si>
    <t>Refill_end_date</t>
  </si>
  <si>
    <t>Refill_start Date</t>
  </si>
  <si>
    <t>Discountinued therepy</t>
  </si>
  <si>
    <t>Anamolies</t>
  </si>
  <si>
    <t>Row Labels</t>
  </si>
  <si>
    <t>Grand Total</t>
  </si>
  <si>
    <t>Count</t>
  </si>
  <si>
    <t>Unique Count</t>
  </si>
  <si>
    <t>Refill_Rows</t>
  </si>
  <si>
    <t>The drop-off after 3rd refill in refill counts indicates attrition, but without mortality or switching data, we cannot conclude true clinical discontinuation. It may reflect censoring or observation window limitations.</t>
  </si>
  <si>
    <t>HCP001</t>
  </si>
  <si>
    <t>Dr_1</t>
  </si>
  <si>
    <t>HCP002</t>
  </si>
  <si>
    <t>Dr_2</t>
  </si>
  <si>
    <t>HCP003</t>
  </si>
  <si>
    <t>Dr_3</t>
  </si>
  <si>
    <t>HCP004</t>
  </si>
  <si>
    <t>Dr_4</t>
  </si>
  <si>
    <t>HCP005</t>
  </si>
  <si>
    <t>Dr_5</t>
  </si>
  <si>
    <t>HCP006</t>
  </si>
  <si>
    <t>Dr_6</t>
  </si>
  <si>
    <t>HCP007</t>
  </si>
  <si>
    <t>Dr_7</t>
  </si>
  <si>
    <t>HCP008</t>
  </si>
  <si>
    <t>Dr_8</t>
  </si>
  <si>
    <t>HCP009</t>
  </si>
  <si>
    <t>Dr_9</t>
  </si>
  <si>
    <t>HCP010</t>
  </si>
  <si>
    <t>Dr_10</t>
  </si>
  <si>
    <t>HCP011</t>
  </si>
  <si>
    <t>Dr_11</t>
  </si>
  <si>
    <t>HCP012</t>
  </si>
  <si>
    <t>Dr_12</t>
  </si>
  <si>
    <t>HCP013</t>
  </si>
  <si>
    <t>Dr_13</t>
  </si>
  <si>
    <t>HCP014</t>
  </si>
  <si>
    <t>Dr_14</t>
  </si>
  <si>
    <t>HCP015</t>
  </si>
  <si>
    <t>Dr_15</t>
  </si>
  <si>
    <t>HCP016</t>
  </si>
  <si>
    <t>Dr_16</t>
  </si>
  <si>
    <t>HCP017</t>
  </si>
  <si>
    <t>Dr_17</t>
  </si>
  <si>
    <t>HCP018</t>
  </si>
  <si>
    <t>Dr_18</t>
  </si>
  <si>
    <t>HCP019</t>
  </si>
  <si>
    <t>Dr_19</t>
  </si>
  <si>
    <t>HCP020</t>
  </si>
  <si>
    <t>Dr_20</t>
  </si>
  <si>
    <t>HCP021</t>
  </si>
  <si>
    <t>Dr_21</t>
  </si>
  <si>
    <t>HCP022</t>
  </si>
  <si>
    <t>Dr_22</t>
  </si>
  <si>
    <t>HCP023</t>
  </si>
  <si>
    <t>Dr_23</t>
  </si>
  <si>
    <t>HCP024</t>
  </si>
  <si>
    <t>Dr_24</t>
  </si>
  <si>
    <t>HCP025</t>
  </si>
  <si>
    <t>Dr_25</t>
  </si>
  <si>
    <t>HCP026</t>
  </si>
  <si>
    <t>Dr_26</t>
  </si>
  <si>
    <t>HCP027</t>
  </si>
  <si>
    <t>Dr_27</t>
  </si>
  <si>
    <t>HCP028</t>
  </si>
  <si>
    <t>Dr_28</t>
  </si>
  <si>
    <t>HCP029</t>
  </si>
  <si>
    <t>Dr_29</t>
  </si>
  <si>
    <t>HCP030</t>
  </si>
  <si>
    <t>Dr_30</t>
  </si>
  <si>
    <t>HCP031</t>
  </si>
  <si>
    <t>Dr_31</t>
  </si>
  <si>
    <t>HCP032</t>
  </si>
  <si>
    <t>Dr_32</t>
  </si>
  <si>
    <t>HCP033</t>
  </si>
  <si>
    <t>Dr_33</t>
  </si>
  <si>
    <t>HCP034</t>
  </si>
  <si>
    <t>Dr_34</t>
  </si>
  <si>
    <t>HCP035</t>
  </si>
  <si>
    <t>Dr_35</t>
  </si>
  <si>
    <t>HCP036</t>
  </si>
  <si>
    <t>Dr_36</t>
  </si>
  <si>
    <t>HCP037</t>
  </si>
  <si>
    <t>Dr_37</t>
  </si>
  <si>
    <t>HCP038</t>
  </si>
  <si>
    <t>Dr_38</t>
  </si>
  <si>
    <t>HCP039</t>
  </si>
  <si>
    <t>Dr_39</t>
  </si>
  <si>
    <t>HCP040</t>
  </si>
  <si>
    <t>Dr_40</t>
  </si>
  <si>
    <t>HCP041</t>
  </si>
  <si>
    <t>Dr_41</t>
  </si>
  <si>
    <t>HCP042</t>
  </si>
  <si>
    <t>Dr_42</t>
  </si>
  <si>
    <t>HCP043</t>
  </si>
  <si>
    <t>Dr_43</t>
  </si>
  <si>
    <t>HCP044</t>
  </si>
  <si>
    <t>Dr_44</t>
  </si>
  <si>
    <t>HCP045</t>
  </si>
  <si>
    <t>Dr_45</t>
  </si>
  <si>
    <t>HCP046</t>
  </si>
  <si>
    <t>Dr_46</t>
  </si>
  <si>
    <t>HCP047</t>
  </si>
  <si>
    <t>Dr_47</t>
  </si>
  <si>
    <t>HCP048</t>
  </si>
  <si>
    <t>Dr_48</t>
  </si>
  <si>
    <t>HCP049</t>
  </si>
  <si>
    <t>Dr_49</t>
  </si>
  <si>
    <t>HCP050</t>
  </si>
  <si>
    <t>Dr_50</t>
  </si>
  <si>
    <t>HCP051</t>
  </si>
  <si>
    <t>Dr_51</t>
  </si>
  <si>
    <t>HCP052</t>
  </si>
  <si>
    <t>Dr_52</t>
  </si>
  <si>
    <t>HCP053</t>
  </si>
  <si>
    <t>Dr_53</t>
  </si>
  <si>
    <t>HCP054</t>
  </si>
  <si>
    <t>Dr_54</t>
  </si>
  <si>
    <t>HCP055</t>
  </si>
  <si>
    <t>Dr_55</t>
  </si>
  <si>
    <t>HCP056</t>
  </si>
  <si>
    <t>Dr_56</t>
  </si>
  <si>
    <t>HCP057</t>
  </si>
  <si>
    <t>Dr_57</t>
  </si>
  <si>
    <t>HCP058</t>
  </si>
  <si>
    <t>Dr_58</t>
  </si>
  <si>
    <t>HCP059</t>
  </si>
  <si>
    <t>Dr_59</t>
  </si>
  <si>
    <t>HCP060</t>
  </si>
  <si>
    <t>Dr_60</t>
  </si>
  <si>
    <t>HCP061</t>
  </si>
  <si>
    <t>Dr_61</t>
  </si>
  <si>
    <t>HCP062</t>
  </si>
  <si>
    <t>Dr_62</t>
  </si>
  <si>
    <t>HCP063</t>
  </si>
  <si>
    <t>Dr_63</t>
  </si>
  <si>
    <t>HCP064</t>
  </si>
  <si>
    <t>Dr_64</t>
  </si>
  <si>
    <t>HCP065</t>
  </si>
  <si>
    <t>Dr_65</t>
  </si>
  <si>
    <t>HCP066</t>
  </si>
  <si>
    <t>Dr_66</t>
  </si>
  <si>
    <t>HCP067</t>
  </si>
  <si>
    <t>Dr_67</t>
  </si>
  <si>
    <t>HCP068</t>
  </si>
  <si>
    <t>Dr_68</t>
  </si>
  <si>
    <t>HCP069</t>
  </si>
  <si>
    <t>Dr_69</t>
  </si>
  <si>
    <t>HCP070</t>
  </si>
  <si>
    <t>Dr_70</t>
  </si>
  <si>
    <t>HCP071</t>
  </si>
  <si>
    <t>Dr_71</t>
  </si>
  <si>
    <t>HCP072</t>
  </si>
  <si>
    <t>Dr_72</t>
  </si>
  <si>
    <t>HCP073</t>
  </si>
  <si>
    <t>Dr_73</t>
  </si>
  <si>
    <t>HCP074</t>
  </si>
  <si>
    <t>Dr_74</t>
  </si>
  <si>
    <t>HCP075</t>
  </si>
  <si>
    <t>Dr_75</t>
  </si>
  <si>
    <t>HCP076</t>
  </si>
  <si>
    <t>Dr_76</t>
  </si>
  <si>
    <t>HCP077</t>
  </si>
  <si>
    <t>Dr_77</t>
  </si>
  <si>
    <t>HCP078</t>
  </si>
  <si>
    <t>Dr_78</t>
  </si>
  <si>
    <t>HCP079</t>
  </si>
  <si>
    <t>Dr_79</t>
  </si>
  <si>
    <t>HCP080</t>
  </si>
  <si>
    <t>Dr_80</t>
  </si>
  <si>
    <t>HCP081</t>
  </si>
  <si>
    <t>Dr_81</t>
  </si>
  <si>
    <t>HCP082</t>
  </si>
  <si>
    <t>Dr_82</t>
  </si>
  <si>
    <t>HCP083</t>
  </si>
  <si>
    <t>Dr_83</t>
  </si>
  <si>
    <t>HCP084</t>
  </si>
  <si>
    <t>Dr_84</t>
  </si>
  <si>
    <t>HCP085</t>
  </si>
  <si>
    <t>Dr_85</t>
  </si>
  <si>
    <t>HCP086</t>
  </si>
  <si>
    <t>Dr_86</t>
  </si>
  <si>
    <t>HCP087</t>
  </si>
  <si>
    <t>Dr_87</t>
  </si>
  <si>
    <t>HCP088</t>
  </si>
  <si>
    <t>Dr_88</t>
  </si>
  <si>
    <t>HCP089</t>
  </si>
  <si>
    <t>Dr_89</t>
  </si>
  <si>
    <t>HCP090</t>
  </si>
  <si>
    <t>Dr_90</t>
  </si>
  <si>
    <t>HCP091</t>
  </si>
  <si>
    <t>Dr_91</t>
  </si>
  <si>
    <t>HCP092</t>
  </si>
  <si>
    <t>Dr_92</t>
  </si>
  <si>
    <t>HCP093</t>
  </si>
  <si>
    <t>Dr_93</t>
  </si>
  <si>
    <t>HCP094</t>
  </si>
  <si>
    <t>Dr_94</t>
  </si>
  <si>
    <t>HCP095</t>
  </si>
  <si>
    <t>Dr_95</t>
  </si>
  <si>
    <t>HCP096</t>
  </si>
  <si>
    <t>Dr_96</t>
  </si>
  <si>
    <t>HCP097</t>
  </si>
  <si>
    <t>Dr_97</t>
  </si>
  <si>
    <t>HCP098</t>
  </si>
  <si>
    <t>Dr_98</t>
  </si>
  <si>
    <t>HCP099</t>
  </si>
  <si>
    <t>Dr_99</t>
  </si>
  <si>
    <t>HCP100</t>
  </si>
  <si>
    <t>Dr_100</t>
  </si>
  <si>
    <t>HCP101</t>
  </si>
  <si>
    <t>Dr_101</t>
  </si>
  <si>
    <t>HCP102</t>
  </si>
  <si>
    <t>Dr_102</t>
  </si>
  <si>
    <t>HCP103</t>
  </si>
  <si>
    <t>Dr_103</t>
  </si>
  <si>
    <t>HCP104</t>
  </si>
  <si>
    <t>Dr_104</t>
  </si>
  <si>
    <t>HCP105</t>
  </si>
  <si>
    <t>Dr_105</t>
  </si>
  <si>
    <t>HCP106</t>
  </si>
  <si>
    <t>Dr_106</t>
  </si>
  <si>
    <t>HCP107</t>
  </si>
  <si>
    <t>Dr_107</t>
  </si>
  <si>
    <t>HCP108</t>
  </si>
  <si>
    <t>Dr_108</t>
  </si>
  <si>
    <t>HCP109</t>
  </si>
  <si>
    <t>Dr_109</t>
  </si>
  <si>
    <t>HCP110</t>
  </si>
  <si>
    <t>Dr_110</t>
  </si>
  <si>
    <t>HCP111</t>
  </si>
  <si>
    <t>Dr_111</t>
  </si>
  <si>
    <t>HCP112</t>
  </si>
  <si>
    <t>Dr_112</t>
  </si>
  <si>
    <t>HCP113</t>
  </si>
  <si>
    <t>Dr_113</t>
  </si>
  <si>
    <t>HCP114</t>
  </si>
  <si>
    <t>Dr_114</t>
  </si>
  <si>
    <t>HCP115</t>
  </si>
  <si>
    <t>Dr_115</t>
  </si>
  <si>
    <t>HCP116</t>
  </si>
  <si>
    <t>Dr_116</t>
  </si>
  <si>
    <t>HCP117</t>
  </si>
  <si>
    <t>Dr_117</t>
  </si>
  <si>
    <t>HCP118</t>
  </si>
  <si>
    <t>Dr_118</t>
  </si>
  <si>
    <t>HCP119</t>
  </si>
  <si>
    <t>Dr_119</t>
  </si>
  <si>
    <t>HCP120</t>
  </si>
  <si>
    <t>Dr_120</t>
  </si>
  <si>
    <t>HCP121</t>
  </si>
  <si>
    <t>Dr_121</t>
  </si>
  <si>
    <t>HCP122</t>
  </si>
  <si>
    <t>Dr_122</t>
  </si>
  <si>
    <t>HCP123</t>
  </si>
  <si>
    <t>Dr_123</t>
  </si>
  <si>
    <t>HCP124</t>
  </si>
  <si>
    <t>Dr_124</t>
  </si>
  <si>
    <t>HCP125</t>
  </si>
  <si>
    <t>Dr_125</t>
  </si>
  <si>
    <t>HCP126</t>
  </si>
  <si>
    <t>Dr_126</t>
  </si>
  <si>
    <t>HCP127</t>
  </si>
  <si>
    <t>Dr_127</t>
  </si>
  <si>
    <t>HCP128</t>
  </si>
  <si>
    <t>Dr_128</t>
  </si>
  <si>
    <t>HCP129</t>
  </si>
  <si>
    <t>Dr_129</t>
  </si>
  <si>
    <t>HCP130</t>
  </si>
  <si>
    <t>Dr_130</t>
  </si>
  <si>
    <t>HCP131</t>
  </si>
  <si>
    <t>Dr_131</t>
  </si>
  <si>
    <t>HCP132</t>
  </si>
  <si>
    <t>Dr_132</t>
  </si>
  <si>
    <t>HCP133</t>
  </si>
  <si>
    <t>Dr_133</t>
  </si>
  <si>
    <t>HCP134</t>
  </si>
  <si>
    <t>Dr_134</t>
  </si>
  <si>
    <t>HCP135</t>
  </si>
  <si>
    <t>Dr_135</t>
  </si>
  <si>
    <t>HCP136</t>
  </si>
  <si>
    <t>Dr_136</t>
  </si>
  <si>
    <t>HCP137</t>
  </si>
  <si>
    <t>Dr_137</t>
  </si>
  <si>
    <t>HCP138</t>
  </si>
  <si>
    <t>Dr_138</t>
  </si>
  <si>
    <t>HCP139</t>
  </si>
  <si>
    <t>Dr_139</t>
  </si>
  <si>
    <t>HCP140</t>
  </si>
  <si>
    <t>Dr_140</t>
  </si>
  <si>
    <t>HCP141</t>
  </si>
  <si>
    <t>Dr_141</t>
  </si>
  <si>
    <t>HCP142</t>
  </si>
  <si>
    <t>Dr_142</t>
  </si>
  <si>
    <t>HCP143</t>
  </si>
  <si>
    <t>Dr_143</t>
  </si>
  <si>
    <t>HCP144</t>
  </si>
  <si>
    <t>Dr_144</t>
  </si>
  <si>
    <t>HCP145</t>
  </si>
  <si>
    <t>Dr_145</t>
  </si>
  <si>
    <t>HCP146</t>
  </si>
  <si>
    <t>Dr_146</t>
  </si>
  <si>
    <t>HCP147</t>
  </si>
  <si>
    <t>Dr_147</t>
  </si>
  <si>
    <t>HCP148</t>
  </si>
  <si>
    <t>Dr_148</t>
  </si>
  <si>
    <t>HCP149</t>
  </si>
  <si>
    <t>Dr_149</t>
  </si>
  <si>
    <t>HCP150</t>
  </si>
  <si>
    <t>Dr_150</t>
  </si>
  <si>
    <t>start_date</t>
  </si>
  <si>
    <t>speciality</t>
  </si>
  <si>
    <t>New_patient</t>
  </si>
  <si>
    <t>Average of total_quantity_days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</si>
</sst>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0" xfId="0" applyAlignment="1">
      <alignment wrapText="1"/>
    </xf>
    <xf numFmtId="0" fontId="0" fillId="0" borderId="0" xfId="0" applyNumberFormat="1"/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2" fillId="3" borderId="6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84.596972569445" backgroundQuery="1" createdVersion="8" refreshedVersion="8" minRefreshableVersion="3" recordCount="0" supportSubquery="1" supportAdvancedDrill="1" xr:uid="{55647C3D-14CC-4AE0-9A1B-EC06ED92F8F4}">
  <cacheSource type="external" connectionId="1"/>
  <cacheFields count="3">
    <cacheField name="[TableRefills3].[refill_number].[refill_number]" caption="refill_number" numFmtId="0" hierarchy="25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TableRefills3].[refill_number].&amp;[1]"/>
            <x15:cachedUniqueName index="1" name="[TableRefills3].[refill_number].&amp;[2]"/>
            <x15:cachedUniqueName index="2" name="[TableRefills3].[refill_number].&amp;[3]"/>
            <x15:cachedUniqueName index="3" name="[TableRefills3].[refill_number].&amp;[4]"/>
            <x15:cachedUniqueName index="4" name="[TableRefills3].[refill_number].&amp;[5]"/>
            <x15:cachedUniqueName index="5" name="[TableRefills3].[refill_number].&amp;[6]"/>
          </x15:cachedUniqueNames>
        </ext>
      </extLst>
    </cacheField>
    <cacheField name="[Measures].[Distinct Count of patient_id]" caption="Distinct Count of patient_id" numFmtId="0" hierarchy="39" level="32767"/>
    <cacheField name="[Measures].[Count of patient_id]" caption="Count of patient_id" numFmtId="0" hierarchy="38" level="32767"/>
  </cacheFields>
  <cacheHierarchies count="45">
    <cacheHierarchy uniqueName="[Patient_QC].[patient_id]" caption="patient_id" attribute="1" defaultMemberUniqueName="[Patient_QC].[patient_id].[All]" allUniqueName="[Patient_QC].[patient_id].[All]" dimensionUniqueName="[Patient_QC]" displayFolder="" count="0" memberValueDatatype="130" unbalanced="0"/>
    <cacheHierarchy uniqueName="[Patient_QC].[age]" caption="age" attribute="1" defaultMemberUniqueName="[Patient_QC].[age].[All]" allUniqueName="[Patient_QC].[age].[All]" dimensionUniqueName="[Patient_QC]" displayFolder="" count="0" memberValueDatatype="20" unbalanced="0"/>
    <cacheHierarchy uniqueName="[Patient_QC].[gender]" caption="gender" attribute="1" defaultMemberUniqueName="[Patient_QC].[gender].[All]" allUniqueName="[Patient_QC].[gender].[All]" dimensionUniqueName="[Patient_QC]" displayFolder="" count="0" memberValueDatatype="130" unbalanced="0"/>
    <cacheHierarchy uniqueName="[Patient_QC].[primary_region]" caption="primary_region" attribute="1" defaultMemberUniqueName="[Patient_QC].[primary_region].[All]" allUniqueName="[Patient_QC].[primary_region].[All]" dimensionUniqueName="[Patient_QC]" displayFolder="" count="0" memberValueDatatype="130" unbalanced="0"/>
    <cacheHierarchy uniqueName="[Patient_QC].[comorbidities]" caption="comorbidities" attribute="1" defaultMemberUniqueName="[Patient_QC].[comorbidities].[All]" allUniqueName="[Patient_QC].[comorbidities].[All]" dimensionUniqueName="[Patient_QC]" displayFolder="" count="0" memberValueDatatype="130" unbalanced="0"/>
    <cacheHierarchy uniqueName="[Patient_QC].[total_quantity_days]" caption="total_quantity_days" attribute="1" defaultMemberUniqueName="[Patient_QC].[total_quantity_days].[All]" allUniqueName="[Patient_QC].[total_quantity_days].[All]" dimensionUniqueName="[Patient_QC]" displayFolder="" count="0" memberValueDatatype="20" unbalanced="0"/>
    <cacheHierarchy uniqueName="[Patient_QC].[Therepy_Start_Date]" caption="Therepy_Start_Date" attribute="1" time="1" defaultMemberUniqueName="[Patient_QC].[Therepy_Start_Date].[All]" allUniqueName="[Patient_QC].[Therepy_Start_Date].[All]" dimensionUniqueName="[Patient_QC]" displayFolder="" count="0" memberValueDatatype="7" unbalanced="0"/>
    <cacheHierarchy uniqueName="[Patient_QC].[Refill_end_date]" caption="Refill_end_date" attribute="1" time="1" defaultMemberUniqueName="[Patient_QC].[Refill_end_date].[All]" allUniqueName="[Patient_QC].[Refill_end_date].[All]" dimensionUniqueName="[Patient_QC]" displayFolder="" count="0" memberValueDatatype="7" unbalanced="0"/>
    <cacheHierarchy uniqueName="[Patient_QC].[Therepy_end_date]" caption="Therepy_end_date" attribute="1" time="1" defaultMemberUniqueName="[Patient_QC].[Therepy_end_date].[All]" allUniqueName="[Patient_QC].[Therepy_end_date].[All]" dimensionUniqueName="[Patient_QC]" displayFolder="" count="0" memberValueDatatype="7" unbalanced="0"/>
    <cacheHierarchy uniqueName="[Patient_QC].[Window Days]" caption="Window Days" attribute="1" defaultMemberUniqueName="[Patient_QC].[Window Days].[All]" allUniqueName="[Patient_QC].[Window Days].[All]" dimensionUniqueName="[Patient_QC]" displayFolder="" count="0" memberValueDatatype="20" unbalanced="0"/>
    <cacheHierarchy uniqueName="[Patient_QC].[MPR]" caption="MPR" attribute="1" defaultMemberUniqueName="[Patient_QC].[MPR].[All]" allUniqueName="[Patient_QC].[MPR].[All]" dimensionUniqueName="[Patient_QC]" displayFolder="" count="0" memberValueDatatype="5" unbalanced="0"/>
    <cacheHierarchy uniqueName="[Patient_QC].[PDC_approx]" caption="PDC_approx" attribute="1" defaultMemberUniqueName="[Patient_QC].[PDC_approx].[All]" allUniqueName="[Patient_QC].[PDC_approx].[All]" dimensionUniqueName="[Patient_QC]" displayFolder="" count="0" memberValueDatatype="5" unbalanced="0"/>
    <cacheHierarchy uniqueName="[Patient_QC].[PDC_flag_over1]" caption="PDC_flag_over1" attribute="1" defaultMemberUniqueName="[Patient_QC].[PDC_flag_over1].[All]" allUniqueName="[Patient_QC].[PDC_flag_over1].[All]" dimensionUniqueName="[Patient_QC]" displayFolder="" count="0" memberValueDatatype="20" unbalanced="0"/>
    <cacheHierarchy uniqueName="[Patient_QC].[ever_discontinued]" caption="ever_discontinued" attribute="1" defaultMemberUniqueName="[Patient_QC].[ever_discontinued].[All]" allUniqueName="[Patient_QC].[ever_discontinued].[All]" dimensionUniqueName="[Patient_QC]" displayFolder="" count="0" memberValueDatatype="20" unbalanced="0"/>
    <cacheHierarchy uniqueName="[Patient_QC].[anomaly_flags]" caption="anomaly_flags" attribute="1" defaultMemberUniqueName="[Patient_QC].[anomaly_flags].[All]" allUniqueName="[Patient_QC].[anomaly_flags].[All]" dimensionUniqueName="[Patient_QC]" displayFolder="" count="0" memberValueDatatype="130" unbalanced="0"/>
    <cacheHierarchy uniqueName="[Table6].[rx_id]" caption="rx_id" attribute="1" defaultMemberUniqueName="[Table6].[rx_id].[All]" allUniqueName="[Table6].[rx_id].[All]" dimensionUniqueName="[Table6]" displayFolder="" count="0" memberValueDatatype="130" unbalanced="0"/>
    <cacheHierarchy uniqueName="[Table6].[patient_id]" caption="patient_id" attribute="1" defaultMemberUniqueName="[Table6].[patient_id].[All]" allUniqueName="[Table6].[patient_id].[All]" dimensionUniqueName="[Table6]" displayFolder="" count="0" memberValueDatatype="130" unbalanced="0"/>
    <cacheHierarchy uniqueName="[Table6].[hcp_id]" caption="hcp_id" attribute="1" defaultMemberUniqueName="[Table6].[hcp_id].[All]" allUniqueName="[Table6].[hcp_id].[All]" dimensionUniqueName="[Table6]" displayFolder="" count="0" memberValueDatatype="130" unbalanced="0"/>
    <cacheHierarchy uniqueName="[Table6].[start_date]" caption="start_date" attribute="1" time="1" defaultMemberUniqueName="[Table6].[start_date].[All]" allUniqueName="[Table6].[start_date].[All]" dimensionUniqueName="[Table6]" displayFolder="" count="0" memberValueDatatype="7" unbalanced="0"/>
    <cacheHierarchy uniqueName="[Table6].[name]" caption="name" attribute="1" defaultMemberUniqueName="[Table6].[name].[All]" allUniqueName="[Table6].[name].[All]" dimensionUniqueName="[Table6]" displayFolder="" count="0" memberValueDatatype="130" unbalanced="0"/>
    <cacheHierarchy uniqueName="[Table6].[speciality]" caption="speciality" attribute="1" defaultMemberUniqueName="[Table6].[speciality].[All]" allUniqueName="[Table6].[speciality].[All]" dimensionUniqueName="[Table6]" displayFolder="" count="0" memberValueDatatype="130" unbalanced="0"/>
    <cacheHierarchy uniqueName="[Table6].[region]" caption="region" attribute="1" defaultMemberUniqueName="[Table6].[region].[All]" allUniqueName="[Table6].[region].[All]" dimensionUniqueName="[Table6]" displayFolder="" count="0" memberValueDatatype="130" unbalanced="0"/>
    <cacheHierarchy uniqueName="[TableRefills3].[patient_id]" caption="patient_id" attribute="1" defaultMemberUniqueName="[TableRefills3].[patient_id].[All]" allUniqueName="[TableRefills3].[patient_id].[All]" dimensionUniqueName="[TableRefills3]" displayFolder="" count="0" memberValueDatatype="130" unbalanced="0"/>
    <cacheHierarchy uniqueName="[TableRefills3].[rx_id]" caption="rx_id" attribute="1" defaultMemberUniqueName="[TableRefills3].[rx_id].[All]" allUniqueName="[TableRefills3].[rx_id].[All]" dimensionUniqueName="[TableRefills3]" displayFolder="" count="0" memberValueDatatype="130" unbalanced="0"/>
    <cacheHierarchy uniqueName="[TableRefills3].[refill_date]" caption="refill_date" attribute="1" time="1" defaultMemberUniqueName="[TableRefills3].[refill_date].[All]" allUniqueName="[TableRefills3].[refill_date].[All]" dimensionUniqueName="[TableRefills3]" displayFolder="" count="0" memberValueDatatype="7" unbalanced="0"/>
    <cacheHierarchy uniqueName="[TableRefills3].[refill_number]" caption="refill_number" attribute="1" defaultMemberUniqueName="[TableRefills3].[refill_number].[All]" allUniqueName="[TableRefills3].[refill_number].[All]" dimensionUniqueName="[TableRefills3]" displayFolder="" count="2" memberValueDatatype="20" unbalanced="0">
      <fieldsUsage count="2">
        <fieldUsage x="-1"/>
        <fieldUsage x="0"/>
      </fieldsUsage>
    </cacheHierarchy>
    <cacheHierarchy uniqueName="[TableRefills3].[quantity_days]" caption="quantity_days" attribute="1" defaultMemberUniqueName="[TableRefills3].[quantity_days].[All]" allUniqueName="[TableRefills3].[quantity_days].[All]" dimensionUniqueName="[TableRefills3]" displayFolder="" count="0" memberValueDatatype="20" unbalanced="0"/>
    <cacheHierarchy uniqueName="[TableRefills3].[prev_refill_days]" caption="prev_refill_days" attribute="1" defaultMemberUniqueName="[TableRefills3].[prev_refill_days].[All]" allUniqueName="[TableRefills3].[prev_refill_days].[All]" dimensionUniqueName="[TableRefills3]" displayFolder="" count="0" memberValueDatatype="130" unbalanced="0"/>
    <cacheHierarchy uniqueName="[TableRefills3].[prev_refill_end]" caption="prev_refill_end" attribute="1" defaultMemberUniqueName="[TableRefills3].[prev_refill_end].[All]" allUniqueName="[TableRefills3].[prev_refill_end].[All]" dimensionUniqueName="[TableRefills3]" displayFolder="" count="0" memberValueDatatype="130" unbalanced="0"/>
    <cacheHierarchy uniqueName="[TableRefills3].[gap_days]" caption="gap_days" attribute="1" defaultMemberUniqueName="[TableRefills3].[gap_days].[All]" allUniqueName="[TableRefills3].[gap_days].[All]" dimensionUniqueName="[TableRefills3]" displayFolder="" count="0" memberValueDatatype="130" unbalanced="0"/>
    <cacheHierarchy uniqueName="[TableRefills3].[discountinuation_flag]" caption="discountinuation_flag" attribute="1" defaultMemberUniqueName="[TableRefills3].[discountinuation_flag].[All]" allUniqueName="[TableRefills3].[discountinuation_flag].[All]" dimensionUniqueName="[TableRefills3]" displayFolder="" count="0" memberValueDatatype="20" unbalanced="0"/>
    <cacheHierarchy uniqueName="[TableRefills3].[Helper_column]" caption="Helper_column" attribute="1" defaultMemberUniqueName="[TableRefills3].[Helper_column].[All]" allUniqueName="[TableRefills3].[Helper_column].[All]" dimensionUniqueName="[TableRefills3]" displayFolder="" count="0" memberValueDatatype="20" unbalanced="0"/>
    <cacheHierarchy uniqueName="[TableRefills3].[Refill_start Date]" caption="Refill_start Date" attribute="1" time="1" defaultMemberUniqueName="[TableRefills3].[Refill_start Date].[All]" allUniqueName="[TableRefills3].[Refill_start Date].[All]" dimensionUniqueName="[TableRefills3]" displayFolder="" count="0" memberValueDatatype="7" unbalanced="0"/>
    <cacheHierarchy uniqueName="[TableRefills3].[Refill_end_date]" caption="Refill_end_date" attribute="1" time="1" defaultMemberUniqueName="[TableRefills3].[Refill_end_date].[All]" allUniqueName="[TableRefills3].[Refill_end_date].[All]" dimensionUniqueName="[TableRefills3]" displayFolder="" count="0" memberValueDatatype="7" unbalanced="0"/>
    <cacheHierarchy uniqueName="[Measures].[__XL_Count TableRefills3]" caption="__XL_Count TableRefills3" measure="1" displayFolder="" measureGroup="TableRefills3" count="0" hidden="1"/>
    <cacheHierarchy uniqueName="[Measures].[__XL_Count Table6]" caption="__XL_Count Table6" measure="1" displayFolder="" measureGroup="Table6" count="0" hidden="1"/>
    <cacheHierarchy uniqueName="[Measures].[__XL_Count Patient_QC]" caption="__XL_Count Patient_QC" measure="1" displayFolder="" measureGroup="Patient_QC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Refills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patient_id]" caption="Distinct Count of patient_id" measure="1" displayFolder="" measureGroup="TableRefill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x_id]" caption="Count of rx_id" measure="1" displayFolder="" measureGroup="Table6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ient_id 2]" caption="Count of patient_id 2" measure="1" displayFolder="" measureGroup="Table6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patient_id 2]" caption="Distinct Count of patient_id 2" measure="1" displayFolder="" measureGroup="Table6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quantity_days]" caption="Sum of total_quantity_days" measure="1" displayFolder="" measureGroup="Patient_QC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quantity_days]" caption="Average of total_quantity_days" measure="1" displayFolder="" measureGroup="Patient_QC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Patient_QC" uniqueName="[Patient_QC]" caption="Patient_QC"/>
    <dimension name="Table6" uniqueName="[Table6]" caption="Table6"/>
    <dimension name="TableRefills3" uniqueName="[TableRefills3]" caption="TableRefills3"/>
  </dimensions>
  <measureGroups count="3">
    <measureGroup name="Patient_QC" caption="Patient_QC"/>
    <measureGroup name="Table6" caption="Table6"/>
    <measureGroup name="TableRefills3" caption="TableRefills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85.833714120374" backgroundQuery="1" createdVersion="8" refreshedVersion="8" minRefreshableVersion="3" recordCount="0" supportSubquery="1" supportAdvancedDrill="1" xr:uid="{A721DECD-5124-46BB-B833-A481F75D3834}">
  <cacheSource type="external" connectionId="1"/>
  <cacheFields count="2">
    <cacheField name="[Patient_QC].[patient_id].[patient_id]" caption="patient_id" numFmtId="0" level="1">
      <sharedItems count="1000">
        <s v="P00001"/>
        <s v="P00002"/>
        <s v="P00003"/>
        <s v="P00004"/>
        <s v="P00005"/>
        <s v="P00006"/>
        <s v="P00007"/>
        <s v="P00008"/>
        <s v="P00009"/>
        <s v="P00010"/>
        <s v="P00011"/>
        <s v="P00012"/>
        <s v="P00013"/>
        <s v="P00014"/>
        <s v="P00015"/>
        <s v="P00016"/>
        <s v="P00017"/>
        <s v="P00018"/>
        <s v="P00019"/>
        <s v="P00020"/>
        <s v="P00021"/>
        <s v="P00022"/>
        <s v="P00023"/>
        <s v="P00024"/>
        <s v="P00025"/>
        <s v="P00026"/>
        <s v="P00027"/>
        <s v="P00028"/>
        <s v="P00029"/>
        <s v="P00030"/>
        <s v="P00031"/>
        <s v="P00032"/>
        <s v="P00033"/>
        <s v="P00034"/>
        <s v="P00035"/>
        <s v="P00036"/>
        <s v="P00037"/>
        <s v="P00038"/>
        <s v="P00039"/>
        <s v="P00040"/>
        <s v="P00041"/>
        <s v="P00042"/>
        <s v="P00043"/>
        <s v="P00044"/>
        <s v="P00045"/>
        <s v="P00046"/>
        <s v="P00047"/>
        <s v="P00048"/>
        <s v="P00049"/>
        <s v="P00050"/>
        <s v="P00051"/>
        <s v="P00052"/>
        <s v="P00053"/>
        <s v="P00054"/>
        <s v="P00055"/>
        <s v="P00056"/>
        <s v="P00057"/>
        <s v="P00058"/>
        <s v="P00059"/>
        <s v="P00060"/>
        <s v="P00061"/>
        <s v="P00062"/>
        <s v="P00063"/>
        <s v="P00064"/>
        <s v="P00065"/>
        <s v="P00066"/>
        <s v="P00067"/>
        <s v="P00068"/>
        <s v="P00069"/>
        <s v="P00070"/>
        <s v="P00071"/>
        <s v="P00072"/>
        <s v="P00073"/>
        <s v="P00074"/>
        <s v="P00075"/>
        <s v="P00076"/>
        <s v="P00077"/>
        <s v="P00078"/>
        <s v="P00079"/>
        <s v="P00080"/>
        <s v="P00081"/>
        <s v="P00082"/>
        <s v="P00083"/>
        <s v="P00084"/>
        <s v="P00085"/>
        <s v="P00086"/>
        <s v="P00087"/>
        <s v="P00088"/>
        <s v="P00089"/>
        <s v="P00090"/>
        <s v="P00091"/>
        <s v="P00092"/>
        <s v="P00093"/>
        <s v="P00094"/>
        <s v="P00095"/>
        <s v="P00096"/>
        <s v="P00097"/>
        <s v="P00098"/>
        <s v="P00099"/>
        <s v="P00100"/>
        <s v="P00101"/>
        <s v="P00102"/>
        <s v="P00103"/>
        <s v="P00104"/>
        <s v="P00105"/>
        <s v="P00106"/>
        <s v="P00107"/>
        <s v="P00108"/>
        <s v="P00109"/>
        <s v="P00110"/>
        <s v="P00111"/>
        <s v="P00112"/>
        <s v="P00113"/>
        <s v="P00114"/>
        <s v="P00115"/>
        <s v="P00116"/>
        <s v="P00117"/>
        <s v="P00118"/>
        <s v="P00119"/>
        <s v="P00120"/>
        <s v="P00121"/>
        <s v="P00122"/>
        <s v="P00123"/>
        <s v="P00124"/>
        <s v="P00125"/>
        <s v="P00126"/>
        <s v="P00127"/>
        <s v="P00128"/>
        <s v="P00129"/>
        <s v="P00130"/>
        <s v="P00131"/>
        <s v="P00132"/>
        <s v="P00133"/>
        <s v="P00134"/>
        <s v="P00135"/>
        <s v="P00136"/>
        <s v="P00137"/>
        <s v="P00138"/>
        <s v="P00139"/>
        <s v="P00140"/>
        <s v="P00141"/>
        <s v="P00142"/>
        <s v="P00143"/>
        <s v="P00144"/>
        <s v="P00145"/>
        <s v="P00146"/>
        <s v="P00147"/>
        <s v="P00148"/>
        <s v="P00149"/>
        <s v="P00150"/>
        <s v="P00151"/>
        <s v="P00152"/>
        <s v="P00153"/>
        <s v="P00154"/>
        <s v="P00155"/>
        <s v="P00156"/>
        <s v="P00157"/>
        <s v="P00158"/>
        <s v="P00159"/>
        <s v="P00160"/>
        <s v="P00161"/>
        <s v="P00162"/>
        <s v="P00163"/>
        <s v="P00164"/>
        <s v="P00165"/>
        <s v="P00166"/>
        <s v="P00167"/>
        <s v="P00168"/>
        <s v="P00169"/>
        <s v="P00170"/>
        <s v="P00171"/>
        <s v="P00172"/>
        <s v="P00173"/>
        <s v="P00174"/>
        <s v="P00175"/>
        <s v="P00176"/>
        <s v="P00177"/>
        <s v="P00178"/>
        <s v="P00179"/>
        <s v="P00180"/>
        <s v="P00181"/>
        <s v="P00182"/>
        <s v="P00183"/>
        <s v="P00184"/>
        <s v="P00185"/>
        <s v="P00186"/>
        <s v="P00187"/>
        <s v="P00188"/>
        <s v="P00189"/>
        <s v="P00190"/>
        <s v="P00191"/>
        <s v="P00192"/>
        <s v="P00193"/>
        <s v="P00194"/>
        <s v="P00195"/>
        <s v="P00196"/>
        <s v="P00197"/>
        <s v="P00198"/>
        <s v="P00199"/>
        <s v="P00200"/>
        <s v="P00201"/>
        <s v="P00202"/>
        <s v="P00203"/>
        <s v="P00204"/>
        <s v="P00205"/>
        <s v="P00206"/>
        <s v="P00207"/>
        <s v="P00208"/>
        <s v="P00209"/>
        <s v="P00210"/>
        <s v="P00211"/>
        <s v="P00212"/>
        <s v="P00213"/>
        <s v="P00214"/>
        <s v="P00215"/>
        <s v="P00216"/>
        <s v="P00217"/>
        <s v="P00218"/>
        <s v="P00219"/>
        <s v="P00220"/>
        <s v="P00221"/>
        <s v="P00222"/>
        <s v="P00223"/>
        <s v="P00224"/>
        <s v="P00225"/>
        <s v="P00226"/>
        <s v="P00227"/>
        <s v="P00228"/>
        <s v="P00229"/>
        <s v="P00230"/>
        <s v="P00231"/>
        <s v="P00232"/>
        <s v="P00233"/>
        <s v="P00234"/>
        <s v="P00235"/>
        <s v="P00236"/>
        <s v="P00237"/>
        <s v="P00238"/>
        <s v="P00239"/>
        <s v="P00240"/>
        <s v="P00241"/>
        <s v="P00242"/>
        <s v="P00243"/>
        <s v="P00244"/>
        <s v="P00245"/>
        <s v="P00246"/>
        <s v="P00247"/>
        <s v="P00248"/>
        <s v="P00249"/>
        <s v="P00250"/>
        <s v="P00251"/>
        <s v="P00252"/>
        <s v="P00253"/>
        <s v="P00254"/>
        <s v="P00255"/>
        <s v="P00256"/>
        <s v="P00257"/>
        <s v="P00258"/>
        <s v="P00259"/>
        <s v="P00260"/>
        <s v="P00261"/>
        <s v="P00262"/>
        <s v="P00263"/>
        <s v="P00264"/>
        <s v="P00265"/>
        <s v="P00266"/>
        <s v="P00267"/>
        <s v="P00268"/>
        <s v="P00269"/>
        <s v="P00270"/>
        <s v="P00271"/>
        <s v="P00272"/>
        <s v="P00273"/>
        <s v="P00274"/>
        <s v="P00275"/>
        <s v="P00276"/>
        <s v="P00277"/>
        <s v="P00278"/>
        <s v="P00279"/>
        <s v="P00280"/>
        <s v="P00281"/>
        <s v="P00282"/>
        <s v="P00283"/>
        <s v="P00284"/>
        <s v="P00285"/>
        <s v="P00286"/>
        <s v="P00287"/>
        <s v="P00288"/>
        <s v="P00289"/>
        <s v="P00290"/>
        <s v="P00291"/>
        <s v="P00292"/>
        <s v="P00293"/>
        <s v="P00294"/>
        <s v="P00295"/>
        <s v="P00296"/>
        <s v="P00297"/>
        <s v="P00298"/>
        <s v="P00299"/>
        <s v="P00300"/>
        <s v="P00301"/>
        <s v="P00302"/>
        <s v="P00303"/>
        <s v="P00304"/>
        <s v="P00305"/>
        <s v="P00306"/>
        <s v="P00307"/>
        <s v="P00308"/>
        <s v="P00309"/>
        <s v="P00310"/>
        <s v="P00311"/>
        <s v="P00312"/>
        <s v="P00313"/>
        <s v="P00314"/>
        <s v="P00315"/>
        <s v="P00316"/>
        <s v="P00317"/>
        <s v="P00318"/>
        <s v="P00319"/>
        <s v="P00320"/>
        <s v="P00321"/>
        <s v="P00322"/>
        <s v="P00323"/>
        <s v="P00324"/>
        <s v="P00325"/>
        <s v="P00326"/>
        <s v="P00327"/>
        <s v="P00328"/>
        <s v="P00329"/>
        <s v="P00330"/>
        <s v="P00331"/>
        <s v="P00332"/>
        <s v="P00333"/>
        <s v="P00334"/>
        <s v="P00335"/>
        <s v="P00336"/>
        <s v="P00337"/>
        <s v="P00338"/>
        <s v="P00339"/>
        <s v="P00340"/>
        <s v="P00341"/>
        <s v="P00342"/>
        <s v="P00343"/>
        <s v="P00344"/>
        <s v="P00345"/>
        <s v="P00346"/>
        <s v="P00347"/>
        <s v="P00348"/>
        <s v="P00349"/>
        <s v="P00350"/>
        <s v="P00351"/>
        <s v="P00352"/>
        <s v="P00353"/>
        <s v="P00354"/>
        <s v="P00355"/>
        <s v="P00356"/>
        <s v="P00357"/>
        <s v="P00358"/>
        <s v="P00359"/>
        <s v="P00360"/>
        <s v="P00361"/>
        <s v="P00362"/>
        <s v="P00363"/>
        <s v="P00364"/>
        <s v="P00365"/>
        <s v="P00366"/>
        <s v="P00367"/>
        <s v="P00368"/>
        <s v="P00369"/>
        <s v="P00370"/>
        <s v="P00371"/>
        <s v="P00372"/>
        <s v="P00373"/>
        <s v="P00374"/>
        <s v="P00375"/>
        <s v="P00376"/>
        <s v="P00377"/>
        <s v="P00378"/>
        <s v="P00379"/>
        <s v="P00380"/>
        <s v="P00381"/>
        <s v="P00382"/>
        <s v="P00383"/>
        <s v="P00384"/>
        <s v="P00385"/>
        <s v="P00386"/>
        <s v="P00387"/>
        <s v="P00388"/>
        <s v="P00389"/>
        <s v="P00390"/>
        <s v="P00391"/>
        <s v="P00392"/>
        <s v="P00393"/>
        <s v="P00394"/>
        <s v="P00395"/>
        <s v="P00396"/>
        <s v="P00397"/>
        <s v="P00398"/>
        <s v="P00399"/>
        <s v="P00400"/>
        <s v="P00401"/>
        <s v="P00402"/>
        <s v="P00403"/>
        <s v="P00404"/>
        <s v="P00405"/>
        <s v="P00406"/>
        <s v="P00407"/>
        <s v="P00408"/>
        <s v="P00409"/>
        <s v="P00410"/>
        <s v="P00411"/>
        <s v="P00412"/>
        <s v="P00413"/>
        <s v="P00414"/>
        <s v="P00415"/>
        <s v="P00416"/>
        <s v="P00417"/>
        <s v="P00418"/>
        <s v="P00419"/>
        <s v="P00420"/>
        <s v="P00421"/>
        <s v="P00422"/>
        <s v="P00423"/>
        <s v="P00424"/>
        <s v="P00425"/>
        <s v="P00426"/>
        <s v="P00427"/>
        <s v="P00428"/>
        <s v="P00429"/>
        <s v="P00430"/>
        <s v="P00431"/>
        <s v="P00432"/>
        <s v="P00433"/>
        <s v="P00434"/>
        <s v="P00435"/>
        <s v="P00436"/>
        <s v="P00437"/>
        <s v="P00438"/>
        <s v="P00439"/>
        <s v="P00440"/>
        <s v="P00441"/>
        <s v="P00442"/>
        <s v="P00443"/>
        <s v="P00444"/>
        <s v="P00445"/>
        <s v="P00446"/>
        <s v="P00447"/>
        <s v="P00448"/>
        <s v="P00449"/>
        <s v="P00450"/>
        <s v="P00451"/>
        <s v="P00452"/>
        <s v="P00453"/>
        <s v="P00454"/>
        <s v="P00455"/>
        <s v="P00456"/>
        <s v="P00457"/>
        <s v="P00458"/>
        <s v="P00459"/>
        <s v="P00460"/>
        <s v="P00461"/>
        <s v="P00462"/>
        <s v="P00463"/>
        <s v="P00464"/>
        <s v="P00465"/>
        <s v="P00466"/>
        <s v="P00467"/>
        <s v="P00468"/>
        <s v="P00469"/>
        <s v="P00470"/>
        <s v="P00471"/>
        <s v="P00472"/>
        <s v="P00473"/>
        <s v="P00474"/>
        <s v="P00475"/>
        <s v="P00476"/>
        <s v="P00477"/>
        <s v="P00478"/>
        <s v="P00479"/>
        <s v="P00480"/>
        <s v="P00481"/>
        <s v="P00482"/>
        <s v="P00483"/>
        <s v="P00484"/>
        <s v="P00485"/>
        <s v="P00486"/>
        <s v="P00487"/>
        <s v="P00488"/>
        <s v="P00489"/>
        <s v="P00490"/>
        <s v="P00491"/>
        <s v="P00492"/>
        <s v="P00493"/>
        <s v="P00494"/>
        <s v="P00495"/>
        <s v="P00496"/>
        <s v="P00497"/>
        <s v="P00498"/>
        <s v="P00499"/>
        <s v="P00500"/>
        <s v="P00501"/>
        <s v="P00502"/>
        <s v="P00503"/>
        <s v="P00504"/>
        <s v="P00505"/>
        <s v="P00506"/>
        <s v="P00507"/>
        <s v="P00508"/>
        <s v="P00509"/>
        <s v="P00510"/>
        <s v="P00511"/>
        <s v="P00512"/>
        <s v="P00513"/>
        <s v="P00514"/>
        <s v="P00515"/>
        <s v="P00516"/>
        <s v="P00517"/>
        <s v="P00518"/>
        <s v="P00519"/>
        <s v="P00520"/>
        <s v="P00521"/>
        <s v="P00522"/>
        <s v="P00523"/>
        <s v="P00524"/>
        <s v="P00525"/>
        <s v="P00526"/>
        <s v="P00527"/>
        <s v="P00528"/>
        <s v="P00529"/>
        <s v="P00530"/>
        <s v="P00531"/>
        <s v="P00532"/>
        <s v="P00533"/>
        <s v="P00534"/>
        <s v="P00535"/>
        <s v="P00536"/>
        <s v="P00537"/>
        <s v="P00538"/>
        <s v="P00539"/>
        <s v="P00540"/>
        <s v="P00541"/>
        <s v="P00542"/>
        <s v="P00543"/>
        <s v="P00544"/>
        <s v="P00545"/>
        <s v="P00546"/>
        <s v="P00547"/>
        <s v="P00548"/>
        <s v="P00549"/>
        <s v="P00550"/>
        <s v="P00551"/>
        <s v="P00552"/>
        <s v="P00553"/>
        <s v="P00554"/>
        <s v="P00555"/>
        <s v="P00556"/>
        <s v="P00557"/>
        <s v="P00558"/>
        <s v="P00559"/>
        <s v="P00560"/>
        <s v="P00561"/>
        <s v="P00562"/>
        <s v="P00563"/>
        <s v="P00564"/>
        <s v="P00565"/>
        <s v="P00566"/>
        <s v="P00567"/>
        <s v="P00568"/>
        <s v="P00569"/>
        <s v="P00570"/>
        <s v="P00571"/>
        <s v="P00572"/>
        <s v="P00573"/>
        <s v="P00574"/>
        <s v="P00575"/>
        <s v="P00576"/>
        <s v="P00577"/>
        <s v="P00578"/>
        <s v="P00579"/>
        <s v="P00580"/>
        <s v="P00581"/>
        <s v="P00582"/>
        <s v="P00583"/>
        <s v="P00584"/>
        <s v="P00585"/>
        <s v="P00586"/>
        <s v="P00587"/>
        <s v="P00588"/>
        <s v="P00589"/>
        <s v="P00590"/>
        <s v="P00591"/>
        <s v="P00592"/>
        <s v="P00593"/>
        <s v="P00594"/>
        <s v="P00595"/>
        <s v="P00596"/>
        <s v="P00597"/>
        <s v="P00598"/>
        <s v="P00599"/>
        <s v="P00600"/>
        <s v="P00601"/>
        <s v="P00602"/>
        <s v="P00603"/>
        <s v="P00604"/>
        <s v="P00605"/>
        <s v="P00606"/>
        <s v="P00607"/>
        <s v="P00608"/>
        <s v="P00609"/>
        <s v="P00610"/>
        <s v="P00611"/>
        <s v="P00612"/>
        <s v="P00613"/>
        <s v="P00614"/>
        <s v="P00615"/>
        <s v="P00616"/>
        <s v="P00617"/>
        <s v="P00618"/>
        <s v="P00619"/>
        <s v="P00620"/>
        <s v="P00621"/>
        <s v="P00622"/>
        <s v="P00623"/>
        <s v="P00624"/>
        <s v="P00625"/>
        <s v="P00626"/>
        <s v="P00627"/>
        <s v="P00628"/>
        <s v="P00629"/>
        <s v="P00630"/>
        <s v="P00631"/>
        <s v="P00632"/>
        <s v="P00633"/>
        <s v="P00634"/>
        <s v="P00635"/>
        <s v="P00636"/>
        <s v="P00637"/>
        <s v="P00638"/>
        <s v="P00639"/>
        <s v="P00640"/>
        <s v="P00641"/>
        <s v="P00642"/>
        <s v="P00643"/>
        <s v="P00644"/>
        <s v="P00645"/>
        <s v="P00646"/>
        <s v="P00647"/>
        <s v="P00648"/>
        <s v="P00649"/>
        <s v="P00650"/>
        <s v="P00651"/>
        <s v="P00652"/>
        <s v="P00653"/>
        <s v="P00654"/>
        <s v="P00655"/>
        <s v="P00656"/>
        <s v="P00657"/>
        <s v="P00658"/>
        <s v="P00659"/>
        <s v="P00660"/>
        <s v="P00661"/>
        <s v="P00662"/>
        <s v="P00663"/>
        <s v="P00664"/>
        <s v="P00665"/>
        <s v="P00666"/>
        <s v="P00667"/>
        <s v="P00668"/>
        <s v="P00669"/>
        <s v="P00670"/>
        <s v="P00671"/>
        <s v="P00672"/>
        <s v="P00673"/>
        <s v="P00674"/>
        <s v="P00675"/>
        <s v="P00676"/>
        <s v="P00677"/>
        <s v="P00678"/>
        <s v="P00679"/>
        <s v="P00680"/>
        <s v="P00681"/>
        <s v="P00682"/>
        <s v="P00683"/>
        <s v="P00684"/>
        <s v="P00685"/>
        <s v="P00686"/>
        <s v="P00687"/>
        <s v="P00688"/>
        <s v="P00689"/>
        <s v="P00690"/>
        <s v="P00691"/>
        <s v="P00692"/>
        <s v="P00693"/>
        <s v="P00694"/>
        <s v="P00695"/>
        <s v="P00696"/>
        <s v="P00697"/>
        <s v="P00698"/>
        <s v="P00699"/>
        <s v="P00700"/>
        <s v="P00701"/>
        <s v="P00702"/>
        <s v="P00703"/>
        <s v="P00704"/>
        <s v="P00705"/>
        <s v="P00706"/>
        <s v="P00707"/>
        <s v="P00708"/>
        <s v="P00709"/>
        <s v="P00710"/>
        <s v="P00711"/>
        <s v="P00712"/>
        <s v="P00713"/>
        <s v="P00714"/>
        <s v="P00715"/>
        <s v="P00716"/>
        <s v="P00717"/>
        <s v="P00718"/>
        <s v="P00719"/>
        <s v="P00720"/>
        <s v="P00721"/>
        <s v="P00722"/>
        <s v="P00723"/>
        <s v="P00724"/>
        <s v="P00725"/>
        <s v="P00726"/>
        <s v="P00727"/>
        <s v="P00728"/>
        <s v="P00729"/>
        <s v="P00730"/>
        <s v="P00731"/>
        <s v="P00732"/>
        <s v="P00733"/>
        <s v="P00734"/>
        <s v="P00735"/>
        <s v="P00736"/>
        <s v="P00737"/>
        <s v="P00738"/>
        <s v="P00739"/>
        <s v="P00740"/>
        <s v="P00741"/>
        <s v="P00742"/>
        <s v="P00743"/>
        <s v="P00744"/>
        <s v="P00745"/>
        <s v="P00746"/>
        <s v="P00747"/>
        <s v="P00748"/>
        <s v="P00749"/>
        <s v="P00750"/>
        <s v="P00751"/>
        <s v="P00752"/>
        <s v="P00753"/>
        <s v="P00754"/>
        <s v="P00755"/>
        <s v="P00756"/>
        <s v="P00757"/>
        <s v="P00758"/>
        <s v="P00759"/>
        <s v="P00760"/>
        <s v="P00761"/>
        <s v="P00762"/>
        <s v="P00763"/>
        <s v="P00764"/>
        <s v="P00765"/>
        <s v="P00766"/>
        <s v="P00767"/>
        <s v="P00768"/>
        <s v="P00769"/>
        <s v="P00770"/>
        <s v="P00771"/>
        <s v="P00772"/>
        <s v="P00773"/>
        <s v="P00774"/>
        <s v="P00775"/>
        <s v="P00776"/>
        <s v="P00777"/>
        <s v="P00778"/>
        <s v="P00779"/>
        <s v="P00780"/>
        <s v="P00781"/>
        <s v="P00782"/>
        <s v="P00783"/>
        <s v="P00784"/>
        <s v="P00785"/>
        <s v="P00786"/>
        <s v="P00787"/>
        <s v="P00788"/>
        <s v="P00789"/>
        <s v="P00790"/>
        <s v="P00791"/>
        <s v="P00792"/>
        <s v="P00793"/>
        <s v="P00794"/>
        <s v="P00795"/>
        <s v="P00796"/>
        <s v="P00797"/>
        <s v="P00798"/>
        <s v="P00799"/>
        <s v="P00800"/>
        <s v="P00801"/>
        <s v="P00802"/>
        <s v="P00803"/>
        <s v="P00804"/>
        <s v="P00805"/>
        <s v="P00806"/>
        <s v="P00807"/>
        <s v="P00808"/>
        <s v="P00809"/>
        <s v="P00810"/>
        <s v="P00811"/>
        <s v="P00812"/>
        <s v="P00813"/>
        <s v="P00814"/>
        <s v="P00815"/>
        <s v="P00816"/>
        <s v="P00817"/>
        <s v="P00818"/>
        <s v="P00819"/>
        <s v="P00820"/>
        <s v="P00821"/>
        <s v="P00822"/>
        <s v="P00823"/>
        <s v="P00824"/>
        <s v="P00825"/>
        <s v="P00826"/>
        <s v="P00827"/>
        <s v="P00828"/>
        <s v="P00829"/>
        <s v="P00830"/>
        <s v="P00831"/>
        <s v="P00832"/>
        <s v="P00833"/>
        <s v="P00834"/>
        <s v="P00835"/>
        <s v="P00836"/>
        <s v="P00837"/>
        <s v="P00838"/>
        <s v="P00839"/>
        <s v="P00840"/>
        <s v="P00841"/>
        <s v="P00842"/>
        <s v="P00843"/>
        <s v="P00844"/>
        <s v="P00845"/>
        <s v="P00846"/>
        <s v="P00847"/>
        <s v="P00848"/>
        <s v="P00849"/>
        <s v="P00850"/>
        <s v="P00851"/>
        <s v="P00852"/>
        <s v="P00853"/>
        <s v="P00854"/>
        <s v="P00855"/>
        <s v="P00856"/>
        <s v="P00857"/>
        <s v="P00858"/>
        <s v="P00859"/>
        <s v="P00860"/>
        <s v="P00861"/>
        <s v="P00862"/>
        <s v="P00863"/>
        <s v="P00864"/>
        <s v="P00865"/>
        <s v="P00866"/>
        <s v="P00867"/>
        <s v="P00868"/>
        <s v="P00869"/>
        <s v="P00870"/>
        <s v="P00871"/>
        <s v="P00872"/>
        <s v="P00873"/>
        <s v="P00874"/>
        <s v="P00875"/>
        <s v="P00876"/>
        <s v="P00877"/>
        <s v="P00878"/>
        <s v="P00879"/>
        <s v="P00880"/>
        <s v="P00881"/>
        <s v="P00882"/>
        <s v="P00883"/>
        <s v="P00884"/>
        <s v="P00885"/>
        <s v="P00886"/>
        <s v="P00887"/>
        <s v="P00888"/>
        <s v="P00889"/>
        <s v="P00890"/>
        <s v="P00891"/>
        <s v="P00892"/>
        <s v="P00893"/>
        <s v="P00894"/>
        <s v="P00895"/>
        <s v="P00896"/>
        <s v="P00897"/>
        <s v="P00898"/>
        <s v="P00899"/>
        <s v="P00900"/>
        <s v="P00901"/>
        <s v="P00902"/>
        <s v="P00903"/>
        <s v="P00904"/>
        <s v="P00905"/>
        <s v="P00906"/>
        <s v="P00907"/>
        <s v="P00908"/>
        <s v="P00909"/>
        <s v="P00910"/>
        <s v="P00911"/>
        <s v="P00912"/>
        <s v="P00913"/>
        <s v="P00914"/>
        <s v="P00915"/>
        <s v="P00916"/>
        <s v="P00917"/>
        <s v="P00918"/>
        <s v="P00919"/>
        <s v="P00920"/>
        <s v="P00921"/>
        <s v="P00922"/>
        <s v="P00923"/>
        <s v="P00924"/>
        <s v="P00925"/>
        <s v="P00926"/>
        <s v="P00927"/>
        <s v="P00928"/>
        <s v="P00929"/>
        <s v="P00930"/>
        <s v="P00931"/>
        <s v="P00932"/>
        <s v="P00933"/>
        <s v="P00934"/>
        <s v="P00935"/>
        <s v="P00936"/>
        <s v="P00937"/>
        <s v="P00938"/>
        <s v="P00939"/>
        <s v="P00940"/>
        <s v="P00941"/>
        <s v="P00942"/>
        <s v="P00943"/>
        <s v="P00944"/>
        <s v="P00945"/>
        <s v="P00946"/>
        <s v="P00947"/>
        <s v="P00948"/>
        <s v="P00949"/>
        <s v="P00950"/>
        <s v="P00951"/>
        <s v="P00952"/>
        <s v="P00953"/>
        <s v="P00954"/>
        <s v="P00955"/>
        <s v="P00956"/>
        <s v="P00957"/>
        <s v="P00958"/>
        <s v="P00959"/>
        <s v="P00960"/>
        <s v="P00961"/>
        <s v="P00962"/>
        <s v="P00963"/>
        <s v="P00964"/>
        <s v="P00965"/>
        <s v="P00966"/>
        <s v="P00967"/>
        <s v="P00968"/>
        <s v="P00969"/>
        <s v="P00970"/>
        <s v="P00971"/>
        <s v="P00972"/>
        <s v="P00973"/>
        <s v="P00974"/>
        <s v="P00975"/>
        <s v="P00976"/>
        <s v="P00977"/>
        <s v="P00978"/>
        <s v="P00979"/>
        <s v="P00980"/>
        <s v="P00981"/>
        <s v="P00982"/>
        <s v="P00983"/>
        <s v="P00984"/>
        <s v="P00985"/>
        <s v="P00986"/>
        <s v="P00987"/>
        <s v="P00988"/>
        <s v="P00989"/>
        <s v="P00990"/>
        <s v="P00991"/>
        <s v="P00992"/>
        <s v="P00993"/>
        <s v="P00994"/>
        <s v="P00995"/>
        <s v="P00996"/>
        <s v="P00997"/>
        <s v="P00998"/>
        <s v="P00999"/>
        <s v="P01000"/>
      </sharedItems>
    </cacheField>
    <cacheField name="[Measures].[Average of total_quantity_days]" caption="Average of total_quantity_days" numFmtId="0" hierarchy="44" level="32767"/>
  </cacheFields>
  <cacheHierarchies count="45">
    <cacheHierarchy uniqueName="[Patient_QC].[patient_id]" caption="patient_id" attribute="1" defaultMemberUniqueName="[Patient_QC].[patient_id].[All]" allUniqueName="[Patient_QC].[patient_id].[All]" dimensionUniqueName="[Patient_QC]" displayFolder="" count="2" memberValueDatatype="130" unbalanced="0">
      <fieldsUsage count="2">
        <fieldUsage x="-1"/>
        <fieldUsage x="0"/>
      </fieldsUsage>
    </cacheHierarchy>
    <cacheHierarchy uniqueName="[Patient_QC].[age]" caption="age" attribute="1" defaultMemberUniqueName="[Patient_QC].[age].[All]" allUniqueName="[Patient_QC].[age].[All]" dimensionUniqueName="[Patient_QC]" displayFolder="" count="0" memberValueDatatype="20" unbalanced="0"/>
    <cacheHierarchy uniqueName="[Patient_QC].[gender]" caption="gender" attribute="1" defaultMemberUniqueName="[Patient_QC].[gender].[All]" allUniqueName="[Patient_QC].[gender].[All]" dimensionUniqueName="[Patient_QC]" displayFolder="" count="0" memberValueDatatype="130" unbalanced="0"/>
    <cacheHierarchy uniqueName="[Patient_QC].[primary_region]" caption="primary_region" attribute="1" defaultMemberUniqueName="[Patient_QC].[primary_region].[All]" allUniqueName="[Patient_QC].[primary_region].[All]" dimensionUniqueName="[Patient_QC]" displayFolder="" count="0" memberValueDatatype="130" unbalanced="0"/>
    <cacheHierarchy uniqueName="[Patient_QC].[comorbidities]" caption="comorbidities" attribute="1" defaultMemberUniqueName="[Patient_QC].[comorbidities].[All]" allUniqueName="[Patient_QC].[comorbidities].[All]" dimensionUniqueName="[Patient_QC]" displayFolder="" count="0" memberValueDatatype="130" unbalanced="0"/>
    <cacheHierarchy uniqueName="[Patient_QC].[total_quantity_days]" caption="total_quantity_days" attribute="1" defaultMemberUniqueName="[Patient_QC].[total_quantity_days].[All]" allUniqueName="[Patient_QC].[total_quantity_days].[All]" dimensionUniqueName="[Patient_QC]" displayFolder="" count="0" memberValueDatatype="20" unbalanced="0"/>
    <cacheHierarchy uniqueName="[Patient_QC].[Therepy_Start_Date]" caption="Therepy_Start_Date" attribute="1" time="1" defaultMemberUniqueName="[Patient_QC].[Therepy_Start_Date].[All]" allUniqueName="[Patient_QC].[Therepy_Start_Date].[All]" dimensionUniqueName="[Patient_QC]" displayFolder="" count="0" memberValueDatatype="7" unbalanced="0"/>
    <cacheHierarchy uniqueName="[Patient_QC].[Refill_end_date]" caption="Refill_end_date" attribute="1" time="1" defaultMemberUniqueName="[Patient_QC].[Refill_end_date].[All]" allUniqueName="[Patient_QC].[Refill_end_date].[All]" dimensionUniqueName="[Patient_QC]" displayFolder="" count="0" memberValueDatatype="7" unbalanced="0"/>
    <cacheHierarchy uniqueName="[Patient_QC].[Therepy_end_date]" caption="Therepy_end_date" attribute="1" time="1" defaultMemberUniqueName="[Patient_QC].[Therepy_end_date].[All]" allUniqueName="[Patient_QC].[Therepy_end_date].[All]" dimensionUniqueName="[Patient_QC]" displayFolder="" count="0" memberValueDatatype="7" unbalanced="0"/>
    <cacheHierarchy uniqueName="[Patient_QC].[Window Days]" caption="Window Days" attribute="1" defaultMemberUniqueName="[Patient_QC].[Window Days].[All]" allUniqueName="[Patient_QC].[Window Days].[All]" dimensionUniqueName="[Patient_QC]" displayFolder="" count="0" memberValueDatatype="20" unbalanced="0"/>
    <cacheHierarchy uniqueName="[Patient_QC].[MPR]" caption="MPR" attribute="1" defaultMemberUniqueName="[Patient_QC].[MPR].[All]" allUniqueName="[Patient_QC].[MPR].[All]" dimensionUniqueName="[Patient_QC]" displayFolder="" count="0" memberValueDatatype="5" unbalanced="0"/>
    <cacheHierarchy uniqueName="[Patient_QC].[PDC_approx]" caption="PDC_approx" attribute="1" defaultMemberUniqueName="[Patient_QC].[PDC_approx].[All]" allUniqueName="[Patient_QC].[PDC_approx].[All]" dimensionUniqueName="[Patient_QC]" displayFolder="" count="0" memberValueDatatype="5" unbalanced="0"/>
    <cacheHierarchy uniqueName="[Patient_QC].[PDC_flag_over1]" caption="PDC_flag_over1" attribute="1" defaultMemberUniqueName="[Patient_QC].[PDC_flag_over1].[All]" allUniqueName="[Patient_QC].[PDC_flag_over1].[All]" dimensionUniqueName="[Patient_QC]" displayFolder="" count="0" memberValueDatatype="20" unbalanced="0"/>
    <cacheHierarchy uniqueName="[Patient_QC].[ever_discontinued]" caption="ever_discontinued" attribute="1" defaultMemberUniqueName="[Patient_QC].[ever_discontinued].[All]" allUniqueName="[Patient_QC].[ever_discontinued].[All]" dimensionUniqueName="[Patient_QC]" displayFolder="" count="0" memberValueDatatype="20" unbalanced="0"/>
    <cacheHierarchy uniqueName="[Patient_QC].[anomaly_flags]" caption="anomaly_flags" attribute="1" defaultMemberUniqueName="[Patient_QC].[anomaly_flags].[All]" allUniqueName="[Patient_QC].[anomaly_flags].[All]" dimensionUniqueName="[Patient_QC]" displayFolder="" count="0" memberValueDatatype="130" unbalanced="0"/>
    <cacheHierarchy uniqueName="[Table6].[rx_id]" caption="rx_id" attribute="1" defaultMemberUniqueName="[Table6].[rx_id].[All]" allUniqueName="[Table6].[rx_id].[All]" dimensionUniqueName="[Table6]" displayFolder="" count="0" memberValueDatatype="130" unbalanced="0"/>
    <cacheHierarchy uniqueName="[Table6].[patient_id]" caption="patient_id" attribute="1" defaultMemberUniqueName="[Table6].[patient_id].[All]" allUniqueName="[Table6].[patient_id].[All]" dimensionUniqueName="[Table6]" displayFolder="" count="0" memberValueDatatype="130" unbalanced="0"/>
    <cacheHierarchy uniqueName="[Table6].[hcp_id]" caption="hcp_id" attribute="1" defaultMemberUniqueName="[Table6].[hcp_id].[All]" allUniqueName="[Table6].[hcp_id].[All]" dimensionUniqueName="[Table6]" displayFolder="" count="0" memberValueDatatype="130" unbalanced="0"/>
    <cacheHierarchy uniqueName="[Table6].[start_date]" caption="start_date" attribute="1" time="1" defaultMemberUniqueName="[Table6].[start_date].[All]" allUniqueName="[Table6].[start_date].[All]" dimensionUniqueName="[Table6]" displayFolder="" count="0" memberValueDatatype="7" unbalanced="0"/>
    <cacheHierarchy uniqueName="[Table6].[name]" caption="name" attribute="1" defaultMemberUniqueName="[Table6].[name].[All]" allUniqueName="[Table6].[name].[All]" dimensionUniqueName="[Table6]" displayFolder="" count="0" memberValueDatatype="130" unbalanced="0"/>
    <cacheHierarchy uniqueName="[Table6].[speciality]" caption="speciality" attribute="1" defaultMemberUniqueName="[Table6].[speciality].[All]" allUniqueName="[Table6].[speciality].[All]" dimensionUniqueName="[Table6]" displayFolder="" count="0" memberValueDatatype="130" unbalanced="0"/>
    <cacheHierarchy uniqueName="[Table6].[region]" caption="region" attribute="1" defaultMemberUniqueName="[Table6].[region].[All]" allUniqueName="[Table6].[region].[All]" dimensionUniqueName="[Table6]" displayFolder="" count="0" memberValueDatatype="130" unbalanced="0"/>
    <cacheHierarchy uniqueName="[TableRefills3].[patient_id]" caption="patient_id" attribute="1" defaultMemberUniqueName="[TableRefills3].[patient_id].[All]" allUniqueName="[TableRefills3].[patient_id].[All]" dimensionUniqueName="[TableRefills3]" displayFolder="" count="0" memberValueDatatype="130" unbalanced="0"/>
    <cacheHierarchy uniqueName="[TableRefills3].[rx_id]" caption="rx_id" attribute="1" defaultMemberUniqueName="[TableRefills3].[rx_id].[All]" allUniqueName="[TableRefills3].[rx_id].[All]" dimensionUniqueName="[TableRefills3]" displayFolder="" count="0" memberValueDatatype="130" unbalanced="0"/>
    <cacheHierarchy uniqueName="[TableRefills3].[refill_date]" caption="refill_date" attribute="1" time="1" defaultMemberUniqueName="[TableRefills3].[refill_date].[All]" allUniqueName="[TableRefills3].[refill_date].[All]" dimensionUniqueName="[TableRefills3]" displayFolder="" count="0" memberValueDatatype="7" unbalanced="0"/>
    <cacheHierarchy uniqueName="[TableRefills3].[refill_number]" caption="refill_number" attribute="1" defaultMemberUniqueName="[TableRefills3].[refill_number].[All]" allUniqueName="[TableRefills3].[refill_number].[All]" dimensionUniqueName="[TableRefills3]" displayFolder="" count="0" memberValueDatatype="20" unbalanced="0"/>
    <cacheHierarchy uniqueName="[TableRefills3].[quantity_days]" caption="quantity_days" attribute="1" defaultMemberUniqueName="[TableRefills3].[quantity_days].[All]" allUniqueName="[TableRefills3].[quantity_days].[All]" dimensionUniqueName="[TableRefills3]" displayFolder="" count="0" memberValueDatatype="20" unbalanced="0"/>
    <cacheHierarchy uniqueName="[TableRefills3].[prev_refill_days]" caption="prev_refill_days" attribute="1" defaultMemberUniqueName="[TableRefills3].[prev_refill_days].[All]" allUniqueName="[TableRefills3].[prev_refill_days].[All]" dimensionUniqueName="[TableRefills3]" displayFolder="" count="0" memberValueDatatype="130" unbalanced="0"/>
    <cacheHierarchy uniqueName="[TableRefills3].[prev_refill_end]" caption="prev_refill_end" attribute="1" defaultMemberUniqueName="[TableRefills3].[prev_refill_end].[All]" allUniqueName="[TableRefills3].[prev_refill_end].[All]" dimensionUniqueName="[TableRefills3]" displayFolder="" count="0" memberValueDatatype="130" unbalanced="0"/>
    <cacheHierarchy uniqueName="[TableRefills3].[gap_days]" caption="gap_days" attribute="1" defaultMemberUniqueName="[TableRefills3].[gap_days].[All]" allUniqueName="[TableRefills3].[gap_days].[All]" dimensionUniqueName="[TableRefills3]" displayFolder="" count="0" memberValueDatatype="130" unbalanced="0"/>
    <cacheHierarchy uniqueName="[TableRefills3].[discountinuation_flag]" caption="discountinuation_flag" attribute="1" defaultMemberUniqueName="[TableRefills3].[discountinuation_flag].[All]" allUniqueName="[TableRefills3].[discountinuation_flag].[All]" dimensionUniqueName="[TableRefills3]" displayFolder="" count="0" memberValueDatatype="20" unbalanced="0"/>
    <cacheHierarchy uniqueName="[TableRefills3].[Helper_column]" caption="Helper_column" attribute="1" defaultMemberUniqueName="[TableRefills3].[Helper_column].[All]" allUniqueName="[TableRefills3].[Helper_column].[All]" dimensionUniqueName="[TableRefills3]" displayFolder="" count="0" memberValueDatatype="20" unbalanced="0"/>
    <cacheHierarchy uniqueName="[TableRefills3].[Refill_start Date]" caption="Refill_start Date" attribute="1" time="1" defaultMemberUniqueName="[TableRefills3].[Refill_start Date].[All]" allUniqueName="[TableRefills3].[Refill_start Date].[All]" dimensionUniqueName="[TableRefills3]" displayFolder="" count="0" memberValueDatatype="7" unbalanced="0"/>
    <cacheHierarchy uniqueName="[TableRefills3].[Refill_end_date]" caption="Refill_end_date" attribute="1" time="1" defaultMemberUniqueName="[TableRefills3].[Refill_end_date].[All]" allUniqueName="[TableRefills3].[Refill_end_date].[All]" dimensionUniqueName="[TableRefills3]" displayFolder="" count="0" memberValueDatatype="7" unbalanced="0"/>
    <cacheHierarchy uniqueName="[Measures].[__XL_Count TableRefills3]" caption="__XL_Count TableRefills3" measure="1" displayFolder="" measureGroup="TableRefills3" count="0" hidden="1"/>
    <cacheHierarchy uniqueName="[Measures].[__XL_Count Table6]" caption="__XL_Count Table6" measure="1" displayFolder="" measureGroup="Table6" count="0" hidden="1"/>
    <cacheHierarchy uniqueName="[Measures].[__XL_Count Patient_QC]" caption="__XL_Count Patient_QC" measure="1" displayFolder="" measureGroup="Patient_QC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Refills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patient_id]" caption="Distinct Count of patient_id" measure="1" displayFolder="" measureGroup="TableRefills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x_id]" caption="Count of rx_id" measure="1" displayFolder="" measureGroup="Table6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ient_id 2]" caption="Count of patient_id 2" measure="1" displayFolder="" measureGroup="Table6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patient_id 2]" caption="Distinct Count of patient_id 2" measure="1" displayFolder="" measureGroup="Table6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quantity_days]" caption="Sum of total_quantity_days" measure="1" displayFolder="" measureGroup="Patient_QC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quantity_days]" caption="Average of total_quantity_days" measure="1" displayFolder="" measureGroup="Patient_QC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Patient_QC" uniqueName="[Patient_QC]" caption="Patient_QC"/>
    <dimension name="Table6" uniqueName="[Table6]" caption="Table6"/>
    <dimension name="TableRefills3" uniqueName="[TableRefills3]" caption="TableRefills3"/>
  </dimensions>
  <measureGroups count="3">
    <measureGroup name="Patient_QC" caption="Patient_QC"/>
    <measureGroup name="Table6" caption="Table6"/>
    <measureGroup name="TableRefills3" caption="TableRefills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85.828267824072" backgroundQuery="1" createdVersion="8" refreshedVersion="8" minRefreshableVersion="3" recordCount="0" supportSubquery="1" supportAdvancedDrill="1" xr:uid="{744ABD22-A128-4E9E-B52D-784C63CD030E}">
  <cacheSource type="external" connectionId="1"/>
  <cacheFields count="6">
    <cacheField name="[Table6].[hcp_id].[hcp_id]" caption="hcp_id" numFmtId="0" hierarchy="17" level="1">
      <sharedItems count="150">
        <s v="HCP001"/>
        <s v="HCP002"/>
        <s v="HCP003"/>
        <s v="HCP004"/>
        <s v="HCP005"/>
        <s v="HCP006"/>
        <s v="HCP007"/>
        <s v="HCP008"/>
        <s v="HCP009"/>
        <s v="HCP010"/>
        <s v="HCP011"/>
        <s v="HCP012"/>
        <s v="HCP013"/>
        <s v="HCP014"/>
        <s v="HCP015"/>
        <s v="HCP016"/>
        <s v="HCP017"/>
        <s v="HCP018"/>
        <s v="HCP019"/>
        <s v="HCP020"/>
        <s v="HCP021"/>
        <s v="HCP022"/>
        <s v="HCP023"/>
        <s v="HCP024"/>
        <s v="HCP025"/>
        <s v="HCP026"/>
        <s v="HCP027"/>
        <s v="HCP028"/>
        <s v="HCP029"/>
        <s v="HCP030"/>
        <s v="HCP031"/>
        <s v="HCP032"/>
        <s v="HCP033"/>
        <s v="HCP034"/>
        <s v="HCP035"/>
        <s v="HCP036"/>
        <s v="HCP037"/>
        <s v="HCP038"/>
        <s v="HCP039"/>
        <s v="HCP040"/>
        <s v="HCP041"/>
        <s v="HCP042"/>
        <s v="HCP043"/>
        <s v="HCP044"/>
        <s v="HCP045"/>
        <s v="HCP046"/>
        <s v="HCP047"/>
        <s v="HCP048"/>
        <s v="HCP049"/>
        <s v="HCP050"/>
        <s v="HCP051"/>
        <s v="HCP052"/>
        <s v="HCP053"/>
        <s v="HCP054"/>
        <s v="HCP055"/>
        <s v="HCP056"/>
        <s v="HCP057"/>
        <s v="HCP058"/>
        <s v="HCP059"/>
        <s v="HCP060"/>
        <s v="HCP061"/>
        <s v="HCP062"/>
        <s v="HCP063"/>
        <s v="HCP064"/>
        <s v="HCP065"/>
        <s v="HCP066"/>
        <s v="HCP067"/>
        <s v="HCP068"/>
        <s v="HCP069"/>
        <s v="HCP070"/>
        <s v="HCP071"/>
        <s v="HCP072"/>
        <s v="HCP073"/>
        <s v="HCP074"/>
        <s v="HCP075"/>
        <s v="HCP076"/>
        <s v="HCP077"/>
        <s v="HCP078"/>
        <s v="HCP079"/>
        <s v="HCP080"/>
        <s v="HCP081"/>
        <s v="HCP082"/>
        <s v="HCP083"/>
        <s v="HCP084"/>
        <s v="HCP085"/>
        <s v="HCP086"/>
        <s v="HCP087"/>
        <s v="HCP088"/>
        <s v="HCP089"/>
        <s v="HCP090"/>
        <s v="HCP091"/>
        <s v="HCP092"/>
        <s v="HCP093"/>
        <s v="HCP094"/>
        <s v="HCP095"/>
        <s v="HCP096"/>
        <s v="HCP097"/>
        <s v="HCP098"/>
        <s v="HCP099"/>
        <s v="HCP100"/>
        <s v="HCP101"/>
        <s v="HCP102"/>
        <s v="HCP103"/>
        <s v="HCP104"/>
        <s v="HCP105"/>
        <s v="HCP106"/>
        <s v="HCP107"/>
        <s v="HCP108"/>
        <s v="HCP109"/>
        <s v="HCP110"/>
        <s v="HCP111"/>
        <s v="HCP112"/>
        <s v="HCP113"/>
        <s v="HCP114"/>
        <s v="HCP115"/>
        <s v="HCP116"/>
        <s v="HCP117"/>
        <s v="HCP118"/>
        <s v="HCP119"/>
        <s v="HCP120"/>
        <s v="HCP121"/>
        <s v="HCP122"/>
        <s v="HCP123"/>
        <s v="HCP124"/>
        <s v="HCP125"/>
        <s v="HCP126"/>
        <s v="HCP127"/>
        <s v="HCP128"/>
        <s v="HCP129"/>
        <s v="HCP130"/>
        <s v="HCP131"/>
        <s v="HCP132"/>
        <s v="HCP133"/>
        <s v="HCP134"/>
        <s v="HCP135"/>
        <s v="HCP136"/>
        <s v="HCP137"/>
        <s v="HCP138"/>
        <s v="HCP139"/>
        <s v="HCP140"/>
        <s v="HCP141"/>
        <s v="HCP142"/>
        <s v="HCP143"/>
        <s v="HCP144"/>
        <s v="HCP145"/>
        <s v="HCP146"/>
        <s v="HCP147"/>
        <s v="HCP148"/>
        <s v="HCP149"/>
        <s v="HCP150"/>
      </sharedItems>
    </cacheField>
    <cacheField name="[Table6].[name].[name]" caption="name" numFmtId="0" hierarchy="19" level="1">
      <sharedItems count="150">
        <s v="Dr_1"/>
        <s v="Dr_2"/>
        <s v="Dr_3"/>
        <s v="Dr_4"/>
        <s v="Dr_5"/>
        <s v="Dr_6"/>
        <s v="Dr_7"/>
        <s v="Dr_8"/>
        <s v="Dr_9"/>
        <s v="Dr_10"/>
        <s v="Dr_11"/>
        <s v="Dr_12"/>
        <s v="Dr_13"/>
        <s v="Dr_14"/>
        <s v="Dr_15"/>
        <s v="Dr_16"/>
        <s v="Dr_17"/>
        <s v="Dr_18"/>
        <s v="Dr_19"/>
        <s v="Dr_20"/>
        <s v="Dr_21"/>
        <s v="Dr_22"/>
        <s v="Dr_23"/>
        <s v="Dr_24"/>
        <s v="Dr_25"/>
        <s v="Dr_26"/>
        <s v="Dr_27"/>
        <s v="Dr_28"/>
        <s v="Dr_29"/>
        <s v="Dr_30"/>
        <s v="Dr_31"/>
        <s v="Dr_32"/>
        <s v="Dr_33"/>
        <s v="Dr_34"/>
        <s v="Dr_35"/>
        <s v="Dr_36"/>
        <s v="Dr_37"/>
        <s v="Dr_38"/>
        <s v="Dr_39"/>
        <s v="Dr_40"/>
        <s v="Dr_41"/>
        <s v="Dr_42"/>
        <s v="Dr_43"/>
        <s v="Dr_44"/>
        <s v="Dr_45"/>
        <s v="Dr_46"/>
        <s v="Dr_47"/>
        <s v="Dr_48"/>
        <s v="Dr_49"/>
        <s v="Dr_50"/>
        <s v="Dr_51"/>
        <s v="Dr_52"/>
        <s v="Dr_53"/>
        <s v="Dr_54"/>
        <s v="Dr_55"/>
        <s v="Dr_56"/>
        <s v="Dr_57"/>
        <s v="Dr_58"/>
        <s v="Dr_59"/>
        <s v="Dr_60"/>
        <s v="Dr_61"/>
        <s v="Dr_62"/>
        <s v="Dr_63"/>
        <s v="Dr_64"/>
        <s v="Dr_65"/>
        <s v="Dr_66"/>
        <s v="Dr_67"/>
        <s v="Dr_68"/>
        <s v="Dr_69"/>
        <s v="Dr_70"/>
        <s v="Dr_71"/>
        <s v="Dr_72"/>
        <s v="Dr_73"/>
        <s v="Dr_74"/>
        <s v="Dr_75"/>
        <s v="Dr_76"/>
        <s v="Dr_77"/>
        <s v="Dr_78"/>
        <s v="Dr_79"/>
        <s v="Dr_80"/>
        <s v="Dr_81"/>
        <s v="Dr_82"/>
        <s v="Dr_83"/>
        <s v="Dr_84"/>
        <s v="Dr_85"/>
        <s v="Dr_86"/>
        <s v="Dr_87"/>
        <s v="Dr_88"/>
        <s v="Dr_89"/>
        <s v="Dr_90"/>
        <s v="Dr_91"/>
        <s v="Dr_92"/>
        <s v="Dr_93"/>
        <s v="Dr_94"/>
        <s v="Dr_95"/>
        <s v="Dr_96"/>
        <s v="Dr_97"/>
        <s v="Dr_98"/>
        <s v="Dr_99"/>
        <s v="Dr_100"/>
        <s v="Dr_101"/>
        <s v="Dr_102"/>
        <s v="Dr_103"/>
        <s v="Dr_104"/>
        <s v="Dr_105"/>
        <s v="Dr_106"/>
        <s v="Dr_107"/>
        <s v="Dr_108"/>
        <s v="Dr_109"/>
        <s v="Dr_110"/>
        <s v="Dr_111"/>
        <s v="Dr_112"/>
        <s v="Dr_113"/>
        <s v="Dr_114"/>
        <s v="Dr_115"/>
        <s v="Dr_116"/>
        <s v="Dr_117"/>
        <s v="Dr_118"/>
        <s v="Dr_119"/>
        <s v="Dr_120"/>
        <s v="Dr_121"/>
        <s v="Dr_122"/>
        <s v="Dr_123"/>
        <s v="Dr_124"/>
        <s v="Dr_125"/>
        <s v="Dr_126"/>
        <s v="Dr_127"/>
        <s v="Dr_128"/>
        <s v="Dr_129"/>
        <s v="Dr_130"/>
        <s v="Dr_131"/>
        <s v="Dr_132"/>
        <s v="Dr_133"/>
        <s v="Dr_134"/>
        <s v="Dr_135"/>
        <s v="Dr_136"/>
        <s v="Dr_137"/>
        <s v="Dr_138"/>
        <s v="Dr_139"/>
        <s v="Dr_140"/>
        <s v="Dr_141"/>
        <s v="Dr_142"/>
        <s v="Dr_143"/>
        <s v="Dr_144"/>
        <s v="Dr_145"/>
        <s v="Dr_146"/>
        <s v="Dr_147"/>
        <s v="Dr_148"/>
        <s v="Dr_149"/>
        <s v="Dr_150"/>
      </sharedItems>
    </cacheField>
    <cacheField name="[Table6].[speciality].[speciality]" caption="speciality" numFmtId="0" hierarchy="20" level="1">
      <sharedItems count="3">
        <s v="Hematology-Oncology"/>
        <s v="Medical Oncology"/>
        <s v="Radiation Oncology"/>
      </sharedItems>
    </cacheField>
    <cacheField name="[Table6].[region].[region]" caption="region" numFmtId="0" hierarchy="21" level="1">
      <sharedItems count="4">
        <s v="North"/>
        <s v="East"/>
        <s v="South"/>
        <s v="West"/>
      </sharedItems>
    </cacheField>
    <cacheField name="[Measures].[Count of rx_id]" caption="Count of rx_id" numFmtId="0" hierarchy="40" level="32767"/>
    <cacheField name="[Measures].[Distinct Count of patient_id 2]" caption="Distinct Count of patient_id 2" numFmtId="0" hierarchy="42" level="32767"/>
  </cacheFields>
  <cacheHierarchies count="45">
    <cacheHierarchy uniqueName="[Patient_QC].[patient_id]" caption="patient_id" attribute="1" defaultMemberUniqueName="[Patient_QC].[patient_id].[All]" allUniqueName="[Patient_QC].[patient_id].[All]" dimensionUniqueName="[Patient_QC]" displayFolder="" count="0" memberValueDatatype="130" unbalanced="0"/>
    <cacheHierarchy uniqueName="[Patient_QC].[age]" caption="age" attribute="1" defaultMemberUniqueName="[Patient_QC].[age].[All]" allUniqueName="[Patient_QC].[age].[All]" dimensionUniqueName="[Patient_QC]" displayFolder="" count="0" memberValueDatatype="20" unbalanced="0"/>
    <cacheHierarchy uniqueName="[Patient_QC].[gender]" caption="gender" attribute="1" defaultMemberUniqueName="[Patient_QC].[gender].[All]" allUniqueName="[Patient_QC].[gender].[All]" dimensionUniqueName="[Patient_QC]" displayFolder="" count="0" memberValueDatatype="130" unbalanced="0"/>
    <cacheHierarchy uniqueName="[Patient_QC].[primary_region]" caption="primary_region" attribute="1" defaultMemberUniqueName="[Patient_QC].[primary_region].[All]" allUniqueName="[Patient_QC].[primary_region].[All]" dimensionUniqueName="[Patient_QC]" displayFolder="" count="0" memberValueDatatype="130" unbalanced="0"/>
    <cacheHierarchy uniqueName="[Patient_QC].[comorbidities]" caption="comorbidities" attribute="1" defaultMemberUniqueName="[Patient_QC].[comorbidities].[All]" allUniqueName="[Patient_QC].[comorbidities].[All]" dimensionUniqueName="[Patient_QC]" displayFolder="" count="0" memberValueDatatype="130" unbalanced="0"/>
    <cacheHierarchy uniqueName="[Patient_QC].[total_quantity_days]" caption="total_quantity_days" attribute="1" defaultMemberUniqueName="[Patient_QC].[total_quantity_days].[All]" allUniqueName="[Patient_QC].[total_quantity_days].[All]" dimensionUniqueName="[Patient_QC]" displayFolder="" count="0" memberValueDatatype="20" unbalanced="0"/>
    <cacheHierarchy uniqueName="[Patient_QC].[Therepy_Start_Date]" caption="Therepy_Start_Date" attribute="1" time="1" defaultMemberUniqueName="[Patient_QC].[Therepy_Start_Date].[All]" allUniqueName="[Patient_QC].[Therepy_Start_Date].[All]" dimensionUniqueName="[Patient_QC]" displayFolder="" count="0" memberValueDatatype="7" unbalanced="0"/>
    <cacheHierarchy uniqueName="[Patient_QC].[Refill_end_date]" caption="Refill_end_date" attribute="1" time="1" defaultMemberUniqueName="[Patient_QC].[Refill_end_date].[All]" allUniqueName="[Patient_QC].[Refill_end_date].[All]" dimensionUniqueName="[Patient_QC]" displayFolder="" count="0" memberValueDatatype="7" unbalanced="0"/>
    <cacheHierarchy uniqueName="[Patient_QC].[Therepy_end_date]" caption="Therepy_end_date" attribute="1" time="1" defaultMemberUniqueName="[Patient_QC].[Therepy_end_date].[All]" allUniqueName="[Patient_QC].[Therepy_end_date].[All]" dimensionUniqueName="[Patient_QC]" displayFolder="" count="0" memberValueDatatype="7" unbalanced="0"/>
    <cacheHierarchy uniqueName="[Patient_QC].[Window Days]" caption="Window Days" attribute="1" defaultMemberUniqueName="[Patient_QC].[Window Days].[All]" allUniqueName="[Patient_QC].[Window Days].[All]" dimensionUniqueName="[Patient_QC]" displayFolder="" count="0" memberValueDatatype="20" unbalanced="0"/>
    <cacheHierarchy uniqueName="[Patient_QC].[MPR]" caption="MPR" attribute="1" defaultMemberUniqueName="[Patient_QC].[MPR].[All]" allUniqueName="[Patient_QC].[MPR].[All]" dimensionUniqueName="[Patient_QC]" displayFolder="" count="0" memberValueDatatype="5" unbalanced="0"/>
    <cacheHierarchy uniqueName="[Patient_QC].[PDC_approx]" caption="PDC_approx" attribute="1" defaultMemberUniqueName="[Patient_QC].[PDC_approx].[All]" allUniqueName="[Patient_QC].[PDC_approx].[All]" dimensionUniqueName="[Patient_QC]" displayFolder="" count="0" memberValueDatatype="5" unbalanced="0"/>
    <cacheHierarchy uniqueName="[Patient_QC].[PDC_flag_over1]" caption="PDC_flag_over1" attribute="1" defaultMemberUniqueName="[Patient_QC].[PDC_flag_over1].[All]" allUniqueName="[Patient_QC].[PDC_flag_over1].[All]" dimensionUniqueName="[Patient_QC]" displayFolder="" count="0" memberValueDatatype="20" unbalanced="0"/>
    <cacheHierarchy uniqueName="[Patient_QC].[ever_discontinued]" caption="ever_discontinued" attribute="1" defaultMemberUniqueName="[Patient_QC].[ever_discontinued].[All]" allUniqueName="[Patient_QC].[ever_discontinued].[All]" dimensionUniqueName="[Patient_QC]" displayFolder="" count="0" memberValueDatatype="20" unbalanced="0"/>
    <cacheHierarchy uniqueName="[Patient_QC].[anomaly_flags]" caption="anomaly_flags" attribute="1" defaultMemberUniqueName="[Patient_QC].[anomaly_flags].[All]" allUniqueName="[Patient_QC].[anomaly_flags].[All]" dimensionUniqueName="[Patient_QC]" displayFolder="" count="0" memberValueDatatype="130" unbalanced="0"/>
    <cacheHierarchy uniqueName="[Table6].[rx_id]" caption="rx_id" attribute="1" defaultMemberUniqueName="[Table6].[rx_id].[All]" allUniqueName="[Table6].[rx_id].[All]" dimensionUniqueName="[Table6]" displayFolder="" count="0" memberValueDatatype="130" unbalanced="0"/>
    <cacheHierarchy uniqueName="[Table6].[patient_id]" caption="patient_id" attribute="1" defaultMemberUniqueName="[Table6].[patient_id].[All]" allUniqueName="[Table6].[patient_id].[All]" dimensionUniqueName="[Table6]" displayFolder="" count="0" memberValueDatatype="130" unbalanced="0"/>
    <cacheHierarchy uniqueName="[Table6].[hcp_id]" caption="hcp_id" attribute="1" defaultMemberUniqueName="[Table6].[hcp_id].[All]" allUniqueName="[Table6].[hcp_id].[All]" dimensionUniqueName="[Table6]" displayFolder="" count="2" memberValueDatatype="130" unbalanced="0">
      <fieldsUsage count="2">
        <fieldUsage x="-1"/>
        <fieldUsage x="0"/>
      </fieldsUsage>
    </cacheHierarchy>
    <cacheHierarchy uniqueName="[Table6].[start_date]" caption="start_date" attribute="1" time="1" defaultMemberUniqueName="[Table6].[start_date].[All]" allUniqueName="[Table6].[start_date].[All]" dimensionUniqueName="[Table6]" displayFolder="" count="0" memberValueDatatype="7" unbalanced="0"/>
    <cacheHierarchy uniqueName="[Table6].[name]" caption="name" attribute="1" defaultMemberUniqueName="[Table6].[name].[All]" allUniqueName="[Table6].[name].[All]" dimensionUniqueName="[Table6]" displayFolder="" count="2" memberValueDatatype="130" unbalanced="0">
      <fieldsUsage count="2">
        <fieldUsage x="-1"/>
        <fieldUsage x="1"/>
      </fieldsUsage>
    </cacheHierarchy>
    <cacheHierarchy uniqueName="[Table6].[speciality]" caption="speciality" attribute="1" defaultMemberUniqueName="[Table6].[speciality].[All]" allUniqueName="[Table6].[speciality].[All]" dimensionUniqueName="[Table6]" displayFolder="" count="2" memberValueDatatype="130" unbalanced="0">
      <fieldsUsage count="2">
        <fieldUsage x="-1"/>
        <fieldUsage x="2"/>
      </fieldsUsage>
    </cacheHierarchy>
    <cacheHierarchy uniqueName="[Table6].[region]" caption="region" attribute="1" defaultMemberUniqueName="[Table6].[region].[All]" allUniqueName="[Table6].[region].[All]" dimensionUniqueName="[Table6]" displayFolder="" count="2" memberValueDatatype="130" unbalanced="0">
      <fieldsUsage count="2">
        <fieldUsage x="-1"/>
        <fieldUsage x="3"/>
      </fieldsUsage>
    </cacheHierarchy>
    <cacheHierarchy uniqueName="[TableRefills3].[patient_id]" caption="patient_id" attribute="1" defaultMemberUniqueName="[TableRefills3].[patient_id].[All]" allUniqueName="[TableRefills3].[patient_id].[All]" dimensionUniqueName="[TableRefills3]" displayFolder="" count="0" memberValueDatatype="130" unbalanced="0"/>
    <cacheHierarchy uniqueName="[TableRefills3].[rx_id]" caption="rx_id" attribute="1" defaultMemberUniqueName="[TableRefills3].[rx_id].[All]" allUniqueName="[TableRefills3].[rx_id].[All]" dimensionUniqueName="[TableRefills3]" displayFolder="" count="0" memberValueDatatype="130" unbalanced="0"/>
    <cacheHierarchy uniqueName="[TableRefills3].[refill_date]" caption="refill_date" attribute="1" time="1" defaultMemberUniqueName="[TableRefills3].[refill_date].[All]" allUniqueName="[TableRefills3].[refill_date].[All]" dimensionUniqueName="[TableRefills3]" displayFolder="" count="0" memberValueDatatype="7" unbalanced="0"/>
    <cacheHierarchy uniqueName="[TableRefills3].[refill_number]" caption="refill_number" attribute="1" defaultMemberUniqueName="[TableRefills3].[refill_number].[All]" allUniqueName="[TableRefills3].[refill_number].[All]" dimensionUniqueName="[TableRefills3]" displayFolder="" count="0" memberValueDatatype="20" unbalanced="0"/>
    <cacheHierarchy uniqueName="[TableRefills3].[quantity_days]" caption="quantity_days" attribute="1" defaultMemberUniqueName="[TableRefills3].[quantity_days].[All]" allUniqueName="[TableRefills3].[quantity_days].[All]" dimensionUniqueName="[TableRefills3]" displayFolder="" count="0" memberValueDatatype="20" unbalanced="0"/>
    <cacheHierarchy uniqueName="[TableRefills3].[prev_refill_days]" caption="prev_refill_days" attribute="1" defaultMemberUniqueName="[TableRefills3].[prev_refill_days].[All]" allUniqueName="[TableRefills3].[prev_refill_days].[All]" dimensionUniqueName="[TableRefills3]" displayFolder="" count="0" memberValueDatatype="130" unbalanced="0"/>
    <cacheHierarchy uniqueName="[TableRefills3].[prev_refill_end]" caption="prev_refill_end" attribute="1" defaultMemberUniqueName="[TableRefills3].[prev_refill_end].[All]" allUniqueName="[TableRefills3].[prev_refill_end].[All]" dimensionUniqueName="[TableRefills3]" displayFolder="" count="0" memberValueDatatype="130" unbalanced="0"/>
    <cacheHierarchy uniqueName="[TableRefills3].[gap_days]" caption="gap_days" attribute="1" defaultMemberUniqueName="[TableRefills3].[gap_days].[All]" allUniqueName="[TableRefills3].[gap_days].[All]" dimensionUniqueName="[TableRefills3]" displayFolder="" count="0" memberValueDatatype="130" unbalanced="0"/>
    <cacheHierarchy uniqueName="[TableRefills3].[discountinuation_flag]" caption="discountinuation_flag" attribute="1" defaultMemberUniqueName="[TableRefills3].[discountinuation_flag].[All]" allUniqueName="[TableRefills3].[discountinuation_flag].[All]" dimensionUniqueName="[TableRefills3]" displayFolder="" count="0" memberValueDatatype="20" unbalanced="0"/>
    <cacheHierarchy uniqueName="[TableRefills3].[Helper_column]" caption="Helper_column" attribute="1" defaultMemberUniqueName="[TableRefills3].[Helper_column].[All]" allUniqueName="[TableRefills3].[Helper_column].[All]" dimensionUniqueName="[TableRefills3]" displayFolder="" count="0" memberValueDatatype="20" unbalanced="0"/>
    <cacheHierarchy uniqueName="[TableRefills3].[Refill_start Date]" caption="Refill_start Date" attribute="1" time="1" defaultMemberUniqueName="[TableRefills3].[Refill_start Date].[All]" allUniqueName="[TableRefills3].[Refill_start Date].[All]" dimensionUniqueName="[TableRefills3]" displayFolder="" count="0" memberValueDatatype="7" unbalanced="0"/>
    <cacheHierarchy uniqueName="[TableRefills3].[Refill_end_date]" caption="Refill_end_date" attribute="1" time="1" defaultMemberUniqueName="[TableRefills3].[Refill_end_date].[All]" allUniqueName="[TableRefills3].[Refill_end_date].[All]" dimensionUniqueName="[TableRefills3]" displayFolder="" count="0" memberValueDatatype="7" unbalanced="0"/>
    <cacheHierarchy uniqueName="[Measures].[__XL_Count TableRefills3]" caption="__XL_Count TableRefills3" measure="1" displayFolder="" measureGroup="TableRefills3" count="0" hidden="1"/>
    <cacheHierarchy uniqueName="[Measures].[__XL_Count Table6]" caption="__XL_Count Table6" measure="1" displayFolder="" measureGroup="Table6" count="0" hidden="1"/>
    <cacheHierarchy uniqueName="[Measures].[__XL_Count Patient_QC]" caption="__XL_Count Patient_QC" measure="1" displayFolder="" measureGroup="Patient_QC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Refills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patient_id]" caption="Distinct Count of patient_id" measure="1" displayFolder="" measureGroup="TableRefills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x_id]" caption="Count of rx_id" measure="1" displayFolder="" measureGroup="Table6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ient_id 2]" caption="Count of patient_id 2" measure="1" displayFolder="" measureGroup="Table6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Distinct Count of patient_id 2]" caption="Distinct Count of patient_id 2" measure="1" displayFolder="" measureGroup="Table6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quantity_days]" caption="Sum of total_quantity_days" measure="1" displayFolder="" measureGroup="Patient_QC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total_quantity_days]" caption="Average of total_quantity_days" measure="1" displayFolder="" measureGroup="Patient_QC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Patient_QC" uniqueName="[Patient_QC]" caption="Patient_QC"/>
    <dimension name="Table6" uniqueName="[Table6]" caption="Table6"/>
    <dimension name="TableRefills3" uniqueName="[TableRefills3]" caption="TableRefills3"/>
  </dimensions>
  <measureGroups count="3">
    <measureGroup name="Patient_QC" caption="Patient_QC"/>
    <measureGroup name="Table6" caption="Table6"/>
    <measureGroup name="TableRefills3" caption="TableRefills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4FFF8-A7FD-444D-95B2-1B082E7A69F5}" name="PivotTable4" cacheId="2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Unique Count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Refill_Rows" fld="2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fill_Rows"/>
    <pivotHierarchy dragToData="1" caption="Unique Count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ncology_PLD_Refill_QC_Model.xlsx!TableRefills3">
        <x15:activeTabTopLevelEntity name="[TableRefill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76811-F0EE-4C2D-A58B-22F96FB4B770}" name="PivotTable6" cacheId="3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54" firstHeaderRow="0" firstDataRow="1" firstDataCol="4"/>
  <pivotFields count="6">
    <pivotField axis="axisRow" compact="0" allDrilled="1" outline="0" subtotalTop="0" showAll="0" dataSourceSort="1" defaultSubtotal="0" defaultAttributeDrillState="1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3"/>
  </rowFields>
  <rowItems count="151">
    <i>
      <x/>
      <x/>
      <x/>
      <x/>
    </i>
    <i>
      <x v="1"/>
      <x v="1"/>
      <x v="1"/>
      <x v="1"/>
    </i>
    <i>
      <x v="2"/>
      <x v="2"/>
      <x v="1"/>
      <x v="2"/>
    </i>
    <i>
      <x v="3"/>
      <x v="3"/>
      <x v="1"/>
      <x/>
    </i>
    <i>
      <x v="4"/>
      <x v="4"/>
      <x/>
      <x/>
    </i>
    <i>
      <x v="5"/>
      <x v="5"/>
      <x/>
      <x v="3"/>
    </i>
    <i>
      <x v="6"/>
      <x v="6"/>
      <x v="1"/>
      <x/>
    </i>
    <i>
      <x v="7"/>
      <x v="7"/>
      <x v="1"/>
      <x v="2"/>
    </i>
    <i>
      <x v="8"/>
      <x v="8"/>
      <x v="1"/>
      <x/>
    </i>
    <i>
      <x v="9"/>
      <x v="9"/>
      <x/>
      <x v="2"/>
    </i>
    <i>
      <x v="10"/>
      <x v="10"/>
      <x/>
      <x v="3"/>
    </i>
    <i>
      <x v="11"/>
      <x v="11"/>
      <x v="1"/>
      <x v="3"/>
    </i>
    <i>
      <x v="12"/>
      <x v="12"/>
      <x/>
      <x v="1"/>
    </i>
    <i>
      <x v="13"/>
      <x v="13"/>
      <x v="1"/>
      <x v="2"/>
    </i>
    <i>
      <x v="14"/>
      <x v="14"/>
      <x/>
      <x v="3"/>
    </i>
    <i>
      <x v="15"/>
      <x v="15"/>
      <x v="2"/>
      <x v="1"/>
    </i>
    <i>
      <x v="16"/>
      <x v="16"/>
      <x v="1"/>
      <x v="2"/>
    </i>
    <i>
      <x v="17"/>
      <x v="17"/>
      <x v="2"/>
      <x/>
    </i>
    <i>
      <x v="18"/>
      <x v="18"/>
      <x v="1"/>
      <x v="3"/>
    </i>
    <i>
      <x v="19"/>
      <x v="19"/>
      <x v="1"/>
      <x v="1"/>
    </i>
    <i>
      <x v="20"/>
      <x v="20"/>
      <x v="2"/>
      <x v="1"/>
    </i>
    <i>
      <x v="21"/>
      <x v="21"/>
      <x v="1"/>
      <x v="3"/>
    </i>
    <i>
      <x v="22"/>
      <x v="22"/>
      <x/>
      <x/>
    </i>
    <i>
      <x v="23"/>
      <x v="23"/>
      <x v="2"/>
      <x/>
    </i>
    <i>
      <x v="24"/>
      <x v="24"/>
      <x/>
      <x v="1"/>
    </i>
    <i>
      <x v="25"/>
      <x v="25"/>
      <x/>
      <x v="1"/>
    </i>
    <i>
      <x v="26"/>
      <x v="26"/>
      <x/>
      <x v="2"/>
    </i>
    <i>
      <x v="27"/>
      <x v="27"/>
      <x/>
      <x/>
    </i>
    <i>
      <x v="28"/>
      <x v="28"/>
      <x v="1"/>
      <x v="2"/>
    </i>
    <i>
      <x v="29"/>
      <x v="29"/>
      <x v="2"/>
      <x/>
    </i>
    <i>
      <x v="30"/>
      <x v="30"/>
      <x v="1"/>
      <x/>
    </i>
    <i>
      <x v="31"/>
      <x v="31"/>
      <x v="2"/>
      <x v="1"/>
    </i>
    <i>
      <x v="32"/>
      <x v="32"/>
      <x v="2"/>
      <x v="1"/>
    </i>
    <i>
      <x v="33"/>
      <x v="33"/>
      <x v="1"/>
      <x v="1"/>
    </i>
    <i>
      <x v="34"/>
      <x v="34"/>
      <x v="2"/>
      <x v="2"/>
    </i>
    <i>
      <x v="35"/>
      <x v="35"/>
      <x/>
      <x v="1"/>
    </i>
    <i>
      <x v="36"/>
      <x v="36"/>
      <x/>
      <x/>
    </i>
    <i>
      <x v="37"/>
      <x v="37"/>
      <x/>
      <x v="2"/>
    </i>
    <i>
      <x v="38"/>
      <x v="38"/>
      <x/>
      <x v="2"/>
    </i>
    <i>
      <x v="39"/>
      <x v="39"/>
      <x v="1"/>
      <x v="3"/>
    </i>
    <i>
      <x v="40"/>
      <x v="40"/>
      <x v="2"/>
      <x v="1"/>
    </i>
    <i>
      <x v="41"/>
      <x v="41"/>
      <x/>
      <x v="2"/>
    </i>
    <i>
      <x v="42"/>
      <x v="42"/>
      <x/>
      <x v="1"/>
    </i>
    <i>
      <x v="43"/>
      <x v="43"/>
      <x v="1"/>
      <x v="2"/>
    </i>
    <i>
      <x v="44"/>
      <x v="44"/>
      <x v="1"/>
      <x v="1"/>
    </i>
    <i>
      <x v="45"/>
      <x v="45"/>
      <x v="2"/>
      <x v="1"/>
    </i>
    <i>
      <x v="46"/>
      <x v="46"/>
      <x v="1"/>
      <x v="2"/>
    </i>
    <i>
      <x v="47"/>
      <x v="47"/>
      <x/>
      <x v="1"/>
    </i>
    <i>
      <x v="48"/>
      <x v="48"/>
      <x v="1"/>
      <x v="3"/>
    </i>
    <i>
      <x v="49"/>
      <x v="49"/>
      <x v="2"/>
      <x v="3"/>
    </i>
    <i>
      <x v="50"/>
      <x v="50"/>
      <x v="1"/>
      <x v="1"/>
    </i>
    <i>
      <x v="51"/>
      <x v="51"/>
      <x v="1"/>
      <x v="2"/>
    </i>
    <i>
      <x v="52"/>
      <x v="52"/>
      <x/>
      <x v="1"/>
    </i>
    <i>
      <x v="53"/>
      <x v="53"/>
      <x/>
      <x v="3"/>
    </i>
    <i>
      <x v="54"/>
      <x v="54"/>
      <x/>
      <x v="3"/>
    </i>
    <i>
      <x v="55"/>
      <x v="55"/>
      <x v="2"/>
      <x v="2"/>
    </i>
    <i>
      <x v="56"/>
      <x v="56"/>
      <x v="1"/>
      <x v="3"/>
    </i>
    <i>
      <x v="57"/>
      <x v="57"/>
      <x v="1"/>
      <x/>
    </i>
    <i>
      <x v="58"/>
      <x v="58"/>
      <x v="1"/>
      <x v="2"/>
    </i>
    <i>
      <x v="59"/>
      <x v="59"/>
      <x/>
      <x v="2"/>
    </i>
    <i>
      <x v="60"/>
      <x v="60"/>
      <x/>
      <x v="3"/>
    </i>
    <i>
      <x v="61"/>
      <x v="61"/>
      <x/>
      <x/>
    </i>
    <i>
      <x v="62"/>
      <x v="62"/>
      <x v="2"/>
      <x v="3"/>
    </i>
    <i>
      <x v="63"/>
      <x v="63"/>
      <x/>
      <x v="3"/>
    </i>
    <i>
      <x v="64"/>
      <x v="64"/>
      <x/>
      <x v="1"/>
    </i>
    <i>
      <x v="65"/>
      <x v="65"/>
      <x/>
      <x/>
    </i>
    <i>
      <x v="66"/>
      <x v="66"/>
      <x/>
      <x/>
    </i>
    <i>
      <x v="67"/>
      <x v="67"/>
      <x/>
      <x v="1"/>
    </i>
    <i>
      <x v="68"/>
      <x v="68"/>
      <x/>
      <x v="1"/>
    </i>
    <i>
      <x v="69"/>
      <x v="69"/>
      <x v="1"/>
      <x v="1"/>
    </i>
    <i>
      <x v="70"/>
      <x v="70"/>
      <x v="2"/>
      <x v="2"/>
    </i>
    <i>
      <x v="71"/>
      <x v="71"/>
      <x v="2"/>
      <x/>
    </i>
    <i>
      <x v="72"/>
      <x v="72"/>
      <x/>
      <x v="1"/>
    </i>
    <i>
      <x v="73"/>
      <x v="73"/>
      <x/>
      <x v="2"/>
    </i>
    <i>
      <x v="74"/>
      <x v="74"/>
      <x/>
      <x/>
    </i>
    <i>
      <x v="75"/>
      <x v="75"/>
      <x/>
      <x v="1"/>
    </i>
    <i>
      <x v="76"/>
      <x v="76"/>
      <x/>
      <x v="2"/>
    </i>
    <i>
      <x v="77"/>
      <x v="77"/>
      <x v="1"/>
      <x v="1"/>
    </i>
    <i>
      <x v="78"/>
      <x v="78"/>
      <x v="1"/>
      <x/>
    </i>
    <i>
      <x v="79"/>
      <x v="79"/>
      <x/>
      <x v="1"/>
    </i>
    <i>
      <x v="80"/>
      <x v="80"/>
      <x v="2"/>
      <x/>
    </i>
    <i>
      <x v="81"/>
      <x v="81"/>
      <x v="1"/>
      <x v="1"/>
    </i>
    <i>
      <x v="82"/>
      <x v="82"/>
      <x v="2"/>
      <x v="2"/>
    </i>
    <i>
      <x v="83"/>
      <x v="83"/>
      <x v="1"/>
      <x v="2"/>
    </i>
    <i>
      <x v="84"/>
      <x v="84"/>
      <x/>
      <x/>
    </i>
    <i>
      <x v="85"/>
      <x v="85"/>
      <x v="1"/>
      <x v="3"/>
    </i>
    <i>
      <x v="86"/>
      <x v="86"/>
      <x v="1"/>
      <x v="2"/>
    </i>
    <i>
      <x v="87"/>
      <x v="87"/>
      <x v="1"/>
      <x v="3"/>
    </i>
    <i>
      <x v="88"/>
      <x v="88"/>
      <x/>
      <x v="2"/>
    </i>
    <i>
      <x v="89"/>
      <x v="89"/>
      <x v="2"/>
      <x v="3"/>
    </i>
    <i>
      <x v="90"/>
      <x v="90"/>
      <x v="1"/>
      <x v="2"/>
    </i>
    <i>
      <x v="91"/>
      <x v="91"/>
      <x/>
      <x v="1"/>
    </i>
    <i>
      <x v="92"/>
      <x v="92"/>
      <x v="2"/>
      <x v="1"/>
    </i>
    <i>
      <x v="93"/>
      <x v="93"/>
      <x v="2"/>
      <x v="3"/>
    </i>
    <i>
      <x v="94"/>
      <x v="94"/>
      <x v="1"/>
      <x v="2"/>
    </i>
    <i>
      <x v="95"/>
      <x v="95"/>
      <x v="1"/>
      <x/>
    </i>
    <i>
      <x v="96"/>
      <x v="96"/>
      <x v="2"/>
      <x/>
    </i>
    <i>
      <x v="97"/>
      <x v="97"/>
      <x/>
      <x v="2"/>
    </i>
    <i>
      <x v="98"/>
      <x v="98"/>
      <x/>
      <x v="2"/>
    </i>
    <i>
      <x v="99"/>
      <x v="99"/>
      <x v="1"/>
      <x/>
    </i>
    <i>
      <x v="100"/>
      <x v="100"/>
      <x/>
      <x/>
    </i>
    <i>
      <x v="101"/>
      <x v="101"/>
      <x v="1"/>
      <x/>
    </i>
    <i>
      <x v="102"/>
      <x v="102"/>
      <x v="1"/>
      <x v="1"/>
    </i>
    <i>
      <x v="103"/>
      <x v="103"/>
      <x v="1"/>
      <x v="2"/>
    </i>
    <i>
      <x v="104"/>
      <x v="104"/>
      <x v="2"/>
      <x v="3"/>
    </i>
    <i>
      <x v="105"/>
      <x v="105"/>
      <x v="1"/>
      <x v="2"/>
    </i>
    <i>
      <x v="106"/>
      <x v="106"/>
      <x/>
      <x v="3"/>
    </i>
    <i>
      <x v="107"/>
      <x v="107"/>
      <x v="1"/>
      <x v="3"/>
    </i>
    <i>
      <x v="108"/>
      <x v="108"/>
      <x v="2"/>
      <x v="2"/>
    </i>
    <i>
      <x v="109"/>
      <x v="109"/>
      <x v="1"/>
      <x/>
    </i>
    <i>
      <x v="110"/>
      <x v="110"/>
      <x/>
      <x v="3"/>
    </i>
    <i>
      <x v="111"/>
      <x v="111"/>
      <x v="2"/>
      <x v="3"/>
    </i>
    <i>
      <x v="112"/>
      <x v="112"/>
      <x v="2"/>
      <x v="3"/>
    </i>
    <i>
      <x v="113"/>
      <x v="113"/>
      <x/>
      <x/>
    </i>
    <i>
      <x v="114"/>
      <x v="114"/>
      <x/>
      <x/>
    </i>
    <i>
      <x v="115"/>
      <x v="115"/>
      <x v="1"/>
      <x v="3"/>
    </i>
    <i>
      <x v="116"/>
      <x v="116"/>
      <x/>
      <x v="1"/>
    </i>
    <i>
      <x v="117"/>
      <x v="117"/>
      <x v="1"/>
      <x v="2"/>
    </i>
    <i>
      <x v="118"/>
      <x v="118"/>
      <x v="1"/>
      <x v="2"/>
    </i>
    <i>
      <x v="119"/>
      <x v="119"/>
      <x/>
      <x v="3"/>
    </i>
    <i>
      <x v="120"/>
      <x v="120"/>
      <x v="1"/>
      <x v="3"/>
    </i>
    <i>
      <x v="121"/>
      <x v="121"/>
      <x v="1"/>
      <x v="1"/>
    </i>
    <i>
      <x v="122"/>
      <x v="122"/>
      <x v="2"/>
      <x v="2"/>
    </i>
    <i>
      <x v="123"/>
      <x v="123"/>
      <x v="1"/>
      <x v="3"/>
    </i>
    <i>
      <x v="124"/>
      <x v="124"/>
      <x/>
      <x/>
    </i>
    <i>
      <x v="125"/>
      <x v="125"/>
      <x v="1"/>
      <x/>
    </i>
    <i>
      <x v="126"/>
      <x v="126"/>
      <x v="1"/>
      <x v="2"/>
    </i>
    <i>
      <x v="127"/>
      <x v="127"/>
      <x v="1"/>
      <x v="3"/>
    </i>
    <i>
      <x v="128"/>
      <x v="128"/>
      <x v="2"/>
      <x v="3"/>
    </i>
    <i>
      <x v="129"/>
      <x v="129"/>
      <x v="1"/>
      <x v="3"/>
    </i>
    <i>
      <x v="130"/>
      <x v="130"/>
      <x v="1"/>
      <x v="2"/>
    </i>
    <i>
      <x v="131"/>
      <x v="131"/>
      <x v="2"/>
      <x/>
    </i>
    <i>
      <x v="132"/>
      <x v="132"/>
      <x v="2"/>
      <x v="1"/>
    </i>
    <i>
      <x v="133"/>
      <x v="133"/>
      <x v="2"/>
      <x v="1"/>
    </i>
    <i>
      <x v="134"/>
      <x v="134"/>
      <x v="2"/>
      <x v="3"/>
    </i>
    <i>
      <x v="135"/>
      <x v="135"/>
      <x v="1"/>
      <x v="2"/>
    </i>
    <i>
      <x v="136"/>
      <x v="136"/>
      <x v="2"/>
      <x v="2"/>
    </i>
    <i>
      <x v="137"/>
      <x v="137"/>
      <x v="1"/>
      <x/>
    </i>
    <i>
      <x v="138"/>
      <x v="138"/>
      <x/>
      <x v="1"/>
    </i>
    <i>
      <x v="139"/>
      <x v="139"/>
      <x v="1"/>
      <x/>
    </i>
    <i>
      <x v="140"/>
      <x v="140"/>
      <x/>
      <x v="3"/>
    </i>
    <i>
      <x v="141"/>
      <x v="141"/>
      <x/>
      <x v="2"/>
    </i>
    <i>
      <x v="142"/>
      <x v="142"/>
      <x v="1"/>
      <x/>
    </i>
    <i>
      <x v="143"/>
      <x v="143"/>
      <x v="1"/>
      <x/>
    </i>
    <i>
      <x v="144"/>
      <x v="144"/>
      <x/>
      <x/>
    </i>
    <i>
      <x v="145"/>
      <x v="145"/>
      <x/>
      <x v="2"/>
    </i>
    <i>
      <x v="146"/>
      <x v="146"/>
      <x v="2"/>
      <x/>
    </i>
    <i>
      <x v="147"/>
      <x v="147"/>
      <x/>
      <x v="2"/>
    </i>
    <i>
      <x v="148"/>
      <x v="148"/>
      <x/>
      <x/>
    </i>
    <i>
      <x v="149"/>
      <x v="149"/>
      <x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4" subtotal="count" baseField="3" baseItem="0"/>
    <dataField name="New_patient" fld="5" subtotal="count" baseField="3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"/>
    <pivotHierarchy dragToData="1" caption="new_patient"/>
    <pivotHierarchy dragToData="1" caption="New_patient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7"/>
    <rowHierarchyUsage hierarchyUsage="19"/>
    <rowHierarchyUsage hierarchyUsage="20"/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Oncology_PLD_Refill_QC_Model.xlsx!Table6"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C3C1F-3EB4-4690-8EED-2BAFB657160A}" name="PivotTable7" cacheId="3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04" firstHeaderRow="1" firstDataRow="1" firstDataCol="1"/>
  <pivotFields count="2">
    <pivotField axis="axisRow" allDrilled="1" subtotalTop="0" showAll="0" dataSourceSort="1" defaultSubtotal="0" defaultAttributeDrillState="1">
      <items count="1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</items>
    </pivotField>
    <pivotField dataField="1" subtotalTop="0" showAll="0" defaultSubtotal="0"/>
  </pivotFields>
  <rowFields count="1">
    <field x="0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dataFields count="1">
    <dataField name="Average of total_quantity_days" fld="1" subtotal="average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quantity_days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ncology_PLD_Refill_QC_Model.xlsx!Patient_QC">
        <x15:activeTabTopLevelEntity name="[Patient_Q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9BBC1-6139-4905-8B5E-6323F19F8390}" name="TableRefills" displayName="TableRefills" ref="A1:E4538" totalsRowShown="0" headerRowDxfId="26" headerRowBorderDxfId="25" tableBorderDxfId="24">
  <autoFilter ref="A1:E4538" xr:uid="{DC49BBC1-6139-4905-8B5E-6323F19F8390}"/>
  <tableColumns count="5">
    <tableColumn id="1" xr3:uid="{2D60C744-581E-4B6F-8A40-F95221C2EB00}" name="refill_id"/>
    <tableColumn id="2" xr3:uid="{37D2C544-6442-4E78-9756-F31F1ADE46A1}" name="patient_id"/>
    <tableColumn id="3" xr3:uid="{06768964-BED1-430F-B769-8A025445AD6C}" name="rx_id"/>
    <tableColumn id="4" xr3:uid="{0AEBE5B0-64CA-4301-A27C-B18AA4DE90C7}" name="refill_date" dataDxfId="18"/>
    <tableColumn id="5" xr3:uid="{36DC73B8-1FFC-4F5D-BF3B-332DFF8B219C}" name="quantity_day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38F531-ECC1-46E5-AF81-D5C48B862AE3}" name="QC_Checks" displayName="QC_Checks" ref="A1:D8" totalsRowShown="0">
  <autoFilter ref="A1:D8" xr:uid="{D438F531-ECC1-46E5-AF81-D5C48B862AE3}"/>
  <tableColumns count="4">
    <tableColumn id="1" xr3:uid="{7C7D8C93-A6BA-49FA-BCA1-66DB83D4FAEE}" name="Check_Name"/>
    <tableColumn id="2" xr3:uid="{C68B28E4-6743-4FB4-ADA8-6470E0FD3665}" name="Rule"/>
    <tableColumn id="3" xr3:uid="{0CCF13B1-1247-426A-897A-87ECD17041FD}" name="Excel Logic"/>
    <tableColumn id="4" xr3:uid="{2F0C7A52-02CA-442E-927E-2001E1ECAB44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AF8E19-FEA9-495F-89B8-26D078A738C8}" name="QC_Summary" displayName="QC_Summary" ref="A1:D6" totalsRowShown="0">
  <autoFilter ref="A1:D6" xr:uid="{11AF8E19-FEA9-495F-89B8-26D078A738C8}"/>
  <tableColumns count="4">
    <tableColumn id="1" xr3:uid="{07E64F21-1CF2-45B2-8B6B-61C81E85D4B8}" name="Check" dataDxfId="20"/>
    <tableColumn id="2" xr3:uid="{3DFAF8C8-B538-42B0-B4EC-8943A973A67C}" name="Result" dataDxfId="19"/>
    <tableColumn id="3" xr3:uid="{E1E99FB8-157D-4A50-B88F-AC46F76C6DA4}" name="Pass/Fail">
      <calculatedColumnFormula>IF(B2=0,"Pass","Fail")</calculatedColumnFormula>
    </tableColumn>
    <tableColumn id="4" xr3:uid="{2407657D-2EEC-425F-A489-48D18A645285}" name="Justifi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E902B8-D566-426C-BFDC-B6B3C6005729}" name="TableRefills3" displayName="TableRefills3" ref="A1:L4538" totalsRowShown="0">
  <autoFilter ref="A1:L4538" xr:uid="{7AE902B8-D566-426C-BFDC-B6B3C6005729}"/>
  <sortState xmlns:xlrd2="http://schemas.microsoft.com/office/spreadsheetml/2017/richdata2" ref="A2:J3400">
    <sortCondition ref="A1:A3400"/>
  </sortState>
  <tableColumns count="12">
    <tableColumn id="2" xr3:uid="{90DAA986-DF7E-41B1-841A-C5D2AF8D3B1D}" name="patient_id"/>
    <tableColumn id="3" xr3:uid="{189FB0E6-55BF-4446-AC05-DF6DED5F3CC6}" name="rx_id"/>
    <tableColumn id="4" xr3:uid="{A899FBED-CD27-432F-A54A-1167B793A5A6}" name="refill_date" dataDxfId="5"/>
    <tableColumn id="12" xr3:uid="{096AD31A-B642-414C-8B17-CA6411EF607E}" name="refill_number" dataDxfId="4">
      <calculatedColumnFormula>IF(A2=A1, D1+1, 1)</calculatedColumnFormula>
    </tableColumn>
    <tableColumn id="5" xr3:uid="{C77F7B7B-1856-48A8-9EB3-E639B9D873A0}" name="quantity_days"/>
    <tableColumn id="7" xr3:uid="{DD5284FE-0372-4152-B7F5-F9912254574E}" name="prev_refill_days" dataDxfId="23">
      <calculatedColumnFormula>IF(A1=A2,C1,"")</calculatedColumnFormula>
    </tableColumn>
    <tableColumn id="8" xr3:uid="{278C31B0-521A-49CD-AB14-B86C4162C7B3}" name="prev_refill_end" dataDxfId="22">
      <calculatedColumnFormula>IF(TableRefills3[[#This Row],[prev_refill_days]]="","",TableRefills3[[#This Row],[prev_refill_days]]+TableRefills3[[#This Row],[quantity_days]])</calculatedColumnFormula>
    </tableColumn>
    <tableColumn id="9" xr3:uid="{2980FDD2-56D6-4265-95FF-D9749FC75A81}" name="gap_days" dataDxfId="21">
      <calculatedColumnFormula>IF(TableRefills3[[#This Row],[prev_refill_end]]="","",TableRefills3[[#This Row],[refill_date]]-TableRefills3[[#This Row],[prev_refill_end]])</calculatedColumnFormula>
    </tableColumn>
    <tableColumn id="10" xr3:uid="{18189D69-C0AD-401C-8220-7E2CDE87681D}" name="discountinuation_flag" dataDxfId="7">
      <calculatedColumnFormula>IF(TableRefills3[[#This Row],[gap_days]]="",0,IF(TableRefills3[[#This Row],[gap_days]]&gt;30,1,0))</calculatedColumnFormula>
    </tableColumn>
    <tableColumn id="11" xr3:uid="{F33F76FD-48C2-4E86-90A3-F29848F8B442}" name="Helper_column" dataDxfId="14">
      <calculatedColumnFormula>_xlfn.MAXIFS(TableRefills3[discountinuation_flag], TableRefills3[patient_id], A2)</calculatedColumnFormula>
    </tableColumn>
    <tableColumn id="1" xr3:uid="{BB7102D1-DA8F-49A6-B933-7A0A4DBA2AC4}" name="Refill_start Date" dataDxfId="13">
      <calculatedColumnFormula>_xlfn.MINIFS(C:C,A:A,TableRefills3[[#This Row],[patient_id]])</calculatedColumnFormula>
    </tableColumn>
    <tableColumn id="6" xr3:uid="{64EC6711-FD6C-435B-B825-7EFFB93B692D}" name="Refill_end_date" dataDxfId="10">
      <calculatedColumnFormula>TableRefills3[[#This Row],[refill_date]]+TableRefills3[[#This Row],[quantity_days]]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4CC970-A9D7-41CB-B13D-525985F660E8}" name="Patient_QC" displayName="Patient_QC" ref="A1:O1001" totalsRowShown="0" headerRowDxfId="17">
  <autoFilter ref="A1:O1001" xr:uid="{994CC970-A9D7-41CB-B13D-525985F660E8}"/>
  <tableColumns count="15">
    <tableColumn id="1" xr3:uid="{3332897E-1620-4D1B-95FF-F1FCC3FB0EDF}" name="patient_id"/>
    <tableColumn id="2" xr3:uid="{AC77E1FD-E8C2-490C-A81F-D3E62FF57558}" name="age"/>
    <tableColumn id="3" xr3:uid="{937EBE61-2F0F-4DEE-9CA3-B2A480D96FBA}" name="gender"/>
    <tableColumn id="4" xr3:uid="{257FAE9C-36F7-48FC-BCE0-592631C14FF7}" name="primary_region"/>
    <tableColumn id="5" xr3:uid="{E4A8FFB3-B2C4-4AD8-AF97-26BF251F2CA4}" name="comorbidities"/>
    <tableColumn id="6" xr3:uid="{C05B07B3-D0ED-453B-B22D-DB15E5BF0364}" name="total_quantity_days" dataDxfId="15">
      <calculatedColumnFormula>SUMIFS('Refill Gap Model'!E:E,'Refill Gap Model'!A:A,TableRefills3[[#This Row],[patient_id]])</calculatedColumnFormula>
    </tableColumn>
    <tableColumn id="14" xr3:uid="{3A482A28-FDCA-4E5B-A50D-25CB8ADDAA2C}" name="Therepy_Start_Date" dataDxfId="12">
      <calculatedColumnFormula>_xlfn.MINIFS('Refill Gap Model'!C:C,'Refill Gap Model'!A:A,TableRefills3[[#This Row],[patient_id]])</calculatedColumnFormula>
    </tableColumn>
    <tableColumn id="15" xr3:uid="{A420B2BA-86D3-426D-BA6C-C519AF31234F}" name="Refill_end_date" dataDxfId="8">
      <calculatedColumnFormula>_xlfn.MAXIFS('Refill Gap Model'!C:C,'Refill Gap Model'!A:A,A2)+TableRefills3[[#This Row],[quantity_days]]</calculatedColumnFormula>
    </tableColumn>
    <tableColumn id="13" xr3:uid="{126F283F-7F44-4DCC-ADB6-D43F91A05E98}" name="Therepy_end_date" dataDxfId="11">
      <calculatedColumnFormula>_xlfn.MAXIFS('Refill Gap Model'!L:L,'Refill Gap Model'!A:A,TableRefills3[[#This Row],[patient_id]])</calculatedColumnFormula>
    </tableColumn>
    <tableColumn id="12" xr3:uid="{A9BE6FCC-5B48-4DD1-A2C6-16CB1BF93CFE}" name="Window Days" dataDxfId="16">
      <calculatedColumnFormula>Patient_QC[[#This Row],[Therepy_end_date]]-Patient_QC[[#This Row],[Therepy_Start_Date]]</calculatedColumnFormula>
    </tableColumn>
    <tableColumn id="7" xr3:uid="{245F3143-9134-41F4-A666-749DE98D0E0E}" name="MPR">
      <calculatedColumnFormula>Patient_QC[[#This Row],[total_quantity_days]]/Patient_QC[[#This Row],[Window Days]]</calculatedColumnFormula>
    </tableColumn>
    <tableColumn id="8" xr3:uid="{56552C6F-AC03-4C98-A08B-FA52EF8D9CB1}" name="PDC_approx">
      <calculatedColumnFormula>MIN(1,Patient_QC[[#This Row],[MPR]])</calculatedColumnFormula>
    </tableColumn>
    <tableColumn id="9" xr3:uid="{204EB5EF-6544-4B3E-A5C4-29B8B44A01CE}" name="PDC_flag_over1" dataDxfId="9">
      <calculatedColumnFormula>IF(Patient_QC[[#This Row],[MPR]]&gt;1,1,0)</calculatedColumnFormula>
    </tableColumn>
    <tableColumn id="10" xr3:uid="{19A44C94-57FC-498C-8D2F-54DD19206B73}" name="ever_discontinued" dataDxfId="6">
      <calculatedColumnFormula>_xlfn.MAXIFS('Refill Gap Model'!I:I,'Refill Gap Model'!A:A,TableRefills3[[#This Row],[patient_id]])</calculatedColumnFormula>
    </tableColumn>
    <tableColumn id="11" xr3:uid="{DF0E3535-6499-4FD0-A968-790A91BDAD0B}" name="anomaly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170588-61B6-4BC7-AF53-0D05A2DCA08F}" name="Table6" displayName="Table6" ref="A1:G1001" totalsRowShown="0">
  <autoFilter ref="A1:G1001" xr:uid="{42170588-61B6-4BC7-AF53-0D05A2DCA08F}"/>
  <tableColumns count="7">
    <tableColumn id="1" xr3:uid="{6DE9F33B-CE34-4326-9080-3ACBC7B1D166}" name="rx_id"/>
    <tableColumn id="2" xr3:uid="{1FA69B29-D158-4670-B688-677068867DBE}" name="patient_id"/>
    <tableColumn id="3" xr3:uid="{BCAA289F-2ADC-4877-9597-83DC46FCBDB2}" name="hcp_id"/>
    <tableColumn id="4" xr3:uid="{B1FF5AB7-DB9E-462D-80B6-CAAAA68833DB}" name="start_date" dataDxfId="3"/>
    <tableColumn id="5" xr3:uid="{30D1A731-3BA6-4ACC-84ED-EA40451047C5}" name="name" dataDxfId="2">
      <calculatedColumnFormula>_xlfn.XLOOKUP(C:C,'RAW Data_HCP'!A:A,'RAW Data_HCP'!B:B)</calculatedColumnFormula>
    </tableColumn>
    <tableColumn id="6" xr3:uid="{8BDFBDBE-5A95-4DFE-9B87-88F32E52B5AB}" name="speciality" dataDxfId="1">
      <calculatedColumnFormula>_xlfn.XLOOKUP(C:C,'RAW Data_HCP'!A:A,'RAW Data_HCP'!C:C)</calculatedColumnFormula>
    </tableColumn>
    <tableColumn id="7" xr3:uid="{F769CF7E-9E50-4CCC-93AC-8BA6985F3CB5}" name="region" dataDxfId="0">
      <calculatedColumnFormula>_xlfn.XLOOKUP(C:C,'RAW Data_HCP'!A:A,'RAW Data_HCP'!D:D)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7992-B895-4286-BDEF-E2FA36953A21}">
  <dimension ref="A1:E4538"/>
  <sheetViews>
    <sheetView tabSelected="1" workbookViewId="0">
      <selection activeCell="E2" sqref="E2"/>
    </sheetView>
  </sheetViews>
  <sheetFormatPr defaultRowHeight="15" x14ac:dyDescent="0.25"/>
  <cols>
    <col min="1" max="2" width="10.140625" bestFit="1" customWidth="1"/>
    <col min="3" max="3" width="9.28515625" bestFit="1" customWidth="1"/>
    <col min="4" max="4" width="18.28515625" bestFit="1" customWidth="1"/>
    <col min="5" max="5" width="1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1058</v>
      </c>
      <c r="B2" t="s">
        <v>8</v>
      </c>
      <c r="C2" t="s">
        <v>1059</v>
      </c>
      <c r="D2" s="1">
        <v>45761</v>
      </c>
      <c r="E2">
        <v>30</v>
      </c>
    </row>
    <row r="3" spans="1:5" x14ac:dyDescent="0.25">
      <c r="A3" t="s">
        <v>1060</v>
      </c>
      <c r="B3" t="s">
        <v>8</v>
      </c>
      <c r="C3" t="s">
        <v>1059</v>
      </c>
      <c r="D3" s="1">
        <v>45790</v>
      </c>
      <c r="E3">
        <v>30</v>
      </c>
    </row>
    <row r="4" spans="1:5" x14ac:dyDescent="0.25">
      <c r="A4" t="s">
        <v>1061</v>
      </c>
      <c r="B4" t="s">
        <v>8</v>
      </c>
      <c r="C4" t="s">
        <v>1059</v>
      </c>
      <c r="D4" s="1">
        <v>45822</v>
      </c>
      <c r="E4">
        <v>30</v>
      </c>
    </row>
    <row r="5" spans="1:5" x14ac:dyDescent="0.25">
      <c r="A5" t="s">
        <v>1062</v>
      </c>
      <c r="B5" t="s">
        <v>9</v>
      </c>
      <c r="C5" t="s">
        <v>1063</v>
      </c>
      <c r="D5" s="1">
        <v>45667</v>
      </c>
      <c r="E5">
        <v>28</v>
      </c>
    </row>
    <row r="6" spans="1:5" x14ac:dyDescent="0.25">
      <c r="A6" t="s">
        <v>1064</v>
      </c>
      <c r="B6" t="s">
        <v>9</v>
      </c>
      <c r="C6" t="s">
        <v>1063</v>
      </c>
      <c r="D6" s="1">
        <v>45694</v>
      </c>
      <c r="E6">
        <v>28</v>
      </c>
    </row>
    <row r="7" spans="1:5" x14ac:dyDescent="0.25">
      <c r="A7" t="s">
        <v>1065</v>
      </c>
      <c r="B7" t="s">
        <v>9</v>
      </c>
      <c r="C7" t="s">
        <v>1063</v>
      </c>
      <c r="D7" s="1">
        <v>45724</v>
      </c>
      <c r="E7">
        <v>28</v>
      </c>
    </row>
    <row r="8" spans="1:5" x14ac:dyDescent="0.25">
      <c r="A8" t="s">
        <v>110</v>
      </c>
      <c r="B8" t="s">
        <v>9</v>
      </c>
      <c r="C8" t="s">
        <v>1063</v>
      </c>
      <c r="D8" s="1">
        <v>45750</v>
      </c>
      <c r="E8">
        <v>28</v>
      </c>
    </row>
    <row r="9" spans="1:5" x14ac:dyDescent="0.25">
      <c r="A9" t="s">
        <v>1066</v>
      </c>
      <c r="B9" t="s">
        <v>9</v>
      </c>
      <c r="C9" t="s">
        <v>1063</v>
      </c>
      <c r="D9" s="1">
        <v>45775</v>
      </c>
      <c r="E9">
        <v>28</v>
      </c>
    </row>
    <row r="10" spans="1:5" x14ac:dyDescent="0.25">
      <c r="A10" t="s">
        <v>1067</v>
      </c>
      <c r="B10" t="s">
        <v>9</v>
      </c>
      <c r="C10" t="s">
        <v>1063</v>
      </c>
      <c r="D10" s="1">
        <v>45801</v>
      </c>
      <c r="E10">
        <v>28</v>
      </c>
    </row>
    <row r="11" spans="1:5" x14ac:dyDescent="0.25">
      <c r="A11" t="s">
        <v>1068</v>
      </c>
      <c r="B11" t="s">
        <v>10</v>
      </c>
      <c r="C11" t="s">
        <v>1069</v>
      </c>
      <c r="D11" s="1">
        <v>45804</v>
      </c>
      <c r="E11">
        <v>30</v>
      </c>
    </row>
    <row r="12" spans="1:5" x14ac:dyDescent="0.25">
      <c r="A12" t="s">
        <v>1070</v>
      </c>
      <c r="B12" t="s">
        <v>10</v>
      </c>
      <c r="C12" t="s">
        <v>1069</v>
      </c>
      <c r="D12" s="1">
        <v>45835</v>
      </c>
      <c r="E12">
        <v>30</v>
      </c>
    </row>
    <row r="13" spans="1:5" x14ac:dyDescent="0.25">
      <c r="A13" t="s">
        <v>1071</v>
      </c>
      <c r="B13" t="s">
        <v>10</v>
      </c>
      <c r="C13" t="s">
        <v>1069</v>
      </c>
      <c r="D13" s="1">
        <v>45863</v>
      </c>
      <c r="E13">
        <v>30</v>
      </c>
    </row>
    <row r="14" spans="1:5" x14ac:dyDescent="0.25">
      <c r="A14" t="s">
        <v>1072</v>
      </c>
      <c r="B14" t="s">
        <v>10</v>
      </c>
      <c r="C14" t="s">
        <v>1069</v>
      </c>
      <c r="D14" s="1">
        <v>45892</v>
      </c>
      <c r="E14">
        <v>30</v>
      </c>
    </row>
    <row r="15" spans="1:5" x14ac:dyDescent="0.25">
      <c r="A15" t="s">
        <v>1073</v>
      </c>
      <c r="B15" t="s">
        <v>10</v>
      </c>
      <c r="C15" t="s">
        <v>1069</v>
      </c>
      <c r="D15" s="1">
        <v>45924</v>
      </c>
      <c r="E15">
        <v>30</v>
      </c>
    </row>
    <row r="16" spans="1:5" x14ac:dyDescent="0.25">
      <c r="A16" t="s">
        <v>1074</v>
      </c>
      <c r="B16" t="s">
        <v>11</v>
      </c>
      <c r="C16" t="s">
        <v>1075</v>
      </c>
      <c r="D16" s="1">
        <v>45745</v>
      </c>
      <c r="E16">
        <v>30</v>
      </c>
    </row>
    <row r="17" spans="1:5" x14ac:dyDescent="0.25">
      <c r="A17" t="s">
        <v>1076</v>
      </c>
      <c r="B17" t="s">
        <v>11</v>
      </c>
      <c r="C17" t="s">
        <v>1075</v>
      </c>
      <c r="D17" s="1">
        <v>45773</v>
      </c>
      <c r="E17">
        <v>30</v>
      </c>
    </row>
    <row r="18" spans="1:5" x14ac:dyDescent="0.25">
      <c r="A18" t="s">
        <v>1077</v>
      </c>
      <c r="B18" t="s">
        <v>11</v>
      </c>
      <c r="C18" t="s">
        <v>1075</v>
      </c>
      <c r="D18" s="1">
        <v>45803</v>
      </c>
      <c r="E18">
        <v>30</v>
      </c>
    </row>
    <row r="19" spans="1:5" x14ac:dyDescent="0.25">
      <c r="A19" t="s">
        <v>1078</v>
      </c>
      <c r="B19" t="s">
        <v>11</v>
      </c>
      <c r="C19" t="s">
        <v>1075</v>
      </c>
      <c r="D19" s="1">
        <v>45831</v>
      </c>
      <c r="E19">
        <v>30</v>
      </c>
    </row>
    <row r="20" spans="1:5" x14ac:dyDescent="0.25">
      <c r="A20" t="s">
        <v>1079</v>
      </c>
      <c r="B20" t="s">
        <v>11</v>
      </c>
      <c r="C20" t="s">
        <v>1075</v>
      </c>
      <c r="D20" s="1">
        <v>45859</v>
      </c>
      <c r="E20">
        <v>30</v>
      </c>
    </row>
    <row r="21" spans="1:5" x14ac:dyDescent="0.25">
      <c r="A21" t="s">
        <v>1080</v>
      </c>
      <c r="B21" t="s">
        <v>11</v>
      </c>
      <c r="C21" t="s">
        <v>1075</v>
      </c>
      <c r="D21" s="1">
        <v>45886</v>
      </c>
      <c r="E21">
        <v>30</v>
      </c>
    </row>
    <row r="22" spans="1:5" x14ac:dyDescent="0.25">
      <c r="A22" t="s">
        <v>1081</v>
      </c>
      <c r="B22" t="s">
        <v>12</v>
      </c>
      <c r="C22" t="s">
        <v>1082</v>
      </c>
      <c r="D22" s="1">
        <v>45833</v>
      </c>
      <c r="E22">
        <v>21</v>
      </c>
    </row>
    <row r="23" spans="1:5" x14ac:dyDescent="0.25">
      <c r="A23" t="s">
        <v>1083</v>
      </c>
      <c r="B23" t="s">
        <v>12</v>
      </c>
      <c r="C23" t="s">
        <v>1082</v>
      </c>
      <c r="D23" s="1">
        <v>45852</v>
      </c>
      <c r="E23">
        <v>21</v>
      </c>
    </row>
    <row r="24" spans="1:5" x14ac:dyDescent="0.25">
      <c r="A24" t="s">
        <v>1084</v>
      </c>
      <c r="B24" t="s">
        <v>12</v>
      </c>
      <c r="C24" t="s">
        <v>1082</v>
      </c>
      <c r="D24" s="1">
        <v>45876</v>
      </c>
      <c r="E24">
        <v>21</v>
      </c>
    </row>
    <row r="25" spans="1:5" x14ac:dyDescent="0.25">
      <c r="A25" t="s">
        <v>1085</v>
      </c>
      <c r="B25" t="s">
        <v>12</v>
      </c>
      <c r="C25" t="s">
        <v>1082</v>
      </c>
      <c r="D25" s="1">
        <v>45894</v>
      </c>
      <c r="E25">
        <v>21</v>
      </c>
    </row>
    <row r="26" spans="1:5" x14ac:dyDescent="0.25">
      <c r="A26" t="s">
        <v>1086</v>
      </c>
      <c r="B26" t="s">
        <v>12</v>
      </c>
      <c r="C26" t="s">
        <v>1082</v>
      </c>
      <c r="D26" s="1">
        <v>45915</v>
      </c>
      <c r="E26">
        <v>21</v>
      </c>
    </row>
    <row r="27" spans="1:5" x14ac:dyDescent="0.25">
      <c r="A27" t="s">
        <v>1087</v>
      </c>
      <c r="B27" t="s">
        <v>13</v>
      </c>
      <c r="C27" t="s">
        <v>1088</v>
      </c>
      <c r="D27" s="1">
        <v>45821</v>
      </c>
      <c r="E27">
        <v>28</v>
      </c>
    </row>
    <row r="28" spans="1:5" x14ac:dyDescent="0.25">
      <c r="A28" t="s">
        <v>1089</v>
      </c>
      <c r="B28" t="s">
        <v>13</v>
      </c>
      <c r="C28" t="s">
        <v>1088</v>
      </c>
      <c r="D28" s="1">
        <v>45849</v>
      </c>
      <c r="E28">
        <v>28</v>
      </c>
    </row>
    <row r="29" spans="1:5" x14ac:dyDescent="0.25">
      <c r="A29" t="s">
        <v>1090</v>
      </c>
      <c r="B29" t="s">
        <v>13</v>
      </c>
      <c r="C29" t="s">
        <v>1088</v>
      </c>
      <c r="D29" s="1">
        <v>45880</v>
      </c>
      <c r="E29">
        <v>28</v>
      </c>
    </row>
    <row r="30" spans="1:5" x14ac:dyDescent="0.25">
      <c r="A30" t="s">
        <v>1091</v>
      </c>
      <c r="B30" t="s">
        <v>13</v>
      </c>
      <c r="C30" t="s">
        <v>1088</v>
      </c>
      <c r="D30" s="1">
        <v>45909</v>
      </c>
      <c r="E30">
        <v>28</v>
      </c>
    </row>
    <row r="31" spans="1:5" x14ac:dyDescent="0.25">
      <c r="A31" t="s">
        <v>1092</v>
      </c>
      <c r="B31" t="s">
        <v>13</v>
      </c>
      <c r="C31" t="s">
        <v>1088</v>
      </c>
      <c r="D31" s="1">
        <v>45939</v>
      </c>
      <c r="E31">
        <v>28</v>
      </c>
    </row>
    <row r="32" spans="1:5" x14ac:dyDescent="0.25">
      <c r="A32" t="s">
        <v>1093</v>
      </c>
      <c r="B32" t="s">
        <v>13</v>
      </c>
      <c r="C32" t="s">
        <v>1088</v>
      </c>
      <c r="D32" s="1">
        <v>45967</v>
      </c>
      <c r="E32">
        <v>28</v>
      </c>
    </row>
    <row r="33" spans="1:5" x14ac:dyDescent="0.25">
      <c r="A33" t="s">
        <v>1094</v>
      </c>
      <c r="B33" t="s">
        <v>14</v>
      </c>
      <c r="C33" t="s">
        <v>1095</v>
      </c>
      <c r="D33" s="1">
        <v>45829</v>
      </c>
      <c r="E33">
        <v>30</v>
      </c>
    </row>
    <row r="34" spans="1:5" x14ac:dyDescent="0.25">
      <c r="A34" t="s">
        <v>1096</v>
      </c>
      <c r="B34" t="s">
        <v>14</v>
      </c>
      <c r="C34" t="s">
        <v>1095</v>
      </c>
      <c r="D34" s="1">
        <v>45856</v>
      </c>
      <c r="E34">
        <v>30</v>
      </c>
    </row>
    <row r="35" spans="1:5" x14ac:dyDescent="0.25">
      <c r="A35" t="s">
        <v>1097</v>
      </c>
      <c r="B35" t="s">
        <v>14</v>
      </c>
      <c r="C35" t="s">
        <v>1095</v>
      </c>
      <c r="D35" s="1">
        <v>45886</v>
      </c>
      <c r="E35">
        <v>30</v>
      </c>
    </row>
    <row r="36" spans="1:5" x14ac:dyDescent="0.25">
      <c r="A36" t="s">
        <v>1098</v>
      </c>
      <c r="B36" t="s">
        <v>15</v>
      </c>
      <c r="C36" t="s">
        <v>1099</v>
      </c>
      <c r="D36" s="1">
        <v>45787</v>
      </c>
      <c r="E36">
        <v>30</v>
      </c>
    </row>
    <row r="37" spans="1:5" x14ac:dyDescent="0.25">
      <c r="A37" t="s">
        <v>1100</v>
      </c>
      <c r="B37" t="s">
        <v>15</v>
      </c>
      <c r="C37" t="s">
        <v>1099</v>
      </c>
      <c r="D37" s="1">
        <v>45818</v>
      </c>
      <c r="E37">
        <v>30</v>
      </c>
    </row>
    <row r="38" spans="1:5" x14ac:dyDescent="0.25">
      <c r="A38" t="s">
        <v>1101</v>
      </c>
      <c r="B38" t="s">
        <v>15</v>
      </c>
      <c r="C38" t="s">
        <v>1099</v>
      </c>
      <c r="D38" s="1">
        <v>45849</v>
      </c>
      <c r="E38">
        <v>30</v>
      </c>
    </row>
    <row r="39" spans="1:5" x14ac:dyDescent="0.25">
      <c r="A39" t="s">
        <v>1102</v>
      </c>
      <c r="B39" t="s">
        <v>15</v>
      </c>
      <c r="C39" t="s">
        <v>1099</v>
      </c>
      <c r="D39" s="1">
        <v>45877</v>
      </c>
      <c r="E39">
        <v>30</v>
      </c>
    </row>
    <row r="40" spans="1:5" x14ac:dyDescent="0.25">
      <c r="A40" t="s">
        <v>1103</v>
      </c>
      <c r="B40" t="s">
        <v>15</v>
      </c>
      <c r="C40" t="s">
        <v>1099</v>
      </c>
      <c r="D40" s="1">
        <v>45907</v>
      </c>
      <c r="E40">
        <v>30</v>
      </c>
    </row>
    <row r="41" spans="1:5" x14ac:dyDescent="0.25">
      <c r="A41" t="s">
        <v>1104</v>
      </c>
      <c r="B41" t="s">
        <v>15</v>
      </c>
      <c r="C41" t="s">
        <v>1099</v>
      </c>
      <c r="D41" s="1">
        <v>45936</v>
      </c>
      <c r="E41">
        <v>30</v>
      </c>
    </row>
    <row r="42" spans="1:5" x14ac:dyDescent="0.25">
      <c r="A42" t="s">
        <v>1105</v>
      </c>
      <c r="B42" t="s">
        <v>16</v>
      </c>
      <c r="C42" t="s">
        <v>1106</v>
      </c>
      <c r="D42" s="1">
        <v>45701</v>
      </c>
      <c r="E42">
        <v>21</v>
      </c>
    </row>
    <row r="43" spans="1:5" x14ac:dyDescent="0.25">
      <c r="A43" t="s">
        <v>1107</v>
      </c>
      <c r="B43" t="s">
        <v>16</v>
      </c>
      <c r="C43" t="s">
        <v>1106</v>
      </c>
      <c r="D43" s="1">
        <v>45723</v>
      </c>
      <c r="E43">
        <v>21</v>
      </c>
    </row>
    <row r="44" spans="1:5" x14ac:dyDescent="0.25">
      <c r="A44" t="s">
        <v>1108</v>
      </c>
      <c r="B44" t="s">
        <v>16</v>
      </c>
      <c r="C44" t="s">
        <v>1106</v>
      </c>
      <c r="D44" s="1">
        <v>45746</v>
      </c>
      <c r="E44">
        <v>21</v>
      </c>
    </row>
    <row r="45" spans="1:5" x14ac:dyDescent="0.25">
      <c r="A45" t="s">
        <v>1109</v>
      </c>
      <c r="B45" t="s">
        <v>16</v>
      </c>
      <c r="C45" t="s">
        <v>1106</v>
      </c>
      <c r="D45" s="1">
        <v>45765</v>
      </c>
      <c r="E45">
        <v>21</v>
      </c>
    </row>
    <row r="46" spans="1:5" x14ac:dyDescent="0.25">
      <c r="A46" t="s">
        <v>1110</v>
      </c>
      <c r="B46" t="s">
        <v>16</v>
      </c>
      <c r="C46" t="s">
        <v>1106</v>
      </c>
      <c r="D46" s="1">
        <v>45789</v>
      </c>
      <c r="E46">
        <v>21</v>
      </c>
    </row>
    <row r="47" spans="1:5" x14ac:dyDescent="0.25">
      <c r="A47" t="s">
        <v>1111</v>
      </c>
      <c r="B47" t="s">
        <v>16</v>
      </c>
      <c r="C47" t="s">
        <v>1106</v>
      </c>
      <c r="D47" s="1">
        <v>45807</v>
      </c>
      <c r="E47">
        <v>21</v>
      </c>
    </row>
    <row r="48" spans="1:5" x14ac:dyDescent="0.25">
      <c r="A48" t="s">
        <v>1112</v>
      </c>
      <c r="B48" t="s">
        <v>17</v>
      </c>
      <c r="C48" t="s">
        <v>1113</v>
      </c>
      <c r="D48" s="1">
        <v>45704</v>
      </c>
      <c r="E48">
        <v>21</v>
      </c>
    </row>
    <row r="49" spans="1:5" x14ac:dyDescent="0.25">
      <c r="A49" t="s">
        <v>1114</v>
      </c>
      <c r="B49" t="s">
        <v>17</v>
      </c>
      <c r="C49" t="s">
        <v>1113</v>
      </c>
      <c r="D49" s="1">
        <v>45725</v>
      </c>
      <c r="E49">
        <v>21</v>
      </c>
    </row>
    <row r="50" spans="1:5" x14ac:dyDescent="0.25">
      <c r="A50" t="s">
        <v>1115</v>
      </c>
      <c r="B50" t="s">
        <v>17</v>
      </c>
      <c r="C50" t="s">
        <v>1113</v>
      </c>
      <c r="D50" s="1">
        <v>45746</v>
      </c>
      <c r="E50">
        <v>21</v>
      </c>
    </row>
    <row r="51" spans="1:5" x14ac:dyDescent="0.25">
      <c r="A51" t="s">
        <v>1116</v>
      </c>
      <c r="B51" t="s">
        <v>17</v>
      </c>
      <c r="C51" t="s">
        <v>1113</v>
      </c>
      <c r="D51" s="1">
        <v>45765</v>
      </c>
      <c r="E51">
        <v>21</v>
      </c>
    </row>
    <row r="52" spans="1:5" x14ac:dyDescent="0.25">
      <c r="A52" t="s">
        <v>1117</v>
      </c>
      <c r="B52" t="s">
        <v>18</v>
      </c>
      <c r="C52" t="s">
        <v>1118</v>
      </c>
      <c r="D52" s="1">
        <v>45682</v>
      </c>
      <c r="E52">
        <v>30</v>
      </c>
    </row>
    <row r="53" spans="1:5" x14ac:dyDescent="0.25">
      <c r="A53" t="s">
        <v>1119</v>
      </c>
      <c r="B53" t="s">
        <v>18</v>
      </c>
      <c r="C53" t="s">
        <v>1118</v>
      </c>
      <c r="D53" s="1">
        <v>45709</v>
      </c>
      <c r="E53">
        <v>30</v>
      </c>
    </row>
    <row r="54" spans="1:5" x14ac:dyDescent="0.25">
      <c r="A54" t="s">
        <v>1120</v>
      </c>
      <c r="B54" t="s">
        <v>18</v>
      </c>
      <c r="C54" t="s">
        <v>1118</v>
      </c>
      <c r="D54" s="1">
        <v>45738</v>
      </c>
      <c r="E54">
        <v>30</v>
      </c>
    </row>
    <row r="55" spans="1:5" x14ac:dyDescent="0.25">
      <c r="A55" t="s">
        <v>1121</v>
      </c>
      <c r="B55" t="s">
        <v>18</v>
      </c>
      <c r="C55" t="s">
        <v>1118</v>
      </c>
      <c r="D55" s="1">
        <v>45770</v>
      </c>
      <c r="E55">
        <v>30</v>
      </c>
    </row>
    <row r="56" spans="1:5" x14ac:dyDescent="0.25">
      <c r="A56" t="s">
        <v>1122</v>
      </c>
      <c r="B56" t="s">
        <v>19</v>
      </c>
      <c r="C56" t="s">
        <v>1123</v>
      </c>
      <c r="D56" s="1">
        <v>45690</v>
      </c>
      <c r="E56">
        <v>21</v>
      </c>
    </row>
    <row r="57" spans="1:5" x14ac:dyDescent="0.25">
      <c r="A57" t="s">
        <v>1124</v>
      </c>
      <c r="B57" t="s">
        <v>19</v>
      </c>
      <c r="C57" t="s">
        <v>1123</v>
      </c>
      <c r="D57" s="1">
        <v>45708</v>
      </c>
      <c r="E57">
        <v>21</v>
      </c>
    </row>
    <row r="58" spans="1:5" x14ac:dyDescent="0.25">
      <c r="A58" t="s">
        <v>1125</v>
      </c>
      <c r="B58" t="s">
        <v>19</v>
      </c>
      <c r="C58" t="s">
        <v>1123</v>
      </c>
      <c r="D58" s="1">
        <v>45731</v>
      </c>
      <c r="E58">
        <v>21</v>
      </c>
    </row>
    <row r="59" spans="1:5" x14ac:dyDescent="0.25">
      <c r="A59" t="s">
        <v>1126</v>
      </c>
      <c r="B59" t="s">
        <v>19</v>
      </c>
      <c r="C59" t="s">
        <v>1123</v>
      </c>
      <c r="D59" s="1">
        <v>45754</v>
      </c>
      <c r="E59">
        <v>21</v>
      </c>
    </row>
    <row r="60" spans="1:5" x14ac:dyDescent="0.25">
      <c r="A60" t="s">
        <v>1127</v>
      </c>
      <c r="B60" t="s">
        <v>19</v>
      </c>
      <c r="C60" t="s">
        <v>1123</v>
      </c>
      <c r="D60" s="1">
        <v>45776</v>
      </c>
      <c r="E60">
        <v>21</v>
      </c>
    </row>
    <row r="61" spans="1:5" x14ac:dyDescent="0.25">
      <c r="A61" t="s">
        <v>1128</v>
      </c>
      <c r="B61" t="s">
        <v>19</v>
      </c>
      <c r="C61" t="s">
        <v>1123</v>
      </c>
      <c r="D61" s="1">
        <v>45797</v>
      </c>
      <c r="E61">
        <v>21</v>
      </c>
    </row>
    <row r="62" spans="1:5" x14ac:dyDescent="0.25">
      <c r="A62" t="s">
        <v>1129</v>
      </c>
      <c r="B62" t="s">
        <v>20</v>
      </c>
      <c r="C62" t="s">
        <v>1130</v>
      </c>
      <c r="D62" s="1">
        <v>45801</v>
      </c>
      <c r="E62">
        <v>21</v>
      </c>
    </row>
    <row r="63" spans="1:5" x14ac:dyDescent="0.25">
      <c r="A63" t="s">
        <v>1131</v>
      </c>
      <c r="B63" t="s">
        <v>20</v>
      </c>
      <c r="C63" t="s">
        <v>1130</v>
      </c>
      <c r="D63" s="1">
        <v>45820</v>
      </c>
      <c r="E63">
        <v>21</v>
      </c>
    </row>
    <row r="64" spans="1:5" x14ac:dyDescent="0.25">
      <c r="A64" t="s">
        <v>1132</v>
      </c>
      <c r="B64" t="s">
        <v>20</v>
      </c>
      <c r="C64" t="s">
        <v>1130</v>
      </c>
      <c r="D64" s="1">
        <v>45839</v>
      </c>
      <c r="E64">
        <v>21</v>
      </c>
    </row>
    <row r="65" spans="1:5" x14ac:dyDescent="0.25">
      <c r="A65" t="s">
        <v>1133</v>
      </c>
      <c r="B65" t="s">
        <v>20</v>
      </c>
      <c r="C65" t="s">
        <v>1130</v>
      </c>
      <c r="D65" s="1">
        <v>45860</v>
      </c>
      <c r="E65">
        <v>21</v>
      </c>
    </row>
    <row r="66" spans="1:5" x14ac:dyDescent="0.25">
      <c r="A66" t="s">
        <v>1134</v>
      </c>
      <c r="B66" t="s">
        <v>20</v>
      </c>
      <c r="C66" t="s">
        <v>1130</v>
      </c>
      <c r="D66" s="1">
        <v>45880</v>
      </c>
      <c r="E66">
        <v>21</v>
      </c>
    </row>
    <row r="67" spans="1:5" x14ac:dyDescent="0.25">
      <c r="A67" t="s">
        <v>1135</v>
      </c>
      <c r="B67" t="s">
        <v>21</v>
      </c>
      <c r="C67" t="s">
        <v>1136</v>
      </c>
      <c r="D67" s="1">
        <v>45832</v>
      </c>
      <c r="E67">
        <v>30</v>
      </c>
    </row>
    <row r="68" spans="1:5" x14ac:dyDescent="0.25">
      <c r="A68" t="s">
        <v>1137</v>
      </c>
      <c r="B68" t="s">
        <v>21</v>
      </c>
      <c r="C68" t="s">
        <v>1136</v>
      </c>
      <c r="D68" s="1">
        <v>45860</v>
      </c>
      <c r="E68">
        <v>30</v>
      </c>
    </row>
    <row r="69" spans="1:5" x14ac:dyDescent="0.25">
      <c r="A69" t="s">
        <v>1138</v>
      </c>
      <c r="B69" t="s">
        <v>21</v>
      </c>
      <c r="C69" t="s">
        <v>1136</v>
      </c>
      <c r="D69" s="1">
        <v>45887</v>
      </c>
      <c r="E69">
        <v>30</v>
      </c>
    </row>
    <row r="70" spans="1:5" x14ac:dyDescent="0.25">
      <c r="A70" t="s">
        <v>1139</v>
      </c>
      <c r="B70" t="s">
        <v>21</v>
      </c>
      <c r="C70" t="s">
        <v>1136</v>
      </c>
      <c r="D70" s="1">
        <v>45914</v>
      </c>
      <c r="E70">
        <v>30</v>
      </c>
    </row>
    <row r="71" spans="1:5" x14ac:dyDescent="0.25">
      <c r="A71" t="s">
        <v>1140</v>
      </c>
      <c r="B71" t="s">
        <v>22</v>
      </c>
      <c r="C71" t="s">
        <v>1141</v>
      </c>
      <c r="D71" s="1">
        <v>45825</v>
      </c>
      <c r="E71">
        <v>28</v>
      </c>
    </row>
    <row r="72" spans="1:5" x14ac:dyDescent="0.25">
      <c r="A72" t="s">
        <v>1142</v>
      </c>
      <c r="B72" t="s">
        <v>22</v>
      </c>
      <c r="C72" t="s">
        <v>1141</v>
      </c>
      <c r="D72" s="1">
        <v>45851</v>
      </c>
      <c r="E72">
        <v>28</v>
      </c>
    </row>
    <row r="73" spans="1:5" x14ac:dyDescent="0.25">
      <c r="A73" t="s">
        <v>1143</v>
      </c>
      <c r="B73" t="s">
        <v>22</v>
      </c>
      <c r="C73" t="s">
        <v>1141</v>
      </c>
      <c r="D73" s="1">
        <v>45880</v>
      </c>
      <c r="E73">
        <v>28</v>
      </c>
    </row>
    <row r="74" spans="1:5" x14ac:dyDescent="0.25">
      <c r="A74" t="s">
        <v>1144</v>
      </c>
      <c r="B74" t="s">
        <v>23</v>
      </c>
      <c r="C74" t="s">
        <v>1145</v>
      </c>
      <c r="D74" s="1">
        <v>45714</v>
      </c>
      <c r="E74">
        <v>28</v>
      </c>
    </row>
    <row r="75" spans="1:5" x14ac:dyDescent="0.25">
      <c r="A75" t="s">
        <v>1146</v>
      </c>
      <c r="B75" t="s">
        <v>23</v>
      </c>
      <c r="C75" t="s">
        <v>1145</v>
      </c>
      <c r="D75" s="1">
        <v>45743</v>
      </c>
      <c r="E75">
        <v>28</v>
      </c>
    </row>
    <row r="76" spans="1:5" x14ac:dyDescent="0.25">
      <c r="A76" t="s">
        <v>1147</v>
      </c>
      <c r="B76" t="s">
        <v>23</v>
      </c>
      <c r="C76" t="s">
        <v>1145</v>
      </c>
      <c r="D76" s="1">
        <v>45769</v>
      </c>
      <c r="E76">
        <v>28</v>
      </c>
    </row>
    <row r="77" spans="1:5" x14ac:dyDescent="0.25">
      <c r="A77" t="s">
        <v>1148</v>
      </c>
      <c r="B77" t="s">
        <v>23</v>
      </c>
      <c r="C77" t="s">
        <v>1145</v>
      </c>
      <c r="D77" s="1">
        <v>45798</v>
      </c>
      <c r="E77">
        <v>28</v>
      </c>
    </row>
    <row r="78" spans="1:5" x14ac:dyDescent="0.25">
      <c r="A78" t="s">
        <v>1149</v>
      </c>
      <c r="B78" t="s">
        <v>23</v>
      </c>
      <c r="C78" t="s">
        <v>1145</v>
      </c>
      <c r="D78" s="1">
        <v>45823</v>
      </c>
      <c r="E78">
        <v>28</v>
      </c>
    </row>
    <row r="79" spans="1:5" x14ac:dyDescent="0.25">
      <c r="A79" t="s">
        <v>1150</v>
      </c>
      <c r="B79" t="s">
        <v>23</v>
      </c>
      <c r="C79" t="s">
        <v>1145</v>
      </c>
      <c r="D79" s="1">
        <v>45849</v>
      </c>
      <c r="E79">
        <v>28</v>
      </c>
    </row>
    <row r="80" spans="1:5" x14ac:dyDescent="0.25">
      <c r="A80" t="s">
        <v>1151</v>
      </c>
      <c r="B80" t="s">
        <v>24</v>
      </c>
      <c r="C80" t="s">
        <v>1152</v>
      </c>
      <c r="D80" s="1">
        <v>45715</v>
      </c>
      <c r="E80">
        <v>28</v>
      </c>
    </row>
    <row r="81" spans="1:5" x14ac:dyDescent="0.25">
      <c r="A81" t="s">
        <v>1153</v>
      </c>
      <c r="B81" t="s">
        <v>24</v>
      </c>
      <c r="C81" t="s">
        <v>1152</v>
      </c>
      <c r="D81" s="1">
        <v>45746</v>
      </c>
      <c r="E81">
        <v>28</v>
      </c>
    </row>
    <row r="82" spans="1:5" x14ac:dyDescent="0.25">
      <c r="A82" t="s">
        <v>1154</v>
      </c>
      <c r="B82" t="s">
        <v>24</v>
      </c>
      <c r="C82" t="s">
        <v>1152</v>
      </c>
      <c r="D82" s="1">
        <v>45776</v>
      </c>
      <c r="E82">
        <v>28</v>
      </c>
    </row>
    <row r="83" spans="1:5" x14ac:dyDescent="0.25">
      <c r="A83" t="s">
        <v>1155</v>
      </c>
      <c r="B83" t="s">
        <v>25</v>
      </c>
      <c r="C83" t="s">
        <v>1156</v>
      </c>
      <c r="D83" s="1">
        <v>45765</v>
      </c>
      <c r="E83">
        <v>21</v>
      </c>
    </row>
    <row r="84" spans="1:5" x14ac:dyDescent="0.25">
      <c r="A84" t="s">
        <v>1157</v>
      </c>
      <c r="B84" t="s">
        <v>25</v>
      </c>
      <c r="C84" t="s">
        <v>1156</v>
      </c>
      <c r="D84" s="1">
        <v>45786</v>
      </c>
      <c r="E84">
        <v>21</v>
      </c>
    </row>
    <row r="85" spans="1:5" x14ac:dyDescent="0.25">
      <c r="A85" t="s">
        <v>1158</v>
      </c>
      <c r="B85" t="s">
        <v>25</v>
      </c>
      <c r="C85" t="s">
        <v>1156</v>
      </c>
      <c r="D85" s="1">
        <v>45805</v>
      </c>
      <c r="E85">
        <v>21</v>
      </c>
    </row>
    <row r="86" spans="1:5" x14ac:dyDescent="0.25">
      <c r="A86" t="s">
        <v>1159</v>
      </c>
      <c r="B86" t="s">
        <v>26</v>
      </c>
      <c r="C86" t="s">
        <v>1160</v>
      </c>
      <c r="D86" s="1">
        <v>45753</v>
      </c>
      <c r="E86">
        <v>30</v>
      </c>
    </row>
    <row r="87" spans="1:5" x14ac:dyDescent="0.25">
      <c r="A87" t="s">
        <v>1161</v>
      </c>
      <c r="B87" t="s">
        <v>26</v>
      </c>
      <c r="C87" t="s">
        <v>1160</v>
      </c>
      <c r="D87" s="1">
        <v>45785</v>
      </c>
      <c r="E87">
        <v>30</v>
      </c>
    </row>
    <row r="88" spans="1:5" x14ac:dyDescent="0.25">
      <c r="A88" t="s">
        <v>1162</v>
      </c>
      <c r="B88" t="s">
        <v>26</v>
      </c>
      <c r="C88" t="s">
        <v>1160</v>
      </c>
      <c r="D88" s="1">
        <v>45812</v>
      </c>
      <c r="E88">
        <v>30</v>
      </c>
    </row>
    <row r="89" spans="1:5" x14ac:dyDescent="0.25">
      <c r="A89" t="s">
        <v>1163</v>
      </c>
      <c r="B89" t="s">
        <v>26</v>
      </c>
      <c r="C89" t="s">
        <v>1160</v>
      </c>
      <c r="D89" s="1">
        <v>45845</v>
      </c>
      <c r="E89">
        <v>30</v>
      </c>
    </row>
    <row r="90" spans="1:5" x14ac:dyDescent="0.25">
      <c r="A90" t="s">
        <v>1164</v>
      </c>
      <c r="B90" t="s">
        <v>27</v>
      </c>
      <c r="C90" t="s">
        <v>1165</v>
      </c>
      <c r="D90" s="1">
        <v>45807</v>
      </c>
      <c r="E90">
        <v>28</v>
      </c>
    </row>
    <row r="91" spans="1:5" x14ac:dyDescent="0.25">
      <c r="A91" t="s">
        <v>1166</v>
      </c>
      <c r="B91" t="s">
        <v>27</v>
      </c>
      <c r="C91" t="s">
        <v>1165</v>
      </c>
      <c r="D91" s="1">
        <v>45838</v>
      </c>
      <c r="E91">
        <v>28</v>
      </c>
    </row>
    <row r="92" spans="1:5" x14ac:dyDescent="0.25">
      <c r="A92" t="s">
        <v>1167</v>
      </c>
      <c r="B92" t="s">
        <v>27</v>
      </c>
      <c r="C92" t="s">
        <v>1165</v>
      </c>
      <c r="D92" s="1">
        <v>45869</v>
      </c>
      <c r="E92">
        <v>28</v>
      </c>
    </row>
    <row r="93" spans="1:5" x14ac:dyDescent="0.25">
      <c r="A93" t="s">
        <v>1168</v>
      </c>
      <c r="B93" t="s">
        <v>27</v>
      </c>
      <c r="C93" t="s">
        <v>1165</v>
      </c>
      <c r="D93" s="1">
        <v>45896</v>
      </c>
      <c r="E93">
        <v>28</v>
      </c>
    </row>
    <row r="94" spans="1:5" x14ac:dyDescent="0.25">
      <c r="A94" t="s">
        <v>1169</v>
      </c>
      <c r="B94" t="s">
        <v>27</v>
      </c>
      <c r="C94" t="s">
        <v>1165</v>
      </c>
      <c r="D94" s="1">
        <v>45922</v>
      </c>
      <c r="E94">
        <v>28</v>
      </c>
    </row>
    <row r="95" spans="1:5" x14ac:dyDescent="0.25">
      <c r="A95" t="s">
        <v>1170</v>
      </c>
      <c r="B95" t="s">
        <v>27</v>
      </c>
      <c r="C95" t="s">
        <v>1165</v>
      </c>
      <c r="D95" s="1">
        <v>45952</v>
      </c>
      <c r="E95">
        <v>28</v>
      </c>
    </row>
    <row r="96" spans="1:5" x14ac:dyDescent="0.25">
      <c r="A96" t="s">
        <v>1171</v>
      </c>
      <c r="B96" t="s">
        <v>28</v>
      </c>
      <c r="C96" t="s">
        <v>1172</v>
      </c>
      <c r="D96" s="1">
        <v>45776</v>
      </c>
      <c r="E96">
        <v>30</v>
      </c>
    </row>
    <row r="97" spans="1:5" x14ac:dyDescent="0.25">
      <c r="A97" t="s">
        <v>1173</v>
      </c>
      <c r="B97" t="s">
        <v>28</v>
      </c>
      <c r="C97" t="s">
        <v>1172</v>
      </c>
      <c r="D97" s="1">
        <v>45804</v>
      </c>
      <c r="E97">
        <v>30</v>
      </c>
    </row>
    <row r="98" spans="1:5" x14ac:dyDescent="0.25">
      <c r="A98" t="s">
        <v>1174</v>
      </c>
      <c r="B98" t="s">
        <v>28</v>
      </c>
      <c r="C98" t="s">
        <v>1172</v>
      </c>
      <c r="D98" s="1">
        <v>45835</v>
      </c>
      <c r="E98">
        <v>30</v>
      </c>
    </row>
    <row r="99" spans="1:5" x14ac:dyDescent="0.25">
      <c r="A99" t="s">
        <v>1175</v>
      </c>
      <c r="B99" t="s">
        <v>28</v>
      </c>
      <c r="C99" t="s">
        <v>1172</v>
      </c>
      <c r="D99" s="1">
        <v>45862</v>
      </c>
      <c r="E99">
        <v>30</v>
      </c>
    </row>
    <row r="100" spans="1:5" x14ac:dyDescent="0.25">
      <c r="A100" t="s">
        <v>1176</v>
      </c>
      <c r="B100" t="s">
        <v>28</v>
      </c>
      <c r="C100" t="s">
        <v>1172</v>
      </c>
      <c r="D100" s="1">
        <v>45889</v>
      </c>
      <c r="E100">
        <v>30</v>
      </c>
    </row>
    <row r="101" spans="1:5" x14ac:dyDescent="0.25">
      <c r="A101" t="s">
        <v>1177</v>
      </c>
      <c r="B101" t="s">
        <v>28</v>
      </c>
      <c r="C101" t="s">
        <v>1172</v>
      </c>
      <c r="D101" s="1">
        <v>45921</v>
      </c>
      <c r="E101">
        <v>30</v>
      </c>
    </row>
    <row r="102" spans="1:5" x14ac:dyDescent="0.25">
      <c r="A102" t="s">
        <v>1178</v>
      </c>
      <c r="B102" t="s">
        <v>29</v>
      </c>
      <c r="C102" t="s">
        <v>1179</v>
      </c>
      <c r="D102" s="1">
        <v>45778</v>
      </c>
      <c r="E102">
        <v>30</v>
      </c>
    </row>
    <row r="103" spans="1:5" x14ac:dyDescent="0.25">
      <c r="A103" t="s">
        <v>1180</v>
      </c>
      <c r="B103" t="s">
        <v>29</v>
      </c>
      <c r="C103" t="s">
        <v>1179</v>
      </c>
      <c r="D103" s="1">
        <v>45809</v>
      </c>
      <c r="E103">
        <v>30</v>
      </c>
    </row>
    <row r="104" spans="1:5" x14ac:dyDescent="0.25">
      <c r="A104" t="s">
        <v>1181</v>
      </c>
      <c r="B104" t="s">
        <v>29</v>
      </c>
      <c r="C104" t="s">
        <v>1179</v>
      </c>
      <c r="D104" s="1">
        <v>45837</v>
      </c>
      <c r="E104">
        <v>30</v>
      </c>
    </row>
    <row r="105" spans="1:5" x14ac:dyDescent="0.25">
      <c r="A105" t="s">
        <v>1182</v>
      </c>
      <c r="B105" t="s">
        <v>29</v>
      </c>
      <c r="C105" t="s">
        <v>1179</v>
      </c>
      <c r="D105" s="1">
        <v>45868</v>
      </c>
      <c r="E105">
        <v>30</v>
      </c>
    </row>
    <row r="106" spans="1:5" x14ac:dyDescent="0.25">
      <c r="A106" t="s">
        <v>1183</v>
      </c>
      <c r="B106" t="s">
        <v>29</v>
      </c>
      <c r="C106" t="s">
        <v>1179</v>
      </c>
      <c r="D106" s="1">
        <v>45898</v>
      </c>
      <c r="E106">
        <v>30</v>
      </c>
    </row>
    <row r="107" spans="1:5" x14ac:dyDescent="0.25">
      <c r="A107" t="s">
        <v>1184</v>
      </c>
      <c r="B107" t="s">
        <v>30</v>
      </c>
      <c r="C107" t="s">
        <v>1185</v>
      </c>
      <c r="D107" s="1">
        <v>45820</v>
      </c>
      <c r="E107">
        <v>21</v>
      </c>
    </row>
    <row r="108" spans="1:5" x14ac:dyDescent="0.25">
      <c r="A108" t="s">
        <v>1186</v>
      </c>
      <c r="B108" t="s">
        <v>30</v>
      </c>
      <c r="C108" t="s">
        <v>1185</v>
      </c>
      <c r="D108" s="1">
        <v>45838</v>
      </c>
      <c r="E108">
        <v>21</v>
      </c>
    </row>
    <row r="109" spans="1:5" x14ac:dyDescent="0.25">
      <c r="A109" t="s">
        <v>1187</v>
      </c>
      <c r="B109" t="s">
        <v>30</v>
      </c>
      <c r="C109" t="s">
        <v>1185</v>
      </c>
      <c r="D109" s="1">
        <v>45856</v>
      </c>
      <c r="E109">
        <v>21</v>
      </c>
    </row>
    <row r="110" spans="1:5" x14ac:dyDescent="0.25">
      <c r="A110" t="s">
        <v>1188</v>
      </c>
      <c r="B110" t="s">
        <v>30</v>
      </c>
      <c r="C110" t="s">
        <v>1185</v>
      </c>
      <c r="D110" s="1">
        <v>45879</v>
      </c>
      <c r="E110">
        <v>21</v>
      </c>
    </row>
    <row r="111" spans="1:5" x14ac:dyDescent="0.25">
      <c r="A111" t="s">
        <v>1189</v>
      </c>
      <c r="B111" t="s">
        <v>30</v>
      </c>
      <c r="C111" t="s">
        <v>1185</v>
      </c>
      <c r="D111" s="1">
        <v>45902</v>
      </c>
      <c r="E111">
        <v>21</v>
      </c>
    </row>
    <row r="112" spans="1:5" x14ac:dyDescent="0.25">
      <c r="A112" t="s">
        <v>1190</v>
      </c>
      <c r="B112" t="s">
        <v>31</v>
      </c>
      <c r="C112" t="s">
        <v>1191</v>
      </c>
      <c r="D112" s="1">
        <v>45806</v>
      </c>
      <c r="E112">
        <v>30</v>
      </c>
    </row>
    <row r="113" spans="1:5" x14ac:dyDescent="0.25">
      <c r="A113" t="s">
        <v>1192</v>
      </c>
      <c r="B113" t="s">
        <v>31</v>
      </c>
      <c r="C113" t="s">
        <v>1191</v>
      </c>
      <c r="D113" s="1">
        <v>45833</v>
      </c>
      <c r="E113">
        <v>30</v>
      </c>
    </row>
    <row r="114" spans="1:5" x14ac:dyDescent="0.25">
      <c r="A114" t="s">
        <v>1193</v>
      </c>
      <c r="B114" t="s">
        <v>31</v>
      </c>
      <c r="C114" t="s">
        <v>1191</v>
      </c>
      <c r="D114" s="1">
        <v>45862</v>
      </c>
      <c r="E114">
        <v>30</v>
      </c>
    </row>
    <row r="115" spans="1:5" x14ac:dyDescent="0.25">
      <c r="A115" t="s">
        <v>1194</v>
      </c>
      <c r="B115" t="s">
        <v>31</v>
      </c>
      <c r="C115" t="s">
        <v>1191</v>
      </c>
      <c r="D115" s="1">
        <v>45889</v>
      </c>
      <c r="E115">
        <v>30</v>
      </c>
    </row>
    <row r="116" spans="1:5" x14ac:dyDescent="0.25">
      <c r="A116" t="s">
        <v>1195</v>
      </c>
      <c r="B116" t="s">
        <v>31</v>
      </c>
      <c r="C116" t="s">
        <v>1191</v>
      </c>
      <c r="D116" s="1">
        <v>45921</v>
      </c>
      <c r="E116">
        <v>30</v>
      </c>
    </row>
    <row r="117" spans="1:5" x14ac:dyDescent="0.25">
      <c r="A117" t="s">
        <v>1196</v>
      </c>
      <c r="B117" t="s">
        <v>31</v>
      </c>
      <c r="C117" t="s">
        <v>1191</v>
      </c>
      <c r="D117" s="1">
        <v>45950</v>
      </c>
      <c r="E117">
        <v>30</v>
      </c>
    </row>
    <row r="118" spans="1:5" x14ac:dyDescent="0.25">
      <c r="A118" t="s">
        <v>1197</v>
      </c>
      <c r="B118" t="s">
        <v>32</v>
      </c>
      <c r="C118" t="s">
        <v>1198</v>
      </c>
      <c r="D118" s="1">
        <v>45778</v>
      </c>
      <c r="E118">
        <v>28</v>
      </c>
    </row>
    <row r="119" spans="1:5" x14ac:dyDescent="0.25">
      <c r="A119" t="s">
        <v>1199</v>
      </c>
      <c r="B119" t="s">
        <v>32</v>
      </c>
      <c r="C119" t="s">
        <v>1198</v>
      </c>
      <c r="D119" s="1">
        <v>45803</v>
      </c>
      <c r="E119">
        <v>28</v>
      </c>
    </row>
    <row r="120" spans="1:5" x14ac:dyDescent="0.25">
      <c r="A120" t="s">
        <v>1200</v>
      </c>
      <c r="B120" t="s">
        <v>32</v>
      </c>
      <c r="C120" t="s">
        <v>1198</v>
      </c>
      <c r="D120" s="1">
        <v>45830</v>
      </c>
      <c r="E120">
        <v>28</v>
      </c>
    </row>
    <row r="121" spans="1:5" x14ac:dyDescent="0.25">
      <c r="A121" t="s">
        <v>1201</v>
      </c>
      <c r="B121" t="s">
        <v>32</v>
      </c>
      <c r="C121" t="s">
        <v>1198</v>
      </c>
      <c r="D121" s="1">
        <v>45860</v>
      </c>
      <c r="E121">
        <v>28</v>
      </c>
    </row>
    <row r="122" spans="1:5" x14ac:dyDescent="0.25">
      <c r="A122" t="s">
        <v>1202</v>
      </c>
      <c r="B122" t="s">
        <v>32</v>
      </c>
      <c r="C122" t="s">
        <v>1198</v>
      </c>
      <c r="D122" s="1">
        <v>45891</v>
      </c>
      <c r="E122">
        <v>28</v>
      </c>
    </row>
    <row r="123" spans="1:5" x14ac:dyDescent="0.25">
      <c r="A123" t="s">
        <v>1203</v>
      </c>
      <c r="B123" t="s">
        <v>33</v>
      </c>
      <c r="C123" t="s">
        <v>1204</v>
      </c>
      <c r="D123" s="1">
        <v>45786</v>
      </c>
      <c r="E123">
        <v>28</v>
      </c>
    </row>
    <row r="124" spans="1:5" x14ac:dyDescent="0.25">
      <c r="A124" t="s">
        <v>1205</v>
      </c>
      <c r="B124" t="s">
        <v>33</v>
      </c>
      <c r="C124" t="s">
        <v>1204</v>
      </c>
      <c r="D124" s="1">
        <v>45814</v>
      </c>
      <c r="E124">
        <v>28</v>
      </c>
    </row>
    <row r="125" spans="1:5" x14ac:dyDescent="0.25">
      <c r="A125" t="s">
        <v>1206</v>
      </c>
      <c r="B125" t="s">
        <v>33</v>
      </c>
      <c r="C125" t="s">
        <v>1204</v>
      </c>
      <c r="D125" s="1">
        <v>45844</v>
      </c>
      <c r="E125">
        <v>28</v>
      </c>
    </row>
    <row r="126" spans="1:5" x14ac:dyDescent="0.25">
      <c r="A126" t="s">
        <v>1207</v>
      </c>
      <c r="B126" t="s">
        <v>33</v>
      </c>
      <c r="C126" t="s">
        <v>1204</v>
      </c>
      <c r="D126" s="1">
        <v>45872</v>
      </c>
      <c r="E126">
        <v>28</v>
      </c>
    </row>
    <row r="127" spans="1:5" x14ac:dyDescent="0.25">
      <c r="A127" t="s">
        <v>1208</v>
      </c>
      <c r="B127" t="s">
        <v>33</v>
      </c>
      <c r="C127" t="s">
        <v>1204</v>
      </c>
      <c r="D127" s="1">
        <v>45902</v>
      </c>
      <c r="E127">
        <v>28</v>
      </c>
    </row>
    <row r="128" spans="1:5" x14ac:dyDescent="0.25">
      <c r="A128" t="s">
        <v>1209</v>
      </c>
      <c r="B128" t="s">
        <v>34</v>
      </c>
      <c r="C128" t="s">
        <v>1210</v>
      </c>
      <c r="D128" s="1">
        <v>45832</v>
      </c>
      <c r="E128">
        <v>30</v>
      </c>
    </row>
    <row r="129" spans="1:5" x14ac:dyDescent="0.25">
      <c r="A129" t="s">
        <v>1211</v>
      </c>
      <c r="B129" t="s">
        <v>34</v>
      </c>
      <c r="C129" t="s">
        <v>1210</v>
      </c>
      <c r="D129" s="1">
        <v>45865</v>
      </c>
      <c r="E129">
        <v>30</v>
      </c>
    </row>
    <row r="130" spans="1:5" x14ac:dyDescent="0.25">
      <c r="A130" t="s">
        <v>1212</v>
      </c>
      <c r="B130" t="s">
        <v>34</v>
      </c>
      <c r="C130" t="s">
        <v>1210</v>
      </c>
      <c r="D130" s="1">
        <v>45897</v>
      </c>
      <c r="E130">
        <v>30</v>
      </c>
    </row>
    <row r="131" spans="1:5" x14ac:dyDescent="0.25">
      <c r="A131" t="s">
        <v>1213</v>
      </c>
      <c r="B131" t="s">
        <v>34</v>
      </c>
      <c r="C131" t="s">
        <v>1210</v>
      </c>
      <c r="D131" s="1">
        <v>45930</v>
      </c>
      <c r="E131">
        <v>30</v>
      </c>
    </row>
    <row r="132" spans="1:5" x14ac:dyDescent="0.25">
      <c r="A132" t="s">
        <v>1214</v>
      </c>
      <c r="B132" t="s">
        <v>34</v>
      </c>
      <c r="C132" t="s">
        <v>1210</v>
      </c>
      <c r="D132" s="1">
        <v>45959</v>
      </c>
      <c r="E132">
        <v>30</v>
      </c>
    </row>
    <row r="133" spans="1:5" x14ac:dyDescent="0.25">
      <c r="A133" t="s">
        <v>1215</v>
      </c>
      <c r="B133" t="s">
        <v>35</v>
      </c>
      <c r="C133" t="s">
        <v>1216</v>
      </c>
      <c r="D133" s="1">
        <v>45793</v>
      </c>
      <c r="E133">
        <v>30</v>
      </c>
    </row>
    <row r="134" spans="1:5" x14ac:dyDescent="0.25">
      <c r="A134" t="s">
        <v>1217</v>
      </c>
      <c r="B134" t="s">
        <v>35</v>
      </c>
      <c r="C134" t="s">
        <v>1216</v>
      </c>
      <c r="D134" s="1">
        <v>45824</v>
      </c>
      <c r="E134">
        <v>30</v>
      </c>
    </row>
    <row r="135" spans="1:5" x14ac:dyDescent="0.25">
      <c r="A135" t="s">
        <v>1218</v>
      </c>
      <c r="B135" t="s">
        <v>35</v>
      </c>
      <c r="C135" t="s">
        <v>1216</v>
      </c>
      <c r="D135" s="1">
        <v>45857</v>
      </c>
      <c r="E135">
        <v>30</v>
      </c>
    </row>
    <row r="136" spans="1:5" x14ac:dyDescent="0.25">
      <c r="A136" t="s">
        <v>1219</v>
      </c>
      <c r="B136" t="s">
        <v>36</v>
      </c>
      <c r="C136" t="s">
        <v>1220</v>
      </c>
      <c r="D136" s="1">
        <v>45763</v>
      </c>
      <c r="E136">
        <v>21</v>
      </c>
    </row>
    <row r="137" spans="1:5" x14ac:dyDescent="0.25">
      <c r="A137" t="s">
        <v>1221</v>
      </c>
      <c r="B137" t="s">
        <v>36</v>
      </c>
      <c r="C137" t="s">
        <v>1220</v>
      </c>
      <c r="D137" s="1">
        <v>45783</v>
      </c>
      <c r="E137">
        <v>21</v>
      </c>
    </row>
    <row r="138" spans="1:5" x14ac:dyDescent="0.25">
      <c r="A138" t="s">
        <v>1222</v>
      </c>
      <c r="B138" t="s">
        <v>36</v>
      </c>
      <c r="C138" t="s">
        <v>1220</v>
      </c>
      <c r="D138" s="1">
        <v>45806</v>
      </c>
      <c r="E138">
        <v>21</v>
      </c>
    </row>
    <row r="139" spans="1:5" x14ac:dyDescent="0.25">
      <c r="A139" t="s">
        <v>1223</v>
      </c>
      <c r="B139" t="s">
        <v>36</v>
      </c>
      <c r="C139" t="s">
        <v>1220</v>
      </c>
      <c r="D139" s="1">
        <v>45830</v>
      </c>
      <c r="E139">
        <v>21</v>
      </c>
    </row>
    <row r="140" spans="1:5" x14ac:dyDescent="0.25">
      <c r="A140" t="s">
        <v>1224</v>
      </c>
      <c r="B140" t="s">
        <v>36</v>
      </c>
      <c r="C140" t="s">
        <v>1220</v>
      </c>
      <c r="D140" s="1">
        <v>45852</v>
      </c>
      <c r="E140">
        <v>21</v>
      </c>
    </row>
    <row r="141" spans="1:5" x14ac:dyDescent="0.25">
      <c r="A141" t="s">
        <v>1225</v>
      </c>
      <c r="B141" t="s">
        <v>37</v>
      </c>
      <c r="C141" t="s">
        <v>1226</v>
      </c>
      <c r="D141" s="1">
        <v>45696</v>
      </c>
      <c r="E141">
        <v>30</v>
      </c>
    </row>
    <row r="142" spans="1:5" x14ac:dyDescent="0.25">
      <c r="A142" t="s">
        <v>1227</v>
      </c>
      <c r="B142" t="s">
        <v>37</v>
      </c>
      <c r="C142" t="s">
        <v>1226</v>
      </c>
      <c r="D142" s="1">
        <v>45728</v>
      </c>
      <c r="E142">
        <v>30</v>
      </c>
    </row>
    <row r="143" spans="1:5" x14ac:dyDescent="0.25">
      <c r="A143" t="s">
        <v>1228</v>
      </c>
      <c r="B143" t="s">
        <v>37</v>
      </c>
      <c r="C143" t="s">
        <v>1226</v>
      </c>
      <c r="D143" s="1">
        <v>45760</v>
      </c>
      <c r="E143">
        <v>30</v>
      </c>
    </row>
    <row r="144" spans="1:5" x14ac:dyDescent="0.25">
      <c r="A144" t="s">
        <v>1229</v>
      </c>
      <c r="B144" t="s">
        <v>38</v>
      </c>
      <c r="C144" t="s">
        <v>1230</v>
      </c>
      <c r="D144" s="1">
        <v>45709</v>
      </c>
      <c r="E144">
        <v>28</v>
      </c>
    </row>
    <row r="145" spans="1:5" x14ac:dyDescent="0.25">
      <c r="A145" t="s">
        <v>1231</v>
      </c>
      <c r="B145" t="s">
        <v>38</v>
      </c>
      <c r="C145" t="s">
        <v>1230</v>
      </c>
      <c r="D145" s="1">
        <v>45735</v>
      </c>
      <c r="E145">
        <v>28</v>
      </c>
    </row>
    <row r="146" spans="1:5" x14ac:dyDescent="0.25">
      <c r="A146" t="s">
        <v>1232</v>
      </c>
      <c r="B146" t="s">
        <v>38</v>
      </c>
      <c r="C146" t="s">
        <v>1230</v>
      </c>
      <c r="D146" s="1">
        <v>45763</v>
      </c>
      <c r="E146">
        <v>28</v>
      </c>
    </row>
    <row r="147" spans="1:5" x14ac:dyDescent="0.25">
      <c r="A147" t="s">
        <v>1233</v>
      </c>
      <c r="B147" t="s">
        <v>39</v>
      </c>
      <c r="C147" t="s">
        <v>1234</v>
      </c>
      <c r="D147" s="1">
        <v>45762</v>
      </c>
      <c r="E147">
        <v>30</v>
      </c>
    </row>
    <row r="148" spans="1:5" x14ac:dyDescent="0.25">
      <c r="A148" t="s">
        <v>1235</v>
      </c>
      <c r="B148" t="s">
        <v>39</v>
      </c>
      <c r="C148" t="s">
        <v>1234</v>
      </c>
      <c r="D148" s="1">
        <v>45789</v>
      </c>
      <c r="E148">
        <v>30</v>
      </c>
    </row>
    <row r="149" spans="1:5" x14ac:dyDescent="0.25">
      <c r="A149" t="s">
        <v>1236</v>
      </c>
      <c r="B149" t="s">
        <v>39</v>
      </c>
      <c r="C149" t="s">
        <v>1234</v>
      </c>
      <c r="D149" s="1">
        <v>45822</v>
      </c>
      <c r="E149">
        <v>30</v>
      </c>
    </row>
    <row r="150" spans="1:5" x14ac:dyDescent="0.25">
      <c r="A150" t="s">
        <v>1237</v>
      </c>
      <c r="B150" t="s">
        <v>39</v>
      </c>
      <c r="C150" t="s">
        <v>1234</v>
      </c>
      <c r="D150" s="1">
        <v>45855</v>
      </c>
      <c r="E150">
        <v>30</v>
      </c>
    </row>
    <row r="151" spans="1:5" x14ac:dyDescent="0.25">
      <c r="A151" t="s">
        <v>1238</v>
      </c>
      <c r="B151" t="s">
        <v>39</v>
      </c>
      <c r="C151" t="s">
        <v>1234</v>
      </c>
      <c r="D151" s="1">
        <v>45882</v>
      </c>
      <c r="E151">
        <v>30</v>
      </c>
    </row>
    <row r="152" spans="1:5" x14ac:dyDescent="0.25">
      <c r="A152" t="s">
        <v>1239</v>
      </c>
      <c r="B152" t="s">
        <v>40</v>
      </c>
      <c r="C152" t="s">
        <v>1240</v>
      </c>
      <c r="D152" s="1">
        <v>45775</v>
      </c>
      <c r="E152">
        <v>21</v>
      </c>
    </row>
    <row r="153" spans="1:5" x14ac:dyDescent="0.25">
      <c r="A153" t="s">
        <v>1241</v>
      </c>
      <c r="B153" t="s">
        <v>40</v>
      </c>
      <c r="C153" t="s">
        <v>1240</v>
      </c>
      <c r="D153" s="1">
        <v>45794</v>
      </c>
      <c r="E153">
        <v>21</v>
      </c>
    </row>
    <row r="154" spans="1:5" x14ac:dyDescent="0.25">
      <c r="A154" t="s">
        <v>1242</v>
      </c>
      <c r="B154" t="s">
        <v>40</v>
      </c>
      <c r="C154" t="s">
        <v>1240</v>
      </c>
      <c r="D154" s="1">
        <v>45814</v>
      </c>
      <c r="E154">
        <v>21</v>
      </c>
    </row>
    <row r="155" spans="1:5" x14ac:dyDescent="0.25">
      <c r="A155" t="s">
        <v>1243</v>
      </c>
      <c r="B155" t="s">
        <v>40</v>
      </c>
      <c r="C155" t="s">
        <v>1240</v>
      </c>
      <c r="D155" s="1">
        <v>45837</v>
      </c>
      <c r="E155">
        <v>21</v>
      </c>
    </row>
    <row r="156" spans="1:5" x14ac:dyDescent="0.25">
      <c r="A156" t="s">
        <v>1244</v>
      </c>
      <c r="B156" t="s">
        <v>40</v>
      </c>
      <c r="C156" t="s">
        <v>1240</v>
      </c>
      <c r="D156" s="1">
        <v>45857</v>
      </c>
      <c r="E156">
        <v>21</v>
      </c>
    </row>
    <row r="157" spans="1:5" x14ac:dyDescent="0.25">
      <c r="A157" t="s">
        <v>1245</v>
      </c>
      <c r="B157" t="s">
        <v>40</v>
      </c>
      <c r="C157" t="s">
        <v>1240</v>
      </c>
      <c r="D157" s="1">
        <v>45876</v>
      </c>
      <c r="E157">
        <v>21</v>
      </c>
    </row>
    <row r="158" spans="1:5" x14ac:dyDescent="0.25">
      <c r="A158" t="s">
        <v>1246</v>
      </c>
      <c r="B158" t="s">
        <v>41</v>
      </c>
      <c r="C158" t="s">
        <v>1247</v>
      </c>
      <c r="D158" s="1">
        <v>45738</v>
      </c>
      <c r="E158">
        <v>30</v>
      </c>
    </row>
    <row r="159" spans="1:5" x14ac:dyDescent="0.25">
      <c r="A159" t="s">
        <v>1248</v>
      </c>
      <c r="B159" t="s">
        <v>41</v>
      </c>
      <c r="C159" t="s">
        <v>1247</v>
      </c>
      <c r="D159" s="1">
        <v>45770</v>
      </c>
      <c r="E159">
        <v>30</v>
      </c>
    </row>
    <row r="160" spans="1:5" x14ac:dyDescent="0.25">
      <c r="A160" t="s">
        <v>1249</v>
      </c>
      <c r="B160" t="s">
        <v>41</v>
      </c>
      <c r="C160" t="s">
        <v>1247</v>
      </c>
      <c r="D160" s="1">
        <v>45800</v>
      </c>
      <c r="E160">
        <v>30</v>
      </c>
    </row>
    <row r="161" spans="1:5" x14ac:dyDescent="0.25">
      <c r="A161" t="s">
        <v>1250</v>
      </c>
      <c r="B161" t="s">
        <v>41</v>
      </c>
      <c r="C161" t="s">
        <v>1247</v>
      </c>
      <c r="D161" s="1">
        <v>45832</v>
      </c>
      <c r="E161">
        <v>30</v>
      </c>
    </row>
    <row r="162" spans="1:5" x14ac:dyDescent="0.25">
      <c r="A162" t="s">
        <v>1251</v>
      </c>
      <c r="B162" t="s">
        <v>42</v>
      </c>
      <c r="C162" t="s">
        <v>1252</v>
      </c>
      <c r="D162" s="1">
        <v>45678</v>
      </c>
      <c r="E162">
        <v>21</v>
      </c>
    </row>
    <row r="163" spans="1:5" x14ac:dyDescent="0.25">
      <c r="A163" t="s">
        <v>1253</v>
      </c>
      <c r="B163" t="s">
        <v>42</v>
      </c>
      <c r="C163" t="s">
        <v>1252</v>
      </c>
      <c r="D163" s="1">
        <v>45701</v>
      </c>
      <c r="E163">
        <v>21</v>
      </c>
    </row>
    <row r="164" spans="1:5" x14ac:dyDescent="0.25">
      <c r="A164" t="s">
        <v>1254</v>
      </c>
      <c r="B164" t="s">
        <v>42</v>
      </c>
      <c r="C164" t="s">
        <v>1252</v>
      </c>
      <c r="D164" s="1">
        <v>45721</v>
      </c>
      <c r="E164">
        <v>21</v>
      </c>
    </row>
    <row r="165" spans="1:5" x14ac:dyDescent="0.25">
      <c r="A165" t="s">
        <v>1255</v>
      </c>
      <c r="B165" t="s">
        <v>42</v>
      </c>
      <c r="C165" t="s">
        <v>1252</v>
      </c>
      <c r="D165" s="1">
        <v>45739</v>
      </c>
      <c r="E165">
        <v>21</v>
      </c>
    </row>
    <row r="166" spans="1:5" x14ac:dyDescent="0.25">
      <c r="A166" t="s">
        <v>1256</v>
      </c>
      <c r="B166" t="s">
        <v>42</v>
      </c>
      <c r="C166" t="s">
        <v>1252</v>
      </c>
      <c r="D166" s="1">
        <v>45761</v>
      </c>
      <c r="E166">
        <v>21</v>
      </c>
    </row>
    <row r="167" spans="1:5" x14ac:dyDescent="0.25">
      <c r="A167" t="s">
        <v>1257</v>
      </c>
      <c r="B167" t="s">
        <v>43</v>
      </c>
      <c r="C167" t="s">
        <v>1258</v>
      </c>
      <c r="D167" s="1">
        <v>45743</v>
      </c>
      <c r="E167">
        <v>30</v>
      </c>
    </row>
    <row r="168" spans="1:5" x14ac:dyDescent="0.25">
      <c r="A168" t="s">
        <v>1259</v>
      </c>
      <c r="B168" t="s">
        <v>43</v>
      </c>
      <c r="C168" t="s">
        <v>1258</v>
      </c>
      <c r="D168" s="1">
        <v>45772</v>
      </c>
      <c r="E168">
        <v>30</v>
      </c>
    </row>
    <row r="169" spans="1:5" x14ac:dyDescent="0.25">
      <c r="A169" t="s">
        <v>1260</v>
      </c>
      <c r="B169" t="s">
        <v>43</v>
      </c>
      <c r="C169" t="s">
        <v>1258</v>
      </c>
      <c r="D169" s="1">
        <v>45800</v>
      </c>
      <c r="E169">
        <v>30</v>
      </c>
    </row>
    <row r="170" spans="1:5" x14ac:dyDescent="0.25">
      <c r="A170" t="s">
        <v>1261</v>
      </c>
      <c r="B170" t="s">
        <v>43</v>
      </c>
      <c r="C170" t="s">
        <v>1258</v>
      </c>
      <c r="D170" s="1">
        <v>45829</v>
      </c>
      <c r="E170">
        <v>30</v>
      </c>
    </row>
    <row r="171" spans="1:5" x14ac:dyDescent="0.25">
      <c r="A171" t="s">
        <v>1262</v>
      </c>
      <c r="B171" t="s">
        <v>43</v>
      </c>
      <c r="C171" t="s">
        <v>1258</v>
      </c>
      <c r="D171" s="1">
        <v>45858</v>
      </c>
      <c r="E171">
        <v>30</v>
      </c>
    </row>
    <row r="172" spans="1:5" x14ac:dyDescent="0.25">
      <c r="A172" t="s">
        <v>1263</v>
      </c>
      <c r="B172" t="s">
        <v>44</v>
      </c>
      <c r="C172" t="s">
        <v>1264</v>
      </c>
      <c r="D172" s="1">
        <v>45738</v>
      </c>
      <c r="E172">
        <v>21</v>
      </c>
    </row>
    <row r="173" spans="1:5" x14ac:dyDescent="0.25">
      <c r="A173" t="s">
        <v>1265</v>
      </c>
      <c r="B173" t="s">
        <v>44</v>
      </c>
      <c r="C173" t="s">
        <v>1264</v>
      </c>
      <c r="D173" s="1">
        <v>45757</v>
      </c>
      <c r="E173">
        <v>21</v>
      </c>
    </row>
    <row r="174" spans="1:5" x14ac:dyDescent="0.25">
      <c r="A174" t="s">
        <v>1266</v>
      </c>
      <c r="B174" t="s">
        <v>44</v>
      </c>
      <c r="C174" t="s">
        <v>1264</v>
      </c>
      <c r="D174" s="1">
        <v>45775</v>
      </c>
      <c r="E174">
        <v>21</v>
      </c>
    </row>
    <row r="175" spans="1:5" x14ac:dyDescent="0.25">
      <c r="A175" t="s">
        <v>1267</v>
      </c>
      <c r="B175" t="s">
        <v>44</v>
      </c>
      <c r="C175" t="s">
        <v>1264</v>
      </c>
      <c r="D175" s="1">
        <v>45797</v>
      </c>
      <c r="E175">
        <v>21</v>
      </c>
    </row>
    <row r="176" spans="1:5" x14ac:dyDescent="0.25">
      <c r="A176" t="s">
        <v>1268</v>
      </c>
      <c r="B176" t="s">
        <v>44</v>
      </c>
      <c r="C176" t="s">
        <v>1264</v>
      </c>
      <c r="D176" s="1">
        <v>45815</v>
      </c>
      <c r="E176">
        <v>21</v>
      </c>
    </row>
    <row r="177" spans="1:5" x14ac:dyDescent="0.25">
      <c r="A177" t="s">
        <v>1269</v>
      </c>
      <c r="B177" t="s">
        <v>45</v>
      </c>
      <c r="C177" t="s">
        <v>1270</v>
      </c>
      <c r="D177" s="1">
        <v>45659</v>
      </c>
      <c r="E177">
        <v>28</v>
      </c>
    </row>
    <row r="178" spans="1:5" x14ac:dyDescent="0.25">
      <c r="A178" t="s">
        <v>1271</v>
      </c>
      <c r="B178" t="s">
        <v>45</v>
      </c>
      <c r="C178" t="s">
        <v>1270</v>
      </c>
      <c r="D178" s="1">
        <v>45685</v>
      </c>
      <c r="E178">
        <v>28</v>
      </c>
    </row>
    <row r="179" spans="1:5" x14ac:dyDescent="0.25">
      <c r="A179" t="s">
        <v>1272</v>
      </c>
      <c r="B179" t="s">
        <v>45</v>
      </c>
      <c r="C179" t="s">
        <v>1270</v>
      </c>
      <c r="D179" s="1">
        <v>45714</v>
      </c>
      <c r="E179">
        <v>28</v>
      </c>
    </row>
    <row r="180" spans="1:5" x14ac:dyDescent="0.25">
      <c r="A180" t="s">
        <v>1273</v>
      </c>
      <c r="B180" t="s">
        <v>45</v>
      </c>
      <c r="C180" t="s">
        <v>1270</v>
      </c>
      <c r="D180" s="1">
        <v>45740</v>
      </c>
      <c r="E180">
        <v>28</v>
      </c>
    </row>
    <row r="181" spans="1:5" x14ac:dyDescent="0.25">
      <c r="A181" t="s">
        <v>1274</v>
      </c>
      <c r="B181" t="s">
        <v>45</v>
      </c>
      <c r="C181" t="s">
        <v>1270</v>
      </c>
      <c r="D181" s="1">
        <v>45767</v>
      </c>
      <c r="E181">
        <v>28</v>
      </c>
    </row>
    <row r="182" spans="1:5" x14ac:dyDescent="0.25">
      <c r="A182" t="s">
        <v>1275</v>
      </c>
      <c r="B182" t="s">
        <v>46</v>
      </c>
      <c r="C182" t="s">
        <v>1276</v>
      </c>
      <c r="D182" s="1">
        <v>45728</v>
      </c>
      <c r="E182">
        <v>28</v>
      </c>
    </row>
    <row r="183" spans="1:5" x14ac:dyDescent="0.25">
      <c r="A183" t="s">
        <v>1277</v>
      </c>
      <c r="B183" t="s">
        <v>46</v>
      </c>
      <c r="C183" t="s">
        <v>1276</v>
      </c>
      <c r="D183" s="1">
        <v>45753</v>
      </c>
      <c r="E183">
        <v>28</v>
      </c>
    </row>
    <row r="184" spans="1:5" x14ac:dyDescent="0.25">
      <c r="A184" t="s">
        <v>1278</v>
      </c>
      <c r="B184" t="s">
        <v>46</v>
      </c>
      <c r="C184" t="s">
        <v>1276</v>
      </c>
      <c r="D184" s="1">
        <v>45783</v>
      </c>
      <c r="E184">
        <v>28</v>
      </c>
    </row>
    <row r="185" spans="1:5" x14ac:dyDescent="0.25">
      <c r="A185" t="s">
        <v>1279</v>
      </c>
      <c r="B185" t="s">
        <v>47</v>
      </c>
      <c r="C185" t="s">
        <v>1280</v>
      </c>
      <c r="D185" s="1">
        <v>45701</v>
      </c>
      <c r="E185">
        <v>28</v>
      </c>
    </row>
    <row r="186" spans="1:5" x14ac:dyDescent="0.25">
      <c r="A186" t="s">
        <v>1281</v>
      </c>
      <c r="B186" t="s">
        <v>47</v>
      </c>
      <c r="C186" t="s">
        <v>1280</v>
      </c>
      <c r="D186" s="1">
        <v>45729</v>
      </c>
      <c r="E186">
        <v>28</v>
      </c>
    </row>
    <row r="187" spans="1:5" x14ac:dyDescent="0.25">
      <c r="A187" t="s">
        <v>1282</v>
      </c>
      <c r="B187" t="s">
        <v>47</v>
      </c>
      <c r="C187" t="s">
        <v>1280</v>
      </c>
      <c r="D187" s="1">
        <v>45755</v>
      </c>
      <c r="E187">
        <v>28</v>
      </c>
    </row>
    <row r="188" spans="1:5" x14ac:dyDescent="0.25">
      <c r="A188" t="s">
        <v>1283</v>
      </c>
      <c r="B188" t="s">
        <v>48</v>
      </c>
      <c r="C188" t="s">
        <v>1284</v>
      </c>
      <c r="D188" s="1">
        <v>45698</v>
      </c>
      <c r="E188">
        <v>28</v>
      </c>
    </row>
    <row r="189" spans="1:5" x14ac:dyDescent="0.25">
      <c r="A189" t="s">
        <v>1285</v>
      </c>
      <c r="B189" t="s">
        <v>48</v>
      </c>
      <c r="C189" t="s">
        <v>1284</v>
      </c>
      <c r="D189" s="1">
        <v>45729</v>
      </c>
      <c r="E189">
        <v>28</v>
      </c>
    </row>
    <row r="190" spans="1:5" x14ac:dyDescent="0.25">
      <c r="A190" t="s">
        <v>1286</v>
      </c>
      <c r="B190" t="s">
        <v>48</v>
      </c>
      <c r="C190" t="s">
        <v>1284</v>
      </c>
      <c r="D190" s="1">
        <v>45759</v>
      </c>
      <c r="E190">
        <v>28</v>
      </c>
    </row>
    <row r="191" spans="1:5" x14ac:dyDescent="0.25">
      <c r="A191" t="s">
        <v>1287</v>
      </c>
      <c r="B191" t="s">
        <v>48</v>
      </c>
      <c r="C191" t="s">
        <v>1284</v>
      </c>
      <c r="D191" s="1">
        <v>45784</v>
      </c>
      <c r="E191">
        <v>28</v>
      </c>
    </row>
    <row r="192" spans="1:5" x14ac:dyDescent="0.25">
      <c r="A192" t="s">
        <v>1288</v>
      </c>
      <c r="B192" t="s">
        <v>48</v>
      </c>
      <c r="C192" t="s">
        <v>1284</v>
      </c>
      <c r="D192" s="1">
        <v>45813</v>
      </c>
      <c r="E192">
        <v>28</v>
      </c>
    </row>
    <row r="193" spans="1:5" x14ac:dyDescent="0.25">
      <c r="A193" t="s">
        <v>1289</v>
      </c>
      <c r="B193" t="s">
        <v>49</v>
      </c>
      <c r="C193" t="s">
        <v>1290</v>
      </c>
      <c r="D193" s="1">
        <v>45680</v>
      </c>
      <c r="E193">
        <v>30</v>
      </c>
    </row>
    <row r="194" spans="1:5" x14ac:dyDescent="0.25">
      <c r="A194" t="s">
        <v>1291</v>
      </c>
      <c r="B194" t="s">
        <v>49</v>
      </c>
      <c r="C194" t="s">
        <v>1290</v>
      </c>
      <c r="D194" s="1">
        <v>45710</v>
      </c>
      <c r="E194">
        <v>30</v>
      </c>
    </row>
    <row r="195" spans="1:5" x14ac:dyDescent="0.25">
      <c r="A195" t="s">
        <v>1292</v>
      </c>
      <c r="B195" t="s">
        <v>49</v>
      </c>
      <c r="C195" t="s">
        <v>1290</v>
      </c>
      <c r="D195" s="1">
        <v>45742</v>
      </c>
      <c r="E195">
        <v>30</v>
      </c>
    </row>
    <row r="196" spans="1:5" x14ac:dyDescent="0.25">
      <c r="A196" t="s">
        <v>1293</v>
      </c>
      <c r="B196" t="s">
        <v>49</v>
      </c>
      <c r="C196" t="s">
        <v>1290</v>
      </c>
      <c r="D196" s="1">
        <v>45772</v>
      </c>
      <c r="E196">
        <v>30</v>
      </c>
    </row>
    <row r="197" spans="1:5" x14ac:dyDescent="0.25">
      <c r="A197" t="s">
        <v>1294</v>
      </c>
      <c r="B197" t="s">
        <v>49</v>
      </c>
      <c r="C197" t="s">
        <v>1290</v>
      </c>
      <c r="D197" s="1">
        <v>45800</v>
      </c>
      <c r="E197">
        <v>30</v>
      </c>
    </row>
    <row r="198" spans="1:5" x14ac:dyDescent="0.25">
      <c r="A198" t="s">
        <v>1295</v>
      </c>
      <c r="B198" t="s">
        <v>49</v>
      </c>
      <c r="C198" t="s">
        <v>1290</v>
      </c>
      <c r="D198" s="1">
        <v>45833</v>
      </c>
      <c r="E198">
        <v>30</v>
      </c>
    </row>
    <row r="199" spans="1:5" x14ac:dyDescent="0.25">
      <c r="A199" t="s">
        <v>1296</v>
      </c>
      <c r="B199" t="s">
        <v>50</v>
      </c>
      <c r="C199" t="s">
        <v>1297</v>
      </c>
      <c r="D199" s="1">
        <v>45815</v>
      </c>
      <c r="E199">
        <v>28</v>
      </c>
    </row>
    <row r="200" spans="1:5" x14ac:dyDescent="0.25">
      <c r="A200" t="s">
        <v>1298</v>
      </c>
      <c r="B200" t="s">
        <v>50</v>
      </c>
      <c r="C200" t="s">
        <v>1297</v>
      </c>
      <c r="D200" s="1">
        <v>45846</v>
      </c>
      <c r="E200">
        <v>28</v>
      </c>
    </row>
    <row r="201" spans="1:5" x14ac:dyDescent="0.25">
      <c r="A201" t="s">
        <v>1299</v>
      </c>
      <c r="B201" t="s">
        <v>50</v>
      </c>
      <c r="C201" t="s">
        <v>1297</v>
      </c>
      <c r="D201" s="1">
        <v>45874</v>
      </c>
      <c r="E201">
        <v>28</v>
      </c>
    </row>
    <row r="202" spans="1:5" x14ac:dyDescent="0.25">
      <c r="A202" t="s">
        <v>1300</v>
      </c>
      <c r="B202" t="s">
        <v>50</v>
      </c>
      <c r="C202" t="s">
        <v>1297</v>
      </c>
      <c r="D202" s="1">
        <v>45899</v>
      </c>
      <c r="E202">
        <v>28</v>
      </c>
    </row>
    <row r="203" spans="1:5" x14ac:dyDescent="0.25">
      <c r="A203" t="s">
        <v>1301</v>
      </c>
      <c r="B203" t="s">
        <v>51</v>
      </c>
      <c r="C203" t="s">
        <v>1302</v>
      </c>
      <c r="D203" s="1">
        <v>45820</v>
      </c>
      <c r="E203">
        <v>21</v>
      </c>
    </row>
    <row r="204" spans="1:5" x14ac:dyDescent="0.25">
      <c r="A204" t="s">
        <v>1303</v>
      </c>
      <c r="B204" t="s">
        <v>51</v>
      </c>
      <c r="C204" t="s">
        <v>1302</v>
      </c>
      <c r="D204" s="1">
        <v>45841</v>
      </c>
      <c r="E204">
        <v>21</v>
      </c>
    </row>
    <row r="205" spans="1:5" x14ac:dyDescent="0.25">
      <c r="A205" t="s">
        <v>1304</v>
      </c>
      <c r="B205" t="s">
        <v>51</v>
      </c>
      <c r="C205" t="s">
        <v>1302</v>
      </c>
      <c r="D205" s="1">
        <v>45861</v>
      </c>
      <c r="E205">
        <v>21</v>
      </c>
    </row>
    <row r="206" spans="1:5" x14ac:dyDescent="0.25">
      <c r="A206" t="s">
        <v>1305</v>
      </c>
      <c r="B206" t="s">
        <v>51</v>
      </c>
      <c r="C206" t="s">
        <v>1302</v>
      </c>
      <c r="D206" s="1">
        <v>45883</v>
      </c>
      <c r="E206">
        <v>21</v>
      </c>
    </row>
    <row r="207" spans="1:5" x14ac:dyDescent="0.25">
      <c r="A207" t="s">
        <v>1306</v>
      </c>
      <c r="B207" t="s">
        <v>51</v>
      </c>
      <c r="C207" t="s">
        <v>1302</v>
      </c>
      <c r="D207" s="1">
        <v>45905</v>
      </c>
      <c r="E207">
        <v>21</v>
      </c>
    </row>
    <row r="208" spans="1:5" x14ac:dyDescent="0.25">
      <c r="A208" t="s">
        <v>1307</v>
      </c>
      <c r="B208" t="s">
        <v>52</v>
      </c>
      <c r="C208" t="s">
        <v>1308</v>
      </c>
      <c r="D208" s="1">
        <v>45761</v>
      </c>
      <c r="E208">
        <v>30</v>
      </c>
    </row>
    <row r="209" spans="1:5" x14ac:dyDescent="0.25">
      <c r="A209" t="s">
        <v>1309</v>
      </c>
      <c r="B209" t="s">
        <v>52</v>
      </c>
      <c r="C209" t="s">
        <v>1308</v>
      </c>
      <c r="D209" s="1">
        <v>45792</v>
      </c>
      <c r="E209">
        <v>30</v>
      </c>
    </row>
    <row r="210" spans="1:5" x14ac:dyDescent="0.25">
      <c r="A210" t="s">
        <v>1310</v>
      </c>
      <c r="B210" t="s">
        <v>52</v>
      </c>
      <c r="C210" t="s">
        <v>1308</v>
      </c>
      <c r="D210" s="1">
        <v>45825</v>
      </c>
      <c r="E210">
        <v>30</v>
      </c>
    </row>
    <row r="211" spans="1:5" x14ac:dyDescent="0.25">
      <c r="A211" t="s">
        <v>1311</v>
      </c>
      <c r="B211" t="s">
        <v>53</v>
      </c>
      <c r="C211" t="s">
        <v>1312</v>
      </c>
      <c r="D211" s="1">
        <v>45780</v>
      </c>
      <c r="E211">
        <v>28</v>
      </c>
    </row>
    <row r="212" spans="1:5" x14ac:dyDescent="0.25">
      <c r="A212" t="s">
        <v>1313</v>
      </c>
      <c r="B212" t="s">
        <v>53</v>
      </c>
      <c r="C212" t="s">
        <v>1312</v>
      </c>
      <c r="D212" s="1">
        <v>45806</v>
      </c>
      <c r="E212">
        <v>28</v>
      </c>
    </row>
    <row r="213" spans="1:5" x14ac:dyDescent="0.25">
      <c r="A213" t="s">
        <v>1314</v>
      </c>
      <c r="B213" t="s">
        <v>53</v>
      </c>
      <c r="C213" t="s">
        <v>1312</v>
      </c>
      <c r="D213" s="1">
        <v>45835</v>
      </c>
      <c r="E213">
        <v>28</v>
      </c>
    </row>
    <row r="214" spans="1:5" x14ac:dyDescent="0.25">
      <c r="A214" t="s">
        <v>1315</v>
      </c>
      <c r="B214" t="s">
        <v>53</v>
      </c>
      <c r="C214" t="s">
        <v>1312</v>
      </c>
      <c r="D214" s="1">
        <v>45863</v>
      </c>
      <c r="E214">
        <v>28</v>
      </c>
    </row>
    <row r="215" spans="1:5" x14ac:dyDescent="0.25">
      <c r="A215" t="s">
        <v>1316</v>
      </c>
      <c r="B215" t="s">
        <v>53</v>
      </c>
      <c r="C215" t="s">
        <v>1312</v>
      </c>
      <c r="D215" s="1">
        <v>45888</v>
      </c>
      <c r="E215">
        <v>28</v>
      </c>
    </row>
    <row r="216" spans="1:5" x14ac:dyDescent="0.25">
      <c r="A216" t="s">
        <v>1317</v>
      </c>
      <c r="B216" t="s">
        <v>53</v>
      </c>
      <c r="C216" t="s">
        <v>1312</v>
      </c>
      <c r="D216" s="1">
        <v>45914</v>
      </c>
      <c r="E216">
        <v>28</v>
      </c>
    </row>
    <row r="217" spans="1:5" x14ac:dyDescent="0.25">
      <c r="A217" t="s">
        <v>1318</v>
      </c>
      <c r="B217" t="s">
        <v>54</v>
      </c>
      <c r="C217" t="s">
        <v>1319</v>
      </c>
      <c r="D217" s="1">
        <v>45659</v>
      </c>
      <c r="E217">
        <v>28</v>
      </c>
    </row>
    <row r="218" spans="1:5" x14ac:dyDescent="0.25">
      <c r="A218" t="s">
        <v>1320</v>
      </c>
      <c r="B218" t="s">
        <v>54</v>
      </c>
      <c r="C218" t="s">
        <v>1319</v>
      </c>
      <c r="D218" s="1">
        <v>45685</v>
      </c>
      <c r="E218">
        <v>28</v>
      </c>
    </row>
    <row r="219" spans="1:5" x14ac:dyDescent="0.25">
      <c r="A219" t="s">
        <v>1321</v>
      </c>
      <c r="B219" t="s">
        <v>54</v>
      </c>
      <c r="C219" t="s">
        <v>1319</v>
      </c>
      <c r="D219" s="1">
        <v>45715</v>
      </c>
      <c r="E219">
        <v>28</v>
      </c>
    </row>
    <row r="220" spans="1:5" x14ac:dyDescent="0.25">
      <c r="A220" t="s">
        <v>1322</v>
      </c>
      <c r="B220" t="s">
        <v>54</v>
      </c>
      <c r="C220" t="s">
        <v>1319</v>
      </c>
      <c r="D220" s="1">
        <v>45740</v>
      </c>
      <c r="E220">
        <v>28</v>
      </c>
    </row>
    <row r="221" spans="1:5" x14ac:dyDescent="0.25">
      <c r="A221" t="s">
        <v>1323</v>
      </c>
      <c r="B221" t="s">
        <v>54</v>
      </c>
      <c r="C221" t="s">
        <v>1319</v>
      </c>
      <c r="D221" s="1">
        <v>45767</v>
      </c>
      <c r="E221">
        <v>28</v>
      </c>
    </row>
    <row r="222" spans="1:5" x14ac:dyDescent="0.25">
      <c r="A222" t="s">
        <v>1324</v>
      </c>
      <c r="B222" t="s">
        <v>55</v>
      </c>
      <c r="C222" t="s">
        <v>1325</v>
      </c>
      <c r="D222" s="1">
        <v>45794</v>
      </c>
      <c r="E222">
        <v>28</v>
      </c>
    </row>
    <row r="223" spans="1:5" x14ac:dyDescent="0.25">
      <c r="A223" t="s">
        <v>1326</v>
      </c>
      <c r="B223" t="s">
        <v>55</v>
      </c>
      <c r="C223" t="s">
        <v>1325</v>
      </c>
      <c r="D223" s="1">
        <v>45822</v>
      </c>
      <c r="E223">
        <v>28</v>
      </c>
    </row>
    <row r="224" spans="1:5" x14ac:dyDescent="0.25">
      <c r="A224" t="s">
        <v>1327</v>
      </c>
      <c r="B224" t="s">
        <v>55</v>
      </c>
      <c r="C224" t="s">
        <v>1325</v>
      </c>
      <c r="D224" s="1">
        <v>45851</v>
      </c>
      <c r="E224">
        <v>28</v>
      </c>
    </row>
    <row r="225" spans="1:5" x14ac:dyDescent="0.25">
      <c r="A225" t="s">
        <v>1328</v>
      </c>
      <c r="B225" t="s">
        <v>55</v>
      </c>
      <c r="C225" t="s">
        <v>1325</v>
      </c>
      <c r="D225" s="1">
        <v>45881</v>
      </c>
      <c r="E225">
        <v>28</v>
      </c>
    </row>
    <row r="226" spans="1:5" x14ac:dyDescent="0.25">
      <c r="A226" t="s">
        <v>1329</v>
      </c>
      <c r="B226" t="s">
        <v>56</v>
      </c>
      <c r="C226" t="s">
        <v>1330</v>
      </c>
      <c r="D226" s="1">
        <v>45753</v>
      </c>
      <c r="E226">
        <v>28</v>
      </c>
    </row>
    <row r="227" spans="1:5" x14ac:dyDescent="0.25">
      <c r="A227" t="s">
        <v>1331</v>
      </c>
      <c r="B227" t="s">
        <v>56</v>
      </c>
      <c r="C227" t="s">
        <v>1330</v>
      </c>
      <c r="D227" s="1">
        <v>45779</v>
      </c>
      <c r="E227">
        <v>28</v>
      </c>
    </row>
    <row r="228" spans="1:5" x14ac:dyDescent="0.25">
      <c r="A228" t="s">
        <v>1332</v>
      </c>
      <c r="B228" t="s">
        <v>56</v>
      </c>
      <c r="C228" t="s">
        <v>1330</v>
      </c>
      <c r="D228" s="1">
        <v>45808</v>
      </c>
      <c r="E228">
        <v>28</v>
      </c>
    </row>
    <row r="229" spans="1:5" x14ac:dyDescent="0.25">
      <c r="A229" t="s">
        <v>1333</v>
      </c>
      <c r="B229" t="s">
        <v>57</v>
      </c>
      <c r="C229" t="s">
        <v>1334</v>
      </c>
      <c r="D229" s="1">
        <v>45740</v>
      </c>
      <c r="E229">
        <v>21</v>
      </c>
    </row>
    <row r="230" spans="1:5" x14ac:dyDescent="0.25">
      <c r="A230" t="s">
        <v>1335</v>
      </c>
      <c r="B230" t="s">
        <v>57</v>
      </c>
      <c r="C230" t="s">
        <v>1334</v>
      </c>
      <c r="D230" s="1">
        <v>45762</v>
      </c>
      <c r="E230">
        <v>21</v>
      </c>
    </row>
    <row r="231" spans="1:5" x14ac:dyDescent="0.25">
      <c r="A231" t="s">
        <v>1336</v>
      </c>
      <c r="B231" t="s">
        <v>57</v>
      </c>
      <c r="C231" t="s">
        <v>1334</v>
      </c>
      <c r="D231" s="1">
        <v>45783</v>
      </c>
      <c r="E231">
        <v>21</v>
      </c>
    </row>
    <row r="232" spans="1:5" x14ac:dyDescent="0.25">
      <c r="A232" t="s">
        <v>1337</v>
      </c>
      <c r="B232" t="s">
        <v>57</v>
      </c>
      <c r="C232" t="s">
        <v>1334</v>
      </c>
      <c r="D232" s="1">
        <v>45802</v>
      </c>
      <c r="E232">
        <v>21</v>
      </c>
    </row>
    <row r="233" spans="1:5" x14ac:dyDescent="0.25">
      <c r="A233" t="s">
        <v>1338</v>
      </c>
      <c r="B233" t="s">
        <v>58</v>
      </c>
      <c r="C233" t="s">
        <v>1339</v>
      </c>
      <c r="D233" s="1">
        <v>45706</v>
      </c>
      <c r="E233">
        <v>28</v>
      </c>
    </row>
    <row r="234" spans="1:5" x14ac:dyDescent="0.25">
      <c r="A234" t="s">
        <v>1340</v>
      </c>
      <c r="B234" t="s">
        <v>58</v>
      </c>
      <c r="C234" t="s">
        <v>1339</v>
      </c>
      <c r="D234" s="1">
        <v>45734</v>
      </c>
      <c r="E234">
        <v>28</v>
      </c>
    </row>
    <row r="235" spans="1:5" x14ac:dyDescent="0.25">
      <c r="A235" t="s">
        <v>1341</v>
      </c>
      <c r="B235" t="s">
        <v>58</v>
      </c>
      <c r="C235" t="s">
        <v>1339</v>
      </c>
      <c r="D235" s="1">
        <v>45759</v>
      </c>
      <c r="E235">
        <v>28</v>
      </c>
    </row>
    <row r="236" spans="1:5" x14ac:dyDescent="0.25">
      <c r="A236" t="s">
        <v>1342</v>
      </c>
      <c r="B236" t="s">
        <v>58</v>
      </c>
      <c r="C236" t="s">
        <v>1339</v>
      </c>
      <c r="D236" s="1">
        <v>45788</v>
      </c>
      <c r="E236">
        <v>28</v>
      </c>
    </row>
    <row r="237" spans="1:5" x14ac:dyDescent="0.25">
      <c r="A237" t="s">
        <v>1343</v>
      </c>
      <c r="B237" t="s">
        <v>58</v>
      </c>
      <c r="C237" t="s">
        <v>1339</v>
      </c>
      <c r="D237" s="1">
        <v>45816</v>
      </c>
      <c r="E237">
        <v>28</v>
      </c>
    </row>
    <row r="238" spans="1:5" x14ac:dyDescent="0.25">
      <c r="A238" t="s">
        <v>1344</v>
      </c>
      <c r="B238" t="s">
        <v>59</v>
      </c>
      <c r="C238" t="s">
        <v>1345</v>
      </c>
      <c r="D238" s="1">
        <v>45831</v>
      </c>
      <c r="E238">
        <v>28</v>
      </c>
    </row>
    <row r="239" spans="1:5" x14ac:dyDescent="0.25">
      <c r="A239" t="s">
        <v>1346</v>
      </c>
      <c r="B239" t="s">
        <v>59</v>
      </c>
      <c r="C239" t="s">
        <v>1345</v>
      </c>
      <c r="D239" s="1">
        <v>45860</v>
      </c>
      <c r="E239">
        <v>28</v>
      </c>
    </row>
    <row r="240" spans="1:5" x14ac:dyDescent="0.25">
      <c r="A240" t="s">
        <v>1347</v>
      </c>
      <c r="B240" t="s">
        <v>59</v>
      </c>
      <c r="C240" t="s">
        <v>1345</v>
      </c>
      <c r="D240" s="1">
        <v>45885</v>
      </c>
      <c r="E240">
        <v>28</v>
      </c>
    </row>
    <row r="241" spans="1:5" x14ac:dyDescent="0.25">
      <c r="A241" t="s">
        <v>1348</v>
      </c>
      <c r="B241" t="s">
        <v>60</v>
      </c>
      <c r="C241" t="s">
        <v>1349</v>
      </c>
      <c r="D241" s="1">
        <v>45818</v>
      </c>
      <c r="E241">
        <v>28</v>
      </c>
    </row>
    <row r="242" spans="1:5" x14ac:dyDescent="0.25">
      <c r="A242" t="s">
        <v>1350</v>
      </c>
      <c r="B242" t="s">
        <v>60</v>
      </c>
      <c r="C242" t="s">
        <v>1349</v>
      </c>
      <c r="D242" s="1">
        <v>45846</v>
      </c>
      <c r="E242">
        <v>28</v>
      </c>
    </row>
    <row r="243" spans="1:5" x14ac:dyDescent="0.25">
      <c r="A243" t="s">
        <v>1351</v>
      </c>
      <c r="B243" t="s">
        <v>60</v>
      </c>
      <c r="C243" t="s">
        <v>1349</v>
      </c>
      <c r="D243" s="1">
        <v>45876</v>
      </c>
      <c r="E243">
        <v>28</v>
      </c>
    </row>
    <row r="244" spans="1:5" x14ac:dyDescent="0.25">
      <c r="A244" t="s">
        <v>1352</v>
      </c>
      <c r="B244" t="s">
        <v>61</v>
      </c>
      <c r="C244" t="s">
        <v>1353</v>
      </c>
      <c r="D244" s="1">
        <v>45715</v>
      </c>
      <c r="E244">
        <v>28</v>
      </c>
    </row>
    <row r="245" spans="1:5" x14ac:dyDescent="0.25">
      <c r="A245" t="s">
        <v>1354</v>
      </c>
      <c r="B245" t="s">
        <v>61</v>
      </c>
      <c r="C245" t="s">
        <v>1353</v>
      </c>
      <c r="D245" s="1">
        <v>45743</v>
      </c>
      <c r="E245">
        <v>28</v>
      </c>
    </row>
    <row r="246" spans="1:5" x14ac:dyDescent="0.25">
      <c r="A246" t="s">
        <v>1355</v>
      </c>
      <c r="B246" t="s">
        <v>61</v>
      </c>
      <c r="C246" t="s">
        <v>1353</v>
      </c>
      <c r="D246" s="1">
        <v>45773</v>
      </c>
      <c r="E246">
        <v>28</v>
      </c>
    </row>
    <row r="247" spans="1:5" x14ac:dyDescent="0.25">
      <c r="A247" t="s">
        <v>1356</v>
      </c>
      <c r="B247" t="s">
        <v>61</v>
      </c>
      <c r="C247" t="s">
        <v>1353</v>
      </c>
      <c r="D247" s="1">
        <v>45801</v>
      </c>
      <c r="E247">
        <v>28</v>
      </c>
    </row>
    <row r="248" spans="1:5" x14ac:dyDescent="0.25">
      <c r="A248" t="s">
        <v>1357</v>
      </c>
      <c r="B248" t="s">
        <v>61</v>
      </c>
      <c r="C248" t="s">
        <v>1353</v>
      </c>
      <c r="D248" s="1">
        <v>45827</v>
      </c>
      <c r="E248">
        <v>28</v>
      </c>
    </row>
    <row r="249" spans="1:5" x14ac:dyDescent="0.25">
      <c r="A249" t="s">
        <v>1358</v>
      </c>
      <c r="B249" t="s">
        <v>61</v>
      </c>
      <c r="C249" t="s">
        <v>1353</v>
      </c>
      <c r="D249" s="1">
        <v>45858</v>
      </c>
      <c r="E249">
        <v>28</v>
      </c>
    </row>
    <row r="250" spans="1:5" x14ac:dyDescent="0.25">
      <c r="A250" t="s">
        <v>1359</v>
      </c>
      <c r="B250" t="s">
        <v>62</v>
      </c>
      <c r="C250" t="s">
        <v>1360</v>
      </c>
      <c r="D250" s="1">
        <v>45737</v>
      </c>
      <c r="E250">
        <v>28</v>
      </c>
    </row>
    <row r="251" spans="1:5" x14ac:dyDescent="0.25">
      <c r="A251" t="s">
        <v>1361</v>
      </c>
      <c r="B251" t="s">
        <v>62</v>
      </c>
      <c r="C251" t="s">
        <v>1360</v>
      </c>
      <c r="D251" s="1">
        <v>45768</v>
      </c>
      <c r="E251">
        <v>28</v>
      </c>
    </row>
    <row r="252" spans="1:5" x14ac:dyDescent="0.25">
      <c r="A252" t="s">
        <v>1362</v>
      </c>
      <c r="B252" t="s">
        <v>62</v>
      </c>
      <c r="C252" t="s">
        <v>1360</v>
      </c>
      <c r="D252" s="1">
        <v>45794</v>
      </c>
      <c r="E252">
        <v>28</v>
      </c>
    </row>
    <row r="253" spans="1:5" x14ac:dyDescent="0.25">
      <c r="A253" t="s">
        <v>1363</v>
      </c>
      <c r="B253" t="s">
        <v>62</v>
      </c>
      <c r="C253" t="s">
        <v>1360</v>
      </c>
      <c r="D253" s="1">
        <v>45819</v>
      </c>
      <c r="E253">
        <v>28</v>
      </c>
    </row>
    <row r="254" spans="1:5" x14ac:dyDescent="0.25">
      <c r="A254" t="s">
        <v>1364</v>
      </c>
      <c r="B254" t="s">
        <v>63</v>
      </c>
      <c r="C254" t="s">
        <v>1365</v>
      </c>
      <c r="D254" s="1">
        <v>45684</v>
      </c>
      <c r="E254">
        <v>30</v>
      </c>
    </row>
    <row r="255" spans="1:5" x14ac:dyDescent="0.25">
      <c r="A255" t="s">
        <v>1366</v>
      </c>
      <c r="B255" t="s">
        <v>63</v>
      </c>
      <c r="C255" t="s">
        <v>1365</v>
      </c>
      <c r="D255" s="1">
        <v>45712</v>
      </c>
      <c r="E255">
        <v>30</v>
      </c>
    </row>
    <row r="256" spans="1:5" x14ac:dyDescent="0.25">
      <c r="A256" t="s">
        <v>1367</v>
      </c>
      <c r="B256" t="s">
        <v>63</v>
      </c>
      <c r="C256" t="s">
        <v>1365</v>
      </c>
      <c r="D256" s="1">
        <v>45740</v>
      </c>
      <c r="E256">
        <v>30</v>
      </c>
    </row>
    <row r="257" spans="1:5" x14ac:dyDescent="0.25">
      <c r="A257" t="s">
        <v>1368</v>
      </c>
      <c r="B257" t="s">
        <v>63</v>
      </c>
      <c r="C257" t="s">
        <v>1365</v>
      </c>
      <c r="D257" s="1">
        <v>45773</v>
      </c>
      <c r="E257">
        <v>30</v>
      </c>
    </row>
    <row r="258" spans="1:5" x14ac:dyDescent="0.25">
      <c r="A258" t="s">
        <v>1369</v>
      </c>
      <c r="B258" t="s">
        <v>63</v>
      </c>
      <c r="C258" t="s">
        <v>1365</v>
      </c>
      <c r="D258" s="1">
        <v>45806</v>
      </c>
      <c r="E258">
        <v>30</v>
      </c>
    </row>
    <row r="259" spans="1:5" x14ac:dyDescent="0.25">
      <c r="A259" t="s">
        <v>1370</v>
      </c>
      <c r="B259" t="s">
        <v>63</v>
      </c>
      <c r="C259" t="s">
        <v>1365</v>
      </c>
      <c r="D259" s="1">
        <v>45837</v>
      </c>
      <c r="E259">
        <v>30</v>
      </c>
    </row>
    <row r="260" spans="1:5" x14ac:dyDescent="0.25">
      <c r="A260" t="s">
        <v>1371</v>
      </c>
      <c r="B260" t="s">
        <v>64</v>
      </c>
      <c r="C260" t="s">
        <v>1372</v>
      </c>
      <c r="D260" s="1">
        <v>45786</v>
      </c>
      <c r="E260">
        <v>30</v>
      </c>
    </row>
    <row r="261" spans="1:5" x14ac:dyDescent="0.25">
      <c r="A261" t="s">
        <v>1373</v>
      </c>
      <c r="B261" t="s">
        <v>64</v>
      </c>
      <c r="C261" t="s">
        <v>1372</v>
      </c>
      <c r="D261" s="1">
        <v>45816</v>
      </c>
      <c r="E261">
        <v>30</v>
      </c>
    </row>
    <row r="262" spans="1:5" x14ac:dyDescent="0.25">
      <c r="A262" t="s">
        <v>1374</v>
      </c>
      <c r="B262" t="s">
        <v>64</v>
      </c>
      <c r="C262" t="s">
        <v>1372</v>
      </c>
      <c r="D262" s="1">
        <v>45844</v>
      </c>
      <c r="E262">
        <v>30</v>
      </c>
    </row>
    <row r="263" spans="1:5" x14ac:dyDescent="0.25">
      <c r="A263" t="s">
        <v>1375</v>
      </c>
      <c r="B263" t="s">
        <v>64</v>
      </c>
      <c r="C263" t="s">
        <v>1372</v>
      </c>
      <c r="D263" s="1">
        <v>45874</v>
      </c>
      <c r="E263">
        <v>30</v>
      </c>
    </row>
    <row r="264" spans="1:5" x14ac:dyDescent="0.25">
      <c r="A264" t="s">
        <v>1376</v>
      </c>
      <c r="B264" t="s">
        <v>64</v>
      </c>
      <c r="C264" t="s">
        <v>1372</v>
      </c>
      <c r="D264" s="1">
        <v>45905</v>
      </c>
      <c r="E264">
        <v>30</v>
      </c>
    </row>
    <row r="265" spans="1:5" x14ac:dyDescent="0.25">
      <c r="A265" t="s">
        <v>1377</v>
      </c>
      <c r="B265" t="s">
        <v>64</v>
      </c>
      <c r="C265" t="s">
        <v>1372</v>
      </c>
      <c r="D265" s="1">
        <v>45938</v>
      </c>
      <c r="E265">
        <v>30</v>
      </c>
    </row>
    <row r="266" spans="1:5" x14ac:dyDescent="0.25">
      <c r="A266" t="s">
        <v>1378</v>
      </c>
      <c r="B266" t="s">
        <v>65</v>
      </c>
      <c r="C266" t="s">
        <v>1379</v>
      </c>
      <c r="D266" s="1">
        <v>45700</v>
      </c>
      <c r="E266">
        <v>30</v>
      </c>
    </row>
    <row r="267" spans="1:5" x14ac:dyDescent="0.25">
      <c r="A267" t="s">
        <v>1380</v>
      </c>
      <c r="B267" t="s">
        <v>65</v>
      </c>
      <c r="C267" t="s">
        <v>1379</v>
      </c>
      <c r="D267" s="1">
        <v>45731</v>
      </c>
      <c r="E267">
        <v>30</v>
      </c>
    </row>
    <row r="268" spans="1:5" x14ac:dyDescent="0.25">
      <c r="A268" t="s">
        <v>1381</v>
      </c>
      <c r="B268" t="s">
        <v>65</v>
      </c>
      <c r="C268" t="s">
        <v>1379</v>
      </c>
      <c r="D268" s="1">
        <v>45758</v>
      </c>
      <c r="E268">
        <v>30</v>
      </c>
    </row>
    <row r="269" spans="1:5" x14ac:dyDescent="0.25">
      <c r="A269" t="s">
        <v>1382</v>
      </c>
      <c r="B269" t="s">
        <v>65</v>
      </c>
      <c r="C269" t="s">
        <v>1379</v>
      </c>
      <c r="D269" s="1">
        <v>45789</v>
      </c>
      <c r="E269">
        <v>30</v>
      </c>
    </row>
    <row r="270" spans="1:5" x14ac:dyDescent="0.25">
      <c r="A270" t="s">
        <v>1383</v>
      </c>
      <c r="B270" t="s">
        <v>65</v>
      </c>
      <c r="C270" t="s">
        <v>1379</v>
      </c>
      <c r="D270" s="1">
        <v>45821</v>
      </c>
      <c r="E270">
        <v>30</v>
      </c>
    </row>
    <row r="271" spans="1:5" x14ac:dyDescent="0.25">
      <c r="A271" t="s">
        <v>1384</v>
      </c>
      <c r="B271" t="s">
        <v>66</v>
      </c>
      <c r="C271" t="s">
        <v>1385</v>
      </c>
      <c r="D271" s="1">
        <v>45669</v>
      </c>
      <c r="E271">
        <v>30</v>
      </c>
    </row>
    <row r="272" spans="1:5" x14ac:dyDescent="0.25">
      <c r="A272" t="s">
        <v>1386</v>
      </c>
      <c r="B272" t="s">
        <v>66</v>
      </c>
      <c r="C272" t="s">
        <v>1385</v>
      </c>
      <c r="D272" s="1">
        <v>45697</v>
      </c>
      <c r="E272">
        <v>30</v>
      </c>
    </row>
    <row r="273" spans="1:5" x14ac:dyDescent="0.25">
      <c r="A273" t="s">
        <v>1387</v>
      </c>
      <c r="B273" t="s">
        <v>66</v>
      </c>
      <c r="C273" t="s">
        <v>1385</v>
      </c>
      <c r="D273" s="1">
        <v>45730</v>
      </c>
      <c r="E273">
        <v>30</v>
      </c>
    </row>
    <row r="274" spans="1:5" x14ac:dyDescent="0.25">
      <c r="A274" t="s">
        <v>1388</v>
      </c>
      <c r="B274" t="s">
        <v>66</v>
      </c>
      <c r="C274" t="s">
        <v>1385</v>
      </c>
      <c r="D274" s="1">
        <v>45760</v>
      </c>
      <c r="E274">
        <v>30</v>
      </c>
    </row>
    <row r="275" spans="1:5" x14ac:dyDescent="0.25">
      <c r="A275" t="s">
        <v>1389</v>
      </c>
      <c r="B275" t="s">
        <v>66</v>
      </c>
      <c r="C275" t="s">
        <v>1385</v>
      </c>
      <c r="D275" s="1">
        <v>45787</v>
      </c>
      <c r="E275">
        <v>30</v>
      </c>
    </row>
    <row r="276" spans="1:5" x14ac:dyDescent="0.25">
      <c r="A276" t="s">
        <v>1390</v>
      </c>
      <c r="B276" t="s">
        <v>66</v>
      </c>
      <c r="C276" t="s">
        <v>1385</v>
      </c>
      <c r="D276" s="1">
        <v>45818</v>
      </c>
      <c r="E276">
        <v>30</v>
      </c>
    </row>
    <row r="277" spans="1:5" x14ac:dyDescent="0.25">
      <c r="A277" t="s">
        <v>1391</v>
      </c>
      <c r="B277" t="s">
        <v>67</v>
      </c>
      <c r="C277" t="s">
        <v>1392</v>
      </c>
      <c r="D277" s="1">
        <v>45732</v>
      </c>
      <c r="E277">
        <v>28</v>
      </c>
    </row>
    <row r="278" spans="1:5" x14ac:dyDescent="0.25">
      <c r="A278" t="s">
        <v>1393</v>
      </c>
      <c r="B278" t="s">
        <v>67</v>
      </c>
      <c r="C278" t="s">
        <v>1392</v>
      </c>
      <c r="D278" s="1">
        <v>45761</v>
      </c>
      <c r="E278">
        <v>28</v>
      </c>
    </row>
    <row r="279" spans="1:5" x14ac:dyDescent="0.25">
      <c r="A279" t="s">
        <v>1394</v>
      </c>
      <c r="B279" t="s">
        <v>67</v>
      </c>
      <c r="C279" t="s">
        <v>1392</v>
      </c>
      <c r="D279" s="1">
        <v>45788</v>
      </c>
      <c r="E279">
        <v>28</v>
      </c>
    </row>
    <row r="280" spans="1:5" x14ac:dyDescent="0.25">
      <c r="A280" t="s">
        <v>1395</v>
      </c>
      <c r="B280" t="s">
        <v>68</v>
      </c>
      <c r="C280" t="s">
        <v>1396</v>
      </c>
      <c r="D280" s="1">
        <v>45791</v>
      </c>
      <c r="E280">
        <v>21</v>
      </c>
    </row>
    <row r="281" spans="1:5" x14ac:dyDescent="0.25">
      <c r="A281" t="s">
        <v>1397</v>
      </c>
      <c r="B281" t="s">
        <v>68</v>
      </c>
      <c r="C281" t="s">
        <v>1396</v>
      </c>
      <c r="D281" s="1">
        <v>45813</v>
      </c>
      <c r="E281">
        <v>21</v>
      </c>
    </row>
    <row r="282" spans="1:5" x14ac:dyDescent="0.25">
      <c r="A282" t="s">
        <v>1398</v>
      </c>
      <c r="B282" t="s">
        <v>68</v>
      </c>
      <c r="C282" t="s">
        <v>1396</v>
      </c>
      <c r="D282" s="1">
        <v>45835</v>
      </c>
      <c r="E282">
        <v>21</v>
      </c>
    </row>
    <row r="283" spans="1:5" x14ac:dyDescent="0.25">
      <c r="A283" t="s">
        <v>1399</v>
      </c>
      <c r="B283" t="s">
        <v>68</v>
      </c>
      <c r="C283" t="s">
        <v>1396</v>
      </c>
      <c r="D283" s="1">
        <v>45856</v>
      </c>
      <c r="E283">
        <v>21</v>
      </c>
    </row>
    <row r="284" spans="1:5" x14ac:dyDescent="0.25">
      <c r="A284" t="s">
        <v>1400</v>
      </c>
      <c r="B284" t="s">
        <v>68</v>
      </c>
      <c r="C284" t="s">
        <v>1396</v>
      </c>
      <c r="D284" s="1">
        <v>45880</v>
      </c>
      <c r="E284">
        <v>21</v>
      </c>
    </row>
    <row r="285" spans="1:5" x14ac:dyDescent="0.25">
      <c r="A285" t="s">
        <v>1401</v>
      </c>
      <c r="B285" t="s">
        <v>68</v>
      </c>
      <c r="C285" t="s">
        <v>1396</v>
      </c>
      <c r="D285" s="1">
        <v>45900</v>
      </c>
      <c r="E285">
        <v>21</v>
      </c>
    </row>
    <row r="286" spans="1:5" x14ac:dyDescent="0.25">
      <c r="A286" t="s">
        <v>1402</v>
      </c>
      <c r="B286" t="s">
        <v>69</v>
      </c>
      <c r="C286" t="s">
        <v>1403</v>
      </c>
      <c r="D286" s="1">
        <v>45744</v>
      </c>
      <c r="E286">
        <v>30</v>
      </c>
    </row>
    <row r="287" spans="1:5" x14ac:dyDescent="0.25">
      <c r="A287" t="s">
        <v>1404</v>
      </c>
      <c r="B287" t="s">
        <v>69</v>
      </c>
      <c r="C287" t="s">
        <v>1403</v>
      </c>
      <c r="D287" s="1">
        <v>45771</v>
      </c>
      <c r="E287">
        <v>30</v>
      </c>
    </row>
    <row r="288" spans="1:5" x14ac:dyDescent="0.25">
      <c r="A288" t="s">
        <v>1405</v>
      </c>
      <c r="B288" t="s">
        <v>69</v>
      </c>
      <c r="C288" t="s">
        <v>1403</v>
      </c>
      <c r="D288" s="1">
        <v>45802</v>
      </c>
      <c r="E288">
        <v>30</v>
      </c>
    </row>
    <row r="289" spans="1:5" x14ac:dyDescent="0.25">
      <c r="A289" t="s">
        <v>1406</v>
      </c>
      <c r="B289" t="s">
        <v>69</v>
      </c>
      <c r="C289" t="s">
        <v>1403</v>
      </c>
      <c r="D289" s="1">
        <v>45833</v>
      </c>
      <c r="E289">
        <v>30</v>
      </c>
    </row>
    <row r="290" spans="1:5" x14ac:dyDescent="0.25">
      <c r="A290" t="s">
        <v>1407</v>
      </c>
      <c r="B290" t="s">
        <v>69</v>
      </c>
      <c r="C290" t="s">
        <v>1403</v>
      </c>
      <c r="D290" s="1">
        <v>45865</v>
      </c>
      <c r="E290">
        <v>30</v>
      </c>
    </row>
    <row r="291" spans="1:5" x14ac:dyDescent="0.25">
      <c r="A291" t="s">
        <v>1408</v>
      </c>
      <c r="B291" t="s">
        <v>70</v>
      </c>
      <c r="C291" t="s">
        <v>1409</v>
      </c>
      <c r="D291" s="1">
        <v>45833</v>
      </c>
      <c r="E291">
        <v>30</v>
      </c>
    </row>
    <row r="292" spans="1:5" x14ac:dyDescent="0.25">
      <c r="A292" t="s">
        <v>1410</v>
      </c>
      <c r="B292" t="s">
        <v>70</v>
      </c>
      <c r="C292" t="s">
        <v>1409</v>
      </c>
      <c r="D292" s="1">
        <v>45863</v>
      </c>
      <c r="E292">
        <v>30</v>
      </c>
    </row>
    <row r="293" spans="1:5" x14ac:dyDescent="0.25">
      <c r="A293" t="s">
        <v>1411</v>
      </c>
      <c r="B293" t="s">
        <v>70</v>
      </c>
      <c r="C293" t="s">
        <v>1409</v>
      </c>
      <c r="D293" s="1">
        <v>45891</v>
      </c>
      <c r="E293">
        <v>30</v>
      </c>
    </row>
    <row r="294" spans="1:5" x14ac:dyDescent="0.25">
      <c r="A294" t="s">
        <v>1412</v>
      </c>
      <c r="B294" t="s">
        <v>71</v>
      </c>
      <c r="C294" t="s">
        <v>1413</v>
      </c>
      <c r="D294" s="1">
        <v>45745</v>
      </c>
      <c r="E294">
        <v>28</v>
      </c>
    </row>
    <row r="295" spans="1:5" x14ac:dyDescent="0.25">
      <c r="A295" t="s">
        <v>1414</v>
      </c>
      <c r="B295" t="s">
        <v>71</v>
      </c>
      <c r="C295" t="s">
        <v>1413</v>
      </c>
      <c r="D295" s="1">
        <v>45774</v>
      </c>
      <c r="E295">
        <v>28</v>
      </c>
    </row>
    <row r="296" spans="1:5" x14ac:dyDescent="0.25">
      <c r="A296" t="s">
        <v>1415</v>
      </c>
      <c r="B296" t="s">
        <v>71</v>
      </c>
      <c r="C296" t="s">
        <v>1413</v>
      </c>
      <c r="D296" s="1">
        <v>45801</v>
      </c>
      <c r="E296">
        <v>28</v>
      </c>
    </row>
    <row r="297" spans="1:5" x14ac:dyDescent="0.25">
      <c r="A297" t="s">
        <v>1416</v>
      </c>
      <c r="B297" t="s">
        <v>71</v>
      </c>
      <c r="C297" t="s">
        <v>1413</v>
      </c>
      <c r="D297" s="1">
        <v>45826</v>
      </c>
      <c r="E297">
        <v>28</v>
      </c>
    </row>
    <row r="298" spans="1:5" x14ac:dyDescent="0.25">
      <c r="A298" t="s">
        <v>1417</v>
      </c>
      <c r="B298" t="s">
        <v>71</v>
      </c>
      <c r="C298" t="s">
        <v>1413</v>
      </c>
      <c r="D298" s="1">
        <v>45855</v>
      </c>
      <c r="E298">
        <v>28</v>
      </c>
    </row>
    <row r="299" spans="1:5" x14ac:dyDescent="0.25">
      <c r="A299" t="s">
        <v>1418</v>
      </c>
      <c r="B299" t="s">
        <v>72</v>
      </c>
      <c r="C299" t="s">
        <v>1419</v>
      </c>
      <c r="D299" s="1">
        <v>45749</v>
      </c>
      <c r="E299">
        <v>30</v>
      </c>
    </row>
    <row r="300" spans="1:5" x14ac:dyDescent="0.25">
      <c r="A300" t="s">
        <v>1420</v>
      </c>
      <c r="B300" t="s">
        <v>72</v>
      </c>
      <c r="C300" t="s">
        <v>1419</v>
      </c>
      <c r="D300" s="1">
        <v>45778</v>
      </c>
      <c r="E300">
        <v>30</v>
      </c>
    </row>
    <row r="301" spans="1:5" x14ac:dyDescent="0.25">
      <c r="A301" t="s">
        <v>1421</v>
      </c>
      <c r="B301" t="s">
        <v>72</v>
      </c>
      <c r="C301" t="s">
        <v>1419</v>
      </c>
      <c r="D301" s="1">
        <v>45807</v>
      </c>
      <c r="E301">
        <v>30</v>
      </c>
    </row>
    <row r="302" spans="1:5" x14ac:dyDescent="0.25">
      <c r="A302" t="s">
        <v>1422</v>
      </c>
      <c r="B302" t="s">
        <v>72</v>
      </c>
      <c r="C302" t="s">
        <v>1419</v>
      </c>
      <c r="D302" s="1">
        <v>45837</v>
      </c>
      <c r="E302">
        <v>30</v>
      </c>
    </row>
    <row r="303" spans="1:5" x14ac:dyDescent="0.25">
      <c r="A303" t="s">
        <v>1423</v>
      </c>
      <c r="B303" t="s">
        <v>73</v>
      </c>
      <c r="C303" t="s">
        <v>1424</v>
      </c>
      <c r="D303" s="1">
        <v>45700</v>
      </c>
      <c r="E303">
        <v>30</v>
      </c>
    </row>
    <row r="304" spans="1:5" x14ac:dyDescent="0.25">
      <c r="A304" t="s">
        <v>1425</v>
      </c>
      <c r="B304" t="s">
        <v>73</v>
      </c>
      <c r="C304" t="s">
        <v>1424</v>
      </c>
      <c r="D304" s="1">
        <v>45727</v>
      </c>
      <c r="E304">
        <v>30</v>
      </c>
    </row>
    <row r="305" spans="1:5" x14ac:dyDescent="0.25">
      <c r="A305" t="s">
        <v>1426</v>
      </c>
      <c r="B305" t="s">
        <v>73</v>
      </c>
      <c r="C305" t="s">
        <v>1424</v>
      </c>
      <c r="D305" s="1">
        <v>45758</v>
      </c>
      <c r="E305">
        <v>30</v>
      </c>
    </row>
    <row r="306" spans="1:5" x14ac:dyDescent="0.25">
      <c r="A306" t="s">
        <v>1427</v>
      </c>
      <c r="B306" t="s">
        <v>74</v>
      </c>
      <c r="C306" t="s">
        <v>1428</v>
      </c>
      <c r="D306" s="1">
        <v>45662</v>
      </c>
      <c r="E306">
        <v>28</v>
      </c>
    </row>
    <row r="307" spans="1:5" x14ac:dyDescent="0.25">
      <c r="A307" t="s">
        <v>1429</v>
      </c>
      <c r="B307" t="s">
        <v>74</v>
      </c>
      <c r="C307" t="s">
        <v>1428</v>
      </c>
      <c r="D307" s="1">
        <v>45688</v>
      </c>
      <c r="E307">
        <v>28</v>
      </c>
    </row>
    <row r="308" spans="1:5" x14ac:dyDescent="0.25">
      <c r="A308" t="s">
        <v>1430</v>
      </c>
      <c r="B308" t="s">
        <v>74</v>
      </c>
      <c r="C308" t="s">
        <v>1428</v>
      </c>
      <c r="D308" s="1">
        <v>45718</v>
      </c>
      <c r="E308">
        <v>28</v>
      </c>
    </row>
    <row r="309" spans="1:5" x14ac:dyDescent="0.25">
      <c r="A309" t="s">
        <v>1431</v>
      </c>
      <c r="B309" t="s">
        <v>74</v>
      </c>
      <c r="C309" t="s">
        <v>1428</v>
      </c>
      <c r="D309" s="1">
        <v>45744</v>
      </c>
      <c r="E309">
        <v>28</v>
      </c>
    </row>
    <row r="310" spans="1:5" x14ac:dyDescent="0.25">
      <c r="A310" t="s">
        <v>1432</v>
      </c>
      <c r="B310" t="s">
        <v>74</v>
      </c>
      <c r="C310" t="s">
        <v>1428</v>
      </c>
      <c r="D310" s="1">
        <v>45769</v>
      </c>
      <c r="E310">
        <v>28</v>
      </c>
    </row>
    <row r="311" spans="1:5" x14ac:dyDescent="0.25">
      <c r="A311" t="s">
        <v>1433</v>
      </c>
      <c r="B311" t="s">
        <v>74</v>
      </c>
      <c r="C311" t="s">
        <v>1428</v>
      </c>
      <c r="D311" s="1">
        <v>45800</v>
      </c>
      <c r="E311">
        <v>28</v>
      </c>
    </row>
    <row r="312" spans="1:5" x14ac:dyDescent="0.25">
      <c r="A312" t="s">
        <v>1434</v>
      </c>
      <c r="B312" t="s">
        <v>75</v>
      </c>
      <c r="C312" t="s">
        <v>1435</v>
      </c>
      <c r="D312" s="1">
        <v>45715</v>
      </c>
      <c r="E312">
        <v>21</v>
      </c>
    </row>
    <row r="313" spans="1:5" x14ac:dyDescent="0.25">
      <c r="A313" t="s">
        <v>1436</v>
      </c>
      <c r="B313" t="s">
        <v>75</v>
      </c>
      <c r="C313" t="s">
        <v>1435</v>
      </c>
      <c r="D313" s="1">
        <v>45736</v>
      </c>
      <c r="E313">
        <v>21</v>
      </c>
    </row>
    <row r="314" spans="1:5" x14ac:dyDescent="0.25">
      <c r="A314" t="s">
        <v>1437</v>
      </c>
      <c r="B314" t="s">
        <v>75</v>
      </c>
      <c r="C314" t="s">
        <v>1435</v>
      </c>
      <c r="D314" s="1">
        <v>45757</v>
      </c>
      <c r="E314">
        <v>21</v>
      </c>
    </row>
    <row r="315" spans="1:5" x14ac:dyDescent="0.25">
      <c r="A315" t="s">
        <v>1438</v>
      </c>
      <c r="B315" t="s">
        <v>75</v>
      </c>
      <c r="C315" t="s">
        <v>1435</v>
      </c>
      <c r="D315" s="1">
        <v>45776</v>
      </c>
      <c r="E315">
        <v>21</v>
      </c>
    </row>
    <row r="316" spans="1:5" x14ac:dyDescent="0.25">
      <c r="A316" t="s">
        <v>1439</v>
      </c>
      <c r="B316" t="s">
        <v>75</v>
      </c>
      <c r="C316" t="s">
        <v>1435</v>
      </c>
      <c r="D316" s="1">
        <v>45799</v>
      </c>
      <c r="E316">
        <v>21</v>
      </c>
    </row>
    <row r="317" spans="1:5" x14ac:dyDescent="0.25">
      <c r="A317" t="s">
        <v>1440</v>
      </c>
      <c r="B317" t="s">
        <v>75</v>
      </c>
      <c r="C317" t="s">
        <v>1435</v>
      </c>
      <c r="D317" s="1">
        <v>45820</v>
      </c>
      <c r="E317">
        <v>21</v>
      </c>
    </row>
    <row r="318" spans="1:5" x14ac:dyDescent="0.25">
      <c r="A318" t="s">
        <v>1441</v>
      </c>
      <c r="B318" t="s">
        <v>76</v>
      </c>
      <c r="C318" t="s">
        <v>1442</v>
      </c>
      <c r="D318" s="1">
        <v>45712</v>
      </c>
      <c r="E318">
        <v>30</v>
      </c>
    </row>
    <row r="319" spans="1:5" x14ac:dyDescent="0.25">
      <c r="A319" t="s">
        <v>1443</v>
      </c>
      <c r="B319" t="s">
        <v>76</v>
      </c>
      <c r="C319" t="s">
        <v>1442</v>
      </c>
      <c r="D319" s="1">
        <v>45741</v>
      </c>
      <c r="E319">
        <v>30</v>
      </c>
    </row>
    <row r="320" spans="1:5" x14ac:dyDescent="0.25">
      <c r="A320" t="s">
        <v>1444</v>
      </c>
      <c r="B320" t="s">
        <v>76</v>
      </c>
      <c r="C320" t="s">
        <v>1442</v>
      </c>
      <c r="D320" s="1">
        <v>45771</v>
      </c>
      <c r="E320">
        <v>30</v>
      </c>
    </row>
    <row r="321" spans="1:5" x14ac:dyDescent="0.25">
      <c r="A321" t="s">
        <v>1445</v>
      </c>
      <c r="B321" t="s">
        <v>76</v>
      </c>
      <c r="C321" t="s">
        <v>1442</v>
      </c>
      <c r="D321" s="1">
        <v>45802</v>
      </c>
      <c r="E321">
        <v>30</v>
      </c>
    </row>
    <row r="322" spans="1:5" x14ac:dyDescent="0.25">
      <c r="A322" t="s">
        <v>1446</v>
      </c>
      <c r="B322" t="s">
        <v>76</v>
      </c>
      <c r="C322" t="s">
        <v>1442</v>
      </c>
      <c r="D322" s="1">
        <v>45829</v>
      </c>
      <c r="E322">
        <v>30</v>
      </c>
    </row>
    <row r="323" spans="1:5" x14ac:dyDescent="0.25">
      <c r="A323" t="s">
        <v>1447</v>
      </c>
      <c r="B323" t="s">
        <v>76</v>
      </c>
      <c r="C323" t="s">
        <v>1442</v>
      </c>
      <c r="D323" s="1">
        <v>45861</v>
      </c>
      <c r="E323">
        <v>30</v>
      </c>
    </row>
    <row r="324" spans="1:5" x14ac:dyDescent="0.25">
      <c r="A324" t="s">
        <v>1448</v>
      </c>
      <c r="B324" t="s">
        <v>77</v>
      </c>
      <c r="C324" t="s">
        <v>1449</v>
      </c>
      <c r="D324" s="1">
        <v>45808</v>
      </c>
      <c r="E324">
        <v>28</v>
      </c>
    </row>
    <row r="325" spans="1:5" x14ac:dyDescent="0.25">
      <c r="A325" t="s">
        <v>1450</v>
      </c>
      <c r="B325" t="s">
        <v>77</v>
      </c>
      <c r="C325" t="s">
        <v>1449</v>
      </c>
      <c r="D325" s="1">
        <v>45835</v>
      </c>
      <c r="E325">
        <v>28</v>
      </c>
    </row>
    <row r="326" spans="1:5" x14ac:dyDescent="0.25">
      <c r="A326" t="s">
        <v>1451</v>
      </c>
      <c r="B326" t="s">
        <v>77</v>
      </c>
      <c r="C326" t="s">
        <v>1449</v>
      </c>
      <c r="D326" s="1">
        <v>45866</v>
      </c>
      <c r="E326">
        <v>28</v>
      </c>
    </row>
    <row r="327" spans="1:5" x14ac:dyDescent="0.25">
      <c r="A327" t="s">
        <v>1452</v>
      </c>
      <c r="B327" t="s">
        <v>77</v>
      </c>
      <c r="C327" t="s">
        <v>1449</v>
      </c>
      <c r="D327" s="1">
        <v>45893</v>
      </c>
      <c r="E327">
        <v>28</v>
      </c>
    </row>
    <row r="328" spans="1:5" x14ac:dyDescent="0.25">
      <c r="A328" t="s">
        <v>1453</v>
      </c>
      <c r="B328" t="s">
        <v>77</v>
      </c>
      <c r="C328" t="s">
        <v>1449</v>
      </c>
      <c r="D328" s="1">
        <v>45921</v>
      </c>
      <c r="E328">
        <v>28</v>
      </c>
    </row>
    <row r="329" spans="1:5" x14ac:dyDescent="0.25">
      <c r="A329" t="s">
        <v>1454</v>
      </c>
      <c r="B329" t="s">
        <v>78</v>
      </c>
      <c r="C329" t="s">
        <v>1455</v>
      </c>
      <c r="D329" s="1">
        <v>45701</v>
      </c>
      <c r="E329">
        <v>30</v>
      </c>
    </row>
    <row r="330" spans="1:5" x14ac:dyDescent="0.25">
      <c r="A330" t="s">
        <v>1456</v>
      </c>
      <c r="B330" t="s">
        <v>78</v>
      </c>
      <c r="C330" t="s">
        <v>1455</v>
      </c>
      <c r="D330" s="1">
        <v>45730</v>
      </c>
      <c r="E330">
        <v>30</v>
      </c>
    </row>
    <row r="331" spans="1:5" x14ac:dyDescent="0.25">
      <c r="A331" t="s">
        <v>1457</v>
      </c>
      <c r="B331" t="s">
        <v>78</v>
      </c>
      <c r="C331" t="s">
        <v>1455</v>
      </c>
      <c r="D331" s="1">
        <v>45759</v>
      </c>
      <c r="E331">
        <v>30</v>
      </c>
    </row>
    <row r="332" spans="1:5" x14ac:dyDescent="0.25">
      <c r="A332" t="s">
        <v>1458</v>
      </c>
      <c r="B332" t="s">
        <v>78</v>
      </c>
      <c r="C332" t="s">
        <v>1455</v>
      </c>
      <c r="D332" s="1">
        <v>45791</v>
      </c>
      <c r="E332">
        <v>30</v>
      </c>
    </row>
    <row r="333" spans="1:5" x14ac:dyDescent="0.25">
      <c r="A333" t="s">
        <v>1459</v>
      </c>
      <c r="B333" t="s">
        <v>79</v>
      </c>
      <c r="C333" t="s">
        <v>1460</v>
      </c>
      <c r="D333" s="1">
        <v>45751</v>
      </c>
      <c r="E333">
        <v>21</v>
      </c>
    </row>
    <row r="334" spans="1:5" x14ac:dyDescent="0.25">
      <c r="A334" t="s">
        <v>1461</v>
      </c>
      <c r="B334" t="s">
        <v>79</v>
      </c>
      <c r="C334" t="s">
        <v>1460</v>
      </c>
      <c r="D334" s="1">
        <v>45769</v>
      </c>
      <c r="E334">
        <v>21</v>
      </c>
    </row>
    <row r="335" spans="1:5" x14ac:dyDescent="0.25">
      <c r="A335" t="s">
        <v>1462</v>
      </c>
      <c r="B335" t="s">
        <v>79</v>
      </c>
      <c r="C335" t="s">
        <v>1460</v>
      </c>
      <c r="D335" s="1">
        <v>45787</v>
      </c>
      <c r="E335">
        <v>21</v>
      </c>
    </row>
    <row r="336" spans="1:5" x14ac:dyDescent="0.25">
      <c r="A336" t="s">
        <v>1463</v>
      </c>
      <c r="B336" t="s">
        <v>80</v>
      </c>
      <c r="C336" t="s">
        <v>1464</v>
      </c>
      <c r="D336" s="1">
        <v>45754</v>
      </c>
      <c r="E336">
        <v>21</v>
      </c>
    </row>
    <row r="337" spans="1:5" x14ac:dyDescent="0.25">
      <c r="A337" t="s">
        <v>1465</v>
      </c>
      <c r="B337" t="s">
        <v>80</v>
      </c>
      <c r="C337" t="s">
        <v>1464</v>
      </c>
      <c r="D337" s="1">
        <v>45773</v>
      </c>
      <c r="E337">
        <v>21</v>
      </c>
    </row>
    <row r="338" spans="1:5" x14ac:dyDescent="0.25">
      <c r="A338" t="s">
        <v>1466</v>
      </c>
      <c r="B338" t="s">
        <v>80</v>
      </c>
      <c r="C338" t="s">
        <v>1464</v>
      </c>
      <c r="D338" s="1">
        <v>45791</v>
      </c>
      <c r="E338">
        <v>21</v>
      </c>
    </row>
    <row r="339" spans="1:5" x14ac:dyDescent="0.25">
      <c r="A339" t="s">
        <v>1467</v>
      </c>
      <c r="B339" t="s">
        <v>80</v>
      </c>
      <c r="C339" t="s">
        <v>1464</v>
      </c>
      <c r="D339" s="1">
        <v>45809</v>
      </c>
      <c r="E339">
        <v>21</v>
      </c>
    </row>
    <row r="340" spans="1:5" x14ac:dyDescent="0.25">
      <c r="A340" t="s">
        <v>1468</v>
      </c>
      <c r="B340" t="s">
        <v>80</v>
      </c>
      <c r="C340" t="s">
        <v>1464</v>
      </c>
      <c r="D340" s="1">
        <v>45831</v>
      </c>
      <c r="E340">
        <v>21</v>
      </c>
    </row>
    <row r="341" spans="1:5" x14ac:dyDescent="0.25">
      <c r="A341" t="s">
        <v>1469</v>
      </c>
      <c r="B341" t="s">
        <v>81</v>
      </c>
      <c r="C341" t="s">
        <v>1470</v>
      </c>
      <c r="D341" s="1">
        <v>45794</v>
      </c>
      <c r="E341">
        <v>21</v>
      </c>
    </row>
    <row r="342" spans="1:5" x14ac:dyDescent="0.25">
      <c r="A342" t="s">
        <v>1471</v>
      </c>
      <c r="B342" t="s">
        <v>81</v>
      </c>
      <c r="C342" t="s">
        <v>1470</v>
      </c>
      <c r="D342" s="1">
        <v>45815</v>
      </c>
      <c r="E342">
        <v>21</v>
      </c>
    </row>
    <row r="343" spans="1:5" x14ac:dyDescent="0.25">
      <c r="A343" t="s">
        <v>1472</v>
      </c>
      <c r="B343" t="s">
        <v>81</v>
      </c>
      <c r="C343" t="s">
        <v>1470</v>
      </c>
      <c r="D343" s="1">
        <v>45833</v>
      </c>
      <c r="E343">
        <v>21</v>
      </c>
    </row>
    <row r="344" spans="1:5" x14ac:dyDescent="0.25">
      <c r="A344" t="s">
        <v>1473</v>
      </c>
      <c r="B344" t="s">
        <v>82</v>
      </c>
      <c r="C344" t="s">
        <v>1474</v>
      </c>
      <c r="D344" s="1">
        <v>45810</v>
      </c>
      <c r="E344">
        <v>28</v>
      </c>
    </row>
    <row r="345" spans="1:5" x14ac:dyDescent="0.25">
      <c r="A345" t="s">
        <v>1475</v>
      </c>
      <c r="B345" t="s">
        <v>82</v>
      </c>
      <c r="C345" t="s">
        <v>1474</v>
      </c>
      <c r="D345" s="1">
        <v>45840</v>
      </c>
      <c r="E345">
        <v>28</v>
      </c>
    </row>
    <row r="346" spans="1:5" x14ac:dyDescent="0.25">
      <c r="A346" t="s">
        <v>1476</v>
      </c>
      <c r="B346" t="s">
        <v>82</v>
      </c>
      <c r="C346" t="s">
        <v>1474</v>
      </c>
      <c r="D346" s="1">
        <v>45867</v>
      </c>
      <c r="E346">
        <v>28</v>
      </c>
    </row>
    <row r="347" spans="1:5" x14ac:dyDescent="0.25">
      <c r="A347" t="s">
        <v>1477</v>
      </c>
      <c r="B347" t="s">
        <v>82</v>
      </c>
      <c r="C347" t="s">
        <v>1474</v>
      </c>
      <c r="D347" s="1">
        <v>45897</v>
      </c>
      <c r="E347">
        <v>28</v>
      </c>
    </row>
    <row r="348" spans="1:5" x14ac:dyDescent="0.25">
      <c r="A348" t="s">
        <v>1478</v>
      </c>
      <c r="B348" t="s">
        <v>82</v>
      </c>
      <c r="C348" t="s">
        <v>1474</v>
      </c>
      <c r="D348" s="1">
        <v>45924</v>
      </c>
      <c r="E348">
        <v>28</v>
      </c>
    </row>
    <row r="349" spans="1:5" x14ac:dyDescent="0.25">
      <c r="A349" t="s">
        <v>1479</v>
      </c>
      <c r="B349" t="s">
        <v>82</v>
      </c>
      <c r="C349" t="s">
        <v>1474</v>
      </c>
      <c r="D349" s="1">
        <v>45955</v>
      </c>
      <c r="E349">
        <v>28</v>
      </c>
    </row>
    <row r="350" spans="1:5" x14ac:dyDescent="0.25">
      <c r="A350" t="s">
        <v>1480</v>
      </c>
      <c r="B350" t="s">
        <v>83</v>
      </c>
      <c r="C350" t="s">
        <v>1481</v>
      </c>
      <c r="D350" s="1">
        <v>45827</v>
      </c>
      <c r="E350">
        <v>21</v>
      </c>
    </row>
    <row r="351" spans="1:5" x14ac:dyDescent="0.25">
      <c r="A351" t="s">
        <v>1482</v>
      </c>
      <c r="B351" t="s">
        <v>83</v>
      </c>
      <c r="C351" t="s">
        <v>1481</v>
      </c>
      <c r="D351" s="1">
        <v>45847</v>
      </c>
      <c r="E351">
        <v>21</v>
      </c>
    </row>
    <row r="352" spans="1:5" x14ac:dyDescent="0.25">
      <c r="A352" t="s">
        <v>1483</v>
      </c>
      <c r="B352" t="s">
        <v>83</v>
      </c>
      <c r="C352" t="s">
        <v>1481</v>
      </c>
      <c r="D352" s="1">
        <v>45867</v>
      </c>
      <c r="E352">
        <v>21</v>
      </c>
    </row>
    <row r="353" spans="1:5" x14ac:dyDescent="0.25">
      <c r="A353" t="s">
        <v>1484</v>
      </c>
      <c r="B353" t="s">
        <v>83</v>
      </c>
      <c r="C353" t="s">
        <v>1481</v>
      </c>
      <c r="D353" s="1">
        <v>45886</v>
      </c>
      <c r="E353">
        <v>21</v>
      </c>
    </row>
    <row r="354" spans="1:5" x14ac:dyDescent="0.25">
      <c r="A354" t="s">
        <v>1485</v>
      </c>
      <c r="B354" t="s">
        <v>83</v>
      </c>
      <c r="C354" t="s">
        <v>1481</v>
      </c>
      <c r="D354" s="1">
        <v>45904</v>
      </c>
      <c r="E354">
        <v>21</v>
      </c>
    </row>
    <row r="355" spans="1:5" x14ac:dyDescent="0.25">
      <c r="A355" t="s">
        <v>1486</v>
      </c>
      <c r="B355" t="s">
        <v>83</v>
      </c>
      <c r="C355" t="s">
        <v>1481</v>
      </c>
      <c r="D355" s="1">
        <v>45923</v>
      </c>
      <c r="E355">
        <v>21</v>
      </c>
    </row>
    <row r="356" spans="1:5" x14ac:dyDescent="0.25">
      <c r="A356" t="s">
        <v>1487</v>
      </c>
      <c r="B356" t="s">
        <v>84</v>
      </c>
      <c r="C356" t="s">
        <v>1488</v>
      </c>
      <c r="D356" s="1">
        <v>45825</v>
      </c>
      <c r="E356">
        <v>30</v>
      </c>
    </row>
    <row r="357" spans="1:5" x14ac:dyDescent="0.25">
      <c r="A357" t="s">
        <v>1489</v>
      </c>
      <c r="B357" t="s">
        <v>84</v>
      </c>
      <c r="C357" t="s">
        <v>1488</v>
      </c>
      <c r="D357" s="1">
        <v>45853</v>
      </c>
      <c r="E357">
        <v>30</v>
      </c>
    </row>
    <row r="358" spans="1:5" x14ac:dyDescent="0.25">
      <c r="A358" t="s">
        <v>1490</v>
      </c>
      <c r="B358" t="s">
        <v>84</v>
      </c>
      <c r="C358" t="s">
        <v>1488</v>
      </c>
      <c r="D358" s="1">
        <v>45881</v>
      </c>
      <c r="E358">
        <v>30</v>
      </c>
    </row>
    <row r="359" spans="1:5" x14ac:dyDescent="0.25">
      <c r="A359" t="s">
        <v>1491</v>
      </c>
      <c r="B359" t="s">
        <v>84</v>
      </c>
      <c r="C359" t="s">
        <v>1488</v>
      </c>
      <c r="D359" s="1">
        <v>45911</v>
      </c>
      <c r="E359">
        <v>30</v>
      </c>
    </row>
    <row r="360" spans="1:5" x14ac:dyDescent="0.25">
      <c r="A360" t="s">
        <v>1492</v>
      </c>
      <c r="B360" t="s">
        <v>84</v>
      </c>
      <c r="C360" t="s">
        <v>1488</v>
      </c>
      <c r="D360" s="1">
        <v>45938</v>
      </c>
      <c r="E360">
        <v>30</v>
      </c>
    </row>
    <row r="361" spans="1:5" x14ac:dyDescent="0.25">
      <c r="A361" t="s">
        <v>1493</v>
      </c>
      <c r="B361" t="s">
        <v>84</v>
      </c>
      <c r="C361" t="s">
        <v>1488</v>
      </c>
      <c r="D361" s="1">
        <v>45965</v>
      </c>
      <c r="E361">
        <v>30</v>
      </c>
    </row>
    <row r="362" spans="1:5" x14ac:dyDescent="0.25">
      <c r="A362" t="s">
        <v>1494</v>
      </c>
      <c r="B362" t="s">
        <v>85</v>
      </c>
      <c r="C362" t="s">
        <v>1495</v>
      </c>
      <c r="D362" s="1">
        <v>45670</v>
      </c>
      <c r="E362">
        <v>30</v>
      </c>
    </row>
    <row r="363" spans="1:5" x14ac:dyDescent="0.25">
      <c r="A363" t="s">
        <v>1496</v>
      </c>
      <c r="B363" t="s">
        <v>85</v>
      </c>
      <c r="C363" t="s">
        <v>1495</v>
      </c>
      <c r="D363" s="1">
        <v>45697</v>
      </c>
      <c r="E363">
        <v>30</v>
      </c>
    </row>
    <row r="364" spans="1:5" x14ac:dyDescent="0.25">
      <c r="A364" t="s">
        <v>1497</v>
      </c>
      <c r="B364" t="s">
        <v>85</v>
      </c>
      <c r="C364" t="s">
        <v>1495</v>
      </c>
      <c r="D364" s="1">
        <v>45725</v>
      </c>
      <c r="E364">
        <v>30</v>
      </c>
    </row>
    <row r="365" spans="1:5" x14ac:dyDescent="0.25">
      <c r="A365" t="s">
        <v>1498</v>
      </c>
      <c r="B365" t="s">
        <v>85</v>
      </c>
      <c r="C365" t="s">
        <v>1495</v>
      </c>
      <c r="D365" s="1">
        <v>45752</v>
      </c>
      <c r="E365">
        <v>30</v>
      </c>
    </row>
    <row r="366" spans="1:5" x14ac:dyDescent="0.25">
      <c r="A366" t="s">
        <v>1499</v>
      </c>
      <c r="B366" t="s">
        <v>85</v>
      </c>
      <c r="C366" t="s">
        <v>1495</v>
      </c>
      <c r="D366" s="1">
        <v>45781</v>
      </c>
      <c r="E366">
        <v>30</v>
      </c>
    </row>
    <row r="367" spans="1:5" x14ac:dyDescent="0.25">
      <c r="A367" t="s">
        <v>1500</v>
      </c>
      <c r="B367" t="s">
        <v>86</v>
      </c>
      <c r="C367" t="s">
        <v>1501</v>
      </c>
      <c r="D367" s="1">
        <v>45764</v>
      </c>
      <c r="E367">
        <v>28</v>
      </c>
    </row>
    <row r="368" spans="1:5" x14ac:dyDescent="0.25">
      <c r="A368" t="s">
        <v>1502</v>
      </c>
      <c r="B368" t="s">
        <v>86</v>
      </c>
      <c r="C368" t="s">
        <v>1501</v>
      </c>
      <c r="D368" s="1">
        <v>45793</v>
      </c>
      <c r="E368">
        <v>28</v>
      </c>
    </row>
    <row r="369" spans="1:5" x14ac:dyDescent="0.25">
      <c r="A369" t="s">
        <v>1503</v>
      </c>
      <c r="B369" t="s">
        <v>86</v>
      </c>
      <c r="C369" t="s">
        <v>1501</v>
      </c>
      <c r="D369" s="1">
        <v>45821</v>
      </c>
      <c r="E369">
        <v>28</v>
      </c>
    </row>
    <row r="370" spans="1:5" x14ac:dyDescent="0.25">
      <c r="A370" t="s">
        <v>1504</v>
      </c>
      <c r="B370" t="s">
        <v>86</v>
      </c>
      <c r="C370" t="s">
        <v>1501</v>
      </c>
      <c r="D370" s="1">
        <v>45849</v>
      </c>
      <c r="E370">
        <v>28</v>
      </c>
    </row>
    <row r="371" spans="1:5" x14ac:dyDescent="0.25">
      <c r="A371" t="s">
        <v>1505</v>
      </c>
      <c r="B371" t="s">
        <v>86</v>
      </c>
      <c r="C371" t="s">
        <v>1501</v>
      </c>
      <c r="D371" s="1">
        <v>45878</v>
      </c>
      <c r="E371">
        <v>28</v>
      </c>
    </row>
    <row r="372" spans="1:5" x14ac:dyDescent="0.25">
      <c r="A372" t="s">
        <v>1506</v>
      </c>
      <c r="B372" t="s">
        <v>86</v>
      </c>
      <c r="C372" t="s">
        <v>1501</v>
      </c>
      <c r="D372" s="1">
        <v>45903</v>
      </c>
      <c r="E372">
        <v>28</v>
      </c>
    </row>
    <row r="373" spans="1:5" x14ac:dyDescent="0.25">
      <c r="A373" t="s">
        <v>1507</v>
      </c>
      <c r="B373" t="s">
        <v>87</v>
      </c>
      <c r="C373" t="s">
        <v>1508</v>
      </c>
      <c r="D373" s="1">
        <v>45755</v>
      </c>
      <c r="E373">
        <v>28</v>
      </c>
    </row>
    <row r="374" spans="1:5" x14ac:dyDescent="0.25">
      <c r="A374" t="s">
        <v>1509</v>
      </c>
      <c r="B374" t="s">
        <v>87</v>
      </c>
      <c r="C374" t="s">
        <v>1508</v>
      </c>
      <c r="D374" s="1">
        <v>45782</v>
      </c>
      <c r="E374">
        <v>28</v>
      </c>
    </row>
    <row r="375" spans="1:5" x14ac:dyDescent="0.25">
      <c r="A375" t="s">
        <v>1510</v>
      </c>
      <c r="B375" t="s">
        <v>87</v>
      </c>
      <c r="C375" t="s">
        <v>1508</v>
      </c>
      <c r="D375" s="1">
        <v>45812</v>
      </c>
      <c r="E375">
        <v>28</v>
      </c>
    </row>
    <row r="376" spans="1:5" x14ac:dyDescent="0.25">
      <c r="A376" t="s">
        <v>1511</v>
      </c>
      <c r="B376" t="s">
        <v>88</v>
      </c>
      <c r="C376" t="s">
        <v>1512</v>
      </c>
      <c r="D376" s="1">
        <v>45798</v>
      </c>
      <c r="E376">
        <v>21</v>
      </c>
    </row>
    <row r="377" spans="1:5" x14ac:dyDescent="0.25">
      <c r="A377" t="s">
        <v>1513</v>
      </c>
      <c r="B377" t="s">
        <v>88</v>
      </c>
      <c r="C377" t="s">
        <v>1512</v>
      </c>
      <c r="D377" s="1">
        <v>45820</v>
      </c>
      <c r="E377">
        <v>21</v>
      </c>
    </row>
    <row r="378" spans="1:5" x14ac:dyDescent="0.25">
      <c r="A378" t="s">
        <v>1514</v>
      </c>
      <c r="B378" t="s">
        <v>88</v>
      </c>
      <c r="C378" t="s">
        <v>1512</v>
      </c>
      <c r="D378" s="1">
        <v>45838</v>
      </c>
      <c r="E378">
        <v>21</v>
      </c>
    </row>
    <row r="379" spans="1:5" x14ac:dyDescent="0.25">
      <c r="A379" t="s">
        <v>1515</v>
      </c>
      <c r="B379" t="s">
        <v>89</v>
      </c>
      <c r="C379" t="s">
        <v>1516</v>
      </c>
      <c r="D379" s="1">
        <v>45779</v>
      </c>
      <c r="E379">
        <v>28</v>
      </c>
    </row>
    <row r="380" spans="1:5" x14ac:dyDescent="0.25">
      <c r="A380" t="s">
        <v>1517</v>
      </c>
      <c r="B380" t="s">
        <v>89</v>
      </c>
      <c r="C380" t="s">
        <v>1516</v>
      </c>
      <c r="D380" s="1">
        <v>45808</v>
      </c>
      <c r="E380">
        <v>28</v>
      </c>
    </row>
    <row r="381" spans="1:5" x14ac:dyDescent="0.25">
      <c r="A381" t="s">
        <v>1518</v>
      </c>
      <c r="B381" t="s">
        <v>89</v>
      </c>
      <c r="C381" t="s">
        <v>1516</v>
      </c>
      <c r="D381" s="1">
        <v>45836</v>
      </c>
      <c r="E381">
        <v>28</v>
      </c>
    </row>
    <row r="382" spans="1:5" x14ac:dyDescent="0.25">
      <c r="A382" t="s">
        <v>1519</v>
      </c>
      <c r="B382" t="s">
        <v>89</v>
      </c>
      <c r="C382" t="s">
        <v>1516</v>
      </c>
      <c r="D382" s="1">
        <v>45863</v>
      </c>
      <c r="E382">
        <v>28</v>
      </c>
    </row>
    <row r="383" spans="1:5" x14ac:dyDescent="0.25">
      <c r="A383" t="s">
        <v>1520</v>
      </c>
      <c r="B383" t="s">
        <v>90</v>
      </c>
      <c r="C383" t="s">
        <v>1521</v>
      </c>
      <c r="D383" s="1">
        <v>45710</v>
      </c>
      <c r="E383">
        <v>30</v>
      </c>
    </row>
    <row r="384" spans="1:5" x14ac:dyDescent="0.25">
      <c r="A384" t="s">
        <v>1522</v>
      </c>
      <c r="B384" t="s">
        <v>90</v>
      </c>
      <c r="C384" t="s">
        <v>1521</v>
      </c>
      <c r="D384" s="1">
        <v>45737</v>
      </c>
      <c r="E384">
        <v>30</v>
      </c>
    </row>
    <row r="385" spans="1:5" x14ac:dyDescent="0.25">
      <c r="A385" t="s">
        <v>1523</v>
      </c>
      <c r="B385" t="s">
        <v>90</v>
      </c>
      <c r="C385" t="s">
        <v>1521</v>
      </c>
      <c r="D385" s="1">
        <v>45769</v>
      </c>
      <c r="E385">
        <v>30</v>
      </c>
    </row>
    <row r="386" spans="1:5" x14ac:dyDescent="0.25">
      <c r="A386" t="s">
        <v>1524</v>
      </c>
      <c r="B386" t="s">
        <v>90</v>
      </c>
      <c r="C386" t="s">
        <v>1521</v>
      </c>
      <c r="D386" s="1">
        <v>45797</v>
      </c>
      <c r="E386">
        <v>30</v>
      </c>
    </row>
    <row r="387" spans="1:5" x14ac:dyDescent="0.25">
      <c r="A387" t="s">
        <v>1525</v>
      </c>
      <c r="B387" t="s">
        <v>90</v>
      </c>
      <c r="C387" t="s">
        <v>1521</v>
      </c>
      <c r="D387" s="1">
        <v>45825</v>
      </c>
      <c r="E387">
        <v>30</v>
      </c>
    </row>
    <row r="388" spans="1:5" x14ac:dyDescent="0.25">
      <c r="A388" t="s">
        <v>1526</v>
      </c>
      <c r="B388" t="s">
        <v>91</v>
      </c>
      <c r="C388" t="s">
        <v>1527</v>
      </c>
      <c r="D388" s="1">
        <v>45735</v>
      </c>
      <c r="E388">
        <v>30</v>
      </c>
    </row>
    <row r="389" spans="1:5" x14ac:dyDescent="0.25">
      <c r="A389" t="s">
        <v>1528</v>
      </c>
      <c r="B389" t="s">
        <v>91</v>
      </c>
      <c r="C389" t="s">
        <v>1527</v>
      </c>
      <c r="D389" s="1">
        <v>45765</v>
      </c>
      <c r="E389">
        <v>30</v>
      </c>
    </row>
    <row r="390" spans="1:5" x14ac:dyDescent="0.25">
      <c r="A390" t="s">
        <v>1529</v>
      </c>
      <c r="B390" t="s">
        <v>91</v>
      </c>
      <c r="C390" t="s">
        <v>1527</v>
      </c>
      <c r="D390" s="1">
        <v>45798</v>
      </c>
      <c r="E390">
        <v>30</v>
      </c>
    </row>
    <row r="391" spans="1:5" x14ac:dyDescent="0.25">
      <c r="A391" t="s">
        <v>1530</v>
      </c>
      <c r="B391" t="s">
        <v>91</v>
      </c>
      <c r="C391" t="s">
        <v>1527</v>
      </c>
      <c r="D391" s="1">
        <v>45828</v>
      </c>
      <c r="E391">
        <v>30</v>
      </c>
    </row>
    <row r="392" spans="1:5" x14ac:dyDescent="0.25">
      <c r="A392" t="s">
        <v>1531</v>
      </c>
      <c r="B392" t="s">
        <v>92</v>
      </c>
      <c r="C392" t="s">
        <v>1532</v>
      </c>
      <c r="D392" s="1">
        <v>45827</v>
      </c>
      <c r="E392">
        <v>28</v>
      </c>
    </row>
    <row r="393" spans="1:5" x14ac:dyDescent="0.25">
      <c r="A393" t="s">
        <v>1533</v>
      </c>
      <c r="B393" t="s">
        <v>92</v>
      </c>
      <c r="C393" t="s">
        <v>1532</v>
      </c>
      <c r="D393" s="1">
        <v>45854</v>
      </c>
      <c r="E393">
        <v>28</v>
      </c>
    </row>
    <row r="394" spans="1:5" x14ac:dyDescent="0.25">
      <c r="A394" t="s">
        <v>1534</v>
      </c>
      <c r="B394" t="s">
        <v>92</v>
      </c>
      <c r="C394" t="s">
        <v>1532</v>
      </c>
      <c r="D394" s="1">
        <v>45881</v>
      </c>
      <c r="E394">
        <v>28</v>
      </c>
    </row>
    <row r="395" spans="1:5" x14ac:dyDescent="0.25">
      <c r="A395" t="s">
        <v>1535</v>
      </c>
      <c r="B395" t="s">
        <v>93</v>
      </c>
      <c r="C395" t="s">
        <v>1536</v>
      </c>
      <c r="D395" s="1">
        <v>45827</v>
      </c>
      <c r="E395">
        <v>21</v>
      </c>
    </row>
    <row r="396" spans="1:5" x14ac:dyDescent="0.25">
      <c r="A396" t="s">
        <v>1537</v>
      </c>
      <c r="B396" t="s">
        <v>93</v>
      </c>
      <c r="C396" t="s">
        <v>1536</v>
      </c>
      <c r="D396" s="1">
        <v>45848</v>
      </c>
      <c r="E396">
        <v>21</v>
      </c>
    </row>
    <row r="397" spans="1:5" x14ac:dyDescent="0.25">
      <c r="A397" t="s">
        <v>1538</v>
      </c>
      <c r="B397" t="s">
        <v>93</v>
      </c>
      <c r="C397" t="s">
        <v>1536</v>
      </c>
      <c r="D397" s="1">
        <v>45871</v>
      </c>
      <c r="E397">
        <v>21</v>
      </c>
    </row>
    <row r="398" spans="1:5" x14ac:dyDescent="0.25">
      <c r="A398" t="s">
        <v>1539</v>
      </c>
      <c r="B398" t="s">
        <v>93</v>
      </c>
      <c r="C398" t="s">
        <v>1536</v>
      </c>
      <c r="D398" s="1">
        <v>45889</v>
      </c>
      <c r="E398">
        <v>21</v>
      </c>
    </row>
    <row r="399" spans="1:5" x14ac:dyDescent="0.25">
      <c r="A399" t="s">
        <v>1540</v>
      </c>
      <c r="B399" t="s">
        <v>94</v>
      </c>
      <c r="C399" t="s">
        <v>1541</v>
      </c>
      <c r="D399" s="1">
        <v>45727</v>
      </c>
      <c r="E399">
        <v>21</v>
      </c>
    </row>
    <row r="400" spans="1:5" x14ac:dyDescent="0.25">
      <c r="A400" t="s">
        <v>1542</v>
      </c>
      <c r="B400" t="s">
        <v>94</v>
      </c>
      <c r="C400" t="s">
        <v>1541</v>
      </c>
      <c r="D400" s="1">
        <v>45748</v>
      </c>
      <c r="E400">
        <v>21</v>
      </c>
    </row>
    <row r="401" spans="1:5" x14ac:dyDescent="0.25">
      <c r="A401" t="s">
        <v>1543</v>
      </c>
      <c r="B401" t="s">
        <v>94</v>
      </c>
      <c r="C401" t="s">
        <v>1541</v>
      </c>
      <c r="D401" s="1">
        <v>45767</v>
      </c>
      <c r="E401">
        <v>21</v>
      </c>
    </row>
    <row r="402" spans="1:5" x14ac:dyDescent="0.25">
      <c r="A402" t="s">
        <v>1544</v>
      </c>
      <c r="B402" t="s">
        <v>94</v>
      </c>
      <c r="C402" t="s">
        <v>1541</v>
      </c>
      <c r="D402" s="1">
        <v>45785</v>
      </c>
      <c r="E402">
        <v>21</v>
      </c>
    </row>
    <row r="403" spans="1:5" x14ac:dyDescent="0.25">
      <c r="A403" t="s">
        <v>1545</v>
      </c>
      <c r="B403" t="s">
        <v>94</v>
      </c>
      <c r="C403" t="s">
        <v>1541</v>
      </c>
      <c r="D403" s="1">
        <v>45808</v>
      </c>
      <c r="E403">
        <v>21</v>
      </c>
    </row>
    <row r="404" spans="1:5" x14ac:dyDescent="0.25">
      <c r="A404" t="s">
        <v>1546</v>
      </c>
      <c r="B404" t="s">
        <v>94</v>
      </c>
      <c r="C404" t="s">
        <v>1541</v>
      </c>
      <c r="D404" s="1">
        <v>45828</v>
      </c>
      <c r="E404">
        <v>21</v>
      </c>
    </row>
    <row r="405" spans="1:5" x14ac:dyDescent="0.25">
      <c r="A405" t="s">
        <v>1547</v>
      </c>
      <c r="B405" t="s">
        <v>95</v>
      </c>
      <c r="C405" t="s">
        <v>1548</v>
      </c>
      <c r="D405" s="1">
        <v>45765</v>
      </c>
      <c r="E405">
        <v>30</v>
      </c>
    </row>
    <row r="406" spans="1:5" x14ac:dyDescent="0.25">
      <c r="A406" t="s">
        <v>1549</v>
      </c>
      <c r="B406" t="s">
        <v>95</v>
      </c>
      <c r="C406" t="s">
        <v>1548</v>
      </c>
      <c r="D406" s="1">
        <v>45798</v>
      </c>
      <c r="E406">
        <v>30</v>
      </c>
    </row>
    <row r="407" spans="1:5" x14ac:dyDescent="0.25">
      <c r="A407" t="s">
        <v>1550</v>
      </c>
      <c r="B407" t="s">
        <v>95</v>
      </c>
      <c r="C407" t="s">
        <v>1548</v>
      </c>
      <c r="D407" s="1">
        <v>45825</v>
      </c>
      <c r="E407">
        <v>30</v>
      </c>
    </row>
    <row r="408" spans="1:5" x14ac:dyDescent="0.25">
      <c r="A408" t="s">
        <v>1551</v>
      </c>
      <c r="B408" t="s">
        <v>95</v>
      </c>
      <c r="C408" t="s">
        <v>1548</v>
      </c>
      <c r="D408" s="1">
        <v>45856</v>
      </c>
      <c r="E408">
        <v>30</v>
      </c>
    </row>
    <row r="409" spans="1:5" x14ac:dyDescent="0.25">
      <c r="A409" t="s">
        <v>1552</v>
      </c>
      <c r="B409" t="s">
        <v>96</v>
      </c>
      <c r="C409" t="s">
        <v>1553</v>
      </c>
      <c r="D409" s="1">
        <v>45788</v>
      </c>
      <c r="E409">
        <v>21</v>
      </c>
    </row>
    <row r="410" spans="1:5" x14ac:dyDescent="0.25">
      <c r="A410" t="s">
        <v>1554</v>
      </c>
      <c r="B410" t="s">
        <v>96</v>
      </c>
      <c r="C410" t="s">
        <v>1553</v>
      </c>
      <c r="D410" s="1">
        <v>45812</v>
      </c>
      <c r="E410">
        <v>21</v>
      </c>
    </row>
    <row r="411" spans="1:5" x14ac:dyDescent="0.25">
      <c r="A411" t="s">
        <v>1555</v>
      </c>
      <c r="B411" t="s">
        <v>96</v>
      </c>
      <c r="C411" t="s">
        <v>1553</v>
      </c>
      <c r="D411" s="1">
        <v>45832</v>
      </c>
      <c r="E411">
        <v>21</v>
      </c>
    </row>
    <row r="412" spans="1:5" x14ac:dyDescent="0.25">
      <c r="A412" t="s">
        <v>1556</v>
      </c>
      <c r="B412" t="s">
        <v>96</v>
      </c>
      <c r="C412" t="s">
        <v>1553</v>
      </c>
      <c r="D412" s="1">
        <v>45855</v>
      </c>
      <c r="E412">
        <v>21</v>
      </c>
    </row>
    <row r="413" spans="1:5" x14ac:dyDescent="0.25">
      <c r="A413" t="s">
        <v>1557</v>
      </c>
      <c r="B413" t="s">
        <v>96</v>
      </c>
      <c r="C413" t="s">
        <v>1553</v>
      </c>
      <c r="D413" s="1">
        <v>45875</v>
      </c>
      <c r="E413">
        <v>21</v>
      </c>
    </row>
    <row r="414" spans="1:5" x14ac:dyDescent="0.25">
      <c r="A414" t="s">
        <v>1558</v>
      </c>
      <c r="B414" t="s">
        <v>96</v>
      </c>
      <c r="C414" t="s">
        <v>1553</v>
      </c>
      <c r="D414" s="1">
        <v>45899</v>
      </c>
      <c r="E414">
        <v>21</v>
      </c>
    </row>
    <row r="415" spans="1:5" x14ac:dyDescent="0.25">
      <c r="A415" t="s">
        <v>1559</v>
      </c>
      <c r="B415" t="s">
        <v>97</v>
      </c>
      <c r="C415" t="s">
        <v>1560</v>
      </c>
      <c r="D415" s="1">
        <v>45730</v>
      </c>
      <c r="E415">
        <v>21</v>
      </c>
    </row>
    <row r="416" spans="1:5" x14ac:dyDescent="0.25">
      <c r="A416" t="s">
        <v>1561</v>
      </c>
      <c r="B416" t="s">
        <v>97</v>
      </c>
      <c r="C416" t="s">
        <v>1560</v>
      </c>
      <c r="D416" s="1">
        <v>45748</v>
      </c>
      <c r="E416">
        <v>21</v>
      </c>
    </row>
    <row r="417" spans="1:5" x14ac:dyDescent="0.25">
      <c r="A417" t="s">
        <v>1562</v>
      </c>
      <c r="B417" t="s">
        <v>97</v>
      </c>
      <c r="C417" t="s">
        <v>1560</v>
      </c>
      <c r="D417" s="1">
        <v>45767</v>
      </c>
      <c r="E417">
        <v>21</v>
      </c>
    </row>
    <row r="418" spans="1:5" x14ac:dyDescent="0.25">
      <c r="A418" t="s">
        <v>1563</v>
      </c>
      <c r="B418" t="s">
        <v>97</v>
      </c>
      <c r="C418" t="s">
        <v>1560</v>
      </c>
      <c r="D418" s="1">
        <v>45786</v>
      </c>
      <c r="E418">
        <v>21</v>
      </c>
    </row>
    <row r="419" spans="1:5" x14ac:dyDescent="0.25">
      <c r="A419" t="s">
        <v>1564</v>
      </c>
      <c r="B419" t="s">
        <v>97</v>
      </c>
      <c r="C419" t="s">
        <v>1560</v>
      </c>
      <c r="D419" s="1">
        <v>45808</v>
      </c>
      <c r="E419">
        <v>21</v>
      </c>
    </row>
    <row r="420" spans="1:5" x14ac:dyDescent="0.25">
      <c r="A420" t="s">
        <v>1565</v>
      </c>
      <c r="B420" t="s">
        <v>98</v>
      </c>
      <c r="C420" t="s">
        <v>1566</v>
      </c>
      <c r="D420" s="1">
        <v>45685</v>
      </c>
      <c r="E420">
        <v>21</v>
      </c>
    </row>
    <row r="421" spans="1:5" x14ac:dyDescent="0.25">
      <c r="A421" t="s">
        <v>1567</v>
      </c>
      <c r="B421" t="s">
        <v>98</v>
      </c>
      <c r="C421" t="s">
        <v>1566</v>
      </c>
      <c r="D421" s="1">
        <v>45703</v>
      </c>
      <c r="E421">
        <v>21</v>
      </c>
    </row>
    <row r="422" spans="1:5" x14ac:dyDescent="0.25">
      <c r="A422" t="s">
        <v>1568</v>
      </c>
      <c r="B422" t="s">
        <v>98</v>
      </c>
      <c r="C422" t="s">
        <v>1566</v>
      </c>
      <c r="D422" s="1">
        <v>45727</v>
      </c>
      <c r="E422">
        <v>21</v>
      </c>
    </row>
    <row r="423" spans="1:5" x14ac:dyDescent="0.25">
      <c r="A423" t="s">
        <v>1569</v>
      </c>
      <c r="B423" t="s">
        <v>99</v>
      </c>
      <c r="C423" t="s">
        <v>1570</v>
      </c>
      <c r="D423" s="1">
        <v>45708</v>
      </c>
      <c r="E423">
        <v>28</v>
      </c>
    </row>
    <row r="424" spans="1:5" x14ac:dyDescent="0.25">
      <c r="A424" t="s">
        <v>1571</v>
      </c>
      <c r="B424" t="s">
        <v>99</v>
      </c>
      <c r="C424" t="s">
        <v>1570</v>
      </c>
      <c r="D424" s="1">
        <v>45733</v>
      </c>
      <c r="E424">
        <v>28</v>
      </c>
    </row>
    <row r="425" spans="1:5" x14ac:dyDescent="0.25">
      <c r="A425" t="s">
        <v>1572</v>
      </c>
      <c r="B425" t="s">
        <v>99</v>
      </c>
      <c r="C425" t="s">
        <v>1570</v>
      </c>
      <c r="D425" s="1">
        <v>45758</v>
      </c>
      <c r="E425">
        <v>28</v>
      </c>
    </row>
    <row r="426" spans="1:5" x14ac:dyDescent="0.25">
      <c r="A426" t="s">
        <v>1573</v>
      </c>
      <c r="B426" t="s">
        <v>100</v>
      </c>
      <c r="C426" t="s">
        <v>1574</v>
      </c>
      <c r="D426" s="1">
        <v>45725</v>
      </c>
      <c r="E426">
        <v>30</v>
      </c>
    </row>
    <row r="427" spans="1:5" x14ac:dyDescent="0.25">
      <c r="A427" t="s">
        <v>1575</v>
      </c>
      <c r="B427" t="s">
        <v>100</v>
      </c>
      <c r="C427" t="s">
        <v>1574</v>
      </c>
      <c r="D427" s="1">
        <v>45753</v>
      </c>
      <c r="E427">
        <v>30</v>
      </c>
    </row>
    <row r="428" spans="1:5" x14ac:dyDescent="0.25">
      <c r="A428" t="s">
        <v>1576</v>
      </c>
      <c r="B428" t="s">
        <v>100</v>
      </c>
      <c r="C428" t="s">
        <v>1574</v>
      </c>
      <c r="D428" s="1">
        <v>45785</v>
      </c>
      <c r="E428">
        <v>30</v>
      </c>
    </row>
    <row r="429" spans="1:5" x14ac:dyDescent="0.25">
      <c r="A429" t="s">
        <v>1577</v>
      </c>
      <c r="B429" t="s">
        <v>100</v>
      </c>
      <c r="C429" t="s">
        <v>1574</v>
      </c>
      <c r="D429" s="1">
        <v>45816</v>
      </c>
      <c r="E429">
        <v>30</v>
      </c>
    </row>
    <row r="430" spans="1:5" x14ac:dyDescent="0.25">
      <c r="A430" t="s">
        <v>1578</v>
      </c>
      <c r="B430" t="s">
        <v>100</v>
      </c>
      <c r="C430" t="s">
        <v>1574</v>
      </c>
      <c r="D430" s="1">
        <v>45846</v>
      </c>
      <c r="E430">
        <v>30</v>
      </c>
    </row>
    <row r="431" spans="1:5" x14ac:dyDescent="0.25">
      <c r="A431" t="s">
        <v>1579</v>
      </c>
      <c r="B431" t="s">
        <v>100</v>
      </c>
      <c r="C431" t="s">
        <v>1574</v>
      </c>
      <c r="D431" s="1">
        <v>45874</v>
      </c>
      <c r="E431">
        <v>30</v>
      </c>
    </row>
    <row r="432" spans="1:5" x14ac:dyDescent="0.25">
      <c r="A432" t="s">
        <v>1580</v>
      </c>
      <c r="B432" t="s">
        <v>101</v>
      </c>
      <c r="C432" t="s">
        <v>1581</v>
      </c>
      <c r="D432" s="1">
        <v>45709</v>
      </c>
      <c r="E432">
        <v>21</v>
      </c>
    </row>
    <row r="433" spans="1:5" x14ac:dyDescent="0.25">
      <c r="A433" t="s">
        <v>1582</v>
      </c>
      <c r="B433" t="s">
        <v>101</v>
      </c>
      <c r="C433" t="s">
        <v>1581</v>
      </c>
      <c r="D433" s="1">
        <v>45732</v>
      </c>
      <c r="E433">
        <v>21</v>
      </c>
    </row>
    <row r="434" spans="1:5" x14ac:dyDescent="0.25">
      <c r="A434" t="s">
        <v>1583</v>
      </c>
      <c r="B434" t="s">
        <v>101</v>
      </c>
      <c r="C434" t="s">
        <v>1581</v>
      </c>
      <c r="D434" s="1">
        <v>45752</v>
      </c>
      <c r="E434">
        <v>21</v>
      </c>
    </row>
    <row r="435" spans="1:5" x14ac:dyDescent="0.25">
      <c r="A435" t="s">
        <v>1584</v>
      </c>
      <c r="B435" t="s">
        <v>101</v>
      </c>
      <c r="C435" t="s">
        <v>1581</v>
      </c>
      <c r="D435" s="1">
        <v>45770</v>
      </c>
      <c r="E435">
        <v>21</v>
      </c>
    </row>
    <row r="436" spans="1:5" x14ac:dyDescent="0.25">
      <c r="A436" t="s">
        <v>1585</v>
      </c>
      <c r="B436" t="s">
        <v>101</v>
      </c>
      <c r="C436" t="s">
        <v>1581</v>
      </c>
      <c r="D436" s="1">
        <v>45789</v>
      </c>
      <c r="E436">
        <v>21</v>
      </c>
    </row>
    <row r="437" spans="1:5" x14ac:dyDescent="0.25">
      <c r="A437" t="s">
        <v>1586</v>
      </c>
      <c r="B437" t="s">
        <v>101</v>
      </c>
      <c r="C437" t="s">
        <v>1581</v>
      </c>
      <c r="D437" s="1">
        <v>45811</v>
      </c>
      <c r="E437">
        <v>21</v>
      </c>
    </row>
    <row r="438" spans="1:5" x14ac:dyDescent="0.25">
      <c r="A438" t="s">
        <v>1587</v>
      </c>
      <c r="B438" t="s">
        <v>102</v>
      </c>
      <c r="C438" t="s">
        <v>1588</v>
      </c>
      <c r="D438" s="1">
        <v>45838</v>
      </c>
      <c r="E438">
        <v>28</v>
      </c>
    </row>
    <row r="439" spans="1:5" x14ac:dyDescent="0.25">
      <c r="A439" t="s">
        <v>1589</v>
      </c>
      <c r="B439" t="s">
        <v>102</v>
      </c>
      <c r="C439" t="s">
        <v>1588</v>
      </c>
      <c r="D439" s="1">
        <v>45869</v>
      </c>
      <c r="E439">
        <v>28</v>
      </c>
    </row>
    <row r="440" spans="1:5" x14ac:dyDescent="0.25">
      <c r="A440" t="s">
        <v>1590</v>
      </c>
      <c r="B440" t="s">
        <v>102</v>
      </c>
      <c r="C440" t="s">
        <v>1588</v>
      </c>
      <c r="D440" s="1">
        <v>45896</v>
      </c>
      <c r="E440">
        <v>28</v>
      </c>
    </row>
    <row r="441" spans="1:5" x14ac:dyDescent="0.25">
      <c r="A441" t="s">
        <v>1591</v>
      </c>
      <c r="B441" t="s">
        <v>102</v>
      </c>
      <c r="C441" t="s">
        <v>1588</v>
      </c>
      <c r="D441" s="1">
        <v>45922</v>
      </c>
      <c r="E441">
        <v>28</v>
      </c>
    </row>
    <row r="442" spans="1:5" x14ac:dyDescent="0.25">
      <c r="A442" t="s">
        <v>1592</v>
      </c>
      <c r="B442" t="s">
        <v>103</v>
      </c>
      <c r="C442" t="s">
        <v>1593</v>
      </c>
      <c r="D442" s="1">
        <v>45733</v>
      </c>
      <c r="E442">
        <v>21</v>
      </c>
    </row>
    <row r="443" spans="1:5" x14ac:dyDescent="0.25">
      <c r="A443" t="s">
        <v>1594</v>
      </c>
      <c r="B443" t="s">
        <v>103</v>
      </c>
      <c r="C443" t="s">
        <v>1593</v>
      </c>
      <c r="D443" s="1">
        <v>45752</v>
      </c>
      <c r="E443">
        <v>21</v>
      </c>
    </row>
    <row r="444" spans="1:5" x14ac:dyDescent="0.25">
      <c r="A444" t="s">
        <v>1595</v>
      </c>
      <c r="B444" t="s">
        <v>103</v>
      </c>
      <c r="C444" t="s">
        <v>1593</v>
      </c>
      <c r="D444" s="1">
        <v>45775</v>
      </c>
      <c r="E444">
        <v>21</v>
      </c>
    </row>
    <row r="445" spans="1:5" x14ac:dyDescent="0.25">
      <c r="A445" t="s">
        <v>1596</v>
      </c>
      <c r="B445" t="s">
        <v>103</v>
      </c>
      <c r="C445" t="s">
        <v>1593</v>
      </c>
      <c r="D445" s="1">
        <v>45793</v>
      </c>
      <c r="E445">
        <v>21</v>
      </c>
    </row>
    <row r="446" spans="1:5" x14ac:dyDescent="0.25">
      <c r="A446" t="s">
        <v>1597</v>
      </c>
      <c r="B446" t="s">
        <v>103</v>
      </c>
      <c r="C446" t="s">
        <v>1593</v>
      </c>
      <c r="D446" s="1">
        <v>45813</v>
      </c>
      <c r="E446">
        <v>21</v>
      </c>
    </row>
    <row r="447" spans="1:5" x14ac:dyDescent="0.25">
      <c r="A447" t="s">
        <v>1598</v>
      </c>
      <c r="B447" t="s">
        <v>103</v>
      </c>
      <c r="C447" t="s">
        <v>1593</v>
      </c>
      <c r="D447" s="1">
        <v>45834</v>
      </c>
      <c r="E447">
        <v>21</v>
      </c>
    </row>
    <row r="448" spans="1:5" x14ac:dyDescent="0.25">
      <c r="A448" t="s">
        <v>1599</v>
      </c>
      <c r="B448" t="s">
        <v>104</v>
      </c>
      <c r="C448" t="s">
        <v>1600</v>
      </c>
      <c r="D448" s="1">
        <v>45668</v>
      </c>
      <c r="E448">
        <v>30</v>
      </c>
    </row>
    <row r="449" spans="1:5" x14ac:dyDescent="0.25">
      <c r="A449" t="s">
        <v>1601</v>
      </c>
      <c r="B449" t="s">
        <v>104</v>
      </c>
      <c r="C449" t="s">
        <v>1600</v>
      </c>
      <c r="D449" s="1">
        <v>45695</v>
      </c>
      <c r="E449">
        <v>30</v>
      </c>
    </row>
    <row r="450" spans="1:5" x14ac:dyDescent="0.25">
      <c r="A450" t="s">
        <v>1602</v>
      </c>
      <c r="B450" t="s">
        <v>104</v>
      </c>
      <c r="C450" t="s">
        <v>1600</v>
      </c>
      <c r="D450" s="1">
        <v>45726</v>
      </c>
      <c r="E450">
        <v>30</v>
      </c>
    </row>
    <row r="451" spans="1:5" x14ac:dyDescent="0.25">
      <c r="A451" t="s">
        <v>1603</v>
      </c>
      <c r="B451" t="s">
        <v>104</v>
      </c>
      <c r="C451" t="s">
        <v>1600</v>
      </c>
      <c r="D451" s="1">
        <v>45754</v>
      </c>
      <c r="E451">
        <v>30</v>
      </c>
    </row>
    <row r="452" spans="1:5" x14ac:dyDescent="0.25">
      <c r="A452" t="s">
        <v>1604</v>
      </c>
      <c r="B452" t="s">
        <v>104</v>
      </c>
      <c r="C452" t="s">
        <v>1600</v>
      </c>
      <c r="D452" s="1">
        <v>45784</v>
      </c>
      <c r="E452">
        <v>30</v>
      </c>
    </row>
    <row r="453" spans="1:5" x14ac:dyDescent="0.25">
      <c r="A453" t="s">
        <v>1605</v>
      </c>
      <c r="B453" t="s">
        <v>104</v>
      </c>
      <c r="C453" t="s">
        <v>1600</v>
      </c>
      <c r="D453" s="1">
        <v>45811</v>
      </c>
      <c r="E453">
        <v>30</v>
      </c>
    </row>
    <row r="454" spans="1:5" x14ac:dyDescent="0.25">
      <c r="A454" t="s">
        <v>1606</v>
      </c>
      <c r="B454" t="s">
        <v>105</v>
      </c>
      <c r="C454" t="s">
        <v>1607</v>
      </c>
      <c r="D454" s="1">
        <v>45785</v>
      </c>
      <c r="E454">
        <v>30</v>
      </c>
    </row>
    <row r="455" spans="1:5" x14ac:dyDescent="0.25">
      <c r="A455" t="s">
        <v>1608</v>
      </c>
      <c r="B455" t="s">
        <v>105</v>
      </c>
      <c r="C455" t="s">
        <v>1607</v>
      </c>
      <c r="D455" s="1">
        <v>45815</v>
      </c>
      <c r="E455">
        <v>30</v>
      </c>
    </row>
    <row r="456" spans="1:5" x14ac:dyDescent="0.25">
      <c r="A456" t="s">
        <v>1609</v>
      </c>
      <c r="B456" t="s">
        <v>105</v>
      </c>
      <c r="C456" t="s">
        <v>1607</v>
      </c>
      <c r="D456" s="1">
        <v>45847</v>
      </c>
      <c r="E456">
        <v>30</v>
      </c>
    </row>
    <row r="457" spans="1:5" x14ac:dyDescent="0.25">
      <c r="A457" t="s">
        <v>1610</v>
      </c>
      <c r="B457" t="s">
        <v>105</v>
      </c>
      <c r="C457" t="s">
        <v>1607</v>
      </c>
      <c r="D457" s="1">
        <v>45875</v>
      </c>
      <c r="E457">
        <v>30</v>
      </c>
    </row>
    <row r="458" spans="1:5" x14ac:dyDescent="0.25">
      <c r="A458" t="s">
        <v>1611</v>
      </c>
      <c r="B458" t="s">
        <v>105</v>
      </c>
      <c r="C458" t="s">
        <v>1607</v>
      </c>
      <c r="D458" s="1">
        <v>45904</v>
      </c>
      <c r="E458">
        <v>30</v>
      </c>
    </row>
    <row r="459" spans="1:5" x14ac:dyDescent="0.25">
      <c r="A459" t="s">
        <v>1612</v>
      </c>
      <c r="B459" t="s">
        <v>105</v>
      </c>
      <c r="C459" t="s">
        <v>1607</v>
      </c>
      <c r="D459" s="1">
        <v>45931</v>
      </c>
      <c r="E459">
        <v>30</v>
      </c>
    </row>
    <row r="460" spans="1:5" x14ac:dyDescent="0.25">
      <c r="A460" t="s">
        <v>1613</v>
      </c>
      <c r="B460" t="s">
        <v>106</v>
      </c>
      <c r="C460" t="s">
        <v>1614</v>
      </c>
      <c r="D460" s="1">
        <v>45834</v>
      </c>
      <c r="E460">
        <v>28</v>
      </c>
    </row>
    <row r="461" spans="1:5" x14ac:dyDescent="0.25">
      <c r="A461" t="s">
        <v>1615</v>
      </c>
      <c r="B461" t="s">
        <v>106</v>
      </c>
      <c r="C461" t="s">
        <v>1614</v>
      </c>
      <c r="D461" s="1">
        <v>45860</v>
      </c>
      <c r="E461">
        <v>28</v>
      </c>
    </row>
    <row r="462" spans="1:5" x14ac:dyDescent="0.25">
      <c r="A462" t="s">
        <v>1616</v>
      </c>
      <c r="B462" t="s">
        <v>106</v>
      </c>
      <c r="C462" t="s">
        <v>1614</v>
      </c>
      <c r="D462" s="1">
        <v>45888</v>
      </c>
      <c r="E462">
        <v>28</v>
      </c>
    </row>
    <row r="463" spans="1:5" x14ac:dyDescent="0.25">
      <c r="A463" t="s">
        <v>1617</v>
      </c>
      <c r="B463" t="s">
        <v>106</v>
      </c>
      <c r="C463" t="s">
        <v>1614</v>
      </c>
      <c r="D463" s="1">
        <v>45913</v>
      </c>
      <c r="E463">
        <v>28</v>
      </c>
    </row>
    <row r="464" spans="1:5" x14ac:dyDescent="0.25">
      <c r="A464" t="s">
        <v>1618</v>
      </c>
      <c r="B464" t="s">
        <v>107</v>
      </c>
      <c r="C464" t="s">
        <v>1619</v>
      </c>
      <c r="D464" s="1">
        <v>45742</v>
      </c>
      <c r="E464">
        <v>21</v>
      </c>
    </row>
    <row r="465" spans="1:5" x14ac:dyDescent="0.25">
      <c r="A465" t="s">
        <v>1620</v>
      </c>
      <c r="B465" t="s">
        <v>107</v>
      </c>
      <c r="C465" t="s">
        <v>1619</v>
      </c>
      <c r="D465" s="1">
        <v>45763</v>
      </c>
      <c r="E465">
        <v>21</v>
      </c>
    </row>
    <row r="466" spans="1:5" x14ac:dyDescent="0.25">
      <c r="A466" t="s">
        <v>1621</v>
      </c>
      <c r="B466" t="s">
        <v>107</v>
      </c>
      <c r="C466" t="s">
        <v>1619</v>
      </c>
      <c r="D466" s="1">
        <v>45782</v>
      </c>
      <c r="E466">
        <v>21</v>
      </c>
    </row>
    <row r="467" spans="1:5" x14ac:dyDescent="0.25">
      <c r="A467" t="s">
        <v>1622</v>
      </c>
      <c r="B467" t="s">
        <v>107</v>
      </c>
      <c r="C467" t="s">
        <v>1619</v>
      </c>
      <c r="D467" s="1">
        <v>45805</v>
      </c>
      <c r="E467">
        <v>21</v>
      </c>
    </row>
    <row r="468" spans="1:5" x14ac:dyDescent="0.25">
      <c r="A468" t="s">
        <v>1623</v>
      </c>
      <c r="B468" t="s">
        <v>107</v>
      </c>
      <c r="C468" t="s">
        <v>1619</v>
      </c>
      <c r="D468" s="1">
        <v>45828</v>
      </c>
      <c r="E468">
        <v>21</v>
      </c>
    </row>
    <row r="469" spans="1:5" x14ac:dyDescent="0.25">
      <c r="A469" t="s">
        <v>1624</v>
      </c>
      <c r="B469" t="s">
        <v>107</v>
      </c>
      <c r="C469" t="s">
        <v>1619</v>
      </c>
      <c r="D469" s="1">
        <v>45848</v>
      </c>
      <c r="E469">
        <v>21</v>
      </c>
    </row>
    <row r="470" spans="1:5" x14ac:dyDescent="0.25">
      <c r="A470" t="s">
        <v>1625</v>
      </c>
      <c r="B470" t="s">
        <v>108</v>
      </c>
      <c r="C470" t="s">
        <v>1626</v>
      </c>
      <c r="D470" s="1">
        <v>45658</v>
      </c>
      <c r="E470">
        <v>21</v>
      </c>
    </row>
    <row r="471" spans="1:5" x14ac:dyDescent="0.25">
      <c r="A471" t="s">
        <v>1627</v>
      </c>
      <c r="B471" t="s">
        <v>108</v>
      </c>
      <c r="C471" t="s">
        <v>1626</v>
      </c>
      <c r="D471" s="1">
        <v>45678</v>
      </c>
      <c r="E471">
        <v>21</v>
      </c>
    </row>
    <row r="472" spans="1:5" x14ac:dyDescent="0.25">
      <c r="A472" t="s">
        <v>1628</v>
      </c>
      <c r="B472" t="s">
        <v>108</v>
      </c>
      <c r="C472" t="s">
        <v>1626</v>
      </c>
      <c r="D472" s="1">
        <v>45696</v>
      </c>
      <c r="E472">
        <v>21</v>
      </c>
    </row>
    <row r="473" spans="1:5" x14ac:dyDescent="0.25">
      <c r="A473" t="s">
        <v>1629</v>
      </c>
      <c r="B473" t="s">
        <v>109</v>
      </c>
      <c r="C473" t="s">
        <v>1630</v>
      </c>
      <c r="D473" s="1">
        <v>45829</v>
      </c>
      <c r="E473">
        <v>28</v>
      </c>
    </row>
    <row r="474" spans="1:5" x14ac:dyDescent="0.25">
      <c r="A474" t="s">
        <v>1631</v>
      </c>
      <c r="B474" t="s">
        <v>109</v>
      </c>
      <c r="C474" t="s">
        <v>1630</v>
      </c>
      <c r="D474" s="1">
        <v>45855</v>
      </c>
      <c r="E474">
        <v>28</v>
      </c>
    </row>
    <row r="475" spans="1:5" x14ac:dyDescent="0.25">
      <c r="A475" t="s">
        <v>1632</v>
      </c>
      <c r="B475" t="s">
        <v>109</v>
      </c>
      <c r="C475" t="s">
        <v>1630</v>
      </c>
      <c r="D475" s="1">
        <v>45884</v>
      </c>
      <c r="E475">
        <v>28</v>
      </c>
    </row>
    <row r="476" spans="1:5" x14ac:dyDescent="0.25">
      <c r="A476" t="s">
        <v>1633</v>
      </c>
      <c r="B476" t="s">
        <v>109</v>
      </c>
      <c r="C476" t="s">
        <v>1630</v>
      </c>
      <c r="D476" s="1">
        <v>45915</v>
      </c>
      <c r="E476">
        <v>28</v>
      </c>
    </row>
    <row r="477" spans="1:5" x14ac:dyDescent="0.25">
      <c r="A477" t="s">
        <v>1634</v>
      </c>
      <c r="B477" t="s">
        <v>111</v>
      </c>
      <c r="C477" t="s">
        <v>1635</v>
      </c>
      <c r="D477" s="1">
        <v>45686</v>
      </c>
      <c r="E477">
        <v>30</v>
      </c>
    </row>
    <row r="478" spans="1:5" x14ac:dyDescent="0.25">
      <c r="A478" t="s">
        <v>1636</v>
      </c>
      <c r="B478" t="s">
        <v>111</v>
      </c>
      <c r="C478" t="s">
        <v>1635</v>
      </c>
      <c r="D478" s="1">
        <v>45716</v>
      </c>
      <c r="E478">
        <v>30</v>
      </c>
    </row>
    <row r="479" spans="1:5" x14ac:dyDescent="0.25">
      <c r="A479" t="s">
        <v>1637</v>
      </c>
      <c r="B479" t="s">
        <v>111</v>
      </c>
      <c r="C479" t="s">
        <v>1635</v>
      </c>
      <c r="D479" s="1">
        <v>45746</v>
      </c>
      <c r="E479">
        <v>30</v>
      </c>
    </row>
    <row r="480" spans="1:5" x14ac:dyDescent="0.25">
      <c r="A480" t="s">
        <v>1638</v>
      </c>
      <c r="B480" t="s">
        <v>111</v>
      </c>
      <c r="C480" t="s">
        <v>1635</v>
      </c>
      <c r="D480" s="1">
        <v>45777</v>
      </c>
      <c r="E480">
        <v>30</v>
      </c>
    </row>
    <row r="481" spans="1:5" x14ac:dyDescent="0.25">
      <c r="A481" t="s">
        <v>1639</v>
      </c>
      <c r="B481" t="s">
        <v>112</v>
      </c>
      <c r="C481" t="s">
        <v>1640</v>
      </c>
      <c r="D481" s="1">
        <v>45829</v>
      </c>
      <c r="E481">
        <v>28</v>
      </c>
    </row>
    <row r="482" spans="1:5" x14ac:dyDescent="0.25">
      <c r="A482" t="s">
        <v>1641</v>
      </c>
      <c r="B482" t="s">
        <v>112</v>
      </c>
      <c r="C482" t="s">
        <v>1640</v>
      </c>
      <c r="D482" s="1">
        <v>45859</v>
      </c>
      <c r="E482">
        <v>28</v>
      </c>
    </row>
    <row r="483" spans="1:5" x14ac:dyDescent="0.25">
      <c r="A483" t="s">
        <v>1642</v>
      </c>
      <c r="B483" t="s">
        <v>112</v>
      </c>
      <c r="C483" t="s">
        <v>1640</v>
      </c>
      <c r="D483" s="1">
        <v>45889</v>
      </c>
      <c r="E483">
        <v>28</v>
      </c>
    </row>
    <row r="484" spans="1:5" x14ac:dyDescent="0.25">
      <c r="A484" t="s">
        <v>1643</v>
      </c>
      <c r="B484" t="s">
        <v>112</v>
      </c>
      <c r="C484" t="s">
        <v>1640</v>
      </c>
      <c r="D484" s="1">
        <v>45915</v>
      </c>
      <c r="E484">
        <v>28</v>
      </c>
    </row>
    <row r="485" spans="1:5" x14ac:dyDescent="0.25">
      <c r="A485" t="s">
        <v>1644</v>
      </c>
      <c r="B485" t="s">
        <v>112</v>
      </c>
      <c r="C485" t="s">
        <v>1640</v>
      </c>
      <c r="D485" s="1">
        <v>45943</v>
      </c>
      <c r="E485">
        <v>28</v>
      </c>
    </row>
    <row r="486" spans="1:5" x14ac:dyDescent="0.25">
      <c r="A486" t="s">
        <v>1645</v>
      </c>
      <c r="B486" t="s">
        <v>113</v>
      </c>
      <c r="C486" t="s">
        <v>1646</v>
      </c>
      <c r="D486" s="1">
        <v>45696</v>
      </c>
      <c r="E486">
        <v>21</v>
      </c>
    </row>
    <row r="487" spans="1:5" x14ac:dyDescent="0.25">
      <c r="A487" t="s">
        <v>1647</v>
      </c>
      <c r="B487" t="s">
        <v>113</v>
      </c>
      <c r="C487" t="s">
        <v>1646</v>
      </c>
      <c r="D487" s="1">
        <v>45714</v>
      </c>
      <c r="E487">
        <v>21</v>
      </c>
    </row>
    <row r="488" spans="1:5" x14ac:dyDescent="0.25">
      <c r="A488" t="s">
        <v>1648</v>
      </c>
      <c r="B488" t="s">
        <v>113</v>
      </c>
      <c r="C488" t="s">
        <v>1646</v>
      </c>
      <c r="D488" s="1">
        <v>45735</v>
      </c>
      <c r="E488">
        <v>21</v>
      </c>
    </row>
    <row r="489" spans="1:5" x14ac:dyDescent="0.25">
      <c r="A489" t="s">
        <v>1649</v>
      </c>
      <c r="B489" t="s">
        <v>114</v>
      </c>
      <c r="C489" t="s">
        <v>1650</v>
      </c>
      <c r="D489" s="1">
        <v>45788</v>
      </c>
      <c r="E489">
        <v>28</v>
      </c>
    </row>
    <row r="490" spans="1:5" x14ac:dyDescent="0.25">
      <c r="A490" t="s">
        <v>1651</v>
      </c>
      <c r="B490" t="s">
        <v>114</v>
      </c>
      <c r="C490" t="s">
        <v>1650</v>
      </c>
      <c r="D490" s="1">
        <v>45819</v>
      </c>
      <c r="E490">
        <v>28</v>
      </c>
    </row>
    <row r="491" spans="1:5" x14ac:dyDescent="0.25">
      <c r="A491" t="s">
        <v>1652</v>
      </c>
      <c r="B491" t="s">
        <v>114</v>
      </c>
      <c r="C491" t="s">
        <v>1650</v>
      </c>
      <c r="D491" s="1">
        <v>45847</v>
      </c>
      <c r="E491">
        <v>28</v>
      </c>
    </row>
    <row r="492" spans="1:5" x14ac:dyDescent="0.25">
      <c r="A492" t="s">
        <v>1653</v>
      </c>
      <c r="B492" t="s">
        <v>114</v>
      </c>
      <c r="C492" t="s">
        <v>1650</v>
      </c>
      <c r="D492" s="1">
        <v>45873</v>
      </c>
      <c r="E492">
        <v>28</v>
      </c>
    </row>
    <row r="493" spans="1:5" x14ac:dyDescent="0.25">
      <c r="A493" t="s">
        <v>1654</v>
      </c>
      <c r="B493" t="s">
        <v>114</v>
      </c>
      <c r="C493" t="s">
        <v>1650</v>
      </c>
      <c r="D493" s="1">
        <v>45902</v>
      </c>
      <c r="E493">
        <v>28</v>
      </c>
    </row>
    <row r="494" spans="1:5" x14ac:dyDescent="0.25">
      <c r="A494" t="s">
        <v>1655</v>
      </c>
      <c r="B494" t="s">
        <v>114</v>
      </c>
      <c r="C494" t="s">
        <v>1650</v>
      </c>
      <c r="D494" s="1">
        <v>45932</v>
      </c>
      <c r="E494">
        <v>28</v>
      </c>
    </row>
    <row r="495" spans="1:5" x14ac:dyDescent="0.25">
      <c r="A495" t="s">
        <v>1656</v>
      </c>
      <c r="B495" t="s">
        <v>115</v>
      </c>
      <c r="C495" t="s">
        <v>1657</v>
      </c>
      <c r="D495" s="1">
        <v>45683</v>
      </c>
      <c r="E495">
        <v>21</v>
      </c>
    </row>
    <row r="496" spans="1:5" x14ac:dyDescent="0.25">
      <c r="A496" t="s">
        <v>1658</v>
      </c>
      <c r="B496" t="s">
        <v>115</v>
      </c>
      <c r="C496" t="s">
        <v>1657</v>
      </c>
      <c r="D496" s="1">
        <v>45702</v>
      </c>
      <c r="E496">
        <v>21</v>
      </c>
    </row>
    <row r="497" spans="1:5" x14ac:dyDescent="0.25">
      <c r="A497" t="s">
        <v>1659</v>
      </c>
      <c r="B497" t="s">
        <v>115</v>
      </c>
      <c r="C497" t="s">
        <v>1657</v>
      </c>
      <c r="D497" s="1">
        <v>45720</v>
      </c>
      <c r="E497">
        <v>21</v>
      </c>
    </row>
    <row r="498" spans="1:5" x14ac:dyDescent="0.25">
      <c r="A498" t="s">
        <v>1660</v>
      </c>
      <c r="B498" t="s">
        <v>115</v>
      </c>
      <c r="C498" t="s">
        <v>1657</v>
      </c>
      <c r="D498" s="1">
        <v>45743</v>
      </c>
      <c r="E498">
        <v>21</v>
      </c>
    </row>
    <row r="499" spans="1:5" x14ac:dyDescent="0.25">
      <c r="A499" t="s">
        <v>1661</v>
      </c>
      <c r="B499" t="s">
        <v>115</v>
      </c>
      <c r="C499" t="s">
        <v>1657</v>
      </c>
      <c r="D499" s="1">
        <v>45762</v>
      </c>
      <c r="E499">
        <v>21</v>
      </c>
    </row>
    <row r="500" spans="1:5" x14ac:dyDescent="0.25">
      <c r="A500" t="s">
        <v>1662</v>
      </c>
      <c r="B500" t="s">
        <v>116</v>
      </c>
      <c r="C500" t="s">
        <v>1663</v>
      </c>
      <c r="D500" s="1">
        <v>45822</v>
      </c>
      <c r="E500">
        <v>30</v>
      </c>
    </row>
    <row r="501" spans="1:5" x14ac:dyDescent="0.25">
      <c r="A501" t="s">
        <v>1664</v>
      </c>
      <c r="B501" t="s">
        <v>116</v>
      </c>
      <c r="C501" t="s">
        <v>1663</v>
      </c>
      <c r="D501" s="1">
        <v>45852</v>
      </c>
      <c r="E501">
        <v>30</v>
      </c>
    </row>
    <row r="502" spans="1:5" x14ac:dyDescent="0.25">
      <c r="A502" t="s">
        <v>1665</v>
      </c>
      <c r="B502" t="s">
        <v>116</v>
      </c>
      <c r="C502" t="s">
        <v>1663</v>
      </c>
      <c r="D502" s="1">
        <v>45885</v>
      </c>
      <c r="E502">
        <v>30</v>
      </c>
    </row>
    <row r="503" spans="1:5" x14ac:dyDescent="0.25">
      <c r="A503" t="s">
        <v>1666</v>
      </c>
      <c r="B503" t="s">
        <v>117</v>
      </c>
      <c r="C503" t="s">
        <v>1667</v>
      </c>
      <c r="D503" s="1">
        <v>45774</v>
      </c>
      <c r="E503">
        <v>28</v>
      </c>
    </row>
    <row r="504" spans="1:5" x14ac:dyDescent="0.25">
      <c r="A504" t="s">
        <v>1668</v>
      </c>
      <c r="B504" t="s">
        <v>117</v>
      </c>
      <c r="C504" t="s">
        <v>1667</v>
      </c>
      <c r="D504" s="1">
        <v>45805</v>
      </c>
      <c r="E504">
        <v>28</v>
      </c>
    </row>
    <row r="505" spans="1:5" x14ac:dyDescent="0.25">
      <c r="A505" t="s">
        <v>1669</v>
      </c>
      <c r="B505" t="s">
        <v>117</v>
      </c>
      <c r="C505" t="s">
        <v>1667</v>
      </c>
      <c r="D505" s="1">
        <v>45833</v>
      </c>
      <c r="E505">
        <v>28</v>
      </c>
    </row>
    <row r="506" spans="1:5" x14ac:dyDescent="0.25">
      <c r="A506" t="s">
        <v>1670</v>
      </c>
      <c r="B506" t="s">
        <v>117</v>
      </c>
      <c r="C506" t="s">
        <v>1667</v>
      </c>
      <c r="D506" s="1">
        <v>45862</v>
      </c>
      <c r="E506">
        <v>28</v>
      </c>
    </row>
    <row r="507" spans="1:5" x14ac:dyDescent="0.25">
      <c r="A507" t="s">
        <v>1671</v>
      </c>
      <c r="B507" t="s">
        <v>117</v>
      </c>
      <c r="C507" t="s">
        <v>1667</v>
      </c>
      <c r="D507" s="1">
        <v>45889</v>
      </c>
      <c r="E507">
        <v>28</v>
      </c>
    </row>
    <row r="508" spans="1:5" x14ac:dyDescent="0.25">
      <c r="A508" t="s">
        <v>1672</v>
      </c>
      <c r="B508" t="s">
        <v>117</v>
      </c>
      <c r="C508" t="s">
        <v>1667</v>
      </c>
      <c r="D508" s="1">
        <v>45920</v>
      </c>
      <c r="E508">
        <v>28</v>
      </c>
    </row>
    <row r="509" spans="1:5" x14ac:dyDescent="0.25">
      <c r="A509" t="s">
        <v>1673</v>
      </c>
      <c r="B509" t="s">
        <v>118</v>
      </c>
      <c r="C509" t="s">
        <v>1674</v>
      </c>
      <c r="D509" s="1">
        <v>45725</v>
      </c>
      <c r="E509">
        <v>30</v>
      </c>
    </row>
    <row r="510" spans="1:5" x14ac:dyDescent="0.25">
      <c r="A510" t="s">
        <v>1675</v>
      </c>
      <c r="B510" t="s">
        <v>118</v>
      </c>
      <c r="C510" t="s">
        <v>1674</v>
      </c>
      <c r="D510" s="1">
        <v>45756</v>
      </c>
      <c r="E510">
        <v>30</v>
      </c>
    </row>
    <row r="511" spans="1:5" x14ac:dyDescent="0.25">
      <c r="A511" t="s">
        <v>1676</v>
      </c>
      <c r="B511" t="s">
        <v>118</v>
      </c>
      <c r="C511" t="s">
        <v>1674</v>
      </c>
      <c r="D511" s="1">
        <v>45788</v>
      </c>
      <c r="E511">
        <v>30</v>
      </c>
    </row>
    <row r="512" spans="1:5" x14ac:dyDescent="0.25">
      <c r="A512" t="s">
        <v>1677</v>
      </c>
      <c r="B512" t="s">
        <v>118</v>
      </c>
      <c r="C512" t="s">
        <v>1674</v>
      </c>
      <c r="D512" s="1">
        <v>45819</v>
      </c>
      <c r="E512">
        <v>30</v>
      </c>
    </row>
    <row r="513" spans="1:5" x14ac:dyDescent="0.25">
      <c r="A513" t="s">
        <v>1678</v>
      </c>
      <c r="B513" t="s">
        <v>119</v>
      </c>
      <c r="C513" t="s">
        <v>1679</v>
      </c>
      <c r="D513" s="1">
        <v>45670</v>
      </c>
      <c r="E513">
        <v>21</v>
      </c>
    </row>
    <row r="514" spans="1:5" x14ac:dyDescent="0.25">
      <c r="A514" t="s">
        <v>1680</v>
      </c>
      <c r="B514" t="s">
        <v>119</v>
      </c>
      <c r="C514" t="s">
        <v>1679</v>
      </c>
      <c r="D514" s="1">
        <v>45691</v>
      </c>
      <c r="E514">
        <v>21</v>
      </c>
    </row>
    <row r="515" spans="1:5" x14ac:dyDescent="0.25">
      <c r="A515" t="s">
        <v>1681</v>
      </c>
      <c r="B515" t="s">
        <v>119</v>
      </c>
      <c r="C515" t="s">
        <v>1679</v>
      </c>
      <c r="D515" s="1">
        <v>45711</v>
      </c>
      <c r="E515">
        <v>21</v>
      </c>
    </row>
    <row r="516" spans="1:5" x14ac:dyDescent="0.25">
      <c r="A516" t="s">
        <v>1682</v>
      </c>
      <c r="B516" t="s">
        <v>119</v>
      </c>
      <c r="C516" t="s">
        <v>1679</v>
      </c>
      <c r="D516" s="1">
        <v>45730</v>
      </c>
      <c r="E516">
        <v>21</v>
      </c>
    </row>
    <row r="517" spans="1:5" x14ac:dyDescent="0.25">
      <c r="A517" t="s">
        <v>1683</v>
      </c>
      <c r="B517" t="s">
        <v>119</v>
      </c>
      <c r="C517" t="s">
        <v>1679</v>
      </c>
      <c r="D517" s="1">
        <v>45752</v>
      </c>
      <c r="E517">
        <v>21</v>
      </c>
    </row>
    <row r="518" spans="1:5" x14ac:dyDescent="0.25">
      <c r="A518" t="s">
        <v>1684</v>
      </c>
      <c r="B518" t="s">
        <v>119</v>
      </c>
      <c r="C518" t="s">
        <v>1679</v>
      </c>
      <c r="D518" s="1">
        <v>45771</v>
      </c>
      <c r="E518">
        <v>21</v>
      </c>
    </row>
    <row r="519" spans="1:5" x14ac:dyDescent="0.25">
      <c r="A519" t="s">
        <v>1685</v>
      </c>
      <c r="B519" t="s">
        <v>120</v>
      </c>
      <c r="C519" t="s">
        <v>1686</v>
      </c>
      <c r="D519" s="1">
        <v>45702</v>
      </c>
      <c r="E519">
        <v>30</v>
      </c>
    </row>
    <row r="520" spans="1:5" x14ac:dyDescent="0.25">
      <c r="A520" t="s">
        <v>1687</v>
      </c>
      <c r="B520" t="s">
        <v>120</v>
      </c>
      <c r="C520" t="s">
        <v>1686</v>
      </c>
      <c r="D520" s="1">
        <v>45734</v>
      </c>
      <c r="E520">
        <v>30</v>
      </c>
    </row>
    <row r="521" spans="1:5" x14ac:dyDescent="0.25">
      <c r="A521" t="s">
        <v>1688</v>
      </c>
      <c r="B521" t="s">
        <v>120</v>
      </c>
      <c r="C521" t="s">
        <v>1686</v>
      </c>
      <c r="D521" s="1">
        <v>45767</v>
      </c>
      <c r="E521">
        <v>30</v>
      </c>
    </row>
    <row r="522" spans="1:5" x14ac:dyDescent="0.25">
      <c r="A522" t="s">
        <v>1689</v>
      </c>
      <c r="B522" t="s">
        <v>121</v>
      </c>
      <c r="C522" t="s">
        <v>1690</v>
      </c>
      <c r="D522" s="1">
        <v>45732</v>
      </c>
      <c r="E522">
        <v>28</v>
      </c>
    </row>
    <row r="523" spans="1:5" x14ac:dyDescent="0.25">
      <c r="A523" t="s">
        <v>1691</v>
      </c>
      <c r="B523" t="s">
        <v>121</v>
      </c>
      <c r="C523" t="s">
        <v>1690</v>
      </c>
      <c r="D523" s="1">
        <v>45762</v>
      </c>
      <c r="E523">
        <v>28</v>
      </c>
    </row>
    <row r="524" spans="1:5" x14ac:dyDescent="0.25">
      <c r="A524" t="s">
        <v>1692</v>
      </c>
      <c r="B524" t="s">
        <v>121</v>
      </c>
      <c r="C524" t="s">
        <v>1690</v>
      </c>
      <c r="D524" s="1">
        <v>45789</v>
      </c>
      <c r="E524">
        <v>28</v>
      </c>
    </row>
    <row r="525" spans="1:5" x14ac:dyDescent="0.25">
      <c r="A525" t="s">
        <v>1693</v>
      </c>
      <c r="B525" t="s">
        <v>121</v>
      </c>
      <c r="C525" t="s">
        <v>1690</v>
      </c>
      <c r="D525" s="1">
        <v>45814</v>
      </c>
      <c r="E525">
        <v>28</v>
      </c>
    </row>
    <row r="526" spans="1:5" x14ac:dyDescent="0.25">
      <c r="A526" t="s">
        <v>1694</v>
      </c>
      <c r="B526" t="s">
        <v>121</v>
      </c>
      <c r="C526" t="s">
        <v>1690</v>
      </c>
      <c r="D526" s="1">
        <v>45841</v>
      </c>
      <c r="E526">
        <v>28</v>
      </c>
    </row>
    <row r="527" spans="1:5" x14ac:dyDescent="0.25">
      <c r="A527" t="s">
        <v>1695</v>
      </c>
      <c r="B527" t="s">
        <v>122</v>
      </c>
      <c r="C527" t="s">
        <v>1696</v>
      </c>
      <c r="D527" s="1">
        <v>45831</v>
      </c>
      <c r="E527">
        <v>30</v>
      </c>
    </row>
    <row r="528" spans="1:5" x14ac:dyDescent="0.25">
      <c r="A528" t="s">
        <v>1697</v>
      </c>
      <c r="B528" t="s">
        <v>122</v>
      </c>
      <c r="C528" t="s">
        <v>1696</v>
      </c>
      <c r="D528" s="1">
        <v>45863</v>
      </c>
      <c r="E528">
        <v>30</v>
      </c>
    </row>
    <row r="529" spans="1:5" x14ac:dyDescent="0.25">
      <c r="A529" t="s">
        <v>1698</v>
      </c>
      <c r="B529" t="s">
        <v>122</v>
      </c>
      <c r="C529" t="s">
        <v>1696</v>
      </c>
      <c r="D529" s="1">
        <v>45895</v>
      </c>
      <c r="E529">
        <v>30</v>
      </c>
    </row>
    <row r="530" spans="1:5" x14ac:dyDescent="0.25">
      <c r="A530" t="s">
        <v>1699</v>
      </c>
      <c r="B530" t="s">
        <v>123</v>
      </c>
      <c r="C530" t="s">
        <v>1700</v>
      </c>
      <c r="D530" s="1">
        <v>45767</v>
      </c>
      <c r="E530">
        <v>28</v>
      </c>
    </row>
    <row r="531" spans="1:5" x14ac:dyDescent="0.25">
      <c r="A531" t="s">
        <v>1701</v>
      </c>
      <c r="B531" t="s">
        <v>123</v>
      </c>
      <c r="C531" t="s">
        <v>1700</v>
      </c>
      <c r="D531" s="1">
        <v>45793</v>
      </c>
      <c r="E531">
        <v>28</v>
      </c>
    </row>
    <row r="532" spans="1:5" x14ac:dyDescent="0.25">
      <c r="A532" t="s">
        <v>1702</v>
      </c>
      <c r="B532" t="s">
        <v>123</v>
      </c>
      <c r="C532" t="s">
        <v>1700</v>
      </c>
      <c r="D532" s="1">
        <v>45818</v>
      </c>
      <c r="E532">
        <v>28</v>
      </c>
    </row>
    <row r="533" spans="1:5" x14ac:dyDescent="0.25">
      <c r="A533" t="s">
        <v>1703</v>
      </c>
      <c r="B533" t="s">
        <v>123</v>
      </c>
      <c r="C533" t="s">
        <v>1700</v>
      </c>
      <c r="D533" s="1">
        <v>45846</v>
      </c>
      <c r="E533">
        <v>28</v>
      </c>
    </row>
    <row r="534" spans="1:5" x14ac:dyDescent="0.25">
      <c r="A534" t="s">
        <v>1704</v>
      </c>
      <c r="B534" t="s">
        <v>123</v>
      </c>
      <c r="C534" t="s">
        <v>1700</v>
      </c>
      <c r="D534" s="1">
        <v>45873</v>
      </c>
      <c r="E534">
        <v>28</v>
      </c>
    </row>
    <row r="535" spans="1:5" x14ac:dyDescent="0.25">
      <c r="A535" t="s">
        <v>1705</v>
      </c>
      <c r="B535" t="s">
        <v>124</v>
      </c>
      <c r="C535" t="s">
        <v>1706</v>
      </c>
      <c r="D535" s="1">
        <v>45682</v>
      </c>
      <c r="E535">
        <v>21</v>
      </c>
    </row>
    <row r="536" spans="1:5" x14ac:dyDescent="0.25">
      <c r="A536" t="s">
        <v>1707</v>
      </c>
      <c r="B536" t="s">
        <v>124</v>
      </c>
      <c r="C536" t="s">
        <v>1706</v>
      </c>
      <c r="D536" s="1">
        <v>45705</v>
      </c>
      <c r="E536">
        <v>21</v>
      </c>
    </row>
    <row r="537" spans="1:5" x14ac:dyDescent="0.25">
      <c r="A537" t="s">
        <v>1708</v>
      </c>
      <c r="B537" t="s">
        <v>124</v>
      </c>
      <c r="C537" t="s">
        <v>1706</v>
      </c>
      <c r="D537" s="1">
        <v>45726</v>
      </c>
      <c r="E537">
        <v>21</v>
      </c>
    </row>
    <row r="538" spans="1:5" x14ac:dyDescent="0.25">
      <c r="A538" t="s">
        <v>1709</v>
      </c>
      <c r="B538" t="s">
        <v>124</v>
      </c>
      <c r="C538" t="s">
        <v>1706</v>
      </c>
      <c r="D538" s="1">
        <v>45750</v>
      </c>
      <c r="E538">
        <v>21</v>
      </c>
    </row>
    <row r="539" spans="1:5" x14ac:dyDescent="0.25">
      <c r="A539" t="s">
        <v>1710</v>
      </c>
      <c r="B539" t="s">
        <v>124</v>
      </c>
      <c r="C539" t="s">
        <v>1706</v>
      </c>
      <c r="D539" s="1">
        <v>45772</v>
      </c>
      <c r="E539">
        <v>21</v>
      </c>
    </row>
    <row r="540" spans="1:5" x14ac:dyDescent="0.25">
      <c r="A540" t="s">
        <v>1711</v>
      </c>
      <c r="B540" t="s">
        <v>125</v>
      </c>
      <c r="C540" t="s">
        <v>1712</v>
      </c>
      <c r="D540" s="1">
        <v>45660</v>
      </c>
      <c r="E540">
        <v>28</v>
      </c>
    </row>
    <row r="541" spans="1:5" x14ac:dyDescent="0.25">
      <c r="A541" t="s">
        <v>1713</v>
      </c>
      <c r="B541" t="s">
        <v>125</v>
      </c>
      <c r="C541" t="s">
        <v>1712</v>
      </c>
      <c r="D541" s="1">
        <v>45687</v>
      </c>
      <c r="E541">
        <v>28</v>
      </c>
    </row>
    <row r="542" spans="1:5" x14ac:dyDescent="0.25">
      <c r="A542" t="s">
        <v>1714</v>
      </c>
      <c r="B542" t="s">
        <v>125</v>
      </c>
      <c r="C542" t="s">
        <v>1712</v>
      </c>
      <c r="D542" s="1">
        <v>45715</v>
      </c>
      <c r="E542">
        <v>28</v>
      </c>
    </row>
    <row r="543" spans="1:5" x14ac:dyDescent="0.25">
      <c r="A543" t="s">
        <v>1715</v>
      </c>
      <c r="B543" t="s">
        <v>125</v>
      </c>
      <c r="C543" t="s">
        <v>1712</v>
      </c>
      <c r="D543" s="1">
        <v>45742</v>
      </c>
      <c r="E543">
        <v>28</v>
      </c>
    </row>
    <row r="544" spans="1:5" x14ac:dyDescent="0.25">
      <c r="A544" t="s">
        <v>1716</v>
      </c>
      <c r="B544" t="s">
        <v>126</v>
      </c>
      <c r="C544" t="s">
        <v>1717</v>
      </c>
      <c r="D544" s="1">
        <v>45827</v>
      </c>
      <c r="E544">
        <v>21</v>
      </c>
    </row>
    <row r="545" spans="1:5" x14ac:dyDescent="0.25">
      <c r="A545" t="s">
        <v>1718</v>
      </c>
      <c r="B545" t="s">
        <v>126</v>
      </c>
      <c r="C545" t="s">
        <v>1717</v>
      </c>
      <c r="D545" s="1">
        <v>45850</v>
      </c>
      <c r="E545">
        <v>21</v>
      </c>
    </row>
    <row r="546" spans="1:5" x14ac:dyDescent="0.25">
      <c r="A546" t="s">
        <v>1719</v>
      </c>
      <c r="B546" t="s">
        <v>126</v>
      </c>
      <c r="C546" t="s">
        <v>1717</v>
      </c>
      <c r="D546" s="1">
        <v>45871</v>
      </c>
      <c r="E546">
        <v>21</v>
      </c>
    </row>
    <row r="547" spans="1:5" x14ac:dyDescent="0.25">
      <c r="A547" t="s">
        <v>1720</v>
      </c>
      <c r="B547" t="s">
        <v>126</v>
      </c>
      <c r="C547" t="s">
        <v>1717</v>
      </c>
      <c r="D547" s="1">
        <v>45894</v>
      </c>
      <c r="E547">
        <v>21</v>
      </c>
    </row>
    <row r="548" spans="1:5" x14ac:dyDescent="0.25">
      <c r="A548" t="s">
        <v>1721</v>
      </c>
      <c r="B548" t="s">
        <v>127</v>
      </c>
      <c r="C548" t="s">
        <v>1722</v>
      </c>
      <c r="D548" s="1">
        <v>45742</v>
      </c>
      <c r="E548">
        <v>30</v>
      </c>
    </row>
    <row r="549" spans="1:5" x14ac:dyDescent="0.25">
      <c r="A549" t="s">
        <v>1723</v>
      </c>
      <c r="B549" t="s">
        <v>127</v>
      </c>
      <c r="C549" t="s">
        <v>1722</v>
      </c>
      <c r="D549" s="1">
        <v>45771</v>
      </c>
      <c r="E549">
        <v>30</v>
      </c>
    </row>
    <row r="550" spans="1:5" x14ac:dyDescent="0.25">
      <c r="A550" t="s">
        <v>1724</v>
      </c>
      <c r="B550" t="s">
        <v>127</v>
      </c>
      <c r="C550" t="s">
        <v>1722</v>
      </c>
      <c r="D550" s="1">
        <v>45804</v>
      </c>
      <c r="E550">
        <v>30</v>
      </c>
    </row>
    <row r="551" spans="1:5" x14ac:dyDescent="0.25">
      <c r="A551" t="s">
        <v>1725</v>
      </c>
      <c r="B551" t="s">
        <v>127</v>
      </c>
      <c r="C551" t="s">
        <v>1722</v>
      </c>
      <c r="D551" s="1">
        <v>45832</v>
      </c>
      <c r="E551">
        <v>30</v>
      </c>
    </row>
    <row r="552" spans="1:5" x14ac:dyDescent="0.25">
      <c r="A552" t="s">
        <v>1726</v>
      </c>
      <c r="B552" t="s">
        <v>127</v>
      </c>
      <c r="C552" t="s">
        <v>1722</v>
      </c>
      <c r="D552" s="1">
        <v>45860</v>
      </c>
      <c r="E552">
        <v>30</v>
      </c>
    </row>
    <row r="553" spans="1:5" x14ac:dyDescent="0.25">
      <c r="A553" t="s">
        <v>1727</v>
      </c>
      <c r="B553" t="s">
        <v>127</v>
      </c>
      <c r="C553" t="s">
        <v>1722</v>
      </c>
      <c r="D553" s="1">
        <v>45889</v>
      </c>
      <c r="E553">
        <v>30</v>
      </c>
    </row>
    <row r="554" spans="1:5" x14ac:dyDescent="0.25">
      <c r="A554" t="s">
        <v>1728</v>
      </c>
      <c r="B554" t="s">
        <v>128</v>
      </c>
      <c r="C554" t="s">
        <v>1729</v>
      </c>
      <c r="D554" s="1">
        <v>45770</v>
      </c>
      <c r="E554">
        <v>21</v>
      </c>
    </row>
    <row r="555" spans="1:5" x14ac:dyDescent="0.25">
      <c r="A555" t="s">
        <v>1730</v>
      </c>
      <c r="B555" t="s">
        <v>128</v>
      </c>
      <c r="C555" t="s">
        <v>1729</v>
      </c>
      <c r="D555" s="1">
        <v>45790</v>
      </c>
      <c r="E555">
        <v>21</v>
      </c>
    </row>
    <row r="556" spans="1:5" x14ac:dyDescent="0.25">
      <c r="A556" t="s">
        <v>1731</v>
      </c>
      <c r="B556" t="s">
        <v>128</v>
      </c>
      <c r="C556" t="s">
        <v>1729</v>
      </c>
      <c r="D556" s="1">
        <v>45809</v>
      </c>
      <c r="E556">
        <v>21</v>
      </c>
    </row>
    <row r="557" spans="1:5" x14ac:dyDescent="0.25">
      <c r="A557" t="s">
        <v>1732</v>
      </c>
      <c r="B557" t="s">
        <v>128</v>
      </c>
      <c r="C557" t="s">
        <v>1729</v>
      </c>
      <c r="D557" s="1">
        <v>45832</v>
      </c>
      <c r="E557">
        <v>21</v>
      </c>
    </row>
    <row r="558" spans="1:5" x14ac:dyDescent="0.25">
      <c r="A558" t="s">
        <v>1733</v>
      </c>
      <c r="B558" t="s">
        <v>129</v>
      </c>
      <c r="C558" t="s">
        <v>1734</v>
      </c>
      <c r="D558" s="1">
        <v>45681</v>
      </c>
      <c r="E558">
        <v>21</v>
      </c>
    </row>
    <row r="559" spans="1:5" x14ac:dyDescent="0.25">
      <c r="A559" t="s">
        <v>1735</v>
      </c>
      <c r="B559" t="s">
        <v>129</v>
      </c>
      <c r="C559" t="s">
        <v>1734</v>
      </c>
      <c r="D559" s="1">
        <v>45700</v>
      </c>
      <c r="E559">
        <v>21</v>
      </c>
    </row>
    <row r="560" spans="1:5" x14ac:dyDescent="0.25">
      <c r="A560" t="s">
        <v>1736</v>
      </c>
      <c r="B560" t="s">
        <v>129</v>
      </c>
      <c r="C560" t="s">
        <v>1734</v>
      </c>
      <c r="D560" s="1">
        <v>45718</v>
      </c>
      <c r="E560">
        <v>21</v>
      </c>
    </row>
    <row r="561" spans="1:5" x14ac:dyDescent="0.25">
      <c r="A561" t="s">
        <v>1737</v>
      </c>
      <c r="B561" t="s">
        <v>129</v>
      </c>
      <c r="C561" t="s">
        <v>1734</v>
      </c>
      <c r="D561" s="1">
        <v>45738</v>
      </c>
      <c r="E561">
        <v>21</v>
      </c>
    </row>
    <row r="562" spans="1:5" x14ac:dyDescent="0.25">
      <c r="A562" t="s">
        <v>1738</v>
      </c>
      <c r="B562" t="s">
        <v>130</v>
      </c>
      <c r="C562" t="s">
        <v>1739</v>
      </c>
      <c r="D562" s="1">
        <v>45745</v>
      </c>
      <c r="E562">
        <v>28</v>
      </c>
    </row>
    <row r="563" spans="1:5" x14ac:dyDescent="0.25">
      <c r="A563" t="s">
        <v>1740</v>
      </c>
      <c r="B563" t="s">
        <v>130</v>
      </c>
      <c r="C563" t="s">
        <v>1739</v>
      </c>
      <c r="D563" s="1">
        <v>45771</v>
      </c>
      <c r="E563">
        <v>28</v>
      </c>
    </row>
    <row r="564" spans="1:5" x14ac:dyDescent="0.25">
      <c r="A564" t="s">
        <v>1741</v>
      </c>
      <c r="B564" t="s">
        <v>130</v>
      </c>
      <c r="C564" t="s">
        <v>1739</v>
      </c>
      <c r="D564" s="1">
        <v>45801</v>
      </c>
      <c r="E564">
        <v>28</v>
      </c>
    </row>
    <row r="565" spans="1:5" x14ac:dyDescent="0.25">
      <c r="A565" t="s">
        <v>1742</v>
      </c>
      <c r="B565" t="s">
        <v>130</v>
      </c>
      <c r="C565" t="s">
        <v>1739</v>
      </c>
      <c r="D565" s="1">
        <v>45828</v>
      </c>
      <c r="E565">
        <v>28</v>
      </c>
    </row>
    <row r="566" spans="1:5" x14ac:dyDescent="0.25">
      <c r="A566" t="s">
        <v>1743</v>
      </c>
      <c r="B566" t="s">
        <v>130</v>
      </c>
      <c r="C566" t="s">
        <v>1739</v>
      </c>
      <c r="D566" s="1">
        <v>45855</v>
      </c>
      <c r="E566">
        <v>28</v>
      </c>
    </row>
    <row r="567" spans="1:5" x14ac:dyDescent="0.25">
      <c r="A567" t="s">
        <v>1744</v>
      </c>
      <c r="B567" t="s">
        <v>131</v>
      </c>
      <c r="C567" t="s">
        <v>1745</v>
      </c>
      <c r="D567" s="1">
        <v>45687</v>
      </c>
      <c r="E567">
        <v>21</v>
      </c>
    </row>
    <row r="568" spans="1:5" x14ac:dyDescent="0.25">
      <c r="A568" t="s">
        <v>1746</v>
      </c>
      <c r="B568" t="s">
        <v>131</v>
      </c>
      <c r="C568" t="s">
        <v>1745</v>
      </c>
      <c r="D568" s="1">
        <v>45705</v>
      </c>
      <c r="E568">
        <v>21</v>
      </c>
    </row>
    <row r="569" spans="1:5" x14ac:dyDescent="0.25">
      <c r="A569" t="s">
        <v>1747</v>
      </c>
      <c r="B569" t="s">
        <v>131</v>
      </c>
      <c r="C569" t="s">
        <v>1745</v>
      </c>
      <c r="D569" s="1">
        <v>45726</v>
      </c>
      <c r="E569">
        <v>21</v>
      </c>
    </row>
    <row r="570" spans="1:5" x14ac:dyDescent="0.25">
      <c r="A570" t="s">
        <v>1748</v>
      </c>
      <c r="B570" t="s">
        <v>131</v>
      </c>
      <c r="C570" t="s">
        <v>1745</v>
      </c>
      <c r="D570" s="1">
        <v>45747</v>
      </c>
      <c r="E570">
        <v>21</v>
      </c>
    </row>
    <row r="571" spans="1:5" x14ac:dyDescent="0.25">
      <c r="A571" t="s">
        <v>1749</v>
      </c>
      <c r="B571" t="s">
        <v>131</v>
      </c>
      <c r="C571" t="s">
        <v>1745</v>
      </c>
      <c r="D571" s="1">
        <v>45766</v>
      </c>
      <c r="E571">
        <v>21</v>
      </c>
    </row>
    <row r="572" spans="1:5" x14ac:dyDescent="0.25">
      <c r="A572" t="s">
        <v>1750</v>
      </c>
      <c r="B572" t="s">
        <v>132</v>
      </c>
      <c r="C572" t="s">
        <v>1751</v>
      </c>
      <c r="D572" s="1">
        <v>45760</v>
      </c>
      <c r="E572">
        <v>30</v>
      </c>
    </row>
    <row r="573" spans="1:5" x14ac:dyDescent="0.25">
      <c r="A573" t="s">
        <v>1752</v>
      </c>
      <c r="B573" t="s">
        <v>132</v>
      </c>
      <c r="C573" t="s">
        <v>1751</v>
      </c>
      <c r="D573" s="1">
        <v>45790</v>
      </c>
      <c r="E573">
        <v>30</v>
      </c>
    </row>
    <row r="574" spans="1:5" x14ac:dyDescent="0.25">
      <c r="A574" t="s">
        <v>1753</v>
      </c>
      <c r="B574" t="s">
        <v>132</v>
      </c>
      <c r="C574" t="s">
        <v>1751</v>
      </c>
      <c r="D574" s="1">
        <v>45823</v>
      </c>
      <c r="E574">
        <v>30</v>
      </c>
    </row>
    <row r="575" spans="1:5" x14ac:dyDescent="0.25">
      <c r="A575" t="s">
        <v>1754</v>
      </c>
      <c r="B575" t="s">
        <v>132</v>
      </c>
      <c r="C575" t="s">
        <v>1751</v>
      </c>
      <c r="D575" s="1">
        <v>45856</v>
      </c>
      <c r="E575">
        <v>30</v>
      </c>
    </row>
    <row r="576" spans="1:5" x14ac:dyDescent="0.25">
      <c r="A576" t="s">
        <v>1755</v>
      </c>
      <c r="B576" t="s">
        <v>132</v>
      </c>
      <c r="C576" t="s">
        <v>1751</v>
      </c>
      <c r="D576" s="1">
        <v>45885</v>
      </c>
      <c r="E576">
        <v>30</v>
      </c>
    </row>
    <row r="577" spans="1:5" x14ac:dyDescent="0.25">
      <c r="A577" t="s">
        <v>1756</v>
      </c>
      <c r="B577" t="s">
        <v>133</v>
      </c>
      <c r="C577" t="s">
        <v>1757</v>
      </c>
      <c r="D577" s="1">
        <v>45727</v>
      </c>
      <c r="E577">
        <v>28</v>
      </c>
    </row>
    <row r="578" spans="1:5" x14ac:dyDescent="0.25">
      <c r="A578" t="s">
        <v>1758</v>
      </c>
      <c r="B578" t="s">
        <v>133</v>
      </c>
      <c r="C578" t="s">
        <v>1757</v>
      </c>
      <c r="D578" s="1">
        <v>45757</v>
      </c>
      <c r="E578">
        <v>28</v>
      </c>
    </row>
    <row r="579" spans="1:5" x14ac:dyDescent="0.25">
      <c r="A579" t="s">
        <v>1759</v>
      </c>
      <c r="B579" t="s">
        <v>133</v>
      </c>
      <c r="C579" t="s">
        <v>1757</v>
      </c>
      <c r="D579" s="1">
        <v>45784</v>
      </c>
      <c r="E579">
        <v>28</v>
      </c>
    </row>
    <row r="580" spans="1:5" x14ac:dyDescent="0.25">
      <c r="A580" t="s">
        <v>1760</v>
      </c>
      <c r="B580" t="s">
        <v>134</v>
      </c>
      <c r="C580" t="s">
        <v>1761</v>
      </c>
      <c r="D580" s="1">
        <v>45834</v>
      </c>
      <c r="E580">
        <v>30</v>
      </c>
    </row>
    <row r="581" spans="1:5" x14ac:dyDescent="0.25">
      <c r="A581" t="s">
        <v>1762</v>
      </c>
      <c r="B581" t="s">
        <v>134</v>
      </c>
      <c r="C581" t="s">
        <v>1761</v>
      </c>
      <c r="D581" s="1">
        <v>45863</v>
      </c>
      <c r="E581">
        <v>30</v>
      </c>
    </row>
    <row r="582" spans="1:5" x14ac:dyDescent="0.25">
      <c r="A582" t="s">
        <v>1763</v>
      </c>
      <c r="B582" t="s">
        <v>134</v>
      </c>
      <c r="C582" t="s">
        <v>1761</v>
      </c>
      <c r="D582" s="1">
        <v>45892</v>
      </c>
      <c r="E582">
        <v>30</v>
      </c>
    </row>
    <row r="583" spans="1:5" x14ac:dyDescent="0.25">
      <c r="A583" t="s">
        <v>1764</v>
      </c>
      <c r="B583" t="s">
        <v>134</v>
      </c>
      <c r="C583" t="s">
        <v>1761</v>
      </c>
      <c r="D583" s="1">
        <v>45923</v>
      </c>
      <c r="E583">
        <v>30</v>
      </c>
    </row>
    <row r="584" spans="1:5" x14ac:dyDescent="0.25">
      <c r="A584" t="s">
        <v>1765</v>
      </c>
      <c r="B584" t="s">
        <v>135</v>
      </c>
      <c r="C584" t="s">
        <v>1766</v>
      </c>
      <c r="D584" s="1">
        <v>45765</v>
      </c>
      <c r="E584">
        <v>30</v>
      </c>
    </row>
    <row r="585" spans="1:5" x14ac:dyDescent="0.25">
      <c r="A585" t="s">
        <v>1767</v>
      </c>
      <c r="B585" t="s">
        <v>135</v>
      </c>
      <c r="C585" t="s">
        <v>1766</v>
      </c>
      <c r="D585" s="1">
        <v>45793</v>
      </c>
      <c r="E585">
        <v>30</v>
      </c>
    </row>
    <row r="586" spans="1:5" x14ac:dyDescent="0.25">
      <c r="A586" t="s">
        <v>1768</v>
      </c>
      <c r="B586" t="s">
        <v>135</v>
      </c>
      <c r="C586" t="s">
        <v>1766</v>
      </c>
      <c r="D586" s="1">
        <v>45820</v>
      </c>
      <c r="E586">
        <v>30</v>
      </c>
    </row>
    <row r="587" spans="1:5" x14ac:dyDescent="0.25">
      <c r="A587" t="s">
        <v>1769</v>
      </c>
      <c r="B587" t="s">
        <v>135</v>
      </c>
      <c r="C587" t="s">
        <v>1766</v>
      </c>
      <c r="D587" s="1">
        <v>45852</v>
      </c>
      <c r="E587">
        <v>30</v>
      </c>
    </row>
    <row r="588" spans="1:5" x14ac:dyDescent="0.25">
      <c r="A588" t="s">
        <v>1770</v>
      </c>
      <c r="B588" t="s">
        <v>136</v>
      </c>
      <c r="C588" t="s">
        <v>1771</v>
      </c>
      <c r="D588" s="1">
        <v>45686</v>
      </c>
      <c r="E588">
        <v>28</v>
      </c>
    </row>
    <row r="589" spans="1:5" x14ac:dyDescent="0.25">
      <c r="A589" t="s">
        <v>1772</v>
      </c>
      <c r="B589" t="s">
        <v>136</v>
      </c>
      <c r="C589" t="s">
        <v>1771</v>
      </c>
      <c r="D589" s="1">
        <v>45713</v>
      </c>
      <c r="E589">
        <v>28</v>
      </c>
    </row>
    <row r="590" spans="1:5" x14ac:dyDescent="0.25">
      <c r="A590" t="s">
        <v>1773</v>
      </c>
      <c r="B590" t="s">
        <v>136</v>
      </c>
      <c r="C590" t="s">
        <v>1771</v>
      </c>
      <c r="D590" s="1">
        <v>45738</v>
      </c>
      <c r="E590">
        <v>28</v>
      </c>
    </row>
    <row r="591" spans="1:5" x14ac:dyDescent="0.25">
      <c r="A591" t="s">
        <v>1774</v>
      </c>
      <c r="B591" t="s">
        <v>136</v>
      </c>
      <c r="C591" t="s">
        <v>1771</v>
      </c>
      <c r="D591" s="1">
        <v>45766</v>
      </c>
      <c r="E591">
        <v>28</v>
      </c>
    </row>
    <row r="592" spans="1:5" x14ac:dyDescent="0.25">
      <c r="A592" t="s">
        <v>1775</v>
      </c>
      <c r="B592" t="s">
        <v>137</v>
      </c>
      <c r="C592" t="s">
        <v>1776</v>
      </c>
      <c r="D592" s="1">
        <v>45836</v>
      </c>
      <c r="E592">
        <v>28</v>
      </c>
    </row>
    <row r="593" spans="1:5" x14ac:dyDescent="0.25">
      <c r="A593" t="s">
        <v>1777</v>
      </c>
      <c r="B593" t="s">
        <v>137</v>
      </c>
      <c r="C593" t="s">
        <v>1776</v>
      </c>
      <c r="D593" s="1">
        <v>45863</v>
      </c>
      <c r="E593">
        <v>28</v>
      </c>
    </row>
    <row r="594" spans="1:5" x14ac:dyDescent="0.25">
      <c r="A594" t="s">
        <v>1778</v>
      </c>
      <c r="B594" t="s">
        <v>137</v>
      </c>
      <c r="C594" t="s">
        <v>1776</v>
      </c>
      <c r="D594" s="1">
        <v>45890</v>
      </c>
      <c r="E594">
        <v>28</v>
      </c>
    </row>
    <row r="595" spans="1:5" x14ac:dyDescent="0.25">
      <c r="A595" t="s">
        <v>1779</v>
      </c>
      <c r="B595" t="s">
        <v>137</v>
      </c>
      <c r="C595" t="s">
        <v>1776</v>
      </c>
      <c r="D595" s="1">
        <v>45917</v>
      </c>
      <c r="E595">
        <v>28</v>
      </c>
    </row>
    <row r="596" spans="1:5" x14ac:dyDescent="0.25">
      <c r="A596" t="s">
        <v>1780</v>
      </c>
      <c r="B596" t="s">
        <v>137</v>
      </c>
      <c r="C596" t="s">
        <v>1776</v>
      </c>
      <c r="D596" s="1">
        <v>45945</v>
      </c>
      <c r="E596">
        <v>28</v>
      </c>
    </row>
    <row r="597" spans="1:5" x14ac:dyDescent="0.25">
      <c r="A597" t="s">
        <v>1781</v>
      </c>
      <c r="B597" t="s">
        <v>138</v>
      </c>
      <c r="C597" t="s">
        <v>1782</v>
      </c>
      <c r="D597" s="1">
        <v>45698</v>
      </c>
      <c r="E597">
        <v>30</v>
      </c>
    </row>
    <row r="598" spans="1:5" x14ac:dyDescent="0.25">
      <c r="A598" t="s">
        <v>1783</v>
      </c>
      <c r="B598" t="s">
        <v>138</v>
      </c>
      <c r="C598" t="s">
        <v>1782</v>
      </c>
      <c r="D598" s="1">
        <v>45731</v>
      </c>
      <c r="E598">
        <v>30</v>
      </c>
    </row>
    <row r="599" spans="1:5" x14ac:dyDescent="0.25">
      <c r="A599" t="s">
        <v>1784</v>
      </c>
      <c r="B599" t="s">
        <v>138</v>
      </c>
      <c r="C599" t="s">
        <v>1782</v>
      </c>
      <c r="D599" s="1">
        <v>45760</v>
      </c>
      <c r="E599">
        <v>30</v>
      </c>
    </row>
    <row r="600" spans="1:5" x14ac:dyDescent="0.25">
      <c r="A600" t="s">
        <v>1785</v>
      </c>
      <c r="B600" t="s">
        <v>138</v>
      </c>
      <c r="C600" t="s">
        <v>1782</v>
      </c>
      <c r="D600" s="1">
        <v>45793</v>
      </c>
      <c r="E600">
        <v>30</v>
      </c>
    </row>
    <row r="601" spans="1:5" x14ac:dyDescent="0.25">
      <c r="A601" t="s">
        <v>1786</v>
      </c>
      <c r="B601" t="s">
        <v>138</v>
      </c>
      <c r="C601" t="s">
        <v>1782</v>
      </c>
      <c r="D601" s="1">
        <v>45825</v>
      </c>
      <c r="E601">
        <v>30</v>
      </c>
    </row>
    <row r="602" spans="1:5" x14ac:dyDescent="0.25">
      <c r="A602" t="s">
        <v>1787</v>
      </c>
      <c r="B602" t="s">
        <v>138</v>
      </c>
      <c r="C602" t="s">
        <v>1782</v>
      </c>
      <c r="D602" s="1">
        <v>45853</v>
      </c>
      <c r="E602">
        <v>30</v>
      </c>
    </row>
    <row r="603" spans="1:5" x14ac:dyDescent="0.25">
      <c r="A603" t="s">
        <v>1788</v>
      </c>
      <c r="B603" t="s">
        <v>139</v>
      </c>
      <c r="C603" t="s">
        <v>1789</v>
      </c>
      <c r="D603" s="1">
        <v>45764</v>
      </c>
      <c r="E603">
        <v>21</v>
      </c>
    </row>
    <row r="604" spans="1:5" x14ac:dyDescent="0.25">
      <c r="A604" t="s">
        <v>1790</v>
      </c>
      <c r="B604" t="s">
        <v>139</v>
      </c>
      <c r="C604" t="s">
        <v>1789</v>
      </c>
      <c r="D604" s="1">
        <v>45788</v>
      </c>
      <c r="E604">
        <v>21</v>
      </c>
    </row>
    <row r="605" spans="1:5" x14ac:dyDescent="0.25">
      <c r="A605" t="s">
        <v>1791</v>
      </c>
      <c r="B605" t="s">
        <v>139</v>
      </c>
      <c r="C605" t="s">
        <v>1789</v>
      </c>
      <c r="D605" s="1">
        <v>45808</v>
      </c>
      <c r="E605">
        <v>21</v>
      </c>
    </row>
    <row r="606" spans="1:5" x14ac:dyDescent="0.25">
      <c r="A606" t="s">
        <v>1792</v>
      </c>
      <c r="B606" t="s">
        <v>139</v>
      </c>
      <c r="C606" t="s">
        <v>1789</v>
      </c>
      <c r="D606" s="1">
        <v>45830</v>
      </c>
      <c r="E606">
        <v>21</v>
      </c>
    </row>
    <row r="607" spans="1:5" x14ac:dyDescent="0.25">
      <c r="A607" t="s">
        <v>1793</v>
      </c>
      <c r="B607" t="s">
        <v>139</v>
      </c>
      <c r="C607" t="s">
        <v>1789</v>
      </c>
      <c r="D607" s="1">
        <v>45848</v>
      </c>
      <c r="E607">
        <v>21</v>
      </c>
    </row>
    <row r="608" spans="1:5" x14ac:dyDescent="0.25">
      <c r="A608" t="s">
        <v>1794</v>
      </c>
      <c r="B608" t="s">
        <v>140</v>
      </c>
      <c r="C608" t="s">
        <v>1795</v>
      </c>
      <c r="D608" s="1">
        <v>45803</v>
      </c>
      <c r="E608">
        <v>30</v>
      </c>
    </row>
    <row r="609" spans="1:5" x14ac:dyDescent="0.25">
      <c r="A609" t="s">
        <v>1796</v>
      </c>
      <c r="B609" t="s">
        <v>140</v>
      </c>
      <c r="C609" t="s">
        <v>1795</v>
      </c>
      <c r="D609" s="1">
        <v>45831</v>
      </c>
      <c r="E609">
        <v>30</v>
      </c>
    </row>
    <row r="610" spans="1:5" x14ac:dyDescent="0.25">
      <c r="A610" t="s">
        <v>1797</v>
      </c>
      <c r="B610" t="s">
        <v>140</v>
      </c>
      <c r="C610" t="s">
        <v>1795</v>
      </c>
      <c r="D610" s="1">
        <v>45863</v>
      </c>
      <c r="E610">
        <v>30</v>
      </c>
    </row>
    <row r="611" spans="1:5" x14ac:dyDescent="0.25">
      <c r="A611" t="s">
        <v>1798</v>
      </c>
      <c r="B611" t="s">
        <v>140</v>
      </c>
      <c r="C611" t="s">
        <v>1795</v>
      </c>
      <c r="D611" s="1">
        <v>45891</v>
      </c>
      <c r="E611">
        <v>30</v>
      </c>
    </row>
    <row r="612" spans="1:5" x14ac:dyDescent="0.25">
      <c r="A612" t="s">
        <v>1799</v>
      </c>
      <c r="B612" t="s">
        <v>140</v>
      </c>
      <c r="C612" t="s">
        <v>1795</v>
      </c>
      <c r="D612" s="1">
        <v>45924</v>
      </c>
      <c r="E612">
        <v>30</v>
      </c>
    </row>
    <row r="613" spans="1:5" x14ac:dyDescent="0.25">
      <c r="A613" t="s">
        <v>1800</v>
      </c>
      <c r="B613" t="s">
        <v>141</v>
      </c>
      <c r="C613" t="s">
        <v>1801</v>
      </c>
      <c r="D613" s="1">
        <v>45704</v>
      </c>
      <c r="E613">
        <v>30</v>
      </c>
    </row>
    <row r="614" spans="1:5" x14ac:dyDescent="0.25">
      <c r="A614" t="s">
        <v>1802</v>
      </c>
      <c r="B614" t="s">
        <v>141</v>
      </c>
      <c r="C614" t="s">
        <v>1801</v>
      </c>
      <c r="D614" s="1">
        <v>45737</v>
      </c>
      <c r="E614">
        <v>30</v>
      </c>
    </row>
    <row r="615" spans="1:5" x14ac:dyDescent="0.25">
      <c r="A615" t="s">
        <v>1803</v>
      </c>
      <c r="B615" t="s">
        <v>141</v>
      </c>
      <c r="C615" t="s">
        <v>1801</v>
      </c>
      <c r="D615" s="1">
        <v>45770</v>
      </c>
      <c r="E615">
        <v>30</v>
      </c>
    </row>
    <row r="616" spans="1:5" x14ac:dyDescent="0.25">
      <c r="A616" t="s">
        <v>1804</v>
      </c>
      <c r="B616" t="s">
        <v>141</v>
      </c>
      <c r="C616" t="s">
        <v>1801</v>
      </c>
      <c r="D616" s="1">
        <v>45800</v>
      </c>
      <c r="E616">
        <v>30</v>
      </c>
    </row>
    <row r="617" spans="1:5" x14ac:dyDescent="0.25">
      <c r="A617" t="s">
        <v>1805</v>
      </c>
      <c r="B617" t="s">
        <v>141</v>
      </c>
      <c r="C617" t="s">
        <v>1801</v>
      </c>
      <c r="D617" s="1">
        <v>45828</v>
      </c>
      <c r="E617">
        <v>30</v>
      </c>
    </row>
    <row r="618" spans="1:5" x14ac:dyDescent="0.25">
      <c r="A618" t="s">
        <v>1806</v>
      </c>
      <c r="B618" t="s">
        <v>141</v>
      </c>
      <c r="C618" t="s">
        <v>1801</v>
      </c>
      <c r="D618" s="1">
        <v>45861</v>
      </c>
      <c r="E618">
        <v>30</v>
      </c>
    </row>
    <row r="619" spans="1:5" x14ac:dyDescent="0.25">
      <c r="A619" t="s">
        <v>1807</v>
      </c>
      <c r="B619" t="s">
        <v>142</v>
      </c>
      <c r="C619" t="s">
        <v>1808</v>
      </c>
      <c r="D619" s="1">
        <v>45749</v>
      </c>
      <c r="E619">
        <v>28</v>
      </c>
    </row>
    <row r="620" spans="1:5" x14ac:dyDescent="0.25">
      <c r="A620" t="s">
        <v>1809</v>
      </c>
      <c r="B620" t="s">
        <v>142</v>
      </c>
      <c r="C620" t="s">
        <v>1808</v>
      </c>
      <c r="D620" s="1">
        <v>45774</v>
      </c>
      <c r="E620">
        <v>28</v>
      </c>
    </row>
    <row r="621" spans="1:5" x14ac:dyDescent="0.25">
      <c r="A621" t="s">
        <v>1810</v>
      </c>
      <c r="B621" t="s">
        <v>142</v>
      </c>
      <c r="C621" t="s">
        <v>1808</v>
      </c>
      <c r="D621" s="1">
        <v>45802</v>
      </c>
      <c r="E621">
        <v>28</v>
      </c>
    </row>
    <row r="622" spans="1:5" x14ac:dyDescent="0.25">
      <c r="A622" t="s">
        <v>1811</v>
      </c>
      <c r="B622" t="s">
        <v>142</v>
      </c>
      <c r="C622" t="s">
        <v>1808</v>
      </c>
      <c r="D622" s="1">
        <v>45830</v>
      </c>
      <c r="E622">
        <v>28</v>
      </c>
    </row>
    <row r="623" spans="1:5" x14ac:dyDescent="0.25">
      <c r="A623" t="s">
        <v>1812</v>
      </c>
      <c r="B623" t="s">
        <v>142</v>
      </c>
      <c r="C623" t="s">
        <v>1808</v>
      </c>
      <c r="D623" s="1">
        <v>45855</v>
      </c>
      <c r="E623">
        <v>28</v>
      </c>
    </row>
    <row r="624" spans="1:5" x14ac:dyDescent="0.25">
      <c r="A624" t="s">
        <v>1813</v>
      </c>
      <c r="B624" t="s">
        <v>143</v>
      </c>
      <c r="C624" t="s">
        <v>1814</v>
      </c>
      <c r="D624" s="1">
        <v>45833</v>
      </c>
      <c r="E624">
        <v>28</v>
      </c>
    </row>
    <row r="625" spans="1:5" x14ac:dyDescent="0.25">
      <c r="A625" t="s">
        <v>1815</v>
      </c>
      <c r="B625" t="s">
        <v>143</v>
      </c>
      <c r="C625" t="s">
        <v>1814</v>
      </c>
      <c r="D625" s="1">
        <v>45862</v>
      </c>
      <c r="E625">
        <v>28</v>
      </c>
    </row>
    <row r="626" spans="1:5" x14ac:dyDescent="0.25">
      <c r="A626" t="s">
        <v>1816</v>
      </c>
      <c r="B626" t="s">
        <v>143</v>
      </c>
      <c r="C626" t="s">
        <v>1814</v>
      </c>
      <c r="D626" s="1">
        <v>45891</v>
      </c>
      <c r="E626">
        <v>28</v>
      </c>
    </row>
    <row r="627" spans="1:5" x14ac:dyDescent="0.25">
      <c r="A627" t="s">
        <v>1817</v>
      </c>
      <c r="B627" t="s">
        <v>143</v>
      </c>
      <c r="C627" t="s">
        <v>1814</v>
      </c>
      <c r="D627" s="1">
        <v>45920</v>
      </c>
      <c r="E627">
        <v>28</v>
      </c>
    </row>
    <row r="628" spans="1:5" x14ac:dyDescent="0.25">
      <c r="A628" t="s">
        <v>1818</v>
      </c>
      <c r="B628" t="s">
        <v>143</v>
      </c>
      <c r="C628" t="s">
        <v>1814</v>
      </c>
      <c r="D628" s="1">
        <v>45951</v>
      </c>
      <c r="E628">
        <v>28</v>
      </c>
    </row>
    <row r="629" spans="1:5" x14ac:dyDescent="0.25">
      <c r="A629" t="s">
        <v>1819</v>
      </c>
      <c r="B629" t="s">
        <v>143</v>
      </c>
      <c r="C629" t="s">
        <v>1814</v>
      </c>
      <c r="D629" s="1">
        <v>45981</v>
      </c>
      <c r="E629">
        <v>28</v>
      </c>
    </row>
    <row r="630" spans="1:5" x14ac:dyDescent="0.25">
      <c r="A630" t="s">
        <v>1820</v>
      </c>
      <c r="B630" t="s">
        <v>144</v>
      </c>
      <c r="C630" t="s">
        <v>1821</v>
      </c>
      <c r="D630" s="1">
        <v>45781</v>
      </c>
      <c r="E630">
        <v>21</v>
      </c>
    </row>
    <row r="631" spans="1:5" x14ac:dyDescent="0.25">
      <c r="A631" t="s">
        <v>1822</v>
      </c>
      <c r="B631" t="s">
        <v>144</v>
      </c>
      <c r="C631" t="s">
        <v>1821</v>
      </c>
      <c r="D631" s="1">
        <v>45804</v>
      </c>
      <c r="E631">
        <v>21</v>
      </c>
    </row>
    <row r="632" spans="1:5" x14ac:dyDescent="0.25">
      <c r="A632" t="s">
        <v>1823</v>
      </c>
      <c r="B632" t="s">
        <v>144</v>
      </c>
      <c r="C632" t="s">
        <v>1821</v>
      </c>
      <c r="D632" s="1">
        <v>45828</v>
      </c>
      <c r="E632">
        <v>21</v>
      </c>
    </row>
    <row r="633" spans="1:5" x14ac:dyDescent="0.25">
      <c r="A633" t="s">
        <v>1824</v>
      </c>
      <c r="B633" t="s">
        <v>144</v>
      </c>
      <c r="C633" t="s">
        <v>1821</v>
      </c>
      <c r="D633" s="1">
        <v>45847</v>
      </c>
      <c r="E633">
        <v>21</v>
      </c>
    </row>
    <row r="634" spans="1:5" x14ac:dyDescent="0.25">
      <c r="A634" t="s">
        <v>1825</v>
      </c>
      <c r="B634" t="s">
        <v>144</v>
      </c>
      <c r="C634" t="s">
        <v>1821</v>
      </c>
      <c r="D634" s="1">
        <v>45866</v>
      </c>
      <c r="E634">
        <v>21</v>
      </c>
    </row>
    <row r="635" spans="1:5" x14ac:dyDescent="0.25">
      <c r="A635" t="s">
        <v>1826</v>
      </c>
      <c r="B635" t="s">
        <v>145</v>
      </c>
      <c r="C635" t="s">
        <v>1827</v>
      </c>
      <c r="D635" s="1">
        <v>45686</v>
      </c>
      <c r="E635">
        <v>30</v>
      </c>
    </row>
    <row r="636" spans="1:5" x14ac:dyDescent="0.25">
      <c r="A636" t="s">
        <v>1828</v>
      </c>
      <c r="B636" t="s">
        <v>145</v>
      </c>
      <c r="C636" t="s">
        <v>1827</v>
      </c>
      <c r="D636" s="1">
        <v>45714</v>
      </c>
      <c r="E636">
        <v>30</v>
      </c>
    </row>
    <row r="637" spans="1:5" x14ac:dyDescent="0.25">
      <c r="A637" t="s">
        <v>1829</v>
      </c>
      <c r="B637" t="s">
        <v>145</v>
      </c>
      <c r="C637" t="s">
        <v>1827</v>
      </c>
      <c r="D637" s="1">
        <v>45743</v>
      </c>
      <c r="E637">
        <v>30</v>
      </c>
    </row>
    <row r="638" spans="1:5" x14ac:dyDescent="0.25">
      <c r="A638" t="s">
        <v>1830</v>
      </c>
      <c r="B638" t="s">
        <v>145</v>
      </c>
      <c r="C638" t="s">
        <v>1827</v>
      </c>
      <c r="D638" s="1">
        <v>45773</v>
      </c>
      <c r="E638">
        <v>30</v>
      </c>
    </row>
    <row r="639" spans="1:5" x14ac:dyDescent="0.25">
      <c r="A639" t="s">
        <v>1831</v>
      </c>
      <c r="B639" t="s">
        <v>146</v>
      </c>
      <c r="C639" t="s">
        <v>1832</v>
      </c>
      <c r="D639" s="1">
        <v>45770</v>
      </c>
      <c r="E639">
        <v>28</v>
      </c>
    </row>
    <row r="640" spans="1:5" x14ac:dyDescent="0.25">
      <c r="A640" t="s">
        <v>1833</v>
      </c>
      <c r="B640" t="s">
        <v>146</v>
      </c>
      <c r="C640" t="s">
        <v>1832</v>
      </c>
      <c r="D640" s="1">
        <v>45800</v>
      </c>
      <c r="E640">
        <v>28</v>
      </c>
    </row>
    <row r="641" spans="1:5" x14ac:dyDescent="0.25">
      <c r="A641" t="s">
        <v>1834</v>
      </c>
      <c r="B641" t="s">
        <v>146</v>
      </c>
      <c r="C641" t="s">
        <v>1832</v>
      </c>
      <c r="D641" s="1">
        <v>45829</v>
      </c>
      <c r="E641">
        <v>28</v>
      </c>
    </row>
    <row r="642" spans="1:5" x14ac:dyDescent="0.25">
      <c r="A642" t="s">
        <v>1835</v>
      </c>
      <c r="B642" t="s">
        <v>146</v>
      </c>
      <c r="C642" t="s">
        <v>1832</v>
      </c>
      <c r="D642" s="1">
        <v>45860</v>
      </c>
      <c r="E642">
        <v>28</v>
      </c>
    </row>
    <row r="643" spans="1:5" x14ac:dyDescent="0.25">
      <c r="A643" t="s">
        <v>1836</v>
      </c>
      <c r="B643" t="s">
        <v>146</v>
      </c>
      <c r="C643" t="s">
        <v>1832</v>
      </c>
      <c r="D643" s="1">
        <v>45891</v>
      </c>
      <c r="E643">
        <v>28</v>
      </c>
    </row>
    <row r="644" spans="1:5" x14ac:dyDescent="0.25">
      <c r="A644" t="s">
        <v>1837</v>
      </c>
      <c r="B644" t="s">
        <v>147</v>
      </c>
      <c r="C644" t="s">
        <v>1838</v>
      </c>
      <c r="D644" s="1">
        <v>45674</v>
      </c>
      <c r="E644">
        <v>21</v>
      </c>
    </row>
    <row r="645" spans="1:5" x14ac:dyDescent="0.25">
      <c r="A645" t="s">
        <v>1839</v>
      </c>
      <c r="B645" t="s">
        <v>147</v>
      </c>
      <c r="C645" t="s">
        <v>1838</v>
      </c>
      <c r="D645" s="1">
        <v>45698</v>
      </c>
      <c r="E645">
        <v>21</v>
      </c>
    </row>
    <row r="646" spans="1:5" x14ac:dyDescent="0.25">
      <c r="A646" t="s">
        <v>1840</v>
      </c>
      <c r="B646" t="s">
        <v>147</v>
      </c>
      <c r="C646" t="s">
        <v>1838</v>
      </c>
      <c r="D646" s="1">
        <v>45718</v>
      </c>
      <c r="E646">
        <v>21</v>
      </c>
    </row>
    <row r="647" spans="1:5" x14ac:dyDescent="0.25">
      <c r="A647" t="s">
        <v>1841</v>
      </c>
      <c r="B647" t="s">
        <v>147</v>
      </c>
      <c r="C647" t="s">
        <v>1838</v>
      </c>
      <c r="D647" s="1">
        <v>45736</v>
      </c>
      <c r="E647">
        <v>21</v>
      </c>
    </row>
    <row r="648" spans="1:5" x14ac:dyDescent="0.25">
      <c r="A648" t="s">
        <v>1842</v>
      </c>
      <c r="B648" t="s">
        <v>147</v>
      </c>
      <c r="C648" t="s">
        <v>1838</v>
      </c>
      <c r="D648" s="1">
        <v>45758</v>
      </c>
      <c r="E648">
        <v>21</v>
      </c>
    </row>
    <row r="649" spans="1:5" x14ac:dyDescent="0.25">
      <c r="A649" t="s">
        <v>1843</v>
      </c>
      <c r="B649" t="s">
        <v>148</v>
      </c>
      <c r="C649" t="s">
        <v>1844</v>
      </c>
      <c r="D649" s="1">
        <v>45825</v>
      </c>
      <c r="E649">
        <v>21</v>
      </c>
    </row>
    <row r="650" spans="1:5" x14ac:dyDescent="0.25">
      <c r="A650" t="s">
        <v>1845</v>
      </c>
      <c r="B650" t="s">
        <v>148</v>
      </c>
      <c r="C650" t="s">
        <v>1844</v>
      </c>
      <c r="D650" s="1">
        <v>45847</v>
      </c>
      <c r="E650">
        <v>21</v>
      </c>
    </row>
    <row r="651" spans="1:5" x14ac:dyDescent="0.25">
      <c r="A651" t="s">
        <v>1846</v>
      </c>
      <c r="B651" t="s">
        <v>148</v>
      </c>
      <c r="C651" t="s">
        <v>1844</v>
      </c>
      <c r="D651" s="1">
        <v>45867</v>
      </c>
      <c r="E651">
        <v>21</v>
      </c>
    </row>
    <row r="652" spans="1:5" x14ac:dyDescent="0.25">
      <c r="A652" t="s">
        <v>1847</v>
      </c>
      <c r="B652" t="s">
        <v>149</v>
      </c>
      <c r="C652" t="s">
        <v>1848</v>
      </c>
      <c r="D652" s="1">
        <v>45661</v>
      </c>
      <c r="E652">
        <v>28</v>
      </c>
    </row>
    <row r="653" spans="1:5" x14ac:dyDescent="0.25">
      <c r="A653" t="s">
        <v>1849</v>
      </c>
      <c r="B653" t="s">
        <v>149</v>
      </c>
      <c r="C653" t="s">
        <v>1848</v>
      </c>
      <c r="D653" s="1">
        <v>45687</v>
      </c>
      <c r="E653">
        <v>28</v>
      </c>
    </row>
    <row r="654" spans="1:5" x14ac:dyDescent="0.25">
      <c r="A654" t="s">
        <v>1850</v>
      </c>
      <c r="B654" t="s">
        <v>149</v>
      </c>
      <c r="C654" t="s">
        <v>1848</v>
      </c>
      <c r="D654" s="1">
        <v>45716</v>
      </c>
      <c r="E654">
        <v>28</v>
      </c>
    </row>
    <row r="655" spans="1:5" x14ac:dyDescent="0.25">
      <c r="A655" t="s">
        <v>1851</v>
      </c>
      <c r="B655" t="s">
        <v>149</v>
      </c>
      <c r="C655" t="s">
        <v>1848</v>
      </c>
      <c r="D655" s="1">
        <v>45747</v>
      </c>
      <c r="E655">
        <v>28</v>
      </c>
    </row>
    <row r="656" spans="1:5" x14ac:dyDescent="0.25">
      <c r="A656" t="s">
        <v>1852</v>
      </c>
      <c r="B656" t="s">
        <v>150</v>
      </c>
      <c r="C656" t="s">
        <v>1853</v>
      </c>
      <c r="D656" s="1">
        <v>45805</v>
      </c>
      <c r="E656">
        <v>30</v>
      </c>
    </row>
    <row r="657" spans="1:5" x14ac:dyDescent="0.25">
      <c r="A657" t="s">
        <v>1854</v>
      </c>
      <c r="B657" t="s">
        <v>150</v>
      </c>
      <c r="C657" t="s">
        <v>1853</v>
      </c>
      <c r="D657" s="1">
        <v>45835</v>
      </c>
      <c r="E657">
        <v>30</v>
      </c>
    </row>
    <row r="658" spans="1:5" x14ac:dyDescent="0.25">
      <c r="A658" t="s">
        <v>1855</v>
      </c>
      <c r="B658" t="s">
        <v>150</v>
      </c>
      <c r="C658" t="s">
        <v>1853</v>
      </c>
      <c r="D658" s="1">
        <v>45862</v>
      </c>
      <c r="E658">
        <v>30</v>
      </c>
    </row>
    <row r="659" spans="1:5" x14ac:dyDescent="0.25">
      <c r="A659" t="s">
        <v>1856</v>
      </c>
      <c r="B659" t="s">
        <v>151</v>
      </c>
      <c r="C659" t="s">
        <v>1857</v>
      </c>
      <c r="D659" s="1">
        <v>45715</v>
      </c>
      <c r="E659">
        <v>28</v>
      </c>
    </row>
    <row r="660" spans="1:5" x14ac:dyDescent="0.25">
      <c r="A660" t="s">
        <v>1858</v>
      </c>
      <c r="B660" t="s">
        <v>151</v>
      </c>
      <c r="C660" t="s">
        <v>1857</v>
      </c>
      <c r="D660" s="1">
        <v>45745</v>
      </c>
      <c r="E660">
        <v>28</v>
      </c>
    </row>
    <row r="661" spans="1:5" x14ac:dyDescent="0.25">
      <c r="A661" t="s">
        <v>1859</v>
      </c>
      <c r="B661" t="s">
        <v>151</v>
      </c>
      <c r="C661" t="s">
        <v>1857</v>
      </c>
      <c r="D661" s="1">
        <v>45771</v>
      </c>
      <c r="E661">
        <v>28</v>
      </c>
    </row>
    <row r="662" spans="1:5" x14ac:dyDescent="0.25">
      <c r="A662" t="s">
        <v>1860</v>
      </c>
      <c r="B662" t="s">
        <v>151</v>
      </c>
      <c r="C662" t="s">
        <v>1857</v>
      </c>
      <c r="D662" s="1">
        <v>45800</v>
      </c>
      <c r="E662">
        <v>28</v>
      </c>
    </row>
    <row r="663" spans="1:5" x14ac:dyDescent="0.25">
      <c r="A663" t="s">
        <v>1861</v>
      </c>
      <c r="B663" t="s">
        <v>151</v>
      </c>
      <c r="C663" t="s">
        <v>1857</v>
      </c>
      <c r="D663" s="1">
        <v>45831</v>
      </c>
      <c r="E663">
        <v>28</v>
      </c>
    </row>
    <row r="664" spans="1:5" x14ac:dyDescent="0.25">
      <c r="A664" t="s">
        <v>1862</v>
      </c>
      <c r="B664" t="s">
        <v>152</v>
      </c>
      <c r="C664" t="s">
        <v>1863</v>
      </c>
      <c r="D664" s="1">
        <v>45790</v>
      </c>
      <c r="E664">
        <v>30</v>
      </c>
    </row>
    <row r="665" spans="1:5" x14ac:dyDescent="0.25">
      <c r="A665" t="s">
        <v>1864</v>
      </c>
      <c r="B665" t="s">
        <v>152</v>
      </c>
      <c r="C665" t="s">
        <v>1863</v>
      </c>
      <c r="D665" s="1">
        <v>45822</v>
      </c>
      <c r="E665">
        <v>30</v>
      </c>
    </row>
    <row r="666" spans="1:5" x14ac:dyDescent="0.25">
      <c r="A666" t="s">
        <v>1865</v>
      </c>
      <c r="B666" t="s">
        <v>152</v>
      </c>
      <c r="C666" t="s">
        <v>1863</v>
      </c>
      <c r="D666" s="1">
        <v>45850</v>
      </c>
      <c r="E666">
        <v>30</v>
      </c>
    </row>
    <row r="667" spans="1:5" x14ac:dyDescent="0.25">
      <c r="A667" t="s">
        <v>1866</v>
      </c>
      <c r="B667" t="s">
        <v>152</v>
      </c>
      <c r="C667" t="s">
        <v>1863</v>
      </c>
      <c r="D667" s="1">
        <v>45883</v>
      </c>
      <c r="E667">
        <v>30</v>
      </c>
    </row>
    <row r="668" spans="1:5" x14ac:dyDescent="0.25">
      <c r="A668" t="s">
        <v>1867</v>
      </c>
      <c r="B668" t="s">
        <v>152</v>
      </c>
      <c r="C668" t="s">
        <v>1863</v>
      </c>
      <c r="D668" s="1">
        <v>45915</v>
      </c>
      <c r="E668">
        <v>30</v>
      </c>
    </row>
    <row r="669" spans="1:5" x14ac:dyDescent="0.25">
      <c r="A669" t="s">
        <v>1868</v>
      </c>
      <c r="B669" t="s">
        <v>153</v>
      </c>
      <c r="C669" t="s">
        <v>1869</v>
      </c>
      <c r="D669" s="1">
        <v>45834</v>
      </c>
      <c r="E669">
        <v>21</v>
      </c>
    </row>
    <row r="670" spans="1:5" x14ac:dyDescent="0.25">
      <c r="A670" t="s">
        <v>1870</v>
      </c>
      <c r="B670" t="s">
        <v>153</v>
      </c>
      <c r="C670" t="s">
        <v>1869</v>
      </c>
      <c r="D670" s="1">
        <v>45852</v>
      </c>
      <c r="E670">
        <v>21</v>
      </c>
    </row>
    <row r="671" spans="1:5" x14ac:dyDescent="0.25">
      <c r="A671" t="s">
        <v>1871</v>
      </c>
      <c r="B671" t="s">
        <v>153</v>
      </c>
      <c r="C671" t="s">
        <v>1869</v>
      </c>
      <c r="D671" s="1">
        <v>45875</v>
      </c>
      <c r="E671">
        <v>21</v>
      </c>
    </row>
    <row r="672" spans="1:5" x14ac:dyDescent="0.25">
      <c r="A672" t="s">
        <v>1872</v>
      </c>
      <c r="B672" t="s">
        <v>153</v>
      </c>
      <c r="C672" t="s">
        <v>1869</v>
      </c>
      <c r="D672" s="1">
        <v>45893</v>
      </c>
      <c r="E672">
        <v>21</v>
      </c>
    </row>
    <row r="673" spans="1:5" x14ac:dyDescent="0.25">
      <c r="A673" t="s">
        <v>1873</v>
      </c>
      <c r="B673" t="s">
        <v>154</v>
      </c>
      <c r="C673" t="s">
        <v>1874</v>
      </c>
      <c r="D673" s="1">
        <v>45768</v>
      </c>
      <c r="E673">
        <v>28</v>
      </c>
    </row>
    <row r="674" spans="1:5" x14ac:dyDescent="0.25">
      <c r="A674" t="s">
        <v>1875</v>
      </c>
      <c r="B674" t="s">
        <v>154</v>
      </c>
      <c r="C674" t="s">
        <v>1874</v>
      </c>
      <c r="D674" s="1">
        <v>45794</v>
      </c>
      <c r="E674">
        <v>28</v>
      </c>
    </row>
    <row r="675" spans="1:5" x14ac:dyDescent="0.25">
      <c r="A675" t="s">
        <v>1876</v>
      </c>
      <c r="B675" t="s">
        <v>154</v>
      </c>
      <c r="C675" t="s">
        <v>1874</v>
      </c>
      <c r="D675" s="1">
        <v>45819</v>
      </c>
      <c r="E675">
        <v>28</v>
      </c>
    </row>
    <row r="676" spans="1:5" x14ac:dyDescent="0.25">
      <c r="A676" t="s">
        <v>1877</v>
      </c>
      <c r="B676" t="s">
        <v>154</v>
      </c>
      <c r="C676" t="s">
        <v>1874</v>
      </c>
      <c r="D676" s="1">
        <v>45848</v>
      </c>
      <c r="E676">
        <v>28</v>
      </c>
    </row>
    <row r="677" spans="1:5" x14ac:dyDescent="0.25">
      <c r="A677" t="s">
        <v>1878</v>
      </c>
      <c r="B677" t="s">
        <v>154</v>
      </c>
      <c r="C677" t="s">
        <v>1874</v>
      </c>
      <c r="D677" s="1">
        <v>45876</v>
      </c>
      <c r="E677">
        <v>28</v>
      </c>
    </row>
    <row r="678" spans="1:5" x14ac:dyDescent="0.25">
      <c r="A678" t="s">
        <v>1879</v>
      </c>
      <c r="B678" t="s">
        <v>154</v>
      </c>
      <c r="C678" t="s">
        <v>1874</v>
      </c>
      <c r="D678" s="1">
        <v>45903</v>
      </c>
      <c r="E678">
        <v>28</v>
      </c>
    </row>
    <row r="679" spans="1:5" x14ac:dyDescent="0.25">
      <c r="A679" t="s">
        <v>1880</v>
      </c>
      <c r="B679" t="s">
        <v>155</v>
      </c>
      <c r="C679" t="s">
        <v>1881</v>
      </c>
      <c r="D679" s="1">
        <v>45781</v>
      </c>
      <c r="E679">
        <v>28</v>
      </c>
    </row>
    <row r="680" spans="1:5" x14ac:dyDescent="0.25">
      <c r="A680" t="s">
        <v>1882</v>
      </c>
      <c r="B680" t="s">
        <v>155</v>
      </c>
      <c r="C680" t="s">
        <v>1881</v>
      </c>
      <c r="D680" s="1">
        <v>45812</v>
      </c>
      <c r="E680">
        <v>28</v>
      </c>
    </row>
    <row r="681" spans="1:5" x14ac:dyDescent="0.25">
      <c r="A681" t="s">
        <v>1883</v>
      </c>
      <c r="B681" t="s">
        <v>155</v>
      </c>
      <c r="C681" t="s">
        <v>1881</v>
      </c>
      <c r="D681" s="1">
        <v>45841</v>
      </c>
      <c r="E681">
        <v>28</v>
      </c>
    </row>
    <row r="682" spans="1:5" x14ac:dyDescent="0.25">
      <c r="A682" t="s">
        <v>1884</v>
      </c>
      <c r="B682" t="s">
        <v>156</v>
      </c>
      <c r="C682" t="s">
        <v>1885</v>
      </c>
      <c r="D682" s="1">
        <v>45827</v>
      </c>
      <c r="E682">
        <v>21</v>
      </c>
    </row>
    <row r="683" spans="1:5" x14ac:dyDescent="0.25">
      <c r="A683" t="s">
        <v>1886</v>
      </c>
      <c r="B683" t="s">
        <v>156</v>
      </c>
      <c r="C683" t="s">
        <v>1885</v>
      </c>
      <c r="D683" s="1">
        <v>45845</v>
      </c>
      <c r="E683">
        <v>21</v>
      </c>
    </row>
    <row r="684" spans="1:5" x14ac:dyDescent="0.25">
      <c r="A684" t="s">
        <v>1887</v>
      </c>
      <c r="B684" t="s">
        <v>156</v>
      </c>
      <c r="C684" t="s">
        <v>1885</v>
      </c>
      <c r="D684" s="1">
        <v>45864</v>
      </c>
      <c r="E684">
        <v>21</v>
      </c>
    </row>
    <row r="685" spans="1:5" x14ac:dyDescent="0.25">
      <c r="A685" t="s">
        <v>1888</v>
      </c>
      <c r="B685" t="s">
        <v>156</v>
      </c>
      <c r="C685" t="s">
        <v>1885</v>
      </c>
      <c r="D685" s="1">
        <v>45886</v>
      </c>
      <c r="E685">
        <v>21</v>
      </c>
    </row>
    <row r="686" spans="1:5" x14ac:dyDescent="0.25">
      <c r="A686" t="s">
        <v>1889</v>
      </c>
      <c r="B686" t="s">
        <v>157</v>
      </c>
      <c r="C686" t="s">
        <v>1890</v>
      </c>
      <c r="D686" s="1">
        <v>45696</v>
      </c>
      <c r="E686">
        <v>21</v>
      </c>
    </row>
    <row r="687" spans="1:5" x14ac:dyDescent="0.25">
      <c r="A687" t="s">
        <v>1891</v>
      </c>
      <c r="B687" t="s">
        <v>157</v>
      </c>
      <c r="C687" t="s">
        <v>1890</v>
      </c>
      <c r="D687" s="1">
        <v>45718</v>
      </c>
      <c r="E687">
        <v>21</v>
      </c>
    </row>
    <row r="688" spans="1:5" x14ac:dyDescent="0.25">
      <c r="A688" t="s">
        <v>1892</v>
      </c>
      <c r="B688" t="s">
        <v>157</v>
      </c>
      <c r="C688" t="s">
        <v>1890</v>
      </c>
      <c r="D688" s="1">
        <v>45736</v>
      </c>
      <c r="E688">
        <v>21</v>
      </c>
    </row>
    <row r="689" spans="1:5" x14ac:dyDescent="0.25">
      <c r="A689" t="s">
        <v>1893</v>
      </c>
      <c r="B689" t="s">
        <v>157</v>
      </c>
      <c r="C689" t="s">
        <v>1890</v>
      </c>
      <c r="D689" s="1">
        <v>45758</v>
      </c>
      <c r="E689">
        <v>21</v>
      </c>
    </row>
    <row r="690" spans="1:5" x14ac:dyDescent="0.25">
      <c r="A690" t="s">
        <v>1894</v>
      </c>
      <c r="B690" t="s">
        <v>158</v>
      </c>
      <c r="C690" t="s">
        <v>1895</v>
      </c>
      <c r="D690" s="1">
        <v>45814</v>
      </c>
      <c r="E690">
        <v>21</v>
      </c>
    </row>
    <row r="691" spans="1:5" x14ac:dyDescent="0.25">
      <c r="A691" t="s">
        <v>1896</v>
      </c>
      <c r="B691" t="s">
        <v>158</v>
      </c>
      <c r="C691" t="s">
        <v>1895</v>
      </c>
      <c r="D691" s="1">
        <v>45838</v>
      </c>
      <c r="E691">
        <v>21</v>
      </c>
    </row>
    <row r="692" spans="1:5" x14ac:dyDescent="0.25">
      <c r="A692" t="s">
        <v>1897</v>
      </c>
      <c r="B692" t="s">
        <v>158</v>
      </c>
      <c r="C692" t="s">
        <v>1895</v>
      </c>
      <c r="D692" s="1">
        <v>45861</v>
      </c>
      <c r="E692">
        <v>21</v>
      </c>
    </row>
    <row r="693" spans="1:5" x14ac:dyDescent="0.25">
      <c r="A693" t="s">
        <v>1898</v>
      </c>
      <c r="B693" t="s">
        <v>158</v>
      </c>
      <c r="C693" t="s">
        <v>1895</v>
      </c>
      <c r="D693" s="1">
        <v>45880</v>
      </c>
      <c r="E693">
        <v>21</v>
      </c>
    </row>
    <row r="694" spans="1:5" x14ac:dyDescent="0.25">
      <c r="A694" t="s">
        <v>1899</v>
      </c>
      <c r="B694" t="s">
        <v>158</v>
      </c>
      <c r="C694" t="s">
        <v>1895</v>
      </c>
      <c r="D694" s="1">
        <v>45904</v>
      </c>
      <c r="E694">
        <v>21</v>
      </c>
    </row>
    <row r="695" spans="1:5" x14ac:dyDescent="0.25">
      <c r="A695" t="s">
        <v>1900</v>
      </c>
      <c r="B695" t="s">
        <v>159</v>
      </c>
      <c r="C695" t="s">
        <v>1901</v>
      </c>
      <c r="D695" s="1">
        <v>45660</v>
      </c>
      <c r="E695">
        <v>30</v>
      </c>
    </row>
    <row r="696" spans="1:5" x14ac:dyDescent="0.25">
      <c r="A696" t="s">
        <v>1902</v>
      </c>
      <c r="B696" t="s">
        <v>159</v>
      </c>
      <c r="C696" t="s">
        <v>1901</v>
      </c>
      <c r="D696" s="1">
        <v>45692</v>
      </c>
      <c r="E696">
        <v>30</v>
      </c>
    </row>
    <row r="697" spans="1:5" x14ac:dyDescent="0.25">
      <c r="A697" t="s">
        <v>1903</v>
      </c>
      <c r="B697" t="s">
        <v>159</v>
      </c>
      <c r="C697" t="s">
        <v>1901</v>
      </c>
      <c r="D697" s="1">
        <v>45720</v>
      </c>
      <c r="E697">
        <v>30</v>
      </c>
    </row>
    <row r="698" spans="1:5" x14ac:dyDescent="0.25">
      <c r="A698" t="s">
        <v>1904</v>
      </c>
      <c r="B698" t="s">
        <v>159</v>
      </c>
      <c r="C698" t="s">
        <v>1901</v>
      </c>
      <c r="D698" s="1">
        <v>45750</v>
      </c>
      <c r="E698">
        <v>30</v>
      </c>
    </row>
    <row r="699" spans="1:5" x14ac:dyDescent="0.25">
      <c r="A699" t="s">
        <v>1905</v>
      </c>
      <c r="B699" t="s">
        <v>160</v>
      </c>
      <c r="C699" t="s">
        <v>1906</v>
      </c>
      <c r="D699" s="1">
        <v>45787</v>
      </c>
      <c r="E699">
        <v>30</v>
      </c>
    </row>
    <row r="700" spans="1:5" x14ac:dyDescent="0.25">
      <c r="A700" t="s">
        <v>1907</v>
      </c>
      <c r="B700" t="s">
        <v>160</v>
      </c>
      <c r="C700" t="s">
        <v>1906</v>
      </c>
      <c r="D700" s="1">
        <v>45814</v>
      </c>
      <c r="E700">
        <v>30</v>
      </c>
    </row>
    <row r="701" spans="1:5" x14ac:dyDescent="0.25">
      <c r="A701" t="s">
        <v>1908</v>
      </c>
      <c r="B701" t="s">
        <v>160</v>
      </c>
      <c r="C701" t="s">
        <v>1906</v>
      </c>
      <c r="D701" s="1">
        <v>45841</v>
      </c>
      <c r="E701">
        <v>30</v>
      </c>
    </row>
    <row r="702" spans="1:5" x14ac:dyDescent="0.25">
      <c r="A702" t="s">
        <v>1909</v>
      </c>
      <c r="B702" t="s">
        <v>160</v>
      </c>
      <c r="C702" t="s">
        <v>1906</v>
      </c>
      <c r="D702" s="1">
        <v>45868</v>
      </c>
      <c r="E702">
        <v>30</v>
      </c>
    </row>
    <row r="703" spans="1:5" x14ac:dyDescent="0.25">
      <c r="A703" t="s">
        <v>1910</v>
      </c>
      <c r="B703" t="s">
        <v>161</v>
      </c>
      <c r="C703" t="s">
        <v>1911</v>
      </c>
      <c r="D703" s="1">
        <v>45784</v>
      </c>
      <c r="E703">
        <v>28</v>
      </c>
    </row>
    <row r="704" spans="1:5" x14ac:dyDescent="0.25">
      <c r="A704" t="s">
        <v>1912</v>
      </c>
      <c r="B704" t="s">
        <v>161</v>
      </c>
      <c r="C704" t="s">
        <v>1911</v>
      </c>
      <c r="D704" s="1">
        <v>45813</v>
      </c>
      <c r="E704">
        <v>28</v>
      </c>
    </row>
    <row r="705" spans="1:5" x14ac:dyDescent="0.25">
      <c r="A705" t="s">
        <v>1913</v>
      </c>
      <c r="B705" t="s">
        <v>161</v>
      </c>
      <c r="C705" t="s">
        <v>1911</v>
      </c>
      <c r="D705" s="1">
        <v>45838</v>
      </c>
      <c r="E705">
        <v>28</v>
      </c>
    </row>
    <row r="706" spans="1:5" x14ac:dyDescent="0.25">
      <c r="A706" t="s">
        <v>1914</v>
      </c>
      <c r="B706" t="s">
        <v>161</v>
      </c>
      <c r="C706" t="s">
        <v>1911</v>
      </c>
      <c r="D706" s="1">
        <v>45866</v>
      </c>
      <c r="E706">
        <v>28</v>
      </c>
    </row>
    <row r="707" spans="1:5" x14ac:dyDescent="0.25">
      <c r="A707" t="s">
        <v>1915</v>
      </c>
      <c r="B707" t="s">
        <v>161</v>
      </c>
      <c r="C707" t="s">
        <v>1911</v>
      </c>
      <c r="D707" s="1">
        <v>45894</v>
      </c>
      <c r="E707">
        <v>28</v>
      </c>
    </row>
    <row r="708" spans="1:5" x14ac:dyDescent="0.25">
      <c r="A708" t="s">
        <v>1916</v>
      </c>
      <c r="B708" t="s">
        <v>162</v>
      </c>
      <c r="C708" t="s">
        <v>1917</v>
      </c>
      <c r="D708" s="1">
        <v>45677</v>
      </c>
      <c r="E708">
        <v>30</v>
      </c>
    </row>
    <row r="709" spans="1:5" x14ac:dyDescent="0.25">
      <c r="A709" t="s">
        <v>1918</v>
      </c>
      <c r="B709" t="s">
        <v>162</v>
      </c>
      <c r="C709" t="s">
        <v>1917</v>
      </c>
      <c r="D709" s="1">
        <v>45705</v>
      </c>
      <c r="E709">
        <v>30</v>
      </c>
    </row>
    <row r="710" spans="1:5" x14ac:dyDescent="0.25">
      <c r="A710" t="s">
        <v>1919</v>
      </c>
      <c r="B710" t="s">
        <v>162</v>
      </c>
      <c r="C710" t="s">
        <v>1917</v>
      </c>
      <c r="D710" s="1">
        <v>45734</v>
      </c>
      <c r="E710">
        <v>30</v>
      </c>
    </row>
    <row r="711" spans="1:5" x14ac:dyDescent="0.25">
      <c r="A711" t="s">
        <v>1920</v>
      </c>
      <c r="B711" t="s">
        <v>162</v>
      </c>
      <c r="C711" t="s">
        <v>1917</v>
      </c>
      <c r="D711" s="1">
        <v>45762</v>
      </c>
      <c r="E711">
        <v>30</v>
      </c>
    </row>
    <row r="712" spans="1:5" x14ac:dyDescent="0.25">
      <c r="A712" t="s">
        <v>1921</v>
      </c>
      <c r="B712" t="s">
        <v>162</v>
      </c>
      <c r="C712" t="s">
        <v>1917</v>
      </c>
      <c r="D712" s="1">
        <v>45795</v>
      </c>
      <c r="E712">
        <v>30</v>
      </c>
    </row>
    <row r="713" spans="1:5" x14ac:dyDescent="0.25">
      <c r="A713" t="s">
        <v>1922</v>
      </c>
      <c r="B713" t="s">
        <v>163</v>
      </c>
      <c r="C713" t="s">
        <v>1923</v>
      </c>
      <c r="D713" s="1">
        <v>45740</v>
      </c>
      <c r="E713">
        <v>28</v>
      </c>
    </row>
    <row r="714" spans="1:5" x14ac:dyDescent="0.25">
      <c r="A714" t="s">
        <v>1924</v>
      </c>
      <c r="B714" t="s">
        <v>163</v>
      </c>
      <c r="C714" t="s">
        <v>1923</v>
      </c>
      <c r="D714" s="1">
        <v>45770</v>
      </c>
      <c r="E714">
        <v>28</v>
      </c>
    </row>
    <row r="715" spans="1:5" x14ac:dyDescent="0.25">
      <c r="A715" t="s">
        <v>1925</v>
      </c>
      <c r="B715" t="s">
        <v>163</v>
      </c>
      <c r="C715" t="s">
        <v>1923</v>
      </c>
      <c r="D715" s="1">
        <v>45800</v>
      </c>
      <c r="E715">
        <v>28</v>
      </c>
    </row>
    <row r="716" spans="1:5" x14ac:dyDescent="0.25">
      <c r="A716" t="s">
        <v>1926</v>
      </c>
      <c r="B716" t="s">
        <v>163</v>
      </c>
      <c r="C716" t="s">
        <v>1923</v>
      </c>
      <c r="D716" s="1">
        <v>45828</v>
      </c>
      <c r="E716">
        <v>28</v>
      </c>
    </row>
    <row r="717" spans="1:5" x14ac:dyDescent="0.25">
      <c r="A717" t="s">
        <v>1927</v>
      </c>
      <c r="B717" t="s">
        <v>164</v>
      </c>
      <c r="C717" t="s">
        <v>1928</v>
      </c>
      <c r="D717" s="1">
        <v>45742</v>
      </c>
      <c r="E717">
        <v>30</v>
      </c>
    </row>
    <row r="718" spans="1:5" x14ac:dyDescent="0.25">
      <c r="A718" t="s">
        <v>1929</v>
      </c>
      <c r="B718" t="s">
        <v>164</v>
      </c>
      <c r="C718" t="s">
        <v>1928</v>
      </c>
      <c r="D718" s="1">
        <v>45770</v>
      </c>
      <c r="E718">
        <v>30</v>
      </c>
    </row>
    <row r="719" spans="1:5" x14ac:dyDescent="0.25">
      <c r="A719" t="s">
        <v>1930</v>
      </c>
      <c r="B719" t="s">
        <v>164</v>
      </c>
      <c r="C719" t="s">
        <v>1928</v>
      </c>
      <c r="D719" s="1">
        <v>45800</v>
      </c>
      <c r="E719">
        <v>30</v>
      </c>
    </row>
    <row r="720" spans="1:5" x14ac:dyDescent="0.25">
      <c r="A720" t="s">
        <v>1931</v>
      </c>
      <c r="B720" t="s">
        <v>165</v>
      </c>
      <c r="C720" t="s">
        <v>1932</v>
      </c>
      <c r="D720" s="1">
        <v>45670</v>
      </c>
      <c r="E720">
        <v>21</v>
      </c>
    </row>
    <row r="721" spans="1:5" x14ac:dyDescent="0.25">
      <c r="A721" t="s">
        <v>1933</v>
      </c>
      <c r="B721" t="s">
        <v>165</v>
      </c>
      <c r="C721" t="s">
        <v>1932</v>
      </c>
      <c r="D721" s="1">
        <v>45689</v>
      </c>
      <c r="E721">
        <v>21</v>
      </c>
    </row>
    <row r="722" spans="1:5" x14ac:dyDescent="0.25">
      <c r="A722" t="s">
        <v>1934</v>
      </c>
      <c r="B722" t="s">
        <v>165</v>
      </c>
      <c r="C722" t="s">
        <v>1932</v>
      </c>
      <c r="D722" s="1">
        <v>45708</v>
      </c>
      <c r="E722">
        <v>21</v>
      </c>
    </row>
    <row r="723" spans="1:5" x14ac:dyDescent="0.25">
      <c r="A723" t="s">
        <v>1935</v>
      </c>
      <c r="B723" t="s">
        <v>166</v>
      </c>
      <c r="C723" t="s">
        <v>1936</v>
      </c>
      <c r="D723" s="1">
        <v>45715</v>
      </c>
      <c r="E723">
        <v>21</v>
      </c>
    </row>
    <row r="724" spans="1:5" x14ac:dyDescent="0.25">
      <c r="A724" t="s">
        <v>1937</v>
      </c>
      <c r="B724" t="s">
        <v>166</v>
      </c>
      <c r="C724" t="s">
        <v>1936</v>
      </c>
      <c r="D724" s="1">
        <v>45735</v>
      </c>
      <c r="E724">
        <v>21</v>
      </c>
    </row>
    <row r="725" spans="1:5" x14ac:dyDescent="0.25">
      <c r="A725" t="s">
        <v>1938</v>
      </c>
      <c r="B725" t="s">
        <v>166</v>
      </c>
      <c r="C725" t="s">
        <v>1936</v>
      </c>
      <c r="D725" s="1">
        <v>45759</v>
      </c>
      <c r="E725">
        <v>21</v>
      </c>
    </row>
    <row r="726" spans="1:5" x14ac:dyDescent="0.25">
      <c r="A726" t="s">
        <v>1939</v>
      </c>
      <c r="B726" t="s">
        <v>166</v>
      </c>
      <c r="C726" t="s">
        <v>1936</v>
      </c>
      <c r="D726" s="1">
        <v>45779</v>
      </c>
      <c r="E726">
        <v>21</v>
      </c>
    </row>
    <row r="727" spans="1:5" x14ac:dyDescent="0.25">
      <c r="A727" t="s">
        <v>1940</v>
      </c>
      <c r="B727" t="s">
        <v>166</v>
      </c>
      <c r="C727" t="s">
        <v>1936</v>
      </c>
      <c r="D727" s="1">
        <v>45802</v>
      </c>
      <c r="E727">
        <v>21</v>
      </c>
    </row>
    <row r="728" spans="1:5" x14ac:dyDescent="0.25">
      <c r="A728" t="s">
        <v>1941</v>
      </c>
      <c r="B728" t="s">
        <v>166</v>
      </c>
      <c r="C728" t="s">
        <v>1936</v>
      </c>
      <c r="D728" s="1">
        <v>45823</v>
      </c>
      <c r="E728">
        <v>21</v>
      </c>
    </row>
    <row r="729" spans="1:5" x14ac:dyDescent="0.25">
      <c r="A729" t="s">
        <v>1942</v>
      </c>
      <c r="B729" t="s">
        <v>167</v>
      </c>
      <c r="C729" t="s">
        <v>1943</v>
      </c>
      <c r="D729" s="1">
        <v>45822</v>
      </c>
      <c r="E729">
        <v>21</v>
      </c>
    </row>
    <row r="730" spans="1:5" x14ac:dyDescent="0.25">
      <c r="A730" t="s">
        <v>1944</v>
      </c>
      <c r="B730" t="s">
        <v>167</v>
      </c>
      <c r="C730" t="s">
        <v>1943</v>
      </c>
      <c r="D730" s="1">
        <v>45840</v>
      </c>
      <c r="E730">
        <v>21</v>
      </c>
    </row>
    <row r="731" spans="1:5" x14ac:dyDescent="0.25">
      <c r="A731" t="s">
        <v>1945</v>
      </c>
      <c r="B731" t="s">
        <v>167</v>
      </c>
      <c r="C731" t="s">
        <v>1943</v>
      </c>
      <c r="D731" s="1">
        <v>45861</v>
      </c>
      <c r="E731">
        <v>21</v>
      </c>
    </row>
    <row r="732" spans="1:5" x14ac:dyDescent="0.25">
      <c r="A732" t="s">
        <v>1946</v>
      </c>
      <c r="B732" t="s">
        <v>167</v>
      </c>
      <c r="C732" t="s">
        <v>1943</v>
      </c>
      <c r="D732" s="1">
        <v>45880</v>
      </c>
      <c r="E732">
        <v>21</v>
      </c>
    </row>
    <row r="733" spans="1:5" x14ac:dyDescent="0.25">
      <c r="A733" t="s">
        <v>1947</v>
      </c>
      <c r="B733" t="s">
        <v>167</v>
      </c>
      <c r="C733" t="s">
        <v>1943</v>
      </c>
      <c r="D733" s="1">
        <v>45898</v>
      </c>
      <c r="E733">
        <v>21</v>
      </c>
    </row>
    <row r="734" spans="1:5" x14ac:dyDescent="0.25">
      <c r="A734" t="s">
        <v>1948</v>
      </c>
      <c r="B734" t="s">
        <v>167</v>
      </c>
      <c r="C734" t="s">
        <v>1943</v>
      </c>
      <c r="D734" s="1">
        <v>45921</v>
      </c>
      <c r="E734">
        <v>21</v>
      </c>
    </row>
    <row r="735" spans="1:5" x14ac:dyDescent="0.25">
      <c r="A735" t="s">
        <v>1949</v>
      </c>
      <c r="B735" t="s">
        <v>168</v>
      </c>
      <c r="C735" t="s">
        <v>1950</v>
      </c>
      <c r="D735" s="1">
        <v>45761</v>
      </c>
      <c r="E735">
        <v>21</v>
      </c>
    </row>
    <row r="736" spans="1:5" x14ac:dyDescent="0.25">
      <c r="A736" t="s">
        <v>1951</v>
      </c>
      <c r="B736" t="s">
        <v>168</v>
      </c>
      <c r="C736" t="s">
        <v>1950</v>
      </c>
      <c r="D736" s="1">
        <v>45780</v>
      </c>
      <c r="E736">
        <v>21</v>
      </c>
    </row>
    <row r="737" spans="1:5" x14ac:dyDescent="0.25">
      <c r="A737" t="s">
        <v>1952</v>
      </c>
      <c r="B737" t="s">
        <v>168</v>
      </c>
      <c r="C737" t="s">
        <v>1950</v>
      </c>
      <c r="D737" s="1">
        <v>45802</v>
      </c>
      <c r="E737">
        <v>21</v>
      </c>
    </row>
    <row r="738" spans="1:5" x14ac:dyDescent="0.25">
      <c r="A738" t="s">
        <v>1953</v>
      </c>
      <c r="B738" t="s">
        <v>168</v>
      </c>
      <c r="C738" t="s">
        <v>1950</v>
      </c>
      <c r="D738" s="1">
        <v>45821</v>
      </c>
      <c r="E738">
        <v>21</v>
      </c>
    </row>
    <row r="739" spans="1:5" x14ac:dyDescent="0.25">
      <c r="A739" t="s">
        <v>1954</v>
      </c>
      <c r="B739" t="s">
        <v>168</v>
      </c>
      <c r="C739" t="s">
        <v>1950</v>
      </c>
      <c r="D739" s="1">
        <v>45843</v>
      </c>
      <c r="E739">
        <v>21</v>
      </c>
    </row>
    <row r="740" spans="1:5" x14ac:dyDescent="0.25">
      <c r="A740" t="s">
        <v>1955</v>
      </c>
      <c r="B740" t="s">
        <v>168</v>
      </c>
      <c r="C740" t="s">
        <v>1950</v>
      </c>
      <c r="D740" s="1">
        <v>45867</v>
      </c>
      <c r="E740">
        <v>21</v>
      </c>
    </row>
    <row r="741" spans="1:5" x14ac:dyDescent="0.25">
      <c r="A741" t="s">
        <v>1956</v>
      </c>
      <c r="B741" t="s">
        <v>169</v>
      </c>
      <c r="C741" t="s">
        <v>1957</v>
      </c>
      <c r="D741" s="1">
        <v>45678</v>
      </c>
      <c r="E741">
        <v>30</v>
      </c>
    </row>
    <row r="742" spans="1:5" x14ac:dyDescent="0.25">
      <c r="A742" t="s">
        <v>1958</v>
      </c>
      <c r="B742" t="s">
        <v>169</v>
      </c>
      <c r="C742" t="s">
        <v>1957</v>
      </c>
      <c r="D742" s="1">
        <v>45706</v>
      </c>
      <c r="E742">
        <v>30</v>
      </c>
    </row>
    <row r="743" spans="1:5" x14ac:dyDescent="0.25">
      <c r="A743" t="s">
        <v>1959</v>
      </c>
      <c r="B743" t="s">
        <v>169</v>
      </c>
      <c r="C743" t="s">
        <v>1957</v>
      </c>
      <c r="D743" s="1">
        <v>45738</v>
      </c>
      <c r="E743">
        <v>30</v>
      </c>
    </row>
    <row r="744" spans="1:5" x14ac:dyDescent="0.25">
      <c r="A744" t="s">
        <v>1960</v>
      </c>
      <c r="B744" t="s">
        <v>169</v>
      </c>
      <c r="C744" t="s">
        <v>1957</v>
      </c>
      <c r="D744" s="1">
        <v>45768</v>
      </c>
      <c r="E744">
        <v>30</v>
      </c>
    </row>
    <row r="745" spans="1:5" x14ac:dyDescent="0.25">
      <c r="A745" t="s">
        <v>1961</v>
      </c>
      <c r="B745" t="s">
        <v>169</v>
      </c>
      <c r="C745" t="s">
        <v>1957</v>
      </c>
      <c r="D745" s="1">
        <v>45797</v>
      </c>
      <c r="E745">
        <v>30</v>
      </c>
    </row>
    <row r="746" spans="1:5" x14ac:dyDescent="0.25">
      <c r="A746" t="s">
        <v>1962</v>
      </c>
      <c r="B746" t="s">
        <v>169</v>
      </c>
      <c r="C746" t="s">
        <v>1957</v>
      </c>
      <c r="D746" s="1">
        <v>45830</v>
      </c>
      <c r="E746">
        <v>30</v>
      </c>
    </row>
    <row r="747" spans="1:5" x14ac:dyDescent="0.25">
      <c r="A747" t="s">
        <v>1963</v>
      </c>
      <c r="B747" t="s">
        <v>170</v>
      </c>
      <c r="C747" t="s">
        <v>1964</v>
      </c>
      <c r="D747" s="1">
        <v>45771</v>
      </c>
      <c r="E747">
        <v>21</v>
      </c>
    </row>
    <row r="748" spans="1:5" x14ac:dyDescent="0.25">
      <c r="A748" t="s">
        <v>1965</v>
      </c>
      <c r="B748" t="s">
        <v>170</v>
      </c>
      <c r="C748" t="s">
        <v>1964</v>
      </c>
      <c r="D748" s="1">
        <v>45792</v>
      </c>
      <c r="E748">
        <v>21</v>
      </c>
    </row>
    <row r="749" spans="1:5" x14ac:dyDescent="0.25">
      <c r="A749" t="s">
        <v>1966</v>
      </c>
      <c r="B749" t="s">
        <v>170</v>
      </c>
      <c r="C749" t="s">
        <v>1964</v>
      </c>
      <c r="D749" s="1">
        <v>45812</v>
      </c>
      <c r="E749">
        <v>21</v>
      </c>
    </row>
    <row r="750" spans="1:5" x14ac:dyDescent="0.25">
      <c r="A750" t="s">
        <v>1967</v>
      </c>
      <c r="B750" t="s">
        <v>170</v>
      </c>
      <c r="C750" t="s">
        <v>1964</v>
      </c>
      <c r="D750" s="1">
        <v>45833</v>
      </c>
      <c r="E750">
        <v>21</v>
      </c>
    </row>
    <row r="751" spans="1:5" x14ac:dyDescent="0.25">
      <c r="A751" t="s">
        <v>1968</v>
      </c>
      <c r="B751" t="s">
        <v>170</v>
      </c>
      <c r="C751" t="s">
        <v>1964</v>
      </c>
      <c r="D751" s="1">
        <v>45851</v>
      </c>
      <c r="E751">
        <v>21</v>
      </c>
    </row>
    <row r="752" spans="1:5" x14ac:dyDescent="0.25">
      <c r="A752" t="s">
        <v>1969</v>
      </c>
      <c r="B752" t="s">
        <v>170</v>
      </c>
      <c r="C752" t="s">
        <v>1964</v>
      </c>
      <c r="D752" s="1">
        <v>45870</v>
      </c>
      <c r="E752">
        <v>21</v>
      </c>
    </row>
    <row r="753" spans="1:5" x14ac:dyDescent="0.25">
      <c r="A753" t="s">
        <v>1970</v>
      </c>
      <c r="B753" t="s">
        <v>171</v>
      </c>
      <c r="C753" t="s">
        <v>1971</v>
      </c>
      <c r="D753" s="1">
        <v>45772</v>
      </c>
      <c r="E753">
        <v>21</v>
      </c>
    </row>
    <row r="754" spans="1:5" x14ac:dyDescent="0.25">
      <c r="A754" t="s">
        <v>1972</v>
      </c>
      <c r="B754" t="s">
        <v>171</v>
      </c>
      <c r="C754" t="s">
        <v>1971</v>
      </c>
      <c r="D754" s="1">
        <v>45791</v>
      </c>
      <c r="E754">
        <v>21</v>
      </c>
    </row>
    <row r="755" spans="1:5" x14ac:dyDescent="0.25">
      <c r="A755" t="s">
        <v>1973</v>
      </c>
      <c r="B755" t="s">
        <v>171</v>
      </c>
      <c r="C755" t="s">
        <v>1971</v>
      </c>
      <c r="D755" s="1">
        <v>45814</v>
      </c>
      <c r="E755">
        <v>21</v>
      </c>
    </row>
    <row r="756" spans="1:5" x14ac:dyDescent="0.25">
      <c r="A756" t="s">
        <v>1974</v>
      </c>
      <c r="B756" t="s">
        <v>171</v>
      </c>
      <c r="C756" t="s">
        <v>1971</v>
      </c>
      <c r="D756" s="1">
        <v>45835</v>
      </c>
      <c r="E756">
        <v>21</v>
      </c>
    </row>
    <row r="757" spans="1:5" x14ac:dyDescent="0.25">
      <c r="A757" t="s">
        <v>1975</v>
      </c>
      <c r="B757" t="s">
        <v>171</v>
      </c>
      <c r="C757" t="s">
        <v>1971</v>
      </c>
      <c r="D757" s="1">
        <v>45857</v>
      </c>
      <c r="E757">
        <v>21</v>
      </c>
    </row>
    <row r="758" spans="1:5" x14ac:dyDescent="0.25">
      <c r="A758" t="s">
        <v>1976</v>
      </c>
      <c r="B758" t="s">
        <v>171</v>
      </c>
      <c r="C758" t="s">
        <v>1971</v>
      </c>
      <c r="D758" s="1">
        <v>45880</v>
      </c>
      <c r="E758">
        <v>21</v>
      </c>
    </row>
    <row r="759" spans="1:5" x14ac:dyDescent="0.25">
      <c r="A759" t="s">
        <v>1977</v>
      </c>
      <c r="B759" t="s">
        <v>172</v>
      </c>
      <c r="C759" t="s">
        <v>1978</v>
      </c>
      <c r="D759" s="1">
        <v>45785</v>
      </c>
      <c r="E759">
        <v>30</v>
      </c>
    </row>
    <row r="760" spans="1:5" x14ac:dyDescent="0.25">
      <c r="A760" t="s">
        <v>1979</v>
      </c>
      <c r="B760" t="s">
        <v>172</v>
      </c>
      <c r="C760" t="s">
        <v>1978</v>
      </c>
      <c r="D760" s="1">
        <v>45812</v>
      </c>
      <c r="E760">
        <v>30</v>
      </c>
    </row>
    <row r="761" spans="1:5" x14ac:dyDescent="0.25">
      <c r="A761" t="s">
        <v>1980</v>
      </c>
      <c r="B761" t="s">
        <v>172</v>
      </c>
      <c r="C761" t="s">
        <v>1978</v>
      </c>
      <c r="D761" s="1">
        <v>45841</v>
      </c>
      <c r="E761">
        <v>30</v>
      </c>
    </row>
    <row r="762" spans="1:5" x14ac:dyDescent="0.25">
      <c r="A762" t="s">
        <v>1981</v>
      </c>
      <c r="B762" t="s">
        <v>172</v>
      </c>
      <c r="C762" t="s">
        <v>1978</v>
      </c>
      <c r="D762" s="1">
        <v>45872</v>
      </c>
      <c r="E762">
        <v>30</v>
      </c>
    </row>
    <row r="763" spans="1:5" x14ac:dyDescent="0.25">
      <c r="A763" t="s">
        <v>1982</v>
      </c>
      <c r="B763" t="s">
        <v>173</v>
      </c>
      <c r="C763" t="s">
        <v>1983</v>
      </c>
      <c r="D763" s="1">
        <v>45738</v>
      </c>
      <c r="E763">
        <v>30</v>
      </c>
    </row>
    <row r="764" spans="1:5" x14ac:dyDescent="0.25">
      <c r="A764" t="s">
        <v>1984</v>
      </c>
      <c r="B764" t="s">
        <v>173</v>
      </c>
      <c r="C764" t="s">
        <v>1983</v>
      </c>
      <c r="D764" s="1">
        <v>45767</v>
      </c>
      <c r="E764">
        <v>30</v>
      </c>
    </row>
    <row r="765" spans="1:5" x14ac:dyDescent="0.25">
      <c r="A765" t="s">
        <v>1985</v>
      </c>
      <c r="B765" t="s">
        <v>173</v>
      </c>
      <c r="C765" t="s">
        <v>1983</v>
      </c>
      <c r="D765" s="1">
        <v>45794</v>
      </c>
      <c r="E765">
        <v>30</v>
      </c>
    </row>
    <row r="766" spans="1:5" x14ac:dyDescent="0.25">
      <c r="A766" t="s">
        <v>1986</v>
      </c>
      <c r="B766" t="s">
        <v>173</v>
      </c>
      <c r="C766" t="s">
        <v>1983</v>
      </c>
      <c r="D766" s="1">
        <v>45822</v>
      </c>
      <c r="E766">
        <v>30</v>
      </c>
    </row>
    <row r="767" spans="1:5" x14ac:dyDescent="0.25">
      <c r="A767" t="s">
        <v>1987</v>
      </c>
      <c r="B767" t="s">
        <v>173</v>
      </c>
      <c r="C767" t="s">
        <v>1983</v>
      </c>
      <c r="D767" s="1">
        <v>45851</v>
      </c>
      <c r="E767">
        <v>30</v>
      </c>
    </row>
    <row r="768" spans="1:5" x14ac:dyDescent="0.25">
      <c r="A768" t="s">
        <v>1988</v>
      </c>
      <c r="B768" t="s">
        <v>174</v>
      </c>
      <c r="C768" t="s">
        <v>1989</v>
      </c>
      <c r="D768" s="1">
        <v>45785</v>
      </c>
      <c r="E768">
        <v>30</v>
      </c>
    </row>
    <row r="769" spans="1:5" x14ac:dyDescent="0.25">
      <c r="A769" t="s">
        <v>1990</v>
      </c>
      <c r="B769" t="s">
        <v>174</v>
      </c>
      <c r="C769" t="s">
        <v>1989</v>
      </c>
      <c r="D769" s="1">
        <v>45812</v>
      </c>
      <c r="E769">
        <v>30</v>
      </c>
    </row>
    <row r="770" spans="1:5" x14ac:dyDescent="0.25">
      <c r="A770" t="s">
        <v>1991</v>
      </c>
      <c r="B770" t="s">
        <v>174</v>
      </c>
      <c r="C770" t="s">
        <v>1989</v>
      </c>
      <c r="D770" s="1">
        <v>45841</v>
      </c>
      <c r="E770">
        <v>30</v>
      </c>
    </row>
    <row r="771" spans="1:5" x14ac:dyDescent="0.25">
      <c r="A771" t="s">
        <v>1992</v>
      </c>
      <c r="B771" t="s">
        <v>174</v>
      </c>
      <c r="C771" t="s">
        <v>1989</v>
      </c>
      <c r="D771" s="1">
        <v>45871</v>
      </c>
      <c r="E771">
        <v>30</v>
      </c>
    </row>
    <row r="772" spans="1:5" x14ac:dyDescent="0.25">
      <c r="A772" t="s">
        <v>1993</v>
      </c>
      <c r="B772" t="s">
        <v>174</v>
      </c>
      <c r="C772" t="s">
        <v>1989</v>
      </c>
      <c r="D772" s="1">
        <v>45898</v>
      </c>
      <c r="E772">
        <v>30</v>
      </c>
    </row>
    <row r="773" spans="1:5" x14ac:dyDescent="0.25">
      <c r="A773" t="s">
        <v>1994</v>
      </c>
      <c r="B773" t="s">
        <v>175</v>
      </c>
      <c r="C773" t="s">
        <v>1995</v>
      </c>
      <c r="D773" s="1">
        <v>45684</v>
      </c>
      <c r="E773">
        <v>21</v>
      </c>
    </row>
    <row r="774" spans="1:5" x14ac:dyDescent="0.25">
      <c r="A774" t="s">
        <v>1996</v>
      </c>
      <c r="B774" t="s">
        <v>175</v>
      </c>
      <c r="C774" t="s">
        <v>1995</v>
      </c>
      <c r="D774" s="1">
        <v>45707</v>
      </c>
      <c r="E774">
        <v>21</v>
      </c>
    </row>
    <row r="775" spans="1:5" x14ac:dyDescent="0.25">
      <c r="A775" t="s">
        <v>1997</v>
      </c>
      <c r="B775" t="s">
        <v>175</v>
      </c>
      <c r="C775" t="s">
        <v>1995</v>
      </c>
      <c r="D775" s="1">
        <v>45731</v>
      </c>
      <c r="E775">
        <v>21</v>
      </c>
    </row>
    <row r="776" spans="1:5" x14ac:dyDescent="0.25">
      <c r="A776" t="s">
        <v>1998</v>
      </c>
      <c r="B776" t="s">
        <v>175</v>
      </c>
      <c r="C776" t="s">
        <v>1995</v>
      </c>
      <c r="D776" s="1">
        <v>45749</v>
      </c>
      <c r="E776">
        <v>21</v>
      </c>
    </row>
    <row r="777" spans="1:5" x14ac:dyDescent="0.25">
      <c r="A777" t="s">
        <v>1999</v>
      </c>
      <c r="B777" t="s">
        <v>175</v>
      </c>
      <c r="C777" t="s">
        <v>1995</v>
      </c>
      <c r="D777" s="1">
        <v>45768</v>
      </c>
      <c r="E777">
        <v>21</v>
      </c>
    </row>
    <row r="778" spans="1:5" x14ac:dyDescent="0.25">
      <c r="A778" t="s">
        <v>2000</v>
      </c>
      <c r="B778" t="s">
        <v>176</v>
      </c>
      <c r="C778" t="s">
        <v>2001</v>
      </c>
      <c r="D778" s="1">
        <v>45763</v>
      </c>
      <c r="E778">
        <v>28</v>
      </c>
    </row>
    <row r="779" spans="1:5" x14ac:dyDescent="0.25">
      <c r="A779" t="s">
        <v>2002</v>
      </c>
      <c r="B779" t="s">
        <v>176</v>
      </c>
      <c r="C779" t="s">
        <v>2001</v>
      </c>
      <c r="D779" s="1">
        <v>45793</v>
      </c>
      <c r="E779">
        <v>28</v>
      </c>
    </row>
    <row r="780" spans="1:5" x14ac:dyDescent="0.25">
      <c r="A780" t="s">
        <v>2003</v>
      </c>
      <c r="B780" t="s">
        <v>176</v>
      </c>
      <c r="C780" t="s">
        <v>2001</v>
      </c>
      <c r="D780" s="1">
        <v>45822</v>
      </c>
      <c r="E780">
        <v>28</v>
      </c>
    </row>
    <row r="781" spans="1:5" x14ac:dyDescent="0.25">
      <c r="A781" t="s">
        <v>2004</v>
      </c>
      <c r="B781" t="s">
        <v>177</v>
      </c>
      <c r="C781" t="s">
        <v>2005</v>
      </c>
      <c r="D781" s="1">
        <v>45800</v>
      </c>
      <c r="E781">
        <v>28</v>
      </c>
    </row>
    <row r="782" spans="1:5" x14ac:dyDescent="0.25">
      <c r="A782" t="s">
        <v>2006</v>
      </c>
      <c r="B782" t="s">
        <v>177</v>
      </c>
      <c r="C782" t="s">
        <v>2005</v>
      </c>
      <c r="D782" s="1">
        <v>45829</v>
      </c>
      <c r="E782">
        <v>28</v>
      </c>
    </row>
    <row r="783" spans="1:5" x14ac:dyDescent="0.25">
      <c r="A783" t="s">
        <v>2007</v>
      </c>
      <c r="B783" t="s">
        <v>177</v>
      </c>
      <c r="C783" t="s">
        <v>2005</v>
      </c>
      <c r="D783" s="1">
        <v>45856</v>
      </c>
      <c r="E783">
        <v>28</v>
      </c>
    </row>
    <row r="784" spans="1:5" x14ac:dyDescent="0.25">
      <c r="A784" t="s">
        <v>2008</v>
      </c>
      <c r="B784" t="s">
        <v>178</v>
      </c>
      <c r="C784" t="s">
        <v>2009</v>
      </c>
      <c r="D784" s="1">
        <v>45658</v>
      </c>
      <c r="E784">
        <v>28</v>
      </c>
    </row>
    <row r="785" spans="1:5" x14ac:dyDescent="0.25">
      <c r="A785" t="s">
        <v>2010</v>
      </c>
      <c r="B785" t="s">
        <v>178</v>
      </c>
      <c r="C785" t="s">
        <v>2009</v>
      </c>
      <c r="D785" s="1">
        <v>45689</v>
      </c>
      <c r="E785">
        <v>28</v>
      </c>
    </row>
    <row r="786" spans="1:5" x14ac:dyDescent="0.25">
      <c r="A786" t="s">
        <v>2011</v>
      </c>
      <c r="B786" t="s">
        <v>178</v>
      </c>
      <c r="C786" t="s">
        <v>2009</v>
      </c>
      <c r="D786" s="1">
        <v>45714</v>
      </c>
      <c r="E786">
        <v>28</v>
      </c>
    </row>
    <row r="787" spans="1:5" x14ac:dyDescent="0.25">
      <c r="A787" t="s">
        <v>2012</v>
      </c>
      <c r="B787" t="s">
        <v>178</v>
      </c>
      <c r="C787" t="s">
        <v>2009</v>
      </c>
      <c r="D787" s="1">
        <v>45741</v>
      </c>
      <c r="E787">
        <v>28</v>
      </c>
    </row>
    <row r="788" spans="1:5" x14ac:dyDescent="0.25">
      <c r="A788" t="s">
        <v>2013</v>
      </c>
      <c r="B788" t="s">
        <v>178</v>
      </c>
      <c r="C788" t="s">
        <v>2009</v>
      </c>
      <c r="D788" s="1">
        <v>45770</v>
      </c>
      <c r="E788">
        <v>28</v>
      </c>
    </row>
    <row r="789" spans="1:5" x14ac:dyDescent="0.25">
      <c r="A789" t="s">
        <v>2014</v>
      </c>
      <c r="B789" t="s">
        <v>179</v>
      </c>
      <c r="C789" t="s">
        <v>2015</v>
      </c>
      <c r="D789" s="1">
        <v>45812</v>
      </c>
      <c r="E789">
        <v>30</v>
      </c>
    </row>
    <row r="790" spans="1:5" x14ac:dyDescent="0.25">
      <c r="A790" t="s">
        <v>2016</v>
      </c>
      <c r="B790" t="s">
        <v>179</v>
      </c>
      <c r="C790" t="s">
        <v>2015</v>
      </c>
      <c r="D790" s="1">
        <v>45842</v>
      </c>
      <c r="E790">
        <v>30</v>
      </c>
    </row>
    <row r="791" spans="1:5" x14ac:dyDescent="0.25">
      <c r="A791" t="s">
        <v>2017</v>
      </c>
      <c r="B791" t="s">
        <v>179</v>
      </c>
      <c r="C791" t="s">
        <v>2015</v>
      </c>
      <c r="D791" s="1">
        <v>45872</v>
      </c>
      <c r="E791">
        <v>30</v>
      </c>
    </row>
    <row r="792" spans="1:5" x14ac:dyDescent="0.25">
      <c r="A792" t="s">
        <v>2018</v>
      </c>
      <c r="B792" t="s">
        <v>179</v>
      </c>
      <c r="C792" t="s">
        <v>2015</v>
      </c>
      <c r="D792" s="1">
        <v>45905</v>
      </c>
      <c r="E792">
        <v>30</v>
      </c>
    </row>
    <row r="793" spans="1:5" x14ac:dyDescent="0.25">
      <c r="A793" t="s">
        <v>2019</v>
      </c>
      <c r="B793" t="s">
        <v>179</v>
      </c>
      <c r="C793" t="s">
        <v>2015</v>
      </c>
      <c r="D793" s="1">
        <v>45933</v>
      </c>
      <c r="E793">
        <v>30</v>
      </c>
    </row>
    <row r="794" spans="1:5" x14ac:dyDescent="0.25">
      <c r="A794" t="s">
        <v>2020</v>
      </c>
      <c r="B794" t="s">
        <v>180</v>
      </c>
      <c r="C794" t="s">
        <v>2021</v>
      </c>
      <c r="D794" s="1">
        <v>45788</v>
      </c>
      <c r="E794">
        <v>21</v>
      </c>
    </row>
    <row r="795" spans="1:5" x14ac:dyDescent="0.25">
      <c r="A795" t="s">
        <v>2022</v>
      </c>
      <c r="B795" t="s">
        <v>180</v>
      </c>
      <c r="C795" t="s">
        <v>2021</v>
      </c>
      <c r="D795" s="1">
        <v>45812</v>
      </c>
      <c r="E795">
        <v>21</v>
      </c>
    </row>
    <row r="796" spans="1:5" x14ac:dyDescent="0.25">
      <c r="A796" t="s">
        <v>2023</v>
      </c>
      <c r="B796" t="s">
        <v>180</v>
      </c>
      <c r="C796" t="s">
        <v>2021</v>
      </c>
      <c r="D796" s="1">
        <v>45834</v>
      </c>
      <c r="E796">
        <v>21</v>
      </c>
    </row>
    <row r="797" spans="1:5" x14ac:dyDescent="0.25">
      <c r="A797" t="s">
        <v>2024</v>
      </c>
      <c r="B797" t="s">
        <v>180</v>
      </c>
      <c r="C797" t="s">
        <v>2021</v>
      </c>
      <c r="D797" s="1">
        <v>45857</v>
      </c>
      <c r="E797">
        <v>21</v>
      </c>
    </row>
    <row r="798" spans="1:5" x14ac:dyDescent="0.25">
      <c r="A798" t="s">
        <v>2025</v>
      </c>
      <c r="B798" t="s">
        <v>180</v>
      </c>
      <c r="C798" t="s">
        <v>2021</v>
      </c>
      <c r="D798" s="1">
        <v>45879</v>
      </c>
      <c r="E798">
        <v>21</v>
      </c>
    </row>
    <row r="799" spans="1:5" x14ac:dyDescent="0.25">
      <c r="A799" t="s">
        <v>2026</v>
      </c>
      <c r="B799" t="s">
        <v>181</v>
      </c>
      <c r="C799" t="s">
        <v>2027</v>
      </c>
      <c r="D799" s="1">
        <v>45710</v>
      </c>
      <c r="E799">
        <v>21</v>
      </c>
    </row>
    <row r="800" spans="1:5" x14ac:dyDescent="0.25">
      <c r="A800" t="s">
        <v>2028</v>
      </c>
      <c r="B800" t="s">
        <v>181</v>
      </c>
      <c r="C800" t="s">
        <v>2027</v>
      </c>
      <c r="D800" s="1">
        <v>45729</v>
      </c>
      <c r="E800">
        <v>21</v>
      </c>
    </row>
    <row r="801" spans="1:5" x14ac:dyDescent="0.25">
      <c r="A801" t="s">
        <v>2029</v>
      </c>
      <c r="B801" t="s">
        <v>181</v>
      </c>
      <c r="C801" t="s">
        <v>2027</v>
      </c>
      <c r="D801" s="1">
        <v>45753</v>
      </c>
      <c r="E801">
        <v>21</v>
      </c>
    </row>
    <row r="802" spans="1:5" x14ac:dyDescent="0.25">
      <c r="A802" t="s">
        <v>2030</v>
      </c>
      <c r="B802" t="s">
        <v>181</v>
      </c>
      <c r="C802" t="s">
        <v>2027</v>
      </c>
      <c r="D802" s="1">
        <v>45776</v>
      </c>
      <c r="E802">
        <v>21</v>
      </c>
    </row>
    <row r="803" spans="1:5" x14ac:dyDescent="0.25">
      <c r="A803" t="s">
        <v>2031</v>
      </c>
      <c r="B803" t="s">
        <v>181</v>
      </c>
      <c r="C803" t="s">
        <v>2027</v>
      </c>
      <c r="D803" s="1">
        <v>45798</v>
      </c>
      <c r="E803">
        <v>21</v>
      </c>
    </row>
    <row r="804" spans="1:5" x14ac:dyDescent="0.25">
      <c r="A804" t="s">
        <v>2032</v>
      </c>
      <c r="B804" t="s">
        <v>181</v>
      </c>
      <c r="C804" t="s">
        <v>2027</v>
      </c>
      <c r="D804" s="1">
        <v>45819</v>
      </c>
      <c r="E804">
        <v>21</v>
      </c>
    </row>
    <row r="805" spans="1:5" x14ac:dyDescent="0.25">
      <c r="A805" t="s">
        <v>2033</v>
      </c>
      <c r="B805" t="s">
        <v>182</v>
      </c>
      <c r="C805" t="s">
        <v>2034</v>
      </c>
      <c r="D805" s="1">
        <v>45745</v>
      </c>
      <c r="E805">
        <v>28</v>
      </c>
    </row>
    <row r="806" spans="1:5" x14ac:dyDescent="0.25">
      <c r="A806" t="s">
        <v>2035</v>
      </c>
      <c r="B806" t="s">
        <v>182</v>
      </c>
      <c r="C806" t="s">
        <v>2034</v>
      </c>
      <c r="D806" s="1">
        <v>45774</v>
      </c>
      <c r="E806">
        <v>28</v>
      </c>
    </row>
    <row r="807" spans="1:5" x14ac:dyDescent="0.25">
      <c r="A807" t="s">
        <v>2036</v>
      </c>
      <c r="B807" t="s">
        <v>182</v>
      </c>
      <c r="C807" t="s">
        <v>2034</v>
      </c>
      <c r="D807" s="1">
        <v>45802</v>
      </c>
      <c r="E807">
        <v>28</v>
      </c>
    </row>
    <row r="808" spans="1:5" x14ac:dyDescent="0.25">
      <c r="A808" t="s">
        <v>2037</v>
      </c>
      <c r="B808" t="s">
        <v>182</v>
      </c>
      <c r="C808" t="s">
        <v>2034</v>
      </c>
      <c r="D808" s="1">
        <v>45827</v>
      </c>
      <c r="E808">
        <v>28</v>
      </c>
    </row>
    <row r="809" spans="1:5" x14ac:dyDescent="0.25">
      <c r="A809" t="s">
        <v>2038</v>
      </c>
      <c r="B809" t="s">
        <v>182</v>
      </c>
      <c r="C809" t="s">
        <v>2034</v>
      </c>
      <c r="D809" s="1">
        <v>45858</v>
      </c>
      <c r="E809">
        <v>28</v>
      </c>
    </row>
    <row r="810" spans="1:5" x14ac:dyDescent="0.25">
      <c r="A810" t="s">
        <v>2039</v>
      </c>
      <c r="B810" t="s">
        <v>182</v>
      </c>
      <c r="C810" t="s">
        <v>2034</v>
      </c>
      <c r="D810" s="1">
        <v>45887</v>
      </c>
      <c r="E810">
        <v>28</v>
      </c>
    </row>
    <row r="811" spans="1:5" x14ac:dyDescent="0.25">
      <c r="A811" t="s">
        <v>2040</v>
      </c>
      <c r="B811" t="s">
        <v>183</v>
      </c>
      <c r="C811" t="s">
        <v>2041</v>
      </c>
      <c r="D811" s="1">
        <v>45671</v>
      </c>
      <c r="E811">
        <v>30</v>
      </c>
    </row>
    <row r="812" spans="1:5" x14ac:dyDescent="0.25">
      <c r="A812" t="s">
        <v>2042</v>
      </c>
      <c r="B812" t="s">
        <v>183</v>
      </c>
      <c r="C812" t="s">
        <v>2041</v>
      </c>
      <c r="D812" s="1">
        <v>45703</v>
      </c>
      <c r="E812">
        <v>30</v>
      </c>
    </row>
    <row r="813" spans="1:5" x14ac:dyDescent="0.25">
      <c r="A813" t="s">
        <v>2043</v>
      </c>
      <c r="B813" t="s">
        <v>183</v>
      </c>
      <c r="C813" t="s">
        <v>2041</v>
      </c>
      <c r="D813" s="1">
        <v>45736</v>
      </c>
      <c r="E813">
        <v>30</v>
      </c>
    </row>
    <row r="814" spans="1:5" x14ac:dyDescent="0.25">
      <c r="A814" t="s">
        <v>2044</v>
      </c>
      <c r="B814" t="s">
        <v>183</v>
      </c>
      <c r="C814" t="s">
        <v>2041</v>
      </c>
      <c r="D814" s="1">
        <v>45767</v>
      </c>
      <c r="E814">
        <v>30</v>
      </c>
    </row>
    <row r="815" spans="1:5" x14ac:dyDescent="0.25">
      <c r="A815" t="s">
        <v>2045</v>
      </c>
      <c r="B815" t="s">
        <v>183</v>
      </c>
      <c r="C815" t="s">
        <v>2041</v>
      </c>
      <c r="D815" s="1">
        <v>45798</v>
      </c>
      <c r="E815">
        <v>30</v>
      </c>
    </row>
    <row r="816" spans="1:5" x14ac:dyDescent="0.25">
      <c r="A816" t="s">
        <v>2046</v>
      </c>
      <c r="B816" t="s">
        <v>183</v>
      </c>
      <c r="C816" t="s">
        <v>2041</v>
      </c>
      <c r="D816" s="1">
        <v>45827</v>
      </c>
      <c r="E816">
        <v>30</v>
      </c>
    </row>
    <row r="817" spans="1:5" x14ac:dyDescent="0.25">
      <c r="A817" t="s">
        <v>2047</v>
      </c>
      <c r="B817" t="s">
        <v>184</v>
      </c>
      <c r="C817" t="s">
        <v>2048</v>
      </c>
      <c r="D817" s="1">
        <v>45774</v>
      </c>
      <c r="E817">
        <v>21</v>
      </c>
    </row>
    <row r="818" spans="1:5" x14ac:dyDescent="0.25">
      <c r="A818" t="s">
        <v>2049</v>
      </c>
      <c r="B818" t="s">
        <v>184</v>
      </c>
      <c r="C818" t="s">
        <v>2048</v>
      </c>
      <c r="D818" s="1">
        <v>45798</v>
      </c>
      <c r="E818">
        <v>21</v>
      </c>
    </row>
    <row r="819" spans="1:5" x14ac:dyDescent="0.25">
      <c r="A819" t="s">
        <v>2050</v>
      </c>
      <c r="B819" t="s">
        <v>184</v>
      </c>
      <c r="C819" t="s">
        <v>2048</v>
      </c>
      <c r="D819" s="1">
        <v>45819</v>
      </c>
      <c r="E819">
        <v>21</v>
      </c>
    </row>
    <row r="820" spans="1:5" x14ac:dyDescent="0.25">
      <c r="A820" t="s">
        <v>2051</v>
      </c>
      <c r="B820" t="s">
        <v>184</v>
      </c>
      <c r="C820" t="s">
        <v>2048</v>
      </c>
      <c r="D820" s="1">
        <v>45843</v>
      </c>
      <c r="E820">
        <v>21</v>
      </c>
    </row>
    <row r="821" spans="1:5" x14ac:dyDescent="0.25">
      <c r="A821" t="s">
        <v>2052</v>
      </c>
      <c r="B821" t="s">
        <v>185</v>
      </c>
      <c r="C821" t="s">
        <v>2053</v>
      </c>
      <c r="D821" s="1">
        <v>45801</v>
      </c>
      <c r="E821">
        <v>21</v>
      </c>
    </row>
    <row r="822" spans="1:5" x14ac:dyDescent="0.25">
      <c r="A822" t="s">
        <v>2054</v>
      </c>
      <c r="B822" t="s">
        <v>185</v>
      </c>
      <c r="C822" t="s">
        <v>2053</v>
      </c>
      <c r="D822" s="1">
        <v>45825</v>
      </c>
      <c r="E822">
        <v>21</v>
      </c>
    </row>
    <row r="823" spans="1:5" x14ac:dyDescent="0.25">
      <c r="A823" t="s">
        <v>2055</v>
      </c>
      <c r="B823" t="s">
        <v>185</v>
      </c>
      <c r="C823" t="s">
        <v>2053</v>
      </c>
      <c r="D823" s="1">
        <v>45848</v>
      </c>
      <c r="E823">
        <v>21</v>
      </c>
    </row>
    <row r="824" spans="1:5" x14ac:dyDescent="0.25">
      <c r="A824" t="s">
        <v>2056</v>
      </c>
      <c r="B824" t="s">
        <v>185</v>
      </c>
      <c r="C824" t="s">
        <v>2053</v>
      </c>
      <c r="D824" s="1">
        <v>45868</v>
      </c>
      <c r="E824">
        <v>21</v>
      </c>
    </row>
    <row r="825" spans="1:5" x14ac:dyDescent="0.25">
      <c r="A825" t="s">
        <v>2057</v>
      </c>
      <c r="B825" t="s">
        <v>185</v>
      </c>
      <c r="C825" t="s">
        <v>2053</v>
      </c>
      <c r="D825" s="1">
        <v>45889</v>
      </c>
      <c r="E825">
        <v>21</v>
      </c>
    </row>
    <row r="826" spans="1:5" x14ac:dyDescent="0.25">
      <c r="A826" t="s">
        <v>2058</v>
      </c>
      <c r="B826" t="s">
        <v>185</v>
      </c>
      <c r="C826" t="s">
        <v>2053</v>
      </c>
      <c r="D826" s="1">
        <v>45907</v>
      </c>
      <c r="E826">
        <v>21</v>
      </c>
    </row>
    <row r="827" spans="1:5" x14ac:dyDescent="0.25">
      <c r="A827" t="s">
        <v>2059</v>
      </c>
      <c r="B827" t="s">
        <v>186</v>
      </c>
      <c r="C827" t="s">
        <v>2060</v>
      </c>
      <c r="D827" s="1">
        <v>45826</v>
      </c>
      <c r="E827">
        <v>21</v>
      </c>
    </row>
    <row r="828" spans="1:5" x14ac:dyDescent="0.25">
      <c r="A828" t="s">
        <v>2061</v>
      </c>
      <c r="B828" t="s">
        <v>186</v>
      </c>
      <c r="C828" t="s">
        <v>2060</v>
      </c>
      <c r="D828" s="1">
        <v>45847</v>
      </c>
      <c r="E828">
        <v>21</v>
      </c>
    </row>
    <row r="829" spans="1:5" x14ac:dyDescent="0.25">
      <c r="A829" t="s">
        <v>2062</v>
      </c>
      <c r="B829" t="s">
        <v>186</v>
      </c>
      <c r="C829" t="s">
        <v>2060</v>
      </c>
      <c r="D829" s="1">
        <v>45869</v>
      </c>
      <c r="E829">
        <v>21</v>
      </c>
    </row>
    <row r="830" spans="1:5" x14ac:dyDescent="0.25">
      <c r="A830" t="s">
        <v>2063</v>
      </c>
      <c r="B830" t="s">
        <v>186</v>
      </c>
      <c r="C830" t="s">
        <v>2060</v>
      </c>
      <c r="D830" s="1">
        <v>45890</v>
      </c>
      <c r="E830">
        <v>21</v>
      </c>
    </row>
    <row r="831" spans="1:5" x14ac:dyDescent="0.25">
      <c r="A831" t="s">
        <v>2064</v>
      </c>
      <c r="B831" t="s">
        <v>187</v>
      </c>
      <c r="C831" t="s">
        <v>2065</v>
      </c>
      <c r="D831" s="1">
        <v>45773</v>
      </c>
      <c r="E831">
        <v>21</v>
      </c>
    </row>
    <row r="832" spans="1:5" x14ac:dyDescent="0.25">
      <c r="A832" t="s">
        <v>2066</v>
      </c>
      <c r="B832" t="s">
        <v>187</v>
      </c>
      <c r="C832" t="s">
        <v>2065</v>
      </c>
      <c r="D832" s="1">
        <v>45791</v>
      </c>
      <c r="E832">
        <v>21</v>
      </c>
    </row>
    <row r="833" spans="1:5" x14ac:dyDescent="0.25">
      <c r="A833" t="s">
        <v>2067</v>
      </c>
      <c r="B833" t="s">
        <v>187</v>
      </c>
      <c r="C833" t="s">
        <v>2065</v>
      </c>
      <c r="D833" s="1">
        <v>45815</v>
      </c>
      <c r="E833">
        <v>21</v>
      </c>
    </row>
    <row r="834" spans="1:5" x14ac:dyDescent="0.25">
      <c r="A834" t="s">
        <v>2068</v>
      </c>
      <c r="B834" t="s">
        <v>187</v>
      </c>
      <c r="C834" t="s">
        <v>2065</v>
      </c>
      <c r="D834" s="1">
        <v>45838</v>
      </c>
      <c r="E834">
        <v>21</v>
      </c>
    </row>
    <row r="835" spans="1:5" x14ac:dyDescent="0.25">
      <c r="A835" t="s">
        <v>2069</v>
      </c>
      <c r="B835" t="s">
        <v>187</v>
      </c>
      <c r="C835" t="s">
        <v>2065</v>
      </c>
      <c r="D835" s="1">
        <v>45861</v>
      </c>
      <c r="E835">
        <v>21</v>
      </c>
    </row>
    <row r="836" spans="1:5" x14ac:dyDescent="0.25">
      <c r="A836" t="s">
        <v>2070</v>
      </c>
      <c r="B836" t="s">
        <v>188</v>
      </c>
      <c r="C836" t="s">
        <v>2071</v>
      </c>
      <c r="D836" s="1">
        <v>45682</v>
      </c>
      <c r="E836">
        <v>28</v>
      </c>
    </row>
    <row r="837" spans="1:5" x14ac:dyDescent="0.25">
      <c r="A837" t="s">
        <v>2072</v>
      </c>
      <c r="B837" t="s">
        <v>188</v>
      </c>
      <c r="C837" t="s">
        <v>2071</v>
      </c>
      <c r="D837" s="1">
        <v>45713</v>
      </c>
      <c r="E837">
        <v>28</v>
      </c>
    </row>
    <row r="838" spans="1:5" x14ac:dyDescent="0.25">
      <c r="A838" t="s">
        <v>2073</v>
      </c>
      <c r="B838" t="s">
        <v>188</v>
      </c>
      <c r="C838" t="s">
        <v>2071</v>
      </c>
      <c r="D838" s="1">
        <v>45740</v>
      </c>
      <c r="E838">
        <v>28</v>
      </c>
    </row>
    <row r="839" spans="1:5" x14ac:dyDescent="0.25">
      <c r="A839" t="s">
        <v>2074</v>
      </c>
      <c r="B839" t="s">
        <v>189</v>
      </c>
      <c r="C839" t="s">
        <v>2075</v>
      </c>
      <c r="D839" s="1">
        <v>45658</v>
      </c>
      <c r="E839">
        <v>21</v>
      </c>
    </row>
    <row r="840" spans="1:5" x14ac:dyDescent="0.25">
      <c r="A840" t="s">
        <v>2076</v>
      </c>
      <c r="B840" t="s">
        <v>189</v>
      </c>
      <c r="C840" t="s">
        <v>2075</v>
      </c>
      <c r="D840" s="1">
        <v>45681</v>
      </c>
      <c r="E840">
        <v>21</v>
      </c>
    </row>
    <row r="841" spans="1:5" x14ac:dyDescent="0.25">
      <c r="A841" t="s">
        <v>2077</v>
      </c>
      <c r="B841" t="s">
        <v>189</v>
      </c>
      <c r="C841" t="s">
        <v>2075</v>
      </c>
      <c r="D841" s="1">
        <v>45702</v>
      </c>
      <c r="E841">
        <v>21</v>
      </c>
    </row>
    <row r="842" spans="1:5" x14ac:dyDescent="0.25">
      <c r="A842" t="s">
        <v>2078</v>
      </c>
      <c r="B842" t="s">
        <v>189</v>
      </c>
      <c r="C842" t="s">
        <v>2075</v>
      </c>
      <c r="D842" s="1">
        <v>45721</v>
      </c>
      <c r="E842">
        <v>21</v>
      </c>
    </row>
    <row r="843" spans="1:5" x14ac:dyDescent="0.25">
      <c r="A843" t="s">
        <v>2079</v>
      </c>
      <c r="B843" t="s">
        <v>189</v>
      </c>
      <c r="C843" t="s">
        <v>2075</v>
      </c>
      <c r="D843" s="1">
        <v>45743</v>
      </c>
      <c r="E843">
        <v>21</v>
      </c>
    </row>
    <row r="844" spans="1:5" x14ac:dyDescent="0.25">
      <c r="A844" t="s">
        <v>2080</v>
      </c>
      <c r="B844" t="s">
        <v>189</v>
      </c>
      <c r="C844" t="s">
        <v>2075</v>
      </c>
      <c r="D844" s="1">
        <v>45761</v>
      </c>
      <c r="E844">
        <v>21</v>
      </c>
    </row>
    <row r="845" spans="1:5" x14ac:dyDescent="0.25">
      <c r="A845" t="s">
        <v>2081</v>
      </c>
      <c r="B845" t="s">
        <v>190</v>
      </c>
      <c r="C845" t="s">
        <v>2082</v>
      </c>
      <c r="D845" s="1">
        <v>45748</v>
      </c>
      <c r="E845">
        <v>30</v>
      </c>
    </row>
    <row r="846" spans="1:5" x14ac:dyDescent="0.25">
      <c r="A846" t="s">
        <v>2083</v>
      </c>
      <c r="B846" t="s">
        <v>190</v>
      </c>
      <c r="C846" t="s">
        <v>2082</v>
      </c>
      <c r="D846" s="1">
        <v>45775</v>
      </c>
      <c r="E846">
        <v>30</v>
      </c>
    </row>
    <row r="847" spans="1:5" x14ac:dyDescent="0.25">
      <c r="A847" t="s">
        <v>2084</v>
      </c>
      <c r="B847" t="s">
        <v>190</v>
      </c>
      <c r="C847" t="s">
        <v>2082</v>
      </c>
      <c r="D847" s="1">
        <v>45806</v>
      </c>
      <c r="E847">
        <v>30</v>
      </c>
    </row>
    <row r="848" spans="1:5" x14ac:dyDescent="0.25">
      <c r="A848" t="s">
        <v>2085</v>
      </c>
      <c r="B848" t="s">
        <v>190</v>
      </c>
      <c r="C848" t="s">
        <v>2082</v>
      </c>
      <c r="D848" s="1">
        <v>45839</v>
      </c>
      <c r="E848">
        <v>30</v>
      </c>
    </row>
    <row r="849" spans="1:5" x14ac:dyDescent="0.25">
      <c r="A849" t="s">
        <v>2086</v>
      </c>
      <c r="B849" t="s">
        <v>190</v>
      </c>
      <c r="C849" t="s">
        <v>2082</v>
      </c>
      <c r="D849" s="1">
        <v>45868</v>
      </c>
      <c r="E849">
        <v>30</v>
      </c>
    </row>
    <row r="850" spans="1:5" x14ac:dyDescent="0.25">
      <c r="A850" t="s">
        <v>2087</v>
      </c>
      <c r="B850" t="s">
        <v>191</v>
      </c>
      <c r="C850" t="s">
        <v>2088</v>
      </c>
      <c r="D850" s="1">
        <v>45798</v>
      </c>
      <c r="E850">
        <v>30</v>
      </c>
    </row>
    <row r="851" spans="1:5" x14ac:dyDescent="0.25">
      <c r="A851" t="s">
        <v>2089</v>
      </c>
      <c r="B851" t="s">
        <v>191</v>
      </c>
      <c r="C851" t="s">
        <v>2088</v>
      </c>
      <c r="D851" s="1">
        <v>45826</v>
      </c>
      <c r="E851">
        <v>30</v>
      </c>
    </row>
    <row r="852" spans="1:5" x14ac:dyDescent="0.25">
      <c r="A852" t="s">
        <v>2090</v>
      </c>
      <c r="B852" t="s">
        <v>191</v>
      </c>
      <c r="C852" t="s">
        <v>2088</v>
      </c>
      <c r="D852" s="1">
        <v>45853</v>
      </c>
      <c r="E852">
        <v>30</v>
      </c>
    </row>
    <row r="853" spans="1:5" x14ac:dyDescent="0.25">
      <c r="A853" t="s">
        <v>2091</v>
      </c>
      <c r="B853" t="s">
        <v>191</v>
      </c>
      <c r="C853" t="s">
        <v>2088</v>
      </c>
      <c r="D853" s="1">
        <v>45881</v>
      </c>
      <c r="E853">
        <v>30</v>
      </c>
    </row>
    <row r="854" spans="1:5" x14ac:dyDescent="0.25">
      <c r="A854" t="s">
        <v>2092</v>
      </c>
      <c r="B854" t="s">
        <v>192</v>
      </c>
      <c r="C854" t="s">
        <v>2093</v>
      </c>
      <c r="D854" s="1">
        <v>45753</v>
      </c>
      <c r="E854">
        <v>28</v>
      </c>
    </row>
    <row r="855" spans="1:5" x14ac:dyDescent="0.25">
      <c r="A855" t="s">
        <v>2094</v>
      </c>
      <c r="B855" t="s">
        <v>192</v>
      </c>
      <c r="C855" t="s">
        <v>2093</v>
      </c>
      <c r="D855" s="1">
        <v>45781</v>
      </c>
      <c r="E855">
        <v>28</v>
      </c>
    </row>
    <row r="856" spans="1:5" x14ac:dyDescent="0.25">
      <c r="A856" t="s">
        <v>2095</v>
      </c>
      <c r="B856" t="s">
        <v>192</v>
      </c>
      <c r="C856" t="s">
        <v>2093</v>
      </c>
      <c r="D856" s="1">
        <v>45808</v>
      </c>
      <c r="E856">
        <v>28</v>
      </c>
    </row>
    <row r="857" spans="1:5" x14ac:dyDescent="0.25">
      <c r="A857" t="s">
        <v>2096</v>
      </c>
      <c r="B857" t="s">
        <v>192</v>
      </c>
      <c r="C857" t="s">
        <v>2093</v>
      </c>
      <c r="D857" s="1">
        <v>45835</v>
      </c>
      <c r="E857">
        <v>28</v>
      </c>
    </row>
    <row r="858" spans="1:5" x14ac:dyDescent="0.25">
      <c r="A858" t="s">
        <v>2097</v>
      </c>
      <c r="B858" t="s">
        <v>192</v>
      </c>
      <c r="C858" t="s">
        <v>2093</v>
      </c>
      <c r="D858" s="1">
        <v>45863</v>
      </c>
      <c r="E858">
        <v>28</v>
      </c>
    </row>
    <row r="859" spans="1:5" x14ac:dyDescent="0.25">
      <c r="A859" t="s">
        <v>2098</v>
      </c>
      <c r="B859" t="s">
        <v>193</v>
      </c>
      <c r="C859" t="s">
        <v>2099</v>
      </c>
      <c r="D859" s="1">
        <v>45669</v>
      </c>
      <c r="E859">
        <v>21</v>
      </c>
    </row>
    <row r="860" spans="1:5" x14ac:dyDescent="0.25">
      <c r="A860" t="s">
        <v>2100</v>
      </c>
      <c r="B860" t="s">
        <v>193</v>
      </c>
      <c r="C860" t="s">
        <v>2099</v>
      </c>
      <c r="D860" s="1">
        <v>45692</v>
      </c>
      <c r="E860">
        <v>21</v>
      </c>
    </row>
    <row r="861" spans="1:5" x14ac:dyDescent="0.25">
      <c r="A861" t="s">
        <v>2101</v>
      </c>
      <c r="B861" t="s">
        <v>193</v>
      </c>
      <c r="C861" t="s">
        <v>2099</v>
      </c>
      <c r="D861" s="1">
        <v>45716</v>
      </c>
      <c r="E861">
        <v>21</v>
      </c>
    </row>
    <row r="862" spans="1:5" x14ac:dyDescent="0.25">
      <c r="A862" t="s">
        <v>2102</v>
      </c>
      <c r="B862" t="s">
        <v>193</v>
      </c>
      <c r="C862" t="s">
        <v>2099</v>
      </c>
      <c r="D862" s="1">
        <v>45734</v>
      </c>
      <c r="E862">
        <v>21</v>
      </c>
    </row>
    <row r="863" spans="1:5" x14ac:dyDescent="0.25">
      <c r="A863" t="s">
        <v>2103</v>
      </c>
      <c r="B863" t="s">
        <v>193</v>
      </c>
      <c r="C863" t="s">
        <v>2099</v>
      </c>
      <c r="D863" s="1">
        <v>45758</v>
      </c>
      <c r="E863">
        <v>21</v>
      </c>
    </row>
    <row r="864" spans="1:5" x14ac:dyDescent="0.25">
      <c r="A864" t="s">
        <v>2104</v>
      </c>
      <c r="B864" t="s">
        <v>194</v>
      </c>
      <c r="C864" t="s">
        <v>2105</v>
      </c>
      <c r="D864" s="1">
        <v>45784</v>
      </c>
      <c r="E864">
        <v>30</v>
      </c>
    </row>
    <row r="865" spans="1:5" x14ac:dyDescent="0.25">
      <c r="A865" t="s">
        <v>2106</v>
      </c>
      <c r="B865" t="s">
        <v>194</v>
      </c>
      <c r="C865" t="s">
        <v>2105</v>
      </c>
      <c r="D865" s="1">
        <v>45815</v>
      </c>
      <c r="E865">
        <v>30</v>
      </c>
    </row>
    <row r="866" spans="1:5" x14ac:dyDescent="0.25">
      <c r="A866" t="s">
        <v>2107</v>
      </c>
      <c r="B866" t="s">
        <v>194</v>
      </c>
      <c r="C866" t="s">
        <v>2105</v>
      </c>
      <c r="D866" s="1">
        <v>45844</v>
      </c>
      <c r="E866">
        <v>30</v>
      </c>
    </row>
    <row r="867" spans="1:5" x14ac:dyDescent="0.25">
      <c r="A867" t="s">
        <v>2108</v>
      </c>
      <c r="B867" t="s">
        <v>194</v>
      </c>
      <c r="C867" t="s">
        <v>2105</v>
      </c>
      <c r="D867" s="1">
        <v>45877</v>
      </c>
      <c r="E867">
        <v>30</v>
      </c>
    </row>
    <row r="868" spans="1:5" x14ac:dyDescent="0.25">
      <c r="A868" t="s">
        <v>2109</v>
      </c>
      <c r="B868" t="s">
        <v>195</v>
      </c>
      <c r="C868" t="s">
        <v>2110</v>
      </c>
      <c r="D868" s="1">
        <v>45762</v>
      </c>
      <c r="E868">
        <v>21</v>
      </c>
    </row>
    <row r="869" spans="1:5" x14ac:dyDescent="0.25">
      <c r="A869" t="s">
        <v>2111</v>
      </c>
      <c r="B869" t="s">
        <v>195</v>
      </c>
      <c r="C869" t="s">
        <v>2110</v>
      </c>
      <c r="D869" s="1">
        <v>45780</v>
      </c>
      <c r="E869">
        <v>21</v>
      </c>
    </row>
    <row r="870" spans="1:5" x14ac:dyDescent="0.25">
      <c r="A870" t="s">
        <v>2112</v>
      </c>
      <c r="B870" t="s">
        <v>195</v>
      </c>
      <c r="C870" t="s">
        <v>2110</v>
      </c>
      <c r="D870" s="1">
        <v>45800</v>
      </c>
      <c r="E870">
        <v>21</v>
      </c>
    </row>
    <row r="871" spans="1:5" x14ac:dyDescent="0.25">
      <c r="A871" t="s">
        <v>2113</v>
      </c>
      <c r="B871" t="s">
        <v>195</v>
      </c>
      <c r="C871" t="s">
        <v>2110</v>
      </c>
      <c r="D871" s="1">
        <v>45818</v>
      </c>
      <c r="E871">
        <v>21</v>
      </c>
    </row>
    <row r="872" spans="1:5" x14ac:dyDescent="0.25">
      <c r="A872" t="s">
        <v>2114</v>
      </c>
      <c r="B872" t="s">
        <v>195</v>
      </c>
      <c r="C872" t="s">
        <v>2110</v>
      </c>
      <c r="D872" s="1">
        <v>45838</v>
      </c>
      <c r="E872">
        <v>21</v>
      </c>
    </row>
    <row r="873" spans="1:5" x14ac:dyDescent="0.25">
      <c r="A873" t="s">
        <v>2115</v>
      </c>
      <c r="B873" t="s">
        <v>195</v>
      </c>
      <c r="C873" t="s">
        <v>2110</v>
      </c>
      <c r="D873" s="1">
        <v>45862</v>
      </c>
      <c r="E873">
        <v>21</v>
      </c>
    </row>
    <row r="874" spans="1:5" x14ac:dyDescent="0.25">
      <c r="A874" t="s">
        <v>2116</v>
      </c>
      <c r="B874" t="s">
        <v>196</v>
      </c>
      <c r="C874" t="s">
        <v>2117</v>
      </c>
      <c r="D874" s="1">
        <v>45723</v>
      </c>
      <c r="E874">
        <v>30</v>
      </c>
    </row>
    <row r="875" spans="1:5" x14ac:dyDescent="0.25">
      <c r="A875" t="s">
        <v>2118</v>
      </c>
      <c r="B875" t="s">
        <v>196</v>
      </c>
      <c r="C875" t="s">
        <v>2117</v>
      </c>
      <c r="D875" s="1">
        <v>45756</v>
      </c>
      <c r="E875">
        <v>30</v>
      </c>
    </row>
    <row r="876" spans="1:5" x14ac:dyDescent="0.25">
      <c r="A876" t="s">
        <v>2119</v>
      </c>
      <c r="B876" t="s">
        <v>196</v>
      </c>
      <c r="C876" t="s">
        <v>2117</v>
      </c>
      <c r="D876" s="1">
        <v>45785</v>
      </c>
      <c r="E876">
        <v>30</v>
      </c>
    </row>
    <row r="877" spans="1:5" x14ac:dyDescent="0.25">
      <c r="A877" t="s">
        <v>2120</v>
      </c>
      <c r="B877" t="s">
        <v>196</v>
      </c>
      <c r="C877" t="s">
        <v>2117</v>
      </c>
      <c r="D877" s="1">
        <v>45818</v>
      </c>
      <c r="E877">
        <v>30</v>
      </c>
    </row>
    <row r="878" spans="1:5" x14ac:dyDescent="0.25">
      <c r="A878" t="s">
        <v>2121</v>
      </c>
      <c r="B878" t="s">
        <v>196</v>
      </c>
      <c r="C878" t="s">
        <v>2117</v>
      </c>
      <c r="D878" s="1">
        <v>45848</v>
      </c>
      <c r="E878">
        <v>30</v>
      </c>
    </row>
    <row r="879" spans="1:5" x14ac:dyDescent="0.25">
      <c r="A879" t="s">
        <v>2122</v>
      </c>
      <c r="B879" t="s">
        <v>197</v>
      </c>
      <c r="C879" t="s">
        <v>2123</v>
      </c>
      <c r="D879" s="1">
        <v>45706</v>
      </c>
      <c r="E879">
        <v>28</v>
      </c>
    </row>
    <row r="880" spans="1:5" x14ac:dyDescent="0.25">
      <c r="A880" t="s">
        <v>2124</v>
      </c>
      <c r="B880" t="s">
        <v>197</v>
      </c>
      <c r="C880" t="s">
        <v>2123</v>
      </c>
      <c r="D880" s="1">
        <v>45737</v>
      </c>
      <c r="E880">
        <v>28</v>
      </c>
    </row>
    <row r="881" spans="1:5" x14ac:dyDescent="0.25">
      <c r="A881" t="s">
        <v>2125</v>
      </c>
      <c r="B881" t="s">
        <v>197</v>
      </c>
      <c r="C881" t="s">
        <v>2123</v>
      </c>
      <c r="D881" s="1">
        <v>45767</v>
      </c>
      <c r="E881">
        <v>28</v>
      </c>
    </row>
    <row r="882" spans="1:5" x14ac:dyDescent="0.25">
      <c r="A882" t="s">
        <v>2126</v>
      </c>
      <c r="B882" t="s">
        <v>197</v>
      </c>
      <c r="C882" t="s">
        <v>2123</v>
      </c>
      <c r="D882" s="1">
        <v>45796</v>
      </c>
      <c r="E882">
        <v>28</v>
      </c>
    </row>
    <row r="883" spans="1:5" x14ac:dyDescent="0.25">
      <c r="A883" t="s">
        <v>2127</v>
      </c>
      <c r="B883" t="s">
        <v>197</v>
      </c>
      <c r="C883" t="s">
        <v>2123</v>
      </c>
      <c r="D883" s="1">
        <v>45823</v>
      </c>
      <c r="E883">
        <v>28</v>
      </c>
    </row>
    <row r="884" spans="1:5" x14ac:dyDescent="0.25">
      <c r="A884" t="s">
        <v>2128</v>
      </c>
      <c r="B884" t="s">
        <v>197</v>
      </c>
      <c r="C884" t="s">
        <v>2123</v>
      </c>
      <c r="D884" s="1">
        <v>45852</v>
      </c>
      <c r="E884">
        <v>28</v>
      </c>
    </row>
    <row r="885" spans="1:5" x14ac:dyDescent="0.25">
      <c r="A885" t="s">
        <v>2129</v>
      </c>
      <c r="B885" t="s">
        <v>198</v>
      </c>
      <c r="C885" t="s">
        <v>2130</v>
      </c>
      <c r="D885" s="1">
        <v>45758</v>
      </c>
      <c r="E885">
        <v>30</v>
      </c>
    </row>
    <row r="886" spans="1:5" x14ac:dyDescent="0.25">
      <c r="A886" t="s">
        <v>2131</v>
      </c>
      <c r="B886" t="s">
        <v>198</v>
      </c>
      <c r="C886" t="s">
        <v>2130</v>
      </c>
      <c r="D886" s="1">
        <v>45790</v>
      </c>
      <c r="E886">
        <v>30</v>
      </c>
    </row>
    <row r="887" spans="1:5" x14ac:dyDescent="0.25">
      <c r="A887" t="s">
        <v>2132</v>
      </c>
      <c r="B887" t="s">
        <v>198</v>
      </c>
      <c r="C887" t="s">
        <v>2130</v>
      </c>
      <c r="D887" s="1">
        <v>45822</v>
      </c>
      <c r="E887">
        <v>30</v>
      </c>
    </row>
    <row r="888" spans="1:5" x14ac:dyDescent="0.25">
      <c r="A888" t="s">
        <v>2133</v>
      </c>
      <c r="B888" t="s">
        <v>199</v>
      </c>
      <c r="C888" t="s">
        <v>2134</v>
      </c>
      <c r="D888" s="1">
        <v>45775</v>
      </c>
      <c r="E888">
        <v>30</v>
      </c>
    </row>
    <row r="889" spans="1:5" x14ac:dyDescent="0.25">
      <c r="A889" t="s">
        <v>2135</v>
      </c>
      <c r="B889" t="s">
        <v>199</v>
      </c>
      <c r="C889" t="s">
        <v>2134</v>
      </c>
      <c r="D889" s="1">
        <v>45805</v>
      </c>
      <c r="E889">
        <v>30</v>
      </c>
    </row>
    <row r="890" spans="1:5" x14ac:dyDescent="0.25">
      <c r="A890" t="s">
        <v>2136</v>
      </c>
      <c r="B890" t="s">
        <v>199</v>
      </c>
      <c r="C890" t="s">
        <v>2134</v>
      </c>
      <c r="D890" s="1">
        <v>45837</v>
      </c>
      <c r="E890">
        <v>30</v>
      </c>
    </row>
    <row r="891" spans="1:5" x14ac:dyDescent="0.25">
      <c r="A891" t="s">
        <v>2137</v>
      </c>
      <c r="B891" t="s">
        <v>199</v>
      </c>
      <c r="C891" t="s">
        <v>2134</v>
      </c>
      <c r="D891" s="1">
        <v>45866</v>
      </c>
      <c r="E891">
        <v>30</v>
      </c>
    </row>
    <row r="892" spans="1:5" x14ac:dyDescent="0.25">
      <c r="A892" t="s">
        <v>2138</v>
      </c>
      <c r="B892" t="s">
        <v>200</v>
      </c>
      <c r="C892" t="s">
        <v>2139</v>
      </c>
      <c r="D892" s="1">
        <v>45744</v>
      </c>
      <c r="E892">
        <v>21</v>
      </c>
    </row>
    <row r="893" spans="1:5" x14ac:dyDescent="0.25">
      <c r="A893" t="s">
        <v>2140</v>
      </c>
      <c r="B893" t="s">
        <v>200</v>
      </c>
      <c r="C893" t="s">
        <v>2139</v>
      </c>
      <c r="D893" s="1">
        <v>45767</v>
      </c>
      <c r="E893">
        <v>21</v>
      </c>
    </row>
    <row r="894" spans="1:5" x14ac:dyDescent="0.25">
      <c r="A894" t="s">
        <v>2141</v>
      </c>
      <c r="B894" t="s">
        <v>200</v>
      </c>
      <c r="C894" t="s">
        <v>2139</v>
      </c>
      <c r="D894" s="1">
        <v>45791</v>
      </c>
      <c r="E894">
        <v>21</v>
      </c>
    </row>
    <row r="895" spans="1:5" x14ac:dyDescent="0.25">
      <c r="A895" t="s">
        <v>2142</v>
      </c>
      <c r="B895" t="s">
        <v>200</v>
      </c>
      <c r="C895" t="s">
        <v>2139</v>
      </c>
      <c r="D895" s="1">
        <v>45815</v>
      </c>
      <c r="E895">
        <v>21</v>
      </c>
    </row>
    <row r="896" spans="1:5" x14ac:dyDescent="0.25">
      <c r="A896" t="s">
        <v>2143</v>
      </c>
      <c r="B896" t="s">
        <v>201</v>
      </c>
      <c r="C896" t="s">
        <v>2144</v>
      </c>
      <c r="D896" s="1">
        <v>45764</v>
      </c>
      <c r="E896">
        <v>28</v>
      </c>
    </row>
    <row r="897" spans="1:5" x14ac:dyDescent="0.25">
      <c r="A897" t="s">
        <v>2145</v>
      </c>
      <c r="B897" t="s">
        <v>201</v>
      </c>
      <c r="C897" t="s">
        <v>2144</v>
      </c>
      <c r="D897" s="1">
        <v>45790</v>
      </c>
      <c r="E897">
        <v>28</v>
      </c>
    </row>
    <row r="898" spans="1:5" x14ac:dyDescent="0.25">
      <c r="A898" t="s">
        <v>2146</v>
      </c>
      <c r="B898" t="s">
        <v>201</v>
      </c>
      <c r="C898" t="s">
        <v>2144</v>
      </c>
      <c r="D898" s="1">
        <v>45821</v>
      </c>
      <c r="E898">
        <v>28</v>
      </c>
    </row>
    <row r="899" spans="1:5" x14ac:dyDescent="0.25">
      <c r="A899" t="s">
        <v>2147</v>
      </c>
      <c r="B899" t="s">
        <v>201</v>
      </c>
      <c r="C899" t="s">
        <v>2144</v>
      </c>
      <c r="D899" s="1">
        <v>45847</v>
      </c>
      <c r="E899">
        <v>28</v>
      </c>
    </row>
    <row r="900" spans="1:5" x14ac:dyDescent="0.25">
      <c r="A900" t="s">
        <v>2148</v>
      </c>
      <c r="B900" t="s">
        <v>202</v>
      </c>
      <c r="C900" t="s">
        <v>2149</v>
      </c>
      <c r="D900" s="1">
        <v>45820</v>
      </c>
      <c r="E900">
        <v>28</v>
      </c>
    </row>
    <row r="901" spans="1:5" x14ac:dyDescent="0.25">
      <c r="A901" t="s">
        <v>2150</v>
      </c>
      <c r="B901" t="s">
        <v>202</v>
      </c>
      <c r="C901" t="s">
        <v>2149</v>
      </c>
      <c r="D901" s="1">
        <v>45848</v>
      </c>
      <c r="E901">
        <v>28</v>
      </c>
    </row>
    <row r="902" spans="1:5" x14ac:dyDescent="0.25">
      <c r="A902" t="s">
        <v>2151</v>
      </c>
      <c r="B902" t="s">
        <v>202</v>
      </c>
      <c r="C902" t="s">
        <v>2149</v>
      </c>
      <c r="D902" s="1">
        <v>45873</v>
      </c>
      <c r="E902">
        <v>28</v>
      </c>
    </row>
    <row r="903" spans="1:5" x14ac:dyDescent="0.25">
      <c r="A903" t="s">
        <v>2152</v>
      </c>
      <c r="B903" t="s">
        <v>202</v>
      </c>
      <c r="C903" t="s">
        <v>2149</v>
      </c>
      <c r="D903" s="1">
        <v>45902</v>
      </c>
      <c r="E903">
        <v>28</v>
      </c>
    </row>
    <row r="904" spans="1:5" x14ac:dyDescent="0.25">
      <c r="A904" t="s">
        <v>2153</v>
      </c>
      <c r="B904" t="s">
        <v>203</v>
      </c>
      <c r="C904" t="s">
        <v>2154</v>
      </c>
      <c r="D904" s="1">
        <v>45773</v>
      </c>
      <c r="E904">
        <v>28</v>
      </c>
    </row>
    <row r="905" spans="1:5" x14ac:dyDescent="0.25">
      <c r="A905" t="s">
        <v>2155</v>
      </c>
      <c r="B905" t="s">
        <v>203</v>
      </c>
      <c r="C905" t="s">
        <v>2154</v>
      </c>
      <c r="D905" s="1">
        <v>45803</v>
      </c>
      <c r="E905">
        <v>28</v>
      </c>
    </row>
    <row r="906" spans="1:5" x14ac:dyDescent="0.25">
      <c r="A906" t="s">
        <v>2156</v>
      </c>
      <c r="B906" t="s">
        <v>203</v>
      </c>
      <c r="C906" t="s">
        <v>2154</v>
      </c>
      <c r="D906" s="1">
        <v>45828</v>
      </c>
      <c r="E906">
        <v>28</v>
      </c>
    </row>
    <row r="907" spans="1:5" x14ac:dyDescent="0.25">
      <c r="A907" t="s">
        <v>2157</v>
      </c>
      <c r="B907" t="s">
        <v>203</v>
      </c>
      <c r="C907" t="s">
        <v>2154</v>
      </c>
      <c r="D907" s="1">
        <v>45857</v>
      </c>
      <c r="E907">
        <v>28</v>
      </c>
    </row>
    <row r="908" spans="1:5" x14ac:dyDescent="0.25">
      <c r="A908" t="s">
        <v>2158</v>
      </c>
      <c r="B908" t="s">
        <v>204</v>
      </c>
      <c r="C908" t="s">
        <v>2159</v>
      </c>
      <c r="D908" s="1">
        <v>45826</v>
      </c>
      <c r="E908">
        <v>28</v>
      </c>
    </row>
    <row r="909" spans="1:5" x14ac:dyDescent="0.25">
      <c r="A909" t="s">
        <v>2160</v>
      </c>
      <c r="B909" t="s">
        <v>204</v>
      </c>
      <c r="C909" t="s">
        <v>2159</v>
      </c>
      <c r="D909" s="1">
        <v>45853</v>
      </c>
      <c r="E909">
        <v>28</v>
      </c>
    </row>
    <row r="910" spans="1:5" x14ac:dyDescent="0.25">
      <c r="A910" t="s">
        <v>2161</v>
      </c>
      <c r="B910" t="s">
        <v>204</v>
      </c>
      <c r="C910" t="s">
        <v>2159</v>
      </c>
      <c r="D910" s="1">
        <v>45882</v>
      </c>
      <c r="E910">
        <v>28</v>
      </c>
    </row>
    <row r="911" spans="1:5" x14ac:dyDescent="0.25">
      <c r="A911" t="s">
        <v>2162</v>
      </c>
      <c r="B911" t="s">
        <v>204</v>
      </c>
      <c r="C911" t="s">
        <v>2159</v>
      </c>
      <c r="D911" s="1">
        <v>45907</v>
      </c>
      <c r="E911">
        <v>28</v>
      </c>
    </row>
    <row r="912" spans="1:5" x14ac:dyDescent="0.25">
      <c r="A912" t="s">
        <v>2163</v>
      </c>
      <c r="B912" t="s">
        <v>205</v>
      </c>
      <c r="C912" t="s">
        <v>2164</v>
      </c>
      <c r="D912" s="1">
        <v>45692</v>
      </c>
      <c r="E912">
        <v>28</v>
      </c>
    </row>
    <row r="913" spans="1:5" x14ac:dyDescent="0.25">
      <c r="A913" t="s">
        <v>2165</v>
      </c>
      <c r="B913" t="s">
        <v>205</v>
      </c>
      <c r="C913" t="s">
        <v>2164</v>
      </c>
      <c r="D913" s="1">
        <v>45718</v>
      </c>
      <c r="E913">
        <v>28</v>
      </c>
    </row>
    <row r="914" spans="1:5" x14ac:dyDescent="0.25">
      <c r="A914" t="s">
        <v>2166</v>
      </c>
      <c r="B914" t="s">
        <v>205</v>
      </c>
      <c r="C914" t="s">
        <v>2164</v>
      </c>
      <c r="D914" s="1">
        <v>45744</v>
      </c>
      <c r="E914">
        <v>28</v>
      </c>
    </row>
    <row r="915" spans="1:5" x14ac:dyDescent="0.25">
      <c r="A915" t="s">
        <v>2167</v>
      </c>
      <c r="B915" t="s">
        <v>205</v>
      </c>
      <c r="C915" t="s">
        <v>2164</v>
      </c>
      <c r="D915" s="1">
        <v>45771</v>
      </c>
      <c r="E915">
        <v>28</v>
      </c>
    </row>
    <row r="916" spans="1:5" x14ac:dyDescent="0.25">
      <c r="A916" t="s">
        <v>2168</v>
      </c>
      <c r="B916" t="s">
        <v>205</v>
      </c>
      <c r="C916" t="s">
        <v>2164</v>
      </c>
      <c r="D916" s="1">
        <v>45799</v>
      </c>
      <c r="E916">
        <v>28</v>
      </c>
    </row>
    <row r="917" spans="1:5" x14ac:dyDescent="0.25">
      <c r="A917" t="s">
        <v>2169</v>
      </c>
      <c r="B917" t="s">
        <v>205</v>
      </c>
      <c r="C917" t="s">
        <v>2164</v>
      </c>
      <c r="D917" s="1">
        <v>45827</v>
      </c>
      <c r="E917">
        <v>28</v>
      </c>
    </row>
    <row r="918" spans="1:5" x14ac:dyDescent="0.25">
      <c r="A918" t="s">
        <v>2170</v>
      </c>
      <c r="B918" t="s">
        <v>206</v>
      </c>
      <c r="C918" t="s">
        <v>2171</v>
      </c>
      <c r="D918" s="1">
        <v>45659</v>
      </c>
      <c r="E918">
        <v>21</v>
      </c>
    </row>
    <row r="919" spans="1:5" x14ac:dyDescent="0.25">
      <c r="A919" t="s">
        <v>2172</v>
      </c>
      <c r="B919" t="s">
        <v>206</v>
      </c>
      <c r="C919" t="s">
        <v>2171</v>
      </c>
      <c r="D919" s="1">
        <v>45680</v>
      </c>
      <c r="E919">
        <v>21</v>
      </c>
    </row>
    <row r="920" spans="1:5" x14ac:dyDescent="0.25">
      <c r="A920" t="s">
        <v>2173</v>
      </c>
      <c r="B920" t="s">
        <v>206</v>
      </c>
      <c r="C920" t="s">
        <v>2171</v>
      </c>
      <c r="D920" s="1">
        <v>45701</v>
      </c>
      <c r="E920">
        <v>21</v>
      </c>
    </row>
    <row r="921" spans="1:5" x14ac:dyDescent="0.25">
      <c r="A921" t="s">
        <v>2174</v>
      </c>
      <c r="B921" t="s">
        <v>206</v>
      </c>
      <c r="C921" t="s">
        <v>2171</v>
      </c>
      <c r="D921" s="1">
        <v>45719</v>
      </c>
      <c r="E921">
        <v>21</v>
      </c>
    </row>
    <row r="922" spans="1:5" x14ac:dyDescent="0.25">
      <c r="A922" t="s">
        <v>2175</v>
      </c>
      <c r="B922" t="s">
        <v>206</v>
      </c>
      <c r="C922" t="s">
        <v>2171</v>
      </c>
      <c r="D922" s="1">
        <v>45739</v>
      </c>
      <c r="E922">
        <v>21</v>
      </c>
    </row>
    <row r="923" spans="1:5" x14ac:dyDescent="0.25">
      <c r="A923" t="s">
        <v>2176</v>
      </c>
      <c r="B923" t="s">
        <v>207</v>
      </c>
      <c r="C923" t="s">
        <v>2177</v>
      </c>
      <c r="D923" s="1">
        <v>45670</v>
      </c>
      <c r="E923">
        <v>28</v>
      </c>
    </row>
    <row r="924" spans="1:5" x14ac:dyDescent="0.25">
      <c r="A924" t="s">
        <v>2178</v>
      </c>
      <c r="B924" t="s">
        <v>207</v>
      </c>
      <c r="C924" t="s">
        <v>2177</v>
      </c>
      <c r="D924" s="1">
        <v>45699</v>
      </c>
      <c r="E924">
        <v>28</v>
      </c>
    </row>
    <row r="925" spans="1:5" x14ac:dyDescent="0.25">
      <c r="A925" t="s">
        <v>2179</v>
      </c>
      <c r="B925" t="s">
        <v>207</v>
      </c>
      <c r="C925" t="s">
        <v>2177</v>
      </c>
      <c r="D925" s="1">
        <v>45724</v>
      </c>
      <c r="E925">
        <v>28</v>
      </c>
    </row>
    <row r="926" spans="1:5" x14ac:dyDescent="0.25">
      <c r="A926" t="s">
        <v>2180</v>
      </c>
      <c r="B926" t="s">
        <v>207</v>
      </c>
      <c r="C926" t="s">
        <v>2177</v>
      </c>
      <c r="D926" s="1">
        <v>45752</v>
      </c>
      <c r="E926">
        <v>28</v>
      </c>
    </row>
    <row r="927" spans="1:5" x14ac:dyDescent="0.25">
      <c r="A927" t="s">
        <v>2181</v>
      </c>
      <c r="B927" t="s">
        <v>208</v>
      </c>
      <c r="C927" t="s">
        <v>2182</v>
      </c>
      <c r="D927" s="1">
        <v>45768</v>
      </c>
      <c r="E927">
        <v>28</v>
      </c>
    </row>
    <row r="928" spans="1:5" x14ac:dyDescent="0.25">
      <c r="A928" t="s">
        <v>2183</v>
      </c>
      <c r="B928" t="s">
        <v>208</v>
      </c>
      <c r="C928" t="s">
        <v>2182</v>
      </c>
      <c r="D928" s="1">
        <v>45798</v>
      </c>
      <c r="E928">
        <v>28</v>
      </c>
    </row>
    <row r="929" spans="1:5" x14ac:dyDescent="0.25">
      <c r="A929" t="s">
        <v>2184</v>
      </c>
      <c r="B929" t="s">
        <v>208</v>
      </c>
      <c r="C929" t="s">
        <v>2182</v>
      </c>
      <c r="D929" s="1">
        <v>45828</v>
      </c>
      <c r="E929">
        <v>28</v>
      </c>
    </row>
    <row r="930" spans="1:5" x14ac:dyDescent="0.25">
      <c r="A930" t="s">
        <v>2185</v>
      </c>
      <c r="B930" t="s">
        <v>208</v>
      </c>
      <c r="C930" t="s">
        <v>2182</v>
      </c>
      <c r="D930" s="1">
        <v>45858</v>
      </c>
      <c r="E930">
        <v>28</v>
      </c>
    </row>
    <row r="931" spans="1:5" x14ac:dyDescent="0.25">
      <c r="A931" t="s">
        <v>2186</v>
      </c>
      <c r="B931" t="s">
        <v>208</v>
      </c>
      <c r="C931" t="s">
        <v>2182</v>
      </c>
      <c r="D931" s="1">
        <v>45883</v>
      </c>
      <c r="E931">
        <v>28</v>
      </c>
    </row>
    <row r="932" spans="1:5" x14ac:dyDescent="0.25">
      <c r="A932" t="s">
        <v>2187</v>
      </c>
      <c r="B932" t="s">
        <v>208</v>
      </c>
      <c r="C932" t="s">
        <v>2182</v>
      </c>
      <c r="D932" s="1">
        <v>45912</v>
      </c>
      <c r="E932">
        <v>28</v>
      </c>
    </row>
    <row r="933" spans="1:5" x14ac:dyDescent="0.25">
      <c r="A933" t="s">
        <v>2188</v>
      </c>
      <c r="B933" t="s">
        <v>209</v>
      </c>
      <c r="C933" t="s">
        <v>2189</v>
      </c>
      <c r="D933" s="1">
        <v>45781</v>
      </c>
      <c r="E933">
        <v>28</v>
      </c>
    </row>
    <row r="934" spans="1:5" x14ac:dyDescent="0.25">
      <c r="A934" t="s">
        <v>2190</v>
      </c>
      <c r="B934" t="s">
        <v>209</v>
      </c>
      <c r="C934" t="s">
        <v>2189</v>
      </c>
      <c r="D934" s="1">
        <v>45808</v>
      </c>
      <c r="E934">
        <v>28</v>
      </c>
    </row>
    <row r="935" spans="1:5" x14ac:dyDescent="0.25">
      <c r="A935" t="s">
        <v>2191</v>
      </c>
      <c r="B935" t="s">
        <v>209</v>
      </c>
      <c r="C935" t="s">
        <v>2189</v>
      </c>
      <c r="D935" s="1">
        <v>45833</v>
      </c>
      <c r="E935">
        <v>28</v>
      </c>
    </row>
    <row r="936" spans="1:5" x14ac:dyDescent="0.25">
      <c r="A936" t="s">
        <v>2192</v>
      </c>
      <c r="B936" t="s">
        <v>209</v>
      </c>
      <c r="C936" t="s">
        <v>2189</v>
      </c>
      <c r="D936" s="1">
        <v>45862</v>
      </c>
      <c r="E936">
        <v>28</v>
      </c>
    </row>
    <row r="937" spans="1:5" x14ac:dyDescent="0.25">
      <c r="A937" t="s">
        <v>2193</v>
      </c>
      <c r="B937" t="s">
        <v>210</v>
      </c>
      <c r="C937" t="s">
        <v>2194</v>
      </c>
      <c r="D937" s="1">
        <v>45703</v>
      </c>
      <c r="E937">
        <v>28</v>
      </c>
    </row>
    <row r="938" spans="1:5" x14ac:dyDescent="0.25">
      <c r="A938" t="s">
        <v>2195</v>
      </c>
      <c r="B938" t="s">
        <v>210</v>
      </c>
      <c r="C938" t="s">
        <v>2194</v>
      </c>
      <c r="D938" s="1">
        <v>45732</v>
      </c>
      <c r="E938">
        <v>28</v>
      </c>
    </row>
    <row r="939" spans="1:5" x14ac:dyDescent="0.25">
      <c r="A939" t="s">
        <v>2196</v>
      </c>
      <c r="B939" t="s">
        <v>210</v>
      </c>
      <c r="C939" t="s">
        <v>2194</v>
      </c>
      <c r="D939" s="1">
        <v>45761</v>
      </c>
      <c r="E939">
        <v>28</v>
      </c>
    </row>
    <row r="940" spans="1:5" x14ac:dyDescent="0.25">
      <c r="A940" t="s">
        <v>2197</v>
      </c>
      <c r="B940" t="s">
        <v>210</v>
      </c>
      <c r="C940" t="s">
        <v>2194</v>
      </c>
      <c r="D940" s="1">
        <v>45788</v>
      </c>
      <c r="E940">
        <v>28</v>
      </c>
    </row>
    <row r="941" spans="1:5" x14ac:dyDescent="0.25">
      <c r="A941" t="s">
        <v>2198</v>
      </c>
      <c r="B941" t="s">
        <v>210</v>
      </c>
      <c r="C941" t="s">
        <v>2194</v>
      </c>
      <c r="D941" s="1">
        <v>45817</v>
      </c>
      <c r="E941">
        <v>28</v>
      </c>
    </row>
    <row r="942" spans="1:5" x14ac:dyDescent="0.25">
      <c r="A942" t="s">
        <v>2199</v>
      </c>
      <c r="B942" t="s">
        <v>211</v>
      </c>
      <c r="C942" t="s">
        <v>2200</v>
      </c>
      <c r="D942" s="1">
        <v>45702</v>
      </c>
      <c r="E942">
        <v>28</v>
      </c>
    </row>
    <row r="943" spans="1:5" x14ac:dyDescent="0.25">
      <c r="A943" t="s">
        <v>2201</v>
      </c>
      <c r="B943" t="s">
        <v>211</v>
      </c>
      <c r="C943" t="s">
        <v>2200</v>
      </c>
      <c r="D943" s="1">
        <v>45729</v>
      </c>
      <c r="E943">
        <v>28</v>
      </c>
    </row>
    <row r="944" spans="1:5" x14ac:dyDescent="0.25">
      <c r="A944" t="s">
        <v>2202</v>
      </c>
      <c r="B944" t="s">
        <v>211</v>
      </c>
      <c r="C944" t="s">
        <v>2200</v>
      </c>
      <c r="D944" s="1">
        <v>45757</v>
      </c>
      <c r="E944">
        <v>28</v>
      </c>
    </row>
    <row r="945" spans="1:5" x14ac:dyDescent="0.25">
      <c r="A945" t="s">
        <v>2203</v>
      </c>
      <c r="B945" t="s">
        <v>211</v>
      </c>
      <c r="C945" t="s">
        <v>2200</v>
      </c>
      <c r="D945" s="1">
        <v>45784</v>
      </c>
      <c r="E945">
        <v>28</v>
      </c>
    </row>
    <row r="946" spans="1:5" x14ac:dyDescent="0.25">
      <c r="A946" t="s">
        <v>2204</v>
      </c>
      <c r="B946" t="s">
        <v>212</v>
      </c>
      <c r="C946" t="s">
        <v>2205</v>
      </c>
      <c r="D946" s="1">
        <v>45684</v>
      </c>
      <c r="E946">
        <v>21</v>
      </c>
    </row>
    <row r="947" spans="1:5" x14ac:dyDescent="0.25">
      <c r="A947" t="s">
        <v>2206</v>
      </c>
      <c r="B947" t="s">
        <v>212</v>
      </c>
      <c r="C947" t="s">
        <v>2205</v>
      </c>
      <c r="D947" s="1">
        <v>45708</v>
      </c>
      <c r="E947">
        <v>21</v>
      </c>
    </row>
    <row r="948" spans="1:5" x14ac:dyDescent="0.25">
      <c r="A948" t="s">
        <v>2207</v>
      </c>
      <c r="B948" t="s">
        <v>212</v>
      </c>
      <c r="C948" t="s">
        <v>2205</v>
      </c>
      <c r="D948" s="1">
        <v>45731</v>
      </c>
      <c r="E948">
        <v>21</v>
      </c>
    </row>
    <row r="949" spans="1:5" x14ac:dyDescent="0.25">
      <c r="A949" t="s">
        <v>2208</v>
      </c>
      <c r="B949" t="s">
        <v>212</v>
      </c>
      <c r="C949" t="s">
        <v>2205</v>
      </c>
      <c r="D949" s="1">
        <v>45752</v>
      </c>
      <c r="E949">
        <v>21</v>
      </c>
    </row>
    <row r="950" spans="1:5" x14ac:dyDescent="0.25">
      <c r="A950" t="s">
        <v>2209</v>
      </c>
      <c r="B950" t="s">
        <v>213</v>
      </c>
      <c r="C950" t="s">
        <v>2210</v>
      </c>
      <c r="D950" s="1">
        <v>45826</v>
      </c>
      <c r="E950">
        <v>30</v>
      </c>
    </row>
    <row r="951" spans="1:5" x14ac:dyDescent="0.25">
      <c r="A951" t="s">
        <v>2211</v>
      </c>
      <c r="B951" t="s">
        <v>213</v>
      </c>
      <c r="C951" t="s">
        <v>2210</v>
      </c>
      <c r="D951" s="1">
        <v>45855</v>
      </c>
      <c r="E951">
        <v>30</v>
      </c>
    </row>
    <row r="952" spans="1:5" x14ac:dyDescent="0.25">
      <c r="A952" t="s">
        <v>2212</v>
      </c>
      <c r="B952" t="s">
        <v>213</v>
      </c>
      <c r="C952" t="s">
        <v>2210</v>
      </c>
      <c r="D952" s="1">
        <v>45883</v>
      </c>
      <c r="E952">
        <v>30</v>
      </c>
    </row>
    <row r="953" spans="1:5" x14ac:dyDescent="0.25">
      <c r="A953" t="s">
        <v>2213</v>
      </c>
      <c r="B953" t="s">
        <v>213</v>
      </c>
      <c r="C953" t="s">
        <v>2210</v>
      </c>
      <c r="D953" s="1">
        <v>45915</v>
      </c>
      <c r="E953">
        <v>30</v>
      </c>
    </row>
    <row r="954" spans="1:5" x14ac:dyDescent="0.25">
      <c r="A954" t="s">
        <v>2214</v>
      </c>
      <c r="B954" t="s">
        <v>213</v>
      </c>
      <c r="C954" t="s">
        <v>2210</v>
      </c>
      <c r="D954" s="1">
        <v>45948</v>
      </c>
      <c r="E954">
        <v>30</v>
      </c>
    </row>
    <row r="955" spans="1:5" x14ac:dyDescent="0.25">
      <c r="A955" t="s">
        <v>2215</v>
      </c>
      <c r="B955" t="s">
        <v>214</v>
      </c>
      <c r="C955" t="s">
        <v>2216</v>
      </c>
      <c r="D955" s="1">
        <v>45787</v>
      </c>
      <c r="E955">
        <v>30</v>
      </c>
    </row>
    <row r="956" spans="1:5" x14ac:dyDescent="0.25">
      <c r="A956" t="s">
        <v>2217</v>
      </c>
      <c r="B956" t="s">
        <v>214</v>
      </c>
      <c r="C956" t="s">
        <v>2216</v>
      </c>
      <c r="D956" s="1">
        <v>45815</v>
      </c>
      <c r="E956">
        <v>30</v>
      </c>
    </row>
    <row r="957" spans="1:5" x14ac:dyDescent="0.25">
      <c r="A957" t="s">
        <v>2218</v>
      </c>
      <c r="B957" t="s">
        <v>214</v>
      </c>
      <c r="C957" t="s">
        <v>2216</v>
      </c>
      <c r="D957" s="1">
        <v>45842</v>
      </c>
      <c r="E957">
        <v>30</v>
      </c>
    </row>
    <row r="958" spans="1:5" x14ac:dyDescent="0.25">
      <c r="A958" t="s">
        <v>2219</v>
      </c>
      <c r="B958" t="s">
        <v>214</v>
      </c>
      <c r="C958" t="s">
        <v>2216</v>
      </c>
      <c r="D958" s="1">
        <v>45870</v>
      </c>
      <c r="E958">
        <v>30</v>
      </c>
    </row>
    <row r="959" spans="1:5" x14ac:dyDescent="0.25">
      <c r="A959" t="s">
        <v>2220</v>
      </c>
      <c r="B959" t="s">
        <v>214</v>
      </c>
      <c r="C959" t="s">
        <v>2216</v>
      </c>
      <c r="D959" s="1">
        <v>45900</v>
      </c>
      <c r="E959">
        <v>30</v>
      </c>
    </row>
    <row r="960" spans="1:5" x14ac:dyDescent="0.25">
      <c r="A960" t="s">
        <v>2221</v>
      </c>
      <c r="B960" t="s">
        <v>214</v>
      </c>
      <c r="C960" t="s">
        <v>2216</v>
      </c>
      <c r="D960" s="1">
        <v>45928</v>
      </c>
      <c r="E960">
        <v>30</v>
      </c>
    </row>
    <row r="961" spans="1:5" x14ac:dyDescent="0.25">
      <c r="A961" t="s">
        <v>2222</v>
      </c>
      <c r="B961" t="s">
        <v>215</v>
      </c>
      <c r="C961" t="s">
        <v>2223</v>
      </c>
      <c r="D961" s="1">
        <v>45765</v>
      </c>
      <c r="E961">
        <v>21</v>
      </c>
    </row>
    <row r="962" spans="1:5" x14ac:dyDescent="0.25">
      <c r="A962" t="s">
        <v>2224</v>
      </c>
      <c r="B962" t="s">
        <v>215</v>
      </c>
      <c r="C962" t="s">
        <v>2223</v>
      </c>
      <c r="D962" s="1">
        <v>45786</v>
      </c>
      <c r="E962">
        <v>21</v>
      </c>
    </row>
    <row r="963" spans="1:5" x14ac:dyDescent="0.25">
      <c r="A963" t="s">
        <v>2225</v>
      </c>
      <c r="B963" t="s">
        <v>215</v>
      </c>
      <c r="C963" t="s">
        <v>2223</v>
      </c>
      <c r="D963" s="1">
        <v>45809</v>
      </c>
      <c r="E963">
        <v>21</v>
      </c>
    </row>
    <row r="964" spans="1:5" x14ac:dyDescent="0.25">
      <c r="A964" t="s">
        <v>2226</v>
      </c>
      <c r="B964" t="s">
        <v>215</v>
      </c>
      <c r="C964" t="s">
        <v>2223</v>
      </c>
      <c r="D964" s="1">
        <v>45830</v>
      </c>
      <c r="E964">
        <v>21</v>
      </c>
    </row>
    <row r="965" spans="1:5" x14ac:dyDescent="0.25">
      <c r="A965" t="s">
        <v>2227</v>
      </c>
      <c r="B965" t="s">
        <v>215</v>
      </c>
      <c r="C965" t="s">
        <v>2223</v>
      </c>
      <c r="D965" s="1">
        <v>45848</v>
      </c>
      <c r="E965">
        <v>21</v>
      </c>
    </row>
    <row r="966" spans="1:5" x14ac:dyDescent="0.25">
      <c r="A966" t="s">
        <v>2228</v>
      </c>
      <c r="B966" t="s">
        <v>215</v>
      </c>
      <c r="C966" t="s">
        <v>2223</v>
      </c>
      <c r="D966" s="1">
        <v>45866</v>
      </c>
      <c r="E966">
        <v>21</v>
      </c>
    </row>
    <row r="967" spans="1:5" x14ac:dyDescent="0.25">
      <c r="A967" t="s">
        <v>2229</v>
      </c>
      <c r="B967" t="s">
        <v>216</v>
      </c>
      <c r="C967" t="s">
        <v>2230</v>
      </c>
      <c r="D967" s="1">
        <v>45728</v>
      </c>
      <c r="E967">
        <v>21</v>
      </c>
    </row>
    <row r="968" spans="1:5" x14ac:dyDescent="0.25">
      <c r="A968" t="s">
        <v>2231</v>
      </c>
      <c r="B968" t="s">
        <v>216</v>
      </c>
      <c r="C968" t="s">
        <v>2230</v>
      </c>
      <c r="D968" s="1">
        <v>45752</v>
      </c>
      <c r="E968">
        <v>21</v>
      </c>
    </row>
    <row r="969" spans="1:5" x14ac:dyDescent="0.25">
      <c r="A969" t="s">
        <v>2232</v>
      </c>
      <c r="B969" t="s">
        <v>216</v>
      </c>
      <c r="C969" t="s">
        <v>2230</v>
      </c>
      <c r="D969" s="1">
        <v>45775</v>
      </c>
      <c r="E969">
        <v>21</v>
      </c>
    </row>
    <row r="970" spans="1:5" x14ac:dyDescent="0.25">
      <c r="A970" t="s">
        <v>2233</v>
      </c>
      <c r="B970" t="s">
        <v>216</v>
      </c>
      <c r="C970" t="s">
        <v>2230</v>
      </c>
      <c r="D970" s="1">
        <v>45799</v>
      </c>
      <c r="E970">
        <v>21</v>
      </c>
    </row>
    <row r="971" spans="1:5" x14ac:dyDescent="0.25">
      <c r="A971" t="s">
        <v>2234</v>
      </c>
      <c r="B971" t="s">
        <v>216</v>
      </c>
      <c r="C971" t="s">
        <v>2230</v>
      </c>
      <c r="D971" s="1">
        <v>45821</v>
      </c>
      <c r="E971">
        <v>21</v>
      </c>
    </row>
    <row r="972" spans="1:5" x14ac:dyDescent="0.25">
      <c r="A972" t="s">
        <v>2235</v>
      </c>
      <c r="B972" t="s">
        <v>217</v>
      </c>
      <c r="C972" t="s">
        <v>2236</v>
      </c>
      <c r="D972" s="1">
        <v>45745</v>
      </c>
      <c r="E972">
        <v>21</v>
      </c>
    </row>
    <row r="973" spans="1:5" x14ac:dyDescent="0.25">
      <c r="A973" t="s">
        <v>2237</v>
      </c>
      <c r="B973" t="s">
        <v>217</v>
      </c>
      <c r="C973" t="s">
        <v>2236</v>
      </c>
      <c r="D973" s="1">
        <v>45763</v>
      </c>
      <c r="E973">
        <v>21</v>
      </c>
    </row>
    <row r="974" spans="1:5" x14ac:dyDescent="0.25">
      <c r="A974" t="s">
        <v>2238</v>
      </c>
      <c r="B974" t="s">
        <v>217</v>
      </c>
      <c r="C974" t="s">
        <v>2236</v>
      </c>
      <c r="D974" s="1">
        <v>45787</v>
      </c>
      <c r="E974">
        <v>21</v>
      </c>
    </row>
    <row r="975" spans="1:5" x14ac:dyDescent="0.25">
      <c r="A975" t="s">
        <v>2239</v>
      </c>
      <c r="B975" t="s">
        <v>217</v>
      </c>
      <c r="C975" t="s">
        <v>2236</v>
      </c>
      <c r="D975" s="1">
        <v>45810</v>
      </c>
      <c r="E975">
        <v>21</v>
      </c>
    </row>
    <row r="976" spans="1:5" x14ac:dyDescent="0.25">
      <c r="A976" t="s">
        <v>2240</v>
      </c>
      <c r="B976" t="s">
        <v>218</v>
      </c>
      <c r="C976" t="s">
        <v>2241</v>
      </c>
      <c r="D976" s="1">
        <v>45773</v>
      </c>
      <c r="E976">
        <v>21</v>
      </c>
    </row>
    <row r="977" spans="1:5" x14ac:dyDescent="0.25">
      <c r="A977" t="s">
        <v>2242</v>
      </c>
      <c r="B977" t="s">
        <v>218</v>
      </c>
      <c r="C977" t="s">
        <v>2241</v>
      </c>
      <c r="D977" s="1">
        <v>45794</v>
      </c>
      <c r="E977">
        <v>21</v>
      </c>
    </row>
    <row r="978" spans="1:5" x14ac:dyDescent="0.25">
      <c r="A978" t="s">
        <v>2243</v>
      </c>
      <c r="B978" t="s">
        <v>218</v>
      </c>
      <c r="C978" t="s">
        <v>2241</v>
      </c>
      <c r="D978" s="1">
        <v>45816</v>
      </c>
      <c r="E978">
        <v>21</v>
      </c>
    </row>
    <row r="979" spans="1:5" x14ac:dyDescent="0.25">
      <c r="A979" t="s">
        <v>2244</v>
      </c>
      <c r="B979" t="s">
        <v>218</v>
      </c>
      <c r="C979" t="s">
        <v>2241</v>
      </c>
      <c r="D979" s="1">
        <v>45840</v>
      </c>
      <c r="E979">
        <v>21</v>
      </c>
    </row>
    <row r="980" spans="1:5" x14ac:dyDescent="0.25">
      <c r="A980" t="s">
        <v>2245</v>
      </c>
      <c r="B980" t="s">
        <v>218</v>
      </c>
      <c r="C980" t="s">
        <v>2241</v>
      </c>
      <c r="D980" s="1">
        <v>45859</v>
      </c>
      <c r="E980">
        <v>21</v>
      </c>
    </row>
    <row r="981" spans="1:5" x14ac:dyDescent="0.25">
      <c r="A981" t="s">
        <v>2246</v>
      </c>
      <c r="B981" t="s">
        <v>219</v>
      </c>
      <c r="C981" t="s">
        <v>2247</v>
      </c>
      <c r="D981" s="1">
        <v>45693</v>
      </c>
      <c r="E981">
        <v>28</v>
      </c>
    </row>
    <row r="982" spans="1:5" x14ac:dyDescent="0.25">
      <c r="A982" t="s">
        <v>2248</v>
      </c>
      <c r="B982" t="s">
        <v>219</v>
      </c>
      <c r="C982" t="s">
        <v>2247</v>
      </c>
      <c r="D982" s="1">
        <v>45723</v>
      </c>
      <c r="E982">
        <v>28</v>
      </c>
    </row>
    <row r="983" spans="1:5" x14ac:dyDescent="0.25">
      <c r="A983" t="s">
        <v>2249</v>
      </c>
      <c r="B983" t="s">
        <v>219</v>
      </c>
      <c r="C983" t="s">
        <v>2247</v>
      </c>
      <c r="D983" s="1">
        <v>45752</v>
      </c>
      <c r="E983">
        <v>28</v>
      </c>
    </row>
    <row r="984" spans="1:5" x14ac:dyDescent="0.25">
      <c r="A984" t="s">
        <v>2250</v>
      </c>
      <c r="B984" t="s">
        <v>219</v>
      </c>
      <c r="C984" t="s">
        <v>2247</v>
      </c>
      <c r="D984" s="1">
        <v>45779</v>
      </c>
      <c r="E984">
        <v>28</v>
      </c>
    </row>
    <row r="985" spans="1:5" x14ac:dyDescent="0.25">
      <c r="A985" t="s">
        <v>2251</v>
      </c>
      <c r="B985" t="s">
        <v>219</v>
      </c>
      <c r="C985" t="s">
        <v>2247</v>
      </c>
      <c r="D985" s="1">
        <v>45809</v>
      </c>
      <c r="E985">
        <v>28</v>
      </c>
    </row>
    <row r="986" spans="1:5" x14ac:dyDescent="0.25">
      <c r="A986" t="s">
        <v>2252</v>
      </c>
      <c r="B986" t="s">
        <v>219</v>
      </c>
      <c r="C986" t="s">
        <v>2247</v>
      </c>
      <c r="D986" s="1">
        <v>45836</v>
      </c>
      <c r="E986">
        <v>28</v>
      </c>
    </row>
    <row r="987" spans="1:5" x14ac:dyDescent="0.25">
      <c r="A987" t="s">
        <v>2253</v>
      </c>
      <c r="B987" t="s">
        <v>220</v>
      </c>
      <c r="C987" t="s">
        <v>2254</v>
      </c>
      <c r="D987" s="1">
        <v>45812</v>
      </c>
      <c r="E987">
        <v>21</v>
      </c>
    </row>
    <row r="988" spans="1:5" x14ac:dyDescent="0.25">
      <c r="A988" t="s">
        <v>2255</v>
      </c>
      <c r="B988" t="s">
        <v>220</v>
      </c>
      <c r="C988" t="s">
        <v>2254</v>
      </c>
      <c r="D988" s="1">
        <v>45836</v>
      </c>
      <c r="E988">
        <v>21</v>
      </c>
    </row>
    <row r="989" spans="1:5" x14ac:dyDescent="0.25">
      <c r="A989" t="s">
        <v>2256</v>
      </c>
      <c r="B989" t="s">
        <v>220</v>
      </c>
      <c r="C989" t="s">
        <v>2254</v>
      </c>
      <c r="D989" s="1">
        <v>45859</v>
      </c>
      <c r="E989">
        <v>21</v>
      </c>
    </row>
    <row r="990" spans="1:5" x14ac:dyDescent="0.25">
      <c r="A990" t="s">
        <v>2257</v>
      </c>
      <c r="B990" t="s">
        <v>220</v>
      </c>
      <c r="C990" t="s">
        <v>2254</v>
      </c>
      <c r="D990" s="1">
        <v>45881</v>
      </c>
      <c r="E990">
        <v>21</v>
      </c>
    </row>
    <row r="991" spans="1:5" x14ac:dyDescent="0.25">
      <c r="A991" t="s">
        <v>2258</v>
      </c>
      <c r="B991" t="s">
        <v>220</v>
      </c>
      <c r="C991" t="s">
        <v>2254</v>
      </c>
      <c r="D991" s="1">
        <v>45899</v>
      </c>
      <c r="E991">
        <v>21</v>
      </c>
    </row>
    <row r="992" spans="1:5" x14ac:dyDescent="0.25">
      <c r="A992" t="s">
        <v>2259</v>
      </c>
      <c r="B992" t="s">
        <v>221</v>
      </c>
      <c r="C992" t="s">
        <v>2260</v>
      </c>
      <c r="D992" s="1">
        <v>45734</v>
      </c>
      <c r="E992">
        <v>21</v>
      </c>
    </row>
    <row r="993" spans="1:5" x14ac:dyDescent="0.25">
      <c r="A993" t="s">
        <v>2261</v>
      </c>
      <c r="B993" t="s">
        <v>221</v>
      </c>
      <c r="C993" t="s">
        <v>2260</v>
      </c>
      <c r="D993" s="1">
        <v>45752</v>
      </c>
      <c r="E993">
        <v>21</v>
      </c>
    </row>
    <row r="994" spans="1:5" x14ac:dyDescent="0.25">
      <c r="A994" t="s">
        <v>2262</v>
      </c>
      <c r="B994" t="s">
        <v>221</v>
      </c>
      <c r="C994" t="s">
        <v>2260</v>
      </c>
      <c r="D994" s="1">
        <v>45776</v>
      </c>
      <c r="E994">
        <v>21</v>
      </c>
    </row>
    <row r="995" spans="1:5" x14ac:dyDescent="0.25">
      <c r="A995" t="s">
        <v>2263</v>
      </c>
      <c r="B995" t="s">
        <v>221</v>
      </c>
      <c r="C995" t="s">
        <v>2260</v>
      </c>
      <c r="D995" s="1">
        <v>45795</v>
      </c>
      <c r="E995">
        <v>21</v>
      </c>
    </row>
    <row r="996" spans="1:5" x14ac:dyDescent="0.25">
      <c r="A996" t="s">
        <v>2264</v>
      </c>
      <c r="B996" t="s">
        <v>222</v>
      </c>
      <c r="C996" t="s">
        <v>2265</v>
      </c>
      <c r="D996" s="1">
        <v>45738</v>
      </c>
      <c r="E996">
        <v>28</v>
      </c>
    </row>
    <row r="997" spans="1:5" x14ac:dyDescent="0.25">
      <c r="A997" t="s">
        <v>2266</v>
      </c>
      <c r="B997" t="s">
        <v>222</v>
      </c>
      <c r="C997" t="s">
        <v>2265</v>
      </c>
      <c r="D997" s="1">
        <v>45763</v>
      </c>
      <c r="E997">
        <v>28</v>
      </c>
    </row>
    <row r="998" spans="1:5" x14ac:dyDescent="0.25">
      <c r="A998" t="s">
        <v>2267</v>
      </c>
      <c r="B998" t="s">
        <v>222</v>
      </c>
      <c r="C998" t="s">
        <v>2265</v>
      </c>
      <c r="D998" s="1">
        <v>45791</v>
      </c>
      <c r="E998">
        <v>28</v>
      </c>
    </row>
    <row r="999" spans="1:5" x14ac:dyDescent="0.25">
      <c r="A999" t="s">
        <v>2268</v>
      </c>
      <c r="B999" t="s">
        <v>222</v>
      </c>
      <c r="C999" t="s">
        <v>2265</v>
      </c>
      <c r="D999" s="1">
        <v>45821</v>
      </c>
      <c r="E999">
        <v>28</v>
      </c>
    </row>
    <row r="1000" spans="1:5" x14ac:dyDescent="0.25">
      <c r="A1000" t="s">
        <v>2269</v>
      </c>
      <c r="B1000" t="s">
        <v>222</v>
      </c>
      <c r="C1000" t="s">
        <v>2265</v>
      </c>
      <c r="D1000" s="1">
        <v>45851</v>
      </c>
      <c r="E1000">
        <v>28</v>
      </c>
    </row>
    <row r="1001" spans="1:5" x14ac:dyDescent="0.25">
      <c r="A1001" t="s">
        <v>2270</v>
      </c>
      <c r="B1001" t="s">
        <v>223</v>
      </c>
      <c r="C1001" t="s">
        <v>2271</v>
      </c>
      <c r="D1001" s="1">
        <v>45819</v>
      </c>
      <c r="E1001">
        <v>30</v>
      </c>
    </row>
    <row r="1002" spans="1:5" x14ac:dyDescent="0.25">
      <c r="A1002" t="s">
        <v>2272</v>
      </c>
      <c r="B1002" t="s">
        <v>223</v>
      </c>
      <c r="C1002" t="s">
        <v>2271</v>
      </c>
      <c r="D1002" s="1">
        <v>45850</v>
      </c>
      <c r="E1002">
        <v>30</v>
      </c>
    </row>
    <row r="1003" spans="1:5" x14ac:dyDescent="0.25">
      <c r="A1003" t="s">
        <v>2273</v>
      </c>
      <c r="B1003" t="s">
        <v>223</v>
      </c>
      <c r="C1003" t="s">
        <v>2271</v>
      </c>
      <c r="D1003" s="1">
        <v>45880</v>
      </c>
      <c r="E1003">
        <v>30</v>
      </c>
    </row>
    <row r="1004" spans="1:5" x14ac:dyDescent="0.25">
      <c r="A1004" t="s">
        <v>2274</v>
      </c>
      <c r="B1004" t="s">
        <v>224</v>
      </c>
      <c r="C1004" t="s">
        <v>2275</v>
      </c>
      <c r="D1004" s="1">
        <v>45709</v>
      </c>
      <c r="E1004">
        <v>28</v>
      </c>
    </row>
    <row r="1005" spans="1:5" x14ac:dyDescent="0.25">
      <c r="A1005" t="s">
        <v>2276</v>
      </c>
      <c r="B1005" t="s">
        <v>224</v>
      </c>
      <c r="C1005" t="s">
        <v>2275</v>
      </c>
      <c r="D1005" s="1">
        <v>45734</v>
      </c>
      <c r="E1005">
        <v>28</v>
      </c>
    </row>
    <row r="1006" spans="1:5" x14ac:dyDescent="0.25">
      <c r="A1006" t="s">
        <v>2277</v>
      </c>
      <c r="B1006" t="s">
        <v>224</v>
      </c>
      <c r="C1006" t="s">
        <v>2275</v>
      </c>
      <c r="D1006" s="1">
        <v>45765</v>
      </c>
      <c r="E1006">
        <v>28</v>
      </c>
    </row>
    <row r="1007" spans="1:5" x14ac:dyDescent="0.25">
      <c r="A1007" t="s">
        <v>2278</v>
      </c>
      <c r="B1007" t="s">
        <v>224</v>
      </c>
      <c r="C1007" t="s">
        <v>2275</v>
      </c>
      <c r="D1007" s="1">
        <v>45794</v>
      </c>
      <c r="E1007">
        <v>28</v>
      </c>
    </row>
    <row r="1008" spans="1:5" x14ac:dyDescent="0.25">
      <c r="A1008" t="s">
        <v>2279</v>
      </c>
      <c r="B1008" t="s">
        <v>224</v>
      </c>
      <c r="C1008" t="s">
        <v>2275</v>
      </c>
      <c r="D1008" s="1">
        <v>45822</v>
      </c>
      <c r="E1008">
        <v>28</v>
      </c>
    </row>
    <row r="1009" spans="1:5" x14ac:dyDescent="0.25">
      <c r="A1009" t="s">
        <v>2280</v>
      </c>
      <c r="B1009" t="s">
        <v>225</v>
      </c>
      <c r="C1009" t="s">
        <v>2281</v>
      </c>
      <c r="D1009" s="1">
        <v>45817</v>
      </c>
      <c r="E1009">
        <v>21</v>
      </c>
    </row>
    <row r="1010" spans="1:5" x14ac:dyDescent="0.25">
      <c r="A1010" t="s">
        <v>2282</v>
      </c>
      <c r="B1010" t="s">
        <v>225</v>
      </c>
      <c r="C1010" t="s">
        <v>2281</v>
      </c>
      <c r="D1010" s="1">
        <v>45840</v>
      </c>
      <c r="E1010">
        <v>21</v>
      </c>
    </row>
    <row r="1011" spans="1:5" x14ac:dyDescent="0.25">
      <c r="A1011" t="s">
        <v>2283</v>
      </c>
      <c r="B1011" t="s">
        <v>225</v>
      </c>
      <c r="C1011" t="s">
        <v>2281</v>
      </c>
      <c r="D1011" s="1">
        <v>45863</v>
      </c>
      <c r="E1011">
        <v>21</v>
      </c>
    </row>
    <row r="1012" spans="1:5" x14ac:dyDescent="0.25">
      <c r="A1012" t="s">
        <v>2284</v>
      </c>
      <c r="B1012" t="s">
        <v>225</v>
      </c>
      <c r="C1012" t="s">
        <v>2281</v>
      </c>
      <c r="D1012" s="1">
        <v>45884</v>
      </c>
      <c r="E1012">
        <v>21</v>
      </c>
    </row>
    <row r="1013" spans="1:5" x14ac:dyDescent="0.25">
      <c r="A1013" t="s">
        <v>2285</v>
      </c>
      <c r="B1013" t="s">
        <v>225</v>
      </c>
      <c r="C1013" t="s">
        <v>2281</v>
      </c>
      <c r="D1013" s="1">
        <v>45907</v>
      </c>
      <c r="E1013">
        <v>21</v>
      </c>
    </row>
    <row r="1014" spans="1:5" x14ac:dyDescent="0.25">
      <c r="A1014" t="s">
        <v>2286</v>
      </c>
      <c r="B1014" t="s">
        <v>226</v>
      </c>
      <c r="C1014" t="s">
        <v>2287</v>
      </c>
      <c r="D1014" s="1">
        <v>45833</v>
      </c>
      <c r="E1014">
        <v>28</v>
      </c>
    </row>
    <row r="1015" spans="1:5" x14ac:dyDescent="0.25">
      <c r="A1015" t="s">
        <v>2288</v>
      </c>
      <c r="B1015" t="s">
        <v>226</v>
      </c>
      <c r="C1015" t="s">
        <v>2287</v>
      </c>
      <c r="D1015" s="1">
        <v>45858</v>
      </c>
      <c r="E1015">
        <v>28</v>
      </c>
    </row>
    <row r="1016" spans="1:5" x14ac:dyDescent="0.25">
      <c r="A1016" t="s">
        <v>2289</v>
      </c>
      <c r="B1016" t="s">
        <v>226</v>
      </c>
      <c r="C1016" t="s">
        <v>2287</v>
      </c>
      <c r="D1016" s="1">
        <v>45885</v>
      </c>
      <c r="E1016">
        <v>28</v>
      </c>
    </row>
    <row r="1017" spans="1:5" x14ac:dyDescent="0.25">
      <c r="A1017" t="s">
        <v>2290</v>
      </c>
      <c r="B1017" t="s">
        <v>226</v>
      </c>
      <c r="C1017" t="s">
        <v>2287</v>
      </c>
      <c r="D1017" s="1">
        <v>45911</v>
      </c>
      <c r="E1017">
        <v>28</v>
      </c>
    </row>
    <row r="1018" spans="1:5" x14ac:dyDescent="0.25">
      <c r="A1018" t="s">
        <v>2291</v>
      </c>
      <c r="B1018" t="s">
        <v>226</v>
      </c>
      <c r="C1018" t="s">
        <v>2287</v>
      </c>
      <c r="D1018" s="1">
        <v>45942</v>
      </c>
      <c r="E1018">
        <v>28</v>
      </c>
    </row>
    <row r="1019" spans="1:5" x14ac:dyDescent="0.25">
      <c r="A1019" t="s">
        <v>2292</v>
      </c>
      <c r="B1019" t="s">
        <v>226</v>
      </c>
      <c r="C1019" t="s">
        <v>2287</v>
      </c>
      <c r="D1019" s="1">
        <v>45971</v>
      </c>
      <c r="E1019">
        <v>28</v>
      </c>
    </row>
    <row r="1020" spans="1:5" x14ac:dyDescent="0.25">
      <c r="A1020" t="s">
        <v>2293</v>
      </c>
      <c r="B1020" t="s">
        <v>227</v>
      </c>
      <c r="C1020" t="s">
        <v>2294</v>
      </c>
      <c r="D1020" s="1">
        <v>45830</v>
      </c>
      <c r="E1020">
        <v>30</v>
      </c>
    </row>
    <row r="1021" spans="1:5" x14ac:dyDescent="0.25">
      <c r="A1021" t="s">
        <v>2295</v>
      </c>
      <c r="B1021" t="s">
        <v>227</v>
      </c>
      <c r="C1021" t="s">
        <v>2294</v>
      </c>
      <c r="D1021" s="1">
        <v>45857</v>
      </c>
      <c r="E1021">
        <v>30</v>
      </c>
    </row>
    <row r="1022" spans="1:5" x14ac:dyDescent="0.25">
      <c r="A1022" t="s">
        <v>2296</v>
      </c>
      <c r="B1022" t="s">
        <v>227</v>
      </c>
      <c r="C1022" t="s">
        <v>2294</v>
      </c>
      <c r="D1022" s="1">
        <v>45884</v>
      </c>
      <c r="E1022">
        <v>30</v>
      </c>
    </row>
    <row r="1023" spans="1:5" x14ac:dyDescent="0.25">
      <c r="A1023" t="s">
        <v>2297</v>
      </c>
      <c r="B1023" t="s">
        <v>228</v>
      </c>
      <c r="C1023" t="s">
        <v>2298</v>
      </c>
      <c r="D1023" s="1">
        <v>45824</v>
      </c>
      <c r="E1023">
        <v>28</v>
      </c>
    </row>
    <row r="1024" spans="1:5" x14ac:dyDescent="0.25">
      <c r="A1024" t="s">
        <v>2299</v>
      </c>
      <c r="B1024" t="s">
        <v>228</v>
      </c>
      <c r="C1024" t="s">
        <v>2298</v>
      </c>
      <c r="D1024" s="1">
        <v>45854</v>
      </c>
      <c r="E1024">
        <v>28</v>
      </c>
    </row>
    <row r="1025" spans="1:5" x14ac:dyDescent="0.25">
      <c r="A1025" t="s">
        <v>2300</v>
      </c>
      <c r="B1025" t="s">
        <v>228</v>
      </c>
      <c r="C1025" t="s">
        <v>2298</v>
      </c>
      <c r="D1025" s="1">
        <v>45881</v>
      </c>
      <c r="E1025">
        <v>28</v>
      </c>
    </row>
    <row r="1026" spans="1:5" x14ac:dyDescent="0.25">
      <c r="A1026" t="s">
        <v>2301</v>
      </c>
      <c r="B1026" t="s">
        <v>229</v>
      </c>
      <c r="C1026" t="s">
        <v>2302</v>
      </c>
      <c r="D1026" s="1">
        <v>45786</v>
      </c>
      <c r="E1026">
        <v>21</v>
      </c>
    </row>
    <row r="1027" spans="1:5" x14ac:dyDescent="0.25">
      <c r="A1027" t="s">
        <v>2303</v>
      </c>
      <c r="B1027" t="s">
        <v>229</v>
      </c>
      <c r="C1027" t="s">
        <v>2302</v>
      </c>
      <c r="D1027" s="1">
        <v>45809</v>
      </c>
      <c r="E1027">
        <v>21</v>
      </c>
    </row>
    <row r="1028" spans="1:5" x14ac:dyDescent="0.25">
      <c r="A1028" t="s">
        <v>2304</v>
      </c>
      <c r="B1028" t="s">
        <v>229</v>
      </c>
      <c r="C1028" t="s">
        <v>2302</v>
      </c>
      <c r="D1028" s="1">
        <v>45828</v>
      </c>
      <c r="E1028">
        <v>21</v>
      </c>
    </row>
    <row r="1029" spans="1:5" x14ac:dyDescent="0.25">
      <c r="A1029" t="s">
        <v>2305</v>
      </c>
      <c r="B1029" t="s">
        <v>230</v>
      </c>
      <c r="C1029" t="s">
        <v>2306</v>
      </c>
      <c r="D1029" s="1">
        <v>45835</v>
      </c>
      <c r="E1029">
        <v>28</v>
      </c>
    </row>
    <row r="1030" spans="1:5" x14ac:dyDescent="0.25">
      <c r="A1030" t="s">
        <v>2307</v>
      </c>
      <c r="B1030" t="s">
        <v>230</v>
      </c>
      <c r="C1030" t="s">
        <v>2306</v>
      </c>
      <c r="D1030" s="1">
        <v>45863</v>
      </c>
      <c r="E1030">
        <v>28</v>
      </c>
    </row>
    <row r="1031" spans="1:5" x14ac:dyDescent="0.25">
      <c r="A1031" t="s">
        <v>2308</v>
      </c>
      <c r="B1031" t="s">
        <v>230</v>
      </c>
      <c r="C1031" t="s">
        <v>2306</v>
      </c>
      <c r="D1031" s="1">
        <v>45890</v>
      </c>
      <c r="E1031">
        <v>28</v>
      </c>
    </row>
    <row r="1032" spans="1:5" x14ac:dyDescent="0.25">
      <c r="A1032" t="s">
        <v>2309</v>
      </c>
      <c r="B1032" t="s">
        <v>231</v>
      </c>
      <c r="C1032" t="s">
        <v>2310</v>
      </c>
      <c r="D1032" s="1">
        <v>45687</v>
      </c>
      <c r="E1032">
        <v>30</v>
      </c>
    </row>
    <row r="1033" spans="1:5" x14ac:dyDescent="0.25">
      <c r="A1033" t="s">
        <v>2311</v>
      </c>
      <c r="B1033" t="s">
        <v>231</v>
      </c>
      <c r="C1033" t="s">
        <v>2310</v>
      </c>
      <c r="D1033" s="1">
        <v>45716</v>
      </c>
      <c r="E1033">
        <v>30</v>
      </c>
    </row>
    <row r="1034" spans="1:5" x14ac:dyDescent="0.25">
      <c r="A1034" t="s">
        <v>2312</v>
      </c>
      <c r="B1034" t="s">
        <v>231</v>
      </c>
      <c r="C1034" t="s">
        <v>2310</v>
      </c>
      <c r="D1034" s="1">
        <v>45744</v>
      </c>
      <c r="E1034">
        <v>30</v>
      </c>
    </row>
    <row r="1035" spans="1:5" x14ac:dyDescent="0.25">
      <c r="A1035" t="s">
        <v>2313</v>
      </c>
      <c r="B1035" t="s">
        <v>231</v>
      </c>
      <c r="C1035" t="s">
        <v>2310</v>
      </c>
      <c r="D1035" s="1">
        <v>45771</v>
      </c>
      <c r="E1035">
        <v>30</v>
      </c>
    </row>
    <row r="1036" spans="1:5" x14ac:dyDescent="0.25">
      <c r="A1036" t="s">
        <v>2314</v>
      </c>
      <c r="B1036" t="s">
        <v>231</v>
      </c>
      <c r="C1036" t="s">
        <v>2310</v>
      </c>
      <c r="D1036" s="1">
        <v>45804</v>
      </c>
      <c r="E1036">
        <v>30</v>
      </c>
    </row>
    <row r="1037" spans="1:5" x14ac:dyDescent="0.25">
      <c r="A1037" t="s">
        <v>2315</v>
      </c>
      <c r="B1037" t="s">
        <v>231</v>
      </c>
      <c r="C1037" t="s">
        <v>2310</v>
      </c>
      <c r="D1037" s="1">
        <v>45834</v>
      </c>
      <c r="E1037">
        <v>30</v>
      </c>
    </row>
    <row r="1038" spans="1:5" x14ac:dyDescent="0.25">
      <c r="A1038" t="s">
        <v>2316</v>
      </c>
      <c r="B1038" t="s">
        <v>232</v>
      </c>
      <c r="C1038" t="s">
        <v>2317</v>
      </c>
      <c r="D1038" s="1">
        <v>45801</v>
      </c>
      <c r="E1038">
        <v>21</v>
      </c>
    </row>
    <row r="1039" spans="1:5" x14ac:dyDescent="0.25">
      <c r="A1039" t="s">
        <v>2318</v>
      </c>
      <c r="B1039" t="s">
        <v>232</v>
      </c>
      <c r="C1039" t="s">
        <v>2317</v>
      </c>
      <c r="D1039" s="1">
        <v>45819</v>
      </c>
      <c r="E1039">
        <v>21</v>
      </c>
    </row>
    <row r="1040" spans="1:5" x14ac:dyDescent="0.25">
      <c r="A1040" t="s">
        <v>2319</v>
      </c>
      <c r="B1040" t="s">
        <v>232</v>
      </c>
      <c r="C1040" t="s">
        <v>2317</v>
      </c>
      <c r="D1040" s="1">
        <v>45842</v>
      </c>
      <c r="E1040">
        <v>21</v>
      </c>
    </row>
    <row r="1041" spans="1:5" x14ac:dyDescent="0.25">
      <c r="A1041" t="s">
        <v>2320</v>
      </c>
      <c r="B1041" t="s">
        <v>232</v>
      </c>
      <c r="C1041" t="s">
        <v>2317</v>
      </c>
      <c r="D1041" s="1">
        <v>45863</v>
      </c>
      <c r="E1041">
        <v>21</v>
      </c>
    </row>
    <row r="1042" spans="1:5" x14ac:dyDescent="0.25">
      <c r="A1042" t="s">
        <v>2321</v>
      </c>
      <c r="B1042" t="s">
        <v>232</v>
      </c>
      <c r="C1042" t="s">
        <v>2317</v>
      </c>
      <c r="D1042" s="1">
        <v>45887</v>
      </c>
      <c r="E1042">
        <v>21</v>
      </c>
    </row>
    <row r="1043" spans="1:5" x14ac:dyDescent="0.25">
      <c r="A1043" t="s">
        <v>2322</v>
      </c>
      <c r="B1043" t="s">
        <v>232</v>
      </c>
      <c r="C1043" t="s">
        <v>2317</v>
      </c>
      <c r="D1043" s="1">
        <v>45907</v>
      </c>
      <c r="E1043">
        <v>21</v>
      </c>
    </row>
    <row r="1044" spans="1:5" x14ac:dyDescent="0.25">
      <c r="A1044" t="s">
        <v>2323</v>
      </c>
      <c r="B1044" t="s">
        <v>233</v>
      </c>
      <c r="C1044" t="s">
        <v>2324</v>
      </c>
      <c r="D1044" s="1">
        <v>45807</v>
      </c>
      <c r="E1044">
        <v>30</v>
      </c>
    </row>
    <row r="1045" spans="1:5" x14ac:dyDescent="0.25">
      <c r="A1045" t="s">
        <v>2325</v>
      </c>
      <c r="B1045" t="s">
        <v>233</v>
      </c>
      <c r="C1045" t="s">
        <v>2324</v>
      </c>
      <c r="D1045" s="1">
        <v>45834</v>
      </c>
      <c r="E1045">
        <v>30</v>
      </c>
    </row>
    <row r="1046" spans="1:5" x14ac:dyDescent="0.25">
      <c r="A1046" t="s">
        <v>2326</v>
      </c>
      <c r="B1046" t="s">
        <v>233</v>
      </c>
      <c r="C1046" t="s">
        <v>2324</v>
      </c>
      <c r="D1046" s="1">
        <v>45862</v>
      </c>
      <c r="E1046">
        <v>30</v>
      </c>
    </row>
    <row r="1047" spans="1:5" x14ac:dyDescent="0.25">
      <c r="A1047" t="s">
        <v>2327</v>
      </c>
      <c r="B1047" t="s">
        <v>233</v>
      </c>
      <c r="C1047" t="s">
        <v>2324</v>
      </c>
      <c r="D1047" s="1">
        <v>45890</v>
      </c>
      <c r="E1047">
        <v>30</v>
      </c>
    </row>
    <row r="1048" spans="1:5" x14ac:dyDescent="0.25">
      <c r="A1048" t="s">
        <v>2328</v>
      </c>
      <c r="B1048" t="s">
        <v>233</v>
      </c>
      <c r="C1048" t="s">
        <v>2324</v>
      </c>
      <c r="D1048" s="1">
        <v>45923</v>
      </c>
      <c r="E1048">
        <v>30</v>
      </c>
    </row>
    <row r="1049" spans="1:5" x14ac:dyDescent="0.25">
      <c r="A1049" t="s">
        <v>2329</v>
      </c>
      <c r="B1049" t="s">
        <v>233</v>
      </c>
      <c r="C1049" t="s">
        <v>2324</v>
      </c>
      <c r="D1049" s="1">
        <v>45955</v>
      </c>
      <c r="E1049">
        <v>30</v>
      </c>
    </row>
    <row r="1050" spans="1:5" x14ac:dyDescent="0.25">
      <c r="A1050" t="s">
        <v>2330</v>
      </c>
      <c r="B1050" t="s">
        <v>234</v>
      </c>
      <c r="C1050" t="s">
        <v>2331</v>
      </c>
      <c r="D1050" s="1">
        <v>45828</v>
      </c>
      <c r="E1050">
        <v>21</v>
      </c>
    </row>
    <row r="1051" spans="1:5" x14ac:dyDescent="0.25">
      <c r="A1051" t="s">
        <v>2332</v>
      </c>
      <c r="B1051" t="s">
        <v>234</v>
      </c>
      <c r="C1051" t="s">
        <v>2331</v>
      </c>
      <c r="D1051" s="1">
        <v>45851</v>
      </c>
      <c r="E1051">
        <v>21</v>
      </c>
    </row>
    <row r="1052" spans="1:5" x14ac:dyDescent="0.25">
      <c r="A1052" t="s">
        <v>2333</v>
      </c>
      <c r="B1052" t="s">
        <v>234</v>
      </c>
      <c r="C1052" t="s">
        <v>2331</v>
      </c>
      <c r="D1052" s="1">
        <v>45874</v>
      </c>
      <c r="E1052">
        <v>21</v>
      </c>
    </row>
    <row r="1053" spans="1:5" x14ac:dyDescent="0.25">
      <c r="A1053" t="s">
        <v>2334</v>
      </c>
      <c r="B1053" t="s">
        <v>234</v>
      </c>
      <c r="C1053" t="s">
        <v>2331</v>
      </c>
      <c r="D1053" s="1">
        <v>45895</v>
      </c>
      <c r="E1053">
        <v>21</v>
      </c>
    </row>
    <row r="1054" spans="1:5" x14ac:dyDescent="0.25">
      <c r="A1054" t="s">
        <v>2335</v>
      </c>
      <c r="B1054" t="s">
        <v>235</v>
      </c>
      <c r="C1054" t="s">
        <v>2336</v>
      </c>
      <c r="D1054" s="1">
        <v>45830</v>
      </c>
      <c r="E1054">
        <v>28</v>
      </c>
    </row>
    <row r="1055" spans="1:5" x14ac:dyDescent="0.25">
      <c r="A1055" t="s">
        <v>2337</v>
      </c>
      <c r="B1055" t="s">
        <v>235</v>
      </c>
      <c r="C1055" t="s">
        <v>2336</v>
      </c>
      <c r="D1055" s="1">
        <v>45858</v>
      </c>
      <c r="E1055">
        <v>28</v>
      </c>
    </row>
    <row r="1056" spans="1:5" x14ac:dyDescent="0.25">
      <c r="A1056" t="s">
        <v>2338</v>
      </c>
      <c r="B1056" t="s">
        <v>235</v>
      </c>
      <c r="C1056" t="s">
        <v>2336</v>
      </c>
      <c r="D1056" s="1">
        <v>45883</v>
      </c>
      <c r="E1056">
        <v>28</v>
      </c>
    </row>
    <row r="1057" spans="1:5" x14ac:dyDescent="0.25">
      <c r="A1057" t="s">
        <v>2339</v>
      </c>
      <c r="B1057" t="s">
        <v>235</v>
      </c>
      <c r="C1057" t="s">
        <v>2336</v>
      </c>
      <c r="D1057" s="1">
        <v>45909</v>
      </c>
      <c r="E1057">
        <v>28</v>
      </c>
    </row>
    <row r="1058" spans="1:5" x14ac:dyDescent="0.25">
      <c r="A1058" t="s">
        <v>2340</v>
      </c>
      <c r="B1058" t="s">
        <v>235</v>
      </c>
      <c r="C1058" t="s">
        <v>2336</v>
      </c>
      <c r="D1058" s="1">
        <v>45939</v>
      </c>
      <c r="E1058">
        <v>28</v>
      </c>
    </row>
    <row r="1059" spans="1:5" x14ac:dyDescent="0.25">
      <c r="A1059" t="s">
        <v>2341</v>
      </c>
      <c r="B1059" t="s">
        <v>235</v>
      </c>
      <c r="C1059" t="s">
        <v>2336</v>
      </c>
      <c r="D1059" s="1">
        <v>45967</v>
      </c>
      <c r="E1059">
        <v>28</v>
      </c>
    </row>
    <row r="1060" spans="1:5" x14ac:dyDescent="0.25">
      <c r="A1060" t="s">
        <v>2342</v>
      </c>
      <c r="B1060" t="s">
        <v>236</v>
      </c>
      <c r="C1060" t="s">
        <v>2343</v>
      </c>
      <c r="D1060" s="1">
        <v>45731</v>
      </c>
      <c r="E1060">
        <v>28</v>
      </c>
    </row>
    <row r="1061" spans="1:5" x14ac:dyDescent="0.25">
      <c r="A1061" t="s">
        <v>2344</v>
      </c>
      <c r="B1061" t="s">
        <v>236</v>
      </c>
      <c r="C1061" t="s">
        <v>2343</v>
      </c>
      <c r="D1061" s="1">
        <v>45758</v>
      </c>
      <c r="E1061">
        <v>28</v>
      </c>
    </row>
    <row r="1062" spans="1:5" x14ac:dyDescent="0.25">
      <c r="A1062" t="s">
        <v>2345</v>
      </c>
      <c r="B1062" t="s">
        <v>236</v>
      </c>
      <c r="C1062" t="s">
        <v>2343</v>
      </c>
      <c r="D1062" s="1">
        <v>45783</v>
      </c>
      <c r="E1062">
        <v>28</v>
      </c>
    </row>
    <row r="1063" spans="1:5" x14ac:dyDescent="0.25">
      <c r="A1063" t="s">
        <v>2346</v>
      </c>
      <c r="B1063" t="s">
        <v>236</v>
      </c>
      <c r="C1063" t="s">
        <v>2343</v>
      </c>
      <c r="D1063" s="1">
        <v>45808</v>
      </c>
      <c r="E1063">
        <v>28</v>
      </c>
    </row>
    <row r="1064" spans="1:5" x14ac:dyDescent="0.25">
      <c r="A1064" t="s">
        <v>2347</v>
      </c>
      <c r="B1064" t="s">
        <v>237</v>
      </c>
      <c r="C1064" t="s">
        <v>2348</v>
      </c>
      <c r="D1064" s="1">
        <v>45661</v>
      </c>
      <c r="E1064">
        <v>30</v>
      </c>
    </row>
    <row r="1065" spans="1:5" x14ac:dyDescent="0.25">
      <c r="A1065" t="s">
        <v>2349</v>
      </c>
      <c r="B1065" t="s">
        <v>237</v>
      </c>
      <c r="C1065" t="s">
        <v>2348</v>
      </c>
      <c r="D1065" s="1">
        <v>45694</v>
      </c>
      <c r="E1065">
        <v>30</v>
      </c>
    </row>
    <row r="1066" spans="1:5" x14ac:dyDescent="0.25">
      <c r="A1066" t="s">
        <v>2350</v>
      </c>
      <c r="B1066" t="s">
        <v>237</v>
      </c>
      <c r="C1066" t="s">
        <v>2348</v>
      </c>
      <c r="D1066" s="1">
        <v>45726</v>
      </c>
      <c r="E1066">
        <v>30</v>
      </c>
    </row>
    <row r="1067" spans="1:5" x14ac:dyDescent="0.25">
      <c r="A1067" t="s">
        <v>2351</v>
      </c>
      <c r="B1067" t="s">
        <v>237</v>
      </c>
      <c r="C1067" t="s">
        <v>2348</v>
      </c>
      <c r="D1067" s="1">
        <v>45753</v>
      </c>
      <c r="E1067">
        <v>30</v>
      </c>
    </row>
    <row r="1068" spans="1:5" x14ac:dyDescent="0.25">
      <c r="A1068" t="s">
        <v>2352</v>
      </c>
      <c r="B1068" t="s">
        <v>237</v>
      </c>
      <c r="C1068" t="s">
        <v>2348</v>
      </c>
      <c r="D1068" s="1">
        <v>45783</v>
      </c>
      <c r="E1068">
        <v>30</v>
      </c>
    </row>
    <row r="1069" spans="1:5" x14ac:dyDescent="0.25">
      <c r="A1069" t="s">
        <v>2353</v>
      </c>
      <c r="B1069" t="s">
        <v>237</v>
      </c>
      <c r="C1069" t="s">
        <v>2348</v>
      </c>
      <c r="D1069" s="1">
        <v>45814</v>
      </c>
      <c r="E1069">
        <v>30</v>
      </c>
    </row>
    <row r="1070" spans="1:5" x14ac:dyDescent="0.25">
      <c r="A1070" t="s">
        <v>2354</v>
      </c>
      <c r="B1070" t="s">
        <v>238</v>
      </c>
      <c r="C1070" t="s">
        <v>2355</v>
      </c>
      <c r="D1070" s="1">
        <v>45685</v>
      </c>
      <c r="E1070">
        <v>30</v>
      </c>
    </row>
    <row r="1071" spans="1:5" x14ac:dyDescent="0.25">
      <c r="A1071" t="s">
        <v>2356</v>
      </c>
      <c r="B1071" t="s">
        <v>238</v>
      </c>
      <c r="C1071" t="s">
        <v>2355</v>
      </c>
      <c r="D1071" s="1">
        <v>45712</v>
      </c>
      <c r="E1071">
        <v>30</v>
      </c>
    </row>
    <row r="1072" spans="1:5" x14ac:dyDescent="0.25">
      <c r="A1072" t="s">
        <v>2357</v>
      </c>
      <c r="B1072" t="s">
        <v>238</v>
      </c>
      <c r="C1072" t="s">
        <v>2355</v>
      </c>
      <c r="D1072" s="1">
        <v>45743</v>
      </c>
      <c r="E1072">
        <v>30</v>
      </c>
    </row>
    <row r="1073" spans="1:5" x14ac:dyDescent="0.25">
      <c r="A1073" t="s">
        <v>2358</v>
      </c>
      <c r="B1073" t="s">
        <v>239</v>
      </c>
      <c r="C1073" t="s">
        <v>2359</v>
      </c>
      <c r="D1073" s="1">
        <v>45755</v>
      </c>
      <c r="E1073">
        <v>21</v>
      </c>
    </row>
    <row r="1074" spans="1:5" x14ac:dyDescent="0.25">
      <c r="A1074" t="s">
        <v>2360</v>
      </c>
      <c r="B1074" t="s">
        <v>239</v>
      </c>
      <c r="C1074" t="s">
        <v>2359</v>
      </c>
      <c r="D1074" s="1">
        <v>45776</v>
      </c>
      <c r="E1074">
        <v>21</v>
      </c>
    </row>
    <row r="1075" spans="1:5" x14ac:dyDescent="0.25">
      <c r="A1075" t="s">
        <v>2361</v>
      </c>
      <c r="B1075" t="s">
        <v>239</v>
      </c>
      <c r="C1075" t="s">
        <v>2359</v>
      </c>
      <c r="D1075" s="1">
        <v>45797</v>
      </c>
      <c r="E1075">
        <v>21</v>
      </c>
    </row>
    <row r="1076" spans="1:5" x14ac:dyDescent="0.25">
      <c r="A1076" t="s">
        <v>2362</v>
      </c>
      <c r="B1076" t="s">
        <v>239</v>
      </c>
      <c r="C1076" t="s">
        <v>2359</v>
      </c>
      <c r="D1076" s="1">
        <v>45818</v>
      </c>
      <c r="E1076">
        <v>21</v>
      </c>
    </row>
    <row r="1077" spans="1:5" x14ac:dyDescent="0.25">
      <c r="A1077" t="s">
        <v>2363</v>
      </c>
      <c r="B1077" t="s">
        <v>239</v>
      </c>
      <c r="C1077" t="s">
        <v>2359</v>
      </c>
      <c r="D1077" s="1">
        <v>45836</v>
      </c>
      <c r="E1077">
        <v>21</v>
      </c>
    </row>
    <row r="1078" spans="1:5" x14ac:dyDescent="0.25">
      <c r="A1078" t="s">
        <v>2364</v>
      </c>
      <c r="B1078" t="s">
        <v>240</v>
      </c>
      <c r="C1078" t="s">
        <v>2365</v>
      </c>
      <c r="D1078" s="1">
        <v>45671</v>
      </c>
      <c r="E1078">
        <v>30</v>
      </c>
    </row>
    <row r="1079" spans="1:5" x14ac:dyDescent="0.25">
      <c r="A1079" t="s">
        <v>2366</v>
      </c>
      <c r="B1079" t="s">
        <v>240</v>
      </c>
      <c r="C1079" t="s">
        <v>2365</v>
      </c>
      <c r="D1079" s="1">
        <v>45700</v>
      </c>
      <c r="E1079">
        <v>30</v>
      </c>
    </row>
    <row r="1080" spans="1:5" x14ac:dyDescent="0.25">
      <c r="A1080" t="s">
        <v>2367</v>
      </c>
      <c r="B1080" t="s">
        <v>240</v>
      </c>
      <c r="C1080" t="s">
        <v>2365</v>
      </c>
      <c r="D1080" s="1">
        <v>45728</v>
      </c>
      <c r="E1080">
        <v>30</v>
      </c>
    </row>
    <row r="1081" spans="1:5" x14ac:dyDescent="0.25">
      <c r="A1081" t="s">
        <v>2368</v>
      </c>
      <c r="B1081" t="s">
        <v>240</v>
      </c>
      <c r="C1081" t="s">
        <v>2365</v>
      </c>
      <c r="D1081" s="1">
        <v>45756</v>
      </c>
      <c r="E1081">
        <v>30</v>
      </c>
    </row>
    <row r="1082" spans="1:5" x14ac:dyDescent="0.25">
      <c r="A1082" t="s">
        <v>2369</v>
      </c>
      <c r="B1082" t="s">
        <v>241</v>
      </c>
      <c r="C1082" t="s">
        <v>2370</v>
      </c>
      <c r="D1082" s="1">
        <v>45709</v>
      </c>
      <c r="E1082">
        <v>30</v>
      </c>
    </row>
    <row r="1083" spans="1:5" x14ac:dyDescent="0.25">
      <c r="A1083" t="s">
        <v>2371</v>
      </c>
      <c r="B1083" t="s">
        <v>241</v>
      </c>
      <c r="C1083" t="s">
        <v>2370</v>
      </c>
      <c r="D1083" s="1">
        <v>45738</v>
      </c>
      <c r="E1083">
        <v>30</v>
      </c>
    </row>
    <row r="1084" spans="1:5" x14ac:dyDescent="0.25">
      <c r="A1084" t="s">
        <v>2372</v>
      </c>
      <c r="B1084" t="s">
        <v>241</v>
      </c>
      <c r="C1084" t="s">
        <v>2370</v>
      </c>
      <c r="D1084" s="1">
        <v>45768</v>
      </c>
      <c r="E1084">
        <v>30</v>
      </c>
    </row>
    <row r="1085" spans="1:5" x14ac:dyDescent="0.25">
      <c r="A1085" t="s">
        <v>2373</v>
      </c>
      <c r="B1085" t="s">
        <v>241</v>
      </c>
      <c r="C1085" t="s">
        <v>2370</v>
      </c>
      <c r="D1085" s="1">
        <v>45801</v>
      </c>
      <c r="E1085">
        <v>30</v>
      </c>
    </row>
    <row r="1086" spans="1:5" x14ac:dyDescent="0.25">
      <c r="A1086" t="s">
        <v>2374</v>
      </c>
      <c r="B1086" t="s">
        <v>241</v>
      </c>
      <c r="C1086" t="s">
        <v>2370</v>
      </c>
      <c r="D1086" s="1">
        <v>45834</v>
      </c>
      <c r="E1086">
        <v>30</v>
      </c>
    </row>
    <row r="1087" spans="1:5" x14ac:dyDescent="0.25">
      <c r="A1087" t="s">
        <v>2375</v>
      </c>
      <c r="B1087" t="s">
        <v>241</v>
      </c>
      <c r="C1087" t="s">
        <v>2370</v>
      </c>
      <c r="D1087" s="1">
        <v>45865</v>
      </c>
      <c r="E1087">
        <v>30</v>
      </c>
    </row>
    <row r="1088" spans="1:5" x14ac:dyDescent="0.25">
      <c r="A1088" t="s">
        <v>2376</v>
      </c>
      <c r="B1088" t="s">
        <v>242</v>
      </c>
      <c r="C1088" t="s">
        <v>2377</v>
      </c>
      <c r="D1088" s="1">
        <v>45699</v>
      </c>
      <c r="E1088">
        <v>30</v>
      </c>
    </row>
    <row r="1089" spans="1:5" x14ac:dyDescent="0.25">
      <c r="A1089" t="s">
        <v>2378</v>
      </c>
      <c r="B1089" t="s">
        <v>242</v>
      </c>
      <c r="C1089" t="s">
        <v>2377</v>
      </c>
      <c r="D1089" s="1">
        <v>45727</v>
      </c>
      <c r="E1089">
        <v>30</v>
      </c>
    </row>
    <row r="1090" spans="1:5" x14ac:dyDescent="0.25">
      <c r="A1090" t="s">
        <v>2379</v>
      </c>
      <c r="B1090" t="s">
        <v>242</v>
      </c>
      <c r="C1090" t="s">
        <v>2377</v>
      </c>
      <c r="D1090" s="1">
        <v>45755</v>
      </c>
      <c r="E1090">
        <v>30</v>
      </c>
    </row>
    <row r="1091" spans="1:5" x14ac:dyDescent="0.25">
      <c r="A1091" t="s">
        <v>2380</v>
      </c>
      <c r="B1091" t="s">
        <v>243</v>
      </c>
      <c r="C1091" t="s">
        <v>2381</v>
      </c>
      <c r="D1091" s="1">
        <v>45832</v>
      </c>
      <c r="E1091">
        <v>28</v>
      </c>
    </row>
    <row r="1092" spans="1:5" x14ac:dyDescent="0.25">
      <c r="A1092" t="s">
        <v>2382</v>
      </c>
      <c r="B1092" t="s">
        <v>243</v>
      </c>
      <c r="C1092" t="s">
        <v>2381</v>
      </c>
      <c r="D1092" s="1">
        <v>45860</v>
      </c>
      <c r="E1092">
        <v>28</v>
      </c>
    </row>
    <row r="1093" spans="1:5" x14ac:dyDescent="0.25">
      <c r="A1093" t="s">
        <v>2383</v>
      </c>
      <c r="B1093" t="s">
        <v>243</v>
      </c>
      <c r="C1093" t="s">
        <v>2381</v>
      </c>
      <c r="D1093" s="1">
        <v>45886</v>
      </c>
      <c r="E1093">
        <v>28</v>
      </c>
    </row>
    <row r="1094" spans="1:5" x14ac:dyDescent="0.25">
      <c r="A1094" t="s">
        <v>2384</v>
      </c>
      <c r="B1094" t="s">
        <v>244</v>
      </c>
      <c r="C1094" t="s">
        <v>2385</v>
      </c>
      <c r="D1094" s="1">
        <v>45695</v>
      </c>
      <c r="E1094">
        <v>21</v>
      </c>
    </row>
    <row r="1095" spans="1:5" x14ac:dyDescent="0.25">
      <c r="A1095" t="s">
        <v>2386</v>
      </c>
      <c r="B1095" t="s">
        <v>244</v>
      </c>
      <c r="C1095" t="s">
        <v>2385</v>
      </c>
      <c r="D1095" s="1">
        <v>45715</v>
      </c>
      <c r="E1095">
        <v>21</v>
      </c>
    </row>
    <row r="1096" spans="1:5" x14ac:dyDescent="0.25">
      <c r="A1096" t="s">
        <v>2387</v>
      </c>
      <c r="B1096" t="s">
        <v>244</v>
      </c>
      <c r="C1096" t="s">
        <v>2385</v>
      </c>
      <c r="D1096" s="1">
        <v>45738</v>
      </c>
      <c r="E1096">
        <v>21</v>
      </c>
    </row>
    <row r="1097" spans="1:5" x14ac:dyDescent="0.25">
      <c r="A1097" t="s">
        <v>2388</v>
      </c>
      <c r="B1097" t="s">
        <v>245</v>
      </c>
      <c r="C1097" t="s">
        <v>2389</v>
      </c>
      <c r="D1097" s="1">
        <v>45834</v>
      </c>
      <c r="E1097">
        <v>30</v>
      </c>
    </row>
    <row r="1098" spans="1:5" x14ac:dyDescent="0.25">
      <c r="A1098" t="s">
        <v>2390</v>
      </c>
      <c r="B1098" t="s">
        <v>245</v>
      </c>
      <c r="C1098" t="s">
        <v>2389</v>
      </c>
      <c r="D1098" s="1">
        <v>45863</v>
      </c>
      <c r="E1098">
        <v>30</v>
      </c>
    </row>
    <row r="1099" spans="1:5" x14ac:dyDescent="0.25">
      <c r="A1099" t="s">
        <v>2391</v>
      </c>
      <c r="B1099" t="s">
        <v>245</v>
      </c>
      <c r="C1099" t="s">
        <v>2389</v>
      </c>
      <c r="D1099" s="1">
        <v>45890</v>
      </c>
      <c r="E1099">
        <v>30</v>
      </c>
    </row>
    <row r="1100" spans="1:5" x14ac:dyDescent="0.25">
      <c r="A1100" t="s">
        <v>2392</v>
      </c>
      <c r="B1100" t="s">
        <v>246</v>
      </c>
      <c r="C1100" t="s">
        <v>2393</v>
      </c>
      <c r="D1100" s="1">
        <v>45710</v>
      </c>
      <c r="E1100">
        <v>30</v>
      </c>
    </row>
    <row r="1101" spans="1:5" x14ac:dyDescent="0.25">
      <c r="A1101" t="s">
        <v>2394</v>
      </c>
      <c r="B1101" t="s">
        <v>246</v>
      </c>
      <c r="C1101" t="s">
        <v>2393</v>
      </c>
      <c r="D1101" s="1">
        <v>45739</v>
      </c>
      <c r="E1101">
        <v>30</v>
      </c>
    </row>
    <row r="1102" spans="1:5" x14ac:dyDescent="0.25">
      <c r="A1102" t="s">
        <v>2395</v>
      </c>
      <c r="B1102" t="s">
        <v>246</v>
      </c>
      <c r="C1102" t="s">
        <v>2393</v>
      </c>
      <c r="D1102" s="1">
        <v>45772</v>
      </c>
      <c r="E1102">
        <v>30</v>
      </c>
    </row>
    <row r="1103" spans="1:5" x14ac:dyDescent="0.25">
      <c r="A1103" t="s">
        <v>2396</v>
      </c>
      <c r="B1103" t="s">
        <v>246</v>
      </c>
      <c r="C1103" t="s">
        <v>2393</v>
      </c>
      <c r="D1103" s="1">
        <v>45805</v>
      </c>
      <c r="E1103">
        <v>30</v>
      </c>
    </row>
    <row r="1104" spans="1:5" x14ac:dyDescent="0.25">
      <c r="A1104" t="s">
        <v>2397</v>
      </c>
      <c r="B1104" t="s">
        <v>247</v>
      </c>
      <c r="C1104" t="s">
        <v>2398</v>
      </c>
      <c r="D1104" s="1">
        <v>45666</v>
      </c>
      <c r="E1104">
        <v>30</v>
      </c>
    </row>
    <row r="1105" spans="1:5" x14ac:dyDescent="0.25">
      <c r="A1105" t="s">
        <v>2399</v>
      </c>
      <c r="B1105" t="s">
        <v>247</v>
      </c>
      <c r="C1105" t="s">
        <v>2398</v>
      </c>
      <c r="D1105" s="1">
        <v>45699</v>
      </c>
      <c r="E1105">
        <v>30</v>
      </c>
    </row>
    <row r="1106" spans="1:5" x14ac:dyDescent="0.25">
      <c r="A1106" t="s">
        <v>2400</v>
      </c>
      <c r="B1106" t="s">
        <v>247</v>
      </c>
      <c r="C1106" t="s">
        <v>2398</v>
      </c>
      <c r="D1106" s="1">
        <v>45730</v>
      </c>
      <c r="E1106">
        <v>30</v>
      </c>
    </row>
    <row r="1107" spans="1:5" x14ac:dyDescent="0.25">
      <c r="A1107" t="s">
        <v>2401</v>
      </c>
      <c r="B1107" t="s">
        <v>247</v>
      </c>
      <c r="C1107" t="s">
        <v>2398</v>
      </c>
      <c r="D1107" s="1">
        <v>45762</v>
      </c>
      <c r="E1107">
        <v>30</v>
      </c>
    </row>
    <row r="1108" spans="1:5" x14ac:dyDescent="0.25">
      <c r="A1108" t="s">
        <v>2402</v>
      </c>
      <c r="B1108" t="s">
        <v>247</v>
      </c>
      <c r="C1108" t="s">
        <v>2398</v>
      </c>
      <c r="D1108" s="1">
        <v>45792</v>
      </c>
      <c r="E1108">
        <v>30</v>
      </c>
    </row>
    <row r="1109" spans="1:5" x14ac:dyDescent="0.25">
      <c r="A1109" t="s">
        <v>2403</v>
      </c>
      <c r="B1109" t="s">
        <v>248</v>
      </c>
      <c r="C1109" t="s">
        <v>2404</v>
      </c>
      <c r="D1109" s="1">
        <v>45773</v>
      </c>
      <c r="E1109">
        <v>21</v>
      </c>
    </row>
    <row r="1110" spans="1:5" x14ac:dyDescent="0.25">
      <c r="A1110" t="s">
        <v>2405</v>
      </c>
      <c r="B1110" t="s">
        <v>248</v>
      </c>
      <c r="C1110" t="s">
        <v>2404</v>
      </c>
      <c r="D1110" s="1">
        <v>45797</v>
      </c>
      <c r="E1110">
        <v>21</v>
      </c>
    </row>
    <row r="1111" spans="1:5" x14ac:dyDescent="0.25">
      <c r="A1111" t="s">
        <v>2406</v>
      </c>
      <c r="B1111" t="s">
        <v>248</v>
      </c>
      <c r="C1111" t="s">
        <v>2404</v>
      </c>
      <c r="D1111" s="1">
        <v>45819</v>
      </c>
      <c r="E1111">
        <v>21</v>
      </c>
    </row>
    <row r="1112" spans="1:5" x14ac:dyDescent="0.25">
      <c r="A1112" t="s">
        <v>2407</v>
      </c>
      <c r="B1112" t="s">
        <v>249</v>
      </c>
      <c r="C1112" t="s">
        <v>2408</v>
      </c>
      <c r="D1112" s="1">
        <v>45815</v>
      </c>
      <c r="E1112">
        <v>30</v>
      </c>
    </row>
    <row r="1113" spans="1:5" x14ac:dyDescent="0.25">
      <c r="A1113" t="s">
        <v>2409</v>
      </c>
      <c r="B1113" t="s">
        <v>249</v>
      </c>
      <c r="C1113" t="s">
        <v>2408</v>
      </c>
      <c r="D1113" s="1">
        <v>45844</v>
      </c>
      <c r="E1113">
        <v>30</v>
      </c>
    </row>
    <row r="1114" spans="1:5" x14ac:dyDescent="0.25">
      <c r="A1114" t="s">
        <v>2410</v>
      </c>
      <c r="B1114" t="s">
        <v>249</v>
      </c>
      <c r="C1114" t="s">
        <v>2408</v>
      </c>
      <c r="D1114" s="1">
        <v>45876</v>
      </c>
      <c r="E1114">
        <v>30</v>
      </c>
    </row>
    <row r="1115" spans="1:5" x14ac:dyDescent="0.25">
      <c r="A1115" t="s">
        <v>2411</v>
      </c>
      <c r="B1115" t="s">
        <v>250</v>
      </c>
      <c r="C1115" t="s">
        <v>2412</v>
      </c>
      <c r="D1115" s="1">
        <v>45715</v>
      </c>
      <c r="E1115">
        <v>28</v>
      </c>
    </row>
    <row r="1116" spans="1:5" x14ac:dyDescent="0.25">
      <c r="A1116" t="s">
        <v>2413</v>
      </c>
      <c r="B1116" t="s">
        <v>250</v>
      </c>
      <c r="C1116" t="s">
        <v>2412</v>
      </c>
      <c r="D1116" s="1">
        <v>45741</v>
      </c>
      <c r="E1116">
        <v>28</v>
      </c>
    </row>
    <row r="1117" spans="1:5" x14ac:dyDescent="0.25">
      <c r="A1117" t="s">
        <v>2414</v>
      </c>
      <c r="B1117" t="s">
        <v>250</v>
      </c>
      <c r="C1117" t="s">
        <v>2412</v>
      </c>
      <c r="D1117" s="1">
        <v>45768</v>
      </c>
      <c r="E1117">
        <v>28</v>
      </c>
    </row>
    <row r="1118" spans="1:5" x14ac:dyDescent="0.25">
      <c r="A1118" t="s">
        <v>2415</v>
      </c>
      <c r="B1118" t="s">
        <v>250</v>
      </c>
      <c r="C1118" t="s">
        <v>2412</v>
      </c>
      <c r="D1118" s="1">
        <v>45793</v>
      </c>
      <c r="E1118">
        <v>28</v>
      </c>
    </row>
    <row r="1119" spans="1:5" x14ac:dyDescent="0.25">
      <c r="A1119" t="s">
        <v>2416</v>
      </c>
      <c r="B1119" t="s">
        <v>250</v>
      </c>
      <c r="C1119" t="s">
        <v>2412</v>
      </c>
      <c r="D1119" s="1">
        <v>45821</v>
      </c>
      <c r="E1119">
        <v>28</v>
      </c>
    </row>
    <row r="1120" spans="1:5" x14ac:dyDescent="0.25">
      <c r="A1120" t="s">
        <v>2417</v>
      </c>
      <c r="B1120" t="s">
        <v>250</v>
      </c>
      <c r="C1120" t="s">
        <v>2412</v>
      </c>
      <c r="D1120" s="1">
        <v>45852</v>
      </c>
      <c r="E1120">
        <v>28</v>
      </c>
    </row>
    <row r="1121" spans="1:5" x14ac:dyDescent="0.25">
      <c r="A1121" t="s">
        <v>2418</v>
      </c>
      <c r="B1121" t="s">
        <v>251</v>
      </c>
      <c r="C1121" t="s">
        <v>2419</v>
      </c>
      <c r="D1121" s="1">
        <v>45757</v>
      </c>
      <c r="E1121">
        <v>28</v>
      </c>
    </row>
    <row r="1122" spans="1:5" x14ac:dyDescent="0.25">
      <c r="A1122" t="s">
        <v>2420</v>
      </c>
      <c r="B1122" t="s">
        <v>251</v>
      </c>
      <c r="C1122" t="s">
        <v>2419</v>
      </c>
      <c r="D1122" s="1">
        <v>45786</v>
      </c>
      <c r="E1122">
        <v>28</v>
      </c>
    </row>
    <row r="1123" spans="1:5" x14ac:dyDescent="0.25">
      <c r="A1123" t="s">
        <v>2421</v>
      </c>
      <c r="B1123" t="s">
        <v>251</v>
      </c>
      <c r="C1123" t="s">
        <v>2419</v>
      </c>
      <c r="D1123" s="1">
        <v>45811</v>
      </c>
      <c r="E1123">
        <v>28</v>
      </c>
    </row>
    <row r="1124" spans="1:5" x14ac:dyDescent="0.25">
      <c r="A1124" t="s">
        <v>2422</v>
      </c>
      <c r="B1124" t="s">
        <v>251</v>
      </c>
      <c r="C1124" t="s">
        <v>2419</v>
      </c>
      <c r="D1124" s="1">
        <v>45838</v>
      </c>
      <c r="E1124">
        <v>28</v>
      </c>
    </row>
    <row r="1125" spans="1:5" x14ac:dyDescent="0.25">
      <c r="A1125" t="s">
        <v>2423</v>
      </c>
      <c r="B1125" t="s">
        <v>251</v>
      </c>
      <c r="C1125" t="s">
        <v>2419</v>
      </c>
      <c r="D1125" s="1">
        <v>45865</v>
      </c>
      <c r="E1125">
        <v>28</v>
      </c>
    </row>
    <row r="1126" spans="1:5" x14ac:dyDescent="0.25">
      <c r="A1126" t="s">
        <v>2424</v>
      </c>
      <c r="B1126" t="s">
        <v>252</v>
      </c>
      <c r="C1126" t="s">
        <v>2425</v>
      </c>
      <c r="D1126" s="1">
        <v>45788</v>
      </c>
      <c r="E1126">
        <v>30</v>
      </c>
    </row>
    <row r="1127" spans="1:5" x14ac:dyDescent="0.25">
      <c r="A1127" t="s">
        <v>2426</v>
      </c>
      <c r="B1127" t="s">
        <v>252</v>
      </c>
      <c r="C1127" t="s">
        <v>2425</v>
      </c>
      <c r="D1127" s="1">
        <v>45816</v>
      </c>
      <c r="E1127">
        <v>30</v>
      </c>
    </row>
    <row r="1128" spans="1:5" x14ac:dyDescent="0.25">
      <c r="A1128" t="s">
        <v>2427</v>
      </c>
      <c r="B1128" t="s">
        <v>252</v>
      </c>
      <c r="C1128" t="s">
        <v>2425</v>
      </c>
      <c r="D1128" s="1">
        <v>45846</v>
      </c>
      <c r="E1128">
        <v>30</v>
      </c>
    </row>
    <row r="1129" spans="1:5" x14ac:dyDescent="0.25">
      <c r="A1129" t="s">
        <v>2428</v>
      </c>
      <c r="B1129" t="s">
        <v>252</v>
      </c>
      <c r="C1129" t="s">
        <v>2425</v>
      </c>
      <c r="D1129" s="1">
        <v>45876</v>
      </c>
      <c r="E1129">
        <v>30</v>
      </c>
    </row>
    <row r="1130" spans="1:5" x14ac:dyDescent="0.25">
      <c r="A1130" t="s">
        <v>2429</v>
      </c>
      <c r="B1130" t="s">
        <v>252</v>
      </c>
      <c r="C1130" t="s">
        <v>2425</v>
      </c>
      <c r="D1130" s="1">
        <v>45909</v>
      </c>
      <c r="E1130">
        <v>30</v>
      </c>
    </row>
    <row r="1131" spans="1:5" x14ac:dyDescent="0.25">
      <c r="A1131" t="s">
        <v>2430</v>
      </c>
      <c r="B1131" t="s">
        <v>252</v>
      </c>
      <c r="C1131" t="s">
        <v>2425</v>
      </c>
      <c r="D1131" s="1">
        <v>45936</v>
      </c>
      <c r="E1131">
        <v>30</v>
      </c>
    </row>
    <row r="1132" spans="1:5" x14ac:dyDescent="0.25">
      <c r="A1132" t="s">
        <v>2431</v>
      </c>
      <c r="B1132" t="s">
        <v>253</v>
      </c>
      <c r="C1132" t="s">
        <v>2432</v>
      </c>
      <c r="D1132" s="1">
        <v>45835</v>
      </c>
      <c r="E1132">
        <v>21</v>
      </c>
    </row>
    <row r="1133" spans="1:5" x14ac:dyDescent="0.25">
      <c r="A1133" t="s">
        <v>2433</v>
      </c>
      <c r="B1133" t="s">
        <v>253</v>
      </c>
      <c r="C1133" t="s">
        <v>2432</v>
      </c>
      <c r="D1133" s="1">
        <v>45855</v>
      </c>
      <c r="E1133">
        <v>21</v>
      </c>
    </row>
    <row r="1134" spans="1:5" x14ac:dyDescent="0.25">
      <c r="A1134" t="s">
        <v>2434</v>
      </c>
      <c r="B1134" t="s">
        <v>253</v>
      </c>
      <c r="C1134" t="s">
        <v>2432</v>
      </c>
      <c r="D1134" s="1">
        <v>45876</v>
      </c>
      <c r="E1134">
        <v>21</v>
      </c>
    </row>
    <row r="1135" spans="1:5" x14ac:dyDescent="0.25">
      <c r="A1135" t="s">
        <v>2435</v>
      </c>
      <c r="B1135" t="s">
        <v>254</v>
      </c>
      <c r="C1135" t="s">
        <v>2436</v>
      </c>
      <c r="D1135" s="1">
        <v>45755</v>
      </c>
      <c r="E1135">
        <v>21</v>
      </c>
    </row>
    <row r="1136" spans="1:5" x14ac:dyDescent="0.25">
      <c r="A1136" t="s">
        <v>2437</v>
      </c>
      <c r="B1136" t="s">
        <v>254</v>
      </c>
      <c r="C1136" t="s">
        <v>2436</v>
      </c>
      <c r="D1136" s="1">
        <v>45778</v>
      </c>
      <c r="E1136">
        <v>21</v>
      </c>
    </row>
    <row r="1137" spans="1:5" x14ac:dyDescent="0.25">
      <c r="A1137" t="s">
        <v>2438</v>
      </c>
      <c r="B1137" t="s">
        <v>254</v>
      </c>
      <c r="C1137" t="s">
        <v>2436</v>
      </c>
      <c r="D1137" s="1">
        <v>45800</v>
      </c>
      <c r="E1137">
        <v>21</v>
      </c>
    </row>
    <row r="1138" spans="1:5" x14ac:dyDescent="0.25">
      <c r="A1138" t="s">
        <v>2439</v>
      </c>
      <c r="B1138" t="s">
        <v>254</v>
      </c>
      <c r="C1138" t="s">
        <v>2436</v>
      </c>
      <c r="D1138" s="1">
        <v>45823</v>
      </c>
      <c r="E1138">
        <v>21</v>
      </c>
    </row>
    <row r="1139" spans="1:5" x14ac:dyDescent="0.25">
      <c r="A1139" t="s">
        <v>2440</v>
      </c>
      <c r="B1139" t="s">
        <v>254</v>
      </c>
      <c r="C1139" t="s">
        <v>2436</v>
      </c>
      <c r="D1139" s="1">
        <v>45843</v>
      </c>
      <c r="E1139">
        <v>21</v>
      </c>
    </row>
    <row r="1140" spans="1:5" x14ac:dyDescent="0.25">
      <c r="A1140" t="s">
        <v>2441</v>
      </c>
      <c r="B1140" t="s">
        <v>254</v>
      </c>
      <c r="C1140" t="s">
        <v>2436</v>
      </c>
      <c r="D1140" s="1">
        <v>45864</v>
      </c>
      <c r="E1140">
        <v>21</v>
      </c>
    </row>
    <row r="1141" spans="1:5" x14ac:dyDescent="0.25">
      <c r="A1141" t="s">
        <v>2442</v>
      </c>
      <c r="B1141" t="s">
        <v>255</v>
      </c>
      <c r="C1141" t="s">
        <v>2443</v>
      </c>
      <c r="D1141" s="1">
        <v>45764</v>
      </c>
      <c r="E1141">
        <v>30</v>
      </c>
    </row>
    <row r="1142" spans="1:5" x14ac:dyDescent="0.25">
      <c r="A1142" t="s">
        <v>2444</v>
      </c>
      <c r="B1142" t="s">
        <v>255</v>
      </c>
      <c r="C1142" t="s">
        <v>2443</v>
      </c>
      <c r="D1142" s="1">
        <v>45791</v>
      </c>
      <c r="E1142">
        <v>30</v>
      </c>
    </row>
    <row r="1143" spans="1:5" x14ac:dyDescent="0.25">
      <c r="A1143" t="s">
        <v>2445</v>
      </c>
      <c r="B1143" t="s">
        <v>255</v>
      </c>
      <c r="C1143" t="s">
        <v>2443</v>
      </c>
      <c r="D1143" s="1">
        <v>45822</v>
      </c>
      <c r="E1143">
        <v>30</v>
      </c>
    </row>
    <row r="1144" spans="1:5" x14ac:dyDescent="0.25">
      <c r="A1144" t="s">
        <v>2446</v>
      </c>
      <c r="B1144" t="s">
        <v>255</v>
      </c>
      <c r="C1144" t="s">
        <v>2443</v>
      </c>
      <c r="D1144" s="1">
        <v>45854</v>
      </c>
      <c r="E1144">
        <v>30</v>
      </c>
    </row>
    <row r="1145" spans="1:5" x14ac:dyDescent="0.25">
      <c r="A1145" t="s">
        <v>2447</v>
      </c>
      <c r="B1145" t="s">
        <v>255</v>
      </c>
      <c r="C1145" t="s">
        <v>2443</v>
      </c>
      <c r="D1145" s="1">
        <v>45884</v>
      </c>
      <c r="E1145">
        <v>30</v>
      </c>
    </row>
    <row r="1146" spans="1:5" x14ac:dyDescent="0.25">
      <c r="A1146" t="s">
        <v>2448</v>
      </c>
      <c r="B1146" t="s">
        <v>256</v>
      </c>
      <c r="C1146" t="s">
        <v>2449</v>
      </c>
      <c r="D1146" s="1">
        <v>45799</v>
      </c>
      <c r="E1146">
        <v>30</v>
      </c>
    </row>
    <row r="1147" spans="1:5" x14ac:dyDescent="0.25">
      <c r="A1147" t="s">
        <v>2450</v>
      </c>
      <c r="B1147" t="s">
        <v>256</v>
      </c>
      <c r="C1147" t="s">
        <v>2449</v>
      </c>
      <c r="D1147" s="1">
        <v>45832</v>
      </c>
      <c r="E1147">
        <v>30</v>
      </c>
    </row>
    <row r="1148" spans="1:5" x14ac:dyDescent="0.25">
      <c r="A1148" t="s">
        <v>2451</v>
      </c>
      <c r="B1148" t="s">
        <v>256</v>
      </c>
      <c r="C1148" t="s">
        <v>2449</v>
      </c>
      <c r="D1148" s="1">
        <v>45865</v>
      </c>
      <c r="E1148">
        <v>30</v>
      </c>
    </row>
    <row r="1149" spans="1:5" x14ac:dyDescent="0.25">
      <c r="A1149" t="s">
        <v>2452</v>
      </c>
      <c r="B1149" t="s">
        <v>256</v>
      </c>
      <c r="C1149" t="s">
        <v>2449</v>
      </c>
      <c r="D1149" s="1">
        <v>45894</v>
      </c>
      <c r="E1149">
        <v>30</v>
      </c>
    </row>
    <row r="1150" spans="1:5" x14ac:dyDescent="0.25">
      <c r="A1150" t="s">
        <v>2453</v>
      </c>
      <c r="B1150" t="s">
        <v>256</v>
      </c>
      <c r="C1150" t="s">
        <v>2449</v>
      </c>
      <c r="D1150" s="1">
        <v>45921</v>
      </c>
      <c r="E1150">
        <v>30</v>
      </c>
    </row>
    <row r="1151" spans="1:5" x14ac:dyDescent="0.25">
      <c r="A1151" t="s">
        <v>2454</v>
      </c>
      <c r="B1151" t="s">
        <v>256</v>
      </c>
      <c r="C1151" t="s">
        <v>2449</v>
      </c>
      <c r="D1151" s="1">
        <v>45951</v>
      </c>
      <c r="E1151">
        <v>30</v>
      </c>
    </row>
    <row r="1152" spans="1:5" x14ac:dyDescent="0.25">
      <c r="A1152" t="s">
        <v>2455</v>
      </c>
      <c r="B1152" t="s">
        <v>257</v>
      </c>
      <c r="C1152" t="s">
        <v>2456</v>
      </c>
      <c r="D1152" s="1">
        <v>45661</v>
      </c>
      <c r="E1152">
        <v>30</v>
      </c>
    </row>
    <row r="1153" spans="1:5" x14ac:dyDescent="0.25">
      <c r="A1153" t="s">
        <v>2457</v>
      </c>
      <c r="B1153" t="s">
        <v>257</v>
      </c>
      <c r="C1153" t="s">
        <v>2456</v>
      </c>
      <c r="D1153" s="1">
        <v>45688</v>
      </c>
      <c r="E1153">
        <v>30</v>
      </c>
    </row>
    <row r="1154" spans="1:5" x14ac:dyDescent="0.25">
      <c r="A1154" t="s">
        <v>2458</v>
      </c>
      <c r="B1154" t="s">
        <v>257</v>
      </c>
      <c r="C1154" t="s">
        <v>2456</v>
      </c>
      <c r="D1154" s="1">
        <v>45719</v>
      </c>
      <c r="E1154">
        <v>30</v>
      </c>
    </row>
    <row r="1155" spans="1:5" x14ac:dyDescent="0.25">
      <c r="A1155" t="s">
        <v>2459</v>
      </c>
      <c r="B1155" t="s">
        <v>257</v>
      </c>
      <c r="C1155" t="s">
        <v>2456</v>
      </c>
      <c r="D1155" s="1">
        <v>45750</v>
      </c>
      <c r="E1155">
        <v>30</v>
      </c>
    </row>
    <row r="1156" spans="1:5" x14ac:dyDescent="0.25">
      <c r="A1156" t="s">
        <v>2460</v>
      </c>
      <c r="B1156" t="s">
        <v>257</v>
      </c>
      <c r="C1156" t="s">
        <v>2456</v>
      </c>
      <c r="D1156" s="1">
        <v>45783</v>
      </c>
      <c r="E1156">
        <v>30</v>
      </c>
    </row>
    <row r="1157" spans="1:5" x14ac:dyDescent="0.25">
      <c r="A1157" t="s">
        <v>2461</v>
      </c>
      <c r="B1157" t="s">
        <v>258</v>
      </c>
      <c r="C1157" t="s">
        <v>2462</v>
      </c>
      <c r="D1157" s="1">
        <v>45709</v>
      </c>
      <c r="E1157">
        <v>21</v>
      </c>
    </row>
    <row r="1158" spans="1:5" x14ac:dyDescent="0.25">
      <c r="A1158" t="s">
        <v>2463</v>
      </c>
      <c r="B1158" t="s">
        <v>258</v>
      </c>
      <c r="C1158" t="s">
        <v>2462</v>
      </c>
      <c r="D1158" s="1">
        <v>45733</v>
      </c>
      <c r="E1158">
        <v>21</v>
      </c>
    </row>
    <row r="1159" spans="1:5" x14ac:dyDescent="0.25">
      <c r="A1159" t="s">
        <v>2464</v>
      </c>
      <c r="B1159" t="s">
        <v>258</v>
      </c>
      <c r="C1159" t="s">
        <v>2462</v>
      </c>
      <c r="D1159" s="1">
        <v>45756</v>
      </c>
      <c r="E1159">
        <v>21</v>
      </c>
    </row>
    <row r="1160" spans="1:5" x14ac:dyDescent="0.25">
      <c r="A1160" t="s">
        <v>2465</v>
      </c>
      <c r="B1160" t="s">
        <v>258</v>
      </c>
      <c r="C1160" t="s">
        <v>2462</v>
      </c>
      <c r="D1160" s="1">
        <v>45778</v>
      </c>
      <c r="E1160">
        <v>21</v>
      </c>
    </row>
    <row r="1161" spans="1:5" x14ac:dyDescent="0.25">
      <c r="A1161" t="s">
        <v>2466</v>
      </c>
      <c r="B1161" t="s">
        <v>258</v>
      </c>
      <c r="C1161" t="s">
        <v>2462</v>
      </c>
      <c r="D1161" s="1">
        <v>45801</v>
      </c>
      <c r="E1161">
        <v>21</v>
      </c>
    </row>
    <row r="1162" spans="1:5" x14ac:dyDescent="0.25">
      <c r="A1162" t="s">
        <v>2467</v>
      </c>
      <c r="B1162" t="s">
        <v>259</v>
      </c>
      <c r="C1162" t="s">
        <v>2468</v>
      </c>
      <c r="D1162" s="1">
        <v>45715</v>
      </c>
      <c r="E1162">
        <v>28</v>
      </c>
    </row>
    <row r="1163" spans="1:5" x14ac:dyDescent="0.25">
      <c r="A1163" t="s">
        <v>2469</v>
      </c>
      <c r="B1163" t="s">
        <v>259</v>
      </c>
      <c r="C1163" t="s">
        <v>2468</v>
      </c>
      <c r="D1163" s="1">
        <v>45742</v>
      </c>
      <c r="E1163">
        <v>28</v>
      </c>
    </row>
    <row r="1164" spans="1:5" x14ac:dyDescent="0.25">
      <c r="A1164" t="s">
        <v>2470</v>
      </c>
      <c r="B1164" t="s">
        <v>259</v>
      </c>
      <c r="C1164" t="s">
        <v>2468</v>
      </c>
      <c r="D1164" s="1">
        <v>45767</v>
      </c>
      <c r="E1164">
        <v>28</v>
      </c>
    </row>
    <row r="1165" spans="1:5" x14ac:dyDescent="0.25">
      <c r="A1165" t="s">
        <v>2471</v>
      </c>
      <c r="B1165" t="s">
        <v>259</v>
      </c>
      <c r="C1165" t="s">
        <v>2468</v>
      </c>
      <c r="D1165" s="1">
        <v>45795</v>
      </c>
      <c r="E1165">
        <v>28</v>
      </c>
    </row>
    <row r="1166" spans="1:5" x14ac:dyDescent="0.25">
      <c r="A1166" t="s">
        <v>2472</v>
      </c>
      <c r="B1166" t="s">
        <v>259</v>
      </c>
      <c r="C1166" t="s">
        <v>2468</v>
      </c>
      <c r="D1166" s="1">
        <v>45824</v>
      </c>
      <c r="E1166">
        <v>28</v>
      </c>
    </row>
    <row r="1167" spans="1:5" x14ac:dyDescent="0.25">
      <c r="A1167" t="s">
        <v>2473</v>
      </c>
      <c r="B1167" t="s">
        <v>260</v>
      </c>
      <c r="C1167" t="s">
        <v>2474</v>
      </c>
      <c r="D1167" s="1">
        <v>45808</v>
      </c>
      <c r="E1167">
        <v>28</v>
      </c>
    </row>
    <row r="1168" spans="1:5" x14ac:dyDescent="0.25">
      <c r="A1168" t="s">
        <v>2475</v>
      </c>
      <c r="B1168" t="s">
        <v>260</v>
      </c>
      <c r="C1168" t="s">
        <v>2474</v>
      </c>
      <c r="D1168" s="1">
        <v>45839</v>
      </c>
      <c r="E1168">
        <v>28</v>
      </c>
    </row>
    <row r="1169" spans="1:5" x14ac:dyDescent="0.25">
      <c r="A1169" t="s">
        <v>2476</v>
      </c>
      <c r="B1169" t="s">
        <v>260</v>
      </c>
      <c r="C1169" t="s">
        <v>2474</v>
      </c>
      <c r="D1169" s="1">
        <v>45866</v>
      </c>
      <c r="E1169">
        <v>28</v>
      </c>
    </row>
    <row r="1170" spans="1:5" x14ac:dyDescent="0.25">
      <c r="A1170" t="s">
        <v>2477</v>
      </c>
      <c r="B1170" t="s">
        <v>260</v>
      </c>
      <c r="C1170" t="s">
        <v>2474</v>
      </c>
      <c r="D1170" s="1">
        <v>45893</v>
      </c>
      <c r="E1170">
        <v>28</v>
      </c>
    </row>
    <row r="1171" spans="1:5" x14ac:dyDescent="0.25">
      <c r="A1171" t="s">
        <v>2478</v>
      </c>
      <c r="B1171" t="s">
        <v>261</v>
      </c>
      <c r="C1171" t="s">
        <v>2479</v>
      </c>
      <c r="D1171" s="1">
        <v>45812</v>
      </c>
      <c r="E1171">
        <v>28</v>
      </c>
    </row>
    <row r="1172" spans="1:5" x14ac:dyDescent="0.25">
      <c r="A1172" t="s">
        <v>2480</v>
      </c>
      <c r="B1172" t="s">
        <v>261</v>
      </c>
      <c r="C1172" t="s">
        <v>2479</v>
      </c>
      <c r="D1172" s="1">
        <v>45839</v>
      </c>
      <c r="E1172">
        <v>28</v>
      </c>
    </row>
    <row r="1173" spans="1:5" x14ac:dyDescent="0.25">
      <c r="A1173" t="s">
        <v>2481</v>
      </c>
      <c r="B1173" t="s">
        <v>261</v>
      </c>
      <c r="C1173" t="s">
        <v>2479</v>
      </c>
      <c r="D1173" s="1">
        <v>45868</v>
      </c>
      <c r="E1173">
        <v>28</v>
      </c>
    </row>
    <row r="1174" spans="1:5" x14ac:dyDescent="0.25">
      <c r="A1174" t="s">
        <v>2482</v>
      </c>
      <c r="B1174" t="s">
        <v>261</v>
      </c>
      <c r="C1174" t="s">
        <v>2479</v>
      </c>
      <c r="D1174" s="1">
        <v>45899</v>
      </c>
      <c r="E1174">
        <v>28</v>
      </c>
    </row>
    <row r="1175" spans="1:5" x14ac:dyDescent="0.25">
      <c r="A1175" t="s">
        <v>2483</v>
      </c>
      <c r="B1175" t="s">
        <v>262</v>
      </c>
      <c r="C1175" t="s">
        <v>2484</v>
      </c>
      <c r="D1175" s="1">
        <v>45707</v>
      </c>
      <c r="E1175">
        <v>21</v>
      </c>
    </row>
    <row r="1176" spans="1:5" x14ac:dyDescent="0.25">
      <c r="A1176" t="s">
        <v>2485</v>
      </c>
      <c r="B1176" t="s">
        <v>262</v>
      </c>
      <c r="C1176" t="s">
        <v>2484</v>
      </c>
      <c r="D1176" s="1">
        <v>45731</v>
      </c>
      <c r="E1176">
        <v>21</v>
      </c>
    </row>
    <row r="1177" spans="1:5" x14ac:dyDescent="0.25">
      <c r="A1177" t="s">
        <v>2486</v>
      </c>
      <c r="B1177" t="s">
        <v>262</v>
      </c>
      <c r="C1177" t="s">
        <v>2484</v>
      </c>
      <c r="D1177" s="1">
        <v>45749</v>
      </c>
      <c r="E1177">
        <v>21</v>
      </c>
    </row>
    <row r="1178" spans="1:5" x14ac:dyDescent="0.25">
      <c r="A1178" t="s">
        <v>2487</v>
      </c>
      <c r="B1178" t="s">
        <v>262</v>
      </c>
      <c r="C1178" t="s">
        <v>2484</v>
      </c>
      <c r="D1178" s="1">
        <v>45767</v>
      </c>
      <c r="E1178">
        <v>21</v>
      </c>
    </row>
    <row r="1179" spans="1:5" x14ac:dyDescent="0.25">
      <c r="A1179" t="s">
        <v>2488</v>
      </c>
      <c r="B1179" t="s">
        <v>263</v>
      </c>
      <c r="C1179" t="s">
        <v>2489</v>
      </c>
      <c r="D1179" s="1">
        <v>45772</v>
      </c>
      <c r="E1179">
        <v>28</v>
      </c>
    </row>
    <row r="1180" spans="1:5" x14ac:dyDescent="0.25">
      <c r="A1180" t="s">
        <v>2490</v>
      </c>
      <c r="B1180" t="s">
        <v>263</v>
      </c>
      <c r="C1180" t="s">
        <v>2489</v>
      </c>
      <c r="D1180" s="1">
        <v>45797</v>
      </c>
      <c r="E1180">
        <v>28</v>
      </c>
    </row>
    <row r="1181" spans="1:5" x14ac:dyDescent="0.25">
      <c r="A1181" t="s">
        <v>2491</v>
      </c>
      <c r="B1181" t="s">
        <v>263</v>
      </c>
      <c r="C1181" t="s">
        <v>2489</v>
      </c>
      <c r="D1181" s="1">
        <v>45827</v>
      </c>
      <c r="E1181">
        <v>28</v>
      </c>
    </row>
    <row r="1182" spans="1:5" x14ac:dyDescent="0.25">
      <c r="A1182" t="s">
        <v>2492</v>
      </c>
      <c r="B1182" t="s">
        <v>263</v>
      </c>
      <c r="C1182" t="s">
        <v>2489</v>
      </c>
      <c r="D1182" s="1">
        <v>45855</v>
      </c>
      <c r="E1182">
        <v>28</v>
      </c>
    </row>
    <row r="1183" spans="1:5" x14ac:dyDescent="0.25">
      <c r="A1183" t="s">
        <v>2493</v>
      </c>
      <c r="B1183" t="s">
        <v>264</v>
      </c>
      <c r="C1183" t="s">
        <v>2494</v>
      </c>
      <c r="D1183" s="1">
        <v>45832</v>
      </c>
      <c r="E1183">
        <v>28</v>
      </c>
    </row>
    <row r="1184" spans="1:5" x14ac:dyDescent="0.25">
      <c r="A1184" t="s">
        <v>2495</v>
      </c>
      <c r="B1184" t="s">
        <v>264</v>
      </c>
      <c r="C1184" t="s">
        <v>2494</v>
      </c>
      <c r="D1184" s="1">
        <v>45862</v>
      </c>
      <c r="E1184">
        <v>28</v>
      </c>
    </row>
    <row r="1185" spans="1:5" x14ac:dyDescent="0.25">
      <c r="A1185" t="s">
        <v>2496</v>
      </c>
      <c r="B1185" t="s">
        <v>264</v>
      </c>
      <c r="C1185" t="s">
        <v>2494</v>
      </c>
      <c r="D1185" s="1">
        <v>45890</v>
      </c>
      <c r="E1185">
        <v>28</v>
      </c>
    </row>
    <row r="1186" spans="1:5" x14ac:dyDescent="0.25">
      <c r="A1186" t="s">
        <v>2497</v>
      </c>
      <c r="B1186" t="s">
        <v>264</v>
      </c>
      <c r="C1186" t="s">
        <v>2494</v>
      </c>
      <c r="D1186" s="1">
        <v>45920</v>
      </c>
      <c r="E1186">
        <v>28</v>
      </c>
    </row>
    <row r="1187" spans="1:5" x14ac:dyDescent="0.25">
      <c r="A1187" t="s">
        <v>2498</v>
      </c>
      <c r="B1187" t="s">
        <v>264</v>
      </c>
      <c r="C1187" t="s">
        <v>2494</v>
      </c>
      <c r="D1187" s="1">
        <v>45951</v>
      </c>
      <c r="E1187">
        <v>28</v>
      </c>
    </row>
    <row r="1188" spans="1:5" x14ac:dyDescent="0.25">
      <c r="A1188" t="s">
        <v>2499</v>
      </c>
      <c r="B1188" t="s">
        <v>265</v>
      </c>
      <c r="C1188" t="s">
        <v>2500</v>
      </c>
      <c r="D1188" s="1">
        <v>45705</v>
      </c>
      <c r="E1188">
        <v>30</v>
      </c>
    </row>
    <row r="1189" spans="1:5" x14ac:dyDescent="0.25">
      <c r="A1189" t="s">
        <v>2501</v>
      </c>
      <c r="B1189" t="s">
        <v>265</v>
      </c>
      <c r="C1189" t="s">
        <v>2500</v>
      </c>
      <c r="D1189" s="1">
        <v>45737</v>
      </c>
      <c r="E1189">
        <v>30</v>
      </c>
    </row>
    <row r="1190" spans="1:5" x14ac:dyDescent="0.25">
      <c r="A1190" t="s">
        <v>2502</v>
      </c>
      <c r="B1190" t="s">
        <v>265</v>
      </c>
      <c r="C1190" t="s">
        <v>2500</v>
      </c>
      <c r="D1190" s="1">
        <v>45765</v>
      </c>
      <c r="E1190">
        <v>30</v>
      </c>
    </row>
    <row r="1191" spans="1:5" x14ac:dyDescent="0.25">
      <c r="A1191" t="s">
        <v>2503</v>
      </c>
      <c r="B1191" t="s">
        <v>265</v>
      </c>
      <c r="C1191" t="s">
        <v>2500</v>
      </c>
      <c r="D1191" s="1">
        <v>45798</v>
      </c>
      <c r="E1191">
        <v>30</v>
      </c>
    </row>
    <row r="1192" spans="1:5" x14ac:dyDescent="0.25">
      <c r="A1192" t="s">
        <v>2504</v>
      </c>
      <c r="B1192" t="s">
        <v>266</v>
      </c>
      <c r="C1192" t="s">
        <v>2505</v>
      </c>
      <c r="D1192" s="1">
        <v>45789</v>
      </c>
      <c r="E1192">
        <v>30</v>
      </c>
    </row>
    <row r="1193" spans="1:5" x14ac:dyDescent="0.25">
      <c r="A1193" t="s">
        <v>2506</v>
      </c>
      <c r="B1193" t="s">
        <v>266</v>
      </c>
      <c r="C1193" t="s">
        <v>2505</v>
      </c>
      <c r="D1193" s="1">
        <v>45819</v>
      </c>
      <c r="E1193">
        <v>30</v>
      </c>
    </row>
    <row r="1194" spans="1:5" x14ac:dyDescent="0.25">
      <c r="A1194" t="s">
        <v>2507</v>
      </c>
      <c r="B1194" t="s">
        <v>266</v>
      </c>
      <c r="C1194" t="s">
        <v>2505</v>
      </c>
      <c r="D1194" s="1">
        <v>45851</v>
      </c>
      <c r="E1194">
        <v>30</v>
      </c>
    </row>
    <row r="1195" spans="1:5" x14ac:dyDescent="0.25">
      <c r="A1195" t="s">
        <v>2508</v>
      </c>
      <c r="B1195" t="s">
        <v>266</v>
      </c>
      <c r="C1195" t="s">
        <v>2505</v>
      </c>
      <c r="D1195" s="1">
        <v>45882</v>
      </c>
      <c r="E1195">
        <v>30</v>
      </c>
    </row>
    <row r="1196" spans="1:5" x14ac:dyDescent="0.25">
      <c r="A1196" t="s">
        <v>2509</v>
      </c>
      <c r="B1196" t="s">
        <v>267</v>
      </c>
      <c r="C1196" t="s">
        <v>2510</v>
      </c>
      <c r="D1196" s="1">
        <v>45754</v>
      </c>
      <c r="E1196">
        <v>30</v>
      </c>
    </row>
    <row r="1197" spans="1:5" x14ac:dyDescent="0.25">
      <c r="A1197" t="s">
        <v>2511</v>
      </c>
      <c r="B1197" t="s">
        <v>267</v>
      </c>
      <c r="C1197" t="s">
        <v>2510</v>
      </c>
      <c r="D1197" s="1">
        <v>45781</v>
      </c>
      <c r="E1197">
        <v>30</v>
      </c>
    </row>
    <row r="1198" spans="1:5" x14ac:dyDescent="0.25">
      <c r="A1198" t="s">
        <v>2512</v>
      </c>
      <c r="B1198" t="s">
        <v>267</v>
      </c>
      <c r="C1198" t="s">
        <v>2510</v>
      </c>
      <c r="D1198" s="1">
        <v>45812</v>
      </c>
      <c r="E1198">
        <v>30</v>
      </c>
    </row>
    <row r="1199" spans="1:5" x14ac:dyDescent="0.25">
      <c r="A1199" t="s">
        <v>2513</v>
      </c>
      <c r="B1199" t="s">
        <v>267</v>
      </c>
      <c r="C1199" t="s">
        <v>2510</v>
      </c>
      <c r="D1199" s="1">
        <v>45839</v>
      </c>
      <c r="E1199">
        <v>30</v>
      </c>
    </row>
    <row r="1200" spans="1:5" x14ac:dyDescent="0.25">
      <c r="A1200" t="s">
        <v>2514</v>
      </c>
      <c r="B1200" t="s">
        <v>267</v>
      </c>
      <c r="C1200" t="s">
        <v>2510</v>
      </c>
      <c r="D1200" s="1">
        <v>45867</v>
      </c>
      <c r="E1200">
        <v>30</v>
      </c>
    </row>
    <row r="1201" spans="1:5" x14ac:dyDescent="0.25">
      <c r="A1201" t="s">
        <v>2515</v>
      </c>
      <c r="B1201" t="s">
        <v>267</v>
      </c>
      <c r="C1201" t="s">
        <v>2510</v>
      </c>
      <c r="D1201" s="1">
        <v>45896</v>
      </c>
      <c r="E1201">
        <v>30</v>
      </c>
    </row>
    <row r="1202" spans="1:5" x14ac:dyDescent="0.25">
      <c r="A1202" t="s">
        <v>2516</v>
      </c>
      <c r="B1202" t="s">
        <v>268</v>
      </c>
      <c r="C1202" t="s">
        <v>2517</v>
      </c>
      <c r="D1202" s="1">
        <v>45767</v>
      </c>
      <c r="E1202">
        <v>28</v>
      </c>
    </row>
    <row r="1203" spans="1:5" x14ac:dyDescent="0.25">
      <c r="A1203" t="s">
        <v>2518</v>
      </c>
      <c r="B1203" t="s">
        <v>268</v>
      </c>
      <c r="C1203" t="s">
        <v>2517</v>
      </c>
      <c r="D1203" s="1">
        <v>45792</v>
      </c>
      <c r="E1203">
        <v>28</v>
      </c>
    </row>
    <row r="1204" spans="1:5" x14ac:dyDescent="0.25">
      <c r="A1204" t="s">
        <v>2519</v>
      </c>
      <c r="B1204" t="s">
        <v>268</v>
      </c>
      <c r="C1204" t="s">
        <v>2517</v>
      </c>
      <c r="D1204" s="1">
        <v>45818</v>
      </c>
      <c r="E1204">
        <v>28</v>
      </c>
    </row>
    <row r="1205" spans="1:5" x14ac:dyDescent="0.25">
      <c r="A1205" t="s">
        <v>2520</v>
      </c>
      <c r="B1205" t="s">
        <v>268</v>
      </c>
      <c r="C1205" t="s">
        <v>2517</v>
      </c>
      <c r="D1205" s="1">
        <v>45843</v>
      </c>
      <c r="E1205">
        <v>28</v>
      </c>
    </row>
    <row r="1206" spans="1:5" x14ac:dyDescent="0.25">
      <c r="A1206" t="s">
        <v>2521</v>
      </c>
      <c r="B1206" t="s">
        <v>268</v>
      </c>
      <c r="C1206" t="s">
        <v>2517</v>
      </c>
      <c r="D1206" s="1">
        <v>45870</v>
      </c>
      <c r="E1206">
        <v>28</v>
      </c>
    </row>
    <row r="1207" spans="1:5" x14ac:dyDescent="0.25">
      <c r="A1207" t="s">
        <v>2522</v>
      </c>
      <c r="B1207" t="s">
        <v>269</v>
      </c>
      <c r="C1207" t="s">
        <v>2523</v>
      </c>
      <c r="D1207" s="1">
        <v>45800</v>
      </c>
      <c r="E1207">
        <v>30</v>
      </c>
    </row>
    <row r="1208" spans="1:5" x14ac:dyDescent="0.25">
      <c r="A1208" t="s">
        <v>2524</v>
      </c>
      <c r="B1208" t="s">
        <v>269</v>
      </c>
      <c r="C1208" t="s">
        <v>2523</v>
      </c>
      <c r="D1208" s="1">
        <v>45827</v>
      </c>
      <c r="E1208">
        <v>30</v>
      </c>
    </row>
    <row r="1209" spans="1:5" x14ac:dyDescent="0.25">
      <c r="A1209" t="s">
        <v>2525</v>
      </c>
      <c r="B1209" t="s">
        <v>269</v>
      </c>
      <c r="C1209" t="s">
        <v>2523</v>
      </c>
      <c r="D1209" s="1">
        <v>45854</v>
      </c>
      <c r="E1209">
        <v>30</v>
      </c>
    </row>
    <row r="1210" spans="1:5" x14ac:dyDescent="0.25">
      <c r="A1210" t="s">
        <v>2526</v>
      </c>
      <c r="B1210" t="s">
        <v>269</v>
      </c>
      <c r="C1210" t="s">
        <v>2523</v>
      </c>
      <c r="D1210" s="1">
        <v>45884</v>
      </c>
      <c r="E1210">
        <v>30</v>
      </c>
    </row>
    <row r="1211" spans="1:5" x14ac:dyDescent="0.25">
      <c r="A1211" t="s">
        <v>2527</v>
      </c>
      <c r="B1211" t="s">
        <v>269</v>
      </c>
      <c r="C1211" t="s">
        <v>2523</v>
      </c>
      <c r="D1211" s="1">
        <v>45915</v>
      </c>
      <c r="E1211">
        <v>30</v>
      </c>
    </row>
    <row r="1212" spans="1:5" x14ac:dyDescent="0.25">
      <c r="A1212" t="s">
        <v>2528</v>
      </c>
      <c r="B1212" t="s">
        <v>269</v>
      </c>
      <c r="C1212" t="s">
        <v>2523</v>
      </c>
      <c r="D1212" s="1">
        <v>45946</v>
      </c>
      <c r="E1212">
        <v>30</v>
      </c>
    </row>
    <row r="1213" spans="1:5" x14ac:dyDescent="0.25">
      <c r="A1213" t="s">
        <v>2529</v>
      </c>
      <c r="B1213" t="s">
        <v>270</v>
      </c>
      <c r="C1213" t="s">
        <v>2530</v>
      </c>
      <c r="D1213" s="1">
        <v>45691</v>
      </c>
      <c r="E1213">
        <v>28</v>
      </c>
    </row>
    <row r="1214" spans="1:5" x14ac:dyDescent="0.25">
      <c r="A1214" t="s">
        <v>2531</v>
      </c>
      <c r="B1214" t="s">
        <v>270</v>
      </c>
      <c r="C1214" t="s">
        <v>2530</v>
      </c>
      <c r="D1214" s="1">
        <v>45722</v>
      </c>
      <c r="E1214">
        <v>28</v>
      </c>
    </row>
    <row r="1215" spans="1:5" x14ac:dyDescent="0.25">
      <c r="A1215" t="s">
        <v>2532</v>
      </c>
      <c r="B1215" t="s">
        <v>270</v>
      </c>
      <c r="C1215" t="s">
        <v>2530</v>
      </c>
      <c r="D1215" s="1">
        <v>45751</v>
      </c>
      <c r="E1215">
        <v>28</v>
      </c>
    </row>
    <row r="1216" spans="1:5" x14ac:dyDescent="0.25">
      <c r="A1216" t="s">
        <v>2533</v>
      </c>
      <c r="B1216" t="s">
        <v>270</v>
      </c>
      <c r="C1216" t="s">
        <v>2530</v>
      </c>
      <c r="D1216" s="1">
        <v>45782</v>
      </c>
      <c r="E1216">
        <v>28</v>
      </c>
    </row>
    <row r="1217" spans="1:5" x14ac:dyDescent="0.25">
      <c r="A1217" t="s">
        <v>2534</v>
      </c>
      <c r="B1217" t="s">
        <v>270</v>
      </c>
      <c r="C1217" t="s">
        <v>2530</v>
      </c>
      <c r="D1217" s="1">
        <v>45812</v>
      </c>
      <c r="E1217">
        <v>28</v>
      </c>
    </row>
    <row r="1218" spans="1:5" x14ac:dyDescent="0.25">
      <c r="A1218" t="s">
        <v>2535</v>
      </c>
      <c r="B1218" t="s">
        <v>270</v>
      </c>
      <c r="C1218" t="s">
        <v>2530</v>
      </c>
      <c r="D1218" s="1">
        <v>45838</v>
      </c>
      <c r="E1218">
        <v>28</v>
      </c>
    </row>
    <row r="1219" spans="1:5" x14ac:dyDescent="0.25">
      <c r="A1219" t="s">
        <v>2536</v>
      </c>
      <c r="B1219" t="s">
        <v>271</v>
      </c>
      <c r="C1219" t="s">
        <v>2537</v>
      </c>
      <c r="D1219" s="1">
        <v>45807</v>
      </c>
      <c r="E1219">
        <v>30</v>
      </c>
    </row>
    <row r="1220" spans="1:5" x14ac:dyDescent="0.25">
      <c r="A1220" t="s">
        <v>2538</v>
      </c>
      <c r="B1220" t="s">
        <v>271</v>
      </c>
      <c r="C1220" t="s">
        <v>2537</v>
      </c>
      <c r="D1220" s="1">
        <v>45835</v>
      </c>
      <c r="E1220">
        <v>30</v>
      </c>
    </row>
    <row r="1221" spans="1:5" x14ac:dyDescent="0.25">
      <c r="A1221" t="s">
        <v>2539</v>
      </c>
      <c r="B1221" t="s">
        <v>271</v>
      </c>
      <c r="C1221" t="s">
        <v>2537</v>
      </c>
      <c r="D1221" s="1">
        <v>45864</v>
      </c>
      <c r="E1221">
        <v>30</v>
      </c>
    </row>
    <row r="1222" spans="1:5" x14ac:dyDescent="0.25">
      <c r="A1222" t="s">
        <v>2540</v>
      </c>
      <c r="B1222" t="s">
        <v>271</v>
      </c>
      <c r="C1222" t="s">
        <v>2537</v>
      </c>
      <c r="D1222" s="1">
        <v>45896</v>
      </c>
      <c r="E1222">
        <v>30</v>
      </c>
    </row>
    <row r="1223" spans="1:5" x14ac:dyDescent="0.25">
      <c r="A1223" t="s">
        <v>2541</v>
      </c>
      <c r="B1223" t="s">
        <v>271</v>
      </c>
      <c r="C1223" t="s">
        <v>2537</v>
      </c>
      <c r="D1223" s="1">
        <v>45928</v>
      </c>
      <c r="E1223">
        <v>30</v>
      </c>
    </row>
    <row r="1224" spans="1:5" x14ac:dyDescent="0.25">
      <c r="A1224" t="s">
        <v>2542</v>
      </c>
      <c r="B1224" t="s">
        <v>271</v>
      </c>
      <c r="C1224" t="s">
        <v>2537</v>
      </c>
      <c r="D1224" s="1">
        <v>45960</v>
      </c>
      <c r="E1224">
        <v>30</v>
      </c>
    </row>
    <row r="1225" spans="1:5" x14ac:dyDescent="0.25">
      <c r="A1225" t="s">
        <v>2543</v>
      </c>
      <c r="B1225" t="s">
        <v>272</v>
      </c>
      <c r="C1225" t="s">
        <v>2544</v>
      </c>
      <c r="D1225" s="1">
        <v>45659</v>
      </c>
      <c r="E1225">
        <v>21</v>
      </c>
    </row>
    <row r="1226" spans="1:5" x14ac:dyDescent="0.25">
      <c r="A1226" t="s">
        <v>2545</v>
      </c>
      <c r="B1226" t="s">
        <v>272</v>
      </c>
      <c r="C1226" t="s">
        <v>2544</v>
      </c>
      <c r="D1226" s="1">
        <v>45681</v>
      </c>
      <c r="E1226">
        <v>21</v>
      </c>
    </row>
    <row r="1227" spans="1:5" x14ac:dyDescent="0.25">
      <c r="A1227" t="s">
        <v>2546</v>
      </c>
      <c r="B1227" t="s">
        <v>272</v>
      </c>
      <c r="C1227" t="s">
        <v>2544</v>
      </c>
      <c r="D1227" s="1">
        <v>45704</v>
      </c>
      <c r="E1227">
        <v>21</v>
      </c>
    </row>
    <row r="1228" spans="1:5" x14ac:dyDescent="0.25">
      <c r="A1228" t="s">
        <v>2547</v>
      </c>
      <c r="B1228" t="s">
        <v>273</v>
      </c>
      <c r="C1228" t="s">
        <v>2548</v>
      </c>
      <c r="D1228" s="1">
        <v>45777</v>
      </c>
      <c r="E1228">
        <v>30</v>
      </c>
    </row>
    <row r="1229" spans="1:5" x14ac:dyDescent="0.25">
      <c r="A1229" t="s">
        <v>2549</v>
      </c>
      <c r="B1229" t="s">
        <v>273</v>
      </c>
      <c r="C1229" t="s">
        <v>2548</v>
      </c>
      <c r="D1229" s="1">
        <v>45805</v>
      </c>
      <c r="E1229">
        <v>30</v>
      </c>
    </row>
    <row r="1230" spans="1:5" x14ac:dyDescent="0.25">
      <c r="A1230" t="s">
        <v>2550</v>
      </c>
      <c r="B1230" t="s">
        <v>273</v>
      </c>
      <c r="C1230" t="s">
        <v>2548</v>
      </c>
      <c r="D1230" s="1">
        <v>45836</v>
      </c>
      <c r="E1230">
        <v>30</v>
      </c>
    </row>
    <row r="1231" spans="1:5" x14ac:dyDescent="0.25">
      <c r="A1231" t="s">
        <v>2551</v>
      </c>
      <c r="B1231" t="s">
        <v>274</v>
      </c>
      <c r="C1231" t="s">
        <v>2552</v>
      </c>
      <c r="D1231" s="1">
        <v>45668</v>
      </c>
      <c r="E1231">
        <v>30</v>
      </c>
    </row>
    <row r="1232" spans="1:5" x14ac:dyDescent="0.25">
      <c r="A1232" t="s">
        <v>2553</v>
      </c>
      <c r="B1232" t="s">
        <v>274</v>
      </c>
      <c r="C1232" t="s">
        <v>2552</v>
      </c>
      <c r="D1232" s="1">
        <v>45697</v>
      </c>
      <c r="E1232">
        <v>30</v>
      </c>
    </row>
    <row r="1233" spans="1:5" x14ac:dyDescent="0.25">
      <c r="A1233" t="s">
        <v>2554</v>
      </c>
      <c r="B1233" t="s">
        <v>274</v>
      </c>
      <c r="C1233" t="s">
        <v>2552</v>
      </c>
      <c r="D1233" s="1">
        <v>45725</v>
      </c>
      <c r="E1233">
        <v>30</v>
      </c>
    </row>
    <row r="1234" spans="1:5" x14ac:dyDescent="0.25">
      <c r="A1234" t="s">
        <v>2555</v>
      </c>
      <c r="B1234" t="s">
        <v>274</v>
      </c>
      <c r="C1234" t="s">
        <v>2552</v>
      </c>
      <c r="D1234" s="1">
        <v>45752</v>
      </c>
      <c r="E1234">
        <v>30</v>
      </c>
    </row>
    <row r="1235" spans="1:5" x14ac:dyDescent="0.25">
      <c r="A1235" t="s">
        <v>2556</v>
      </c>
      <c r="B1235" t="s">
        <v>275</v>
      </c>
      <c r="C1235" t="s">
        <v>2557</v>
      </c>
      <c r="D1235" s="1">
        <v>45740</v>
      </c>
      <c r="E1235">
        <v>28</v>
      </c>
    </row>
    <row r="1236" spans="1:5" x14ac:dyDescent="0.25">
      <c r="A1236" t="s">
        <v>2558</v>
      </c>
      <c r="B1236" t="s">
        <v>275</v>
      </c>
      <c r="C1236" t="s">
        <v>2557</v>
      </c>
      <c r="D1236" s="1">
        <v>45768</v>
      </c>
      <c r="E1236">
        <v>28</v>
      </c>
    </row>
    <row r="1237" spans="1:5" x14ac:dyDescent="0.25">
      <c r="A1237" t="s">
        <v>2559</v>
      </c>
      <c r="B1237" t="s">
        <v>275</v>
      </c>
      <c r="C1237" t="s">
        <v>2557</v>
      </c>
      <c r="D1237" s="1">
        <v>45795</v>
      </c>
      <c r="E1237">
        <v>28</v>
      </c>
    </row>
    <row r="1238" spans="1:5" x14ac:dyDescent="0.25">
      <c r="A1238" t="s">
        <v>2560</v>
      </c>
      <c r="B1238" t="s">
        <v>275</v>
      </c>
      <c r="C1238" t="s">
        <v>2557</v>
      </c>
      <c r="D1238" s="1">
        <v>45821</v>
      </c>
      <c r="E1238">
        <v>28</v>
      </c>
    </row>
    <row r="1239" spans="1:5" x14ac:dyDescent="0.25">
      <c r="A1239" t="s">
        <v>2561</v>
      </c>
      <c r="B1239" t="s">
        <v>275</v>
      </c>
      <c r="C1239" t="s">
        <v>2557</v>
      </c>
      <c r="D1239" s="1">
        <v>45846</v>
      </c>
      <c r="E1239">
        <v>28</v>
      </c>
    </row>
    <row r="1240" spans="1:5" x14ac:dyDescent="0.25">
      <c r="A1240" t="s">
        <v>2562</v>
      </c>
      <c r="B1240" t="s">
        <v>275</v>
      </c>
      <c r="C1240" t="s">
        <v>2557</v>
      </c>
      <c r="D1240" s="1">
        <v>45873</v>
      </c>
      <c r="E1240">
        <v>28</v>
      </c>
    </row>
    <row r="1241" spans="1:5" x14ac:dyDescent="0.25">
      <c r="A1241" t="s">
        <v>2563</v>
      </c>
      <c r="B1241" t="s">
        <v>276</v>
      </c>
      <c r="C1241" t="s">
        <v>2564</v>
      </c>
      <c r="D1241" s="1">
        <v>45818</v>
      </c>
      <c r="E1241">
        <v>21</v>
      </c>
    </row>
    <row r="1242" spans="1:5" x14ac:dyDescent="0.25">
      <c r="A1242" t="s">
        <v>2565</v>
      </c>
      <c r="B1242" t="s">
        <v>276</v>
      </c>
      <c r="C1242" t="s">
        <v>2564</v>
      </c>
      <c r="D1242" s="1">
        <v>45840</v>
      </c>
      <c r="E1242">
        <v>21</v>
      </c>
    </row>
    <row r="1243" spans="1:5" x14ac:dyDescent="0.25">
      <c r="A1243" t="s">
        <v>2566</v>
      </c>
      <c r="B1243" t="s">
        <v>276</v>
      </c>
      <c r="C1243" t="s">
        <v>2564</v>
      </c>
      <c r="D1243" s="1">
        <v>45860</v>
      </c>
      <c r="E1243">
        <v>21</v>
      </c>
    </row>
    <row r="1244" spans="1:5" x14ac:dyDescent="0.25">
      <c r="A1244" t="s">
        <v>2567</v>
      </c>
      <c r="B1244" t="s">
        <v>277</v>
      </c>
      <c r="C1244" t="s">
        <v>2568</v>
      </c>
      <c r="D1244" s="1">
        <v>45783</v>
      </c>
      <c r="E1244">
        <v>28</v>
      </c>
    </row>
    <row r="1245" spans="1:5" x14ac:dyDescent="0.25">
      <c r="A1245" t="s">
        <v>2569</v>
      </c>
      <c r="B1245" t="s">
        <v>277</v>
      </c>
      <c r="C1245" t="s">
        <v>2568</v>
      </c>
      <c r="D1245" s="1">
        <v>45810</v>
      </c>
      <c r="E1245">
        <v>28</v>
      </c>
    </row>
    <row r="1246" spans="1:5" x14ac:dyDescent="0.25">
      <c r="A1246" t="s">
        <v>2570</v>
      </c>
      <c r="B1246" t="s">
        <v>277</v>
      </c>
      <c r="C1246" t="s">
        <v>2568</v>
      </c>
      <c r="D1246" s="1">
        <v>45840</v>
      </c>
      <c r="E1246">
        <v>28</v>
      </c>
    </row>
    <row r="1247" spans="1:5" x14ac:dyDescent="0.25">
      <c r="A1247" t="s">
        <v>2571</v>
      </c>
      <c r="B1247" t="s">
        <v>278</v>
      </c>
      <c r="C1247" t="s">
        <v>2572</v>
      </c>
      <c r="D1247" s="1">
        <v>45798</v>
      </c>
      <c r="E1247">
        <v>30</v>
      </c>
    </row>
    <row r="1248" spans="1:5" x14ac:dyDescent="0.25">
      <c r="A1248" t="s">
        <v>2573</v>
      </c>
      <c r="B1248" t="s">
        <v>278</v>
      </c>
      <c r="C1248" t="s">
        <v>2572</v>
      </c>
      <c r="D1248" s="1">
        <v>45825</v>
      </c>
      <c r="E1248">
        <v>30</v>
      </c>
    </row>
    <row r="1249" spans="1:5" x14ac:dyDescent="0.25">
      <c r="A1249" t="s">
        <v>2574</v>
      </c>
      <c r="B1249" t="s">
        <v>278</v>
      </c>
      <c r="C1249" t="s">
        <v>2572</v>
      </c>
      <c r="D1249" s="1">
        <v>45854</v>
      </c>
      <c r="E1249">
        <v>30</v>
      </c>
    </row>
    <row r="1250" spans="1:5" x14ac:dyDescent="0.25">
      <c r="A1250" t="s">
        <v>2575</v>
      </c>
      <c r="B1250" t="s">
        <v>278</v>
      </c>
      <c r="C1250" t="s">
        <v>2572</v>
      </c>
      <c r="D1250" s="1">
        <v>45881</v>
      </c>
      <c r="E1250">
        <v>30</v>
      </c>
    </row>
    <row r="1251" spans="1:5" x14ac:dyDescent="0.25">
      <c r="A1251" t="s">
        <v>2576</v>
      </c>
      <c r="B1251" t="s">
        <v>278</v>
      </c>
      <c r="C1251" t="s">
        <v>2572</v>
      </c>
      <c r="D1251" s="1">
        <v>45909</v>
      </c>
      <c r="E1251">
        <v>30</v>
      </c>
    </row>
    <row r="1252" spans="1:5" x14ac:dyDescent="0.25">
      <c r="A1252" t="s">
        <v>2577</v>
      </c>
      <c r="B1252" t="s">
        <v>279</v>
      </c>
      <c r="C1252" t="s">
        <v>2578</v>
      </c>
      <c r="D1252" s="1">
        <v>45676</v>
      </c>
      <c r="E1252">
        <v>28</v>
      </c>
    </row>
    <row r="1253" spans="1:5" x14ac:dyDescent="0.25">
      <c r="A1253" t="s">
        <v>2579</v>
      </c>
      <c r="B1253" t="s">
        <v>279</v>
      </c>
      <c r="C1253" t="s">
        <v>2578</v>
      </c>
      <c r="D1253" s="1">
        <v>45701</v>
      </c>
      <c r="E1253">
        <v>28</v>
      </c>
    </row>
    <row r="1254" spans="1:5" x14ac:dyDescent="0.25">
      <c r="A1254" t="s">
        <v>2580</v>
      </c>
      <c r="B1254" t="s">
        <v>279</v>
      </c>
      <c r="C1254" t="s">
        <v>2578</v>
      </c>
      <c r="D1254" s="1">
        <v>45727</v>
      </c>
      <c r="E1254">
        <v>28</v>
      </c>
    </row>
    <row r="1255" spans="1:5" x14ac:dyDescent="0.25">
      <c r="A1255" t="s">
        <v>2581</v>
      </c>
      <c r="B1255" t="s">
        <v>279</v>
      </c>
      <c r="C1255" t="s">
        <v>2578</v>
      </c>
      <c r="D1255" s="1">
        <v>45755</v>
      </c>
      <c r="E1255">
        <v>28</v>
      </c>
    </row>
    <row r="1256" spans="1:5" x14ac:dyDescent="0.25">
      <c r="A1256" t="s">
        <v>2582</v>
      </c>
      <c r="B1256" t="s">
        <v>279</v>
      </c>
      <c r="C1256" t="s">
        <v>2578</v>
      </c>
      <c r="D1256" s="1">
        <v>45786</v>
      </c>
      <c r="E1256">
        <v>28</v>
      </c>
    </row>
    <row r="1257" spans="1:5" x14ac:dyDescent="0.25">
      <c r="A1257" t="s">
        <v>2583</v>
      </c>
      <c r="B1257" t="s">
        <v>279</v>
      </c>
      <c r="C1257" t="s">
        <v>2578</v>
      </c>
      <c r="D1257" s="1">
        <v>45814</v>
      </c>
      <c r="E1257">
        <v>28</v>
      </c>
    </row>
    <row r="1258" spans="1:5" x14ac:dyDescent="0.25">
      <c r="A1258" t="s">
        <v>2584</v>
      </c>
      <c r="B1258" t="s">
        <v>280</v>
      </c>
      <c r="C1258" t="s">
        <v>2585</v>
      </c>
      <c r="D1258" s="1">
        <v>45792</v>
      </c>
      <c r="E1258">
        <v>21</v>
      </c>
    </row>
    <row r="1259" spans="1:5" x14ac:dyDescent="0.25">
      <c r="A1259" t="s">
        <v>2586</v>
      </c>
      <c r="B1259" t="s">
        <v>280</v>
      </c>
      <c r="C1259" t="s">
        <v>2585</v>
      </c>
      <c r="D1259" s="1">
        <v>45814</v>
      </c>
      <c r="E1259">
        <v>21</v>
      </c>
    </row>
    <row r="1260" spans="1:5" x14ac:dyDescent="0.25">
      <c r="A1260" t="s">
        <v>2587</v>
      </c>
      <c r="B1260" t="s">
        <v>280</v>
      </c>
      <c r="C1260" t="s">
        <v>2585</v>
      </c>
      <c r="D1260" s="1">
        <v>45832</v>
      </c>
      <c r="E1260">
        <v>21</v>
      </c>
    </row>
    <row r="1261" spans="1:5" x14ac:dyDescent="0.25">
      <c r="A1261" t="s">
        <v>2588</v>
      </c>
      <c r="B1261" t="s">
        <v>280</v>
      </c>
      <c r="C1261" t="s">
        <v>2585</v>
      </c>
      <c r="D1261" s="1">
        <v>45850</v>
      </c>
      <c r="E1261">
        <v>21</v>
      </c>
    </row>
    <row r="1262" spans="1:5" x14ac:dyDescent="0.25">
      <c r="A1262" t="s">
        <v>2589</v>
      </c>
      <c r="B1262" t="s">
        <v>280</v>
      </c>
      <c r="C1262" t="s">
        <v>2585</v>
      </c>
      <c r="D1262" s="1">
        <v>45873</v>
      </c>
      <c r="E1262">
        <v>21</v>
      </c>
    </row>
    <row r="1263" spans="1:5" x14ac:dyDescent="0.25">
      <c r="A1263" t="s">
        <v>2590</v>
      </c>
      <c r="B1263" t="s">
        <v>281</v>
      </c>
      <c r="C1263" t="s">
        <v>2591</v>
      </c>
      <c r="D1263" s="1">
        <v>45705</v>
      </c>
      <c r="E1263">
        <v>28</v>
      </c>
    </row>
    <row r="1264" spans="1:5" x14ac:dyDescent="0.25">
      <c r="A1264" t="s">
        <v>2592</v>
      </c>
      <c r="B1264" t="s">
        <v>281</v>
      </c>
      <c r="C1264" t="s">
        <v>2591</v>
      </c>
      <c r="D1264" s="1">
        <v>45736</v>
      </c>
      <c r="E1264">
        <v>28</v>
      </c>
    </row>
    <row r="1265" spans="1:5" x14ac:dyDescent="0.25">
      <c r="A1265" t="s">
        <v>2593</v>
      </c>
      <c r="B1265" t="s">
        <v>281</v>
      </c>
      <c r="C1265" t="s">
        <v>2591</v>
      </c>
      <c r="D1265" s="1">
        <v>45763</v>
      </c>
      <c r="E1265">
        <v>28</v>
      </c>
    </row>
    <row r="1266" spans="1:5" x14ac:dyDescent="0.25">
      <c r="A1266" t="s">
        <v>2594</v>
      </c>
      <c r="B1266" t="s">
        <v>282</v>
      </c>
      <c r="C1266" t="s">
        <v>2595</v>
      </c>
      <c r="D1266" s="1">
        <v>45675</v>
      </c>
      <c r="E1266">
        <v>21</v>
      </c>
    </row>
    <row r="1267" spans="1:5" x14ac:dyDescent="0.25">
      <c r="A1267" t="s">
        <v>2596</v>
      </c>
      <c r="B1267" t="s">
        <v>282</v>
      </c>
      <c r="C1267" t="s">
        <v>2595</v>
      </c>
      <c r="D1267" s="1">
        <v>45695</v>
      </c>
      <c r="E1267">
        <v>21</v>
      </c>
    </row>
    <row r="1268" spans="1:5" x14ac:dyDescent="0.25">
      <c r="A1268" t="s">
        <v>2597</v>
      </c>
      <c r="B1268" t="s">
        <v>282</v>
      </c>
      <c r="C1268" t="s">
        <v>2595</v>
      </c>
      <c r="D1268" s="1">
        <v>45719</v>
      </c>
      <c r="E1268">
        <v>21</v>
      </c>
    </row>
    <row r="1269" spans="1:5" x14ac:dyDescent="0.25">
      <c r="A1269" t="s">
        <v>2598</v>
      </c>
      <c r="B1269" t="s">
        <v>282</v>
      </c>
      <c r="C1269" t="s">
        <v>2595</v>
      </c>
      <c r="D1269" s="1">
        <v>45741</v>
      </c>
      <c r="E1269">
        <v>21</v>
      </c>
    </row>
    <row r="1270" spans="1:5" x14ac:dyDescent="0.25">
      <c r="A1270" t="s">
        <v>2599</v>
      </c>
      <c r="B1270" t="s">
        <v>283</v>
      </c>
      <c r="C1270" t="s">
        <v>2600</v>
      </c>
      <c r="D1270" s="1">
        <v>45698</v>
      </c>
      <c r="E1270">
        <v>28</v>
      </c>
    </row>
    <row r="1271" spans="1:5" x14ac:dyDescent="0.25">
      <c r="A1271" t="s">
        <v>2601</v>
      </c>
      <c r="B1271" t="s">
        <v>283</v>
      </c>
      <c r="C1271" t="s">
        <v>2600</v>
      </c>
      <c r="D1271" s="1">
        <v>45729</v>
      </c>
      <c r="E1271">
        <v>28</v>
      </c>
    </row>
    <row r="1272" spans="1:5" x14ac:dyDescent="0.25">
      <c r="A1272" t="s">
        <v>2602</v>
      </c>
      <c r="B1272" t="s">
        <v>283</v>
      </c>
      <c r="C1272" t="s">
        <v>2600</v>
      </c>
      <c r="D1272" s="1">
        <v>45760</v>
      </c>
      <c r="E1272">
        <v>28</v>
      </c>
    </row>
    <row r="1273" spans="1:5" x14ac:dyDescent="0.25">
      <c r="A1273" t="s">
        <v>2603</v>
      </c>
      <c r="B1273" t="s">
        <v>284</v>
      </c>
      <c r="C1273" t="s">
        <v>2604</v>
      </c>
      <c r="D1273" s="1">
        <v>45797</v>
      </c>
      <c r="E1273">
        <v>21</v>
      </c>
    </row>
    <row r="1274" spans="1:5" x14ac:dyDescent="0.25">
      <c r="A1274" t="s">
        <v>2605</v>
      </c>
      <c r="B1274" t="s">
        <v>284</v>
      </c>
      <c r="C1274" t="s">
        <v>2604</v>
      </c>
      <c r="D1274" s="1">
        <v>45818</v>
      </c>
      <c r="E1274">
        <v>21</v>
      </c>
    </row>
    <row r="1275" spans="1:5" x14ac:dyDescent="0.25">
      <c r="A1275" t="s">
        <v>2606</v>
      </c>
      <c r="B1275" t="s">
        <v>284</v>
      </c>
      <c r="C1275" t="s">
        <v>2604</v>
      </c>
      <c r="D1275" s="1">
        <v>45840</v>
      </c>
      <c r="E1275">
        <v>21</v>
      </c>
    </row>
    <row r="1276" spans="1:5" x14ac:dyDescent="0.25">
      <c r="A1276" t="s">
        <v>2607</v>
      </c>
      <c r="B1276" t="s">
        <v>285</v>
      </c>
      <c r="C1276" t="s">
        <v>2608</v>
      </c>
      <c r="D1276" s="1">
        <v>45761</v>
      </c>
      <c r="E1276">
        <v>30</v>
      </c>
    </row>
    <row r="1277" spans="1:5" x14ac:dyDescent="0.25">
      <c r="A1277" t="s">
        <v>2609</v>
      </c>
      <c r="B1277" t="s">
        <v>285</v>
      </c>
      <c r="C1277" t="s">
        <v>2608</v>
      </c>
      <c r="D1277" s="1">
        <v>45794</v>
      </c>
      <c r="E1277">
        <v>30</v>
      </c>
    </row>
    <row r="1278" spans="1:5" x14ac:dyDescent="0.25">
      <c r="A1278" t="s">
        <v>2610</v>
      </c>
      <c r="B1278" t="s">
        <v>285</v>
      </c>
      <c r="C1278" t="s">
        <v>2608</v>
      </c>
      <c r="D1278" s="1">
        <v>45825</v>
      </c>
      <c r="E1278">
        <v>30</v>
      </c>
    </row>
    <row r="1279" spans="1:5" x14ac:dyDescent="0.25">
      <c r="A1279" t="s">
        <v>2611</v>
      </c>
      <c r="B1279" t="s">
        <v>285</v>
      </c>
      <c r="C1279" t="s">
        <v>2608</v>
      </c>
      <c r="D1279" s="1">
        <v>45854</v>
      </c>
      <c r="E1279">
        <v>30</v>
      </c>
    </row>
    <row r="1280" spans="1:5" x14ac:dyDescent="0.25">
      <c r="A1280" t="s">
        <v>2612</v>
      </c>
      <c r="B1280" t="s">
        <v>285</v>
      </c>
      <c r="C1280" t="s">
        <v>2608</v>
      </c>
      <c r="D1280" s="1">
        <v>45882</v>
      </c>
      <c r="E1280">
        <v>30</v>
      </c>
    </row>
    <row r="1281" spans="1:5" x14ac:dyDescent="0.25">
      <c r="A1281" t="s">
        <v>2613</v>
      </c>
      <c r="B1281" t="s">
        <v>285</v>
      </c>
      <c r="C1281" t="s">
        <v>2608</v>
      </c>
      <c r="D1281" s="1">
        <v>45913</v>
      </c>
      <c r="E1281">
        <v>30</v>
      </c>
    </row>
    <row r="1282" spans="1:5" x14ac:dyDescent="0.25">
      <c r="A1282" t="s">
        <v>2614</v>
      </c>
      <c r="B1282" t="s">
        <v>286</v>
      </c>
      <c r="C1282" t="s">
        <v>2615</v>
      </c>
      <c r="D1282" s="1">
        <v>45747</v>
      </c>
      <c r="E1282">
        <v>21</v>
      </c>
    </row>
    <row r="1283" spans="1:5" x14ac:dyDescent="0.25">
      <c r="A1283" t="s">
        <v>2616</v>
      </c>
      <c r="B1283" t="s">
        <v>286</v>
      </c>
      <c r="C1283" t="s">
        <v>2615</v>
      </c>
      <c r="D1283" s="1">
        <v>45771</v>
      </c>
      <c r="E1283">
        <v>21</v>
      </c>
    </row>
    <row r="1284" spans="1:5" x14ac:dyDescent="0.25">
      <c r="A1284" t="s">
        <v>2617</v>
      </c>
      <c r="B1284" t="s">
        <v>286</v>
      </c>
      <c r="C1284" t="s">
        <v>2615</v>
      </c>
      <c r="D1284" s="1">
        <v>45794</v>
      </c>
      <c r="E1284">
        <v>21</v>
      </c>
    </row>
    <row r="1285" spans="1:5" x14ac:dyDescent="0.25">
      <c r="A1285" t="s">
        <v>2618</v>
      </c>
      <c r="B1285" t="s">
        <v>286</v>
      </c>
      <c r="C1285" t="s">
        <v>2615</v>
      </c>
      <c r="D1285" s="1">
        <v>45815</v>
      </c>
      <c r="E1285">
        <v>21</v>
      </c>
    </row>
    <row r="1286" spans="1:5" x14ac:dyDescent="0.25">
      <c r="A1286" t="s">
        <v>2619</v>
      </c>
      <c r="B1286" t="s">
        <v>286</v>
      </c>
      <c r="C1286" t="s">
        <v>2615</v>
      </c>
      <c r="D1286" s="1">
        <v>45837</v>
      </c>
      <c r="E1286">
        <v>21</v>
      </c>
    </row>
    <row r="1287" spans="1:5" x14ac:dyDescent="0.25">
      <c r="A1287" t="s">
        <v>2620</v>
      </c>
      <c r="B1287" t="s">
        <v>286</v>
      </c>
      <c r="C1287" t="s">
        <v>2615</v>
      </c>
      <c r="D1287" s="1">
        <v>45861</v>
      </c>
      <c r="E1287">
        <v>21</v>
      </c>
    </row>
    <row r="1288" spans="1:5" x14ac:dyDescent="0.25">
      <c r="A1288" t="s">
        <v>2621</v>
      </c>
      <c r="B1288" t="s">
        <v>287</v>
      </c>
      <c r="C1288" t="s">
        <v>2622</v>
      </c>
      <c r="D1288" s="1">
        <v>45712</v>
      </c>
      <c r="E1288">
        <v>28</v>
      </c>
    </row>
    <row r="1289" spans="1:5" x14ac:dyDescent="0.25">
      <c r="A1289" t="s">
        <v>2623</v>
      </c>
      <c r="B1289" t="s">
        <v>287</v>
      </c>
      <c r="C1289" t="s">
        <v>2622</v>
      </c>
      <c r="D1289" s="1">
        <v>45739</v>
      </c>
      <c r="E1289">
        <v>28</v>
      </c>
    </row>
    <row r="1290" spans="1:5" x14ac:dyDescent="0.25">
      <c r="A1290" t="s">
        <v>2624</v>
      </c>
      <c r="B1290" t="s">
        <v>287</v>
      </c>
      <c r="C1290" t="s">
        <v>2622</v>
      </c>
      <c r="D1290" s="1">
        <v>45769</v>
      </c>
      <c r="E1290">
        <v>28</v>
      </c>
    </row>
    <row r="1291" spans="1:5" x14ac:dyDescent="0.25">
      <c r="A1291" t="s">
        <v>2625</v>
      </c>
      <c r="B1291" t="s">
        <v>287</v>
      </c>
      <c r="C1291" t="s">
        <v>2622</v>
      </c>
      <c r="D1291" s="1">
        <v>45796</v>
      </c>
      <c r="E1291">
        <v>28</v>
      </c>
    </row>
    <row r="1292" spans="1:5" x14ac:dyDescent="0.25">
      <c r="A1292" t="s">
        <v>2626</v>
      </c>
      <c r="B1292" t="s">
        <v>287</v>
      </c>
      <c r="C1292" t="s">
        <v>2622</v>
      </c>
      <c r="D1292" s="1">
        <v>45824</v>
      </c>
      <c r="E1292">
        <v>28</v>
      </c>
    </row>
    <row r="1293" spans="1:5" x14ac:dyDescent="0.25">
      <c r="A1293" t="s">
        <v>2627</v>
      </c>
      <c r="B1293" t="s">
        <v>288</v>
      </c>
      <c r="C1293" t="s">
        <v>2628</v>
      </c>
      <c r="D1293" s="1">
        <v>45742</v>
      </c>
      <c r="E1293">
        <v>30</v>
      </c>
    </row>
    <row r="1294" spans="1:5" x14ac:dyDescent="0.25">
      <c r="A1294" t="s">
        <v>2629</v>
      </c>
      <c r="B1294" t="s">
        <v>288</v>
      </c>
      <c r="C1294" t="s">
        <v>2628</v>
      </c>
      <c r="D1294" s="1">
        <v>45773</v>
      </c>
      <c r="E1294">
        <v>30</v>
      </c>
    </row>
    <row r="1295" spans="1:5" x14ac:dyDescent="0.25">
      <c r="A1295" t="s">
        <v>2630</v>
      </c>
      <c r="B1295" t="s">
        <v>288</v>
      </c>
      <c r="C1295" t="s">
        <v>2628</v>
      </c>
      <c r="D1295" s="1">
        <v>45800</v>
      </c>
      <c r="E1295">
        <v>30</v>
      </c>
    </row>
    <row r="1296" spans="1:5" x14ac:dyDescent="0.25">
      <c r="A1296" t="s">
        <v>2631</v>
      </c>
      <c r="B1296" t="s">
        <v>288</v>
      </c>
      <c r="C1296" t="s">
        <v>2628</v>
      </c>
      <c r="D1296" s="1">
        <v>45832</v>
      </c>
      <c r="E1296">
        <v>30</v>
      </c>
    </row>
    <row r="1297" spans="1:5" x14ac:dyDescent="0.25">
      <c r="A1297" t="s">
        <v>2632</v>
      </c>
      <c r="B1297" t="s">
        <v>289</v>
      </c>
      <c r="C1297" t="s">
        <v>2633</v>
      </c>
      <c r="D1297" s="1">
        <v>45733</v>
      </c>
      <c r="E1297">
        <v>30</v>
      </c>
    </row>
    <row r="1298" spans="1:5" x14ac:dyDescent="0.25">
      <c r="A1298" t="s">
        <v>2634</v>
      </c>
      <c r="B1298" t="s">
        <v>289</v>
      </c>
      <c r="C1298" t="s">
        <v>2633</v>
      </c>
      <c r="D1298" s="1">
        <v>45764</v>
      </c>
      <c r="E1298">
        <v>30</v>
      </c>
    </row>
    <row r="1299" spans="1:5" x14ac:dyDescent="0.25">
      <c r="A1299" t="s">
        <v>2635</v>
      </c>
      <c r="B1299" t="s">
        <v>289</v>
      </c>
      <c r="C1299" t="s">
        <v>2633</v>
      </c>
      <c r="D1299" s="1">
        <v>45797</v>
      </c>
      <c r="E1299">
        <v>30</v>
      </c>
    </row>
    <row r="1300" spans="1:5" x14ac:dyDescent="0.25">
      <c r="A1300" t="s">
        <v>2636</v>
      </c>
      <c r="B1300" t="s">
        <v>289</v>
      </c>
      <c r="C1300" t="s">
        <v>2633</v>
      </c>
      <c r="D1300" s="1">
        <v>45828</v>
      </c>
      <c r="E1300">
        <v>30</v>
      </c>
    </row>
    <row r="1301" spans="1:5" x14ac:dyDescent="0.25">
      <c r="A1301" t="s">
        <v>2637</v>
      </c>
      <c r="B1301" t="s">
        <v>289</v>
      </c>
      <c r="C1301" t="s">
        <v>2633</v>
      </c>
      <c r="D1301" s="1">
        <v>45861</v>
      </c>
      <c r="E1301">
        <v>30</v>
      </c>
    </row>
    <row r="1302" spans="1:5" x14ac:dyDescent="0.25">
      <c r="A1302" t="s">
        <v>2638</v>
      </c>
      <c r="B1302" t="s">
        <v>289</v>
      </c>
      <c r="C1302" t="s">
        <v>2633</v>
      </c>
      <c r="D1302" s="1">
        <v>45893</v>
      </c>
      <c r="E1302">
        <v>30</v>
      </c>
    </row>
    <row r="1303" spans="1:5" x14ac:dyDescent="0.25">
      <c r="A1303" t="s">
        <v>2639</v>
      </c>
      <c r="B1303" t="s">
        <v>290</v>
      </c>
      <c r="C1303" t="s">
        <v>2640</v>
      </c>
      <c r="D1303" s="1">
        <v>45816</v>
      </c>
      <c r="E1303">
        <v>28</v>
      </c>
    </row>
    <row r="1304" spans="1:5" x14ac:dyDescent="0.25">
      <c r="A1304" t="s">
        <v>2641</v>
      </c>
      <c r="B1304" t="s">
        <v>290</v>
      </c>
      <c r="C1304" t="s">
        <v>2640</v>
      </c>
      <c r="D1304" s="1">
        <v>45842</v>
      </c>
      <c r="E1304">
        <v>28</v>
      </c>
    </row>
    <row r="1305" spans="1:5" x14ac:dyDescent="0.25">
      <c r="A1305" t="s">
        <v>2642</v>
      </c>
      <c r="B1305" t="s">
        <v>290</v>
      </c>
      <c r="C1305" t="s">
        <v>2640</v>
      </c>
      <c r="D1305" s="1">
        <v>45867</v>
      </c>
      <c r="E1305">
        <v>28</v>
      </c>
    </row>
    <row r="1306" spans="1:5" x14ac:dyDescent="0.25">
      <c r="A1306" t="s">
        <v>2643</v>
      </c>
      <c r="B1306" t="s">
        <v>290</v>
      </c>
      <c r="C1306" t="s">
        <v>2640</v>
      </c>
      <c r="D1306" s="1">
        <v>45894</v>
      </c>
      <c r="E1306">
        <v>28</v>
      </c>
    </row>
    <row r="1307" spans="1:5" x14ac:dyDescent="0.25">
      <c r="A1307" t="s">
        <v>2644</v>
      </c>
      <c r="B1307" t="s">
        <v>290</v>
      </c>
      <c r="C1307" t="s">
        <v>2640</v>
      </c>
      <c r="D1307" s="1">
        <v>45922</v>
      </c>
      <c r="E1307">
        <v>28</v>
      </c>
    </row>
    <row r="1308" spans="1:5" x14ac:dyDescent="0.25">
      <c r="A1308" t="s">
        <v>2645</v>
      </c>
      <c r="B1308" t="s">
        <v>291</v>
      </c>
      <c r="C1308" t="s">
        <v>2646</v>
      </c>
      <c r="D1308" s="1">
        <v>45779</v>
      </c>
      <c r="E1308">
        <v>30</v>
      </c>
    </row>
    <row r="1309" spans="1:5" x14ac:dyDescent="0.25">
      <c r="A1309" t="s">
        <v>2647</v>
      </c>
      <c r="B1309" t="s">
        <v>291</v>
      </c>
      <c r="C1309" t="s">
        <v>2646</v>
      </c>
      <c r="D1309" s="1">
        <v>45811</v>
      </c>
      <c r="E1309">
        <v>30</v>
      </c>
    </row>
    <row r="1310" spans="1:5" x14ac:dyDescent="0.25">
      <c r="A1310" t="s">
        <v>2648</v>
      </c>
      <c r="B1310" t="s">
        <v>291</v>
      </c>
      <c r="C1310" t="s">
        <v>2646</v>
      </c>
      <c r="D1310" s="1">
        <v>45839</v>
      </c>
      <c r="E1310">
        <v>30</v>
      </c>
    </row>
    <row r="1311" spans="1:5" x14ac:dyDescent="0.25">
      <c r="A1311" t="s">
        <v>2649</v>
      </c>
      <c r="B1311" t="s">
        <v>292</v>
      </c>
      <c r="C1311" t="s">
        <v>2650</v>
      </c>
      <c r="D1311" s="1">
        <v>45824</v>
      </c>
      <c r="E1311">
        <v>30</v>
      </c>
    </row>
    <row r="1312" spans="1:5" x14ac:dyDescent="0.25">
      <c r="A1312" t="s">
        <v>2651</v>
      </c>
      <c r="B1312" t="s">
        <v>292</v>
      </c>
      <c r="C1312" t="s">
        <v>2650</v>
      </c>
      <c r="D1312" s="1">
        <v>45852</v>
      </c>
      <c r="E1312">
        <v>30</v>
      </c>
    </row>
    <row r="1313" spans="1:5" x14ac:dyDescent="0.25">
      <c r="A1313" t="s">
        <v>2652</v>
      </c>
      <c r="B1313" t="s">
        <v>292</v>
      </c>
      <c r="C1313" t="s">
        <v>2650</v>
      </c>
      <c r="D1313" s="1">
        <v>45881</v>
      </c>
      <c r="E1313">
        <v>30</v>
      </c>
    </row>
    <row r="1314" spans="1:5" x14ac:dyDescent="0.25">
      <c r="A1314" t="s">
        <v>2653</v>
      </c>
      <c r="B1314" t="s">
        <v>292</v>
      </c>
      <c r="C1314" t="s">
        <v>2650</v>
      </c>
      <c r="D1314" s="1">
        <v>45910</v>
      </c>
      <c r="E1314">
        <v>30</v>
      </c>
    </row>
    <row r="1315" spans="1:5" x14ac:dyDescent="0.25">
      <c r="A1315" t="s">
        <v>2654</v>
      </c>
      <c r="B1315" t="s">
        <v>292</v>
      </c>
      <c r="C1315" t="s">
        <v>2650</v>
      </c>
      <c r="D1315" s="1">
        <v>45942</v>
      </c>
      <c r="E1315">
        <v>30</v>
      </c>
    </row>
    <row r="1316" spans="1:5" x14ac:dyDescent="0.25">
      <c r="A1316" t="s">
        <v>2655</v>
      </c>
      <c r="B1316" t="s">
        <v>293</v>
      </c>
      <c r="C1316" t="s">
        <v>2656</v>
      </c>
      <c r="D1316" s="1">
        <v>45687</v>
      </c>
      <c r="E1316">
        <v>21</v>
      </c>
    </row>
    <row r="1317" spans="1:5" x14ac:dyDescent="0.25">
      <c r="A1317" t="s">
        <v>2657</v>
      </c>
      <c r="B1317" t="s">
        <v>293</v>
      </c>
      <c r="C1317" t="s">
        <v>2656</v>
      </c>
      <c r="D1317" s="1">
        <v>45711</v>
      </c>
      <c r="E1317">
        <v>21</v>
      </c>
    </row>
    <row r="1318" spans="1:5" x14ac:dyDescent="0.25">
      <c r="A1318" t="s">
        <v>2658</v>
      </c>
      <c r="B1318" t="s">
        <v>293</v>
      </c>
      <c r="C1318" t="s">
        <v>2656</v>
      </c>
      <c r="D1318" s="1">
        <v>45733</v>
      </c>
      <c r="E1318">
        <v>21</v>
      </c>
    </row>
    <row r="1319" spans="1:5" x14ac:dyDescent="0.25">
      <c r="A1319" t="s">
        <v>2659</v>
      </c>
      <c r="B1319" t="s">
        <v>293</v>
      </c>
      <c r="C1319" t="s">
        <v>2656</v>
      </c>
      <c r="D1319" s="1">
        <v>45754</v>
      </c>
      <c r="E1319">
        <v>21</v>
      </c>
    </row>
    <row r="1320" spans="1:5" x14ac:dyDescent="0.25">
      <c r="A1320" t="s">
        <v>2660</v>
      </c>
      <c r="B1320" t="s">
        <v>293</v>
      </c>
      <c r="C1320" t="s">
        <v>2656</v>
      </c>
      <c r="D1320" s="1">
        <v>45776</v>
      </c>
      <c r="E1320">
        <v>21</v>
      </c>
    </row>
    <row r="1321" spans="1:5" x14ac:dyDescent="0.25">
      <c r="A1321" t="s">
        <v>2661</v>
      </c>
      <c r="B1321" t="s">
        <v>293</v>
      </c>
      <c r="C1321" t="s">
        <v>2656</v>
      </c>
      <c r="D1321" s="1">
        <v>45799</v>
      </c>
      <c r="E1321">
        <v>21</v>
      </c>
    </row>
    <row r="1322" spans="1:5" x14ac:dyDescent="0.25">
      <c r="A1322" t="s">
        <v>2662</v>
      </c>
      <c r="B1322" t="s">
        <v>294</v>
      </c>
      <c r="C1322" t="s">
        <v>2663</v>
      </c>
      <c r="D1322" s="1">
        <v>45772</v>
      </c>
      <c r="E1322">
        <v>30</v>
      </c>
    </row>
    <row r="1323" spans="1:5" x14ac:dyDescent="0.25">
      <c r="A1323" t="s">
        <v>2664</v>
      </c>
      <c r="B1323" t="s">
        <v>294</v>
      </c>
      <c r="C1323" t="s">
        <v>2663</v>
      </c>
      <c r="D1323" s="1">
        <v>45800</v>
      </c>
      <c r="E1323">
        <v>30</v>
      </c>
    </row>
    <row r="1324" spans="1:5" x14ac:dyDescent="0.25">
      <c r="A1324" t="s">
        <v>2665</v>
      </c>
      <c r="B1324" t="s">
        <v>294</v>
      </c>
      <c r="C1324" t="s">
        <v>2663</v>
      </c>
      <c r="D1324" s="1">
        <v>45831</v>
      </c>
      <c r="E1324">
        <v>30</v>
      </c>
    </row>
    <row r="1325" spans="1:5" x14ac:dyDescent="0.25">
      <c r="A1325" t="s">
        <v>2666</v>
      </c>
      <c r="B1325" t="s">
        <v>294</v>
      </c>
      <c r="C1325" t="s">
        <v>2663</v>
      </c>
      <c r="D1325" s="1">
        <v>45862</v>
      </c>
      <c r="E1325">
        <v>30</v>
      </c>
    </row>
    <row r="1326" spans="1:5" x14ac:dyDescent="0.25">
      <c r="A1326" t="s">
        <v>2667</v>
      </c>
      <c r="B1326" t="s">
        <v>295</v>
      </c>
      <c r="C1326" t="s">
        <v>2668</v>
      </c>
      <c r="D1326" s="1">
        <v>45822</v>
      </c>
      <c r="E1326">
        <v>30</v>
      </c>
    </row>
    <row r="1327" spans="1:5" x14ac:dyDescent="0.25">
      <c r="A1327" t="s">
        <v>2669</v>
      </c>
      <c r="B1327" t="s">
        <v>295</v>
      </c>
      <c r="C1327" t="s">
        <v>2668</v>
      </c>
      <c r="D1327" s="1">
        <v>45853</v>
      </c>
      <c r="E1327">
        <v>30</v>
      </c>
    </row>
    <row r="1328" spans="1:5" x14ac:dyDescent="0.25">
      <c r="A1328" t="s">
        <v>2670</v>
      </c>
      <c r="B1328" t="s">
        <v>295</v>
      </c>
      <c r="C1328" t="s">
        <v>2668</v>
      </c>
      <c r="D1328" s="1">
        <v>45885</v>
      </c>
      <c r="E1328">
        <v>30</v>
      </c>
    </row>
    <row r="1329" spans="1:5" x14ac:dyDescent="0.25">
      <c r="A1329" t="s">
        <v>2671</v>
      </c>
      <c r="B1329" t="s">
        <v>296</v>
      </c>
      <c r="C1329" t="s">
        <v>2672</v>
      </c>
      <c r="D1329" s="1">
        <v>45668</v>
      </c>
      <c r="E1329">
        <v>28</v>
      </c>
    </row>
    <row r="1330" spans="1:5" x14ac:dyDescent="0.25">
      <c r="A1330" t="s">
        <v>2673</v>
      </c>
      <c r="B1330" t="s">
        <v>296</v>
      </c>
      <c r="C1330" t="s">
        <v>2672</v>
      </c>
      <c r="D1330" s="1">
        <v>45696</v>
      </c>
      <c r="E1330">
        <v>28</v>
      </c>
    </row>
    <row r="1331" spans="1:5" x14ac:dyDescent="0.25">
      <c r="A1331" t="s">
        <v>2674</v>
      </c>
      <c r="B1331" t="s">
        <v>296</v>
      </c>
      <c r="C1331" t="s">
        <v>2672</v>
      </c>
      <c r="D1331" s="1">
        <v>45723</v>
      </c>
      <c r="E1331">
        <v>28</v>
      </c>
    </row>
    <row r="1332" spans="1:5" x14ac:dyDescent="0.25">
      <c r="A1332" t="s">
        <v>2675</v>
      </c>
      <c r="B1332" t="s">
        <v>297</v>
      </c>
      <c r="C1332" t="s">
        <v>2676</v>
      </c>
      <c r="D1332" s="1">
        <v>45755</v>
      </c>
      <c r="E1332">
        <v>30</v>
      </c>
    </row>
    <row r="1333" spans="1:5" x14ac:dyDescent="0.25">
      <c r="A1333" t="s">
        <v>2677</v>
      </c>
      <c r="B1333" t="s">
        <v>297</v>
      </c>
      <c r="C1333" t="s">
        <v>2676</v>
      </c>
      <c r="D1333" s="1">
        <v>45784</v>
      </c>
      <c r="E1333">
        <v>30</v>
      </c>
    </row>
    <row r="1334" spans="1:5" x14ac:dyDescent="0.25">
      <c r="A1334" t="s">
        <v>2678</v>
      </c>
      <c r="B1334" t="s">
        <v>297</v>
      </c>
      <c r="C1334" t="s">
        <v>2676</v>
      </c>
      <c r="D1334" s="1">
        <v>45817</v>
      </c>
      <c r="E1334">
        <v>30</v>
      </c>
    </row>
    <row r="1335" spans="1:5" x14ac:dyDescent="0.25">
      <c r="A1335" t="s">
        <v>2679</v>
      </c>
      <c r="B1335" t="s">
        <v>297</v>
      </c>
      <c r="C1335" t="s">
        <v>2676</v>
      </c>
      <c r="D1335" s="1">
        <v>45849</v>
      </c>
      <c r="E1335">
        <v>30</v>
      </c>
    </row>
    <row r="1336" spans="1:5" x14ac:dyDescent="0.25">
      <c r="A1336" t="s">
        <v>2680</v>
      </c>
      <c r="B1336" t="s">
        <v>297</v>
      </c>
      <c r="C1336" t="s">
        <v>2676</v>
      </c>
      <c r="D1336" s="1">
        <v>45876</v>
      </c>
      <c r="E1336">
        <v>30</v>
      </c>
    </row>
    <row r="1337" spans="1:5" x14ac:dyDescent="0.25">
      <c r="A1337" t="s">
        <v>2681</v>
      </c>
      <c r="B1337" t="s">
        <v>297</v>
      </c>
      <c r="C1337" t="s">
        <v>2676</v>
      </c>
      <c r="D1337" s="1">
        <v>45906</v>
      </c>
      <c r="E1337">
        <v>30</v>
      </c>
    </row>
    <row r="1338" spans="1:5" x14ac:dyDescent="0.25">
      <c r="A1338" t="s">
        <v>2682</v>
      </c>
      <c r="B1338" t="s">
        <v>298</v>
      </c>
      <c r="C1338" t="s">
        <v>2683</v>
      </c>
      <c r="D1338" s="1">
        <v>45756</v>
      </c>
      <c r="E1338">
        <v>28</v>
      </c>
    </row>
    <row r="1339" spans="1:5" x14ac:dyDescent="0.25">
      <c r="A1339" t="s">
        <v>2684</v>
      </c>
      <c r="B1339" t="s">
        <v>298</v>
      </c>
      <c r="C1339" t="s">
        <v>2683</v>
      </c>
      <c r="D1339" s="1">
        <v>45782</v>
      </c>
      <c r="E1339">
        <v>28</v>
      </c>
    </row>
    <row r="1340" spans="1:5" x14ac:dyDescent="0.25">
      <c r="A1340" t="s">
        <v>2685</v>
      </c>
      <c r="B1340" t="s">
        <v>298</v>
      </c>
      <c r="C1340" t="s">
        <v>2683</v>
      </c>
      <c r="D1340" s="1">
        <v>45807</v>
      </c>
      <c r="E1340">
        <v>28</v>
      </c>
    </row>
    <row r="1341" spans="1:5" x14ac:dyDescent="0.25">
      <c r="A1341" t="s">
        <v>2686</v>
      </c>
      <c r="B1341" t="s">
        <v>299</v>
      </c>
      <c r="C1341" t="s">
        <v>2687</v>
      </c>
      <c r="D1341" s="1">
        <v>45796</v>
      </c>
      <c r="E1341">
        <v>21</v>
      </c>
    </row>
    <row r="1342" spans="1:5" x14ac:dyDescent="0.25">
      <c r="A1342" t="s">
        <v>2688</v>
      </c>
      <c r="B1342" t="s">
        <v>299</v>
      </c>
      <c r="C1342" t="s">
        <v>2687</v>
      </c>
      <c r="D1342" s="1">
        <v>45815</v>
      </c>
      <c r="E1342">
        <v>21</v>
      </c>
    </row>
    <row r="1343" spans="1:5" x14ac:dyDescent="0.25">
      <c r="A1343" t="s">
        <v>2689</v>
      </c>
      <c r="B1343" t="s">
        <v>299</v>
      </c>
      <c r="C1343" t="s">
        <v>2687</v>
      </c>
      <c r="D1343" s="1">
        <v>45834</v>
      </c>
      <c r="E1343">
        <v>21</v>
      </c>
    </row>
    <row r="1344" spans="1:5" x14ac:dyDescent="0.25">
      <c r="A1344" t="s">
        <v>2690</v>
      </c>
      <c r="B1344" t="s">
        <v>299</v>
      </c>
      <c r="C1344" t="s">
        <v>2687</v>
      </c>
      <c r="D1344" s="1">
        <v>45854</v>
      </c>
      <c r="E1344">
        <v>21</v>
      </c>
    </row>
    <row r="1345" spans="1:5" x14ac:dyDescent="0.25">
      <c r="A1345" t="s">
        <v>2691</v>
      </c>
      <c r="B1345" t="s">
        <v>299</v>
      </c>
      <c r="C1345" t="s">
        <v>2687</v>
      </c>
      <c r="D1345" s="1">
        <v>45877</v>
      </c>
      <c r="E1345">
        <v>21</v>
      </c>
    </row>
    <row r="1346" spans="1:5" x14ac:dyDescent="0.25">
      <c r="A1346" t="s">
        <v>2692</v>
      </c>
      <c r="B1346" t="s">
        <v>299</v>
      </c>
      <c r="C1346" t="s">
        <v>2687</v>
      </c>
      <c r="D1346" s="1">
        <v>45895</v>
      </c>
      <c r="E1346">
        <v>21</v>
      </c>
    </row>
    <row r="1347" spans="1:5" x14ac:dyDescent="0.25">
      <c r="A1347" t="s">
        <v>2693</v>
      </c>
      <c r="B1347" t="s">
        <v>300</v>
      </c>
      <c r="C1347" t="s">
        <v>2694</v>
      </c>
      <c r="D1347" s="1">
        <v>45664</v>
      </c>
      <c r="E1347">
        <v>21</v>
      </c>
    </row>
    <row r="1348" spans="1:5" x14ac:dyDescent="0.25">
      <c r="A1348" t="s">
        <v>2695</v>
      </c>
      <c r="B1348" t="s">
        <v>300</v>
      </c>
      <c r="C1348" t="s">
        <v>2694</v>
      </c>
      <c r="D1348" s="1">
        <v>45683</v>
      </c>
      <c r="E1348">
        <v>21</v>
      </c>
    </row>
    <row r="1349" spans="1:5" x14ac:dyDescent="0.25">
      <c r="A1349" t="s">
        <v>2696</v>
      </c>
      <c r="B1349" t="s">
        <v>300</v>
      </c>
      <c r="C1349" t="s">
        <v>2694</v>
      </c>
      <c r="D1349" s="1">
        <v>45704</v>
      </c>
      <c r="E1349">
        <v>21</v>
      </c>
    </row>
    <row r="1350" spans="1:5" x14ac:dyDescent="0.25">
      <c r="A1350" t="s">
        <v>2697</v>
      </c>
      <c r="B1350" t="s">
        <v>300</v>
      </c>
      <c r="C1350" t="s">
        <v>2694</v>
      </c>
      <c r="D1350" s="1">
        <v>45724</v>
      </c>
      <c r="E1350">
        <v>21</v>
      </c>
    </row>
    <row r="1351" spans="1:5" x14ac:dyDescent="0.25">
      <c r="A1351" t="s">
        <v>2698</v>
      </c>
      <c r="B1351" t="s">
        <v>300</v>
      </c>
      <c r="C1351" t="s">
        <v>2694</v>
      </c>
      <c r="D1351" s="1">
        <v>45748</v>
      </c>
      <c r="E1351">
        <v>21</v>
      </c>
    </row>
    <row r="1352" spans="1:5" x14ac:dyDescent="0.25">
      <c r="A1352" t="s">
        <v>2699</v>
      </c>
      <c r="B1352" t="s">
        <v>301</v>
      </c>
      <c r="C1352" t="s">
        <v>2700</v>
      </c>
      <c r="D1352" s="1">
        <v>45753</v>
      </c>
      <c r="E1352">
        <v>21</v>
      </c>
    </row>
    <row r="1353" spans="1:5" x14ac:dyDescent="0.25">
      <c r="A1353" t="s">
        <v>2701</v>
      </c>
      <c r="B1353" t="s">
        <v>301</v>
      </c>
      <c r="C1353" t="s">
        <v>2700</v>
      </c>
      <c r="D1353" s="1">
        <v>45777</v>
      </c>
      <c r="E1353">
        <v>21</v>
      </c>
    </row>
    <row r="1354" spans="1:5" x14ac:dyDescent="0.25">
      <c r="A1354" t="s">
        <v>2702</v>
      </c>
      <c r="B1354" t="s">
        <v>301</v>
      </c>
      <c r="C1354" t="s">
        <v>2700</v>
      </c>
      <c r="D1354" s="1">
        <v>45800</v>
      </c>
      <c r="E1354">
        <v>21</v>
      </c>
    </row>
    <row r="1355" spans="1:5" x14ac:dyDescent="0.25">
      <c r="A1355" t="s">
        <v>2703</v>
      </c>
      <c r="B1355" t="s">
        <v>302</v>
      </c>
      <c r="C1355" t="s">
        <v>2704</v>
      </c>
      <c r="D1355" s="1">
        <v>45788</v>
      </c>
      <c r="E1355">
        <v>21</v>
      </c>
    </row>
    <row r="1356" spans="1:5" x14ac:dyDescent="0.25">
      <c r="A1356" t="s">
        <v>2705</v>
      </c>
      <c r="B1356" t="s">
        <v>302</v>
      </c>
      <c r="C1356" t="s">
        <v>2704</v>
      </c>
      <c r="D1356" s="1">
        <v>45806</v>
      </c>
      <c r="E1356">
        <v>21</v>
      </c>
    </row>
    <row r="1357" spans="1:5" x14ac:dyDescent="0.25">
      <c r="A1357" t="s">
        <v>2706</v>
      </c>
      <c r="B1357" t="s">
        <v>302</v>
      </c>
      <c r="C1357" t="s">
        <v>2704</v>
      </c>
      <c r="D1357" s="1">
        <v>45826</v>
      </c>
      <c r="E1357">
        <v>21</v>
      </c>
    </row>
    <row r="1358" spans="1:5" x14ac:dyDescent="0.25">
      <c r="A1358" t="s">
        <v>2707</v>
      </c>
      <c r="B1358" t="s">
        <v>303</v>
      </c>
      <c r="C1358" t="s">
        <v>2708</v>
      </c>
      <c r="D1358" s="1">
        <v>45782</v>
      </c>
      <c r="E1358">
        <v>21</v>
      </c>
    </row>
    <row r="1359" spans="1:5" x14ac:dyDescent="0.25">
      <c r="A1359" t="s">
        <v>2709</v>
      </c>
      <c r="B1359" t="s">
        <v>303</v>
      </c>
      <c r="C1359" t="s">
        <v>2708</v>
      </c>
      <c r="D1359" s="1">
        <v>45800</v>
      </c>
      <c r="E1359">
        <v>21</v>
      </c>
    </row>
    <row r="1360" spans="1:5" x14ac:dyDescent="0.25">
      <c r="A1360" t="s">
        <v>2710</v>
      </c>
      <c r="B1360" t="s">
        <v>303</v>
      </c>
      <c r="C1360" t="s">
        <v>2708</v>
      </c>
      <c r="D1360" s="1">
        <v>45822</v>
      </c>
      <c r="E1360">
        <v>21</v>
      </c>
    </row>
    <row r="1361" spans="1:5" x14ac:dyDescent="0.25">
      <c r="A1361" t="s">
        <v>2711</v>
      </c>
      <c r="B1361" t="s">
        <v>304</v>
      </c>
      <c r="C1361" t="s">
        <v>2712</v>
      </c>
      <c r="D1361" s="1">
        <v>45733</v>
      </c>
      <c r="E1361">
        <v>21</v>
      </c>
    </row>
    <row r="1362" spans="1:5" x14ac:dyDescent="0.25">
      <c r="A1362" t="s">
        <v>2713</v>
      </c>
      <c r="B1362" t="s">
        <v>304</v>
      </c>
      <c r="C1362" t="s">
        <v>2712</v>
      </c>
      <c r="D1362" s="1">
        <v>45753</v>
      </c>
      <c r="E1362">
        <v>21</v>
      </c>
    </row>
    <row r="1363" spans="1:5" x14ac:dyDescent="0.25">
      <c r="A1363" t="s">
        <v>2714</v>
      </c>
      <c r="B1363" t="s">
        <v>304</v>
      </c>
      <c r="C1363" t="s">
        <v>2712</v>
      </c>
      <c r="D1363" s="1">
        <v>45774</v>
      </c>
      <c r="E1363">
        <v>21</v>
      </c>
    </row>
    <row r="1364" spans="1:5" x14ac:dyDescent="0.25">
      <c r="A1364" t="s">
        <v>2715</v>
      </c>
      <c r="B1364" t="s">
        <v>305</v>
      </c>
      <c r="C1364" t="s">
        <v>2716</v>
      </c>
      <c r="D1364" s="1">
        <v>45740</v>
      </c>
      <c r="E1364">
        <v>28</v>
      </c>
    </row>
    <row r="1365" spans="1:5" x14ac:dyDescent="0.25">
      <c r="A1365" t="s">
        <v>2717</v>
      </c>
      <c r="B1365" t="s">
        <v>305</v>
      </c>
      <c r="C1365" t="s">
        <v>2716</v>
      </c>
      <c r="D1365" s="1">
        <v>45768</v>
      </c>
      <c r="E1365">
        <v>28</v>
      </c>
    </row>
    <row r="1366" spans="1:5" x14ac:dyDescent="0.25">
      <c r="A1366" t="s">
        <v>2718</v>
      </c>
      <c r="B1366" t="s">
        <v>305</v>
      </c>
      <c r="C1366" t="s">
        <v>2716</v>
      </c>
      <c r="D1366" s="1">
        <v>45796</v>
      </c>
      <c r="E1366">
        <v>28</v>
      </c>
    </row>
    <row r="1367" spans="1:5" x14ac:dyDescent="0.25">
      <c r="A1367" t="s">
        <v>2719</v>
      </c>
      <c r="B1367" t="s">
        <v>305</v>
      </c>
      <c r="C1367" t="s">
        <v>2716</v>
      </c>
      <c r="D1367" s="1">
        <v>45825</v>
      </c>
      <c r="E1367">
        <v>28</v>
      </c>
    </row>
    <row r="1368" spans="1:5" x14ac:dyDescent="0.25">
      <c r="A1368" t="s">
        <v>2720</v>
      </c>
      <c r="B1368" t="s">
        <v>306</v>
      </c>
      <c r="C1368" t="s">
        <v>2721</v>
      </c>
      <c r="D1368" s="1">
        <v>45679</v>
      </c>
      <c r="E1368">
        <v>30</v>
      </c>
    </row>
    <row r="1369" spans="1:5" x14ac:dyDescent="0.25">
      <c r="A1369" t="s">
        <v>2722</v>
      </c>
      <c r="B1369" t="s">
        <v>306</v>
      </c>
      <c r="C1369" t="s">
        <v>2721</v>
      </c>
      <c r="D1369" s="1">
        <v>45710</v>
      </c>
      <c r="E1369">
        <v>30</v>
      </c>
    </row>
    <row r="1370" spans="1:5" x14ac:dyDescent="0.25">
      <c r="A1370" t="s">
        <v>2723</v>
      </c>
      <c r="B1370" t="s">
        <v>306</v>
      </c>
      <c r="C1370" t="s">
        <v>2721</v>
      </c>
      <c r="D1370" s="1">
        <v>45741</v>
      </c>
      <c r="E1370">
        <v>30</v>
      </c>
    </row>
    <row r="1371" spans="1:5" x14ac:dyDescent="0.25">
      <c r="A1371" t="s">
        <v>2724</v>
      </c>
      <c r="B1371" t="s">
        <v>307</v>
      </c>
      <c r="C1371" t="s">
        <v>2725</v>
      </c>
      <c r="D1371" s="1">
        <v>45700</v>
      </c>
      <c r="E1371">
        <v>21</v>
      </c>
    </row>
    <row r="1372" spans="1:5" x14ac:dyDescent="0.25">
      <c r="A1372" t="s">
        <v>2726</v>
      </c>
      <c r="B1372" t="s">
        <v>307</v>
      </c>
      <c r="C1372" t="s">
        <v>2725</v>
      </c>
      <c r="D1372" s="1">
        <v>45722</v>
      </c>
      <c r="E1372">
        <v>21</v>
      </c>
    </row>
    <row r="1373" spans="1:5" x14ac:dyDescent="0.25">
      <c r="A1373" t="s">
        <v>2727</v>
      </c>
      <c r="B1373" t="s">
        <v>307</v>
      </c>
      <c r="C1373" t="s">
        <v>2725</v>
      </c>
      <c r="D1373" s="1">
        <v>45744</v>
      </c>
      <c r="E1373">
        <v>21</v>
      </c>
    </row>
    <row r="1374" spans="1:5" x14ac:dyDescent="0.25">
      <c r="A1374" t="s">
        <v>2728</v>
      </c>
      <c r="B1374" t="s">
        <v>308</v>
      </c>
      <c r="C1374" t="s">
        <v>2729</v>
      </c>
      <c r="D1374" s="1">
        <v>45794</v>
      </c>
      <c r="E1374">
        <v>30</v>
      </c>
    </row>
    <row r="1375" spans="1:5" x14ac:dyDescent="0.25">
      <c r="A1375" t="s">
        <v>2730</v>
      </c>
      <c r="B1375" t="s">
        <v>308</v>
      </c>
      <c r="C1375" t="s">
        <v>2729</v>
      </c>
      <c r="D1375" s="1">
        <v>45824</v>
      </c>
      <c r="E1375">
        <v>30</v>
      </c>
    </row>
    <row r="1376" spans="1:5" x14ac:dyDescent="0.25">
      <c r="A1376" t="s">
        <v>2731</v>
      </c>
      <c r="B1376" t="s">
        <v>308</v>
      </c>
      <c r="C1376" t="s">
        <v>2729</v>
      </c>
      <c r="D1376" s="1">
        <v>45856</v>
      </c>
      <c r="E1376">
        <v>30</v>
      </c>
    </row>
    <row r="1377" spans="1:5" x14ac:dyDescent="0.25">
      <c r="A1377" t="s">
        <v>2732</v>
      </c>
      <c r="B1377" t="s">
        <v>308</v>
      </c>
      <c r="C1377" t="s">
        <v>2729</v>
      </c>
      <c r="D1377" s="1">
        <v>45884</v>
      </c>
      <c r="E1377">
        <v>30</v>
      </c>
    </row>
    <row r="1378" spans="1:5" x14ac:dyDescent="0.25">
      <c r="A1378" t="s">
        <v>2733</v>
      </c>
      <c r="B1378" t="s">
        <v>308</v>
      </c>
      <c r="C1378" t="s">
        <v>2729</v>
      </c>
      <c r="D1378" s="1">
        <v>45912</v>
      </c>
      <c r="E1378">
        <v>30</v>
      </c>
    </row>
    <row r="1379" spans="1:5" x14ac:dyDescent="0.25">
      <c r="A1379" t="s">
        <v>2734</v>
      </c>
      <c r="B1379" t="s">
        <v>309</v>
      </c>
      <c r="C1379" t="s">
        <v>2735</v>
      </c>
      <c r="D1379" s="1">
        <v>45818</v>
      </c>
      <c r="E1379">
        <v>21</v>
      </c>
    </row>
    <row r="1380" spans="1:5" x14ac:dyDescent="0.25">
      <c r="A1380" t="s">
        <v>2736</v>
      </c>
      <c r="B1380" t="s">
        <v>309</v>
      </c>
      <c r="C1380" t="s">
        <v>2735</v>
      </c>
      <c r="D1380" s="1">
        <v>45840</v>
      </c>
      <c r="E1380">
        <v>21</v>
      </c>
    </row>
    <row r="1381" spans="1:5" x14ac:dyDescent="0.25">
      <c r="A1381" t="s">
        <v>2737</v>
      </c>
      <c r="B1381" t="s">
        <v>309</v>
      </c>
      <c r="C1381" t="s">
        <v>2735</v>
      </c>
      <c r="D1381" s="1">
        <v>45860</v>
      </c>
      <c r="E1381">
        <v>21</v>
      </c>
    </row>
    <row r="1382" spans="1:5" x14ac:dyDescent="0.25">
      <c r="A1382" t="s">
        <v>2738</v>
      </c>
      <c r="B1382" t="s">
        <v>309</v>
      </c>
      <c r="C1382" t="s">
        <v>2735</v>
      </c>
      <c r="D1382" s="1">
        <v>45879</v>
      </c>
      <c r="E1382">
        <v>21</v>
      </c>
    </row>
    <row r="1383" spans="1:5" x14ac:dyDescent="0.25">
      <c r="A1383" t="s">
        <v>2739</v>
      </c>
      <c r="B1383" t="s">
        <v>309</v>
      </c>
      <c r="C1383" t="s">
        <v>2735</v>
      </c>
      <c r="D1383" s="1">
        <v>45899</v>
      </c>
      <c r="E1383">
        <v>21</v>
      </c>
    </row>
    <row r="1384" spans="1:5" x14ac:dyDescent="0.25">
      <c r="A1384" t="s">
        <v>2740</v>
      </c>
      <c r="B1384" t="s">
        <v>310</v>
      </c>
      <c r="C1384" t="s">
        <v>2741</v>
      </c>
      <c r="D1384" s="1">
        <v>45711</v>
      </c>
      <c r="E1384">
        <v>28</v>
      </c>
    </row>
    <row r="1385" spans="1:5" x14ac:dyDescent="0.25">
      <c r="A1385" t="s">
        <v>2742</v>
      </c>
      <c r="B1385" t="s">
        <v>310</v>
      </c>
      <c r="C1385" t="s">
        <v>2741</v>
      </c>
      <c r="D1385" s="1">
        <v>45740</v>
      </c>
      <c r="E1385">
        <v>28</v>
      </c>
    </row>
    <row r="1386" spans="1:5" x14ac:dyDescent="0.25">
      <c r="A1386" t="s">
        <v>2743</v>
      </c>
      <c r="B1386" t="s">
        <v>310</v>
      </c>
      <c r="C1386" t="s">
        <v>2741</v>
      </c>
      <c r="D1386" s="1">
        <v>45765</v>
      </c>
      <c r="E1386">
        <v>28</v>
      </c>
    </row>
    <row r="1387" spans="1:5" x14ac:dyDescent="0.25">
      <c r="A1387" t="s">
        <v>2744</v>
      </c>
      <c r="B1387" t="s">
        <v>311</v>
      </c>
      <c r="C1387" t="s">
        <v>2745</v>
      </c>
      <c r="D1387" s="1">
        <v>45833</v>
      </c>
      <c r="E1387">
        <v>30</v>
      </c>
    </row>
    <row r="1388" spans="1:5" x14ac:dyDescent="0.25">
      <c r="A1388" t="s">
        <v>2746</v>
      </c>
      <c r="B1388" t="s">
        <v>311</v>
      </c>
      <c r="C1388" t="s">
        <v>2745</v>
      </c>
      <c r="D1388" s="1">
        <v>45862</v>
      </c>
      <c r="E1388">
        <v>30</v>
      </c>
    </row>
    <row r="1389" spans="1:5" x14ac:dyDescent="0.25">
      <c r="A1389" t="s">
        <v>2747</v>
      </c>
      <c r="B1389" t="s">
        <v>311</v>
      </c>
      <c r="C1389" t="s">
        <v>2745</v>
      </c>
      <c r="D1389" s="1">
        <v>45890</v>
      </c>
      <c r="E1389">
        <v>30</v>
      </c>
    </row>
    <row r="1390" spans="1:5" x14ac:dyDescent="0.25">
      <c r="A1390" t="s">
        <v>2748</v>
      </c>
      <c r="B1390" t="s">
        <v>312</v>
      </c>
      <c r="C1390" t="s">
        <v>2749</v>
      </c>
      <c r="D1390" s="1">
        <v>45684</v>
      </c>
      <c r="E1390">
        <v>21</v>
      </c>
    </row>
    <row r="1391" spans="1:5" x14ac:dyDescent="0.25">
      <c r="A1391" t="s">
        <v>2750</v>
      </c>
      <c r="B1391" t="s">
        <v>312</v>
      </c>
      <c r="C1391" t="s">
        <v>2749</v>
      </c>
      <c r="D1391" s="1">
        <v>45707</v>
      </c>
      <c r="E1391">
        <v>21</v>
      </c>
    </row>
    <row r="1392" spans="1:5" x14ac:dyDescent="0.25">
      <c r="A1392" t="s">
        <v>2751</v>
      </c>
      <c r="B1392" t="s">
        <v>312</v>
      </c>
      <c r="C1392" t="s">
        <v>2749</v>
      </c>
      <c r="D1392" s="1">
        <v>45730</v>
      </c>
      <c r="E1392">
        <v>21</v>
      </c>
    </row>
    <row r="1393" spans="1:5" x14ac:dyDescent="0.25">
      <c r="A1393" t="s">
        <v>2752</v>
      </c>
      <c r="B1393" t="s">
        <v>312</v>
      </c>
      <c r="C1393" t="s">
        <v>2749</v>
      </c>
      <c r="D1393" s="1">
        <v>45752</v>
      </c>
      <c r="E1393">
        <v>21</v>
      </c>
    </row>
    <row r="1394" spans="1:5" x14ac:dyDescent="0.25">
      <c r="A1394" t="s">
        <v>2753</v>
      </c>
      <c r="B1394" t="s">
        <v>312</v>
      </c>
      <c r="C1394" t="s">
        <v>2749</v>
      </c>
      <c r="D1394" s="1">
        <v>45776</v>
      </c>
      <c r="E1394">
        <v>21</v>
      </c>
    </row>
    <row r="1395" spans="1:5" x14ac:dyDescent="0.25">
      <c r="A1395" t="s">
        <v>2754</v>
      </c>
      <c r="B1395" t="s">
        <v>313</v>
      </c>
      <c r="C1395" t="s">
        <v>2755</v>
      </c>
      <c r="D1395" s="1">
        <v>45795</v>
      </c>
      <c r="E1395">
        <v>28</v>
      </c>
    </row>
    <row r="1396" spans="1:5" x14ac:dyDescent="0.25">
      <c r="A1396" t="s">
        <v>2756</v>
      </c>
      <c r="B1396" t="s">
        <v>313</v>
      </c>
      <c r="C1396" t="s">
        <v>2755</v>
      </c>
      <c r="D1396" s="1">
        <v>45821</v>
      </c>
      <c r="E1396">
        <v>28</v>
      </c>
    </row>
    <row r="1397" spans="1:5" x14ac:dyDescent="0.25">
      <c r="A1397" t="s">
        <v>2757</v>
      </c>
      <c r="B1397" t="s">
        <v>313</v>
      </c>
      <c r="C1397" t="s">
        <v>2755</v>
      </c>
      <c r="D1397" s="1">
        <v>45849</v>
      </c>
      <c r="E1397">
        <v>28</v>
      </c>
    </row>
    <row r="1398" spans="1:5" x14ac:dyDescent="0.25">
      <c r="A1398" t="s">
        <v>2758</v>
      </c>
      <c r="B1398" t="s">
        <v>313</v>
      </c>
      <c r="C1398" t="s">
        <v>2755</v>
      </c>
      <c r="D1398" s="1">
        <v>45877</v>
      </c>
      <c r="E1398">
        <v>28</v>
      </c>
    </row>
    <row r="1399" spans="1:5" x14ac:dyDescent="0.25">
      <c r="A1399" t="s">
        <v>2759</v>
      </c>
      <c r="B1399" t="s">
        <v>313</v>
      </c>
      <c r="C1399" t="s">
        <v>2755</v>
      </c>
      <c r="D1399" s="1">
        <v>45902</v>
      </c>
      <c r="E1399">
        <v>28</v>
      </c>
    </row>
    <row r="1400" spans="1:5" x14ac:dyDescent="0.25">
      <c r="A1400" t="s">
        <v>2760</v>
      </c>
      <c r="B1400" t="s">
        <v>313</v>
      </c>
      <c r="C1400" t="s">
        <v>2755</v>
      </c>
      <c r="D1400" s="1">
        <v>45932</v>
      </c>
      <c r="E1400">
        <v>28</v>
      </c>
    </row>
    <row r="1401" spans="1:5" x14ac:dyDescent="0.25">
      <c r="A1401" t="s">
        <v>2761</v>
      </c>
      <c r="B1401" t="s">
        <v>314</v>
      </c>
      <c r="C1401" t="s">
        <v>2762</v>
      </c>
      <c r="D1401" s="1">
        <v>45823</v>
      </c>
      <c r="E1401">
        <v>30</v>
      </c>
    </row>
    <row r="1402" spans="1:5" x14ac:dyDescent="0.25">
      <c r="A1402" t="s">
        <v>2763</v>
      </c>
      <c r="B1402" t="s">
        <v>314</v>
      </c>
      <c r="C1402" t="s">
        <v>2762</v>
      </c>
      <c r="D1402" s="1">
        <v>45853</v>
      </c>
      <c r="E1402">
        <v>30</v>
      </c>
    </row>
    <row r="1403" spans="1:5" x14ac:dyDescent="0.25">
      <c r="A1403" t="s">
        <v>2764</v>
      </c>
      <c r="B1403" t="s">
        <v>314</v>
      </c>
      <c r="C1403" t="s">
        <v>2762</v>
      </c>
      <c r="D1403" s="1">
        <v>45886</v>
      </c>
      <c r="E1403">
        <v>30</v>
      </c>
    </row>
    <row r="1404" spans="1:5" x14ac:dyDescent="0.25">
      <c r="A1404" t="s">
        <v>2765</v>
      </c>
      <c r="B1404" t="s">
        <v>314</v>
      </c>
      <c r="C1404" t="s">
        <v>2762</v>
      </c>
      <c r="D1404" s="1">
        <v>45914</v>
      </c>
      <c r="E1404">
        <v>30</v>
      </c>
    </row>
    <row r="1405" spans="1:5" x14ac:dyDescent="0.25">
      <c r="A1405" t="s">
        <v>2766</v>
      </c>
      <c r="B1405" t="s">
        <v>315</v>
      </c>
      <c r="C1405" t="s">
        <v>2767</v>
      </c>
      <c r="D1405" s="1">
        <v>45833</v>
      </c>
      <c r="E1405">
        <v>21</v>
      </c>
    </row>
    <row r="1406" spans="1:5" x14ac:dyDescent="0.25">
      <c r="A1406" t="s">
        <v>2768</v>
      </c>
      <c r="B1406" t="s">
        <v>315</v>
      </c>
      <c r="C1406" t="s">
        <v>2767</v>
      </c>
      <c r="D1406" s="1">
        <v>45851</v>
      </c>
      <c r="E1406">
        <v>21</v>
      </c>
    </row>
    <row r="1407" spans="1:5" x14ac:dyDescent="0.25">
      <c r="A1407" t="s">
        <v>2769</v>
      </c>
      <c r="B1407" t="s">
        <v>315</v>
      </c>
      <c r="C1407" t="s">
        <v>2767</v>
      </c>
      <c r="D1407" s="1">
        <v>45869</v>
      </c>
      <c r="E1407">
        <v>21</v>
      </c>
    </row>
    <row r="1408" spans="1:5" x14ac:dyDescent="0.25">
      <c r="A1408" t="s">
        <v>2770</v>
      </c>
      <c r="B1408" t="s">
        <v>315</v>
      </c>
      <c r="C1408" t="s">
        <v>2767</v>
      </c>
      <c r="D1408" s="1">
        <v>45888</v>
      </c>
      <c r="E1408">
        <v>21</v>
      </c>
    </row>
    <row r="1409" spans="1:5" x14ac:dyDescent="0.25">
      <c r="A1409" t="s">
        <v>2771</v>
      </c>
      <c r="B1409" t="s">
        <v>315</v>
      </c>
      <c r="C1409" t="s">
        <v>2767</v>
      </c>
      <c r="D1409" s="1">
        <v>45909</v>
      </c>
      <c r="E1409">
        <v>21</v>
      </c>
    </row>
    <row r="1410" spans="1:5" x14ac:dyDescent="0.25">
      <c r="A1410" t="s">
        <v>2772</v>
      </c>
      <c r="B1410" t="s">
        <v>316</v>
      </c>
      <c r="C1410" t="s">
        <v>2773</v>
      </c>
      <c r="D1410" s="1">
        <v>45664</v>
      </c>
      <c r="E1410">
        <v>30</v>
      </c>
    </row>
    <row r="1411" spans="1:5" x14ac:dyDescent="0.25">
      <c r="A1411" t="s">
        <v>2774</v>
      </c>
      <c r="B1411" t="s">
        <v>316</v>
      </c>
      <c r="C1411" t="s">
        <v>2773</v>
      </c>
      <c r="D1411" s="1">
        <v>45691</v>
      </c>
      <c r="E1411">
        <v>30</v>
      </c>
    </row>
    <row r="1412" spans="1:5" x14ac:dyDescent="0.25">
      <c r="A1412" t="s">
        <v>2775</v>
      </c>
      <c r="B1412" t="s">
        <v>316</v>
      </c>
      <c r="C1412" t="s">
        <v>2773</v>
      </c>
      <c r="D1412" s="1">
        <v>45719</v>
      </c>
      <c r="E1412">
        <v>30</v>
      </c>
    </row>
    <row r="1413" spans="1:5" x14ac:dyDescent="0.25">
      <c r="A1413" t="s">
        <v>2776</v>
      </c>
      <c r="B1413" t="s">
        <v>316</v>
      </c>
      <c r="C1413" t="s">
        <v>2773</v>
      </c>
      <c r="D1413" s="1">
        <v>45747</v>
      </c>
      <c r="E1413">
        <v>30</v>
      </c>
    </row>
    <row r="1414" spans="1:5" x14ac:dyDescent="0.25">
      <c r="A1414" t="s">
        <v>2777</v>
      </c>
      <c r="B1414" t="s">
        <v>316</v>
      </c>
      <c r="C1414" t="s">
        <v>2773</v>
      </c>
      <c r="D1414" s="1">
        <v>45776</v>
      </c>
      <c r="E1414">
        <v>30</v>
      </c>
    </row>
    <row r="1415" spans="1:5" x14ac:dyDescent="0.25">
      <c r="A1415" t="s">
        <v>2778</v>
      </c>
      <c r="B1415" t="s">
        <v>317</v>
      </c>
      <c r="C1415" t="s">
        <v>2779</v>
      </c>
      <c r="D1415" s="1">
        <v>45742</v>
      </c>
      <c r="E1415">
        <v>30</v>
      </c>
    </row>
    <row r="1416" spans="1:5" x14ac:dyDescent="0.25">
      <c r="A1416" t="s">
        <v>2780</v>
      </c>
      <c r="B1416" t="s">
        <v>317</v>
      </c>
      <c r="C1416" t="s">
        <v>2779</v>
      </c>
      <c r="D1416" s="1">
        <v>45770</v>
      </c>
      <c r="E1416">
        <v>30</v>
      </c>
    </row>
    <row r="1417" spans="1:5" x14ac:dyDescent="0.25">
      <c r="A1417" t="s">
        <v>2781</v>
      </c>
      <c r="B1417" t="s">
        <v>317</v>
      </c>
      <c r="C1417" t="s">
        <v>2779</v>
      </c>
      <c r="D1417" s="1">
        <v>45798</v>
      </c>
      <c r="E1417">
        <v>30</v>
      </c>
    </row>
    <row r="1418" spans="1:5" x14ac:dyDescent="0.25">
      <c r="A1418" t="s">
        <v>2782</v>
      </c>
      <c r="B1418" t="s">
        <v>317</v>
      </c>
      <c r="C1418" t="s">
        <v>2779</v>
      </c>
      <c r="D1418" s="1">
        <v>45825</v>
      </c>
      <c r="E1418">
        <v>30</v>
      </c>
    </row>
    <row r="1419" spans="1:5" x14ac:dyDescent="0.25">
      <c r="A1419" t="s">
        <v>2783</v>
      </c>
      <c r="B1419" t="s">
        <v>318</v>
      </c>
      <c r="C1419" t="s">
        <v>2784</v>
      </c>
      <c r="D1419" s="1">
        <v>45680</v>
      </c>
      <c r="E1419">
        <v>30</v>
      </c>
    </row>
    <row r="1420" spans="1:5" x14ac:dyDescent="0.25">
      <c r="A1420" t="s">
        <v>2785</v>
      </c>
      <c r="B1420" t="s">
        <v>318</v>
      </c>
      <c r="C1420" t="s">
        <v>2784</v>
      </c>
      <c r="D1420" s="1">
        <v>45712</v>
      </c>
      <c r="E1420">
        <v>30</v>
      </c>
    </row>
    <row r="1421" spans="1:5" x14ac:dyDescent="0.25">
      <c r="A1421" t="s">
        <v>2786</v>
      </c>
      <c r="B1421" t="s">
        <v>318</v>
      </c>
      <c r="C1421" t="s">
        <v>2784</v>
      </c>
      <c r="D1421" s="1">
        <v>45741</v>
      </c>
      <c r="E1421">
        <v>30</v>
      </c>
    </row>
    <row r="1422" spans="1:5" x14ac:dyDescent="0.25">
      <c r="A1422" t="s">
        <v>2787</v>
      </c>
      <c r="B1422" t="s">
        <v>318</v>
      </c>
      <c r="C1422" t="s">
        <v>2784</v>
      </c>
      <c r="D1422" s="1">
        <v>45770</v>
      </c>
      <c r="E1422">
        <v>30</v>
      </c>
    </row>
    <row r="1423" spans="1:5" x14ac:dyDescent="0.25">
      <c r="A1423" t="s">
        <v>2788</v>
      </c>
      <c r="B1423" t="s">
        <v>319</v>
      </c>
      <c r="C1423" t="s">
        <v>2789</v>
      </c>
      <c r="D1423" s="1">
        <v>45671</v>
      </c>
      <c r="E1423">
        <v>28</v>
      </c>
    </row>
    <row r="1424" spans="1:5" x14ac:dyDescent="0.25">
      <c r="A1424" t="s">
        <v>2790</v>
      </c>
      <c r="B1424" t="s">
        <v>319</v>
      </c>
      <c r="C1424" t="s">
        <v>2789</v>
      </c>
      <c r="D1424" s="1">
        <v>45700</v>
      </c>
      <c r="E1424">
        <v>28</v>
      </c>
    </row>
    <row r="1425" spans="1:5" x14ac:dyDescent="0.25">
      <c r="A1425" t="s">
        <v>2791</v>
      </c>
      <c r="B1425" t="s">
        <v>319</v>
      </c>
      <c r="C1425" t="s">
        <v>2789</v>
      </c>
      <c r="D1425" s="1">
        <v>45730</v>
      </c>
      <c r="E1425">
        <v>28</v>
      </c>
    </row>
    <row r="1426" spans="1:5" x14ac:dyDescent="0.25">
      <c r="A1426" t="s">
        <v>2792</v>
      </c>
      <c r="B1426" t="s">
        <v>319</v>
      </c>
      <c r="C1426" t="s">
        <v>2789</v>
      </c>
      <c r="D1426" s="1">
        <v>45755</v>
      </c>
      <c r="E1426">
        <v>28</v>
      </c>
    </row>
    <row r="1427" spans="1:5" x14ac:dyDescent="0.25">
      <c r="A1427" t="s">
        <v>2793</v>
      </c>
      <c r="B1427" t="s">
        <v>319</v>
      </c>
      <c r="C1427" t="s">
        <v>2789</v>
      </c>
      <c r="D1427" s="1">
        <v>45781</v>
      </c>
      <c r="E1427">
        <v>28</v>
      </c>
    </row>
    <row r="1428" spans="1:5" x14ac:dyDescent="0.25">
      <c r="A1428" t="s">
        <v>2794</v>
      </c>
      <c r="B1428" t="s">
        <v>320</v>
      </c>
      <c r="C1428" t="s">
        <v>2795</v>
      </c>
      <c r="D1428" s="1">
        <v>45722</v>
      </c>
      <c r="E1428">
        <v>30</v>
      </c>
    </row>
    <row r="1429" spans="1:5" x14ac:dyDescent="0.25">
      <c r="A1429" t="s">
        <v>2796</v>
      </c>
      <c r="B1429" t="s">
        <v>320</v>
      </c>
      <c r="C1429" t="s">
        <v>2795</v>
      </c>
      <c r="D1429" s="1">
        <v>45751</v>
      </c>
      <c r="E1429">
        <v>30</v>
      </c>
    </row>
    <row r="1430" spans="1:5" x14ac:dyDescent="0.25">
      <c r="A1430" t="s">
        <v>2797</v>
      </c>
      <c r="B1430" t="s">
        <v>320</v>
      </c>
      <c r="C1430" t="s">
        <v>2795</v>
      </c>
      <c r="D1430" s="1">
        <v>45783</v>
      </c>
      <c r="E1430">
        <v>30</v>
      </c>
    </row>
    <row r="1431" spans="1:5" x14ac:dyDescent="0.25">
      <c r="A1431" t="s">
        <v>2798</v>
      </c>
      <c r="B1431" t="s">
        <v>320</v>
      </c>
      <c r="C1431" t="s">
        <v>2795</v>
      </c>
      <c r="D1431" s="1">
        <v>45810</v>
      </c>
      <c r="E1431">
        <v>30</v>
      </c>
    </row>
    <row r="1432" spans="1:5" x14ac:dyDescent="0.25">
      <c r="A1432" t="s">
        <v>2799</v>
      </c>
      <c r="B1432" t="s">
        <v>320</v>
      </c>
      <c r="C1432" t="s">
        <v>2795</v>
      </c>
      <c r="D1432" s="1">
        <v>45843</v>
      </c>
      <c r="E1432">
        <v>30</v>
      </c>
    </row>
    <row r="1433" spans="1:5" x14ac:dyDescent="0.25">
      <c r="A1433" t="s">
        <v>2800</v>
      </c>
      <c r="B1433" t="s">
        <v>320</v>
      </c>
      <c r="C1433" t="s">
        <v>2795</v>
      </c>
      <c r="D1433" s="1">
        <v>45872</v>
      </c>
      <c r="E1433">
        <v>30</v>
      </c>
    </row>
    <row r="1434" spans="1:5" x14ac:dyDescent="0.25">
      <c r="A1434" t="s">
        <v>2801</v>
      </c>
      <c r="B1434" t="s">
        <v>321</v>
      </c>
      <c r="C1434" t="s">
        <v>2802</v>
      </c>
      <c r="D1434" s="1">
        <v>45676</v>
      </c>
      <c r="E1434">
        <v>21</v>
      </c>
    </row>
    <row r="1435" spans="1:5" x14ac:dyDescent="0.25">
      <c r="A1435" t="s">
        <v>2803</v>
      </c>
      <c r="B1435" t="s">
        <v>321</v>
      </c>
      <c r="C1435" t="s">
        <v>2802</v>
      </c>
      <c r="D1435" s="1">
        <v>45700</v>
      </c>
      <c r="E1435">
        <v>21</v>
      </c>
    </row>
    <row r="1436" spans="1:5" x14ac:dyDescent="0.25">
      <c r="A1436" t="s">
        <v>2804</v>
      </c>
      <c r="B1436" t="s">
        <v>321</v>
      </c>
      <c r="C1436" t="s">
        <v>2802</v>
      </c>
      <c r="D1436" s="1">
        <v>45724</v>
      </c>
      <c r="E1436">
        <v>21</v>
      </c>
    </row>
    <row r="1437" spans="1:5" x14ac:dyDescent="0.25">
      <c r="A1437" t="s">
        <v>2805</v>
      </c>
      <c r="B1437" t="s">
        <v>322</v>
      </c>
      <c r="C1437" t="s">
        <v>2806</v>
      </c>
      <c r="D1437" s="1">
        <v>45716</v>
      </c>
      <c r="E1437">
        <v>28</v>
      </c>
    </row>
    <row r="1438" spans="1:5" x14ac:dyDescent="0.25">
      <c r="A1438" t="s">
        <v>2807</v>
      </c>
      <c r="B1438" t="s">
        <v>322</v>
      </c>
      <c r="C1438" t="s">
        <v>2806</v>
      </c>
      <c r="D1438" s="1">
        <v>45747</v>
      </c>
      <c r="E1438">
        <v>28</v>
      </c>
    </row>
    <row r="1439" spans="1:5" x14ac:dyDescent="0.25">
      <c r="A1439" t="s">
        <v>2808</v>
      </c>
      <c r="B1439" t="s">
        <v>322</v>
      </c>
      <c r="C1439" t="s">
        <v>2806</v>
      </c>
      <c r="D1439" s="1">
        <v>45778</v>
      </c>
      <c r="E1439">
        <v>28</v>
      </c>
    </row>
    <row r="1440" spans="1:5" x14ac:dyDescent="0.25">
      <c r="A1440" t="s">
        <v>2809</v>
      </c>
      <c r="B1440" t="s">
        <v>322</v>
      </c>
      <c r="C1440" t="s">
        <v>2806</v>
      </c>
      <c r="D1440" s="1">
        <v>45804</v>
      </c>
      <c r="E1440">
        <v>28</v>
      </c>
    </row>
    <row r="1441" spans="1:5" x14ac:dyDescent="0.25">
      <c r="A1441" t="s">
        <v>2810</v>
      </c>
      <c r="B1441" t="s">
        <v>323</v>
      </c>
      <c r="C1441" t="s">
        <v>2811</v>
      </c>
      <c r="D1441" s="1">
        <v>45762</v>
      </c>
      <c r="E1441">
        <v>30</v>
      </c>
    </row>
    <row r="1442" spans="1:5" x14ac:dyDescent="0.25">
      <c r="A1442" t="s">
        <v>2812</v>
      </c>
      <c r="B1442" t="s">
        <v>323</v>
      </c>
      <c r="C1442" t="s">
        <v>2811</v>
      </c>
      <c r="D1442" s="1">
        <v>45793</v>
      </c>
      <c r="E1442">
        <v>30</v>
      </c>
    </row>
    <row r="1443" spans="1:5" x14ac:dyDescent="0.25">
      <c r="A1443" t="s">
        <v>2813</v>
      </c>
      <c r="B1443" t="s">
        <v>323</v>
      </c>
      <c r="C1443" t="s">
        <v>2811</v>
      </c>
      <c r="D1443" s="1">
        <v>45821</v>
      </c>
      <c r="E1443">
        <v>30</v>
      </c>
    </row>
    <row r="1444" spans="1:5" x14ac:dyDescent="0.25">
      <c r="A1444" t="s">
        <v>2814</v>
      </c>
      <c r="B1444" t="s">
        <v>323</v>
      </c>
      <c r="C1444" t="s">
        <v>2811</v>
      </c>
      <c r="D1444" s="1">
        <v>45853</v>
      </c>
      <c r="E1444">
        <v>30</v>
      </c>
    </row>
    <row r="1445" spans="1:5" x14ac:dyDescent="0.25">
      <c r="A1445" t="s">
        <v>2815</v>
      </c>
      <c r="B1445" t="s">
        <v>323</v>
      </c>
      <c r="C1445" t="s">
        <v>2811</v>
      </c>
      <c r="D1445" s="1">
        <v>45884</v>
      </c>
      <c r="E1445">
        <v>30</v>
      </c>
    </row>
    <row r="1446" spans="1:5" x14ac:dyDescent="0.25">
      <c r="A1446" t="s">
        <v>2816</v>
      </c>
      <c r="B1446" t="s">
        <v>324</v>
      </c>
      <c r="C1446" t="s">
        <v>2817</v>
      </c>
      <c r="D1446" s="1">
        <v>45773</v>
      </c>
      <c r="E1446">
        <v>28</v>
      </c>
    </row>
    <row r="1447" spans="1:5" x14ac:dyDescent="0.25">
      <c r="A1447" t="s">
        <v>2818</v>
      </c>
      <c r="B1447" t="s">
        <v>324</v>
      </c>
      <c r="C1447" t="s">
        <v>2817</v>
      </c>
      <c r="D1447" s="1">
        <v>45802</v>
      </c>
      <c r="E1447">
        <v>28</v>
      </c>
    </row>
    <row r="1448" spans="1:5" x14ac:dyDescent="0.25">
      <c r="A1448" t="s">
        <v>2819</v>
      </c>
      <c r="B1448" t="s">
        <v>324</v>
      </c>
      <c r="C1448" t="s">
        <v>2817</v>
      </c>
      <c r="D1448" s="1">
        <v>45832</v>
      </c>
      <c r="E1448">
        <v>28</v>
      </c>
    </row>
    <row r="1449" spans="1:5" x14ac:dyDescent="0.25">
      <c r="A1449" t="s">
        <v>2820</v>
      </c>
      <c r="B1449" t="s">
        <v>324</v>
      </c>
      <c r="C1449" t="s">
        <v>2817</v>
      </c>
      <c r="D1449" s="1">
        <v>45858</v>
      </c>
      <c r="E1449">
        <v>28</v>
      </c>
    </row>
    <row r="1450" spans="1:5" x14ac:dyDescent="0.25">
      <c r="A1450" t="s">
        <v>2821</v>
      </c>
      <c r="B1450" t="s">
        <v>324</v>
      </c>
      <c r="C1450" t="s">
        <v>2817</v>
      </c>
      <c r="D1450" s="1">
        <v>45884</v>
      </c>
      <c r="E1450">
        <v>28</v>
      </c>
    </row>
    <row r="1451" spans="1:5" x14ac:dyDescent="0.25">
      <c r="A1451" t="s">
        <v>2822</v>
      </c>
      <c r="B1451" t="s">
        <v>324</v>
      </c>
      <c r="C1451" t="s">
        <v>2817</v>
      </c>
      <c r="D1451" s="1">
        <v>45915</v>
      </c>
      <c r="E1451">
        <v>28</v>
      </c>
    </row>
    <row r="1452" spans="1:5" x14ac:dyDescent="0.25">
      <c r="A1452" t="s">
        <v>2823</v>
      </c>
      <c r="B1452" t="s">
        <v>325</v>
      </c>
      <c r="C1452" t="s">
        <v>2824</v>
      </c>
      <c r="D1452" s="1">
        <v>45768</v>
      </c>
      <c r="E1452">
        <v>21</v>
      </c>
    </row>
    <row r="1453" spans="1:5" x14ac:dyDescent="0.25">
      <c r="A1453" t="s">
        <v>2825</v>
      </c>
      <c r="B1453" t="s">
        <v>325</v>
      </c>
      <c r="C1453" t="s">
        <v>2824</v>
      </c>
      <c r="D1453" s="1">
        <v>45789</v>
      </c>
      <c r="E1453">
        <v>21</v>
      </c>
    </row>
    <row r="1454" spans="1:5" x14ac:dyDescent="0.25">
      <c r="A1454" t="s">
        <v>2826</v>
      </c>
      <c r="B1454" t="s">
        <v>325</v>
      </c>
      <c r="C1454" t="s">
        <v>2824</v>
      </c>
      <c r="D1454" s="1">
        <v>45813</v>
      </c>
      <c r="E1454">
        <v>21</v>
      </c>
    </row>
    <row r="1455" spans="1:5" x14ac:dyDescent="0.25">
      <c r="A1455" t="s">
        <v>2827</v>
      </c>
      <c r="B1455" t="s">
        <v>325</v>
      </c>
      <c r="C1455" t="s">
        <v>2824</v>
      </c>
      <c r="D1455" s="1">
        <v>45833</v>
      </c>
      <c r="E1455">
        <v>21</v>
      </c>
    </row>
    <row r="1456" spans="1:5" x14ac:dyDescent="0.25">
      <c r="A1456" t="s">
        <v>2828</v>
      </c>
      <c r="B1456" t="s">
        <v>325</v>
      </c>
      <c r="C1456" t="s">
        <v>2824</v>
      </c>
      <c r="D1456" s="1">
        <v>45852</v>
      </c>
      <c r="E1456">
        <v>21</v>
      </c>
    </row>
    <row r="1457" spans="1:5" x14ac:dyDescent="0.25">
      <c r="A1457" t="s">
        <v>2829</v>
      </c>
      <c r="B1457" t="s">
        <v>326</v>
      </c>
      <c r="C1457" t="s">
        <v>2830</v>
      </c>
      <c r="D1457" s="1">
        <v>45662</v>
      </c>
      <c r="E1457">
        <v>28</v>
      </c>
    </row>
    <row r="1458" spans="1:5" x14ac:dyDescent="0.25">
      <c r="A1458" t="s">
        <v>2831</v>
      </c>
      <c r="B1458" t="s">
        <v>326</v>
      </c>
      <c r="C1458" t="s">
        <v>2830</v>
      </c>
      <c r="D1458" s="1">
        <v>45691</v>
      </c>
      <c r="E1458">
        <v>28</v>
      </c>
    </row>
    <row r="1459" spans="1:5" x14ac:dyDescent="0.25">
      <c r="A1459" t="s">
        <v>2832</v>
      </c>
      <c r="B1459" t="s">
        <v>326</v>
      </c>
      <c r="C1459" t="s">
        <v>2830</v>
      </c>
      <c r="D1459" s="1">
        <v>45719</v>
      </c>
      <c r="E1459">
        <v>28</v>
      </c>
    </row>
    <row r="1460" spans="1:5" x14ac:dyDescent="0.25">
      <c r="A1460" t="s">
        <v>2833</v>
      </c>
      <c r="B1460" t="s">
        <v>326</v>
      </c>
      <c r="C1460" t="s">
        <v>2830</v>
      </c>
      <c r="D1460" s="1">
        <v>45748</v>
      </c>
      <c r="E1460">
        <v>28</v>
      </c>
    </row>
    <row r="1461" spans="1:5" x14ac:dyDescent="0.25">
      <c r="A1461" t="s">
        <v>2834</v>
      </c>
      <c r="B1461" t="s">
        <v>326</v>
      </c>
      <c r="C1461" t="s">
        <v>2830</v>
      </c>
      <c r="D1461" s="1">
        <v>45776</v>
      </c>
      <c r="E1461">
        <v>28</v>
      </c>
    </row>
    <row r="1462" spans="1:5" x14ac:dyDescent="0.25">
      <c r="A1462" t="s">
        <v>2835</v>
      </c>
      <c r="B1462" t="s">
        <v>327</v>
      </c>
      <c r="C1462" t="s">
        <v>2836</v>
      </c>
      <c r="D1462" s="1">
        <v>45830</v>
      </c>
      <c r="E1462">
        <v>28</v>
      </c>
    </row>
    <row r="1463" spans="1:5" x14ac:dyDescent="0.25">
      <c r="A1463" t="s">
        <v>2837</v>
      </c>
      <c r="B1463" t="s">
        <v>327</v>
      </c>
      <c r="C1463" t="s">
        <v>2836</v>
      </c>
      <c r="D1463" s="1">
        <v>45861</v>
      </c>
      <c r="E1463">
        <v>28</v>
      </c>
    </row>
    <row r="1464" spans="1:5" x14ac:dyDescent="0.25">
      <c r="A1464" t="s">
        <v>2838</v>
      </c>
      <c r="B1464" t="s">
        <v>327</v>
      </c>
      <c r="C1464" t="s">
        <v>2836</v>
      </c>
      <c r="D1464" s="1">
        <v>45888</v>
      </c>
      <c r="E1464">
        <v>28</v>
      </c>
    </row>
    <row r="1465" spans="1:5" x14ac:dyDescent="0.25">
      <c r="A1465" t="s">
        <v>2839</v>
      </c>
      <c r="B1465" t="s">
        <v>327</v>
      </c>
      <c r="C1465" t="s">
        <v>2836</v>
      </c>
      <c r="D1465" s="1">
        <v>45916</v>
      </c>
      <c r="E1465">
        <v>28</v>
      </c>
    </row>
    <row r="1466" spans="1:5" x14ac:dyDescent="0.25">
      <c r="A1466" t="s">
        <v>2840</v>
      </c>
      <c r="B1466" t="s">
        <v>327</v>
      </c>
      <c r="C1466" t="s">
        <v>2836</v>
      </c>
      <c r="D1466" s="1">
        <v>45942</v>
      </c>
      <c r="E1466">
        <v>28</v>
      </c>
    </row>
    <row r="1467" spans="1:5" x14ac:dyDescent="0.25">
      <c r="A1467" t="s">
        <v>2841</v>
      </c>
      <c r="B1467" t="s">
        <v>327</v>
      </c>
      <c r="C1467" t="s">
        <v>2836</v>
      </c>
      <c r="D1467" s="1">
        <v>45968</v>
      </c>
      <c r="E1467">
        <v>28</v>
      </c>
    </row>
    <row r="1468" spans="1:5" x14ac:dyDescent="0.25">
      <c r="A1468" t="s">
        <v>2842</v>
      </c>
      <c r="B1468" t="s">
        <v>328</v>
      </c>
      <c r="C1468" t="s">
        <v>2843</v>
      </c>
      <c r="D1468" s="1">
        <v>45794</v>
      </c>
      <c r="E1468">
        <v>21</v>
      </c>
    </row>
    <row r="1469" spans="1:5" x14ac:dyDescent="0.25">
      <c r="A1469" t="s">
        <v>2844</v>
      </c>
      <c r="B1469" t="s">
        <v>328</v>
      </c>
      <c r="C1469" t="s">
        <v>2843</v>
      </c>
      <c r="D1469" s="1">
        <v>45814</v>
      </c>
      <c r="E1469">
        <v>21</v>
      </c>
    </row>
    <row r="1470" spans="1:5" x14ac:dyDescent="0.25">
      <c r="A1470" t="s">
        <v>2845</v>
      </c>
      <c r="B1470" t="s">
        <v>328</v>
      </c>
      <c r="C1470" t="s">
        <v>2843</v>
      </c>
      <c r="D1470" s="1">
        <v>45836</v>
      </c>
      <c r="E1470">
        <v>21</v>
      </c>
    </row>
    <row r="1471" spans="1:5" x14ac:dyDescent="0.25">
      <c r="A1471" t="s">
        <v>2846</v>
      </c>
      <c r="B1471" t="s">
        <v>328</v>
      </c>
      <c r="C1471" t="s">
        <v>2843</v>
      </c>
      <c r="D1471" s="1">
        <v>45860</v>
      </c>
      <c r="E1471">
        <v>21</v>
      </c>
    </row>
    <row r="1472" spans="1:5" x14ac:dyDescent="0.25">
      <c r="A1472" t="s">
        <v>2847</v>
      </c>
      <c r="B1472" t="s">
        <v>328</v>
      </c>
      <c r="C1472" t="s">
        <v>2843</v>
      </c>
      <c r="D1472" s="1">
        <v>45879</v>
      </c>
      <c r="E1472">
        <v>21</v>
      </c>
    </row>
    <row r="1473" spans="1:5" x14ac:dyDescent="0.25">
      <c r="A1473" t="s">
        <v>2848</v>
      </c>
      <c r="B1473" t="s">
        <v>329</v>
      </c>
      <c r="C1473" t="s">
        <v>2849</v>
      </c>
      <c r="D1473" s="1">
        <v>45822</v>
      </c>
      <c r="E1473">
        <v>21</v>
      </c>
    </row>
    <row r="1474" spans="1:5" x14ac:dyDescent="0.25">
      <c r="A1474" t="s">
        <v>2850</v>
      </c>
      <c r="B1474" t="s">
        <v>329</v>
      </c>
      <c r="C1474" t="s">
        <v>2849</v>
      </c>
      <c r="D1474" s="1">
        <v>45844</v>
      </c>
      <c r="E1474">
        <v>21</v>
      </c>
    </row>
    <row r="1475" spans="1:5" x14ac:dyDescent="0.25">
      <c r="A1475" t="s">
        <v>2851</v>
      </c>
      <c r="B1475" t="s">
        <v>329</v>
      </c>
      <c r="C1475" t="s">
        <v>2849</v>
      </c>
      <c r="D1475" s="1">
        <v>45864</v>
      </c>
      <c r="E1475">
        <v>21</v>
      </c>
    </row>
    <row r="1476" spans="1:5" x14ac:dyDescent="0.25">
      <c r="A1476" t="s">
        <v>2852</v>
      </c>
      <c r="B1476" t="s">
        <v>329</v>
      </c>
      <c r="C1476" t="s">
        <v>2849</v>
      </c>
      <c r="D1476" s="1">
        <v>45887</v>
      </c>
      <c r="E1476">
        <v>21</v>
      </c>
    </row>
    <row r="1477" spans="1:5" x14ac:dyDescent="0.25">
      <c r="A1477" t="s">
        <v>2853</v>
      </c>
      <c r="B1477" t="s">
        <v>329</v>
      </c>
      <c r="C1477" t="s">
        <v>2849</v>
      </c>
      <c r="D1477" s="1">
        <v>45907</v>
      </c>
      <c r="E1477">
        <v>21</v>
      </c>
    </row>
    <row r="1478" spans="1:5" x14ac:dyDescent="0.25">
      <c r="A1478" t="s">
        <v>2854</v>
      </c>
      <c r="B1478" t="s">
        <v>330</v>
      </c>
      <c r="C1478" t="s">
        <v>2855</v>
      </c>
      <c r="D1478" s="1">
        <v>45807</v>
      </c>
      <c r="E1478">
        <v>30</v>
      </c>
    </row>
    <row r="1479" spans="1:5" x14ac:dyDescent="0.25">
      <c r="A1479" t="s">
        <v>2856</v>
      </c>
      <c r="B1479" t="s">
        <v>330</v>
      </c>
      <c r="C1479" t="s">
        <v>2855</v>
      </c>
      <c r="D1479" s="1">
        <v>45839</v>
      </c>
      <c r="E1479">
        <v>30</v>
      </c>
    </row>
    <row r="1480" spans="1:5" x14ac:dyDescent="0.25">
      <c r="A1480" t="s">
        <v>2857</v>
      </c>
      <c r="B1480" t="s">
        <v>330</v>
      </c>
      <c r="C1480" t="s">
        <v>2855</v>
      </c>
      <c r="D1480" s="1">
        <v>45872</v>
      </c>
      <c r="E1480">
        <v>30</v>
      </c>
    </row>
    <row r="1481" spans="1:5" x14ac:dyDescent="0.25">
      <c r="A1481" t="s">
        <v>2858</v>
      </c>
      <c r="B1481" t="s">
        <v>330</v>
      </c>
      <c r="C1481" t="s">
        <v>2855</v>
      </c>
      <c r="D1481" s="1">
        <v>45899</v>
      </c>
      <c r="E1481">
        <v>30</v>
      </c>
    </row>
    <row r="1482" spans="1:5" x14ac:dyDescent="0.25">
      <c r="A1482" t="s">
        <v>2859</v>
      </c>
      <c r="B1482" t="s">
        <v>330</v>
      </c>
      <c r="C1482" t="s">
        <v>2855</v>
      </c>
      <c r="D1482" s="1">
        <v>45928</v>
      </c>
      <c r="E1482">
        <v>30</v>
      </c>
    </row>
    <row r="1483" spans="1:5" x14ac:dyDescent="0.25">
      <c r="A1483" t="s">
        <v>2860</v>
      </c>
      <c r="B1483" t="s">
        <v>331</v>
      </c>
      <c r="C1483" t="s">
        <v>2861</v>
      </c>
      <c r="D1483" s="1">
        <v>45837</v>
      </c>
      <c r="E1483">
        <v>28</v>
      </c>
    </row>
    <row r="1484" spans="1:5" x14ac:dyDescent="0.25">
      <c r="A1484" t="s">
        <v>2862</v>
      </c>
      <c r="B1484" t="s">
        <v>331</v>
      </c>
      <c r="C1484" t="s">
        <v>2861</v>
      </c>
      <c r="D1484" s="1">
        <v>45865</v>
      </c>
      <c r="E1484">
        <v>28</v>
      </c>
    </row>
    <row r="1485" spans="1:5" x14ac:dyDescent="0.25">
      <c r="A1485" t="s">
        <v>2863</v>
      </c>
      <c r="B1485" t="s">
        <v>331</v>
      </c>
      <c r="C1485" t="s">
        <v>2861</v>
      </c>
      <c r="D1485" s="1">
        <v>45896</v>
      </c>
      <c r="E1485">
        <v>28</v>
      </c>
    </row>
    <row r="1486" spans="1:5" x14ac:dyDescent="0.25">
      <c r="A1486" t="s">
        <v>2864</v>
      </c>
      <c r="B1486" t="s">
        <v>331</v>
      </c>
      <c r="C1486" t="s">
        <v>2861</v>
      </c>
      <c r="D1486" s="1">
        <v>45927</v>
      </c>
      <c r="E1486">
        <v>28</v>
      </c>
    </row>
    <row r="1487" spans="1:5" x14ac:dyDescent="0.25">
      <c r="A1487" t="s">
        <v>2865</v>
      </c>
      <c r="B1487" t="s">
        <v>331</v>
      </c>
      <c r="C1487" t="s">
        <v>2861</v>
      </c>
      <c r="D1487" s="1">
        <v>45953</v>
      </c>
      <c r="E1487">
        <v>28</v>
      </c>
    </row>
    <row r="1488" spans="1:5" x14ac:dyDescent="0.25">
      <c r="A1488" t="s">
        <v>2866</v>
      </c>
      <c r="B1488" t="s">
        <v>331</v>
      </c>
      <c r="C1488" t="s">
        <v>2861</v>
      </c>
      <c r="D1488" s="1">
        <v>45983</v>
      </c>
      <c r="E1488">
        <v>28</v>
      </c>
    </row>
    <row r="1489" spans="1:5" x14ac:dyDescent="0.25">
      <c r="A1489" t="s">
        <v>2867</v>
      </c>
      <c r="B1489" t="s">
        <v>332</v>
      </c>
      <c r="C1489" t="s">
        <v>2868</v>
      </c>
      <c r="D1489" s="1">
        <v>45749</v>
      </c>
      <c r="E1489">
        <v>21</v>
      </c>
    </row>
    <row r="1490" spans="1:5" x14ac:dyDescent="0.25">
      <c r="A1490" t="s">
        <v>2869</v>
      </c>
      <c r="B1490" t="s">
        <v>332</v>
      </c>
      <c r="C1490" t="s">
        <v>2868</v>
      </c>
      <c r="D1490" s="1">
        <v>45769</v>
      </c>
      <c r="E1490">
        <v>21</v>
      </c>
    </row>
    <row r="1491" spans="1:5" x14ac:dyDescent="0.25">
      <c r="A1491" t="s">
        <v>2870</v>
      </c>
      <c r="B1491" t="s">
        <v>332</v>
      </c>
      <c r="C1491" t="s">
        <v>2868</v>
      </c>
      <c r="D1491" s="1">
        <v>45789</v>
      </c>
      <c r="E1491">
        <v>21</v>
      </c>
    </row>
    <row r="1492" spans="1:5" x14ac:dyDescent="0.25">
      <c r="A1492" t="s">
        <v>2871</v>
      </c>
      <c r="B1492" t="s">
        <v>332</v>
      </c>
      <c r="C1492" t="s">
        <v>2868</v>
      </c>
      <c r="D1492" s="1">
        <v>45810</v>
      </c>
      <c r="E1492">
        <v>21</v>
      </c>
    </row>
    <row r="1493" spans="1:5" x14ac:dyDescent="0.25">
      <c r="A1493" t="s">
        <v>2872</v>
      </c>
      <c r="B1493" t="s">
        <v>332</v>
      </c>
      <c r="C1493" t="s">
        <v>2868</v>
      </c>
      <c r="D1493" s="1">
        <v>45829</v>
      </c>
      <c r="E1493">
        <v>21</v>
      </c>
    </row>
    <row r="1494" spans="1:5" x14ac:dyDescent="0.25">
      <c r="A1494" t="s">
        <v>2873</v>
      </c>
      <c r="B1494" t="s">
        <v>332</v>
      </c>
      <c r="C1494" t="s">
        <v>2868</v>
      </c>
      <c r="D1494" s="1">
        <v>45850</v>
      </c>
      <c r="E1494">
        <v>21</v>
      </c>
    </row>
    <row r="1495" spans="1:5" x14ac:dyDescent="0.25">
      <c r="A1495" t="s">
        <v>2874</v>
      </c>
      <c r="B1495" t="s">
        <v>333</v>
      </c>
      <c r="C1495" t="s">
        <v>2875</v>
      </c>
      <c r="D1495" s="1">
        <v>45685</v>
      </c>
      <c r="E1495">
        <v>21</v>
      </c>
    </row>
    <row r="1496" spans="1:5" x14ac:dyDescent="0.25">
      <c r="A1496" t="s">
        <v>2876</v>
      </c>
      <c r="B1496" t="s">
        <v>333</v>
      </c>
      <c r="C1496" t="s">
        <v>2875</v>
      </c>
      <c r="D1496" s="1">
        <v>45708</v>
      </c>
      <c r="E1496">
        <v>21</v>
      </c>
    </row>
    <row r="1497" spans="1:5" x14ac:dyDescent="0.25">
      <c r="A1497" t="s">
        <v>2877</v>
      </c>
      <c r="B1497" t="s">
        <v>333</v>
      </c>
      <c r="C1497" t="s">
        <v>2875</v>
      </c>
      <c r="D1497" s="1">
        <v>45729</v>
      </c>
      <c r="E1497">
        <v>21</v>
      </c>
    </row>
    <row r="1498" spans="1:5" x14ac:dyDescent="0.25">
      <c r="A1498" t="s">
        <v>2878</v>
      </c>
      <c r="B1498" t="s">
        <v>333</v>
      </c>
      <c r="C1498" t="s">
        <v>2875</v>
      </c>
      <c r="D1498" s="1">
        <v>45749</v>
      </c>
      <c r="E1498">
        <v>21</v>
      </c>
    </row>
    <row r="1499" spans="1:5" x14ac:dyDescent="0.25">
      <c r="A1499" t="s">
        <v>2879</v>
      </c>
      <c r="B1499" t="s">
        <v>334</v>
      </c>
      <c r="C1499" t="s">
        <v>2880</v>
      </c>
      <c r="D1499" s="1">
        <v>45833</v>
      </c>
      <c r="E1499">
        <v>28</v>
      </c>
    </row>
    <row r="1500" spans="1:5" x14ac:dyDescent="0.25">
      <c r="A1500" t="s">
        <v>2881</v>
      </c>
      <c r="B1500" t="s">
        <v>334</v>
      </c>
      <c r="C1500" t="s">
        <v>2880</v>
      </c>
      <c r="D1500" s="1">
        <v>45860</v>
      </c>
      <c r="E1500">
        <v>28</v>
      </c>
    </row>
    <row r="1501" spans="1:5" x14ac:dyDescent="0.25">
      <c r="A1501" t="s">
        <v>2882</v>
      </c>
      <c r="B1501" t="s">
        <v>334</v>
      </c>
      <c r="C1501" t="s">
        <v>2880</v>
      </c>
      <c r="D1501" s="1">
        <v>45889</v>
      </c>
      <c r="E1501">
        <v>28</v>
      </c>
    </row>
    <row r="1502" spans="1:5" x14ac:dyDescent="0.25">
      <c r="A1502" t="s">
        <v>2883</v>
      </c>
      <c r="B1502" t="s">
        <v>334</v>
      </c>
      <c r="C1502" t="s">
        <v>2880</v>
      </c>
      <c r="D1502" s="1">
        <v>45915</v>
      </c>
      <c r="E1502">
        <v>28</v>
      </c>
    </row>
    <row r="1503" spans="1:5" x14ac:dyDescent="0.25">
      <c r="A1503" t="s">
        <v>2884</v>
      </c>
      <c r="B1503" t="s">
        <v>334</v>
      </c>
      <c r="C1503" t="s">
        <v>2880</v>
      </c>
      <c r="D1503" s="1">
        <v>45942</v>
      </c>
      <c r="E1503">
        <v>28</v>
      </c>
    </row>
    <row r="1504" spans="1:5" x14ac:dyDescent="0.25">
      <c r="A1504" t="s">
        <v>2885</v>
      </c>
      <c r="B1504" t="s">
        <v>334</v>
      </c>
      <c r="C1504" t="s">
        <v>2880</v>
      </c>
      <c r="D1504" s="1">
        <v>45970</v>
      </c>
      <c r="E1504">
        <v>28</v>
      </c>
    </row>
    <row r="1505" spans="1:5" x14ac:dyDescent="0.25">
      <c r="A1505" t="s">
        <v>2886</v>
      </c>
      <c r="B1505" t="s">
        <v>335</v>
      </c>
      <c r="C1505" t="s">
        <v>2887</v>
      </c>
      <c r="D1505" s="1">
        <v>45813</v>
      </c>
      <c r="E1505">
        <v>21</v>
      </c>
    </row>
    <row r="1506" spans="1:5" x14ac:dyDescent="0.25">
      <c r="A1506" t="s">
        <v>2888</v>
      </c>
      <c r="B1506" t="s">
        <v>335</v>
      </c>
      <c r="C1506" t="s">
        <v>2887</v>
      </c>
      <c r="D1506" s="1">
        <v>45834</v>
      </c>
      <c r="E1506">
        <v>21</v>
      </c>
    </row>
    <row r="1507" spans="1:5" x14ac:dyDescent="0.25">
      <c r="A1507" t="s">
        <v>2889</v>
      </c>
      <c r="B1507" t="s">
        <v>335</v>
      </c>
      <c r="C1507" t="s">
        <v>2887</v>
      </c>
      <c r="D1507" s="1">
        <v>45854</v>
      </c>
      <c r="E1507">
        <v>21</v>
      </c>
    </row>
    <row r="1508" spans="1:5" x14ac:dyDescent="0.25">
      <c r="A1508" t="s">
        <v>2890</v>
      </c>
      <c r="B1508" t="s">
        <v>335</v>
      </c>
      <c r="C1508" t="s">
        <v>2887</v>
      </c>
      <c r="D1508" s="1">
        <v>45877</v>
      </c>
      <c r="E1508">
        <v>21</v>
      </c>
    </row>
    <row r="1509" spans="1:5" x14ac:dyDescent="0.25">
      <c r="A1509" t="s">
        <v>2891</v>
      </c>
      <c r="B1509" t="s">
        <v>335</v>
      </c>
      <c r="C1509" t="s">
        <v>2887</v>
      </c>
      <c r="D1509" s="1">
        <v>45895</v>
      </c>
      <c r="E1509">
        <v>21</v>
      </c>
    </row>
    <row r="1510" spans="1:5" x14ac:dyDescent="0.25">
      <c r="A1510" t="s">
        <v>2892</v>
      </c>
      <c r="B1510" t="s">
        <v>335</v>
      </c>
      <c r="C1510" t="s">
        <v>2887</v>
      </c>
      <c r="D1510" s="1">
        <v>45913</v>
      </c>
      <c r="E1510">
        <v>21</v>
      </c>
    </row>
    <row r="1511" spans="1:5" x14ac:dyDescent="0.25">
      <c r="A1511" t="s">
        <v>2893</v>
      </c>
      <c r="B1511" t="s">
        <v>336</v>
      </c>
      <c r="C1511" t="s">
        <v>2894</v>
      </c>
      <c r="D1511" s="1">
        <v>45730</v>
      </c>
      <c r="E1511">
        <v>30</v>
      </c>
    </row>
    <row r="1512" spans="1:5" x14ac:dyDescent="0.25">
      <c r="A1512" t="s">
        <v>2895</v>
      </c>
      <c r="B1512" t="s">
        <v>336</v>
      </c>
      <c r="C1512" t="s">
        <v>2894</v>
      </c>
      <c r="D1512" s="1">
        <v>45758</v>
      </c>
      <c r="E1512">
        <v>30</v>
      </c>
    </row>
    <row r="1513" spans="1:5" x14ac:dyDescent="0.25">
      <c r="A1513" t="s">
        <v>2896</v>
      </c>
      <c r="B1513" t="s">
        <v>336</v>
      </c>
      <c r="C1513" t="s">
        <v>2894</v>
      </c>
      <c r="D1513" s="1">
        <v>45785</v>
      </c>
      <c r="E1513">
        <v>30</v>
      </c>
    </row>
    <row r="1514" spans="1:5" x14ac:dyDescent="0.25">
      <c r="A1514" t="s">
        <v>2897</v>
      </c>
      <c r="B1514" t="s">
        <v>336</v>
      </c>
      <c r="C1514" t="s">
        <v>2894</v>
      </c>
      <c r="D1514" s="1">
        <v>45814</v>
      </c>
      <c r="E1514">
        <v>30</v>
      </c>
    </row>
    <row r="1515" spans="1:5" x14ac:dyDescent="0.25">
      <c r="A1515" t="s">
        <v>2898</v>
      </c>
      <c r="B1515" t="s">
        <v>336</v>
      </c>
      <c r="C1515" t="s">
        <v>2894</v>
      </c>
      <c r="D1515" s="1">
        <v>45842</v>
      </c>
      <c r="E1515">
        <v>30</v>
      </c>
    </row>
    <row r="1516" spans="1:5" x14ac:dyDescent="0.25">
      <c r="A1516" t="s">
        <v>2899</v>
      </c>
      <c r="B1516" t="s">
        <v>336</v>
      </c>
      <c r="C1516" t="s">
        <v>2894</v>
      </c>
      <c r="D1516" s="1">
        <v>45874</v>
      </c>
      <c r="E1516">
        <v>30</v>
      </c>
    </row>
    <row r="1517" spans="1:5" x14ac:dyDescent="0.25">
      <c r="A1517" t="s">
        <v>2900</v>
      </c>
      <c r="B1517" t="s">
        <v>337</v>
      </c>
      <c r="C1517" t="s">
        <v>2901</v>
      </c>
      <c r="D1517" s="1">
        <v>45755</v>
      </c>
      <c r="E1517">
        <v>28</v>
      </c>
    </row>
    <row r="1518" spans="1:5" x14ac:dyDescent="0.25">
      <c r="A1518" t="s">
        <v>2902</v>
      </c>
      <c r="B1518" t="s">
        <v>337</v>
      </c>
      <c r="C1518" t="s">
        <v>2901</v>
      </c>
      <c r="D1518" s="1">
        <v>45784</v>
      </c>
      <c r="E1518">
        <v>28</v>
      </c>
    </row>
    <row r="1519" spans="1:5" x14ac:dyDescent="0.25">
      <c r="A1519" t="s">
        <v>2903</v>
      </c>
      <c r="B1519" t="s">
        <v>337</v>
      </c>
      <c r="C1519" t="s">
        <v>2901</v>
      </c>
      <c r="D1519" s="1">
        <v>45810</v>
      </c>
      <c r="E1519">
        <v>28</v>
      </c>
    </row>
    <row r="1520" spans="1:5" x14ac:dyDescent="0.25">
      <c r="A1520" t="s">
        <v>2904</v>
      </c>
      <c r="B1520" t="s">
        <v>338</v>
      </c>
      <c r="C1520" t="s">
        <v>2905</v>
      </c>
      <c r="D1520" s="1">
        <v>45827</v>
      </c>
      <c r="E1520">
        <v>28</v>
      </c>
    </row>
    <row r="1521" spans="1:5" x14ac:dyDescent="0.25">
      <c r="A1521" t="s">
        <v>2906</v>
      </c>
      <c r="B1521" t="s">
        <v>338</v>
      </c>
      <c r="C1521" t="s">
        <v>2905</v>
      </c>
      <c r="D1521" s="1">
        <v>45852</v>
      </c>
      <c r="E1521">
        <v>28</v>
      </c>
    </row>
    <row r="1522" spans="1:5" x14ac:dyDescent="0.25">
      <c r="A1522" t="s">
        <v>2907</v>
      </c>
      <c r="B1522" t="s">
        <v>338</v>
      </c>
      <c r="C1522" t="s">
        <v>2905</v>
      </c>
      <c r="D1522" s="1">
        <v>45881</v>
      </c>
      <c r="E1522">
        <v>28</v>
      </c>
    </row>
    <row r="1523" spans="1:5" x14ac:dyDescent="0.25">
      <c r="A1523" t="s">
        <v>2908</v>
      </c>
      <c r="B1523" t="s">
        <v>338</v>
      </c>
      <c r="C1523" t="s">
        <v>2905</v>
      </c>
      <c r="D1523" s="1">
        <v>45909</v>
      </c>
      <c r="E1523">
        <v>28</v>
      </c>
    </row>
    <row r="1524" spans="1:5" x14ac:dyDescent="0.25">
      <c r="A1524" t="s">
        <v>2909</v>
      </c>
      <c r="B1524" t="s">
        <v>338</v>
      </c>
      <c r="C1524" t="s">
        <v>2905</v>
      </c>
      <c r="D1524" s="1">
        <v>45937</v>
      </c>
      <c r="E1524">
        <v>28</v>
      </c>
    </row>
    <row r="1525" spans="1:5" x14ac:dyDescent="0.25">
      <c r="A1525" t="s">
        <v>2910</v>
      </c>
      <c r="B1525" t="s">
        <v>338</v>
      </c>
      <c r="C1525" t="s">
        <v>2905</v>
      </c>
      <c r="D1525" s="1">
        <v>45963</v>
      </c>
      <c r="E1525">
        <v>28</v>
      </c>
    </row>
    <row r="1526" spans="1:5" x14ac:dyDescent="0.25">
      <c r="A1526" t="s">
        <v>2911</v>
      </c>
      <c r="B1526" t="s">
        <v>339</v>
      </c>
      <c r="C1526" t="s">
        <v>2912</v>
      </c>
      <c r="D1526" s="1">
        <v>45779</v>
      </c>
      <c r="E1526">
        <v>28</v>
      </c>
    </row>
    <row r="1527" spans="1:5" x14ac:dyDescent="0.25">
      <c r="A1527" t="s">
        <v>2913</v>
      </c>
      <c r="B1527" t="s">
        <v>339</v>
      </c>
      <c r="C1527" t="s">
        <v>2912</v>
      </c>
      <c r="D1527" s="1">
        <v>45808</v>
      </c>
      <c r="E1527">
        <v>28</v>
      </c>
    </row>
    <row r="1528" spans="1:5" x14ac:dyDescent="0.25">
      <c r="A1528" t="s">
        <v>2914</v>
      </c>
      <c r="B1528" t="s">
        <v>339</v>
      </c>
      <c r="C1528" t="s">
        <v>2912</v>
      </c>
      <c r="D1528" s="1">
        <v>45837</v>
      </c>
      <c r="E1528">
        <v>28</v>
      </c>
    </row>
    <row r="1529" spans="1:5" x14ac:dyDescent="0.25">
      <c r="A1529" t="s">
        <v>2915</v>
      </c>
      <c r="B1529" t="s">
        <v>339</v>
      </c>
      <c r="C1529" t="s">
        <v>2912</v>
      </c>
      <c r="D1529" s="1">
        <v>45866</v>
      </c>
      <c r="E1529">
        <v>28</v>
      </c>
    </row>
    <row r="1530" spans="1:5" x14ac:dyDescent="0.25">
      <c r="A1530" t="s">
        <v>2916</v>
      </c>
      <c r="B1530" t="s">
        <v>339</v>
      </c>
      <c r="C1530" t="s">
        <v>2912</v>
      </c>
      <c r="D1530" s="1">
        <v>45893</v>
      </c>
      <c r="E1530">
        <v>28</v>
      </c>
    </row>
    <row r="1531" spans="1:5" x14ac:dyDescent="0.25">
      <c r="A1531" t="s">
        <v>2917</v>
      </c>
      <c r="B1531" t="s">
        <v>339</v>
      </c>
      <c r="C1531" t="s">
        <v>2912</v>
      </c>
      <c r="D1531" s="1">
        <v>45918</v>
      </c>
      <c r="E1531">
        <v>28</v>
      </c>
    </row>
    <row r="1532" spans="1:5" x14ac:dyDescent="0.25">
      <c r="A1532" t="s">
        <v>2918</v>
      </c>
      <c r="B1532" t="s">
        <v>340</v>
      </c>
      <c r="C1532" t="s">
        <v>2919</v>
      </c>
      <c r="D1532" s="1">
        <v>45794</v>
      </c>
      <c r="E1532">
        <v>21</v>
      </c>
    </row>
    <row r="1533" spans="1:5" x14ac:dyDescent="0.25">
      <c r="A1533" t="s">
        <v>2920</v>
      </c>
      <c r="B1533" t="s">
        <v>340</v>
      </c>
      <c r="C1533" t="s">
        <v>2919</v>
      </c>
      <c r="D1533" s="1">
        <v>45816</v>
      </c>
      <c r="E1533">
        <v>21</v>
      </c>
    </row>
    <row r="1534" spans="1:5" x14ac:dyDescent="0.25">
      <c r="A1534" t="s">
        <v>2921</v>
      </c>
      <c r="B1534" t="s">
        <v>340</v>
      </c>
      <c r="C1534" t="s">
        <v>2919</v>
      </c>
      <c r="D1534" s="1">
        <v>45838</v>
      </c>
      <c r="E1534">
        <v>21</v>
      </c>
    </row>
    <row r="1535" spans="1:5" x14ac:dyDescent="0.25">
      <c r="A1535" t="s">
        <v>2922</v>
      </c>
      <c r="B1535" t="s">
        <v>340</v>
      </c>
      <c r="C1535" t="s">
        <v>2919</v>
      </c>
      <c r="D1535" s="1">
        <v>45859</v>
      </c>
      <c r="E1535">
        <v>21</v>
      </c>
    </row>
    <row r="1536" spans="1:5" x14ac:dyDescent="0.25">
      <c r="A1536" t="s">
        <v>2923</v>
      </c>
      <c r="B1536" t="s">
        <v>340</v>
      </c>
      <c r="C1536" t="s">
        <v>2919</v>
      </c>
      <c r="D1536" s="1">
        <v>45881</v>
      </c>
      <c r="E1536">
        <v>21</v>
      </c>
    </row>
    <row r="1537" spans="1:5" x14ac:dyDescent="0.25">
      <c r="A1537" t="s">
        <v>2924</v>
      </c>
      <c r="B1537" t="s">
        <v>340</v>
      </c>
      <c r="C1537" t="s">
        <v>2919</v>
      </c>
      <c r="D1537" s="1">
        <v>45904</v>
      </c>
      <c r="E1537">
        <v>21</v>
      </c>
    </row>
    <row r="1538" spans="1:5" x14ac:dyDescent="0.25">
      <c r="A1538" t="s">
        <v>2925</v>
      </c>
      <c r="B1538" t="s">
        <v>341</v>
      </c>
      <c r="C1538" t="s">
        <v>2926</v>
      </c>
      <c r="D1538" s="1">
        <v>45692</v>
      </c>
      <c r="E1538">
        <v>30</v>
      </c>
    </row>
    <row r="1539" spans="1:5" x14ac:dyDescent="0.25">
      <c r="A1539" t="s">
        <v>2927</v>
      </c>
      <c r="B1539" t="s">
        <v>341</v>
      </c>
      <c r="C1539" t="s">
        <v>2926</v>
      </c>
      <c r="D1539" s="1">
        <v>45724</v>
      </c>
      <c r="E1539">
        <v>30</v>
      </c>
    </row>
    <row r="1540" spans="1:5" x14ac:dyDescent="0.25">
      <c r="A1540" t="s">
        <v>2928</v>
      </c>
      <c r="B1540" t="s">
        <v>341</v>
      </c>
      <c r="C1540" t="s">
        <v>2926</v>
      </c>
      <c r="D1540" s="1">
        <v>45754</v>
      </c>
      <c r="E1540">
        <v>30</v>
      </c>
    </row>
    <row r="1541" spans="1:5" x14ac:dyDescent="0.25">
      <c r="A1541" t="s">
        <v>2929</v>
      </c>
      <c r="B1541" t="s">
        <v>341</v>
      </c>
      <c r="C1541" t="s">
        <v>2926</v>
      </c>
      <c r="D1541" s="1">
        <v>45784</v>
      </c>
      <c r="E1541">
        <v>30</v>
      </c>
    </row>
    <row r="1542" spans="1:5" x14ac:dyDescent="0.25">
      <c r="A1542" t="s">
        <v>2930</v>
      </c>
      <c r="B1542" t="s">
        <v>341</v>
      </c>
      <c r="C1542" t="s">
        <v>2926</v>
      </c>
      <c r="D1542" s="1">
        <v>45812</v>
      </c>
      <c r="E1542">
        <v>30</v>
      </c>
    </row>
    <row r="1543" spans="1:5" x14ac:dyDescent="0.25">
      <c r="A1543" t="s">
        <v>2931</v>
      </c>
      <c r="B1543" t="s">
        <v>341</v>
      </c>
      <c r="C1543" t="s">
        <v>2926</v>
      </c>
      <c r="D1543" s="1">
        <v>45842</v>
      </c>
      <c r="E1543">
        <v>30</v>
      </c>
    </row>
    <row r="1544" spans="1:5" x14ac:dyDescent="0.25">
      <c r="A1544" t="s">
        <v>2932</v>
      </c>
      <c r="B1544" t="s">
        <v>342</v>
      </c>
      <c r="C1544" t="s">
        <v>2933</v>
      </c>
      <c r="D1544" s="1">
        <v>45797</v>
      </c>
      <c r="E1544">
        <v>21</v>
      </c>
    </row>
    <row r="1545" spans="1:5" x14ac:dyDescent="0.25">
      <c r="A1545" t="s">
        <v>2934</v>
      </c>
      <c r="B1545" t="s">
        <v>342</v>
      </c>
      <c r="C1545" t="s">
        <v>2933</v>
      </c>
      <c r="D1545" s="1">
        <v>45820</v>
      </c>
      <c r="E1545">
        <v>21</v>
      </c>
    </row>
    <row r="1546" spans="1:5" x14ac:dyDescent="0.25">
      <c r="A1546" t="s">
        <v>2935</v>
      </c>
      <c r="B1546" t="s">
        <v>342</v>
      </c>
      <c r="C1546" t="s">
        <v>2933</v>
      </c>
      <c r="D1546" s="1">
        <v>45839</v>
      </c>
      <c r="E1546">
        <v>21</v>
      </c>
    </row>
    <row r="1547" spans="1:5" x14ac:dyDescent="0.25">
      <c r="A1547" t="s">
        <v>2936</v>
      </c>
      <c r="B1547" t="s">
        <v>343</v>
      </c>
      <c r="C1547" t="s">
        <v>2937</v>
      </c>
      <c r="D1547" s="1">
        <v>45820</v>
      </c>
      <c r="E1547">
        <v>30</v>
      </c>
    </row>
    <row r="1548" spans="1:5" x14ac:dyDescent="0.25">
      <c r="A1548" t="s">
        <v>2938</v>
      </c>
      <c r="B1548" t="s">
        <v>343</v>
      </c>
      <c r="C1548" t="s">
        <v>2937</v>
      </c>
      <c r="D1548" s="1">
        <v>45852</v>
      </c>
      <c r="E1548">
        <v>30</v>
      </c>
    </row>
    <row r="1549" spans="1:5" x14ac:dyDescent="0.25">
      <c r="A1549" t="s">
        <v>2939</v>
      </c>
      <c r="B1549" t="s">
        <v>343</v>
      </c>
      <c r="C1549" t="s">
        <v>2937</v>
      </c>
      <c r="D1549" s="1">
        <v>45882</v>
      </c>
      <c r="E1549">
        <v>30</v>
      </c>
    </row>
    <row r="1550" spans="1:5" x14ac:dyDescent="0.25">
      <c r="A1550" t="s">
        <v>2940</v>
      </c>
      <c r="B1550" t="s">
        <v>343</v>
      </c>
      <c r="C1550" t="s">
        <v>2937</v>
      </c>
      <c r="D1550" s="1">
        <v>45915</v>
      </c>
      <c r="E1550">
        <v>30</v>
      </c>
    </row>
    <row r="1551" spans="1:5" x14ac:dyDescent="0.25">
      <c r="A1551" t="s">
        <v>2941</v>
      </c>
      <c r="B1551" t="s">
        <v>343</v>
      </c>
      <c r="C1551" t="s">
        <v>2937</v>
      </c>
      <c r="D1551" s="1">
        <v>45944</v>
      </c>
      <c r="E1551">
        <v>30</v>
      </c>
    </row>
    <row r="1552" spans="1:5" x14ac:dyDescent="0.25">
      <c r="A1552" t="s">
        <v>2942</v>
      </c>
      <c r="B1552" t="s">
        <v>344</v>
      </c>
      <c r="C1552" t="s">
        <v>2943</v>
      </c>
      <c r="D1552" s="1">
        <v>45734</v>
      </c>
      <c r="E1552">
        <v>21</v>
      </c>
    </row>
    <row r="1553" spans="1:5" x14ac:dyDescent="0.25">
      <c r="A1553" t="s">
        <v>2944</v>
      </c>
      <c r="B1553" t="s">
        <v>344</v>
      </c>
      <c r="C1553" t="s">
        <v>2943</v>
      </c>
      <c r="D1553" s="1">
        <v>45755</v>
      </c>
      <c r="E1553">
        <v>21</v>
      </c>
    </row>
    <row r="1554" spans="1:5" x14ac:dyDescent="0.25">
      <c r="A1554" t="s">
        <v>2945</v>
      </c>
      <c r="B1554" t="s">
        <v>344</v>
      </c>
      <c r="C1554" t="s">
        <v>2943</v>
      </c>
      <c r="D1554" s="1">
        <v>45775</v>
      </c>
      <c r="E1554">
        <v>21</v>
      </c>
    </row>
    <row r="1555" spans="1:5" x14ac:dyDescent="0.25">
      <c r="A1555" t="s">
        <v>2946</v>
      </c>
      <c r="B1555" t="s">
        <v>344</v>
      </c>
      <c r="C1555" t="s">
        <v>2943</v>
      </c>
      <c r="D1555" s="1">
        <v>45797</v>
      </c>
      <c r="E1555">
        <v>21</v>
      </c>
    </row>
    <row r="1556" spans="1:5" x14ac:dyDescent="0.25">
      <c r="A1556" t="s">
        <v>2947</v>
      </c>
      <c r="B1556" t="s">
        <v>344</v>
      </c>
      <c r="C1556" t="s">
        <v>2943</v>
      </c>
      <c r="D1556" s="1">
        <v>45818</v>
      </c>
      <c r="E1556">
        <v>21</v>
      </c>
    </row>
    <row r="1557" spans="1:5" x14ac:dyDescent="0.25">
      <c r="A1557" t="s">
        <v>2948</v>
      </c>
      <c r="B1557" t="s">
        <v>345</v>
      </c>
      <c r="C1557" t="s">
        <v>2949</v>
      </c>
      <c r="D1557" s="1">
        <v>45660</v>
      </c>
      <c r="E1557">
        <v>30</v>
      </c>
    </row>
    <row r="1558" spans="1:5" x14ac:dyDescent="0.25">
      <c r="A1558" t="s">
        <v>2950</v>
      </c>
      <c r="B1558" t="s">
        <v>345</v>
      </c>
      <c r="C1558" t="s">
        <v>2949</v>
      </c>
      <c r="D1558" s="1">
        <v>45689</v>
      </c>
      <c r="E1558">
        <v>30</v>
      </c>
    </row>
    <row r="1559" spans="1:5" x14ac:dyDescent="0.25">
      <c r="A1559" t="s">
        <v>2951</v>
      </c>
      <c r="B1559" t="s">
        <v>345</v>
      </c>
      <c r="C1559" t="s">
        <v>2949</v>
      </c>
      <c r="D1559" s="1">
        <v>45722</v>
      </c>
      <c r="E1559">
        <v>30</v>
      </c>
    </row>
    <row r="1560" spans="1:5" x14ac:dyDescent="0.25">
      <c r="A1560" t="s">
        <v>2952</v>
      </c>
      <c r="B1560" t="s">
        <v>345</v>
      </c>
      <c r="C1560" t="s">
        <v>2949</v>
      </c>
      <c r="D1560" s="1">
        <v>45752</v>
      </c>
      <c r="E1560">
        <v>30</v>
      </c>
    </row>
    <row r="1561" spans="1:5" x14ac:dyDescent="0.25">
      <c r="A1561" t="s">
        <v>2953</v>
      </c>
      <c r="B1561" t="s">
        <v>345</v>
      </c>
      <c r="C1561" t="s">
        <v>2949</v>
      </c>
      <c r="D1561" s="1">
        <v>45779</v>
      </c>
      <c r="E1561">
        <v>30</v>
      </c>
    </row>
    <row r="1562" spans="1:5" x14ac:dyDescent="0.25">
      <c r="A1562" t="s">
        <v>2954</v>
      </c>
      <c r="B1562" t="s">
        <v>345</v>
      </c>
      <c r="C1562" t="s">
        <v>2949</v>
      </c>
      <c r="D1562" s="1">
        <v>45806</v>
      </c>
      <c r="E1562">
        <v>30</v>
      </c>
    </row>
    <row r="1563" spans="1:5" x14ac:dyDescent="0.25">
      <c r="A1563" t="s">
        <v>2955</v>
      </c>
      <c r="B1563" t="s">
        <v>346</v>
      </c>
      <c r="C1563" t="s">
        <v>2956</v>
      </c>
      <c r="D1563" s="1">
        <v>45800</v>
      </c>
      <c r="E1563">
        <v>30</v>
      </c>
    </row>
    <row r="1564" spans="1:5" x14ac:dyDescent="0.25">
      <c r="A1564" t="s">
        <v>2957</v>
      </c>
      <c r="B1564" t="s">
        <v>346</v>
      </c>
      <c r="C1564" t="s">
        <v>2956</v>
      </c>
      <c r="D1564" s="1">
        <v>45830</v>
      </c>
      <c r="E1564">
        <v>30</v>
      </c>
    </row>
    <row r="1565" spans="1:5" x14ac:dyDescent="0.25">
      <c r="A1565" t="s">
        <v>2958</v>
      </c>
      <c r="B1565" t="s">
        <v>346</v>
      </c>
      <c r="C1565" t="s">
        <v>2956</v>
      </c>
      <c r="D1565" s="1">
        <v>45857</v>
      </c>
      <c r="E1565">
        <v>30</v>
      </c>
    </row>
    <row r="1566" spans="1:5" x14ac:dyDescent="0.25">
      <c r="A1566" t="s">
        <v>2959</v>
      </c>
      <c r="B1566" t="s">
        <v>346</v>
      </c>
      <c r="C1566" t="s">
        <v>2956</v>
      </c>
      <c r="D1566" s="1">
        <v>45889</v>
      </c>
      <c r="E1566">
        <v>30</v>
      </c>
    </row>
    <row r="1567" spans="1:5" x14ac:dyDescent="0.25">
      <c r="A1567" t="s">
        <v>2960</v>
      </c>
      <c r="B1567" t="s">
        <v>346</v>
      </c>
      <c r="C1567" t="s">
        <v>2956</v>
      </c>
      <c r="D1567" s="1">
        <v>45917</v>
      </c>
      <c r="E1567">
        <v>30</v>
      </c>
    </row>
    <row r="1568" spans="1:5" x14ac:dyDescent="0.25">
      <c r="A1568" t="s">
        <v>2961</v>
      </c>
      <c r="B1568" t="s">
        <v>346</v>
      </c>
      <c r="C1568" t="s">
        <v>2956</v>
      </c>
      <c r="D1568" s="1">
        <v>45950</v>
      </c>
      <c r="E1568">
        <v>30</v>
      </c>
    </row>
    <row r="1569" spans="1:5" x14ac:dyDescent="0.25">
      <c r="A1569" t="s">
        <v>2962</v>
      </c>
      <c r="B1569" t="s">
        <v>347</v>
      </c>
      <c r="C1569" t="s">
        <v>2963</v>
      </c>
      <c r="D1569" s="1">
        <v>45689</v>
      </c>
      <c r="E1569">
        <v>21</v>
      </c>
    </row>
    <row r="1570" spans="1:5" x14ac:dyDescent="0.25">
      <c r="A1570" t="s">
        <v>2964</v>
      </c>
      <c r="B1570" t="s">
        <v>347</v>
      </c>
      <c r="C1570" t="s">
        <v>2963</v>
      </c>
      <c r="D1570" s="1">
        <v>45711</v>
      </c>
      <c r="E1570">
        <v>21</v>
      </c>
    </row>
    <row r="1571" spans="1:5" x14ac:dyDescent="0.25">
      <c r="A1571" t="s">
        <v>2965</v>
      </c>
      <c r="B1571" t="s">
        <v>347</v>
      </c>
      <c r="C1571" t="s">
        <v>2963</v>
      </c>
      <c r="D1571" s="1">
        <v>45730</v>
      </c>
      <c r="E1571">
        <v>21</v>
      </c>
    </row>
    <row r="1572" spans="1:5" x14ac:dyDescent="0.25">
      <c r="A1572" t="s">
        <v>2966</v>
      </c>
      <c r="B1572" t="s">
        <v>347</v>
      </c>
      <c r="C1572" t="s">
        <v>2963</v>
      </c>
      <c r="D1572" s="1">
        <v>45748</v>
      </c>
      <c r="E1572">
        <v>21</v>
      </c>
    </row>
    <row r="1573" spans="1:5" x14ac:dyDescent="0.25">
      <c r="A1573" t="s">
        <v>2967</v>
      </c>
      <c r="B1573" t="s">
        <v>348</v>
      </c>
      <c r="C1573" t="s">
        <v>2968</v>
      </c>
      <c r="D1573" s="1">
        <v>45659</v>
      </c>
      <c r="E1573">
        <v>28</v>
      </c>
    </row>
    <row r="1574" spans="1:5" x14ac:dyDescent="0.25">
      <c r="A1574" t="s">
        <v>2969</v>
      </c>
      <c r="B1574" t="s">
        <v>348</v>
      </c>
      <c r="C1574" t="s">
        <v>2968</v>
      </c>
      <c r="D1574" s="1">
        <v>45689</v>
      </c>
      <c r="E1574">
        <v>28</v>
      </c>
    </row>
    <row r="1575" spans="1:5" x14ac:dyDescent="0.25">
      <c r="A1575" t="s">
        <v>2970</v>
      </c>
      <c r="B1575" t="s">
        <v>348</v>
      </c>
      <c r="C1575" t="s">
        <v>2968</v>
      </c>
      <c r="D1575" s="1">
        <v>45719</v>
      </c>
      <c r="E1575">
        <v>28</v>
      </c>
    </row>
    <row r="1576" spans="1:5" x14ac:dyDescent="0.25">
      <c r="A1576" t="s">
        <v>2971</v>
      </c>
      <c r="B1576" t="s">
        <v>348</v>
      </c>
      <c r="C1576" t="s">
        <v>2968</v>
      </c>
      <c r="D1576" s="1">
        <v>45745</v>
      </c>
      <c r="E1576">
        <v>28</v>
      </c>
    </row>
    <row r="1577" spans="1:5" x14ac:dyDescent="0.25">
      <c r="A1577" t="s">
        <v>2972</v>
      </c>
      <c r="B1577" t="s">
        <v>349</v>
      </c>
      <c r="C1577" t="s">
        <v>2973</v>
      </c>
      <c r="D1577" s="1">
        <v>45810</v>
      </c>
      <c r="E1577">
        <v>21</v>
      </c>
    </row>
    <row r="1578" spans="1:5" x14ac:dyDescent="0.25">
      <c r="A1578" t="s">
        <v>2974</v>
      </c>
      <c r="B1578" t="s">
        <v>349</v>
      </c>
      <c r="C1578" t="s">
        <v>2973</v>
      </c>
      <c r="D1578" s="1">
        <v>45833</v>
      </c>
      <c r="E1578">
        <v>21</v>
      </c>
    </row>
    <row r="1579" spans="1:5" x14ac:dyDescent="0.25">
      <c r="A1579" t="s">
        <v>2975</v>
      </c>
      <c r="B1579" t="s">
        <v>349</v>
      </c>
      <c r="C1579" t="s">
        <v>2973</v>
      </c>
      <c r="D1579" s="1">
        <v>45852</v>
      </c>
      <c r="E1579">
        <v>21</v>
      </c>
    </row>
    <row r="1580" spans="1:5" x14ac:dyDescent="0.25">
      <c r="A1580" t="s">
        <v>2976</v>
      </c>
      <c r="B1580" t="s">
        <v>349</v>
      </c>
      <c r="C1580" t="s">
        <v>2973</v>
      </c>
      <c r="D1580" s="1">
        <v>45875</v>
      </c>
      <c r="E1580">
        <v>21</v>
      </c>
    </row>
    <row r="1581" spans="1:5" x14ac:dyDescent="0.25">
      <c r="A1581" t="s">
        <v>2977</v>
      </c>
      <c r="B1581" t="s">
        <v>350</v>
      </c>
      <c r="C1581" t="s">
        <v>2978</v>
      </c>
      <c r="D1581" s="1">
        <v>45795</v>
      </c>
      <c r="E1581">
        <v>30</v>
      </c>
    </row>
    <row r="1582" spans="1:5" x14ac:dyDescent="0.25">
      <c r="A1582" t="s">
        <v>2979</v>
      </c>
      <c r="B1582" t="s">
        <v>350</v>
      </c>
      <c r="C1582" t="s">
        <v>2978</v>
      </c>
      <c r="D1582" s="1">
        <v>45827</v>
      </c>
      <c r="E1582">
        <v>30</v>
      </c>
    </row>
    <row r="1583" spans="1:5" x14ac:dyDescent="0.25">
      <c r="A1583" t="s">
        <v>2980</v>
      </c>
      <c r="B1583" t="s">
        <v>350</v>
      </c>
      <c r="C1583" t="s">
        <v>2978</v>
      </c>
      <c r="D1583" s="1">
        <v>45857</v>
      </c>
      <c r="E1583">
        <v>30</v>
      </c>
    </row>
    <row r="1584" spans="1:5" x14ac:dyDescent="0.25">
      <c r="A1584" t="s">
        <v>2981</v>
      </c>
      <c r="B1584" t="s">
        <v>351</v>
      </c>
      <c r="C1584" t="s">
        <v>2982</v>
      </c>
      <c r="D1584" s="1">
        <v>45679</v>
      </c>
      <c r="E1584">
        <v>21</v>
      </c>
    </row>
    <row r="1585" spans="1:5" x14ac:dyDescent="0.25">
      <c r="A1585" t="s">
        <v>2983</v>
      </c>
      <c r="B1585" t="s">
        <v>351</v>
      </c>
      <c r="C1585" t="s">
        <v>2982</v>
      </c>
      <c r="D1585" s="1">
        <v>45703</v>
      </c>
      <c r="E1585">
        <v>21</v>
      </c>
    </row>
    <row r="1586" spans="1:5" x14ac:dyDescent="0.25">
      <c r="A1586" t="s">
        <v>2984</v>
      </c>
      <c r="B1586" t="s">
        <v>351</v>
      </c>
      <c r="C1586" t="s">
        <v>2982</v>
      </c>
      <c r="D1586" s="1">
        <v>45722</v>
      </c>
      <c r="E1586">
        <v>21</v>
      </c>
    </row>
    <row r="1587" spans="1:5" x14ac:dyDescent="0.25">
      <c r="A1587" t="s">
        <v>2985</v>
      </c>
      <c r="B1587" t="s">
        <v>352</v>
      </c>
      <c r="C1587" t="s">
        <v>2986</v>
      </c>
      <c r="D1587" s="1">
        <v>45711</v>
      </c>
      <c r="E1587">
        <v>21</v>
      </c>
    </row>
    <row r="1588" spans="1:5" x14ac:dyDescent="0.25">
      <c r="A1588" t="s">
        <v>2987</v>
      </c>
      <c r="B1588" t="s">
        <v>352</v>
      </c>
      <c r="C1588" t="s">
        <v>2986</v>
      </c>
      <c r="D1588" s="1">
        <v>45732</v>
      </c>
      <c r="E1588">
        <v>21</v>
      </c>
    </row>
    <row r="1589" spans="1:5" x14ac:dyDescent="0.25">
      <c r="A1589" t="s">
        <v>2988</v>
      </c>
      <c r="B1589" t="s">
        <v>352</v>
      </c>
      <c r="C1589" t="s">
        <v>2986</v>
      </c>
      <c r="D1589" s="1">
        <v>45750</v>
      </c>
      <c r="E1589">
        <v>21</v>
      </c>
    </row>
    <row r="1590" spans="1:5" x14ac:dyDescent="0.25">
      <c r="A1590" t="s">
        <v>2989</v>
      </c>
      <c r="B1590" t="s">
        <v>353</v>
      </c>
      <c r="C1590" t="s">
        <v>2990</v>
      </c>
      <c r="D1590" s="1">
        <v>45712</v>
      </c>
      <c r="E1590">
        <v>21</v>
      </c>
    </row>
    <row r="1591" spans="1:5" x14ac:dyDescent="0.25">
      <c r="A1591" t="s">
        <v>2991</v>
      </c>
      <c r="B1591" t="s">
        <v>353</v>
      </c>
      <c r="C1591" t="s">
        <v>2990</v>
      </c>
      <c r="D1591" s="1">
        <v>45730</v>
      </c>
      <c r="E1591">
        <v>21</v>
      </c>
    </row>
    <row r="1592" spans="1:5" x14ac:dyDescent="0.25">
      <c r="A1592" t="s">
        <v>2992</v>
      </c>
      <c r="B1592" t="s">
        <v>353</v>
      </c>
      <c r="C1592" t="s">
        <v>2990</v>
      </c>
      <c r="D1592" s="1">
        <v>45753</v>
      </c>
      <c r="E1592">
        <v>21</v>
      </c>
    </row>
    <row r="1593" spans="1:5" x14ac:dyDescent="0.25">
      <c r="A1593" t="s">
        <v>2993</v>
      </c>
      <c r="B1593" t="s">
        <v>354</v>
      </c>
      <c r="C1593" t="s">
        <v>2994</v>
      </c>
      <c r="D1593" s="1">
        <v>45823</v>
      </c>
      <c r="E1593">
        <v>28</v>
      </c>
    </row>
    <row r="1594" spans="1:5" x14ac:dyDescent="0.25">
      <c r="A1594" t="s">
        <v>2995</v>
      </c>
      <c r="B1594" t="s">
        <v>354</v>
      </c>
      <c r="C1594" t="s">
        <v>2994</v>
      </c>
      <c r="D1594" s="1">
        <v>45850</v>
      </c>
      <c r="E1594">
        <v>28</v>
      </c>
    </row>
    <row r="1595" spans="1:5" x14ac:dyDescent="0.25">
      <c r="A1595" t="s">
        <v>2996</v>
      </c>
      <c r="B1595" t="s">
        <v>354</v>
      </c>
      <c r="C1595" t="s">
        <v>2994</v>
      </c>
      <c r="D1595" s="1">
        <v>45879</v>
      </c>
      <c r="E1595">
        <v>28</v>
      </c>
    </row>
    <row r="1596" spans="1:5" x14ac:dyDescent="0.25">
      <c r="A1596" t="s">
        <v>2997</v>
      </c>
      <c r="B1596" t="s">
        <v>355</v>
      </c>
      <c r="C1596" t="s">
        <v>2998</v>
      </c>
      <c r="D1596" s="1">
        <v>45694</v>
      </c>
      <c r="E1596">
        <v>28</v>
      </c>
    </row>
    <row r="1597" spans="1:5" x14ac:dyDescent="0.25">
      <c r="A1597" t="s">
        <v>2999</v>
      </c>
      <c r="B1597" t="s">
        <v>355</v>
      </c>
      <c r="C1597" t="s">
        <v>2998</v>
      </c>
      <c r="D1597" s="1">
        <v>45720</v>
      </c>
      <c r="E1597">
        <v>28</v>
      </c>
    </row>
    <row r="1598" spans="1:5" x14ac:dyDescent="0.25">
      <c r="A1598" t="s">
        <v>3000</v>
      </c>
      <c r="B1598" t="s">
        <v>355</v>
      </c>
      <c r="C1598" t="s">
        <v>2998</v>
      </c>
      <c r="D1598" s="1">
        <v>45745</v>
      </c>
      <c r="E1598">
        <v>28</v>
      </c>
    </row>
    <row r="1599" spans="1:5" x14ac:dyDescent="0.25">
      <c r="A1599" t="s">
        <v>3001</v>
      </c>
      <c r="B1599" t="s">
        <v>355</v>
      </c>
      <c r="C1599" t="s">
        <v>2998</v>
      </c>
      <c r="D1599" s="1">
        <v>45772</v>
      </c>
      <c r="E1599">
        <v>28</v>
      </c>
    </row>
    <row r="1600" spans="1:5" x14ac:dyDescent="0.25">
      <c r="A1600" t="s">
        <v>3002</v>
      </c>
      <c r="B1600" t="s">
        <v>355</v>
      </c>
      <c r="C1600" t="s">
        <v>2998</v>
      </c>
      <c r="D1600" s="1">
        <v>45797</v>
      </c>
      <c r="E1600">
        <v>28</v>
      </c>
    </row>
    <row r="1601" spans="1:5" x14ac:dyDescent="0.25">
      <c r="A1601" t="s">
        <v>3003</v>
      </c>
      <c r="B1601" t="s">
        <v>355</v>
      </c>
      <c r="C1601" t="s">
        <v>2998</v>
      </c>
      <c r="D1601" s="1">
        <v>45827</v>
      </c>
      <c r="E1601">
        <v>28</v>
      </c>
    </row>
    <row r="1602" spans="1:5" x14ac:dyDescent="0.25">
      <c r="A1602" t="s">
        <v>3004</v>
      </c>
      <c r="B1602" t="s">
        <v>356</v>
      </c>
      <c r="C1602" t="s">
        <v>3005</v>
      </c>
      <c r="D1602" s="1">
        <v>45705</v>
      </c>
      <c r="E1602">
        <v>28</v>
      </c>
    </row>
    <row r="1603" spans="1:5" x14ac:dyDescent="0.25">
      <c r="A1603" t="s">
        <v>3006</v>
      </c>
      <c r="B1603" t="s">
        <v>356</v>
      </c>
      <c r="C1603" t="s">
        <v>3005</v>
      </c>
      <c r="D1603" s="1">
        <v>45731</v>
      </c>
      <c r="E1603">
        <v>28</v>
      </c>
    </row>
    <row r="1604" spans="1:5" x14ac:dyDescent="0.25">
      <c r="A1604" t="s">
        <v>3007</v>
      </c>
      <c r="B1604" t="s">
        <v>356</v>
      </c>
      <c r="C1604" t="s">
        <v>3005</v>
      </c>
      <c r="D1604" s="1">
        <v>45761</v>
      </c>
      <c r="E1604">
        <v>28</v>
      </c>
    </row>
    <row r="1605" spans="1:5" x14ac:dyDescent="0.25">
      <c r="A1605" t="s">
        <v>3008</v>
      </c>
      <c r="B1605" t="s">
        <v>356</v>
      </c>
      <c r="C1605" t="s">
        <v>3005</v>
      </c>
      <c r="D1605" s="1">
        <v>45791</v>
      </c>
      <c r="E1605">
        <v>28</v>
      </c>
    </row>
    <row r="1606" spans="1:5" x14ac:dyDescent="0.25">
      <c r="A1606" t="s">
        <v>3009</v>
      </c>
      <c r="B1606" t="s">
        <v>357</v>
      </c>
      <c r="C1606" t="s">
        <v>3010</v>
      </c>
      <c r="D1606" s="1">
        <v>45815</v>
      </c>
      <c r="E1606">
        <v>21</v>
      </c>
    </row>
    <row r="1607" spans="1:5" x14ac:dyDescent="0.25">
      <c r="A1607" t="s">
        <v>3011</v>
      </c>
      <c r="B1607" t="s">
        <v>357</v>
      </c>
      <c r="C1607" t="s">
        <v>3010</v>
      </c>
      <c r="D1607" s="1">
        <v>45835</v>
      </c>
      <c r="E1607">
        <v>21</v>
      </c>
    </row>
    <row r="1608" spans="1:5" x14ac:dyDescent="0.25">
      <c r="A1608" t="s">
        <v>3012</v>
      </c>
      <c r="B1608" t="s">
        <v>357</v>
      </c>
      <c r="C1608" t="s">
        <v>3010</v>
      </c>
      <c r="D1608" s="1">
        <v>45853</v>
      </c>
      <c r="E1608">
        <v>21</v>
      </c>
    </row>
    <row r="1609" spans="1:5" x14ac:dyDescent="0.25">
      <c r="A1609" t="s">
        <v>3013</v>
      </c>
      <c r="B1609" t="s">
        <v>357</v>
      </c>
      <c r="C1609" t="s">
        <v>3010</v>
      </c>
      <c r="D1609" s="1">
        <v>45877</v>
      </c>
      <c r="E1609">
        <v>21</v>
      </c>
    </row>
    <row r="1610" spans="1:5" x14ac:dyDescent="0.25">
      <c r="A1610" t="s">
        <v>3014</v>
      </c>
      <c r="B1610" t="s">
        <v>358</v>
      </c>
      <c r="C1610" t="s">
        <v>3015</v>
      </c>
      <c r="D1610" s="1">
        <v>45707</v>
      </c>
      <c r="E1610">
        <v>21</v>
      </c>
    </row>
    <row r="1611" spans="1:5" x14ac:dyDescent="0.25">
      <c r="A1611" t="s">
        <v>3016</v>
      </c>
      <c r="B1611" t="s">
        <v>358</v>
      </c>
      <c r="C1611" t="s">
        <v>3015</v>
      </c>
      <c r="D1611" s="1">
        <v>45730</v>
      </c>
      <c r="E1611">
        <v>21</v>
      </c>
    </row>
    <row r="1612" spans="1:5" x14ac:dyDescent="0.25">
      <c r="A1612" t="s">
        <v>3017</v>
      </c>
      <c r="B1612" t="s">
        <v>358</v>
      </c>
      <c r="C1612" t="s">
        <v>3015</v>
      </c>
      <c r="D1612" s="1">
        <v>45750</v>
      </c>
      <c r="E1612">
        <v>21</v>
      </c>
    </row>
    <row r="1613" spans="1:5" x14ac:dyDescent="0.25">
      <c r="A1613" t="s">
        <v>3018</v>
      </c>
      <c r="B1613" t="s">
        <v>358</v>
      </c>
      <c r="C1613" t="s">
        <v>3015</v>
      </c>
      <c r="D1613" s="1">
        <v>45773</v>
      </c>
      <c r="E1613">
        <v>21</v>
      </c>
    </row>
    <row r="1614" spans="1:5" x14ac:dyDescent="0.25">
      <c r="A1614" t="s">
        <v>3019</v>
      </c>
      <c r="B1614" t="s">
        <v>358</v>
      </c>
      <c r="C1614" t="s">
        <v>3015</v>
      </c>
      <c r="D1614" s="1">
        <v>45797</v>
      </c>
      <c r="E1614">
        <v>21</v>
      </c>
    </row>
    <row r="1615" spans="1:5" x14ac:dyDescent="0.25">
      <c r="A1615" t="s">
        <v>3020</v>
      </c>
      <c r="B1615" t="s">
        <v>359</v>
      </c>
      <c r="C1615" t="s">
        <v>3021</v>
      </c>
      <c r="D1615" s="1">
        <v>45704</v>
      </c>
      <c r="E1615">
        <v>28</v>
      </c>
    </row>
    <row r="1616" spans="1:5" x14ac:dyDescent="0.25">
      <c r="A1616" t="s">
        <v>3022</v>
      </c>
      <c r="B1616" t="s">
        <v>359</v>
      </c>
      <c r="C1616" t="s">
        <v>3021</v>
      </c>
      <c r="D1616" s="1">
        <v>45732</v>
      </c>
      <c r="E1616">
        <v>28</v>
      </c>
    </row>
    <row r="1617" spans="1:5" x14ac:dyDescent="0.25">
      <c r="A1617" t="s">
        <v>3023</v>
      </c>
      <c r="B1617" t="s">
        <v>359</v>
      </c>
      <c r="C1617" t="s">
        <v>3021</v>
      </c>
      <c r="D1617" s="1">
        <v>45762</v>
      </c>
      <c r="E1617">
        <v>28</v>
      </c>
    </row>
    <row r="1618" spans="1:5" x14ac:dyDescent="0.25">
      <c r="A1618" t="s">
        <v>3024</v>
      </c>
      <c r="B1618" t="s">
        <v>360</v>
      </c>
      <c r="C1618" t="s">
        <v>3025</v>
      </c>
      <c r="D1618" s="1">
        <v>45671</v>
      </c>
      <c r="E1618">
        <v>30</v>
      </c>
    </row>
    <row r="1619" spans="1:5" x14ac:dyDescent="0.25">
      <c r="A1619" t="s">
        <v>3026</v>
      </c>
      <c r="B1619" t="s">
        <v>360</v>
      </c>
      <c r="C1619" t="s">
        <v>3025</v>
      </c>
      <c r="D1619" s="1">
        <v>45698</v>
      </c>
      <c r="E1619">
        <v>30</v>
      </c>
    </row>
    <row r="1620" spans="1:5" x14ac:dyDescent="0.25">
      <c r="A1620" t="s">
        <v>3027</v>
      </c>
      <c r="B1620" t="s">
        <v>360</v>
      </c>
      <c r="C1620" t="s">
        <v>3025</v>
      </c>
      <c r="D1620" s="1">
        <v>45727</v>
      </c>
      <c r="E1620">
        <v>30</v>
      </c>
    </row>
    <row r="1621" spans="1:5" x14ac:dyDescent="0.25">
      <c r="A1621" t="s">
        <v>3028</v>
      </c>
      <c r="B1621" t="s">
        <v>361</v>
      </c>
      <c r="C1621" t="s">
        <v>3029</v>
      </c>
      <c r="D1621" s="1">
        <v>45776</v>
      </c>
      <c r="E1621">
        <v>28</v>
      </c>
    </row>
    <row r="1622" spans="1:5" x14ac:dyDescent="0.25">
      <c r="A1622" t="s">
        <v>3030</v>
      </c>
      <c r="B1622" t="s">
        <v>361</v>
      </c>
      <c r="C1622" t="s">
        <v>3029</v>
      </c>
      <c r="D1622" s="1">
        <v>45801</v>
      </c>
      <c r="E1622">
        <v>28</v>
      </c>
    </row>
    <row r="1623" spans="1:5" x14ac:dyDescent="0.25">
      <c r="A1623" t="s">
        <v>3031</v>
      </c>
      <c r="B1623" t="s">
        <v>361</v>
      </c>
      <c r="C1623" t="s">
        <v>3029</v>
      </c>
      <c r="D1623" s="1">
        <v>45828</v>
      </c>
      <c r="E1623">
        <v>28</v>
      </c>
    </row>
    <row r="1624" spans="1:5" x14ac:dyDescent="0.25">
      <c r="A1624" t="s">
        <v>3032</v>
      </c>
      <c r="B1624" t="s">
        <v>361</v>
      </c>
      <c r="C1624" t="s">
        <v>3029</v>
      </c>
      <c r="D1624" s="1">
        <v>45855</v>
      </c>
      <c r="E1624">
        <v>28</v>
      </c>
    </row>
    <row r="1625" spans="1:5" x14ac:dyDescent="0.25">
      <c r="A1625" t="s">
        <v>3033</v>
      </c>
      <c r="B1625" t="s">
        <v>362</v>
      </c>
      <c r="C1625" t="s">
        <v>3034</v>
      </c>
      <c r="D1625" s="1">
        <v>45676</v>
      </c>
      <c r="E1625">
        <v>28</v>
      </c>
    </row>
    <row r="1626" spans="1:5" x14ac:dyDescent="0.25">
      <c r="A1626" t="s">
        <v>3035</v>
      </c>
      <c r="B1626" t="s">
        <v>362</v>
      </c>
      <c r="C1626" t="s">
        <v>3034</v>
      </c>
      <c r="D1626" s="1">
        <v>45702</v>
      </c>
      <c r="E1626">
        <v>28</v>
      </c>
    </row>
    <row r="1627" spans="1:5" x14ac:dyDescent="0.25">
      <c r="A1627" t="s">
        <v>3036</v>
      </c>
      <c r="B1627" t="s">
        <v>362</v>
      </c>
      <c r="C1627" t="s">
        <v>3034</v>
      </c>
      <c r="D1627" s="1">
        <v>45732</v>
      </c>
      <c r="E1627">
        <v>28</v>
      </c>
    </row>
    <row r="1628" spans="1:5" x14ac:dyDescent="0.25">
      <c r="A1628" t="s">
        <v>3037</v>
      </c>
      <c r="B1628" t="s">
        <v>362</v>
      </c>
      <c r="C1628" t="s">
        <v>3034</v>
      </c>
      <c r="D1628" s="1">
        <v>45758</v>
      </c>
      <c r="E1628">
        <v>28</v>
      </c>
    </row>
    <row r="1629" spans="1:5" x14ac:dyDescent="0.25">
      <c r="A1629" t="s">
        <v>3038</v>
      </c>
      <c r="B1629" t="s">
        <v>363</v>
      </c>
      <c r="C1629" t="s">
        <v>3039</v>
      </c>
      <c r="D1629" s="1">
        <v>45829</v>
      </c>
      <c r="E1629">
        <v>30</v>
      </c>
    </row>
    <row r="1630" spans="1:5" x14ac:dyDescent="0.25">
      <c r="A1630" t="s">
        <v>3040</v>
      </c>
      <c r="B1630" t="s">
        <v>363</v>
      </c>
      <c r="C1630" t="s">
        <v>3039</v>
      </c>
      <c r="D1630" s="1">
        <v>45862</v>
      </c>
      <c r="E1630">
        <v>30</v>
      </c>
    </row>
    <row r="1631" spans="1:5" x14ac:dyDescent="0.25">
      <c r="A1631" t="s">
        <v>3041</v>
      </c>
      <c r="B1631" t="s">
        <v>363</v>
      </c>
      <c r="C1631" t="s">
        <v>3039</v>
      </c>
      <c r="D1631" s="1">
        <v>45894</v>
      </c>
      <c r="E1631">
        <v>30</v>
      </c>
    </row>
    <row r="1632" spans="1:5" x14ac:dyDescent="0.25">
      <c r="A1632" t="s">
        <v>3042</v>
      </c>
      <c r="B1632" t="s">
        <v>364</v>
      </c>
      <c r="C1632" t="s">
        <v>3043</v>
      </c>
      <c r="D1632" s="1">
        <v>45722</v>
      </c>
      <c r="E1632">
        <v>21</v>
      </c>
    </row>
    <row r="1633" spans="1:5" x14ac:dyDescent="0.25">
      <c r="A1633" t="s">
        <v>3044</v>
      </c>
      <c r="B1633" t="s">
        <v>364</v>
      </c>
      <c r="C1633" t="s">
        <v>3043</v>
      </c>
      <c r="D1633" s="1">
        <v>45742</v>
      </c>
      <c r="E1633">
        <v>21</v>
      </c>
    </row>
    <row r="1634" spans="1:5" x14ac:dyDescent="0.25">
      <c r="A1634" t="s">
        <v>3045</v>
      </c>
      <c r="B1634" t="s">
        <v>364</v>
      </c>
      <c r="C1634" t="s">
        <v>3043</v>
      </c>
      <c r="D1634" s="1">
        <v>45761</v>
      </c>
      <c r="E1634">
        <v>21</v>
      </c>
    </row>
    <row r="1635" spans="1:5" x14ac:dyDescent="0.25">
      <c r="A1635" t="s">
        <v>3046</v>
      </c>
      <c r="B1635" t="s">
        <v>364</v>
      </c>
      <c r="C1635" t="s">
        <v>3043</v>
      </c>
      <c r="D1635" s="1">
        <v>45784</v>
      </c>
      <c r="E1635">
        <v>21</v>
      </c>
    </row>
    <row r="1636" spans="1:5" x14ac:dyDescent="0.25">
      <c r="A1636" t="s">
        <v>3047</v>
      </c>
      <c r="B1636" t="s">
        <v>365</v>
      </c>
      <c r="C1636" t="s">
        <v>3048</v>
      </c>
      <c r="D1636" s="1">
        <v>45708</v>
      </c>
      <c r="E1636">
        <v>30</v>
      </c>
    </row>
    <row r="1637" spans="1:5" x14ac:dyDescent="0.25">
      <c r="A1637" t="s">
        <v>3049</v>
      </c>
      <c r="B1637" t="s">
        <v>365</v>
      </c>
      <c r="C1637" t="s">
        <v>3048</v>
      </c>
      <c r="D1637" s="1">
        <v>45739</v>
      </c>
      <c r="E1637">
        <v>30</v>
      </c>
    </row>
    <row r="1638" spans="1:5" x14ac:dyDescent="0.25">
      <c r="A1638" t="s">
        <v>3050</v>
      </c>
      <c r="B1638" t="s">
        <v>365</v>
      </c>
      <c r="C1638" t="s">
        <v>3048</v>
      </c>
      <c r="D1638" s="1">
        <v>45767</v>
      </c>
      <c r="E1638">
        <v>30</v>
      </c>
    </row>
    <row r="1639" spans="1:5" x14ac:dyDescent="0.25">
      <c r="A1639" t="s">
        <v>3051</v>
      </c>
      <c r="B1639" t="s">
        <v>365</v>
      </c>
      <c r="C1639" t="s">
        <v>3048</v>
      </c>
      <c r="D1639" s="1">
        <v>45799</v>
      </c>
      <c r="E1639">
        <v>30</v>
      </c>
    </row>
    <row r="1640" spans="1:5" x14ac:dyDescent="0.25">
      <c r="A1640" t="s">
        <v>3052</v>
      </c>
      <c r="B1640" t="s">
        <v>366</v>
      </c>
      <c r="C1640" t="s">
        <v>3053</v>
      </c>
      <c r="D1640" s="1">
        <v>45782</v>
      </c>
      <c r="E1640">
        <v>28</v>
      </c>
    </row>
    <row r="1641" spans="1:5" x14ac:dyDescent="0.25">
      <c r="A1641" t="s">
        <v>3054</v>
      </c>
      <c r="B1641" t="s">
        <v>366</v>
      </c>
      <c r="C1641" t="s">
        <v>3053</v>
      </c>
      <c r="D1641" s="1">
        <v>45807</v>
      </c>
      <c r="E1641">
        <v>28</v>
      </c>
    </row>
    <row r="1642" spans="1:5" x14ac:dyDescent="0.25">
      <c r="A1642" t="s">
        <v>3055</v>
      </c>
      <c r="B1642" t="s">
        <v>366</v>
      </c>
      <c r="C1642" t="s">
        <v>3053</v>
      </c>
      <c r="D1642" s="1">
        <v>45833</v>
      </c>
      <c r="E1642">
        <v>28</v>
      </c>
    </row>
    <row r="1643" spans="1:5" x14ac:dyDescent="0.25">
      <c r="A1643" t="s">
        <v>3056</v>
      </c>
      <c r="B1643" t="s">
        <v>367</v>
      </c>
      <c r="C1643" t="s">
        <v>3057</v>
      </c>
      <c r="D1643" s="1">
        <v>45749</v>
      </c>
      <c r="E1643">
        <v>21</v>
      </c>
    </row>
    <row r="1644" spans="1:5" x14ac:dyDescent="0.25">
      <c r="A1644" t="s">
        <v>3058</v>
      </c>
      <c r="B1644" t="s">
        <v>367</v>
      </c>
      <c r="C1644" t="s">
        <v>3057</v>
      </c>
      <c r="D1644" s="1">
        <v>45771</v>
      </c>
      <c r="E1644">
        <v>21</v>
      </c>
    </row>
    <row r="1645" spans="1:5" x14ac:dyDescent="0.25">
      <c r="A1645" t="s">
        <v>3059</v>
      </c>
      <c r="B1645" t="s">
        <v>367</v>
      </c>
      <c r="C1645" t="s">
        <v>3057</v>
      </c>
      <c r="D1645" s="1">
        <v>45792</v>
      </c>
      <c r="E1645">
        <v>21</v>
      </c>
    </row>
    <row r="1646" spans="1:5" x14ac:dyDescent="0.25">
      <c r="A1646" t="s">
        <v>3060</v>
      </c>
      <c r="B1646" t="s">
        <v>367</v>
      </c>
      <c r="C1646" t="s">
        <v>3057</v>
      </c>
      <c r="D1646" s="1">
        <v>45812</v>
      </c>
      <c r="E1646">
        <v>21</v>
      </c>
    </row>
    <row r="1647" spans="1:5" x14ac:dyDescent="0.25">
      <c r="A1647" t="s">
        <v>3061</v>
      </c>
      <c r="B1647" t="s">
        <v>368</v>
      </c>
      <c r="C1647" t="s">
        <v>3062</v>
      </c>
      <c r="D1647" s="1">
        <v>45829</v>
      </c>
      <c r="E1647">
        <v>21</v>
      </c>
    </row>
    <row r="1648" spans="1:5" x14ac:dyDescent="0.25">
      <c r="A1648" t="s">
        <v>3063</v>
      </c>
      <c r="B1648" t="s">
        <v>368</v>
      </c>
      <c r="C1648" t="s">
        <v>3062</v>
      </c>
      <c r="D1648" s="1">
        <v>45848</v>
      </c>
      <c r="E1648">
        <v>21</v>
      </c>
    </row>
    <row r="1649" spans="1:5" x14ac:dyDescent="0.25">
      <c r="A1649" t="s">
        <v>3064</v>
      </c>
      <c r="B1649" t="s">
        <v>368</v>
      </c>
      <c r="C1649" t="s">
        <v>3062</v>
      </c>
      <c r="D1649" s="1">
        <v>45868</v>
      </c>
      <c r="E1649">
        <v>21</v>
      </c>
    </row>
    <row r="1650" spans="1:5" x14ac:dyDescent="0.25">
      <c r="A1650" t="s">
        <v>3065</v>
      </c>
      <c r="B1650" t="s">
        <v>368</v>
      </c>
      <c r="C1650" t="s">
        <v>3062</v>
      </c>
      <c r="D1650" s="1">
        <v>45890</v>
      </c>
      <c r="E1650">
        <v>21</v>
      </c>
    </row>
    <row r="1651" spans="1:5" x14ac:dyDescent="0.25">
      <c r="A1651" t="s">
        <v>3066</v>
      </c>
      <c r="B1651" t="s">
        <v>369</v>
      </c>
      <c r="C1651" t="s">
        <v>3067</v>
      </c>
      <c r="D1651" s="1">
        <v>45683</v>
      </c>
      <c r="E1651">
        <v>21</v>
      </c>
    </row>
    <row r="1652" spans="1:5" x14ac:dyDescent="0.25">
      <c r="A1652" t="s">
        <v>3068</v>
      </c>
      <c r="B1652" t="s">
        <v>369</v>
      </c>
      <c r="C1652" t="s">
        <v>3067</v>
      </c>
      <c r="D1652" s="1">
        <v>45701</v>
      </c>
      <c r="E1652">
        <v>21</v>
      </c>
    </row>
    <row r="1653" spans="1:5" x14ac:dyDescent="0.25">
      <c r="A1653" t="s">
        <v>3069</v>
      </c>
      <c r="B1653" t="s">
        <v>369</v>
      </c>
      <c r="C1653" t="s">
        <v>3067</v>
      </c>
      <c r="D1653" s="1">
        <v>45722</v>
      </c>
      <c r="E1653">
        <v>21</v>
      </c>
    </row>
    <row r="1654" spans="1:5" x14ac:dyDescent="0.25">
      <c r="A1654" t="s">
        <v>3070</v>
      </c>
      <c r="B1654" t="s">
        <v>369</v>
      </c>
      <c r="C1654" t="s">
        <v>3067</v>
      </c>
      <c r="D1654" s="1">
        <v>45741</v>
      </c>
      <c r="E1654">
        <v>21</v>
      </c>
    </row>
    <row r="1655" spans="1:5" x14ac:dyDescent="0.25">
      <c r="A1655" t="s">
        <v>3071</v>
      </c>
      <c r="B1655" t="s">
        <v>369</v>
      </c>
      <c r="C1655" t="s">
        <v>3067</v>
      </c>
      <c r="D1655" s="1">
        <v>45762</v>
      </c>
      <c r="E1655">
        <v>21</v>
      </c>
    </row>
    <row r="1656" spans="1:5" x14ac:dyDescent="0.25">
      <c r="A1656" t="s">
        <v>3072</v>
      </c>
      <c r="B1656" t="s">
        <v>370</v>
      </c>
      <c r="C1656" t="s">
        <v>3073</v>
      </c>
      <c r="D1656" s="1">
        <v>45816</v>
      </c>
      <c r="E1656">
        <v>30</v>
      </c>
    </row>
    <row r="1657" spans="1:5" x14ac:dyDescent="0.25">
      <c r="A1657" t="s">
        <v>3074</v>
      </c>
      <c r="B1657" t="s">
        <v>370</v>
      </c>
      <c r="C1657" t="s">
        <v>3073</v>
      </c>
      <c r="D1657" s="1">
        <v>45849</v>
      </c>
      <c r="E1657">
        <v>30</v>
      </c>
    </row>
    <row r="1658" spans="1:5" x14ac:dyDescent="0.25">
      <c r="A1658" t="s">
        <v>3075</v>
      </c>
      <c r="B1658" t="s">
        <v>370</v>
      </c>
      <c r="C1658" t="s">
        <v>3073</v>
      </c>
      <c r="D1658" s="1">
        <v>45876</v>
      </c>
      <c r="E1658">
        <v>30</v>
      </c>
    </row>
    <row r="1659" spans="1:5" x14ac:dyDescent="0.25">
      <c r="A1659" t="s">
        <v>3076</v>
      </c>
      <c r="B1659" t="s">
        <v>370</v>
      </c>
      <c r="C1659" t="s">
        <v>3073</v>
      </c>
      <c r="D1659" s="1">
        <v>45906</v>
      </c>
      <c r="E1659">
        <v>30</v>
      </c>
    </row>
    <row r="1660" spans="1:5" x14ac:dyDescent="0.25">
      <c r="A1660" t="s">
        <v>3077</v>
      </c>
      <c r="B1660" t="s">
        <v>370</v>
      </c>
      <c r="C1660" t="s">
        <v>3073</v>
      </c>
      <c r="D1660" s="1">
        <v>45939</v>
      </c>
      <c r="E1660">
        <v>30</v>
      </c>
    </row>
    <row r="1661" spans="1:5" x14ac:dyDescent="0.25">
      <c r="A1661" t="s">
        <v>3078</v>
      </c>
      <c r="B1661" t="s">
        <v>370</v>
      </c>
      <c r="C1661" t="s">
        <v>3073</v>
      </c>
      <c r="D1661" s="1">
        <v>45970</v>
      </c>
      <c r="E1661">
        <v>30</v>
      </c>
    </row>
    <row r="1662" spans="1:5" x14ac:dyDescent="0.25">
      <c r="A1662" t="s">
        <v>3079</v>
      </c>
      <c r="B1662" t="s">
        <v>371</v>
      </c>
      <c r="C1662" t="s">
        <v>3080</v>
      </c>
      <c r="D1662" s="1">
        <v>45707</v>
      </c>
      <c r="E1662">
        <v>30</v>
      </c>
    </row>
    <row r="1663" spans="1:5" x14ac:dyDescent="0.25">
      <c r="A1663" t="s">
        <v>3081</v>
      </c>
      <c r="B1663" t="s">
        <v>371</v>
      </c>
      <c r="C1663" t="s">
        <v>3080</v>
      </c>
      <c r="D1663" s="1">
        <v>45737</v>
      </c>
      <c r="E1663">
        <v>30</v>
      </c>
    </row>
    <row r="1664" spans="1:5" x14ac:dyDescent="0.25">
      <c r="A1664" t="s">
        <v>3082</v>
      </c>
      <c r="B1664" t="s">
        <v>371</v>
      </c>
      <c r="C1664" t="s">
        <v>3080</v>
      </c>
      <c r="D1664" s="1">
        <v>45766</v>
      </c>
      <c r="E1664">
        <v>30</v>
      </c>
    </row>
    <row r="1665" spans="1:5" x14ac:dyDescent="0.25">
      <c r="A1665" t="s">
        <v>3083</v>
      </c>
      <c r="B1665" t="s">
        <v>371</v>
      </c>
      <c r="C1665" t="s">
        <v>3080</v>
      </c>
      <c r="D1665" s="1">
        <v>45795</v>
      </c>
      <c r="E1665">
        <v>30</v>
      </c>
    </row>
    <row r="1666" spans="1:5" x14ac:dyDescent="0.25">
      <c r="A1666" t="s">
        <v>3084</v>
      </c>
      <c r="B1666" t="s">
        <v>372</v>
      </c>
      <c r="C1666" t="s">
        <v>3085</v>
      </c>
      <c r="D1666" s="1">
        <v>45782</v>
      </c>
      <c r="E1666">
        <v>30</v>
      </c>
    </row>
    <row r="1667" spans="1:5" x14ac:dyDescent="0.25">
      <c r="A1667" t="s">
        <v>3086</v>
      </c>
      <c r="B1667" t="s">
        <v>372</v>
      </c>
      <c r="C1667" t="s">
        <v>3085</v>
      </c>
      <c r="D1667" s="1">
        <v>45811</v>
      </c>
      <c r="E1667">
        <v>30</v>
      </c>
    </row>
    <row r="1668" spans="1:5" x14ac:dyDescent="0.25">
      <c r="A1668" t="s">
        <v>3087</v>
      </c>
      <c r="B1668" t="s">
        <v>372</v>
      </c>
      <c r="C1668" t="s">
        <v>3085</v>
      </c>
      <c r="D1668" s="1">
        <v>45843</v>
      </c>
      <c r="E1668">
        <v>30</v>
      </c>
    </row>
    <row r="1669" spans="1:5" x14ac:dyDescent="0.25">
      <c r="A1669" t="s">
        <v>3088</v>
      </c>
      <c r="B1669" t="s">
        <v>372</v>
      </c>
      <c r="C1669" t="s">
        <v>3085</v>
      </c>
      <c r="D1669" s="1">
        <v>45871</v>
      </c>
      <c r="E1669">
        <v>30</v>
      </c>
    </row>
    <row r="1670" spans="1:5" x14ac:dyDescent="0.25">
      <c r="A1670" t="s">
        <v>3089</v>
      </c>
      <c r="B1670" t="s">
        <v>372</v>
      </c>
      <c r="C1670" t="s">
        <v>3085</v>
      </c>
      <c r="D1670" s="1">
        <v>45899</v>
      </c>
      <c r="E1670">
        <v>30</v>
      </c>
    </row>
    <row r="1671" spans="1:5" x14ac:dyDescent="0.25">
      <c r="A1671" t="s">
        <v>3090</v>
      </c>
      <c r="B1671" t="s">
        <v>372</v>
      </c>
      <c r="C1671" t="s">
        <v>3085</v>
      </c>
      <c r="D1671" s="1">
        <v>45926</v>
      </c>
      <c r="E1671">
        <v>30</v>
      </c>
    </row>
    <row r="1672" spans="1:5" x14ac:dyDescent="0.25">
      <c r="A1672" t="s">
        <v>3091</v>
      </c>
      <c r="B1672" t="s">
        <v>373</v>
      </c>
      <c r="C1672" t="s">
        <v>3092</v>
      </c>
      <c r="D1672" s="1">
        <v>45742</v>
      </c>
      <c r="E1672">
        <v>30</v>
      </c>
    </row>
    <row r="1673" spans="1:5" x14ac:dyDescent="0.25">
      <c r="A1673" t="s">
        <v>3093</v>
      </c>
      <c r="B1673" t="s">
        <v>373</v>
      </c>
      <c r="C1673" t="s">
        <v>3092</v>
      </c>
      <c r="D1673" s="1">
        <v>45772</v>
      </c>
      <c r="E1673">
        <v>30</v>
      </c>
    </row>
    <row r="1674" spans="1:5" x14ac:dyDescent="0.25">
      <c r="A1674" t="s">
        <v>3094</v>
      </c>
      <c r="B1674" t="s">
        <v>373</v>
      </c>
      <c r="C1674" t="s">
        <v>3092</v>
      </c>
      <c r="D1674" s="1">
        <v>45802</v>
      </c>
      <c r="E1674">
        <v>30</v>
      </c>
    </row>
    <row r="1675" spans="1:5" x14ac:dyDescent="0.25">
      <c r="A1675" t="s">
        <v>3095</v>
      </c>
      <c r="B1675" t="s">
        <v>373</v>
      </c>
      <c r="C1675" t="s">
        <v>3092</v>
      </c>
      <c r="D1675" s="1">
        <v>45832</v>
      </c>
      <c r="E1675">
        <v>30</v>
      </c>
    </row>
    <row r="1676" spans="1:5" x14ac:dyDescent="0.25">
      <c r="A1676" t="s">
        <v>3096</v>
      </c>
      <c r="B1676" t="s">
        <v>373</v>
      </c>
      <c r="C1676" t="s">
        <v>3092</v>
      </c>
      <c r="D1676" s="1">
        <v>45861</v>
      </c>
      <c r="E1676">
        <v>30</v>
      </c>
    </row>
    <row r="1677" spans="1:5" x14ac:dyDescent="0.25">
      <c r="A1677" t="s">
        <v>3097</v>
      </c>
      <c r="B1677" t="s">
        <v>374</v>
      </c>
      <c r="C1677" t="s">
        <v>3098</v>
      </c>
      <c r="D1677" s="1">
        <v>45835</v>
      </c>
      <c r="E1677">
        <v>21</v>
      </c>
    </row>
    <row r="1678" spans="1:5" x14ac:dyDescent="0.25">
      <c r="A1678" t="s">
        <v>3099</v>
      </c>
      <c r="B1678" t="s">
        <v>374</v>
      </c>
      <c r="C1678" t="s">
        <v>3098</v>
      </c>
      <c r="D1678" s="1">
        <v>45857</v>
      </c>
      <c r="E1678">
        <v>21</v>
      </c>
    </row>
    <row r="1679" spans="1:5" x14ac:dyDescent="0.25">
      <c r="A1679" t="s">
        <v>3100</v>
      </c>
      <c r="B1679" t="s">
        <v>374</v>
      </c>
      <c r="C1679" t="s">
        <v>3098</v>
      </c>
      <c r="D1679" s="1">
        <v>45876</v>
      </c>
      <c r="E1679">
        <v>21</v>
      </c>
    </row>
    <row r="1680" spans="1:5" x14ac:dyDescent="0.25">
      <c r="A1680" t="s">
        <v>3101</v>
      </c>
      <c r="B1680" t="s">
        <v>375</v>
      </c>
      <c r="C1680" t="s">
        <v>3102</v>
      </c>
      <c r="D1680" s="1">
        <v>45697</v>
      </c>
      <c r="E1680">
        <v>30</v>
      </c>
    </row>
    <row r="1681" spans="1:5" x14ac:dyDescent="0.25">
      <c r="A1681" t="s">
        <v>3103</v>
      </c>
      <c r="B1681" t="s">
        <v>375</v>
      </c>
      <c r="C1681" t="s">
        <v>3102</v>
      </c>
      <c r="D1681" s="1">
        <v>45729</v>
      </c>
      <c r="E1681">
        <v>30</v>
      </c>
    </row>
    <row r="1682" spans="1:5" x14ac:dyDescent="0.25">
      <c r="A1682" t="s">
        <v>3104</v>
      </c>
      <c r="B1682" t="s">
        <v>375</v>
      </c>
      <c r="C1682" t="s">
        <v>3102</v>
      </c>
      <c r="D1682" s="1">
        <v>45761</v>
      </c>
      <c r="E1682">
        <v>30</v>
      </c>
    </row>
    <row r="1683" spans="1:5" x14ac:dyDescent="0.25">
      <c r="A1683" t="s">
        <v>3105</v>
      </c>
      <c r="B1683" t="s">
        <v>375</v>
      </c>
      <c r="C1683" t="s">
        <v>3102</v>
      </c>
      <c r="D1683" s="1">
        <v>45793</v>
      </c>
      <c r="E1683">
        <v>30</v>
      </c>
    </row>
    <row r="1684" spans="1:5" x14ac:dyDescent="0.25">
      <c r="A1684" t="s">
        <v>3106</v>
      </c>
      <c r="B1684" t="s">
        <v>375</v>
      </c>
      <c r="C1684" t="s">
        <v>3102</v>
      </c>
      <c r="D1684" s="1">
        <v>45825</v>
      </c>
      <c r="E1684">
        <v>30</v>
      </c>
    </row>
    <row r="1685" spans="1:5" x14ac:dyDescent="0.25">
      <c r="A1685" t="s">
        <v>3107</v>
      </c>
      <c r="B1685" t="s">
        <v>376</v>
      </c>
      <c r="C1685" t="s">
        <v>3108</v>
      </c>
      <c r="D1685" s="1">
        <v>45803</v>
      </c>
      <c r="E1685">
        <v>30</v>
      </c>
    </row>
    <row r="1686" spans="1:5" x14ac:dyDescent="0.25">
      <c r="A1686" t="s">
        <v>3109</v>
      </c>
      <c r="B1686" t="s">
        <v>376</v>
      </c>
      <c r="C1686" t="s">
        <v>3108</v>
      </c>
      <c r="D1686" s="1">
        <v>45833</v>
      </c>
      <c r="E1686">
        <v>30</v>
      </c>
    </row>
    <row r="1687" spans="1:5" x14ac:dyDescent="0.25">
      <c r="A1687" t="s">
        <v>3110</v>
      </c>
      <c r="B1687" t="s">
        <v>376</v>
      </c>
      <c r="C1687" t="s">
        <v>3108</v>
      </c>
      <c r="D1687" s="1">
        <v>45866</v>
      </c>
      <c r="E1687">
        <v>30</v>
      </c>
    </row>
    <row r="1688" spans="1:5" x14ac:dyDescent="0.25">
      <c r="A1688" t="s">
        <v>3111</v>
      </c>
      <c r="B1688" t="s">
        <v>376</v>
      </c>
      <c r="C1688" t="s">
        <v>3108</v>
      </c>
      <c r="D1688" s="1">
        <v>45898</v>
      </c>
      <c r="E1688">
        <v>30</v>
      </c>
    </row>
    <row r="1689" spans="1:5" x14ac:dyDescent="0.25">
      <c r="A1689" t="s">
        <v>3112</v>
      </c>
      <c r="B1689" t="s">
        <v>377</v>
      </c>
      <c r="C1689" t="s">
        <v>3113</v>
      </c>
      <c r="D1689" s="1">
        <v>45738</v>
      </c>
      <c r="E1689">
        <v>30</v>
      </c>
    </row>
    <row r="1690" spans="1:5" x14ac:dyDescent="0.25">
      <c r="A1690" t="s">
        <v>3114</v>
      </c>
      <c r="B1690" t="s">
        <v>377</v>
      </c>
      <c r="C1690" t="s">
        <v>3113</v>
      </c>
      <c r="D1690" s="1">
        <v>45769</v>
      </c>
      <c r="E1690">
        <v>30</v>
      </c>
    </row>
    <row r="1691" spans="1:5" x14ac:dyDescent="0.25">
      <c r="A1691" t="s">
        <v>3115</v>
      </c>
      <c r="B1691" t="s">
        <v>377</v>
      </c>
      <c r="C1691" t="s">
        <v>3113</v>
      </c>
      <c r="D1691" s="1">
        <v>45801</v>
      </c>
      <c r="E1691">
        <v>30</v>
      </c>
    </row>
    <row r="1692" spans="1:5" x14ac:dyDescent="0.25">
      <c r="A1692" t="s">
        <v>3116</v>
      </c>
      <c r="B1692" t="s">
        <v>377</v>
      </c>
      <c r="C1692" t="s">
        <v>3113</v>
      </c>
      <c r="D1692" s="1">
        <v>45830</v>
      </c>
      <c r="E1692">
        <v>30</v>
      </c>
    </row>
    <row r="1693" spans="1:5" x14ac:dyDescent="0.25">
      <c r="A1693" t="s">
        <v>3117</v>
      </c>
      <c r="B1693" t="s">
        <v>378</v>
      </c>
      <c r="C1693" t="s">
        <v>3118</v>
      </c>
      <c r="D1693" s="1">
        <v>45701</v>
      </c>
      <c r="E1693">
        <v>30</v>
      </c>
    </row>
    <row r="1694" spans="1:5" x14ac:dyDescent="0.25">
      <c r="A1694" t="s">
        <v>3119</v>
      </c>
      <c r="B1694" t="s">
        <v>378</v>
      </c>
      <c r="C1694" t="s">
        <v>3118</v>
      </c>
      <c r="D1694" s="1">
        <v>45728</v>
      </c>
      <c r="E1694">
        <v>30</v>
      </c>
    </row>
    <row r="1695" spans="1:5" x14ac:dyDescent="0.25">
      <c r="A1695" t="s">
        <v>3120</v>
      </c>
      <c r="B1695" t="s">
        <v>378</v>
      </c>
      <c r="C1695" t="s">
        <v>3118</v>
      </c>
      <c r="D1695" s="1">
        <v>45760</v>
      </c>
      <c r="E1695">
        <v>30</v>
      </c>
    </row>
    <row r="1696" spans="1:5" x14ac:dyDescent="0.25">
      <c r="A1696" t="s">
        <v>3121</v>
      </c>
      <c r="B1696" t="s">
        <v>378</v>
      </c>
      <c r="C1696" t="s">
        <v>3118</v>
      </c>
      <c r="D1696" s="1">
        <v>45790</v>
      </c>
      <c r="E1696">
        <v>30</v>
      </c>
    </row>
    <row r="1697" spans="1:5" x14ac:dyDescent="0.25">
      <c r="A1697" t="s">
        <v>3122</v>
      </c>
      <c r="B1697" t="s">
        <v>379</v>
      </c>
      <c r="C1697" t="s">
        <v>3123</v>
      </c>
      <c r="D1697" s="1">
        <v>45738</v>
      </c>
      <c r="E1697">
        <v>21</v>
      </c>
    </row>
    <row r="1698" spans="1:5" x14ac:dyDescent="0.25">
      <c r="A1698" t="s">
        <v>3124</v>
      </c>
      <c r="B1698" t="s">
        <v>379</v>
      </c>
      <c r="C1698" t="s">
        <v>3123</v>
      </c>
      <c r="D1698" s="1">
        <v>45762</v>
      </c>
      <c r="E1698">
        <v>21</v>
      </c>
    </row>
    <row r="1699" spans="1:5" x14ac:dyDescent="0.25">
      <c r="A1699" t="s">
        <v>3125</v>
      </c>
      <c r="B1699" t="s">
        <v>379</v>
      </c>
      <c r="C1699" t="s">
        <v>3123</v>
      </c>
      <c r="D1699" s="1">
        <v>45782</v>
      </c>
      <c r="E1699">
        <v>21</v>
      </c>
    </row>
    <row r="1700" spans="1:5" x14ac:dyDescent="0.25">
      <c r="A1700" t="s">
        <v>3126</v>
      </c>
      <c r="B1700" t="s">
        <v>379</v>
      </c>
      <c r="C1700" t="s">
        <v>3123</v>
      </c>
      <c r="D1700" s="1">
        <v>45804</v>
      </c>
      <c r="E1700">
        <v>21</v>
      </c>
    </row>
    <row r="1701" spans="1:5" x14ac:dyDescent="0.25">
      <c r="A1701" t="s">
        <v>3127</v>
      </c>
      <c r="B1701" t="s">
        <v>379</v>
      </c>
      <c r="C1701" t="s">
        <v>3123</v>
      </c>
      <c r="D1701" s="1">
        <v>45827</v>
      </c>
      <c r="E1701">
        <v>21</v>
      </c>
    </row>
    <row r="1702" spans="1:5" x14ac:dyDescent="0.25">
      <c r="A1702" t="s">
        <v>3128</v>
      </c>
      <c r="B1702" t="s">
        <v>379</v>
      </c>
      <c r="C1702" t="s">
        <v>3123</v>
      </c>
      <c r="D1702" s="1">
        <v>45849</v>
      </c>
      <c r="E1702">
        <v>21</v>
      </c>
    </row>
    <row r="1703" spans="1:5" x14ac:dyDescent="0.25">
      <c r="A1703" t="s">
        <v>3129</v>
      </c>
      <c r="B1703" t="s">
        <v>380</v>
      </c>
      <c r="C1703" t="s">
        <v>3130</v>
      </c>
      <c r="D1703" s="1">
        <v>45714</v>
      </c>
      <c r="E1703">
        <v>28</v>
      </c>
    </row>
    <row r="1704" spans="1:5" x14ac:dyDescent="0.25">
      <c r="A1704" t="s">
        <v>3131</v>
      </c>
      <c r="B1704" t="s">
        <v>380</v>
      </c>
      <c r="C1704" t="s">
        <v>3130</v>
      </c>
      <c r="D1704" s="1">
        <v>45744</v>
      </c>
      <c r="E1704">
        <v>28</v>
      </c>
    </row>
    <row r="1705" spans="1:5" x14ac:dyDescent="0.25">
      <c r="A1705" t="s">
        <v>3132</v>
      </c>
      <c r="B1705" t="s">
        <v>380</v>
      </c>
      <c r="C1705" t="s">
        <v>3130</v>
      </c>
      <c r="D1705" s="1">
        <v>45775</v>
      </c>
      <c r="E1705">
        <v>28</v>
      </c>
    </row>
    <row r="1706" spans="1:5" x14ac:dyDescent="0.25">
      <c r="A1706" t="s">
        <v>3133</v>
      </c>
      <c r="B1706" t="s">
        <v>381</v>
      </c>
      <c r="C1706" t="s">
        <v>3134</v>
      </c>
      <c r="D1706" s="1">
        <v>45728</v>
      </c>
      <c r="E1706">
        <v>30</v>
      </c>
    </row>
    <row r="1707" spans="1:5" x14ac:dyDescent="0.25">
      <c r="A1707" t="s">
        <v>3135</v>
      </c>
      <c r="B1707" t="s">
        <v>381</v>
      </c>
      <c r="C1707" t="s">
        <v>3134</v>
      </c>
      <c r="D1707" s="1">
        <v>45760</v>
      </c>
      <c r="E1707">
        <v>30</v>
      </c>
    </row>
    <row r="1708" spans="1:5" x14ac:dyDescent="0.25">
      <c r="A1708" t="s">
        <v>3136</v>
      </c>
      <c r="B1708" t="s">
        <v>381</v>
      </c>
      <c r="C1708" t="s">
        <v>3134</v>
      </c>
      <c r="D1708" s="1">
        <v>45787</v>
      </c>
      <c r="E1708">
        <v>30</v>
      </c>
    </row>
    <row r="1709" spans="1:5" x14ac:dyDescent="0.25">
      <c r="A1709" t="s">
        <v>3137</v>
      </c>
      <c r="B1709" t="s">
        <v>381</v>
      </c>
      <c r="C1709" t="s">
        <v>3134</v>
      </c>
      <c r="D1709" s="1">
        <v>45820</v>
      </c>
      <c r="E1709">
        <v>30</v>
      </c>
    </row>
    <row r="1710" spans="1:5" x14ac:dyDescent="0.25">
      <c r="A1710" t="s">
        <v>3138</v>
      </c>
      <c r="B1710" t="s">
        <v>382</v>
      </c>
      <c r="C1710" t="s">
        <v>3139</v>
      </c>
      <c r="D1710" s="1">
        <v>45692</v>
      </c>
      <c r="E1710">
        <v>21</v>
      </c>
    </row>
    <row r="1711" spans="1:5" x14ac:dyDescent="0.25">
      <c r="A1711" t="s">
        <v>3140</v>
      </c>
      <c r="B1711" t="s">
        <v>382</v>
      </c>
      <c r="C1711" t="s">
        <v>3139</v>
      </c>
      <c r="D1711" s="1">
        <v>45714</v>
      </c>
      <c r="E1711">
        <v>21</v>
      </c>
    </row>
    <row r="1712" spans="1:5" x14ac:dyDescent="0.25">
      <c r="A1712" t="s">
        <v>3141</v>
      </c>
      <c r="B1712" t="s">
        <v>382</v>
      </c>
      <c r="C1712" t="s">
        <v>3139</v>
      </c>
      <c r="D1712" s="1">
        <v>45737</v>
      </c>
      <c r="E1712">
        <v>21</v>
      </c>
    </row>
    <row r="1713" spans="1:5" x14ac:dyDescent="0.25">
      <c r="A1713" t="s">
        <v>3142</v>
      </c>
      <c r="B1713" t="s">
        <v>383</v>
      </c>
      <c r="C1713" t="s">
        <v>3143</v>
      </c>
      <c r="D1713" s="1">
        <v>45780</v>
      </c>
      <c r="E1713">
        <v>28</v>
      </c>
    </row>
    <row r="1714" spans="1:5" x14ac:dyDescent="0.25">
      <c r="A1714" t="s">
        <v>3144</v>
      </c>
      <c r="B1714" t="s">
        <v>383</v>
      </c>
      <c r="C1714" t="s">
        <v>3143</v>
      </c>
      <c r="D1714" s="1">
        <v>45807</v>
      </c>
      <c r="E1714">
        <v>28</v>
      </c>
    </row>
    <row r="1715" spans="1:5" x14ac:dyDescent="0.25">
      <c r="A1715" t="s">
        <v>3145</v>
      </c>
      <c r="B1715" t="s">
        <v>383</v>
      </c>
      <c r="C1715" t="s">
        <v>3143</v>
      </c>
      <c r="D1715" s="1">
        <v>45837</v>
      </c>
      <c r="E1715">
        <v>28</v>
      </c>
    </row>
    <row r="1716" spans="1:5" x14ac:dyDescent="0.25">
      <c r="A1716" t="s">
        <v>3146</v>
      </c>
      <c r="B1716" t="s">
        <v>383</v>
      </c>
      <c r="C1716" t="s">
        <v>3143</v>
      </c>
      <c r="D1716" s="1">
        <v>45863</v>
      </c>
      <c r="E1716">
        <v>28</v>
      </c>
    </row>
    <row r="1717" spans="1:5" x14ac:dyDescent="0.25">
      <c r="A1717" t="s">
        <v>3147</v>
      </c>
      <c r="B1717" t="s">
        <v>384</v>
      </c>
      <c r="C1717" t="s">
        <v>3148</v>
      </c>
      <c r="D1717" s="1">
        <v>45772</v>
      </c>
      <c r="E1717">
        <v>30</v>
      </c>
    </row>
    <row r="1718" spans="1:5" x14ac:dyDescent="0.25">
      <c r="A1718" t="s">
        <v>3149</v>
      </c>
      <c r="B1718" t="s">
        <v>384</v>
      </c>
      <c r="C1718" t="s">
        <v>3148</v>
      </c>
      <c r="D1718" s="1">
        <v>45803</v>
      </c>
      <c r="E1718">
        <v>30</v>
      </c>
    </row>
    <row r="1719" spans="1:5" x14ac:dyDescent="0.25">
      <c r="A1719" t="s">
        <v>3150</v>
      </c>
      <c r="B1719" t="s">
        <v>384</v>
      </c>
      <c r="C1719" t="s">
        <v>3148</v>
      </c>
      <c r="D1719" s="1">
        <v>45831</v>
      </c>
      <c r="E1719">
        <v>30</v>
      </c>
    </row>
    <row r="1720" spans="1:5" x14ac:dyDescent="0.25">
      <c r="A1720" t="s">
        <v>3151</v>
      </c>
      <c r="B1720" t="s">
        <v>385</v>
      </c>
      <c r="C1720" t="s">
        <v>3152</v>
      </c>
      <c r="D1720" s="1">
        <v>45736</v>
      </c>
      <c r="E1720">
        <v>30</v>
      </c>
    </row>
    <row r="1721" spans="1:5" x14ac:dyDescent="0.25">
      <c r="A1721" t="s">
        <v>3153</v>
      </c>
      <c r="B1721" t="s">
        <v>385</v>
      </c>
      <c r="C1721" t="s">
        <v>3152</v>
      </c>
      <c r="D1721" s="1">
        <v>45765</v>
      </c>
      <c r="E1721">
        <v>30</v>
      </c>
    </row>
    <row r="1722" spans="1:5" x14ac:dyDescent="0.25">
      <c r="A1722" t="s">
        <v>3154</v>
      </c>
      <c r="B1722" t="s">
        <v>385</v>
      </c>
      <c r="C1722" t="s">
        <v>3152</v>
      </c>
      <c r="D1722" s="1">
        <v>45795</v>
      </c>
      <c r="E1722">
        <v>30</v>
      </c>
    </row>
    <row r="1723" spans="1:5" x14ac:dyDescent="0.25">
      <c r="A1723" t="s">
        <v>3155</v>
      </c>
      <c r="B1723" t="s">
        <v>385</v>
      </c>
      <c r="C1723" t="s">
        <v>3152</v>
      </c>
      <c r="D1723" s="1">
        <v>45828</v>
      </c>
      <c r="E1723">
        <v>30</v>
      </c>
    </row>
    <row r="1724" spans="1:5" x14ac:dyDescent="0.25">
      <c r="A1724" t="s">
        <v>3156</v>
      </c>
      <c r="B1724" t="s">
        <v>386</v>
      </c>
      <c r="C1724" t="s">
        <v>3157</v>
      </c>
      <c r="D1724" s="1">
        <v>45799</v>
      </c>
      <c r="E1724">
        <v>28</v>
      </c>
    </row>
    <row r="1725" spans="1:5" x14ac:dyDescent="0.25">
      <c r="A1725" t="s">
        <v>3158</v>
      </c>
      <c r="B1725" t="s">
        <v>386</v>
      </c>
      <c r="C1725" t="s">
        <v>3157</v>
      </c>
      <c r="D1725" s="1">
        <v>45824</v>
      </c>
      <c r="E1725">
        <v>28</v>
      </c>
    </row>
    <row r="1726" spans="1:5" x14ac:dyDescent="0.25">
      <c r="A1726" t="s">
        <v>3159</v>
      </c>
      <c r="B1726" t="s">
        <v>386</v>
      </c>
      <c r="C1726" t="s">
        <v>3157</v>
      </c>
      <c r="D1726" s="1">
        <v>45849</v>
      </c>
      <c r="E1726">
        <v>28</v>
      </c>
    </row>
    <row r="1727" spans="1:5" x14ac:dyDescent="0.25">
      <c r="A1727" t="s">
        <v>3160</v>
      </c>
      <c r="B1727" t="s">
        <v>387</v>
      </c>
      <c r="C1727" t="s">
        <v>3161</v>
      </c>
      <c r="D1727" s="1">
        <v>45702</v>
      </c>
      <c r="E1727">
        <v>30</v>
      </c>
    </row>
    <row r="1728" spans="1:5" x14ac:dyDescent="0.25">
      <c r="A1728" t="s">
        <v>3162</v>
      </c>
      <c r="B1728" t="s">
        <v>387</v>
      </c>
      <c r="C1728" t="s">
        <v>3161</v>
      </c>
      <c r="D1728" s="1">
        <v>45732</v>
      </c>
      <c r="E1728">
        <v>30</v>
      </c>
    </row>
    <row r="1729" spans="1:5" x14ac:dyDescent="0.25">
      <c r="A1729" t="s">
        <v>3163</v>
      </c>
      <c r="B1729" t="s">
        <v>387</v>
      </c>
      <c r="C1729" t="s">
        <v>3161</v>
      </c>
      <c r="D1729" s="1">
        <v>45759</v>
      </c>
      <c r="E1729">
        <v>30</v>
      </c>
    </row>
    <row r="1730" spans="1:5" x14ac:dyDescent="0.25">
      <c r="A1730" t="s">
        <v>3164</v>
      </c>
      <c r="B1730" t="s">
        <v>387</v>
      </c>
      <c r="C1730" t="s">
        <v>3161</v>
      </c>
      <c r="D1730" s="1">
        <v>45788</v>
      </c>
      <c r="E1730">
        <v>30</v>
      </c>
    </row>
    <row r="1731" spans="1:5" x14ac:dyDescent="0.25">
      <c r="A1731" t="s">
        <v>3165</v>
      </c>
      <c r="B1731" t="s">
        <v>388</v>
      </c>
      <c r="C1731" t="s">
        <v>3166</v>
      </c>
      <c r="D1731" s="1">
        <v>45729</v>
      </c>
      <c r="E1731">
        <v>30</v>
      </c>
    </row>
    <row r="1732" spans="1:5" x14ac:dyDescent="0.25">
      <c r="A1732" t="s">
        <v>3167</v>
      </c>
      <c r="B1732" t="s">
        <v>388</v>
      </c>
      <c r="C1732" t="s">
        <v>3166</v>
      </c>
      <c r="D1732" s="1">
        <v>45757</v>
      </c>
      <c r="E1732">
        <v>30</v>
      </c>
    </row>
    <row r="1733" spans="1:5" x14ac:dyDescent="0.25">
      <c r="A1733" t="s">
        <v>3168</v>
      </c>
      <c r="B1733" t="s">
        <v>388</v>
      </c>
      <c r="C1733" t="s">
        <v>3166</v>
      </c>
      <c r="D1733" s="1">
        <v>45790</v>
      </c>
      <c r="E1733">
        <v>30</v>
      </c>
    </row>
    <row r="1734" spans="1:5" x14ac:dyDescent="0.25">
      <c r="A1734" t="s">
        <v>3169</v>
      </c>
      <c r="B1734" t="s">
        <v>389</v>
      </c>
      <c r="C1734" t="s">
        <v>3170</v>
      </c>
      <c r="D1734" s="1">
        <v>45795</v>
      </c>
      <c r="E1734">
        <v>30</v>
      </c>
    </row>
    <row r="1735" spans="1:5" x14ac:dyDescent="0.25">
      <c r="A1735" t="s">
        <v>3171</v>
      </c>
      <c r="B1735" t="s">
        <v>389</v>
      </c>
      <c r="C1735" t="s">
        <v>3170</v>
      </c>
      <c r="D1735" s="1">
        <v>45825</v>
      </c>
      <c r="E1735">
        <v>30</v>
      </c>
    </row>
    <row r="1736" spans="1:5" x14ac:dyDescent="0.25">
      <c r="A1736" t="s">
        <v>3172</v>
      </c>
      <c r="B1736" t="s">
        <v>389</v>
      </c>
      <c r="C1736" t="s">
        <v>3170</v>
      </c>
      <c r="D1736" s="1">
        <v>45856</v>
      </c>
      <c r="E1736">
        <v>30</v>
      </c>
    </row>
    <row r="1737" spans="1:5" x14ac:dyDescent="0.25">
      <c r="A1737" t="s">
        <v>3173</v>
      </c>
      <c r="B1737" t="s">
        <v>389</v>
      </c>
      <c r="C1737" t="s">
        <v>3170</v>
      </c>
      <c r="D1737" s="1">
        <v>45885</v>
      </c>
      <c r="E1737">
        <v>30</v>
      </c>
    </row>
    <row r="1738" spans="1:5" x14ac:dyDescent="0.25">
      <c r="A1738" t="s">
        <v>3174</v>
      </c>
      <c r="B1738" t="s">
        <v>389</v>
      </c>
      <c r="C1738" t="s">
        <v>3170</v>
      </c>
      <c r="D1738" s="1">
        <v>45917</v>
      </c>
      <c r="E1738">
        <v>30</v>
      </c>
    </row>
    <row r="1739" spans="1:5" x14ac:dyDescent="0.25">
      <c r="A1739" t="s">
        <v>3175</v>
      </c>
      <c r="B1739" t="s">
        <v>390</v>
      </c>
      <c r="C1739" t="s">
        <v>3176</v>
      </c>
      <c r="D1739" s="1">
        <v>45725</v>
      </c>
      <c r="E1739">
        <v>21</v>
      </c>
    </row>
    <row r="1740" spans="1:5" x14ac:dyDescent="0.25">
      <c r="A1740" t="s">
        <v>3177</v>
      </c>
      <c r="B1740" t="s">
        <v>390</v>
      </c>
      <c r="C1740" t="s">
        <v>3176</v>
      </c>
      <c r="D1740" s="1">
        <v>45746</v>
      </c>
      <c r="E1740">
        <v>21</v>
      </c>
    </row>
    <row r="1741" spans="1:5" x14ac:dyDescent="0.25">
      <c r="A1741" t="s">
        <v>3178</v>
      </c>
      <c r="B1741" t="s">
        <v>390</v>
      </c>
      <c r="C1741" t="s">
        <v>3176</v>
      </c>
      <c r="D1741" s="1">
        <v>45766</v>
      </c>
      <c r="E1741">
        <v>21</v>
      </c>
    </row>
    <row r="1742" spans="1:5" x14ac:dyDescent="0.25">
      <c r="A1742" t="s">
        <v>3179</v>
      </c>
      <c r="B1742" t="s">
        <v>390</v>
      </c>
      <c r="C1742" t="s">
        <v>3176</v>
      </c>
      <c r="D1742" s="1">
        <v>45790</v>
      </c>
      <c r="E1742">
        <v>21</v>
      </c>
    </row>
    <row r="1743" spans="1:5" x14ac:dyDescent="0.25">
      <c r="A1743" t="s">
        <v>3180</v>
      </c>
      <c r="B1743" t="s">
        <v>390</v>
      </c>
      <c r="C1743" t="s">
        <v>3176</v>
      </c>
      <c r="D1743" s="1">
        <v>45808</v>
      </c>
      <c r="E1743">
        <v>21</v>
      </c>
    </row>
    <row r="1744" spans="1:5" x14ac:dyDescent="0.25">
      <c r="A1744" t="s">
        <v>3181</v>
      </c>
      <c r="B1744" t="s">
        <v>391</v>
      </c>
      <c r="C1744" t="s">
        <v>3182</v>
      </c>
      <c r="D1744" s="1">
        <v>45677</v>
      </c>
      <c r="E1744">
        <v>30</v>
      </c>
    </row>
    <row r="1745" spans="1:5" x14ac:dyDescent="0.25">
      <c r="A1745" t="s">
        <v>3183</v>
      </c>
      <c r="B1745" t="s">
        <v>391</v>
      </c>
      <c r="C1745" t="s">
        <v>3182</v>
      </c>
      <c r="D1745" s="1">
        <v>45704</v>
      </c>
      <c r="E1745">
        <v>30</v>
      </c>
    </row>
    <row r="1746" spans="1:5" x14ac:dyDescent="0.25">
      <c r="A1746" t="s">
        <v>3184</v>
      </c>
      <c r="B1746" t="s">
        <v>391</v>
      </c>
      <c r="C1746" t="s">
        <v>3182</v>
      </c>
      <c r="D1746" s="1">
        <v>45737</v>
      </c>
      <c r="E1746">
        <v>30</v>
      </c>
    </row>
    <row r="1747" spans="1:5" x14ac:dyDescent="0.25">
      <c r="A1747" t="s">
        <v>3185</v>
      </c>
      <c r="B1747" t="s">
        <v>391</v>
      </c>
      <c r="C1747" t="s">
        <v>3182</v>
      </c>
      <c r="D1747" s="1">
        <v>45766</v>
      </c>
      <c r="E1747">
        <v>30</v>
      </c>
    </row>
    <row r="1748" spans="1:5" x14ac:dyDescent="0.25">
      <c r="A1748" t="s">
        <v>3186</v>
      </c>
      <c r="B1748" t="s">
        <v>391</v>
      </c>
      <c r="C1748" t="s">
        <v>3182</v>
      </c>
      <c r="D1748" s="1">
        <v>45795</v>
      </c>
      <c r="E1748">
        <v>30</v>
      </c>
    </row>
    <row r="1749" spans="1:5" x14ac:dyDescent="0.25">
      <c r="A1749" t="s">
        <v>3187</v>
      </c>
      <c r="B1749" t="s">
        <v>391</v>
      </c>
      <c r="C1749" t="s">
        <v>3182</v>
      </c>
      <c r="D1749" s="1">
        <v>45826</v>
      </c>
      <c r="E1749">
        <v>30</v>
      </c>
    </row>
    <row r="1750" spans="1:5" x14ac:dyDescent="0.25">
      <c r="A1750" t="s">
        <v>3188</v>
      </c>
      <c r="B1750" t="s">
        <v>392</v>
      </c>
      <c r="C1750" t="s">
        <v>3189</v>
      </c>
      <c r="D1750" s="1">
        <v>45787</v>
      </c>
      <c r="E1750">
        <v>28</v>
      </c>
    </row>
    <row r="1751" spans="1:5" x14ac:dyDescent="0.25">
      <c r="A1751" t="s">
        <v>3190</v>
      </c>
      <c r="B1751" t="s">
        <v>392</v>
      </c>
      <c r="C1751" t="s">
        <v>3189</v>
      </c>
      <c r="D1751" s="1">
        <v>45817</v>
      </c>
      <c r="E1751">
        <v>28</v>
      </c>
    </row>
    <row r="1752" spans="1:5" x14ac:dyDescent="0.25">
      <c r="A1752" t="s">
        <v>3191</v>
      </c>
      <c r="B1752" t="s">
        <v>392</v>
      </c>
      <c r="C1752" t="s">
        <v>3189</v>
      </c>
      <c r="D1752" s="1">
        <v>45842</v>
      </c>
      <c r="E1752">
        <v>28</v>
      </c>
    </row>
    <row r="1753" spans="1:5" x14ac:dyDescent="0.25">
      <c r="A1753" t="s">
        <v>3192</v>
      </c>
      <c r="B1753" t="s">
        <v>392</v>
      </c>
      <c r="C1753" t="s">
        <v>3189</v>
      </c>
      <c r="D1753" s="1">
        <v>45873</v>
      </c>
      <c r="E1753">
        <v>28</v>
      </c>
    </row>
    <row r="1754" spans="1:5" x14ac:dyDescent="0.25">
      <c r="A1754" t="s">
        <v>3193</v>
      </c>
      <c r="B1754" t="s">
        <v>393</v>
      </c>
      <c r="C1754" t="s">
        <v>3194</v>
      </c>
      <c r="D1754" s="1">
        <v>45806</v>
      </c>
      <c r="E1754">
        <v>30</v>
      </c>
    </row>
    <row r="1755" spans="1:5" x14ac:dyDescent="0.25">
      <c r="A1755" t="s">
        <v>3195</v>
      </c>
      <c r="B1755" t="s">
        <v>393</v>
      </c>
      <c r="C1755" t="s">
        <v>3194</v>
      </c>
      <c r="D1755" s="1">
        <v>45834</v>
      </c>
      <c r="E1755">
        <v>30</v>
      </c>
    </row>
    <row r="1756" spans="1:5" x14ac:dyDescent="0.25">
      <c r="A1756" t="s">
        <v>3196</v>
      </c>
      <c r="B1756" t="s">
        <v>393</v>
      </c>
      <c r="C1756" t="s">
        <v>3194</v>
      </c>
      <c r="D1756" s="1">
        <v>45864</v>
      </c>
      <c r="E1756">
        <v>30</v>
      </c>
    </row>
    <row r="1757" spans="1:5" x14ac:dyDescent="0.25">
      <c r="A1757" t="s">
        <v>3197</v>
      </c>
      <c r="B1757" t="s">
        <v>393</v>
      </c>
      <c r="C1757" t="s">
        <v>3194</v>
      </c>
      <c r="D1757" s="1">
        <v>45893</v>
      </c>
      <c r="E1757">
        <v>30</v>
      </c>
    </row>
    <row r="1758" spans="1:5" x14ac:dyDescent="0.25">
      <c r="A1758" t="s">
        <v>3198</v>
      </c>
      <c r="B1758" t="s">
        <v>393</v>
      </c>
      <c r="C1758" t="s">
        <v>3194</v>
      </c>
      <c r="D1758" s="1">
        <v>45923</v>
      </c>
      <c r="E1758">
        <v>30</v>
      </c>
    </row>
    <row r="1759" spans="1:5" x14ac:dyDescent="0.25">
      <c r="A1759" t="s">
        <v>3199</v>
      </c>
      <c r="B1759" t="s">
        <v>394</v>
      </c>
      <c r="C1759" t="s">
        <v>3200</v>
      </c>
      <c r="D1759" s="1">
        <v>45761</v>
      </c>
      <c r="E1759">
        <v>28</v>
      </c>
    </row>
    <row r="1760" spans="1:5" x14ac:dyDescent="0.25">
      <c r="A1760" t="s">
        <v>3201</v>
      </c>
      <c r="B1760" t="s">
        <v>394</v>
      </c>
      <c r="C1760" t="s">
        <v>3200</v>
      </c>
      <c r="D1760" s="1">
        <v>45791</v>
      </c>
      <c r="E1760">
        <v>28</v>
      </c>
    </row>
    <row r="1761" spans="1:5" x14ac:dyDescent="0.25">
      <c r="A1761" t="s">
        <v>3202</v>
      </c>
      <c r="B1761" t="s">
        <v>394</v>
      </c>
      <c r="C1761" t="s">
        <v>3200</v>
      </c>
      <c r="D1761" s="1">
        <v>45822</v>
      </c>
      <c r="E1761">
        <v>28</v>
      </c>
    </row>
    <row r="1762" spans="1:5" x14ac:dyDescent="0.25">
      <c r="A1762" t="s">
        <v>3203</v>
      </c>
      <c r="B1762" t="s">
        <v>394</v>
      </c>
      <c r="C1762" t="s">
        <v>3200</v>
      </c>
      <c r="D1762" s="1">
        <v>45851</v>
      </c>
      <c r="E1762">
        <v>28</v>
      </c>
    </row>
    <row r="1763" spans="1:5" x14ac:dyDescent="0.25">
      <c r="A1763" t="s">
        <v>3204</v>
      </c>
      <c r="B1763" t="s">
        <v>394</v>
      </c>
      <c r="C1763" t="s">
        <v>3200</v>
      </c>
      <c r="D1763" s="1">
        <v>45876</v>
      </c>
      <c r="E1763">
        <v>28</v>
      </c>
    </row>
    <row r="1764" spans="1:5" x14ac:dyDescent="0.25">
      <c r="A1764" t="s">
        <v>3205</v>
      </c>
      <c r="B1764" t="s">
        <v>395</v>
      </c>
      <c r="C1764" t="s">
        <v>3206</v>
      </c>
      <c r="D1764" s="1">
        <v>45667</v>
      </c>
      <c r="E1764">
        <v>21</v>
      </c>
    </row>
    <row r="1765" spans="1:5" x14ac:dyDescent="0.25">
      <c r="A1765" t="s">
        <v>3207</v>
      </c>
      <c r="B1765" t="s">
        <v>395</v>
      </c>
      <c r="C1765" t="s">
        <v>3206</v>
      </c>
      <c r="D1765" s="1">
        <v>45686</v>
      </c>
      <c r="E1765">
        <v>21</v>
      </c>
    </row>
    <row r="1766" spans="1:5" x14ac:dyDescent="0.25">
      <c r="A1766" t="s">
        <v>3208</v>
      </c>
      <c r="B1766" t="s">
        <v>395</v>
      </c>
      <c r="C1766" t="s">
        <v>3206</v>
      </c>
      <c r="D1766" s="1">
        <v>45704</v>
      </c>
      <c r="E1766">
        <v>21</v>
      </c>
    </row>
    <row r="1767" spans="1:5" x14ac:dyDescent="0.25">
      <c r="A1767" t="s">
        <v>3209</v>
      </c>
      <c r="B1767" t="s">
        <v>395</v>
      </c>
      <c r="C1767" t="s">
        <v>3206</v>
      </c>
      <c r="D1767" s="1">
        <v>45727</v>
      </c>
      <c r="E1767">
        <v>21</v>
      </c>
    </row>
    <row r="1768" spans="1:5" x14ac:dyDescent="0.25">
      <c r="A1768" t="s">
        <v>3210</v>
      </c>
      <c r="B1768" t="s">
        <v>395</v>
      </c>
      <c r="C1768" t="s">
        <v>3206</v>
      </c>
      <c r="D1768" s="1">
        <v>45746</v>
      </c>
      <c r="E1768">
        <v>21</v>
      </c>
    </row>
    <row r="1769" spans="1:5" x14ac:dyDescent="0.25">
      <c r="A1769" t="s">
        <v>3211</v>
      </c>
      <c r="B1769" t="s">
        <v>396</v>
      </c>
      <c r="C1769" t="s">
        <v>3212</v>
      </c>
      <c r="D1769" s="1">
        <v>45724</v>
      </c>
      <c r="E1769">
        <v>30</v>
      </c>
    </row>
    <row r="1770" spans="1:5" x14ac:dyDescent="0.25">
      <c r="A1770" t="s">
        <v>3213</v>
      </c>
      <c r="B1770" t="s">
        <v>396</v>
      </c>
      <c r="C1770" t="s">
        <v>3212</v>
      </c>
      <c r="D1770" s="1">
        <v>45754</v>
      </c>
      <c r="E1770">
        <v>30</v>
      </c>
    </row>
    <row r="1771" spans="1:5" x14ac:dyDescent="0.25">
      <c r="A1771" t="s">
        <v>3214</v>
      </c>
      <c r="B1771" t="s">
        <v>396</v>
      </c>
      <c r="C1771" t="s">
        <v>3212</v>
      </c>
      <c r="D1771" s="1">
        <v>45782</v>
      </c>
      <c r="E1771">
        <v>30</v>
      </c>
    </row>
    <row r="1772" spans="1:5" x14ac:dyDescent="0.25">
      <c r="A1772" t="s">
        <v>3215</v>
      </c>
      <c r="B1772" t="s">
        <v>397</v>
      </c>
      <c r="C1772" t="s">
        <v>3216</v>
      </c>
      <c r="D1772" s="1">
        <v>45796</v>
      </c>
      <c r="E1772">
        <v>28</v>
      </c>
    </row>
    <row r="1773" spans="1:5" x14ac:dyDescent="0.25">
      <c r="A1773" t="s">
        <v>3217</v>
      </c>
      <c r="B1773" t="s">
        <v>397</v>
      </c>
      <c r="C1773" t="s">
        <v>3216</v>
      </c>
      <c r="D1773" s="1">
        <v>45826</v>
      </c>
      <c r="E1773">
        <v>28</v>
      </c>
    </row>
    <row r="1774" spans="1:5" x14ac:dyDescent="0.25">
      <c r="A1774" t="s">
        <v>3218</v>
      </c>
      <c r="B1774" t="s">
        <v>397</v>
      </c>
      <c r="C1774" t="s">
        <v>3216</v>
      </c>
      <c r="D1774" s="1">
        <v>45856</v>
      </c>
      <c r="E1774">
        <v>28</v>
      </c>
    </row>
    <row r="1775" spans="1:5" x14ac:dyDescent="0.25">
      <c r="A1775" t="s">
        <v>3219</v>
      </c>
      <c r="B1775" t="s">
        <v>397</v>
      </c>
      <c r="C1775" t="s">
        <v>3216</v>
      </c>
      <c r="D1775" s="1">
        <v>45886</v>
      </c>
      <c r="E1775">
        <v>28</v>
      </c>
    </row>
    <row r="1776" spans="1:5" x14ac:dyDescent="0.25">
      <c r="A1776" t="s">
        <v>3220</v>
      </c>
      <c r="B1776" t="s">
        <v>398</v>
      </c>
      <c r="C1776" t="s">
        <v>3221</v>
      </c>
      <c r="D1776" s="1">
        <v>45825</v>
      </c>
      <c r="E1776">
        <v>30</v>
      </c>
    </row>
    <row r="1777" spans="1:5" x14ac:dyDescent="0.25">
      <c r="A1777" t="s">
        <v>3222</v>
      </c>
      <c r="B1777" t="s">
        <v>398</v>
      </c>
      <c r="C1777" t="s">
        <v>3221</v>
      </c>
      <c r="D1777" s="1">
        <v>45858</v>
      </c>
      <c r="E1777">
        <v>30</v>
      </c>
    </row>
    <row r="1778" spans="1:5" x14ac:dyDescent="0.25">
      <c r="A1778" t="s">
        <v>3223</v>
      </c>
      <c r="B1778" t="s">
        <v>398</v>
      </c>
      <c r="C1778" t="s">
        <v>3221</v>
      </c>
      <c r="D1778" s="1">
        <v>45891</v>
      </c>
      <c r="E1778">
        <v>30</v>
      </c>
    </row>
    <row r="1779" spans="1:5" x14ac:dyDescent="0.25">
      <c r="A1779" t="s">
        <v>3224</v>
      </c>
      <c r="B1779" t="s">
        <v>398</v>
      </c>
      <c r="C1779" t="s">
        <v>3221</v>
      </c>
      <c r="D1779" s="1">
        <v>45922</v>
      </c>
      <c r="E1779">
        <v>30</v>
      </c>
    </row>
    <row r="1780" spans="1:5" x14ac:dyDescent="0.25">
      <c r="A1780" t="s">
        <v>3225</v>
      </c>
      <c r="B1780" t="s">
        <v>398</v>
      </c>
      <c r="C1780" t="s">
        <v>3221</v>
      </c>
      <c r="D1780" s="1">
        <v>45954</v>
      </c>
      <c r="E1780">
        <v>30</v>
      </c>
    </row>
    <row r="1781" spans="1:5" x14ac:dyDescent="0.25">
      <c r="A1781" t="s">
        <v>3226</v>
      </c>
      <c r="B1781" t="s">
        <v>398</v>
      </c>
      <c r="C1781" t="s">
        <v>3221</v>
      </c>
      <c r="D1781" s="1">
        <v>45984</v>
      </c>
      <c r="E1781">
        <v>30</v>
      </c>
    </row>
    <row r="1782" spans="1:5" x14ac:dyDescent="0.25">
      <c r="A1782" t="s">
        <v>3227</v>
      </c>
      <c r="B1782" t="s">
        <v>399</v>
      </c>
      <c r="C1782" t="s">
        <v>3228</v>
      </c>
      <c r="D1782" s="1">
        <v>45751</v>
      </c>
      <c r="E1782">
        <v>30</v>
      </c>
    </row>
    <row r="1783" spans="1:5" x14ac:dyDescent="0.25">
      <c r="A1783" t="s">
        <v>3229</v>
      </c>
      <c r="B1783" t="s">
        <v>399</v>
      </c>
      <c r="C1783" t="s">
        <v>3228</v>
      </c>
      <c r="D1783" s="1">
        <v>45779</v>
      </c>
      <c r="E1783">
        <v>30</v>
      </c>
    </row>
    <row r="1784" spans="1:5" x14ac:dyDescent="0.25">
      <c r="A1784" t="s">
        <v>3230</v>
      </c>
      <c r="B1784" t="s">
        <v>399</v>
      </c>
      <c r="C1784" t="s">
        <v>3228</v>
      </c>
      <c r="D1784" s="1">
        <v>45806</v>
      </c>
      <c r="E1784">
        <v>30</v>
      </c>
    </row>
    <row r="1785" spans="1:5" x14ac:dyDescent="0.25">
      <c r="A1785" t="s">
        <v>3231</v>
      </c>
      <c r="B1785" t="s">
        <v>399</v>
      </c>
      <c r="C1785" t="s">
        <v>3228</v>
      </c>
      <c r="D1785" s="1">
        <v>45833</v>
      </c>
      <c r="E1785">
        <v>30</v>
      </c>
    </row>
    <row r="1786" spans="1:5" x14ac:dyDescent="0.25">
      <c r="A1786" t="s">
        <v>3232</v>
      </c>
      <c r="B1786" t="s">
        <v>399</v>
      </c>
      <c r="C1786" t="s">
        <v>3228</v>
      </c>
      <c r="D1786" s="1">
        <v>45860</v>
      </c>
      <c r="E1786">
        <v>30</v>
      </c>
    </row>
    <row r="1787" spans="1:5" x14ac:dyDescent="0.25">
      <c r="A1787" t="s">
        <v>3233</v>
      </c>
      <c r="B1787" t="s">
        <v>399</v>
      </c>
      <c r="C1787" t="s">
        <v>3228</v>
      </c>
      <c r="D1787" s="1">
        <v>45892</v>
      </c>
      <c r="E1787">
        <v>30</v>
      </c>
    </row>
    <row r="1788" spans="1:5" x14ac:dyDescent="0.25">
      <c r="A1788" t="s">
        <v>3234</v>
      </c>
      <c r="B1788" t="s">
        <v>400</v>
      </c>
      <c r="C1788" t="s">
        <v>3235</v>
      </c>
      <c r="D1788" s="1">
        <v>45715</v>
      </c>
      <c r="E1788">
        <v>21</v>
      </c>
    </row>
    <row r="1789" spans="1:5" x14ac:dyDescent="0.25">
      <c r="A1789" t="s">
        <v>3236</v>
      </c>
      <c r="B1789" t="s">
        <v>400</v>
      </c>
      <c r="C1789" t="s">
        <v>3235</v>
      </c>
      <c r="D1789" s="1">
        <v>45739</v>
      </c>
      <c r="E1789">
        <v>21</v>
      </c>
    </row>
    <row r="1790" spans="1:5" x14ac:dyDescent="0.25">
      <c r="A1790" t="s">
        <v>3237</v>
      </c>
      <c r="B1790" t="s">
        <v>400</v>
      </c>
      <c r="C1790" t="s">
        <v>3235</v>
      </c>
      <c r="D1790" s="1">
        <v>45760</v>
      </c>
      <c r="E1790">
        <v>21</v>
      </c>
    </row>
    <row r="1791" spans="1:5" x14ac:dyDescent="0.25">
      <c r="A1791" t="s">
        <v>3238</v>
      </c>
      <c r="B1791" t="s">
        <v>400</v>
      </c>
      <c r="C1791" t="s">
        <v>3235</v>
      </c>
      <c r="D1791" s="1">
        <v>45780</v>
      </c>
      <c r="E1791">
        <v>21</v>
      </c>
    </row>
    <row r="1792" spans="1:5" x14ac:dyDescent="0.25">
      <c r="A1792" t="s">
        <v>3239</v>
      </c>
      <c r="B1792" t="s">
        <v>400</v>
      </c>
      <c r="C1792" t="s">
        <v>3235</v>
      </c>
      <c r="D1792" s="1">
        <v>45802</v>
      </c>
      <c r="E1792">
        <v>21</v>
      </c>
    </row>
    <row r="1793" spans="1:5" x14ac:dyDescent="0.25">
      <c r="A1793" t="s">
        <v>3240</v>
      </c>
      <c r="B1793" t="s">
        <v>401</v>
      </c>
      <c r="C1793" t="s">
        <v>3241</v>
      </c>
      <c r="D1793" s="1">
        <v>45692</v>
      </c>
      <c r="E1793">
        <v>28</v>
      </c>
    </row>
    <row r="1794" spans="1:5" x14ac:dyDescent="0.25">
      <c r="A1794" t="s">
        <v>3242</v>
      </c>
      <c r="B1794" t="s">
        <v>401</v>
      </c>
      <c r="C1794" t="s">
        <v>3241</v>
      </c>
      <c r="D1794" s="1">
        <v>45723</v>
      </c>
      <c r="E1794">
        <v>28</v>
      </c>
    </row>
    <row r="1795" spans="1:5" x14ac:dyDescent="0.25">
      <c r="A1795" t="s">
        <v>3243</v>
      </c>
      <c r="B1795" t="s">
        <v>401</v>
      </c>
      <c r="C1795" t="s">
        <v>3241</v>
      </c>
      <c r="D1795" s="1">
        <v>45754</v>
      </c>
      <c r="E1795">
        <v>28</v>
      </c>
    </row>
    <row r="1796" spans="1:5" x14ac:dyDescent="0.25">
      <c r="A1796" t="s">
        <v>3244</v>
      </c>
      <c r="B1796" t="s">
        <v>401</v>
      </c>
      <c r="C1796" t="s">
        <v>3241</v>
      </c>
      <c r="D1796" s="1">
        <v>45783</v>
      </c>
      <c r="E1796">
        <v>28</v>
      </c>
    </row>
    <row r="1797" spans="1:5" x14ac:dyDescent="0.25">
      <c r="A1797" t="s">
        <v>3245</v>
      </c>
      <c r="B1797" t="s">
        <v>401</v>
      </c>
      <c r="C1797" t="s">
        <v>3241</v>
      </c>
      <c r="D1797" s="1">
        <v>45808</v>
      </c>
      <c r="E1797">
        <v>28</v>
      </c>
    </row>
    <row r="1798" spans="1:5" x14ac:dyDescent="0.25">
      <c r="A1798" t="s">
        <v>3246</v>
      </c>
      <c r="B1798" t="s">
        <v>401</v>
      </c>
      <c r="C1798" t="s">
        <v>3241</v>
      </c>
      <c r="D1798" s="1">
        <v>45833</v>
      </c>
      <c r="E1798">
        <v>28</v>
      </c>
    </row>
    <row r="1799" spans="1:5" x14ac:dyDescent="0.25">
      <c r="A1799" t="s">
        <v>3247</v>
      </c>
      <c r="B1799" t="s">
        <v>402</v>
      </c>
      <c r="C1799" t="s">
        <v>3248</v>
      </c>
      <c r="D1799" s="1">
        <v>45786</v>
      </c>
      <c r="E1799">
        <v>21</v>
      </c>
    </row>
    <row r="1800" spans="1:5" x14ac:dyDescent="0.25">
      <c r="A1800" t="s">
        <v>3249</v>
      </c>
      <c r="B1800" t="s">
        <v>402</v>
      </c>
      <c r="C1800" t="s">
        <v>3248</v>
      </c>
      <c r="D1800" s="1">
        <v>45807</v>
      </c>
      <c r="E1800">
        <v>21</v>
      </c>
    </row>
    <row r="1801" spans="1:5" x14ac:dyDescent="0.25">
      <c r="A1801" t="s">
        <v>3250</v>
      </c>
      <c r="B1801" t="s">
        <v>402</v>
      </c>
      <c r="C1801" t="s">
        <v>3248</v>
      </c>
      <c r="D1801" s="1">
        <v>45826</v>
      </c>
      <c r="E1801">
        <v>21</v>
      </c>
    </row>
    <row r="1802" spans="1:5" x14ac:dyDescent="0.25">
      <c r="A1802" t="s">
        <v>3251</v>
      </c>
      <c r="B1802" t="s">
        <v>402</v>
      </c>
      <c r="C1802" t="s">
        <v>3248</v>
      </c>
      <c r="D1802" s="1">
        <v>45845</v>
      </c>
      <c r="E1802">
        <v>21</v>
      </c>
    </row>
    <row r="1803" spans="1:5" x14ac:dyDescent="0.25">
      <c r="A1803" t="s">
        <v>3252</v>
      </c>
      <c r="B1803" t="s">
        <v>402</v>
      </c>
      <c r="C1803" t="s">
        <v>3248</v>
      </c>
      <c r="D1803" s="1">
        <v>45867</v>
      </c>
      <c r="E1803">
        <v>21</v>
      </c>
    </row>
    <row r="1804" spans="1:5" x14ac:dyDescent="0.25">
      <c r="A1804" t="s">
        <v>3253</v>
      </c>
      <c r="B1804" t="s">
        <v>403</v>
      </c>
      <c r="C1804" t="s">
        <v>3254</v>
      </c>
      <c r="D1804" s="1">
        <v>45681</v>
      </c>
      <c r="E1804">
        <v>30</v>
      </c>
    </row>
    <row r="1805" spans="1:5" x14ac:dyDescent="0.25">
      <c r="A1805" t="s">
        <v>3255</v>
      </c>
      <c r="B1805" t="s">
        <v>403</v>
      </c>
      <c r="C1805" t="s">
        <v>3254</v>
      </c>
      <c r="D1805" s="1">
        <v>45714</v>
      </c>
      <c r="E1805">
        <v>30</v>
      </c>
    </row>
    <row r="1806" spans="1:5" x14ac:dyDescent="0.25">
      <c r="A1806" t="s">
        <v>3256</v>
      </c>
      <c r="B1806" t="s">
        <v>403</v>
      </c>
      <c r="C1806" t="s">
        <v>3254</v>
      </c>
      <c r="D1806" s="1">
        <v>45746</v>
      </c>
      <c r="E1806">
        <v>30</v>
      </c>
    </row>
    <row r="1807" spans="1:5" x14ac:dyDescent="0.25">
      <c r="A1807" t="s">
        <v>3257</v>
      </c>
      <c r="B1807" t="s">
        <v>404</v>
      </c>
      <c r="C1807" t="s">
        <v>3258</v>
      </c>
      <c r="D1807" s="1">
        <v>45751</v>
      </c>
      <c r="E1807">
        <v>28</v>
      </c>
    </row>
    <row r="1808" spans="1:5" x14ac:dyDescent="0.25">
      <c r="A1808" t="s">
        <v>3259</v>
      </c>
      <c r="B1808" t="s">
        <v>404</v>
      </c>
      <c r="C1808" t="s">
        <v>3258</v>
      </c>
      <c r="D1808" s="1">
        <v>45782</v>
      </c>
      <c r="E1808">
        <v>28</v>
      </c>
    </row>
    <row r="1809" spans="1:5" x14ac:dyDescent="0.25">
      <c r="A1809" t="s">
        <v>3260</v>
      </c>
      <c r="B1809" t="s">
        <v>404</v>
      </c>
      <c r="C1809" t="s">
        <v>3258</v>
      </c>
      <c r="D1809" s="1">
        <v>45808</v>
      </c>
      <c r="E1809">
        <v>28</v>
      </c>
    </row>
    <row r="1810" spans="1:5" x14ac:dyDescent="0.25">
      <c r="A1810" t="s">
        <v>3261</v>
      </c>
      <c r="B1810" t="s">
        <v>404</v>
      </c>
      <c r="C1810" t="s">
        <v>3258</v>
      </c>
      <c r="D1810" s="1">
        <v>45839</v>
      </c>
      <c r="E1810">
        <v>28</v>
      </c>
    </row>
    <row r="1811" spans="1:5" x14ac:dyDescent="0.25">
      <c r="A1811" t="s">
        <v>3262</v>
      </c>
      <c r="B1811" t="s">
        <v>404</v>
      </c>
      <c r="C1811" t="s">
        <v>3258</v>
      </c>
      <c r="D1811" s="1">
        <v>45869</v>
      </c>
      <c r="E1811">
        <v>28</v>
      </c>
    </row>
    <row r="1812" spans="1:5" x14ac:dyDescent="0.25">
      <c r="A1812" t="s">
        <v>3263</v>
      </c>
      <c r="B1812" t="s">
        <v>404</v>
      </c>
      <c r="C1812" t="s">
        <v>3258</v>
      </c>
      <c r="D1812" s="1">
        <v>45900</v>
      </c>
      <c r="E1812">
        <v>28</v>
      </c>
    </row>
    <row r="1813" spans="1:5" x14ac:dyDescent="0.25">
      <c r="A1813" t="s">
        <v>3264</v>
      </c>
      <c r="B1813" t="s">
        <v>405</v>
      </c>
      <c r="C1813" t="s">
        <v>3265</v>
      </c>
      <c r="D1813" s="1">
        <v>45660</v>
      </c>
      <c r="E1813">
        <v>28</v>
      </c>
    </row>
    <row r="1814" spans="1:5" x14ac:dyDescent="0.25">
      <c r="A1814" t="s">
        <v>3266</v>
      </c>
      <c r="B1814" t="s">
        <v>405</v>
      </c>
      <c r="C1814" t="s">
        <v>3265</v>
      </c>
      <c r="D1814" s="1">
        <v>45691</v>
      </c>
      <c r="E1814">
        <v>28</v>
      </c>
    </row>
    <row r="1815" spans="1:5" x14ac:dyDescent="0.25">
      <c r="A1815" t="s">
        <v>3267</v>
      </c>
      <c r="B1815" t="s">
        <v>405</v>
      </c>
      <c r="C1815" t="s">
        <v>3265</v>
      </c>
      <c r="D1815" s="1">
        <v>45716</v>
      </c>
      <c r="E1815">
        <v>28</v>
      </c>
    </row>
    <row r="1816" spans="1:5" x14ac:dyDescent="0.25">
      <c r="A1816" t="s">
        <v>3268</v>
      </c>
      <c r="B1816" t="s">
        <v>405</v>
      </c>
      <c r="C1816" t="s">
        <v>3265</v>
      </c>
      <c r="D1816" s="1">
        <v>45743</v>
      </c>
      <c r="E1816">
        <v>28</v>
      </c>
    </row>
    <row r="1817" spans="1:5" x14ac:dyDescent="0.25">
      <c r="A1817" t="s">
        <v>3269</v>
      </c>
      <c r="B1817" t="s">
        <v>405</v>
      </c>
      <c r="C1817" t="s">
        <v>3265</v>
      </c>
      <c r="D1817" s="1">
        <v>45773</v>
      </c>
      <c r="E1817">
        <v>28</v>
      </c>
    </row>
    <row r="1818" spans="1:5" x14ac:dyDescent="0.25">
      <c r="A1818" t="s">
        <v>3270</v>
      </c>
      <c r="B1818" t="s">
        <v>405</v>
      </c>
      <c r="C1818" t="s">
        <v>3265</v>
      </c>
      <c r="D1818" s="1">
        <v>45800</v>
      </c>
      <c r="E1818">
        <v>28</v>
      </c>
    </row>
    <row r="1819" spans="1:5" x14ac:dyDescent="0.25">
      <c r="A1819" t="s">
        <v>3271</v>
      </c>
      <c r="B1819" t="s">
        <v>406</v>
      </c>
      <c r="C1819" t="s">
        <v>3272</v>
      </c>
      <c r="D1819" s="1">
        <v>45815</v>
      </c>
      <c r="E1819">
        <v>21</v>
      </c>
    </row>
    <row r="1820" spans="1:5" x14ac:dyDescent="0.25">
      <c r="A1820" t="s">
        <v>3273</v>
      </c>
      <c r="B1820" t="s">
        <v>406</v>
      </c>
      <c r="C1820" t="s">
        <v>3272</v>
      </c>
      <c r="D1820" s="1">
        <v>45838</v>
      </c>
      <c r="E1820">
        <v>21</v>
      </c>
    </row>
    <row r="1821" spans="1:5" x14ac:dyDescent="0.25">
      <c r="A1821" t="s">
        <v>3274</v>
      </c>
      <c r="B1821" t="s">
        <v>406</v>
      </c>
      <c r="C1821" t="s">
        <v>3272</v>
      </c>
      <c r="D1821" s="1">
        <v>45861</v>
      </c>
      <c r="E1821">
        <v>21</v>
      </c>
    </row>
    <row r="1822" spans="1:5" x14ac:dyDescent="0.25">
      <c r="A1822" t="s">
        <v>3275</v>
      </c>
      <c r="B1822" t="s">
        <v>406</v>
      </c>
      <c r="C1822" t="s">
        <v>3272</v>
      </c>
      <c r="D1822" s="1">
        <v>45879</v>
      </c>
      <c r="E1822">
        <v>21</v>
      </c>
    </row>
    <row r="1823" spans="1:5" x14ac:dyDescent="0.25">
      <c r="A1823" t="s">
        <v>3276</v>
      </c>
      <c r="B1823" t="s">
        <v>406</v>
      </c>
      <c r="C1823" t="s">
        <v>3272</v>
      </c>
      <c r="D1823" s="1">
        <v>45899</v>
      </c>
      <c r="E1823">
        <v>21</v>
      </c>
    </row>
    <row r="1824" spans="1:5" x14ac:dyDescent="0.25">
      <c r="A1824" t="s">
        <v>3277</v>
      </c>
      <c r="B1824" t="s">
        <v>407</v>
      </c>
      <c r="C1824" t="s">
        <v>3278</v>
      </c>
      <c r="D1824" s="1">
        <v>45789</v>
      </c>
      <c r="E1824">
        <v>30</v>
      </c>
    </row>
    <row r="1825" spans="1:5" x14ac:dyDescent="0.25">
      <c r="A1825" t="s">
        <v>3279</v>
      </c>
      <c r="B1825" t="s">
        <v>407</v>
      </c>
      <c r="C1825" t="s">
        <v>3278</v>
      </c>
      <c r="D1825" s="1">
        <v>45821</v>
      </c>
      <c r="E1825">
        <v>30</v>
      </c>
    </row>
    <row r="1826" spans="1:5" x14ac:dyDescent="0.25">
      <c r="A1826" t="s">
        <v>3280</v>
      </c>
      <c r="B1826" t="s">
        <v>407</v>
      </c>
      <c r="C1826" t="s">
        <v>3278</v>
      </c>
      <c r="D1826" s="1">
        <v>45852</v>
      </c>
      <c r="E1826">
        <v>30</v>
      </c>
    </row>
    <row r="1827" spans="1:5" x14ac:dyDescent="0.25">
      <c r="A1827" t="s">
        <v>3281</v>
      </c>
      <c r="B1827" t="s">
        <v>407</v>
      </c>
      <c r="C1827" t="s">
        <v>3278</v>
      </c>
      <c r="D1827" s="1">
        <v>45882</v>
      </c>
      <c r="E1827">
        <v>30</v>
      </c>
    </row>
    <row r="1828" spans="1:5" x14ac:dyDescent="0.25">
      <c r="A1828" t="s">
        <v>3282</v>
      </c>
      <c r="B1828" t="s">
        <v>407</v>
      </c>
      <c r="C1828" t="s">
        <v>3278</v>
      </c>
      <c r="D1828" s="1">
        <v>45911</v>
      </c>
      <c r="E1828">
        <v>30</v>
      </c>
    </row>
    <row r="1829" spans="1:5" x14ac:dyDescent="0.25">
      <c r="A1829" t="s">
        <v>3283</v>
      </c>
      <c r="B1829" t="s">
        <v>408</v>
      </c>
      <c r="C1829" t="s">
        <v>3284</v>
      </c>
      <c r="D1829" s="1">
        <v>45772</v>
      </c>
      <c r="E1829">
        <v>21</v>
      </c>
    </row>
    <row r="1830" spans="1:5" x14ac:dyDescent="0.25">
      <c r="A1830" t="s">
        <v>3285</v>
      </c>
      <c r="B1830" t="s">
        <v>408</v>
      </c>
      <c r="C1830" t="s">
        <v>3284</v>
      </c>
      <c r="D1830" s="1">
        <v>45792</v>
      </c>
      <c r="E1830">
        <v>21</v>
      </c>
    </row>
    <row r="1831" spans="1:5" x14ac:dyDescent="0.25">
      <c r="A1831" t="s">
        <v>3286</v>
      </c>
      <c r="B1831" t="s">
        <v>408</v>
      </c>
      <c r="C1831" t="s">
        <v>3284</v>
      </c>
      <c r="D1831" s="1">
        <v>45815</v>
      </c>
      <c r="E1831">
        <v>21</v>
      </c>
    </row>
    <row r="1832" spans="1:5" x14ac:dyDescent="0.25">
      <c r="A1832" t="s">
        <v>3287</v>
      </c>
      <c r="B1832" t="s">
        <v>408</v>
      </c>
      <c r="C1832" t="s">
        <v>3284</v>
      </c>
      <c r="D1832" s="1">
        <v>45836</v>
      </c>
      <c r="E1832">
        <v>21</v>
      </c>
    </row>
    <row r="1833" spans="1:5" x14ac:dyDescent="0.25">
      <c r="A1833" t="s">
        <v>3288</v>
      </c>
      <c r="B1833" t="s">
        <v>409</v>
      </c>
      <c r="C1833" t="s">
        <v>3289</v>
      </c>
      <c r="D1833" s="1">
        <v>45703</v>
      </c>
      <c r="E1833">
        <v>21</v>
      </c>
    </row>
    <row r="1834" spans="1:5" x14ac:dyDescent="0.25">
      <c r="A1834" t="s">
        <v>3290</v>
      </c>
      <c r="B1834" t="s">
        <v>409</v>
      </c>
      <c r="C1834" t="s">
        <v>3289</v>
      </c>
      <c r="D1834" s="1">
        <v>45723</v>
      </c>
      <c r="E1834">
        <v>21</v>
      </c>
    </row>
    <row r="1835" spans="1:5" x14ac:dyDescent="0.25">
      <c r="A1835" t="s">
        <v>3291</v>
      </c>
      <c r="B1835" t="s">
        <v>409</v>
      </c>
      <c r="C1835" t="s">
        <v>3289</v>
      </c>
      <c r="D1835" s="1">
        <v>45742</v>
      </c>
      <c r="E1835">
        <v>21</v>
      </c>
    </row>
    <row r="1836" spans="1:5" x14ac:dyDescent="0.25">
      <c r="A1836" t="s">
        <v>3292</v>
      </c>
      <c r="B1836" t="s">
        <v>410</v>
      </c>
      <c r="C1836" t="s">
        <v>3293</v>
      </c>
      <c r="D1836" s="1">
        <v>45802</v>
      </c>
      <c r="E1836">
        <v>30</v>
      </c>
    </row>
    <row r="1837" spans="1:5" x14ac:dyDescent="0.25">
      <c r="A1837" t="s">
        <v>3294</v>
      </c>
      <c r="B1837" t="s">
        <v>410</v>
      </c>
      <c r="C1837" t="s">
        <v>3293</v>
      </c>
      <c r="D1837" s="1">
        <v>45830</v>
      </c>
      <c r="E1837">
        <v>30</v>
      </c>
    </row>
    <row r="1838" spans="1:5" x14ac:dyDescent="0.25">
      <c r="A1838" t="s">
        <v>3295</v>
      </c>
      <c r="B1838" t="s">
        <v>410</v>
      </c>
      <c r="C1838" t="s">
        <v>3293</v>
      </c>
      <c r="D1838" s="1">
        <v>45858</v>
      </c>
      <c r="E1838">
        <v>30</v>
      </c>
    </row>
    <row r="1839" spans="1:5" x14ac:dyDescent="0.25">
      <c r="A1839" t="s">
        <v>3296</v>
      </c>
      <c r="B1839" t="s">
        <v>410</v>
      </c>
      <c r="C1839" t="s">
        <v>3293</v>
      </c>
      <c r="D1839" s="1">
        <v>45885</v>
      </c>
      <c r="E1839">
        <v>30</v>
      </c>
    </row>
    <row r="1840" spans="1:5" x14ac:dyDescent="0.25">
      <c r="A1840" t="s">
        <v>3297</v>
      </c>
      <c r="B1840" t="s">
        <v>410</v>
      </c>
      <c r="C1840" t="s">
        <v>3293</v>
      </c>
      <c r="D1840" s="1">
        <v>45915</v>
      </c>
      <c r="E1840">
        <v>30</v>
      </c>
    </row>
    <row r="1841" spans="1:5" x14ac:dyDescent="0.25">
      <c r="A1841" t="s">
        <v>3298</v>
      </c>
      <c r="B1841" t="s">
        <v>411</v>
      </c>
      <c r="C1841" t="s">
        <v>3299</v>
      </c>
      <c r="D1841" s="1">
        <v>45781</v>
      </c>
      <c r="E1841">
        <v>30</v>
      </c>
    </row>
    <row r="1842" spans="1:5" x14ac:dyDescent="0.25">
      <c r="A1842" t="s">
        <v>3300</v>
      </c>
      <c r="B1842" t="s">
        <v>411</v>
      </c>
      <c r="C1842" t="s">
        <v>3299</v>
      </c>
      <c r="D1842" s="1">
        <v>45814</v>
      </c>
      <c r="E1842">
        <v>30</v>
      </c>
    </row>
    <row r="1843" spans="1:5" x14ac:dyDescent="0.25">
      <c r="A1843" t="s">
        <v>3301</v>
      </c>
      <c r="B1843" t="s">
        <v>411</v>
      </c>
      <c r="C1843" t="s">
        <v>3299</v>
      </c>
      <c r="D1843" s="1">
        <v>45847</v>
      </c>
      <c r="E1843">
        <v>30</v>
      </c>
    </row>
    <row r="1844" spans="1:5" x14ac:dyDescent="0.25">
      <c r="A1844" t="s">
        <v>3302</v>
      </c>
      <c r="B1844" t="s">
        <v>411</v>
      </c>
      <c r="C1844" t="s">
        <v>3299</v>
      </c>
      <c r="D1844" s="1">
        <v>45880</v>
      </c>
      <c r="E1844">
        <v>30</v>
      </c>
    </row>
    <row r="1845" spans="1:5" x14ac:dyDescent="0.25">
      <c r="A1845" t="s">
        <v>3303</v>
      </c>
      <c r="B1845" t="s">
        <v>412</v>
      </c>
      <c r="C1845" t="s">
        <v>3304</v>
      </c>
      <c r="D1845" s="1">
        <v>45668</v>
      </c>
      <c r="E1845">
        <v>30</v>
      </c>
    </row>
    <row r="1846" spans="1:5" x14ac:dyDescent="0.25">
      <c r="A1846" t="s">
        <v>3305</v>
      </c>
      <c r="B1846" t="s">
        <v>412</v>
      </c>
      <c r="C1846" t="s">
        <v>3304</v>
      </c>
      <c r="D1846" s="1">
        <v>45695</v>
      </c>
      <c r="E1846">
        <v>30</v>
      </c>
    </row>
    <row r="1847" spans="1:5" x14ac:dyDescent="0.25">
      <c r="A1847" t="s">
        <v>3306</v>
      </c>
      <c r="B1847" t="s">
        <v>412</v>
      </c>
      <c r="C1847" t="s">
        <v>3304</v>
      </c>
      <c r="D1847" s="1">
        <v>45722</v>
      </c>
      <c r="E1847">
        <v>30</v>
      </c>
    </row>
    <row r="1848" spans="1:5" x14ac:dyDescent="0.25">
      <c r="A1848" t="s">
        <v>3307</v>
      </c>
      <c r="B1848" t="s">
        <v>412</v>
      </c>
      <c r="C1848" t="s">
        <v>3304</v>
      </c>
      <c r="D1848" s="1">
        <v>45749</v>
      </c>
      <c r="E1848">
        <v>30</v>
      </c>
    </row>
    <row r="1849" spans="1:5" x14ac:dyDescent="0.25">
      <c r="A1849" t="s">
        <v>3308</v>
      </c>
      <c r="B1849" t="s">
        <v>412</v>
      </c>
      <c r="C1849" t="s">
        <v>3304</v>
      </c>
      <c r="D1849" s="1">
        <v>45781</v>
      </c>
      <c r="E1849">
        <v>30</v>
      </c>
    </row>
    <row r="1850" spans="1:5" x14ac:dyDescent="0.25">
      <c r="A1850" t="s">
        <v>3309</v>
      </c>
      <c r="B1850" t="s">
        <v>412</v>
      </c>
      <c r="C1850" t="s">
        <v>3304</v>
      </c>
      <c r="D1850" s="1">
        <v>45809</v>
      </c>
      <c r="E1850">
        <v>30</v>
      </c>
    </row>
    <row r="1851" spans="1:5" x14ac:dyDescent="0.25">
      <c r="A1851" t="s">
        <v>3310</v>
      </c>
      <c r="B1851" t="s">
        <v>413</v>
      </c>
      <c r="C1851" t="s">
        <v>3311</v>
      </c>
      <c r="D1851" s="1">
        <v>45782</v>
      </c>
      <c r="E1851">
        <v>30</v>
      </c>
    </row>
    <row r="1852" spans="1:5" x14ac:dyDescent="0.25">
      <c r="A1852" t="s">
        <v>3312</v>
      </c>
      <c r="B1852" t="s">
        <v>413</v>
      </c>
      <c r="C1852" t="s">
        <v>3311</v>
      </c>
      <c r="D1852" s="1">
        <v>45814</v>
      </c>
      <c r="E1852">
        <v>30</v>
      </c>
    </row>
    <row r="1853" spans="1:5" x14ac:dyDescent="0.25">
      <c r="A1853" t="s">
        <v>3313</v>
      </c>
      <c r="B1853" t="s">
        <v>413</v>
      </c>
      <c r="C1853" t="s">
        <v>3311</v>
      </c>
      <c r="D1853" s="1">
        <v>45847</v>
      </c>
      <c r="E1853">
        <v>30</v>
      </c>
    </row>
    <row r="1854" spans="1:5" x14ac:dyDescent="0.25">
      <c r="A1854" t="s">
        <v>3314</v>
      </c>
      <c r="B1854" t="s">
        <v>413</v>
      </c>
      <c r="C1854" t="s">
        <v>3311</v>
      </c>
      <c r="D1854" s="1">
        <v>45877</v>
      </c>
      <c r="E1854">
        <v>30</v>
      </c>
    </row>
    <row r="1855" spans="1:5" x14ac:dyDescent="0.25">
      <c r="A1855" t="s">
        <v>3315</v>
      </c>
      <c r="B1855" t="s">
        <v>413</v>
      </c>
      <c r="C1855" t="s">
        <v>3311</v>
      </c>
      <c r="D1855" s="1">
        <v>45909</v>
      </c>
      <c r="E1855">
        <v>30</v>
      </c>
    </row>
    <row r="1856" spans="1:5" x14ac:dyDescent="0.25">
      <c r="A1856" t="s">
        <v>3316</v>
      </c>
      <c r="B1856" t="s">
        <v>413</v>
      </c>
      <c r="C1856" t="s">
        <v>3311</v>
      </c>
      <c r="D1856" s="1">
        <v>45938</v>
      </c>
      <c r="E1856">
        <v>30</v>
      </c>
    </row>
    <row r="1857" spans="1:5" x14ac:dyDescent="0.25">
      <c r="A1857" t="s">
        <v>3317</v>
      </c>
      <c r="B1857" t="s">
        <v>414</v>
      </c>
      <c r="C1857" t="s">
        <v>3318</v>
      </c>
      <c r="D1857" s="1">
        <v>45674</v>
      </c>
      <c r="E1857">
        <v>28</v>
      </c>
    </row>
    <row r="1858" spans="1:5" x14ac:dyDescent="0.25">
      <c r="A1858" t="s">
        <v>3319</v>
      </c>
      <c r="B1858" t="s">
        <v>414</v>
      </c>
      <c r="C1858" t="s">
        <v>3318</v>
      </c>
      <c r="D1858" s="1">
        <v>45702</v>
      </c>
      <c r="E1858">
        <v>28</v>
      </c>
    </row>
    <row r="1859" spans="1:5" x14ac:dyDescent="0.25">
      <c r="A1859" t="s">
        <v>3320</v>
      </c>
      <c r="B1859" t="s">
        <v>414</v>
      </c>
      <c r="C1859" t="s">
        <v>3318</v>
      </c>
      <c r="D1859" s="1">
        <v>45730</v>
      </c>
      <c r="E1859">
        <v>28</v>
      </c>
    </row>
    <row r="1860" spans="1:5" x14ac:dyDescent="0.25">
      <c r="A1860" t="s">
        <v>3321</v>
      </c>
      <c r="B1860" t="s">
        <v>415</v>
      </c>
      <c r="C1860" t="s">
        <v>3322</v>
      </c>
      <c r="D1860" s="1">
        <v>45752</v>
      </c>
      <c r="E1860">
        <v>30</v>
      </c>
    </row>
    <row r="1861" spans="1:5" x14ac:dyDescent="0.25">
      <c r="A1861" t="s">
        <v>3323</v>
      </c>
      <c r="B1861" t="s">
        <v>415</v>
      </c>
      <c r="C1861" t="s">
        <v>3322</v>
      </c>
      <c r="D1861" s="1">
        <v>45783</v>
      </c>
      <c r="E1861">
        <v>30</v>
      </c>
    </row>
    <row r="1862" spans="1:5" x14ac:dyDescent="0.25">
      <c r="A1862" t="s">
        <v>3324</v>
      </c>
      <c r="B1862" t="s">
        <v>415</v>
      </c>
      <c r="C1862" t="s">
        <v>3322</v>
      </c>
      <c r="D1862" s="1">
        <v>45816</v>
      </c>
      <c r="E1862">
        <v>30</v>
      </c>
    </row>
    <row r="1863" spans="1:5" x14ac:dyDescent="0.25">
      <c r="A1863" t="s">
        <v>3325</v>
      </c>
      <c r="B1863" t="s">
        <v>415</v>
      </c>
      <c r="C1863" t="s">
        <v>3322</v>
      </c>
      <c r="D1863" s="1">
        <v>45848</v>
      </c>
      <c r="E1863">
        <v>30</v>
      </c>
    </row>
    <row r="1864" spans="1:5" x14ac:dyDescent="0.25">
      <c r="A1864" t="s">
        <v>3326</v>
      </c>
      <c r="B1864" t="s">
        <v>415</v>
      </c>
      <c r="C1864" t="s">
        <v>3322</v>
      </c>
      <c r="D1864" s="1">
        <v>45876</v>
      </c>
      <c r="E1864">
        <v>30</v>
      </c>
    </row>
    <row r="1865" spans="1:5" x14ac:dyDescent="0.25">
      <c r="A1865" t="s">
        <v>3327</v>
      </c>
      <c r="B1865" t="s">
        <v>415</v>
      </c>
      <c r="C1865" t="s">
        <v>3322</v>
      </c>
      <c r="D1865" s="1">
        <v>45903</v>
      </c>
      <c r="E1865">
        <v>30</v>
      </c>
    </row>
    <row r="1866" spans="1:5" x14ac:dyDescent="0.25">
      <c r="A1866" t="s">
        <v>3328</v>
      </c>
      <c r="B1866" t="s">
        <v>416</v>
      </c>
      <c r="C1866" t="s">
        <v>3329</v>
      </c>
      <c r="D1866" s="1">
        <v>45668</v>
      </c>
      <c r="E1866">
        <v>28</v>
      </c>
    </row>
    <row r="1867" spans="1:5" x14ac:dyDescent="0.25">
      <c r="A1867" t="s">
        <v>3330</v>
      </c>
      <c r="B1867" t="s">
        <v>416</v>
      </c>
      <c r="C1867" t="s">
        <v>3329</v>
      </c>
      <c r="D1867" s="1">
        <v>45694</v>
      </c>
      <c r="E1867">
        <v>28</v>
      </c>
    </row>
    <row r="1868" spans="1:5" x14ac:dyDescent="0.25">
      <c r="A1868" t="s">
        <v>3331</v>
      </c>
      <c r="B1868" t="s">
        <v>416</v>
      </c>
      <c r="C1868" t="s">
        <v>3329</v>
      </c>
      <c r="D1868" s="1">
        <v>45724</v>
      </c>
      <c r="E1868">
        <v>28</v>
      </c>
    </row>
    <row r="1869" spans="1:5" x14ac:dyDescent="0.25">
      <c r="A1869" t="s">
        <v>3332</v>
      </c>
      <c r="B1869" t="s">
        <v>417</v>
      </c>
      <c r="C1869" t="s">
        <v>3333</v>
      </c>
      <c r="D1869" s="1">
        <v>45790</v>
      </c>
      <c r="E1869">
        <v>30</v>
      </c>
    </row>
    <row r="1870" spans="1:5" x14ac:dyDescent="0.25">
      <c r="A1870" t="s">
        <v>3334</v>
      </c>
      <c r="B1870" t="s">
        <v>417</v>
      </c>
      <c r="C1870" t="s">
        <v>3333</v>
      </c>
      <c r="D1870" s="1">
        <v>45817</v>
      </c>
      <c r="E1870">
        <v>30</v>
      </c>
    </row>
    <row r="1871" spans="1:5" x14ac:dyDescent="0.25">
      <c r="A1871" t="s">
        <v>3335</v>
      </c>
      <c r="B1871" t="s">
        <v>417</v>
      </c>
      <c r="C1871" t="s">
        <v>3333</v>
      </c>
      <c r="D1871" s="1">
        <v>45848</v>
      </c>
      <c r="E1871">
        <v>30</v>
      </c>
    </row>
    <row r="1872" spans="1:5" x14ac:dyDescent="0.25">
      <c r="A1872" t="s">
        <v>3336</v>
      </c>
      <c r="B1872" t="s">
        <v>417</v>
      </c>
      <c r="C1872" t="s">
        <v>3333</v>
      </c>
      <c r="D1872" s="1">
        <v>45877</v>
      </c>
      <c r="E1872">
        <v>30</v>
      </c>
    </row>
    <row r="1873" spans="1:5" x14ac:dyDescent="0.25">
      <c r="A1873" t="s">
        <v>3337</v>
      </c>
      <c r="B1873" t="s">
        <v>417</v>
      </c>
      <c r="C1873" t="s">
        <v>3333</v>
      </c>
      <c r="D1873" s="1">
        <v>45907</v>
      </c>
      <c r="E1873">
        <v>30</v>
      </c>
    </row>
    <row r="1874" spans="1:5" x14ac:dyDescent="0.25">
      <c r="A1874" t="s">
        <v>3338</v>
      </c>
      <c r="B1874" t="s">
        <v>418</v>
      </c>
      <c r="C1874" t="s">
        <v>3339</v>
      </c>
      <c r="D1874" s="1">
        <v>45757</v>
      </c>
      <c r="E1874">
        <v>28</v>
      </c>
    </row>
    <row r="1875" spans="1:5" x14ac:dyDescent="0.25">
      <c r="A1875" t="s">
        <v>3340</v>
      </c>
      <c r="B1875" t="s">
        <v>418</v>
      </c>
      <c r="C1875" t="s">
        <v>3339</v>
      </c>
      <c r="D1875" s="1">
        <v>45788</v>
      </c>
      <c r="E1875">
        <v>28</v>
      </c>
    </row>
    <row r="1876" spans="1:5" x14ac:dyDescent="0.25">
      <c r="A1876" t="s">
        <v>3341</v>
      </c>
      <c r="B1876" t="s">
        <v>418</v>
      </c>
      <c r="C1876" t="s">
        <v>3339</v>
      </c>
      <c r="D1876" s="1">
        <v>45818</v>
      </c>
      <c r="E1876">
        <v>28</v>
      </c>
    </row>
    <row r="1877" spans="1:5" x14ac:dyDescent="0.25">
      <c r="A1877" t="s">
        <v>3342</v>
      </c>
      <c r="B1877" t="s">
        <v>419</v>
      </c>
      <c r="C1877" t="s">
        <v>3343</v>
      </c>
      <c r="D1877" s="1">
        <v>45774</v>
      </c>
      <c r="E1877">
        <v>21</v>
      </c>
    </row>
    <row r="1878" spans="1:5" x14ac:dyDescent="0.25">
      <c r="A1878" t="s">
        <v>3344</v>
      </c>
      <c r="B1878" t="s">
        <v>419</v>
      </c>
      <c r="C1878" t="s">
        <v>3343</v>
      </c>
      <c r="D1878" s="1">
        <v>45796</v>
      </c>
      <c r="E1878">
        <v>21</v>
      </c>
    </row>
    <row r="1879" spans="1:5" x14ac:dyDescent="0.25">
      <c r="A1879" t="s">
        <v>3345</v>
      </c>
      <c r="B1879" t="s">
        <v>419</v>
      </c>
      <c r="C1879" t="s">
        <v>3343</v>
      </c>
      <c r="D1879" s="1">
        <v>45818</v>
      </c>
      <c r="E1879">
        <v>21</v>
      </c>
    </row>
    <row r="1880" spans="1:5" x14ac:dyDescent="0.25">
      <c r="A1880" t="s">
        <v>3346</v>
      </c>
      <c r="B1880" t="s">
        <v>419</v>
      </c>
      <c r="C1880" t="s">
        <v>3343</v>
      </c>
      <c r="D1880" s="1">
        <v>45837</v>
      </c>
      <c r="E1880">
        <v>21</v>
      </c>
    </row>
    <row r="1881" spans="1:5" x14ac:dyDescent="0.25">
      <c r="A1881" t="s">
        <v>3347</v>
      </c>
      <c r="B1881" t="s">
        <v>419</v>
      </c>
      <c r="C1881" t="s">
        <v>3343</v>
      </c>
      <c r="D1881" s="1">
        <v>45860</v>
      </c>
      <c r="E1881">
        <v>21</v>
      </c>
    </row>
    <row r="1882" spans="1:5" x14ac:dyDescent="0.25">
      <c r="A1882" t="s">
        <v>3348</v>
      </c>
      <c r="B1882" t="s">
        <v>419</v>
      </c>
      <c r="C1882" t="s">
        <v>3343</v>
      </c>
      <c r="D1882" s="1">
        <v>45879</v>
      </c>
      <c r="E1882">
        <v>21</v>
      </c>
    </row>
    <row r="1883" spans="1:5" x14ac:dyDescent="0.25">
      <c r="A1883" t="s">
        <v>3349</v>
      </c>
      <c r="B1883" t="s">
        <v>420</v>
      </c>
      <c r="C1883" t="s">
        <v>3350</v>
      </c>
      <c r="D1883" s="1">
        <v>45668</v>
      </c>
      <c r="E1883">
        <v>21</v>
      </c>
    </row>
    <row r="1884" spans="1:5" x14ac:dyDescent="0.25">
      <c r="A1884" t="s">
        <v>3351</v>
      </c>
      <c r="B1884" t="s">
        <v>420</v>
      </c>
      <c r="C1884" t="s">
        <v>3350</v>
      </c>
      <c r="D1884" s="1">
        <v>45687</v>
      </c>
      <c r="E1884">
        <v>21</v>
      </c>
    </row>
    <row r="1885" spans="1:5" x14ac:dyDescent="0.25">
      <c r="A1885" t="s">
        <v>3352</v>
      </c>
      <c r="B1885" t="s">
        <v>420</v>
      </c>
      <c r="C1885" t="s">
        <v>3350</v>
      </c>
      <c r="D1885" s="1">
        <v>45709</v>
      </c>
      <c r="E1885">
        <v>21</v>
      </c>
    </row>
    <row r="1886" spans="1:5" x14ac:dyDescent="0.25">
      <c r="A1886" t="s">
        <v>3353</v>
      </c>
      <c r="B1886" t="s">
        <v>420</v>
      </c>
      <c r="C1886" t="s">
        <v>3350</v>
      </c>
      <c r="D1886" s="1">
        <v>45729</v>
      </c>
      <c r="E1886">
        <v>21</v>
      </c>
    </row>
    <row r="1887" spans="1:5" x14ac:dyDescent="0.25">
      <c r="A1887" t="s">
        <v>3354</v>
      </c>
      <c r="B1887" t="s">
        <v>420</v>
      </c>
      <c r="C1887" t="s">
        <v>3350</v>
      </c>
      <c r="D1887" s="1">
        <v>45752</v>
      </c>
      <c r="E1887">
        <v>21</v>
      </c>
    </row>
    <row r="1888" spans="1:5" x14ac:dyDescent="0.25">
      <c r="A1888" t="s">
        <v>3355</v>
      </c>
      <c r="B1888" t="s">
        <v>421</v>
      </c>
      <c r="C1888" t="s">
        <v>3356</v>
      </c>
      <c r="D1888" s="1">
        <v>45684</v>
      </c>
      <c r="E1888">
        <v>30</v>
      </c>
    </row>
    <row r="1889" spans="1:5" x14ac:dyDescent="0.25">
      <c r="A1889" t="s">
        <v>3357</v>
      </c>
      <c r="B1889" t="s">
        <v>421</v>
      </c>
      <c r="C1889" t="s">
        <v>3356</v>
      </c>
      <c r="D1889" s="1">
        <v>45714</v>
      </c>
      <c r="E1889">
        <v>30</v>
      </c>
    </row>
    <row r="1890" spans="1:5" x14ac:dyDescent="0.25">
      <c r="A1890" t="s">
        <v>3358</v>
      </c>
      <c r="B1890" t="s">
        <v>421</v>
      </c>
      <c r="C1890" t="s">
        <v>3356</v>
      </c>
      <c r="D1890" s="1">
        <v>45744</v>
      </c>
      <c r="E1890">
        <v>30</v>
      </c>
    </row>
    <row r="1891" spans="1:5" x14ac:dyDescent="0.25">
      <c r="A1891" t="s">
        <v>3359</v>
      </c>
      <c r="B1891" t="s">
        <v>421</v>
      </c>
      <c r="C1891" t="s">
        <v>3356</v>
      </c>
      <c r="D1891" s="1">
        <v>45771</v>
      </c>
      <c r="E1891">
        <v>30</v>
      </c>
    </row>
    <row r="1892" spans="1:5" x14ac:dyDescent="0.25">
      <c r="A1892" t="s">
        <v>3360</v>
      </c>
      <c r="B1892" t="s">
        <v>421</v>
      </c>
      <c r="C1892" t="s">
        <v>3356</v>
      </c>
      <c r="D1892" s="1">
        <v>45803</v>
      </c>
      <c r="E1892">
        <v>30</v>
      </c>
    </row>
    <row r="1893" spans="1:5" x14ac:dyDescent="0.25">
      <c r="A1893" t="s">
        <v>3361</v>
      </c>
      <c r="B1893" t="s">
        <v>422</v>
      </c>
      <c r="C1893" t="s">
        <v>3362</v>
      </c>
      <c r="D1893" s="1">
        <v>45820</v>
      </c>
      <c r="E1893">
        <v>21</v>
      </c>
    </row>
    <row r="1894" spans="1:5" x14ac:dyDescent="0.25">
      <c r="A1894" t="s">
        <v>3363</v>
      </c>
      <c r="B1894" t="s">
        <v>422</v>
      </c>
      <c r="C1894" t="s">
        <v>3362</v>
      </c>
      <c r="D1894" s="1">
        <v>45843</v>
      </c>
      <c r="E1894">
        <v>21</v>
      </c>
    </row>
    <row r="1895" spans="1:5" x14ac:dyDescent="0.25">
      <c r="A1895" t="s">
        <v>3364</v>
      </c>
      <c r="B1895" t="s">
        <v>422</v>
      </c>
      <c r="C1895" t="s">
        <v>3362</v>
      </c>
      <c r="D1895" s="1">
        <v>45866</v>
      </c>
      <c r="E1895">
        <v>21</v>
      </c>
    </row>
    <row r="1896" spans="1:5" x14ac:dyDescent="0.25">
      <c r="A1896" t="s">
        <v>3365</v>
      </c>
      <c r="B1896" t="s">
        <v>422</v>
      </c>
      <c r="C1896" t="s">
        <v>3362</v>
      </c>
      <c r="D1896" s="1">
        <v>45889</v>
      </c>
      <c r="E1896">
        <v>21</v>
      </c>
    </row>
    <row r="1897" spans="1:5" x14ac:dyDescent="0.25">
      <c r="A1897" t="s">
        <v>3366</v>
      </c>
      <c r="B1897" t="s">
        <v>423</v>
      </c>
      <c r="C1897" t="s">
        <v>3367</v>
      </c>
      <c r="D1897" s="1">
        <v>45725</v>
      </c>
      <c r="E1897">
        <v>30</v>
      </c>
    </row>
    <row r="1898" spans="1:5" x14ac:dyDescent="0.25">
      <c r="A1898" t="s">
        <v>3368</v>
      </c>
      <c r="B1898" t="s">
        <v>423</v>
      </c>
      <c r="C1898" t="s">
        <v>3367</v>
      </c>
      <c r="D1898" s="1">
        <v>45758</v>
      </c>
      <c r="E1898">
        <v>30</v>
      </c>
    </row>
    <row r="1899" spans="1:5" x14ac:dyDescent="0.25">
      <c r="A1899" t="s">
        <v>3369</v>
      </c>
      <c r="B1899" t="s">
        <v>423</v>
      </c>
      <c r="C1899" t="s">
        <v>3367</v>
      </c>
      <c r="D1899" s="1">
        <v>45787</v>
      </c>
      <c r="E1899">
        <v>30</v>
      </c>
    </row>
    <row r="1900" spans="1:5" x14ac:dyDescent="0.25">
      <c r="A1900" t="s">
        <v>3370</v>
      </c>
      <c r="B1900" t="s">
        <v>423</v>
      </c>
      <c r="C1900" t="s">
        <v>3367</v>
      </c>
      <c r="D1900" s="1">
        <v>45817</v>
      </c>
      <c r="E1900">
        <v>30</v>
      </c>
    </row>
    <row r="1901" spans="1:5" x14ac:dyDescent="0.25">
      <c r="A1901" t="s">
        <v>3371</v>
      </c>
      <c r="B1901" t="s">
        <v>424</v>
      </c>
      <c r="C1901" t="s">
        <v>3372</v>
      </c>
      <c r="D1901" s="1">
        <v>45797</v>
      </c>
      <c r="E1901">
        <v>21</v>
      </c>
    </row>
    <row r="1902" spans="1:5" x14ac:dyDescent="0.25">
      <c r="A1902" t="s">
        <v>3373</v>
      </c>
      <c r="B1902" t="s">
        <v>424</v>
      </c>
      <c r="C1902" t="s">
        <v>3372</v>
      </c>
      <c r="D1902" s="1">
        <v>45815</v>
      </c>
      <c r="E1902">
        <v>21</v>
      </c>
    </row>
    <row r="1903" spans="1:5" x14ac:dyDescent="0.25">
      <c r="A1903" t="s">
        <v>3374</v>
      </c>
      <c r="B1903" t="s">
        <v>424</v>
      </c>
      <c r="C1903" t="s">
        <v>3372</v>
      </c>
      <c r="D1903" s="1">
        <v>45833</v>
      </c>
      <c r="E1903">
        <v>21</v>
      </c>
    </row>
    <row r="1904" spans="1:5" x14ac:dyDescent="0.25">
      <c r="A1904" t="s">
        <v>3375</v>
      </c>
      <c r="B1904" t="s">
        <v>425</v>
      </c>
      <c r="C1904" t="s">
        <v>3376</v>
      </c>
      <c r="D1904" s="1">
        <v>45702</v>
      </c>
      <c r="E1904">
        <v>28</v>
      </c>
    </row>
    <row r="1905" spans="1:5" x14ac:dyDescent="0.25">
      <c r="A1905" t="s">
        <v>3377</v>
      </c>
      <c r="B1905" t="s">
        <v>425</v>
      </c>
      <c r="C1905" t="s">
        <v>3376</v>
      </c>
      <c r="D1905" s="1">
        <v>45729</v>
      </c>
      <c r="E1905">
        <v>28</v>
      </c>
    </row>
    <row r="1906" spans="1:5" x14ac:dyDescent="0.25">
      <c r="A1906" t="s">
        <v>3378</v>
      </c>
      <c r="B1906" t="s">
        <v>425</v>
      </c>
      <c r="C1906" t="s">
        <v>3376</v>
      </c>
      <c r="D1906" s="1">
        <v>45755</v>
      </c>
      <c r="E1906">
        <v>28</v>
      </c>
    </row>
    <row r="1907" spans="1:5" x14ac:dyDescent="0.25">
      <c r="A1907" t="s">
        <v>3379</v>
      </c>
      <c r="B1907" t="s">
        <v>426</v>
      </c>
      <c r="C1907" t="s">
        <v>3380</v>
      </c>
      <c r="D1907" s="1">
        <v>45825</v>
      </c>
      <c r="E1907">
        <v>21</v>
      </c>
    </row>
    <row r="1908" spans="1:5" x14ac:dyDescent="0.25">
      <c r="A1908" t="s">
        <v>3381</v>
      </c>
      <c r="B1908" t="s">
        <v>426</v>
      </c>
      <c r="C1908" t="s">
        <v>3380</v>
      </c>
      <c r="D1908" s="1">
        <v>45844</v>
      </c>
      <c r="E1908">
        <v>21</v>
      </c>
    </row>
    <row r="1909" spans="1:5" x14ac:dyDescent="0.25">
      <c r="A1909" t="s">
        <v>3382</v>
      </c>
      <c r="B1909" t="s">
        <v>426</v>
      </c>
      <c r="C1909" t="s">
        <v>3380</v>
      </c>
      <c r="D1909" s="1">
        <v>45862</v>
      </c>
      <c r="E1909">
        <v>21</v>
      </c>
    </row>
    <row r="1910" spans="1:5" x14ac:dyDescent="0.25">
      <c r="A1910" t="s">
        <v>3383</v>
      </c>
      <c r="B1910" t="s">
        <v>427</v>
      </c>
      <c r="C1910" t="s">
        <v>3384</v>
      </c>
      <c r="D1910" s="1">
        <v>45751</v>
      </c>
      <c r="E1910">
        <v>30</v>
      </c>
    </row>
    <row r="1911" spans="1:5" x14ac:dyDescent="0.25">
      <c r="A1911" t="s">
        <v>3385</v>
      </c>
      <c r="B1911" t="s">
        <v>427</v>
      </c>
      <c r="C1911" t="s">
        <v>3384</v>
      </c>
      <c r="D1911" s="1">
        <v>45778</v>
      </c>
      <c r="E1911">
        <v>30</v>
      </c>
    </row>
    <row r="1912" spans="1:5" x14ac:dyDescent="0.25">
      <c r="A1912" t="s">
        <v>3386</v>
      </c>
      <c r="B1912" t="s">
        <v>427</v>
      </c>
      <c r="C1912" t="s">
        <v>3384</v>
      </c>
      <c r="D1912" s="1">
        <v>45807</v>
      </c>
      <c r="E1912">
        <v>30</v>
      </c>
    </row>
    <row r="1913" spans="1:5" x14ac:dyDescent="0.25">
      <c r="A1913" t="s">
        <v>3387</v>
      </c>
      <c r="B1913" t="s">
        <v>427</v>
      </c>
      <c r="C1913" t="s">
        <v>3384</v>
      </c>
      <c r="D1913" s="1">
        <v>45838</v>
      </c>
      <c r="E1913">
        <v>30</v>
      </c>
    </row>
    <row r="1914" spans="1:5" x14ac:dyDescent="0.25">
      <c r="A1914" t="s">
        <v>3388</v>
      </c>
      <c r="B1914" t="s">
        <v>427</v>
      </c>
      <c r="C1914" t="s">
        <v>3384</v>
      </c>
      <c r="D1914" s="1">
        <v>45869</v>
      </c>
      <c r="E1914">
        <v>30</v>
      </c>
    </row>
    <row r="1915" spans="1:5" x14ac:dyDescent="0.25">
      <c r="A1915" t="s">
        <v>3389</v>
      </c>
      <c r="B1915" t="s">
        <v>428</v>
      </c>
      <c r="C1915" t="s">
        <v>3390</v>
      </c>
      <c r="D1915" s="1">
        <v>45790</v>
      </c>
      <c r="E1915">
        <v>21</v>
      </c>
    </row>
    <row r="1916" spans="1:5" x14ac:dyDescent="0.25">
      <c r="A1916" t="s">
        <v>3391</v>
      </c>
      <c r="B1916" t="s">
        <v>428</v>
      </c>
      <c r="C1916" t="s">
        <v>3390</v>
      </c>
      <c r="D1916" s="1">
        <v>45809</v>
      </c>
      <c r="E1916">
        <v>21</v>
      </c>
    </row>
    <row r="1917" spans="1:5" x14ac:dyDescent="0.25">
      <c r="A1917" t="s">
        <v>3392</v>
      </c>
      <c r="B1917" t="s">
        <v>428</v>
      </c>
      <c r="C1917" t="s">
        <v>3390</v>
      </c>
      <c r="D1917" s="1">
        <v>45833</v>
      </c>
      <c r="E1917">
        <v>21</v>
      </c>
    </row>
    <row r="1918" spans="1:5" x14ac:dyDescent="0.25">
      <c r="A1918" t="s">
        <v>3393</v>
      </c>
      <c r="B1918" t="s">
        <v>428</v>
      </c>
      <c r="C1918" t="s">
        <v>3390</v>
      </c>
      <c r="D1918" s="1">
        <v>45855</v>
      </c>
      <c r="E1918">
        <v>21</v>
      </c>
    </row>
    <row r="1919" spans="1:5" x14ac:dyDescent="0.25">
      <c r="A1919" t="s">
        <v>3394</v>
      </c>
      <c r="B1919" t="s">
        <v>428</v>
      </c>
      <c r="C1919" t="s">
        <v>3390</v>
      </c>
      <c r="D1919" s="1">
        <v>45876</v>
      </c>
      <c r="E1919">
        <v>21</v>
      </c>
    </row>
    <row r="1920" spans="1:5" x14ac:dyDescent="0.25">
      <c r="A1920" t="s">
        <v>3395</v>
      </c>
      <c r="B1920" t="s">
        <v>429</v>
      </c>
      <c r="C1920" t="s">
        <v>3396</v>
      </c>
      <c r="D1920" s="1">
        <v>45754</v>
      </c>
      <c r="E1920">
        <v>21</v>
      </c>
    </row>
    <row r="1921" spans="1:5" x14ac:dyDescent="0.25">
      <c r="A1921" t="s">
        <v>3397</v>
      </c>
      <c r="B1921" t="s">
        <v>429</v>
      </c>
      <c r="C1921" t="s">
        <v>3396</v>
      </c>
      <c r="D1921" s="1">
        <v>45773</v>
      </c>
      <c r="E1921">
        <v>21</v>
      </c>
    </row>
    <row r="1922" spans="1:5" x14ac:dyDescent="0.25">
      <c r="A1922" t="s">
        <v>3398</v>
      </c>
      <c r="B1922" t="s">
        <v>429</v>
      </c>
      <c r="C1922" t="s">
        <v>3396</v>
      </c>
      <c r="D1922" s="1">
        <v>45795</v>
      </c>
      <c r="E1922">
        <v>21</v>
      </c>
    </row>
    <row r="1923" spans="1:5" x14ac:dyDescent="0.25">
      <c r="A1923" t="s">
        <v>3399</v>
      </c>
      <c r="B1923" t="s">
        <v>429</v>
      </c>
      <c r="C1923" t="s">
        <v>3396</v>
      </c>
      <c r="D1923" s="1">
        <v>45813</v>
      </c>
      <c r="E1923">
        <v>21</v>
      </c>
    </row>
    <row r="1924" spans="1:5" x14ac:dyDescent="0.25">
      <c r="A1924" t="s">
        <v>3400</v>
      </c>
      <c r="B1924" t="s">
        <v>430</v>
      </c>
      <c r="C1924" t="s">
        <v>3401</v>
      </c>
      <c r="D1924" s="1">
        <v>45790</v>
      </c>
      <c r="E1924">
        <v>21</v>
      </c>
    </row>
    <row r="1925" spans="1:5" x14ac:dyDescent="0.25">
      <c r="A1925" t="s">
        <v>3402</v>
      </c>
      <c r="B1925" t="s">
        <v>430</v>
      </c>
      <c r="C1925" t="s">
        <v>3401</v>
      </c>
      <c r="D1925" s="1">
        <v>45809</v>
      </c>
      <c r="E1925">
        <v>21</v>
      </c>
    </row>
    <row r="1926" spans="1:5" x14ac:dyDescent="0.25">
      <c r="A1926" t="s">
        <v>3403</v>
      </c>
      <c r="B1926" t="s">
        <v>430</v>
      </c>
      <c r="C1926" t="s">
        <v>3401</v>
      </c>
      <c r="D1926" s="1">
        <v>45829</v>
      </c>
      <c r="E1926">
        <v>21</v>
      </c>
    </row>
    <row r="1927" spans="1:5" x14ac:dyDescent="0.25">
      <c r="A1927" t="s">
        <v>3404</v>
      </c>
      <c r="B1927" t="s">
        <v>430</v>
      </c>
      <c r="C1927" t="s">
        <v>3401</v>
      </c>
      <c r="D1927" s="1">
        <v>45851</v>
      </c>
      <c r="E1927">
        <v>21</v>
      </c>
    </row>
    <row r="1928" spans="1:5" x14ac:dyDescent="0.25">
      <c r="A1928" t="s">
        <v>3405</v>
      </c>
      <c r="B1928" t="s">
        <v>430</v>
      </c>
      <c r="C1928" t="s">
        <v>3401</v>
      </c>
      <c r="D1928" s="1">
        <v>45871</v>
      </c>
      <c r="E1928">
        <v>21</v>
      </c>
    </row>
    <row r="1929" spans="1:5" x14ac:dyDescent="0.25">
      <c r="A1929" t="s">
        <v>3406</v>
      </c>
      <c r="B1929" t="s">
        <v>430</v>
      </c>
      <c r="C1929" t="s">
        <v>3401</v>
      </c>
      <c r="D1929" s="1">
        <v>45893</v>
      </c>
      <c r="E1929">
        <v>21</v>
      </c>
    </row>
    <row r="1930" spans="1:5" x14ac:dyDescent="0.25">
      <c r="A1930" t="s">
        <v>3407</v>
      </c>
      <c r="B1930" t="s">
        <v>431</v>
      </c>
      <c r="C1930" t="s">
        <v>3408</v>
      </c>
      <c r="D1930" s="1">
        <v>45748</v>
      </c>
      <c r="E1930">
        <v>30</v>
      </c>
    </row>
    <row r="1931" spans="1:5" x14ac:dyDescent="0.25">
      <c r="A1931" t="s">
        <v>3409</v>
      </c>
      <c r="B1931" t="s">
        <v>431</v>
      </c>
      <c r="C1931" t="s">
        <v>3408</v>
      </c>
      <c r="D1931" s="1">
        <v>45778</v>
      </c>
      <c r="E1931">
        <v>30</v>
      </c>
    </row>
    <row r="1932" spans="1:5" x14ac:dyDescent="0.25">
      <c r="A1932" t="s">
        <v>3410</v>
      </c>
      <c r="B1932" t="s">
        <v>431</v>
      </c>
      <c r="C1932" t="s">
        <v>3408</v>
      </c>
      <c r="D1932" s="1">
        <v>45811</v>
      </c>
      <c r="E1932">
        <v>30</v>
      </c>
    </row>
    <row r="1933" spans="1:5" x14ac:dyDescent="0.25">
      <c r="A1933" t="s">
        <v>3411</v>
      </c>
      <c r="B1933" t="s">
        <v>432</v>
      </c>
      <c r="C1933" t="s">
        <v>3412</v>
      </c>
      <c r="D1933" s="1">
        <v>45782</v>
      </c>
      <c r="E1933">
        <v>21</v>
      </c>
    </row>
    <row r="1934" spans="1:5" x14ac:dyDescent="0.25">
      <c r="A1934" t="s">
        <v>3413</v>
      </c>
      <c r="B1934" t="s">
        <v>432</v>
      </c>
      <c r="C1934" t="s">
        <v>3412</v>
      </c>
      <c r="D1934" s="1">
        <v>45800</v>
      </c>
      <c r="E1934">
        <v>21</v>
      </c>
    </row>
    <row r="1935" spans="1:5" x14ac:dyDescent="0.25">
      <c r="A1935" t="s">
        <v>3414</v>
      </c>
      <c r="B1935" t="s">
        <v>432</v>
      </c>
      <c r="C1935" t="s">
        <v>3412</v>
      </c>
      <c r="D1935" s="1">
        <v>45822</v>
      </c>
      <c r="E1935">
        <v>21</v>
      </c>
    </row>
    <row r="1936" spans="1:5" x14ac:dyDescent="0.25">
      <c r="A1936" t="s">
        <v>3415</v>
      </c>
      <c r="B1936" t="s">
        <v>433</v>
      </c>
      <c r="C1936" t="s">
        <v>3416</v>
      </c>
      <c r="D1936" s="1">
        <v>45812</v>
      </c>
      <c r="E1936">
        <v>30</v>
      </c>
    </row>
    <row r="1937" spans="1:5" x14ac:dyDescent="0.25">
      <c r="A1937" t="s">
        <v>3417</v>
      </c>
      <c r="B1937" t="s">
        <v>433</v>
      </c>
      <c r="C1937" t="s">
        <v>3416</v>
      </c>
      <c r="D1937" s="1">
        <v>45845</v>
      </c>
      <c r="E1937">
        <v>30</v>
      </c>
    </row>
    <row r="1938" spans="1:5" x14ac:dyDescent="0.25">
      <c r="A1938" t="s">
        <v>3418</v>
      </c>
      <c r="B1938" t="s">
        <v>433</v>
      </c>
      <c r="C1938" t="s">
        <v>3416</v>
      </c>
      <c r="D1938" s="1">
        <v>45875</v>
      </c>
      <c r="E1938">
        <v>30</v>
      </c>
    </row>
    <row r="1939" spans="1:5" x14ac:dyDescent="0.25">
      <c r="A1939" t="s">
        <v>3419</v>
      </c>
      <c r="B1939" t="s">
        <v>433</v>
      </c>
      <c r="C1939" t="s">
        <v>3416</v>
      </c>
      <c r="D1939" s="1">
        <v>45907</v>
      </c>
      <c r="E1939">
        <v>30</v>
      </c>
    </row>
    <row r="1940" spans="1:5" x14ac:dyDescent="0.25">
      <c r="A1940" t="s">
        <v>3420</v>
      </c>
      <c r="B1940" t="s">
        <v>433</v>
      </c>
      <c r="C1940" t="s">
        <v>3416</v>
      </c>
      <c r="D1940" s="1">
        <v>45937</v>
      </c>
      <c r="E1940">
        <v>30</v>
      </c>
    </row>
    <row r="1941" spans="1:5" x14ac:dyDescent="0.25">
      <c r="A1941" t="s">
        <v>3421</v>
      </c>
      <c r="B1941" t="s">
        <v>434</v>
      </c>
      <c r="C1941" t="s">
        <v>3422</v>
      </c>
      <c r="D1941" s="1">
        <v>45786</v>
      </c>
      <c r="E1941">
        <v>30</v>
      </c>
    </row>
    <row r="1942" spans="1:5" x14ac:dyDescent="0.25">
      <c r="A1942" t="s">
        <v>3423</v>
      </c>
      <c r="B1942" t="s">
        <v>434</v>
      </c>
      <c r="C1942" t="s">
        <v>3422</v>
      </c>
      <c r="D1942" s="1">
        <v>45813</v>
      </c>
      <c r="E1942">
        <v>30</v>
      </c>
    </row>
    <row r="1943" spans="1:5" x14ac:dyDescent="0.25">
      <c r="A1943" t="s">
        <v>3424</v>
      </c>
      <c r="B1943" t="s">
        <v>434</v>
      </c>
      <c r="C1943" t="s">
        <v>3422</v>
      </c>
      <c r="D1943" s="1">
        <v>45846</v>
      </c>
      <c r="E1943">
        <v>30</v>
      </c>
    </row>
    <row r="1944" spans="1:5" x14ac:dyDescent="0.25">
      <c r="A1944" t="s">
        <v>3425</v>
      </c>
      <c r="B1944" t="s">
        <v>435</v>
      </c>
      <c r="C1944" t="s">
        <v>3426</v>
      </c>
      <c r="D1944" s="1">
        <v>45770</v>
      </c>
      <c r="E1944">
        <v>28</v>
      </c>
    </row>
    <row r="1945" spans="1:5" x14ac:dyDescent="0.25">
      <c r="A1945" t="s">
        <v>3427</v>
      </c>
      <c r="B1945" t="s">
        <v>435</v>
      </c>
      <c r="C1945" t="s">
        <v>3426</v>
      </c>
      <c r="D1945" s="1">
        <v>45800</v>
      </c>
      <c r="E1945">
        <v>28</v>
      </c>
    </row>
    <row r="1946" spans="1:5" x14ac:dyDescent="0.25">
      <c r="A1946" t="s">
        <v>3428</v>
      </c>
      <c r="B1946" t="s">
        <v>435</v>
      </c>
      <c r="C1946" t="s">
        <v>3426</v>
      </c>
      <c r="D1946" s="1">
        <v>45830</v>
      </c>
      <c r="E1946">
        <v>28</v>
      </c>
    </row>
    <row r="1947" spans="1:5" x14ac:dyDescent="0.25">
      <c r="A1947" t="s">
        <v>3429</v>
      </c>
      <c r="B1947" t="s">
        <v>435</v>
      </c>
      <c r="C1947" t="s">
        <v>3426</v>
      </c>
      <c r="D1947" s="1">
        <v>45859</v>
      </c>
      <c r="E1947">
        <v>28</v>
      </c>
    </row>
    <row r="1948" spans="1:5" x14ac:dyDescent="0.25">
      <c r="A1948" t="s">
        <v>3430</v>
      </c>
      <c r="B1948" t="s">
        <v>435</v>
      </c>
      <c r="C1948" t="s">
        <v>3426</v>
      </c>
      <c r="D1948" s="1">
        <v>45885</v>
      </c>
      <c r="E1948">
        <v>28</v>
      </c>
    </row>
    <row r="1949" spans="1:5" x14ac:dyDescent="0.25">
      <c r="A1949" t="s">
        <v>3431</v>
      </c>
      <c r="B1949" t="s">
        <v>436</v>
      </c>
      <c r="C1949" t="s">
        <v>3432</v>
      </c>
      <c r="D1949" s="1">
        <v>45716</v>
      </c>
      <c r="E1949">
        <v>21</v>
      </c>
    </row>
    <row r="1950" spans="1:5" x14ac:dyDescent="0.25">
      <c r="A1950" t="s">
        <v>3433</v>
      </c>
      <c r="B1950" t="s">
        <v>436</v>
      </c>
      <c r="C1950" t="s">
        <v>3432</v>
      </c>
      <c r="D1950" s="1">
        <v>45740</v>
      </c>
      <c r="E1950">
        <v>21</v>
      </c>
    </row>
    <row r="1951" spans="1:5" x14ac:dyDescent="0.25">
      <c r="A1951" t="s">
        <v>3434</v>
      </c>
      <c r="B1951" t="s">
        <v>436</v>
      </c>
      <c r="C1951" t="s">
        <v>3432</v>
      </c>
      <c r="D1951" s="1">
        <v>45762</v>
      </c>
      <c r="E1951">
        <v>21</v>
      </c>
    </row>
    <row r="1952" spans="1:5" x14ac:dyDescent="0.25">
      <c r="A1952" t="s">
        <v>3435</v>
      </c>
      <c r="B1952" t="s">
        <v>437</v>
      </c>
      <c r="C1952" t="s">
        <v>3436</v>
      </c>
      <c r="D1952" s="1">
        <v>45789</v>
      </c>
      <c r="E1952">
        <v>28</v>
      </c>
    </row>
    <row r="1953" spans="1:5" x14ac:dyDescent="0.25">
      <c r="A1953" t="s">
        <v>3437</v>
      </c>
      <c r="B1953" t="s">
        <v>437</v>
      </c>
      <c r="C1953" t="s">
        <v>3436</v>
      </c>
      <c r="D1953" s="1">
        <v>45815</v>
      </c>
      <c r="E1953">
        <v>28</v>
      </c>
    </row>
    <row r="1954" spans="1:5" x14ac:dyDescent="0.25">
      <c r="A1954" t="s">
        <v>3438</v>
      </c>
      <c r="B1954" t="s">
        <v>437</v>
      </c>
      <c r="C1954" t="s">
        <v>3436</v>
      </c>
      <c r="D1954" s="1">
        <v>45840</v>
      </c>
      <c r="E1954">
        <v>28</v>
      </c>
    </row>
    <row r="1955" spans="1:5" x14ac:dyDescent="0.25">
      <c r="A1955" t="s">
        <v>3439</v>
      </c>
      <c r="B1955" t="s">
        <v>437</v>
      </c>
      <c r="C1955" t="s">
        <v>3436</v>
      </c>
      <c r="D1955" s="1">
        <v>45870</v>
      </c>
      <c r="E1955">
        <v>28</v>
      </c>
    </row>
    <row r="1956" spans="1:5" x14ac:dyDescent="0.25">
      <c r="A1956" t="s">
        <v>3440</v>
      </c>
      <c r="B1956" t="s">
        <v>437</v>
      </c>
      <c r="C1956" t="s">
        <v>3436</v>
      </c>
      <c r="D1956" s="1">
        <v>45901</v>
      </c>
      <c r="E1956">
        <v>28</v>
      </c>
    </row>
    <row r="1957" spans="1:5" x14ac:dyDescent="0.25">
      <c r="A1957" t="s">
        <v>3441</v>
      </c>
      <c r="B1957" t="s">
        <v>437</v>
      </c>
      <c r="C1957" t="s">
        <v>3436</v>
      </c>
      <c r="D1957" s="1">
        <v>45928</v>
      </c>
      <c r="E1957">
        <v>28</v>
      </c>
    </row>
    <row r="1958" spans="1:5" x14ac:dyDescent="0.25">
      <c r="A1958" t="s">
        <v>3442</v>
      </c>
      <c r="B1958" t="s">
        <v>438</v>
      </c>
      <c r="C1958" t="s">
        <v>3443</v>
      </c>
      <c r="D1958" s="1">
        <v>45712</v>
      </c>
      <c r="E1958">
        <v>28</v>
      </c>
    </row>
    <row r="1959" spans="1:5" x14ac:dyDescent="0.25">
      <c r="A1959" t="s">
        <v>3444</v>
      </c>
      <c r="B1959" t="s">
        <v>438</v>
      </c>
      <c r="C1959" t="s">
        <v>3443</v>
      </c>
      <c r="D1959" s="1">
        <v>45737</v>
      </c>
      <c r="E1959">
        <v>28</v>
      </c>
    </row>
    <row r="1960" spans="1:5" x14ac:dyDescent="0.25">
      <c r="A1960" t="s">
        <v>3445</v>
      </c>
      <c r="B1960" t="s">
        <v>438</v>
      </c>
      <c r="C1960" t="s">
        <v>3443</v>
      </c>
      <c r="D1960" s="1">
        <v>45763</v>
      </c>
      <c r="E1960">
        <v>28</v>
      </c>
    </row>
    <row r="1961" spans="1:5" x14ac:dyDescent="0.25">
      <c r="A1961" t="s">
        <v>3446</v>
      </c>
      <c r="B1961" t="s">
        <v>438</v>
      </c>
      <c r="C1961" t="s">
        <v>3443</v>
      </c>
      <c r="D1961" s="1">
        <v>45793</v>
      </c>
      <c r="E1961">
        <v>28</v>
      </c>
    </row>
    <row r="1962" spans="1:5" x14ac:dyDescent="0.25">
      <c r="A1962" t="s">
        <v>3447</v>
      </c>
      <c r="B1962" t="s">
        <v>438</v>
      </c>
      <c r="C1962" t="s">
        <v>3443</v>
      </c>
      <c r="D1962" s="1">
        <v>45824</v>
      </c>
      <c r="E1962">
        <v>28</v>
      </c>
    </row>
    <row r="1963" spans="1:5" x14ac:dyDescent="0.25">
      <c r="A1963" t="s">
        <v>3448</v>
      </c>
      <c r="B1963" t="s">
        <v>439</v>
      </c>
      <c r="C1963" t="s">
        <v>3449</v>
      </c>
      <c r="D1963" s="1">
        <v>45705</v>
      </c>
      <c r="E1963">
        <v>30</v>
      </c>
    </row>
    <row r="1964" spans="1:5" x14ac:dyDescent="0.25">
      <c r="A1964" t="s">
        <v>3450</v>
      </c>
      <c r="B1964" t="s">
        <v>439</v>
      </c>
      <c r="C1964" t="s">
        <v>3449</v>
      </c>
      <c r="D1964" s="1">
        <v>45734</v>
      </c>
      <c r="E1964">
        <v>30</v>
      </c>
    </row>
    <row r="1965" spans="1:5" x14ac:dyDescent="0.25">
      <c r="A1965" t="s">
        <v>3451</v>
      </c>
      <c r="B1965" t="s">
        <v>439</v>
      </c>
      <c r="C1965" t="s">
        <v>3449</v>
      </c>
      <c r="D1965" s="1">
        <v>45765</v>
      </c>
      <c r="E1965">
        <v>30</v>
      </c>
    </row>
    <row r="1966" spans="1:5" x14ac:dyDescent="0.25">
      <c r="A1966" t="s">
        <v>3452</v>
      </c>
      <c r="B1966" t="s">
        <v>439</v>
      </c>
      <c r="C1966" t="s">
        <v>3449</v>
      </c>
      <c r="D1966" s="1">
        <v>45794</v>
      </c>
      <c r="E1966">
        <v>30</v>
      </c>
    </row>
    <row r="1967" spans="1:5" x14ac:dyDescent="0.25">
      <c r="A1967" t="s">
        <v>3453</v>
      </c>
      <c r="B1967" t="s">
        <v>439</v>
      </c>
      <c r="C1967" t="s">
        <v>3449</v>
      </c>
      <c r="D1967" s="1">
        <v>45823</v>
      </c>
      <c r="E1967">
        <v>30</v>
      </c>
    </row>
    <row r="1968" spans="1:5" x14ac:dyDescent="0.25">
      <c r="A1968" t="s">
        <v>3454</v>
      </c>
      <c r="B1968" t="s">
        <v>439</v>
      </c>
      <c r="C1968" t="s">
        <v>3449</v>
      </c>
      <c r="D1968" s="1">
        <v>45850</v>
      </c>
      <c r="E1968">
        <v>30</v>
      </c>
    </row>
    <row r="1969" spans="1:5" x14ac:dyDescent="0.25">
      <c r="A1969" t="s">
        <v>3455</v>
      </c>
      <c r="B1969" t="s">
        <v>440</v>
      </c>
      <c r="C1969" t="s">
        <v>3456</v>
      </c>
      <c r="D1969" s="1">
        <v>45750</v>
      </c>
      <c r="E1969">
        <v>21</v>
      </c>
    </row>
    <row r="1970" spans="1:5" x14ac:dyDescent="0.25">
      <c r="A1970" t="s">
        <v>3457</v>
      </c>
      <c r="B1970" t="s">
        <v>440</v>
      </c>
      <c r="C1970" t="s">
        <v>3456</v>
      </c>
      <c r="D1970" s="1">
        <v>45768</v>
      </c>
      <c r="E1970">
        <v>21</v>
      </c>
    </row>
    <row r="1971" spans="1:5" x14ac:dyDescent="0.25">
      <c r="A1971" t="s">
        <v>3458</v>
      </c>
      <c r="B1971" t="s">
        <v>440</v>
      </c>
      <c r="C1971" t="s">
        <v>3456</v>
      </c>
      <c r="D1971" s="1">
        <v>45789</v>
      </c>
      <c r="E1971">
        <v>21</v>
      </c>
    </row>
    <row r="1972" spans="1:5" x14ac:dyDescent="0.25">
      <c r="A1972" t="s">
        <v>3459</v>
      </c>
      <c r="B1972" t="s">
        <v>440</v>
      </c>
      <c r="C1972" t="s">
        <v>3456</v>
      </c>
      <c r="D1972" s="1">
        <v>45808</v>
      </c>
      <c r="E1972">
        <v>21</v>
      </c>
    </row>
    <row r="1973" spans="1:5" x14ac:dyDescent="0.25">
      <c r="A1973" t="s">
        <v>3460</v>
      </c>
      <c r="B1973" t="s">
        <v>440</v>
      </c>
      <c r="C1973" t="s">
        <v>3456</v>
      </c>
      <c r="D1973" s="1">
        <v>45830</v>
      </c>
      <c r="E1973">
        <v>21</v>
      </c>
    </row>
    <row r="1974" spans="1:5" x14ac:dyDescent="0.25">
      <c r="A1974" t="s">
        <v>3461</v>
      </c>
      <c r="B1974" t="s">
        <v>440</v>
      </c>
      <c r="C1974" t="s">
        <v>3456</v>
      </c>
      <c r="D1974" s="1">
        <v>45849</v>
      </c>
      <c r="E1974">
        <v>21</v>
      </c>
    </row>
    <row r="1975" spans="1:5" x14ac:dyDescent="0.25">
      <c r="A1975" t="s">
        <v>3462</v>
      </c>
      <c r="B1975" t="s">
        <v>441</v>
      </c>
      <c r="C1975" t="s">
        <v>3463</v>
      </c>
      <c r="D1975" s="1">
        <v>45827</v>
      </c>
      <c r="E1975">
        <v>28</v>
      </c>
    </row>
    <row r="1976" spans="1:5" x14ac:dyDescent="0.25">
      <c r="A1976" t="s">
        <v>3464</v>
      </c>
      <c r="B1976" t="s">
        <v>441</v>
      </c>
      <c r="C1976" t="s">
        <v>3463</v>
      </c>
      <c r="D1976" s="1">
        <v>45858</v>
      </c>
      <c r="E1976">
        <v>28</v>
      </c>
    </row>
    <row r="1977" spans="1:5" x14ac:dyDescent="0.25">
      <c r="A1977" t="s">
        <v>3465</v>
      </c>
      <c r="B1977" t="s">
        <v>441</v>
      </c>
      <c r="C1977" t="s">
        <v>3463</v>
      </c>
      <c r="D1977" s="1">
        <v>45884</v>
      </c>
      <c r="E1977">
        <v>28</v>
      </c>
    </row>
    <row r="1978" spans="1:5" x14ac:dyDescent="0.25">
      <c r="A1978" t="s">
        <v>3466</v>
      </c>
      <c r="B1978" t="s">
        <v>442</v>
      </c>
      <c r="C1978" t="s">
        <v>3467</v>
      </c>
      <c r="D1978" s="1">
        <v>45764</v>
      </c>
      <c r="E1978">
        <v>28</v>
      </c>
    </row>
    <row r="1979" spans="1:5" x14ac:dyDescent="0.25">
      <c r="A1979" t="s">
        <v>3468</v>
      </c>
      <c r="B1979" t="s">
        <v>442</v>
      </c>
      <c r="C1979" t="s">
        <v>3467</v>
      </c>
      <c r="D1979" s="1">
        <v>45792</v>
      </c>
      <c r="E1979">
        <v>28</v>
      </c>
    </row>
    <row r="1980" spans="1:5" x14ac:dyDescent="0.25">
      <c r="A1980" t="s">
        <v>3469</v>
      </c>
      <c r="B1980" t="s">
        <v>442</v>
      </c>
      <c r="C1980" t="s">
        <v>3467</v>
      </c>
      <c r="D1980" s="1">
        <v>45821</v>
      </c>
      <c r="E1980">
        <v>28</v>
      </c>
    </row>
    <row r="1981" spans="1:5" x14ac:dyDescent="0.25">
      <c r="A1981" t="s">
        <v>3470</v>
      </c>
      <c r="B1981" t="s">
        <v>442</v>
      </c>
      <c r="C1981" t="s">
        <v>3467</v>
      </c>
      <c r="D1981" s="1">
        <v>45846</v>
      </c>
      <c r="E1981">
        <v>28</v>
      </c>
    </row>
    <row r="1982" spans="1:5" x14ac:dyDescent="0.25">
      <c r="A1982" t="s">
        <v>3471</v>
      </c>
      <c r="B1982" t="s">
        <v>442</v>
      </c>
      <c r="C1982" t="s">
        <v>3467</v>
      </c>
      <c r="D1982" s="1">
        <v>45876</v>
      </c>
      <c r="E1982">
        <v>28</v>
      </c>
    </row>
    <row r="1983" spans="1:5" x14ac:dyDescent="0.25">
      <c r="A1983" t="s">
        <v>3472</v>
      </c>
      <c r="B1983" t="s">
        <v>443</v>
      </c>
      <c r="C1983" t="s">
        <v>3473</v>
      </c>
      <c r="D1983" s="1">
        <v>45687</v>
      </c>
      <c r="E1983">
        <v>21</v>
      </c>
    </row>
    <row r="1984" spans="1:5" x14ac:dyDescent="0.25">
      <c r="A1984" t="s">
        <v>3474</v>
      </c>
      <c r="B1984" t="s">
        <v>443</v>
      </c>
      <c r="C1984" t="s">
        <v>3473</v>
      </c>
      <c r="D1984" s="1">
        <v>45705</v>
      </c>
      <c r="E1984">
        <v>21</v>
      </c>
    </row>
    <row r="1985" spans="1:5" x14ac:dyDescent="0.25">
      <c r="A1985" t="s">
        <v>3475</v>
      </c>
      <c r="B1985" t="s">
        <v>443</v>
      </c>
      <c r="C1985" t="s">
        <v>3473</v>
      </c>
      <c r="D1985" s="1">
        <v>45729</v>
      </c>
      <c r="E1985">
        <v>21</v>
      </c>
    </row>
    <row r="1986" spans="1:5" x14ac:dyDescent="0.25">
      <c r="A1986" t="s">
        <v>3476</v>
      </c>
      <c r="B1986" t="s">
        <v>443</v>
      </c>
      <c r="C1986" t="s">
        <v>3473</v>
      </c>
      <c r="D1986" s="1">
        <v>45747</v>
      </c>
      <c r="E1986">
        <v>21</v>
      </c>
    </row>
    <row r="1987" spans="1:5" x14ac:dyDescent="0.25">
      <c r="A1987" t="s">
        <v>3477</v>
      </c>
      <c r="B1987" t="s">
        <v>443</v>
      </c>
      <c r="C1987" t="s">
        <v>3473</v>
      </c>
      <c r="D1987" s="1">
        <v>45767</v>
      </c>
      <c r="E1987">
        <v>21</v>
      </c>
    </row>
    <row r="1988" spans="1:5" x14ac:dyDescent="0.25">
      <c r="A1988" t="s">
        <v>3478</v>
      </c>
      <c r="B1988" t="s">
        <v>444</v>
      </c>
      <c r="C1988" t="s">
        <v>3479</v>
      </c>
      <c r="D1988" s="1">
        <v>45830</v>
      </c>
      <c r="E1988">
        <v>28</v>
      </c>
    </row>
    <row r="1989" spans="1:5" x14ac:dyDescent="0.25">
      <c r="A1989" t="s">
        <v>3480</v>
      </c>
      <c r="B1989" t="s">
        <v>444</v>
      </c>
      <c r="C1989" t="s">
        <v>3479</v>
      </c>
      <c r="D1989" s="1">
        <v>45855</v>
      </c>
      <c r="E1989">
        <v>28</v>
      </c>
    </row>
    <row r="1990" spans="1:5" x14ac:dyDescent="0.25">
      <c r="A1990" t="s">
        <v>3481</v>
      </c>
      <c r="B1990" t="s">
        <v>444</v>
      </c>
      <c r="C1990" t="s">
        <v>3479</v>
      </c>
      <c r="D1990" s="1">
        <v>45885</v>
      </c>
      <c r="E1990">
        <v>28</v>
      </c>
    </row>
    <row r="1991" spans="1:5" x14ac:dyDescent="0.25">
      <c r="A1991" t="s">
        <v>3482</v>
      </c>
      <c r="B1991" t="s">
        <v>444</v>
      </c>
      <c r="C1991" t="s">
        <v>3479</v>
      </c>
      <c r="D1991" s="1">
        <v>45913</v>
      </c>
      <c r="E1991">
        <v>28</v>
      </c>
    </row>
    <row r="1992" spans="1:5" x14ac:dyDescent="0.25">
      <c r="A1992" t="s">
        <v>3483</v>
      </c>
      <c r="B1992" t="s">
        <v>444</v>
      </c>
      <c r="C1992" t="s">
        <v>3479</v>
      </c>
      <c r="D1992" s="1">
        <v>45938</v>
      </c>
      <c r="E1992">
        <v>28</v>
      </c>
    </row>
    <row r="1993" spans="1:5" x14ac:dyDescent="0.25">
      <c r="A1993" t="s">
        <v>3484</v>
      </c>
      <c r="B1993" t="s">
        <v>444</v>
      </c>
      <c r="C1993" t="s">
        <v>3479</v>
      </c>
      <c r="D1993" s="1">
        <v>45966</v>
      </c>
      <c r="E1993">
        <v>28</v>
      </c>
    </row>
    <row r="1994" spans="1:5" x14ac:dyDescent="0.25">
      <c r="A1994" t="s">
        <v>3485</v>
      </c>
      <c r="B1994" t="s">
        <v>445</v>
      </c>
      <c r="C1994" t="s">
        <v>3486</v>
      </c>
      <c r="D1994" s="1">
        <v>45780</v>
      </c>
      <c r="E1994">
        <v>30</v>
      </c>
    </row>
    <row r="1995" spans="1:5" x14ac:dyDescent="0.25">
      <c r="A1995" t="s">
        <v>3487</v>
      </c>
      <c r="B1995" t="s">
        <v>445</v>
      </c>
      <c r="C1995" t="s">
        <v>3486</v>
      </c>
      <c r="D1995" s="1">
        <v>45813</v>
      </c>
      <c r="E1995">
        <v>30</v>
      </c>
    </row>
    <row r="1996" spans="1:5" x14ac:dyDescent="0.25">
      <c r="A1996" t="s">
        <v>3488</v>
      </c>
      <c r="B1996" t="s">
        <v>445</v>
      </c>
      <c r="C1996" t="s">
        <v>3486</v>
      </c>
      <c r="D1996" s="1">
        <v>45844</v>
      </c>
      <c r="E1996">
        <v>30</v>
      </c>
    </row>
    <row r="1997" spans="1:5" x14ac:dyDescent="0.25">
      <c r="A1997" t="s">
        <v>3489</v>
      </c>
      <c r="B1997" t="s">
        <v>445</v>
      </c>
      <c r="C1997" t="s">
        <v>3486</v>
      </c>
      <c r="D1997" s="1">
        <v>45872</v>
      </c>
      <c r="E1997">
        <v>30</v>
      </c>
    </row>
    <row r="1998" spans="1:5" x14ac:dyDescent="0.25">
      <c r="A1998" t="s">
        <v>3490</v>
      </c>
      <c r="B1998" t="s">
        <v>446</v>
      </c>
      <c r="C1998" t="s">
        <v>3491</v>
      </c>
      <c r="D1998" s="1">
        <v>45809</v>
      </c>
      <c r="E1998">
        <v>21</v>
      </c>
    </row>
    <row r="1999" spans="1:5" x14ac:dyDescent="0.25">
      <c r="A1999" t="s">
        <v>3492</v>
      </c>
      <c r="B1999" t="s">
        <v>446</v>
      </c>
      <c r="C1999" t="s">
        <v>3491</v>
      </c>
      <c r="D1999" s="1">
        <v>45829</v>
      </c>
      <c r="E1999">
        <v>21</v>
      </c>
    </row>
    <row r="2000" spans="1:5" x14ac:dyDescent="0.25">
      <c r="A2000" t="s">
        <v>3493</v>
      </c>
      <c r="B2000" t="s">
        <v>446</v>
      </c>
      <c r="C2000" t="s">
        <v>3491</v>
      </c>
      <c r="D2000" s="1">
        <v>45847</v>
      </c>
      <c r="E2000">
        <v>21</v>
      </c>
    </row>
    <row r="2001" spans="1:5" x14ac:dyDescent="0.25">
      <c r="A2001" t="s">
        <v>3494</v>
      </c>
      <c r="B2001" t="s">
        <v>446</v>
      </c>
      <c r="C2001" t="s">
        <v>3491</v>
      </c>
      <c r="D2001" s="1">
        <v>45865</v>
      </c>
      <c r="E2001">
        <v>21</v>
      </c>
    </row>
    <row r="2002" spans="1:5" x14ac:dyDescent="0.25">
      <c r="A2002" t="s">
        <v>3495</v>
      </c>
      <c r="B2002" t="s">
        <v>447</v>
      </c>
      <c r="C2002" t="s">
        <v>3496</v>
      </c>
      <c r="D2002" s="1">
        <v>45823</v>
      </c>
      <c r="E2002">
        <v>30</v>
      </c>
    </row>
    <row r="2003" spans="1:5" x14ac:dyDescent="0.25">
      <c r="A2003" t="s">
        <v>3497</v>
      </c>
      <c r="B2003" t="s">
        <v>447</v>
      </c>
      <c r="C2003" t="s">
        <v>3496</v>
      </c>
      <c r="D2003" s="1">
        <v>45853</v>
      </c>
      <c r="E2003">
        <v>30</v>
      </c>
    </row>
    <row r="2004" spans="1:5" x14ac:dyDescent="0.25">
      <c r="A2004" t="s">
        <v>3498</v>
      </c>
      <c r="B2004" t="s">
        <v>447</v>
      </c>
      <c r="C2004" t="s">
        <v>3496</v>
      </c>
      <c r="D2004" s="1">
        <v>45882</v>
      </c>
      <c r="E2004">
        <v>30</v>
      </c>
    </row>
    <row r="2005" spans="1:5" x14ac:dyDescent="0.25">
      <c r="A2005" t="s">
        <v>3499</v>
      </c>
      <c r="B2005" t="s">
        <v>448</v>
      </c>
      <c r="C2005" t="s">
        <v>3500</v>
      </c>
      <c r="D2005" s="1">
        <v>45663</v>
      </c>
      <c r="E2005">
        <v>28</v>
      </c>
    </row>
    <row r="2006" spans="1:5" x14ac:dyDescent="0.25">
      <c r="A2006" t="s">
        <v>3501</v>
      </c>
      <c r="B2006" t="s">
        <v>448</v>
      </c>
      <c r="C2006" t="s">
        <v>3500</v>
      </c>
      <c r="D2006" s="1">
        <v>45693</v>
      </c>
      <c r="E2006">
        <v>28</v>
      </c>
    </row>
    <row r="2007" spans="1:5" x14ac:dyDescent="0.25">
      <c r="A2007" t="s">
        <v>3502</v>
      </c>
      <c r="B2007" t="s">
        <v>448</v>
      </c>
      <c r="C2007" t="s">
        <v>3500</v>
      </c>
      <c r="D2007" s="1">
        <v>45719</v>
      </c>
      <c r="E2007">
        <v>28</v>
      </c>
    </row>
    <row r="2008" spans="1:5" x14ac:dyDescent="0.25">
      <c r="A2008" t="s">
        <v>3503</v>
      </c>
      <c r="B2008" t="s">
        <v>448</v>
      </c>
      <c r="C2008" t="s">
        <v>3500</v>
      </c>
      <c r="D2008" s="1">
        <v>45746</v>
      </c>
      <c r="E2008">
        <v>28</v>
      </c>
    </row>
    <row r="2009" spans="1:5" x14ac:dyDescent="0.25">
      <c r="A2009" t="s">
        <v>3504</v>
      </c>
      <c r="B2009" t="s">
        <v>449</v>
      </c>
      <c r="C2009" t="s">
        <v>3505</v>
      </c>
      <c r="D2009" s="1">
        <v>45669</v>
      </c>
      <c r="E2009">
        <v>28</v>
      </c>
    </row>
    <row r="2010" spans="1:5" x14ac:dyDescent="0.25">
      <c r="A2010" t="s">
        <v>3506</v>
      </c>
      <c r="B2010" t="s">
        <v>449</v>
      </c>
      <c r="C2010" t="s">
        <v>3505</v>
      </c>
      <c r="D2010" s="1">
        <v>45695</v>
      </c>
      <c r="E2010">
        <v>28</v>
      </c>
    </row>
    <row r="2011" spans="1:5" x14ac:dyDescent="0.25">
      <c r="A2011" t="s">
        <v>3507</v>
      </c>
      <c r="B2011" t="s">
        <v>449</v>
      </c>
      <c r="C2011" t="s">
        <v>3505</v>
      </c>
      <c r="D2011" s="1">
        <v>45725</v>
      </c>
      <c r="E2011">
        <v>28</v>
      </c>
    </row>
    <row r="2012" spans="1:5" x14ac:dyDescent="0.25">
      <c r="A2012" t="s">
        <v>3508</v>
      </c>
      <c r="B2012" t="s">
        <v>449</v>
      </c>
      <c r="C2012" t="s">
        <v>3505</v>
      </c>
      <c r="D2012" s="1">
        <v>45755</v>
      </c>
      <c r="E2012">
        <v>28</v>
      </c>
    </row>
    <row r="2013" spans="1:5" x14ac:dyDescent="0.25">
      <c r="A2013" t="s">
        <v>3509</v>
      </c>
      <c r="B2013" t="s">
        <v>450</v>
      </c>
      <c r="C2013" t="s">
        <v>3510</v>
      </c>
      <c r="D2013" s="1">
        <v>45804</v>
      </c>
      <c r="E2013">
        <v>21</v>
      </c>
    </row>
    <row r="2014" spans="1:5" x14ac:dyDescent="0.25">
      <c r="A2014" t="s">
        <v>3511</v>
      </c>
      <c r="B2014" t="s">
        <v>450</v>
      </c>
      <c r="C2014" t="s">
        <v>3510</v>
      </c>
      <c r="D2014" s="1">
        <v>45823</v>
      </c>
      <c r="E2014">
        <v>21</v>
      </c>
    </row>
    <row r="2015" spans="1:5" x14ac:dyDescent="0.25">
      <c r="A2015" t="s">
        <v>3512</v>
      </c>
      <c r="B2015" t="s">
        <v>450</v>
      </c>
      <c r="C2015" t="s">
        <v>3510</v>
      </c>
      <c r="D2015" s="1">
        <v>45842</v>
      </c>
      <c r="E2015">
        <v>21</v>
      </c>
    </row>
    <row r="2016" spans="1:5" x14ac:dyDescent="0.25">
      <c r="A2016" t="s">
        <v>3513</v>
      </c>
      <c r="B2016" t="s">
        <v>450</v>
      </c>
      <c r="C2016" t="s">
        <v>3510</v>
      </c>
      <c r="D2016" s="1">
        <v>45860</v>
      </c>
      <c r="E2016">
        <v>21</v>
      </c>
    </row>
    <row r="2017" spans="1:5" x14ac:dyDescent="0.25">
      <c r="A2017" t="s">
        <v>3514</v>
      </c>
      <c r="B2017" t="s">
        <v>451</v>
      </c>
      <c r="C2017" t="s">
        <v>3515</v>
      </c>
      <c r="D2017" s="1">
        <v>45692</v>
      </c>
      <c r="E2017">
        <v>21</v>
      </c>
    </row>
    <row r="2018" spans="1:5" x14ac:dyDescent="0.25">
      <c r="A2018" t="s">
        <v>3516</v>
      </c>
      <c r="B2018" t="s">
        <v>451</v>
      </c>
      <c r="C2018" t="s">
        <v>3515</v>
      </c>
      <c r="D2018" s="1">
        <v>45714</v>
      </c>
      <c r="E2018">
        <v>21</v>
      </c>
    </row>
    <row r="2019" spans="1:5" x14ac:dyDescent="0.25">
      <c r="A2019" t="s">
        <v>3517</v>
      </c>
      <c r="B2019" t="s">
        <v>451</v>
      </c>
      <c r="C2019" t="s">
        <v>3515</v>
      </c>
      <c r="D2019" s="1">
        <v>45732</v>
      </c>
      <c r="E2019">
        <v>21</v>
      </c>
    </row>
    <row r="2020" spans="1:5" x14ac:dyDescent="0.25">
      <c r="A2020" t="s">
        <v>3518</v>
      </c>
      <c r="B2020" t="s">
        <v>451</v>
      </c>
      <c r="C2020" t="s">
        <v>3515</v>
      </c>
      <c r="D2020" s="1">
        <v>45753</v>
      </c>
      <c r="E2020">
        <v>21</v>
      </c>
    </row>
    <row r="2021" spans="1:5" x14ac:dyDescent="0.25">
      <c r="A2021" t="s">
        <v>3519</v>
      </c>
      <c r="B2021" t="s">
        <v>451</v>
      </c>
      <c r="C2021" t="s">
        <v>3515</v>
      </c>
      <c r="D2021" s="1">
        <v>45775</v>
      </c>
      <c r="E2021">
        <v>21</v>
      </c>
    </row>
    <row r="2022" spans="1:5" x14ac:dyDescent="0.25">
      <c r="A2022" t="s">
        <v>3520</v>
      </c>
      <c r="B2022" t="s">
        <v>451</v>
      </c>
      <c r="C2022" t="s">
        <v>3515</v>
      </c>
      <c r="D2022" s="1">
        <v>45798</v>
      </c>
      <c r="E2022">
        <v>21</v>
      </c>
    </row>
    <row r="2023" spans="1:5" x14ac:dyDescent="0.25">
      <c r="A2023" t="s">
        <v>3521</v>
      </c>
      <c r="B2023" t="s">
        <v>452</v>
      </c>
      <c r="C2023" t="s">
        <v>3522</v>
      </c>
      <c r="D2023" s="1">
        <v>45668</v>
      </c>
      <c r="E2023">
        <v>28</v>
      </c>
    </row>
    <row r="2024" spans="1:5" x14ac:dyDescent="0.25">
      <c r="A2024" t="s">
        <v>3523</v>
      </c>
      <c r="B2024" t="s">
        <v>452</v>
      </c>
      <c r="C2024" t="s">
        <v>3522</v>
      </c>
      <c r="D2024" s="1">
        <v>45693</v>
      </c>
      <c r="E2024">
        <v>28</v>
      </c>
    </row>
    <row r="2025" spans="1:5" x14ac:dyDescent="0.25">
      <c r="A2025" t="s">
        <v>3524</v>
      </c>
      <c r="B2025" t="s">
        <v>452</v>
      </c>
      <c r="C2025" t="s">
        <v>3522</v>
      </c>
      <c r="D2025" s="1">
        <v>45721</v>
      </c>
      <c r="E2025">
        <v>28</v>
      </c>
    </row>
    <row r="2026" spans="1:5" x14ac:dyDescent="0.25">
      <c r="A2026" t="s">
        <v>3525</v>
      </c>
      <c r="B2026" t="s">
        <v>452</v>
      </c>
      <c r="C2026" t="s">
        <v>3522</v>
      </c>
      <c r="D2026" s="1">
        <v>45748</v>
      </c>
      <c r="E2026">
        <v>28</v>
      </c>
    </row>
    <row r="2027" spans="1:5" x14ac:dyDescent="0.25">
      <c r="A2027" t="s">
        <v>3526</v>
      </c>
      <c r="B2027" t="s">
        <v>452</v>
      </c>
      <c r="C2027" t="s">
        <v>3522</v>
      </c>
      <c r="D2027" s="1">
        <v>45775</v>
      </c>
      <c r="E2027">
        <v>28</v>
      </c>
    </row>
    <row r="2028" spans="1:5" x14ac:dyDescent="0.25">
      <c r="A2028" t="s">
        <v>3527</v>
      </c>
      <c r="B2028" t="s">
        <v>452</v>
      </c>
      <c r="C2028" t="s">
        <v>3522</v>
      </c>
      <c r="D2028" s="1">
        <v>45802</v>
      </c>
      <c r="E2028">
        <v>28</v>
      </c>
    </row>
    <row r="2029" spans="1:5" x14ac:dyDescent="0.25">
      <c r="A2029" t="s">
        <v>3528</v>
      </c>
      <c r="B2029" t="s">
        <v>453</v>
      </c>
      <c r="C2029" t="s">
        <v>3529</v>
      </c>
      <c r="D2029" s="1">
        <v>45695</v>
      </c>
      <c r="E2029">
        <v>28</v>
      </c>
    </row>
    <row r="2030" spans="1:5" x14ac:dyDescent="0.25">
      <c r="A2030" t="s">
        <v>3530</v>
      </c>
      <c r="B2030" t="s">
        <v>453</v>
      </c>
      <c r="C2030" t="s">
        <v>3529</v>
      </c>
      <c r="D2030" s="1">
        <v>45720</v>
      </c>
      <c r="E2030">
        <v>28</v>
      </c>
    </row>
    <row r="2031" spans="1:5" x14ac:dyDescent="0.25">
      <c r="A2031" t="s">
        <v>3531</v>
      </c>
      <c r="B2031" t="s">
        <v>453</v>
      </c>
      <c r="C2031" t="s">
        <v>3529</v>
      </c>
      <c r="D2031" s="1">
        <v>45745</v>
      </c>
      <c r="E2031">
        <v>28</v>
      </c>
    </row>
    <row r="2032" spans="1:5" x14ac:dyDescent="0.25">
      <c r="A2032" t="s">
        <v>3532</v>
      </c>
      <c r="B2032" t="s">
        <v>453</v>
      </c>
      <c r="C2032" t="s">
        <v>3529</v>
      </c>
      <c r="D2032" s="1">
        <v>45770</v>
      </c>
      <c r="E2032">
        <v>28</v>
      </c>
    </row>
    <row r="2033" spans="1:5" x14ac:dyDescent="0.25">
      <c r="A2033" t="s">
        <v>3533</v>
      </c>
      <c r="B2033" t="s">
        <v>454</v>
      </c>
      <c r="C2033" t="s">
        <v>3534</v>
      </c>
      <c r="D2033" s="1">
        <v>45700</v>
      </c>
      <c r="E2033">
        <v>28</v>
      </c>
    </row>
    <row r="2034" spans="1:5" x14ac:dyDescent="0.25">
      <c r="A2034" t="s">
        <v>3535</v>
      </c>
      <c r="B2034" t="s">
        <v>454</v>
      </c>
      <c r="C2034" t="s">
        <v>3534</v>
      </c>
      <c r="D2034" s="1">
        <v>45729</v>
      </c>
      <c r="E2034">
        <v>28</v>
      </c>
    </row>
    <row r="2035" spans="1:5" x14ac:dyDescent="0.25">
      <c r="A2035" t="s">
        <v>1149</v>
      </c>
      <c r="B2035" t="s">
        <v>454</v>
      </c>
      <c r="C2035" t="s">
        <v>3534</v>
      </c>
      <c r="D2035" s="1">
        <v>45757</v>
      </c>
      <c r="E2035">
        <v>28</v>
      </c>
    </row>
    <row r="2036" spans="1:5" x14ac:dyDescent="0.25">
      <c r="A2036" t="s">
        <v>3536</v>
      </c>
      <c r="B2036" t="s">
        <v>454</v>
      </c>
      <c r="C2036" t="s">
        <v>3534</v>
      </c>
      <c r="D2036" s="1">
        <v>45784</v>
      </c>
      <c r="E2036">
        <v>28</v>
      </c>
    </row>
    <row r="2037" spans="1:5" x14ac:dyDescent="0.25">
      <c r="A2037" t="s">
        <v>3537</v>
      </c>
      <c r="B2037" t="s">
        <v>454</v>
      </c>
      <c r="C2037" t="s">
        <v>3534</v>
      </c>
      <c r="D2037" s="1">
        <v>45811</v>
      </c>
      <c r="E2037">
        <v>28</v>
      </c>
    </row>
    <row r="2038" spans="1:5" x14ac:dyDescent="0.25">
      <c r="A2038" t="s">
        <v>3538</v>
      </c>
      <c r="B2038" t="s">
        <v>454</v>
      </c>
      <c r="C2038" t="s">
        <v>3534</v>
      </c>
      <c r="D2038" s="1">
        <v>45838</v>
      </c>
      <c r="E2038">
        <v>28</v>
      </c>
    </row>
    <row r="2039" spans="1:5" x14ac:dyDescent="0.25">
      <c r="A2039" t="s">
        <v>3539</v>
      </c>
      <c r="B2039" t="s">
        <v>455</v>
      </c>
      <c r="C2039" t="s">
        <v>3540</v>
      </c>
      <c r="D2039" s="1">
        <v>45704</v>
      </c>
      <c r="E2039">
        <v>30</v>
      </c>
    </row>
    <row r="2040" spans="1:5" x14ac:dyDescent="0.25">
      <c r="A2040" t="s">
        <v>3541</v>
      </c>
      <c r="B2040" t="s">
        <v>455</v>
      </c>
      <c r="C2040" t="s">
        <v>3540</v>
      </c>
      <c r="D2040" s="1">
        <v>45733</v>
      </c>
      <c r="E2040">
        <v>30</v>
      </c>
    </row>
    <row r="2041" spans="1:5" x14ac:dyDescent="0.25">
      <c r="A2041" t="s">
        <v>3542</v>
      </c>
      <c r="B2041" t="s">
        <v>455</v>
      </c>
      <c r="C2041" t="s">
        <v>3540</v>
      </c>
      <c r="D2041" s="1">
        <v>45765</v>
      </c>
      <c r="E2041">
        <v>30</v>
      </c>
    </row>
    <row r="2042" spans="1:5" x14ac:dyDescent="0.25">
      <c r="A2042" t="s">
        <v>3543</v>
      </c>
      <c r="B2042" t="s">
        <v>456</v>
      </c>
      <c r="C2042" t="s">
        <v>3544</v>
      </c>
      <c r="D2042" s="1">
        <v>45761</v>
      </c>
      <c r="E2042">
        <v>30</v>
      </c>
    </row>
    <row r="2043" spans="1:5" x14ac:dyDescent="0.25">
      <c r="A2043" t="s">
        <v>3545</v>
      </c>
      <c r="B2043" t="s">
        <v>456</v>
      </c>
      <c r="C2043" t="s">
        <v>3544</v>
      </c>
      <c r="D2043" s="1">
        <v>45793</v>
      </c>
      <c r="E2043">
        <v>30</v>
      </c>
    </row>
    <row r="2044" spans="1:5" x14ac:dyDescent="0.25">
      <c r="A2044" t="s">
        <v>3546</v>
      </c>
      <c r="B2044" t="s">
        <v>456</v>
      </c>
      <c r="C2044" t="s">
        <v>3544</v>
      </c>
      <c r="D2044" s="1">
        <v>45821</v>
      </c>
      <c r="E2044">
        <v>30</v>
      </c>
    </row>
    <row r="2045" spans="1:5" x14ac:dyDescent="0.25">
      <c r="A2045" t="s">
        <v>3547</v>
      </c>
      <c r="B2045" t="s">
        <v>456</v>
      </c>
      <c r="C2045" t="s">
        <v>3544</v>
      </c>
      <c r="D2045" s="1">
        <v>45848</v>
      </c>
      <c r="E2045">
        <v>30</v>
      </c>
    </row>
    <row r="2046" spans="1:5" x14ac:dyDescent="0.25">
      <c r="A2046" t="s">
        <v>3548</v>
      </c>
      <c r="B2046" t="s">
        <v>456</v>
      </c>
      <c r="C2046" t="s">
        <v>3544</v>
      </c>
      <c r="D2046" s="1">
        <v>45876</v>
      </c>
      <c r="E2046">
        <v>30</v>
      </c>
    </row>
    <row r="2047" spans="1:5" x14ac:dyDescent="0.25">
      <c r="A2047" t="s">
        <v>3549</v>
      </c>
      <c r="B2047" t="s">
        <v>457</v>
      </c>
      <c r="C2047" t="s">
        <v>3550</v>
      </c>
      <c r="D2047" s="1">
        <v>45821</v>
      </c>
      <c r="E2047">
        <v>30</v>
      </c>
    </row>
    <row r="2048" spans="1:5" x14ac:dyDescent="0.25">
      <c r="A2048" t="s">
        <v>3551</v>
      </c>
      <c r="B2048" t="s">
        <v>457</v>
      </c>
      <c r="C2048" t="s">
        <v>3550</v>
      </c>
      <c r="D2048" s="1">
        <v>45853</v>
      </c>
      <c r="E2048">
        <v>30</v>
      </c>
    </row>
    <row r="2049" spans="1:5" x14ac:dyDescent="0.25">
      <c r="A2049" t="s">
        <v>3552</v>
      </c>
      <c r="B2049" t="s">
        <v>457</v>
      </c>
      <c r="C2049" t="s">
        <v>3550</v>
      </c>
      <c r="D2049" s="1">
        <v>45880</v>
      </c>
      <c r="E2049">
        <v>30</v>
      </c>
    </row>
    <row r="2050" spans="1:5" x14ac:dyDescent="0.25">
      <c r="A2050" t="s">
        <v>3553</v>
      </c>
      <c r="B2050" t="s">
        <v>457</v>
      </c>
      <c r="C2050" t="s">
        <v>3550</v>
      </c>
      <c r="D2050" s="1">
        <v>45911</v>
      </c>
      <c r="E2050">
        <v>30</v>
      </c>
    </row>
    <row r="2051" spans="1:5" x14ac:dyDescent="0.25">
      <c r="A2051" t="s">
        <v>3554</v>
      </c>
      <c r="B2051" t="s">
        <v>458</v>
      </c>
      <c r="C2051" t="s">
        <v>3555</v>
      </c>
      <c r="D2051" s="1">
        <v>45827</v>
      </c>
      <c r="E2051">
        <v>30</v>
      </c>
    </row>
    <row r="2052" spans="1:5" x14ac:dyDescent="0.25">
      <c r="A2052" t="s">
        <v>3556</v>
      </c>
      <c r="B2052" t="s">
        <v>458</v>
      </c>
      <c r="C2052" t="s">
        <v>3555</v>
      </c>
      <c r="D2052" s="1">
        <v>45858</v>
      </c>
      <c r="E2052">
        <v>30</v>
      </c>
    </row>
    <row r="2053" spans="1:5" x14ac:dyDescent="0.25">
      <c r="A2053" t="s">
        <v>3557</v>
      </c>
      <c r="B2053" t="s">
        <v>458</v>
      </c>
      <c r="C2053" t="s">
        <v>3555</v>
      </c>
      <c r="D2053" s="1">
        <v>45885</v>
      </c>
      <c r="E2053">
        <v>30</v>
      </c>
    </row>
    <row r="2054" spans="1:5" x14ac:dyDescent="0.25">
      <c r="A2054" t="s">
        <v>3558</v>
      </c>
      <c r="B2054" t="s">
        <v>458</v>
      </c>
      <c r="C2054" t="s">
        <v>3555</v>
      </c>
      <c r="D2054" s="1">
        <v>45913</v>
      </c>
      <c r="E2054">
        <v>30</v>
      </c>
    </row>
    <row r="2055" spans="1:5" x14ac:dyDescent="0.25">
      <c r="A2055" t="s">
        <v>3559</v>
      </c>
      <c r="B2055" t="s">
        <v>458</v>
      </c>
      <c r="C2055" t="s">
        <v>3555</v>
      </c>
      <c r="D2055" s="1">
        <v>45944</v>
      </c>
      <c r="E2055">
        <v>30</v>
      </c>
    </row>
    <row r="2056" spans="1:5" x14ac:dyDescent="0.25">
      <c r="A2056" t="s">
        <v>3560</v>
      </c>
      <c r="B2056" t="s">
        <v>458</v>
      </c>
      <c r="C2056" t="s">
        <v>3555</v>
      </c>
      <c r="D2056" s="1">
        <v>45977</v>
      </c>
      <c r="E2056">
        <v>30</v>
      </c>
    </row>
    <row r="2057" spans="1:5" x14ac:dyDescent="0.25">
      <c r="A2057" t="s">
        <v>3561</v>
      </c>
      <c r="B2057" t="s">
        <v>459</v>
      </c>
      <c r="C2057" t="s">
        <v>3562</v>
      </c>
      <c r="D2057" s="1">
        <v>45679</v>
      </c>
      <c r="E2057">
        <v>28</v>
      </c>
    </row>
    <row r="2058" spans="1:5" x14ac:dyDescent="0.25">
      <c r="A2058" t="s">
        <v>3563</v>
      </c>
      <c r="B2058" t="s">
        <v>459</v>
      </c>
      <c r="C2058" t="s">
        <v>3562</v>
      </c>
      <c r="D2058" s="1">
        <v>45704</v>
      </c>
      <c r="E2058">
        <v>28</v>
      </c>
    </row>
    <row r="2059" spans="1:5" x14ac:dyDescent="0.25">
      <c r="A2059" t="s">
        <v>3564</v>
      </c>
      <c r="B2059" t="s">
        <v>459</v>
      </c>
      <c r="C2059" t="s">
        <v>3562</v>
      </c>
      <c r="D2059" s="1">
        <v>45732</v>
      </c>
      <c r="E2059">
        <v>28</v>
      </c>
    </row>
    <row r="2060" spans="1:5" x14ac:dyDescent="0.25">
      <c r="A2060" t="s">
        <v>3565</v>
      </c>
      <c r="B2060" t="s">
        <v>460</v>
      </c>
      <c r="C2060" t="s">
        <v>3566</v>
      </c>
      <c r="D2060" s="1">
        <v>45772</v>
      </c>
      <c r="E2060">
        <v>21</v>
      </c>
    </row>
    <row r="2061" spans="1:5" x14ac:dyDescent="0.25">
      <c r="A2061" t="s">
        <v>3567</v>
      </c>
      <c r="B2061" t="s">
        <v>460</v>
      </c>
      <c r="C2061" t="s">
        <v>3566</v>
      </c>
      <c r="D2061" s="1">
        <v>45795</v>
      </c>
      <c r="E2061">
        <v>21</v>
      </c>
    </row>
    <row r="2062" spans="1:5" x14ac:dyDescent="0.25">
      <c r="A2062" t="s">
        <v>3568</v>
      </c>
      <c r="B2062" t="s">
        <v>460</v>
      </c>
      <c r="C2062" t="s">
        <v>3566</v>
      </c>
      <c r="D2062" s="1">
        <v>45815</v>
      </c>
      <c r="E2062">
        <v>21</v>
      </c>
    </row>
    <row r="2063" spans="1:5" x14ac:dyDescent="0.25">
      <c r="A2063" t="s">
        <v>3569</v>
      </c>
      <c r="B2063" t="s">
        <v>460</v>
      </c>
      <c r="C2063" t="s">
        <v>3566</v>
      </c>
      <c r="D2063" s="1">
        <v>45837</v>
      </c>
      <c r="E2063">
        <v>21</v>
      </c>
    </row>
    <row r="2064" spans="1:5" x14ac:dyDescent="0.25">
      <c r="A2064" t="s">
        <v>3570</v>
      </c>
      <c r="B2064" t="s">
        <v>461</v>
      </c>
      <c r="C2064" t="s">
        <v>3571</v>
      </c>
      <c r="D2064" s="1">
        <v>45781</v>
      </c>
      <c r="E2064">
        <v>30</v>
      </c>
    </row>
    <row r="2065" spans="1:5" x14ac:dyDescent="0.25">
      <c r="A2065" t="s">
        <v>3572</v>
      </c>
      <c r="B2065" t="s">
        <v>461</v>
      </c>
      <c r="C2065" t="s">
        <v>3571</v>
      </c>
      <c r="D2065" s="1">
        <v>45811</v>
      </c>
      <c r="E2065">
        <v>30</v>
      </c>
    </row>
    <row r="2066" spans="1:5" x14ac:dyDescent="0.25">
      <c r="A2066" t="s">
        <v>3573</v>
      </c>
      <c r="B2066" t="s">
        <v>461</v>
      </c>
      <c r="C2066" t="s">
        <v>3571</v>
      </c>
      <c r="D2066" s="1">
        <v>45844</v>
      </c>
      <c r="E2066">
        <v>30</v>
      </c>
    </row>
    <row r="2067" spans="1:5" x14ac:dyDescent="0.25">
      <c r="A2067" t="s">
        <v>3574</v>
      </c>
      <c r="B2067" t="s">
        <v>461</v>
      </c>
      <c r="C2067" t="s">
        <v>3571</v>
      </c>
      <c r="D2067" s="1">
        <v>45871</v>
      </c>
      <c r="E2067">
        <v>30</v>
      </c>
    </row>
    <row r="2068" spans="1:5" x14ac:dyDescent="0.25">
      <c r="A2068" t="s">
        <v>3575</v>
      </c>
      <c r="B2068" t="s">
        <v>462</v>
      </c>
      <c r="C2068" t="s">
        <v>3576</v>
      </c>
      <c r="D2068" s="1">
        <v>45714</v>
      </c>
      <c r="E2068">
        <v>30</v>
      </c>
    </row>
    <row r="2069" spans="1:5" x14ac:dyDescent="0.25">
      <c r="A2069" t="s">
        <v>3577</v>
      </c>
      <c r="B2069" t="s">
        <v>462</v>
      </c>
      <c r="C2069" t="s">
        <v>3576</v>
      </c>
      <c r="D2069" s="1">
        <v>45744</v>
      </c>
      <c r="E2069">
        <v>30</v>
      </c>
    </row>
    <row r="2070" spans="1:5" x14ac:dyDescent="0.25">
      <c r="A2070" t="s">
        <v>3578</v>
      </c>
      <c r="B2070" t="s">
        <v>462</v>
      </c>
      <c r="C2070" t="s">
        <v>3576</v>
      </c>
      <c r="D2070" s="1">
        <v>45772</v>
      </c>
      <c r="E2070">
        <v>30</v>
      </c>
    </row>
    <row r="2071" spans="1:5" x14ac:dyDescent="0.25">
      <c r="A2071" t="s">
        <v>3579</v>
      </c>
      <c r="B2071" t="s">
        <v>462</v>
      </c>
      <c r="C2071" t="s">
        <v>3576</v>
      </c>
      <c r="D2071" s="1">
        <v>45799</v>
      </c>
      <c r="E2071">
        <v>30</v>
      </c>
    </row>
    <row r="2072" spans="1:5" x14ac:dyDescent="0.25">
      <c r="A2072" t="s">
        <v>3580</v>
      </c>
      <c r="B2072" t="s">
        <v>462</v>
      </c>
      <c r="C2072" t="s">
        <v>3576</v>
      </c>
      <c r="D2072" s="1">
        <v>45830</v>
      </c>
      <c r="E2072">
        <v>30</v>
      </c>
    </row>
    <row r="2073" spans="1:5" x14ac:dyDescent="0.25">
      <c r="A2073" t="s">
        <v>3581</v>
      </c>
      <c r="B2073" t="s">
        <v>462</v>
      </c>
      <c r="C2073" t="s">
        <v>3576</v>
      </c>
      <c r="D2073" s="1">
        <v>45861</v>
      </c>
      <c r="E2073">
        <v>30</v>
      </c>
    </row>
    <row r="2074" spans="1:5" x14ac:dyDescent="0.25">
      <c r="A2074" t="s">
        <v>3582</v>
      </c>
      <c r="B2074" t="s">
        <v>463</v>
      </c>
      <c r="C2074" t="s">
        <v>3583</v>
      </c>
      <c r="D2074" s="1">
        <v>45811</v>
      </c>
      <c r="E2074">
        <v>30</v>
      </c>
    </row>
    <row r="2075" spans="1:5" x14ac:dyDescent="0.25">
      <c r="A2075" t="s">
        <v>3584</v>
      </c>
      <c r="B2075" t="s">
        <v>463</v>
      </c>
      <c r="C2075" t="s">
        <v>3583</v>
      </c>
      <c r="D2075" s="1">
        <v>45843</v>
      </c>
      <c r="E2075">
        <v>30</v>
      </c>
    </row>
    <row r="2076" spans="1:5" x14ac:dyDescent="0.25">
      <c r="A2076" t="s">
        <v>3585</v>
      </c>
      <c r="B2076" t="s">
        <v>463</v>
      </c>
      <c r="C2076" t="s">
        <v>3583</v>
      </c>
      <c r="D2076" s="1">
        <v>45872</v>
      </c>
      <c r="E2076">
        <v>30</v>
      </c>
    </row>
    <row r="2077" spans="1:5" x14ac:dyDescent="0.25">
      <c r="A2077" t="s">
        <v>3586</v>
      </c>
      <c r="B2077" t="s">
        <v>463</v>
      </c>
      <c r="C2077" t="s">
        <v>3583</v>
      </c>
      <c r="D2077" s="1">
        <v>45905</v>
      </c>
      <c r="E2077">
        <v>30</v>
      </c>
    </row>
    <row r="2078" spans="1:5" x14ac:dyDescent="0.25">
      <c r="A2078" t="s">
        <v>3587</v>
      </c>
      <c r="B2078" t="s">
        <v>463</v>
      </c>
      <c r="C2078" t="s">
        <v>3583</v>
      </c>
      <c r="D2078" s="1">
        <v>45934</v>
      </c>
      <c r="E2078">
        <v>30</v>
      </c>
    </row>
    <row r="2079" spans="1:5" x14ac:dyDescent="0.25">
      <c r="A2079" t="s">
        <v>3588</v>
      </c>
      <c r="B2079" t="s">
        <v>463</v>
      </c>
      <c r="C2079" t="s">
        <v>3583</v>
      </c>
      <c r="D2079" s="1">
        <v>45965</v>
      </c>
      <c r="E2079">
        <v>30</v>
      </c>
    </row>
    <row r="2080" spans="1:5" x14ac:dyDescent="0.25">
      <c r="A2080" t="s">
        <v>3589</v>
      </c>
      <c r="B2080" t="s">
        <v>464</v>
      </c>
      <c r="C2080" t="s">
        <v>3590</v>
      </c>
      <c r="D2080" s="1">
        <v>45807</v>
      </c>
      <c r="E2080">
        <v>21</v>
      </c>
    </row>
    <row r="2081" spans="1:5" x14ac:dyDescent="0.25">
      <c r="A2081" t="s">
        <v>3591</v>
      </c>
      <c r="B2081" t="s">
        <v>464</v>
      </c>
      <c r="C2081" t="s">
        <v>3590</v>
      </c>
      <c r="D2081" s="1">
        <v>45826</v>
      </c>
      <c r="E2081">
        <v>21</v>
      </c>
    </row>
    <row r="2082" spans="1:5" x14ac:dyDescent="0.25">
      <c r="A2082" t="s">
        <v>3592</v>
      </c>
      <c r="B2082" t="s">
        <v>464</v>
      </c>
      <c r="C2082" t="s">
        <v>3590</v>
      </c>
      <c r="D2082" s="1">
        <v>45844</v>
      </c>
      <c r="E2082">
        <v>21</v>
      </c>
    </row>
    <row r="2083" spans="1:5" x14ac:dyDescent="0.25">
      <c r="A2083" t="s">
        <v>3593</v>
      </c>
      <c r="B2083" t="s">
        <v>465</v>
      </c>
      <c r="C2083" t="s">
        <v>3594</v>
      </c>
      <c r="D2083" s="1">
        <v>45817</v>
      </c>
      <c r="E2083">
        <v>21</v>
      </c>
    </row>
    <row r="2084" spans="1:5" x14ac:dyDescent="0.25">
      <c r="A2084" t="s">
        <v>3595</v>
      </c>
      <c r="B2084" t="s">
        <v>465</v>
      </c>
      <c r="C2084" t="s">
        <v>3594</v>
      </c>
      <c r="D2084" s="1">
        <v>45840</v>
      </c>
      <c r="E2084">
        <v>21</v>
      </c>
    </row>
    <row r="2085" spans="1:5" x14ac:dyDescent="0.25">
      <c r="A2085" t="s">
        <v>3596</v>
      </c>
      <c r="B2085" t="s">
        <v>465</v>
      </c>
      <c r="C2085" t="s">
        <v>3594</v>
      </c>
      <c r="D2085" s="1">
        <v>45864</v>
      </c>
      <c r="E2085">
        <v>21</v>
      </c>
    </row>
    <row r="2086" spans="1:5" x14ac:dyDescent="0.25">
      <c r="A2086" t="s">
        <v>3597</v>
      </c>
      <c r="B2086" t="s">
        <v>465</v>
      </c>
      <c r="C2086" t="s">
        <v>3594</v>
      </c>
      <c r="D2086" s="1">
        <v>45886</v>
      </c>
      <c r="E2086">
        <v>21</v>
      </c>
    </row>
    <row r="2087" spans="1:5" x14ac:dyDescent="0.25">
      <c r="A2087" t="s">
        <v>3598</v>
      </c>
      <c r="B2087" t="s">
        <v>465</v>
      </c>
      <c r="C2087" t="s">
        <v>3594</v>
      </c>
      <c r="D2087" s="1">
        <v>45904</v>
      </c>
      <c r="E2087">
        <v>21</v>
      </c>
    </row>
    <row r="2088" spans="1:5" x14ac:dyDescent="0.25">
      <c r="A2088" t="s">
        <v>3599</v>
      </c>
      <c r="B2088" t="s">
        <v>466</v>
      </c>
      <c r="C2088" t="s">
        <v>3600</v>
      </c>
      <c r="D2088" s="1">
        <v>45725</v>
      </c>
      <c r="E2088">
        <v>30</v>
      </c>
    </row>
    <row r="2089" spans="1:5" x14ac:dyDescent="0.25">
      <c r="A2089" t="s">
        <v>3601</v>
      </c>
      <c r="B2089" t="s">
        <v>466</v>
      </c>
      <c r="C2089" t="s">
        <v>3600</v>
      </c>
      <c r="D2089" s="1">
        <v>45752</v>
      </c>
      <c r="E2089">
        <v>30</v>
      </c>
    </row>
    <row r="2090" spans="1:5" x14ac:dyDescent="0.25">
      <c r="A2090" t="s">
        <v>3602</v>
      </c>
      <c r="B2090" t="s">
        <v>466</v>
      </c>
      <c r="C2090" t="s">
        <v>3600</v>
      </c>
      <c r="D2090" s="1">
        <v>45784</v>
      </c>
      <c r="E2090">
        <v>30</v>
      </c>
    </row>
    <row r="2091" spans="1:5" x14ac:dyDescent="0.25">
      <c r="A2091" t="s">
        <v>3603</v>
      </c>
      <c r="B2091" t="s">
        <v>466</v>
      </c>
      <c r="C2091" t="s">
        <v>3600</v>
      </c>
      <c r="D2091" s="1">
        <v>45814</v>
      </c>
      <c r="E2091">
        <v>30</v>
      </c>
    </row>
    <row r="2092" spans="1:5" x14ac:dyDescent="0.25">
      <c r="A2092" t="s">
        <v>3604</v>
      </c>
      <c r="B2092" t="s">
        <v>466</v>
      </c>
      <c r="C2092" t="s">
        <v>3600</v>
      </c>
      <c r="D2092" s="1">
        <v>45843</v>
      </c>
      <c r="E2092">
        <v>30</v>
      </c>
    </row>
    <row r="2093" spans="1:5" x14ac:dyDescent="0.25">
      <c r="A2093" t="s">
        <v>3605</v>
      </c>
      <c r="B2093" t="s">
        <v>467</v>
      </c>
      <c r="C2093" t="s">
        <v>3606</v>
      </c>
      <c r="D2093" s="1">
        <v>45833</v>
      </c>
      <c r="E2093">
        <v>21</v>
      </c>
    </row>
    <row r="2094" spans="1:5" x14ac:dyDescent="0.25">
      <c r="A2094" t="s">
        <v>3607</v>
      </c>
      <c r="B2094" t="s">
        <v>467</v>
      </c>
      <c r="C2094" t="s">
        <v>3606</v>
      </c>
      <c r="D2094" s="1">
        <v>45856</v>
      </c>
      <c r="E2094">
        <v>21</v>
      </c>
    </row>
    <row r="2095" spans="1:5" x14ac:dyDescent="0.25">
      <c r="A2095" t="s">
        <v>3608</v>
      </c>
      <c r="B2095" t="s">
        <v>467</v>
      </c>
      <c r="C2095" t="s">
        <v>3606</v>
      </c>
      <c r="D2095" s="1">
        <v>45875</v>
      </c>
      <c r="E2095">
        <v>21</v>
      </c>
    </row>
    <row r="2096" spans="1:5" x14ac:dyDescent="0.25">
      <c r="A2096" t="s">
        <v>3609</v>
      </c>
      <c r="B2096" t="s">
        <v>467</v>
      </c>
      <c r="C2096" t="s">
        <v>3606</v>
      </c>
      <c r="D2096" s="1">
        <v>45893</v>
      </c>
      <c r="E2096">
        <v>21</v>
      </c>
    </row>
    <row r="2097" spans="1:5" x14ac:dyDescent="0.25">
      <c r="A2097" t="s">
        <v>3610</v>
      </c>
      <c r="B2097" t="s">
        <v>467</v>
      </c>
      <c r="C2097" t="s">
        <v>3606</v>
      </c>
      <c r="D2097" s="1">
        <v>45916</v>
      </c>
      <c r="E2097">
        <v>21</v>
      </c>
    </row>
    <row r="2098" spans="1:5" x14ac:dyDescent="0.25">
      <c r="A2098" t="s">
        <v>3611</v>
      </c>
      <c r="B2098" t="s">
        <v>468</v>
      </c>
      <c r="C2098" t="s">
        <v>3612</v>
      </c>
      <c r="D2098" s="1">
        <v>45774</v>
      </c>
      <c r="E2098">
        <v>28</v>
      </c>
    </row>
    <row r="2099" spans="1:5" x14ac:dyDescent="0.25">
      <c r="A2099" t="s">
        <v>3613</v>
      </c>
      <c r="B2099" t="s">
        <v>468</v>
      </c>
      <c r="C2099" t="s">
        <v>3612</v>
      </c>
      <c r="D2099" s="1">
        <v>45800</v>
      </c>
      <c r="E2099">
        <v>28</v>
      </c>
    </row>
    <row r="2100" spans="1:5" x14ac:dyDescent="0.25">
      <c r="A2100" t="s">
        <v>3614</v>
      </c>
      <c r="B2100" t="s">
        <v>468</v>
      </c>
      <c r="C2100" t="s">
        <v>3612</v>
      </c>
      <c r="D2100" s="1">
        <v>45827</v>
      </c>
      <c r="E2100">
        <v>28</v>
      </c>
    </row>
    <row r="2101" spans="1:5" x14ac:dyDescent="0.25">
      <c r="A2101" t="s">
        <v>3615</v>
      </c>
      <c r="B2101" t="s">
        <v>468</v>
      </c>
      <c r="C2101" t="s">
        <v>3612</v>
      </c>
      <c r="D2101" s="1">
        <v>45856</v>
      </c>
      <c r="E2101">
        <v>28</v>
      </c>
    </row>
    <row r="2102" spans="1:5" x14ac:dyDescent="0.25">
      <c r="A2102" t="s">
        <v>3616</v>
      </c>
      <c r="B2102" t="s">
        <v>469</v>
      </c>
      <c r="C2102" t="s">
        <v>3617</v>
      </c>
      <c r="D2102" s="1">
        <v>45716</v>
      </c>
      <c r="E2102">
        <v>28</v>
      </c>
    </row>
    <row r="2103" spans="1:5" x14ac:dyDescent="0.25">
      <c r="A2103" t="s">
        <v>3618</v>
      </c>
      <c r="B2103" t="s">
        <v>469</v>
      </c>
      <c r="C2103" t="s">
        <v>3617</v>
      </c>
      <c r="D2103" s="1">
        <v>45743</v>
      </c>
      <c r="E2103">
        <v>28</v>
      </c>
    </row>
    <row r="2104" spans="1:5" x14ac:dyDescent="0.25">
      <c r="A2104" t="s">
        <v>3619</v>
      </c>
      <c r="B2104" t="s">
        <v>469</v>
      </c>
      <c r="C2104" t="s">
        <v>3617</v>
      </c>
      <c r="D2104" s="1">
        <v>45771</v>
      </c>
      <c r="E2104">
        <v>28</v>
      </c>
    </row>
    <row r="2105" spans="1:5" x14ac:dyDescent="0.25">
      <c r="A2105" t="s">
        <v>3620</v>
      </c>
      <c r="B2105" t="s">
        <v>469</v>
      </c>
      <c r="C2105" t="s">
        <v>3617</v>
      </c>
      <c r="D2105" s="1">
        <v>45799</v>
      </c>
      <c r="E2105">
        <v>28</v>
      </c>
    </row>
    <row r="2106" spans="1:5" x14ac:dyDescent="0.25">
      <c r="A2106" t="s">
        <v>3621</v>
      </c>
      <c r="B2106" t="s">
        <v>470</v>
      </c>
      <c r="C2106" t="s">
        <v>3622</v>
      </c>
      <c r="D2106" s="1">
        <v>45756</v>
      </c>
      <c r="E2106">
        <v>21</v>
      </c>
    </row>
    <row r="2107" spans="1:5" x14ac:dyDescent="0.25">
      <c r="A2107" t="s">
        <v>3623</v>
      </c>
      <c r="B2107" t="s">
        <v>470</v>
      </c>
      <c r="C2107" t="s">
        <v>3622</v>
      </c>
      <c r="D2107" s="1">
        <v>45778</v>
      </c>
      <c r="E2107">
        <v>21</v>
      </c>
    </row>
    <row r="2108" spans="1:5" x14ac:dyDescent="0.25">
      <c r="A2108" t="s">
        <v>3624</v>
      </c>
      <c r="B2108" t="s">
        <v>470</v>
      </c>
      <c r="C2108" t="s">
        <v>3622</v>
      </c>
      <c r="D2108" s="1">
        <v>45801</v>
      </c>
      <c r="E2108">
        <v>21</v>
      </c>
    </row>
    <row r="2109" spans="1:5" x14ac:dyDescent="0.25">
      <c r="A2109" t="s">
        <v>3625</v>
      </c>
      <c r="B2109" t="s">
        <v>470</v>
      </c>
      <c r="C2109" t="s">
        <v>3622</v>
      </c>
      <c r="D2109" s="1">
        <v>45824</v>
      </c>
      <c r="E2109">
        <v>21</v>
      </c>
    </row>
    <row r="2110" spans="1:5" x14ac:dyDescent="0.25">
      <c r="A2110" t="s">
        <v>3626</v>
      </c>
      <c r="B2110" t="s">
        <v>471</v>
      </c>
      <c r="C2110" t="s">
        <v>3627</v>
      </c>
      <c r="D2110" s="1">
        <v>45685</v>
      </c>
      <c r="E2110">
        <v>28</v>
      </c>
    </row>
    <row r="2111" spans="1:5" x14ac:dyDescent="0.25">
      <c r="A2111" t="s">
        <v>3628</v>
      </c>
      <c r="B2111" t="s">
        <v>471</v>
      </c>
      <c r="C2111" t="s">
        <v>3627</v>
      </c>
      <c r="D2111" s="1">
        <v>45716</v>
      </c>
      <c r="E2111">
        <v>28</v>
      </c>
    </row>
    <row r="2112" spans="1:5" x14ac:dyDescent="0.25">
      <c r="A2112" t="s">
        <v>3629</v>
      </c>
      <c r="B2112" t="s">
        <v>471</v>
      </c>
      <c r="C2112" t="s">
        <v>3627</v>
      </c>
      <c r="D2112" s="1">
        <v>45746</v>
      </c>
      <c r="E2112">
        <v>28</v>
      </c>
    </row>
    <row r="2113" spans="1:5" x14ac:dyDescent="0.25">
      <c r="A2113" t="s">
        <v>3630</v>
      </c>
      <c r="B2113" t="s">
        <v>471</v>
      </c>
      <c r="C2113" t="s">
        <v>3627</v>
      </c>
      <c r="D2113" s="1">
        <v>45771</v>
      </c>
      <c r="E2113">
        <v>28</v>
      </c>
    </row>
    <row r="2114" spans="1:5" x14ac:dyDescent="0.25">
      <c r="A2114" t="s">
        <v>3631</v>
      </c>
      <c r="B2114" t="s">
        <v>472</v>
      </c>
      <c r="C2114" t="s">
        <v>3632</v>
      </c>
      <c r="D2114" s="1">
        <v>45709</v>
      </c>
      <c r="E2114">
        <v>28</v>
      </c>
    </row>
    <row r="2115" spans="1:5" x14ac:dyDescent="0.25">
      <c r="A2115" t="s">
        <v>3633</v>
      </c>
      <c r="B2115" t="s">
        <v>472</v>
      </c>
      <c r="C2115" t="s">
        <v>3632</v>
      </c>
      <c r="D2115" s="1">
        <v>45739</v>
      </c>
      <c r="E2115">
        <v>28</v>
      </c>
    </row>
    <row r="2116" spans="1:5" x14ac:dyDescent="0.25">
      <c r="A2116" t="s">
        <v>3634</v>
      </c>
      <c r="B2116" t="s">
        <v>472</v>
      </c>
      <c r="C2116" t="s">
        <v>3632</v>
      </c>
      <c r="D2116" s="1">
        <v>45764</v>
      </c>
      <c r="E2116">
        <v>28</v>
      </c>
    </row>
    <row r="2117" spans="1:5" x14ac:dyDescent="0.25">
      <c r="A2117" t="s">
        <v>3635</v>
      </c>
      <c r="B2117" t="s">
        <v>472</v>
      </c>
      <c r="C2117" t="s">
        <v>3632</v>
      </c>
      <c r="D2117" s="1">
        <v>45790</v>
      </c>
      <c r="E2117">
        <v>28</v>
      </c>
    </row>
    <row r="2118" spans="1:5" x14ac:dyDescent="0.25">
      <c r="A2118" t="s">
        <v>3636</v>
      </c>
      <c r="B2118" t="s">
        <v>473</v>
      </c>
      <c r="C2118" t="s">
        <v>3637</v>
      </c>
      <c r="D2118" s="1">
        <v>45787</v>
      </c>
      <c r="E2118">
        <v>21</v>
      </c>
    </row>
    <row r="2119" spans="1:5" x14ac:dyDescent="0.25">
      <c r="A2119" t="s">
        <v>3638</v>
      </c>
      <c r="B2119" t="s">
        <v>473</v>
      </c>
      <c r="C2119" t="s">
        <v>3637</v>
      </c>
      <c r="D2119" s="1">
        <v>45805</v>
      </c>
      <c r="E2119">
        <v>21</v>
      </c>
    </row>
    <row r="2120" spans="1:5" x14ac:dyDescent="0.25">
      <c r="A2120" t="s">
        <v>3639</v>
      </c>
      <c r="B2120" t="s">
        <v>473</v>
      </c>
      <c r="C2120" t="s">
        <v>3637</v>
      </c>
      <c r="D2120" s="1">
        <v>45829</v>
      </c>
      <c r="E2120">
        <v>21</v>
      </c>
    </row>
    <row r="2121" spans="1:5" x14ac:dyDescent="0.25">
      <c r="A2121" t="s">
        <v>3640</v>
      </c>
      <c r="B2121" t="s">
        <v>473</v>
      </c>
      <c r="C2121" t="s">
        <v>3637</v>
      </c>
      <c r="D2121" s="1">
        <v>45853</v>
      </c>
      <c r="E2121">
        <v>21</v>
      </c>
    </row>
    <row r="2122" spans="1:5" x14ac:dyDescent="0.25">
      <c r="A2122" t="s">
        <v>3641</v>
      </c>
      <c r="B2122" t="s">
        <v>473</v>
      </c>
      <c r="C2122" t="s">
        <v>3637</v>
      </c>
      <c r="D2122" s="1">
        <v>45872</v>
      </c>
      <c r="E2122">
        <v>21</v>
      </c>
    </row>
    <row r="2123" spans="1:5" x14ac:dyDescent="0.25">
      <c r="A2123" t="s">
        <v>3642</v>
      </c>
      <c r="B2123" t="s">
        <v>473</v>
      </c>
      <c r="C2123" t="s">
        <v>3637</v>
      </c>
      <c r="D2123" s="1">
        <v>45896</v>
      </c>
      <c r="E2123">
        <v>21</v>
      </c>
    </row>
    <row r="2124" spans="1:5" x14ac:dyDescent="0.25">
      <c r="A2124" t="s">
        <v>3643</v>
      </c>
      <c r="B2124" t="s">
        <v>474</v>
      </c>
      <c r="C2124" t="s">
        <v>3644</v>
      </c>
      <c r="D2124" s="1">
        <v>45696</v>
      </c>
      <c r="E2124">
        <v>21</v>
      </c>
    </row>
    <row r="2125" spans="1:5" x14ac:dyDescent="0.25">
      <c r="A2125" t="s">
        <v>3645</v>
      </c>
      <c r="B2125" t="s">
        <v>474</v>
      </c>
      <c r="C2125" t="s">
        <v>3644</v>
      </c>
      <c r="D2125" s="1">
        <v>45720</v>
      </c>
      <c r="E2125">
        <v>21</v>
      </c>
    </row>
    <row r="2126" spans="1:5" x14ac:dyDescent="0.25">
      <c r="A2126" t="s">
        <v>3646</v>
      </c>
      <c r="B2126" t="s">
        <v>474</v>
      </c>
      <c r="C2126" t="s">
        <v>3644</v>
      </c>
      <c r="D2126" s="1">
        <v>45742</v>
      </c>
      <c r="E2126">
        <v>21</v>
      </c>
    </row>
    <row r="2127" spans="1:5" x14ac:dyDescent="0.25">
      <c r="A2127" t="s">
        <v>3647</v>
      </c>
      <c r="B2127" t="s">
        <v>475</v>
      </c>
      <c r="C2127" t="s">
        <v>3648</v>
      </c>
      <c r="D2127" s="1">
        <v>45703</v>
      </c>
      <c r="E2127">
        <v>30</v>
      </c>
    </row>
    <row r="2128" spans="1:5" x14ac:dyDescent="0.25">
      <c r="A2128" t="s">
        <v>3649</v>
      </c>
      <c r="B2128" t="s">
        <v>475</v>
      </c>
      <c r="C2128" t="s">
        <v>3648</v>
      </c>
      <c r="D2128" s="1">
        <v>45731</v>
      </c>
      <c r="E2128">
        <v>30</v>
      </c>
    </row>
    <row r="2129" spans="1:5" x14ac:dyDescent="0.25">
      <c r="A2129" t="s">
        <v>3650</v>
      </c>
      <c r="B2129" t="s">
        <v>475</v>
      </c>
      <c r="C2129" t="s">
        <v>3648</v>
      </c>
      <c r="D2129" s="1">
        <v>45764</v>
      </c>
      <c r="E2129">
        <v>30</v>
      </c>
    </row>
    <row r="2130" spans="1:5" x14ac:dyDescent="0.25">
      <c r="A2130" t="s">
        <v>3651</v>
      </c>
      <c r="B2130" t="s">
        <v>476</v>
      </c>
      <c r="C2130" t="s">
        <v>3652</v>
      </c>
      <c r="D2130" s="1">
        <v>45815</v>
      </c>
      <c r="E2130">
        <v>21</v>
      </c>
    </row>
    <row r="2131" spans="1:5" x14ac:dyDescent="0.25">
      <c r="A2131" t="s">
        <v>3653</v>
      </c>
      <c r="B2131" t="s">
        <v>476</v>
      </c>
      <c r="C2131" t="s">
        <v>3652</v>
      </c>
      <c r="D2131" s="1">
        <v>45836</v>
      </c>
      <c r="E2131">
        <v>21</v>
      </c>
    </row>
    <row r="2132" spans="1:5" x14ac:dyDescent="0.25">
      <c r="A2132" t="s">
        <v>3654</v>
      </c>
      <c r="B2132" t="s">
        <v>476</v>
      </c>
      <c r="C2132" t="s">
        <v>3652</v>
      </c>
      <c r="D2132" s="1">
        <v>45855</v>
      </c>
      <c r="E2132">
        <v>21</v>
      </c>
    </row>
    <row r="2133" spans="1:5" x14ac:dyDescent="0.25">
      <c r="A2133" t="s">
        <v>3655</v>
      </c>
      <c r="B2133" t="s">
        <v>476</v>
      </c>
      <c r="C2133" t="s">
        <v>3652</v>
      </c>
      <c r="D2133" s="1">
        <v>45877</v>
      </c>
      <c r="E2133">
        <v>21</v>
      </c>
    </row>
    <row r="2134" spans="1:5" x14ac:dyDescent="0.25">
      <c r="A2134" t="s">
        <v>3656</v>
      </c>
      <c r="B2134" t="s">
        <v>476</v>
      </c>
      <c r="C2134" t="s">
        <v>3652</v>
      </c>
      <c r="D2134" s="1">
        <v>45900</v>
      </c>
      <c r="E2134">
        <v>21</v>
      </c>
    </row>
    <row r="2135" spans="1:5" x14ac:dyDescent="0.25">
      <c r="A2135" t="s">
        <v>3657</v>
      </c>
      <c r="B2135" t="s">
        <v>477</v>
      </c>
      <c r="C2135" t="s">
        <v>3658</v>
      </c>
      <c r="D2135" s="1">
        <v>45794</v>
      </c>
      <c r="E2135">
        <v>21</v>
      </c>
    </row>
    <row r="2136" spans="1:5" x14ac:dyDescent="0.25">
      <c r="A2136" t="s">
        <v>3659</v>
      </c>
      <c r="B2136" t="s">
        <v>477</v>
      </c>
      <c r="C2136" t="s">
        <v>3658</v>
      </c>
      <c r="D2136" s="1">
        <v>45812</v>
      </c>
      <c r="E2136">
        <v>21</v>
      </c>
    </row>
    <row r="2137" spans="1:5" x14ac:dyDescent="0.25">
      <c r="A2137" t="s">
        <v>3660</v>
      </c>
      <c r="B2137" t="s">
        <v>477</v>
      </c>
      <c r="C2137" t="s">
        <v>3658</v>
      </c>
      <c r="D2137" s="1">
        <v>45836</v>
      </c>
      <c r="E2137">
        <v>21</v>
      </c>
    </row>
    <row r="2138" spans="1:5" x14ac:dyDescent="0.25">
      <c r="A2138" t="s">
        <v>3661</v>
      </c>
      <c r="B2138" t="s">
        <v>478</v>
      </c>
      <c r="C2138" t="s">
        <v>3662</v>
      </c>
      <c r="D2138" s="1">
        <v>45688</v>
      </c>
      <c r="E2138">
        <v>21</v>
      </c>
    </row>
    <row r="2139" spans="1:5" x14ac:dyDescent="0.25">
      <c r="A2139" t="s">
        <v>3663</v>
      </c>
      <c r="B2139" t="s">
        <v>478</v>
      </c>
      <c r="C2139" t="s">
        <v>3662</v>
      </c>
      <c r="D2139" s="1">
        <v>45707</v>
      </c>
      <c r="E2139">
        <v>21</v>
      </c>
    </row>
    <row r="2140" spans="1:5" x14ac:dyDescent="0.25">
      <c r="A2140" t="s">
        <v>3664</v>
      </c>
      <c r="B2140" t="s">
        <v>478</v>
      </c>
      <c r="C2140" t="s">
        <v>3662</v>
      </c>
      <c r="D2140" s="1">
        <v>45728</v>
      </c>
      <c r="E2140">
        <v>21</v>
      </c>
    </row>
    <row r="2141" spans="1:5" x14ac:dyDescent="0.25">
      <c r="A2141" t="s">
        <v>3665</v>
      </c>
      <c r="B2141" t="s">
        <v>478</v>
      </c>
      <c r="C2141" t="s">
        <v>3662</v>
      </c>
      <c r="D2141" s="1">
        <v>45748</v>
      </c>
      <c r="E2141">
        <v>21</v>
      </c>
    </row>
    <row r="2142" spans="1:5" x14ac:dyDescent="0.25">
      <c r="A2142" t="s">
        <v>3666</v>
      </c>
      <c r="B2142" t="s">
        <v>479</v>
      </c>
      <c r="C2142" t="s">
        <v>3667</v>
      </c>
      <c r="D2142" s="1">
        <v>45781</v>
      </c>
      <c r="E2142">
        <v>30</v>
      </c>
    </row>
    <row r="2143" spans="1:5" x14ac:dyDescent="0.25">
      <c r="A2143" t="s">
        <v>3668</v>
      </c>
      <c r="B2143" t="s">
        <v>479</v>
      </c>
      <c r="C2143" t="s">
        <v>3667</v>
      </c>
      <c r="D2143" s="1">
        <v>45811</v>
      </c>
      <c r="E2143">
        <v>30</v>
      </c>
    </row>
    <row r="2144" spans="1:5" x14ac:dyDescent="0.25">
      <c r="A2144" t="s">
        <v>3669</v>
      </c>
      <c r="B2144" t="s">
        <v>479</v>
      </c>
      <c r="C2144" t="s">
        <v>3667</v>
      </c>
      <c r="D2144" s="1">
        <v>45838</v>
      </c>
      <c r="E2144">
        <v>30</v>
      </c>
    </row>
    <row r="2145" spans="1:5" x14ac:dyDescent="0.25">
      <c r="A2145" t="s">
        <v>3670</v>
      </c>
      <c r="B2145" t="s">
        <v>479</v>
      </c>
      <c r="C2145" t="s">
        <v>3667</v>
      </c>
      <c r="D2145" s="1">
        <v>45865</v>
      </c>
      <c r="E2145">
        <v>30</v>
      </c>
    </row>
    <row r="2146" spans="1:5" x14ac:dyDescent="0.25">
      <c r="A2146" t="s">
        <v>3671</v>
      </c>
      <c r="B2146" t="s">
        <v>479</v>
      </c>
      <c r="C2146" t="s">
        <v>3667</v>
      </c>
      <c r="D2146" s="1">
        <v>45894</v>
      </c>
      <c r="E2146">
        <v>30</v>
      </c>
    </row>
    <row r="2147" spans="1:5" x14ac:dyDescent="0.25">
      <c r="A2147" t="s">
        <v>3672</v>
      </c>
      <c r="B2147" t="s">
        <v>479</v>
      </c>
      <c r="C2147" t="s">
        <v>3667</v>
      </c>
      <c r="D2147" s="1">
        <v>45925</v>
      </c>
      <c r="E2147">
        <v>30</v>
      </c>
    </row>
    <row r="2148" spans="1:5" x14ac:dyDescent="0.25">
      <c r="A2148" t="s">
        <v>3673</v>
      </c>
      <c r="B2148" t="s">
        <v>480</v>
      </c>
      <c r="C2148" t="s">
        <v>3674</v>
      </c>
      <c r="D2148" s="1">
        <v>45812</v>
      </c>
      <c r="E2148">
        <v>28</v>
      </c>
    </row>
    <row r="2149" spans="1:5" x14ac:dyDescent="0.25">
      <c r="A2149" t="s">
        <v>3675</v>
      </c>
      <c r="B2149" t="s">
        <v>480</v>
      </c>
      <c r="C2149" t="s">
        <v>3674</v>
      </c>
      <c r="D2149" s="1">
        <v>45841</v>
      </c>
      <c r="E2149">
        <v>28</v>
      </c>
    </row>
    <row r="2150" spans="1:5" x14ac:dyDescent="0.25">
      <c r="A2150" t="s">
        <v>3676</v>
      </c>
      <c r="B2150" t="s">
        <v>480</v>
      </c>
      <c r="C2150" t="s">
        <v>3674</v>
      </c>
      <c r="D2150" s="1">
        <v>45867</v>
      </c>
      <c r="E2150">
        <v>28</v>
      </c>
    </row>
    <row r="2151" spans="1:5" x14ac:dyDescent="0.25">
      <c r="A2151" t="s">
        <v>3677</v>
      </c>
      <c r="B2151" t="s">
        <v>481</v>
      </c>
      <c r="C2151" t="s">
        <v>3678</v>
      </c>
      <c r="D2151" s="1">
        <v>45658</v>
      </c>
      <c r="E2151">
        <v>28</v>
      </c>
    </row>
    <row r="2152" spans="1:5" x14ac:dyDescent="0.25">
      <c r="A2152" t="s">
        <v>3679</v>
      </c>
      <c r="B2152" t="s">
        <v>481</v>
      </c>
      <c r="C2152" t="s">
        <v>3678</v>
      </c>
      <c r="D2152" s="1">
        <v>45684</v>
      </c>
      <c r="E2152">
        <v>28</v>
      </c>
    </row>
    <row r="2153" spans="1:5" x14ac:dyDescent="0.25">
      <c r="A2153" t="s">
        <v>3680</v>
      </c>
      <c r="B2153" t="s">
        <v>481</v>
      </c>
      <c r="C2153" t="s">
        <v>3678</v>
      </c>
      <c r="D2153" s="1">
        <v>45713</v>
      </c>
      <c r="E2153">
        <v>28</v>
      </c>
    </row>
    <row r="2154" spans="1:5" x14ac:dyDescent="0.25">
      <c r="A2154" t="s">
        <v>3681</v>
      </c>
      <c r="B2154" t="s">
        <v>481</v>
      </c>
      <c r="C2154" t="s">
        <v>3678</v>
      </c>
      <c r="D2154" s="1">
        <v>45740</v>
      </c>
      <c r="E2154">
        <v>28</v>
      </c>
    </row>
    <row r="2155" spans="1:5" x14ac:dyDescent="0.25">
      <c r="A2155" t="s">
        <v>3682</v>
      </c>
      <c r="B2155" t="s">
        <v>482</v>
      </c>
      <c r="C2155" t="s">
        <v>3683</v>
      </c>
      <c r="D2155" s="1">
        <v>45791</v>
      </c>
      <c r="E2155">
        <v>28</v>
      </c>
    </row>
    <row r="2156" spans="1:5" x14ac:dyDescent="0.25">
      <c r="A2156" t="s">
        <v>3684</v>
      </c>
      <c r="B2156" t="s">
        <v>482</v>
      </c>
      <c r="C2156" t="s">
        <v>3683</v>
      </c>
      <c r="D2156" s="1">
        <v>45822</v>
      </c>
      <c r="E2156">
        <v>28</v>
      </c>
    </row>
    <row r="2157" spans="1:5" x14ac:dyDescent="0.25">
      <c r="A2157" t="s">
        <v>3685</v>
      </c>
      <c r="B2157" t="s">
        <v>482</v>
      </c>
      <c r="C2157" t="s">
        <v>3683</v>
      </c>
      <c r="D2157" s="1">
        <v>45853</v>
      </c>
      <c r="E2157">
        <v>28</v>
      </c>
    </row>
    <row r="2158" spans="1:5" x14ac:dyDescent="0.25">
      <c r="A2158" t="s">
        <v>3686</v>
      </c>
      <c r="B2158" t="s">
        <v>482</v>
      </c>
      <c r="C2158" t="s">
        <v>3683</v>
      </c>
      <c r="D2158" s="1">
        <v>45884</v>
      </c>
      <c r="E2158">
        <v>28</v>
      </c>
    </row>
    <row r="2159" spans="1:5" x14ac:dyDescent="0.25">
      <c r="A2159" t="s">
        <v>3687</v>
      </c>
      <c r="B2159" t="s">
        <v>482</v>
      </c>
      <c r="C2159" t="s">
        <v>3683</v>
      </c>
      <c r="D2159" s="1">
        <v>45915</v>
      </c>
      <c r="E2159">
        <v>28</v>
      </c>
    </row>
    <row r="2160" spans="1:5" x14ac:dyDescent="0.25">
      <c r="A2160" t="s">
        <v>3688</v>
      </c>
      <c r="B2160" t="s">
        <v>483</v>
      </c>
      <c r="C2160" t="s">
        <v>3689</v>
      </c>
      <c r="D2160" s="1">
        <v>45752</v>
      </c>
      <c r="E2160">
        <v>21</v>
      </c>
    </row>
    <row r="2161" spans="1:5" x14ac:dyDescent="0.25">
      <c r="A2161" t="s">
        <v>3690</v>
      </c>
      <c r="B2161" t="s">
        <v>483</v>
      </c>
      <c r="C2161" t="s">
        <v>3689</v>
      </c>
      <c r="D2161" s="1">
        <v>45775</v>
      </c>
      <c r="E2161">
        <v>21</v>
      </c>
    </row>
    <row r="2162" spans="1:5" x14ac:dyDescent="0.25">
      <c r="A2162" t="s">
        <v>3691</v>
      </c>
      <c r="B2162" t="s">
        <v>483</v>
      </c>
      <c r="C2162" t="s">
        <v>3689</v>
      </c>
      <c r="D2162" s="1">
        <v>45799</v>
      </c>
      <c r="E2162">
        <v>21</v>
      </c>
    </row>
    <row r="2163" spans="1:5" x14ac:dyDescent="0.25">
      <c r="A2163" t="s">
        <v>3692</v>
      </c>
      <c r="B2163" t="s">
        <v>483</v>
      </c>
      <c r="C2163" t="s">
        <v>3689</v>
      </c>
      <c r="D2163" s="1">
        <v>45817</v>
      </c>
      <c r="E2163">
        <v>21</v>
      </c>
    </row>
    <row r="2164" spans="1:5" x14ac:dyDescent="0.25">
      <c r="A2164" t="s">
        <v>3693</v>
      </c>
      <c r="B2164" t="s">
        <v>483</v>
      </c>
      <c r="C2164" t="s">
        <v>3689</v>
      </c>
      <c r="D2164" s="1">
        <v>45840</v>
      </c>
      <c r="E2164">
        <v>21</v>
      </c>
    </row>
    <row r="2165" spans="1:5" x14ac:dyDescent="0.25">
      <c r="A2165" t="s">
        <v>3694</v>
      </c>
      <c r="B2165" t="s">
        <v>483</v>
      </c>
      <c r="C2165" t="s">
        <v>3689</v>
      </c>
      <c r="D2165" s="1">
        <v>45859</v>
      </c>
      <c r="E2165">
        <v>21</v>
      </c>
    </row>
    <row r="2166" spans="1:5" x14ac:dyDescent="0.25">
      <c r="A2166" t="s">
        <v>3695</v>
      </c>
      <c r="B2166" t="s">
        <v>484</v>
      </c>
      <c r="C2166" t="s">
        <v>3696</v>
      </c>
      <c r="D2166" s="1">
        <v>45836</v>
      </c>
      <c r="E2166">
        <v>21</v>
      </c>
    </row>
    <row r="2167" spans="1:5" x14ac:dyDescent="0.25">
      <c r="A2167" t="s">
        <v>3697</v>
      </c>
      <c r="B2167" t="s">
        <v>484</v>
      </c>
      <c r="C2167" t="s">
        <v>3696</v>
      </c>
      <c r="D2167" s="1">
        <v>45856</v>
      </c>
      <c r="E2167">
        <v>21</v>
      </c>
    </row>
    <row r="2168" spans="1:5" x14ac:dyDescent="0.25">
      <c r="A2168" t="s">
        <v>3698</v>
      </c>
      <c r="B2168" t="s">
        <v>484</v>
      </c>
      <c r="C2168" t="s">
        <v>3696</v>
      </c>
      <c r="D2168" s="1">
        <v>45877</v>
      </c>
      <c r="E2168">
        <v>21</v>
      </c>
    </row>
    <row r="2169" spans="1:5" x14ac:dyDescent="0.25">
      <c r="A2169" t="s">
        <v>3699</v>
      </c>
      <c r="B2169" t="s">
        <v>484</v>
      </c>
      <c r="C2169" t="s">
        <v>3696</v>
      </c>
      <c r="D2169" s="1">
        <v>45898</v>
      </c>
      <c r="E2169">
        <v>21</v>
      </c>
    </row>
    <row r="2170" spans="1:5" x14ac:dyDescent="0.25">
      <c r="A2170" t="s">
        <v>3700</v>
      </c>
      <c r="B2170" t="s">
        <v>485</v>
      </c>
      <c r="C2170" t="s">
        <v>3701</v>
      </c>
      <c r="D2170" s="1">
        <v>45767</v>
      </c>
      <c r="E2170">
        <v>30</v>
      </c>
    </row>
    <row r="2171" spans="1:5" x14ac:dyDescent="0.25">
      <c r="A2171" t="s">
        <v>3702</v>
      </c>
      <c r="B2171" t="s">
        <v>485</v>
      </c>
      <c r="C2171" t="s">
        <v>3701</v>
      </c>
      <c r="D2171" s="1">
        <v>45800</v>
      </c>
      <c r="E2171">
        <v>30</v>
      </c>
    </row>
    <row r="2172" spans="1:5" x14ac:dyDescent="0.25">
      <c r="A2172" t="s">
        <v>3703</v>
      </c>
      <c r="B2172" t="s">
        <v>485</v>
      </c>
      <c r="C2172" t="s">
        <v>3701</v>
      </c>
      <c r="D2172" s="1">
        <v>45830</v>
      </c>
      <c r="E2172">
        <v>30</v>
      </c>
    </row>
    <row r="2173" spans="1:5" x14ac:dyDescent="0.25">
      <c r="A2173" t="s">
        <v>3704</v>
      </c>
      <c r="B2173" t="s">
        <v>485</v>
      </c>
      <c r="C2173" t="s">
        <v>3701</v>
      </c>
      <c r="D2173" s="1">
        <v>45861</v>
      </c>
      <c r="E2173">
        <v>30</v>
      </c>
    </row>
    <row r="2174" spans="1:5" x14ac:dyDescent="0.25">
      <c r="A2174" t="s">
        <v>3705</v>
      </c>
      <c r="B2174" t="s">
        <v>485</v>
      </c>
      <c r="C2174" t="s">
        <v>3701</v>
      </c>
      <c r="D2174" s="1">
        <v>45892</v>
      </c>
      <c r="E2174">
        <v>30</v>
      </c>
    </row>
    <row r="2175" spans="1:5" x14ac:dyDescent="0.25">
      <c r="A2175" t="s">
        <v>3706</v>
      </c>
      <c r="B2175" t="s">
        <v>486</v>
      </c>
      <c r="C2175" t="s">
        <v>3707</v>
      </c>
      <c r="D2175" s="1">
        <v>45781</v>
      </c>
      <c r="E2175">
        <v>30</v>
      </c>
    </row>
    <row r="2176" spans="1:5" x14ac:dyDescent="0.25">
      <c r="A2176" t="s">
        <v>3708</v>
      </c>
      <c r="B2176" t="s">
        <v>486</v>
      </c>
      <c r="C2176" t="s">
        <v>3707</v>
      </c>
      <c r="D2176" s="1">
        <v>45808</v>
      </c>
      <c r="E2176">
        <v>30</v>
      </c>
    </row>
    <row r="2177" spans="1:5" x14ac:dyDescent="0.25">
      <c r="A2177" t="s">
        <v>3709</v>
      </c>
      <c r="B2177" t="s">
        <v>486</v>
      </c>
      <c r="C2177" t="s">
        <v>3707</v>
      </c>
      <c r="D2177" s="1">
        <v>45839</v>
      </c>
      <c r="E2177">
        <v>30</v>
      </c>
    </row>
    <row r="2178" spans="1:5" x14ac:dyDescent="0.25">
      <c r="A2178" t="s">
        <v>3710</v>
      </c>
      <c r="B2178" t="s">
        <v>486</v>
      </c>
      <c r="C2178" t="s">
        <v>3707</v>
      </c>
      <c r="D2178" s="1">
        <v>45871</v>
      </c>
      <c r="E2178">
        <v>30</v>
      </c>
    </row>
    <row r="2179" spans="1:5" x14ac:dyDescent="0.25">
      <c r="A2179" t="s">
        <v>3711</v>
      </c>
      <c r="B2179" t="s">
        <v>487</v>
      </c>
      <c r="C2179" t="s">
        <v>3712</v>
      </c>
      <c r="D2179" s="1">
        <v>45747</v>
      </c>
      <c r="E2179">
        <v>28</v>
      </c>
    </row>
    <row r="2180" spans="1:5" x14ac:dyDescent="0.25">
      <c r="A2180" t="s">
        <v>3713</v>
      </c>
      <c r="B2180" t="s">
        <v>487</v>
      </c>
      <c r="C2180" t="s">
        <v>3712</v>
      </c>
      <c r="D2180" s="1">
        <v>45778</v>
      </c>
      <c r="E2180">
        <v>28</v>
      </c>
    </row>
    <row r="2181" spans="1:5" x14ac:dyDescent="0.25">
      <c r="A2181" t="s">
        <v>3714</v>
      </c>
      <c r="B2181" t="s">
        <v>487</v>
      </c>
      <c r="C2181" t="s">
        <v>3712</v>
      </c>
      <c r="D2181" s="1">
        <v>45805</v>
      </c>
      <c r="E2181">
        <v>28</v>
      </c>
    </row>
    <row r="2182" spans="1:5" x14ac:dyDescent="0.25">
      <c r="A2182" t="s">
        <v>3715</v>
      </c>
      <c r="B2182" t="s">
        <v>488</v>
      </c>
      <c r="C2182" t="s">
        <v>3716</v>
      </c>
      <c r="D2182" s="1">
        <v>45683</v>
      </c>
      <c r="E2182">
        <v>21</v>
      </c>
    </row>
    <row r="2183" spans="1:5" x14ac:dyDescent="0.25">
      <c r="A2183" t="s">
        <v>3717</v>
      </c>
      <c r="B2183" t="s">
        <v>488</v>
      </c>
      <c r="C2183" t="s">
        <v>3716</v>
      </c>
      <c r="D2183" s="1">
        <v>45703</v>
      </c>
      <c r="E2183">
        <v>21</v>
      </c>
    </row>
    <row r="2184" spans="1:5" x14ac:dyDescent="0.25">
      <c r="A2184" t="s">
        <v>3718</v>
      </c>
      <c r="B2184" t="s">
        <v>488</v>
      </c>
      <c r="C2184" t="s">
        <v>3716</v>
      </c>
      <c r="D2184" s="1">
        <v>45723</v>
      </c>
      <c r="E2184">
        <v>21</v>
      </c>
    </row>
    <row r="2185" spans="1:5" x14ac:dyDescent="0.25">
      <c r="A2185" t="s">
        <v>3719</v>
      </c>
      <c r="B2185" t="s">
        <v>489</v>
      </c>
      <c r="C2185" t="s">
        <v>3720</v>
      </c>
      <c r="D2185" s="1">
        <v>45692</v>
      </c>
      <c r="E2185">
        <v>30</v>
      </c>
    </row>
    <row r="2186" spans="1:5" x14ac:dyDescent="0.25">
      <c r="A2186" t="s">
        <v>3721</v>
      </c>
      <c r="B2186" t="s">
        <v>489</v>
      </c>
      <c r="C2186" t="s">
        <v>3720</v>
      </c>
      <c r="D2186" s="1">
        <v>45720</v>
      </c>
      <c r="E2186">
        <v>30</v>
      </c>
    </row>
    <row r="2187" spans="1:5" x14ac:dyDescent="0.25">
      <c r="A2187" t="s">
        <v>3722</v>
      </c>
      <c r="B2187" t="s">
        <v>489</v>
      </c>
      <c r="C2187" t="s">
        <v>3720</v>
      </c>
      <c r="D2187" s="1">
        <v>45747</v>
      </c>
      <c r="E2187">
        <v>30</v>
      </c>
    </row>
    <row r="2188" spans="1:5" x14ac:dyDescent="0.25">
      <c r="A2188" t="s">
        <v>3723</v>
      </c>
      <c r="B2188" t="s">
        <v>489</v>
      </c>
      <c r="C2188" t="s">
        <v>3720</v>
      </c>
      <c r="D2188" s="1">
        <v>45774</v>
      </c>
      <c r="E2188">
        <v>30</v>
      </c>
    </row>
    <row r="2189" spans="1:5" x14ac:dyDescent="0.25">
      <c r="A2189" t="s">
        <v>3724</v>
      </c>
      <c r="B2189" t="s">
        <v>489</v>
      </c>
      <c r="C2189" t="s">
        <v>3720</v>
      </c>
      <c r="D2189" s="1">
        <v>45804</v>
      </c>
      <c r="E2189">
        <v>30</v>
      </c>
    </row>
    <row r="2190" spans="1:5" x14ac:dyDescent="0.25">
      <c r="A2190" t="s">
        <v>3725</v>
      </c>
      <c r="B2190" t="s">
        <v>489</v>
      </c>
      <c r="C2190" t="s">
        <v>3720</v>
      </c>
      <c r="D2190" s="1">
        <v>45836</v>
      </c>
      <c r="E2190">
        <v>30</v>
      </c>
    </row>
    <row r="2191" spans="1:5" x14ac:dyDescent="0.25">
      <c r="A2191" t="s">
        <v>3726</v>
      </c>
      <c r="B2191" t="s">
        <v>490</v>
      </c>
      <c r="C2191" t="s">
        <v>3727</v>
      </c>
      <c r="D2191" s="1">
        <v>45780</v>
      </c>
      <c r="E2191">
        <v>21</v>
      </c>
    </row>
    <row r="2192" spans="1:5" x14ac:dyDescent="0.25">
      <c r="A2192" t="s">
        <v>3728</v>
      </c>
      <c r="B2192" t="s">
        <v>490</v>
      </c>
      <c r="C2192" t="s">
        <v>3727</v>
      </c>
      <c r="D2192" s="1">
        <v>45801</v>
      </c>
      <c r="E2192">
        <v>21</v>
      </c>
    </row>
    <row r="2193" spans="1:5" x14ac:dyDescent="0.25">
      <c r="A2193" t="s">
        <v>3729</v>
      </c>
      <c r="B2193" t="s">
        <v>490</v>
      </c>
      <c r="C2193" t="s">
        <v>3727</v>
      </c>
      <c r="D2193" s="1">
        <v>45819</v>
      </c>
      <c r="E2193">
        <v>21</v>
      </c>
    </row>
    <row r="2194" spans="1:5" x14ac:dyDescent="0.25">
      <c r="A2194" t="s">
        <v>3730</v>
      </c>
      <c r="B2194" t="s">
        <v>491</v>
      </c>
      <c r="C2194" t="s">
        <v>3731</v>
      </c>
      <c r="D2194" s="1">
        <v>45679</v>
      </c>
      <c r="E2194">
        <v>21</v>
      </c>
    </row>
    <row r="2195" spans="1:5" x14ac:dyDescent="0.25">
      <c r="A2195" t="s">
        <v>3732</v>
      </c>
      <c r="B2195" t="s">
        <v>491</v>
      </c>
      <c r="C2195" t="s">
        <v>3731</v>
      </c>
      <c r="D2195" s="1">
        <v>45697</v>
      </c>
      <c r="E2195">
        <v>21</v>
      </c>
    </row>
    <row r="2196" spans="1:5" x14ac:dyDescent="0.25">
      <c r="A2196" t="s">
        <v>3733</v>
      </c>
      <c r="B2196" t="s">
        <v>491</v>
      </c>
      <c r="C2196" t="s">
        <v>3731</v>
      </c>
      <c r="D2196" s="1">
        <v>45719</v>
      </c>
      <c r="E2196">
        <v>21</v>
      </c>
    </row>
    <row r="2197" spans="1:5" x14ac:dyDescent="0.25">
      <c r="A2197" t="s">
        <v>3734</v>
      </c>
      <c r="B2197" t="s">
        <v>492</v>
      </c>
      <c r="C2197" t="s">
        <v>3735</v>
      </c>
      <c r="D2197" s="1">
        <v>45811</v>
      </c>
      <c r="E2197">
        <v>21</v>
      </c>
    </row>
    <row r="2198" spans="1:5" x14ac:dyDescent="0.25">
      <c r="A2198" t="s">
        <v>3736</v>
      </c>
      <c r="B2198" t="s">
        <v>492</v>
      </c>
      <c r="C2198" t="s">
        <v>3735</v>
      </c>
      <c r="D2198" s="1">
        <v>45834</v>
      </c>
      <c r="E2198">
        <v>21</v>
      </c>
    </row>
    <row r="2199" spans="1:5" x14ac:dyDescent="0.25">
      <c r="A2199" t="s">
        <v>3737</v>
      </c>
      <c r="B2199" t="s">
        <v>492</v>
      </c>
      <c r="C2199" t="s">
        <v>3735</v>
      </c>
      <c r="D2199" s="1">
        <v>45857</v>
      </c>
      <c r="E2199">
        <v>21</v>
      </c>
    </row>
    <row r="2200" spans="1:5" x14ac:dyDescent="0.25">
      <c r="A2200" t="s">
        <v>3738</v>
      </c>
      <c r="B2200" t="s">
        <v>492</v>
      </c>
      <c r="C2200" t="s">
        <v>3735</v>
      </c>
      <c r="D2200" s="1">
        <v>45878</v>
      </c>
      <c r="E2200">
        <v>21</v>
      </c>
    </row>
    <row r="2201" spans="1:5" x14ac:dyDescent="0.25">
      <c r="A2201" t="s">
        <v>3739</v>
      </c>
      <c r="B2201" t="s">
        <v>492</v>
      </c>
      <c r="C2201" t="s">
        <v>3735</v>
      </c>
      <c r="D2201" s="1">
        <v>45901</v>
      </c>
      <c r="E2201">
        <v>21</v>
      </c>
    </row>
    <row r="2202" spans="1:5" x14ac:dyDescent="0.25">
      <c r="A2202" t="s">
        <v>3740</v>
      </c>
      <c r="B2202" t="s">
        <v>492</v>
      </c>
      <c r="C2202" t="s">
        <v>3735</v>
      </c>
      <c r="D2202" s="1">
        <v>45922</v>
      </c>
      <c r="E2202">
        <v>21</v>
      </c>
    </row>
    <row r="2203" spans="1:5" x14ac:dyDescent="0.25">
      <c r="A2203" t="s">
        <v>3741</v>
      </c>
      <c r="B2203" t="s">
        <v>493</v>
      </c>
      <c r="C2203" t="s">
        <v>3742</v>
      </c>
      <c r="D2203" s="1">
        <v>45762</v>
      </c>
      <c r="E2203">
        <v>21</v>
      </c>
    </row>
    <row r="2204" spans="1:5" x14ac:dyDescent="0.25">
      <c r="A2204" t="s">
        <v>3743</v>
      </c>
      <c r="B2204" t="s">
        <v>493</v>
      </c>
      <c r="C2204" t="s">
        <v>3742</v>
      </c>
      <c r="D2204" s="1">
        <v>45785</v>
      </c>
      <c r="E2204">
        <v>21</v>
      </c>
    </row>
    <row r="2205" spans="1:5" x14ac:dyDescent="0.25">
      <c r="A2205" t="s">
        <v>3744</v>
      </c>
      <c r="B2205" t="s">
        <v>493</v>
      </c>
      <c r="C2205" t="s">
        <v>3742</v>
      </c>
      <c r="D2205" s="1">
        <v>45807</v>
      </c>
      <c r="E2205">
        <v>21</v>
      </c>
    </row>
    <row r="2206" spans="1:5" x14ac:dyDescent="0.25">
      <c r="A2206" t="s">
        <v>3745</v>
      </c>
      <c r="B2206" t="s">
        <v>493</v>
      </c>
      <c r="C2206" t="s">
        <v>3742</v>
      </c>
      <c r="D2206" s="1">
        <v>45829</v>
      </c>
      <c r="E2206">
        <v>21</v>
      </c>
    </row>
    <row r="2207" spans="1:5" x14ac:dyDescent="0.25">
      <c r="A2207" t="s">
        <v>3746</v>
      </c>
      <c r="B2207" t="s">
        <v>494</v>
      </c>
      <c r="C2207" t="s">
        <v>3747</v>
      </c>
      <c r="D2207" s="1">
        <v>45706</v>
      </c>
      <c r="E2207">
        <v>28</v>
      </c>
    </row>
    <row r="2208" spans="1:5" x14ac:dyDescent="0.25">
      <c r="A2208" t="s">
        <v>3748</v>
      </c>
      <c r="B2208" t="s">
        <v>494</v>
      </c>
      <c r="C2208" t="s">
        <v>3747</v>
      </c>
      <c r="D2208" s="1">
        <v>45735</v>
      </c>
      <c r="E2208">
        <v>28</v>
      </c>
    </row>
    <row r="2209" spans="1:5" x14ac:dyDescent="0.25">
      <c r="A2209" t="s">
        <v>3749</v>
      </c>
      <c r="B2209" t="s">
        <v>494</v>
      </c>
      <c r="C2209" t="s">
        <v>3747</v>
      </c>
      <c r="D2209" s="1">
        <v>45764</v>
      </c>
      <c r="E2209">
        <v>28</v>
      </c>
    </row>
    <row r="2210" spans="1:5" x14ac:dyDescent="0.25">
      <c r="A2210" t="s">
        <v>3750</v>
      </c>
      <c r="B2210" t="s">
        <v>494</v>
      </c>
      <c r="C2210" t="s">
        <v>3747</v>
      </c>
      <c r="D2210" s="1">
        <v>45791</v>
      </c>
      <c r="E2210">
        <v>28</v>
      </c>
    </row>
    <row r="2211" spans="1:5" x14ac:dyDescent="0.25">
      <c r="A2211" t="s">
        <v>3751</v>
      </c>
      <c r="B2211" t="s">
        <v>494</v>
      </c>
      <c r="C2211" t="s">
        <v>3747</v>
      </c>
      <c r="D2211" s="1">
        <v>45819</v>
      </c>
      <c r="E2211">
        <v>28</v>
      </c>
    </row>
    <row r="2212" spans="1:5" x14ac:dyDescent="0.25">
      <c r="A2212" t="s">
        <v>3752</v>
      </c>
      <c r="B2212" t="s">
        <v>494</v>
      </c>
      <c r="C2212" t="s">
        <v>3747</v>
      </c>
      <c r="D2212" s="1">
        <v>45846</v>
      </c>
      <c r="E2212">
        <v>28</v>
      </c>
    </row>
    <row r="2213" spans="1:5" x14ac:dyDescent="0.25">
      <c r="A2213" t="s">
        <v>3753</v>
      </c>
      <c r="B2213" t="s">
        <v>495</v>
      </c>
      <c r="C2213" t="s">
        <v>3754</v>
      </c>
      <c r="D2213" s="1">
        <v>45659</v>
      </c>
      <c r="E2213">
        <v>28</v>
      </c>
    </row>
    <row r="2214" spans="1:5" x14ac:dyDescent="0.25">
      <c r="A2214" t="s">
        <v>3755</v>
      </c>
      <c r="B2214" t="s">
        <v>495</v>
      </c>
      <c r="C2214" t="s">
        <v>3754</v>
      </c>
      <c r="D2214" s="1">
        <v>45687</v>
      </c>
      <c r="E2214">
        <v>28</v>
      </c>
    </row>
    <row r="2215" spans="1:5" x14ac:dyDescent="0.25">
      <c r="A2215" t="s">
        <v>3756</v>
      </c>
      <c r="B2215" t="s">
        <v>495</v>
      </c>
      <c r="C2215" t="s">
        <v>3754</v>
      </c>
      <c r="D2215" s="1">
        <v>45713</v>
      </c>
      <c r="E2215">
        <v>28</v>
      </c>
    </row>
    <row r="2216" spans="1:5" x14ac:dyDescent="0.25">
      <c r="A2216" t="s">
        <v>3757</v>
      </c>
      <c r="B2216" t="s">
        <v>495</v>
      </c>
      <c r="C2216" t="s">
        <v>3754</v>
      </c>
      <c r="D2216" s="1">
        <v>45739</v>
      </c>
      <c r="E2216">
        <v>28</v>
      </c>
    </row>
    <row r="2217" spans="1:5" x14ac:dyDescent="0.25">
      <c r="A2217" t="s">
        <v>3758</v>
      </c>
      <c r="B2217" t="s">
        <v>496</v>
      </c>
      <c r="C2217" t="s">
        <v>3759</v>
      </c>
      <c r="D2217" s="1">
        <v>45791</v>
      </c>
      <c r="E2217">
        <v>30</v>
      </c>
    </row>
    <row r="2218" spans="1:5" x14ac:dyDescent="0.25">
      <c r="A2218" t="s">
        <v>3760</v>
      </c>
      <c r="B2218" t="s">
        <v>496</v>
      </c>
      <c r="C2218" t="s">
        <v>3759</v>
      </c>
      <c r="D2218" s="1">
        <v>45820</v>
      </c>
      <c r="E2218">
        <v>30</v>
      </c>
    </row>
    <row r="2219" spans="1:5" x14ac:dyDescent="0.25">
      <c r="A2219" t="s">
        <v>3761</v>
      </c>
      <c r="B2219" t="s">
        <v>496</v>
      </c>
      <c r="C2219" t="s">
        <v>3759</v>
      </c>
      <c r="D2219" s="1">
        <v>45853</v>
      </c>
      <c r="E2219">
        <v>30</v>
      </c>
    </row>
    <row r="2220" spans="1:5" x14ac:dyDescent="0.25">
      <c r="A2220" t="s">
        <v>3762</v>
      </c>
      <c r="B2220" t="s">
        <v>496</v>
      </c>
      <c r="C2220" t="s">
        <v>3759</v>
      </c>
      <c r="D2220" s="1">
        <v>45881</v>
      </c>
      <c r="E2220">
        <v>30</v>
      </c>
    </row>
    <row r="2221" spans="1:5" x14ac:dyDescent="0.25">
      <c r="A2221" t="s">
        <v>3763</v>
      </c>
      <c r="B2221" t="s">
        <v>496</v>
      </c>
      <c r="C2221" t="s">
        <v>3759</v>
      </c>
      <c r="D2221" s="1">
        <v>45914</v>
      </c>
      <c r="E2221">
        <v>30</v>
      </c>
    </row>
    <row r="2222" spans="1:5" x14ac:dyDescent="0.25">
      <c r="A2222" t="s">
        <v>3764</v>
      </c>
      <c r="B2222" t="s">
        <v>496</v>
      </c>
      <c r="C2222" t="s">
        <v>3759</v>
      </c>
      <c r="D2222" s="1">
        <v>45946</v>
      </c>
      <c r="E2222">
        <v>30</v>
      </c>
    </row>
    <row r="2223" spans="1:5" x14ac:dyDescent="0.25">
      <c r="A2223" t="s">
        <v>3765</v>
      </c>
      <c r="B2223" t="s">
        <v>497</v>
      </c>
      <c r="C2223" t="s">
        <v>3766</v>
      </c>
      <c r="D2223" s="1">
        <v>45791</v>
      </c>
      <c r="E2223">
        <v>28</v>
      </c>
    </row>
    <row r="2224" spans="1:5" x14ac:dyDescent="0.25">
      <c r="A2224" t="s">
        <v>3767</v>
      </c>
      <c r="B2224" t="s">
        <v>497</v>
      </c>
      <c r="C2224" t="s">
        <v>3766</v>
      </c>
      <c r="D2224" s="1">
        <v>45816</v>
      </c>
      <c r="E2224">
        <v>28</v>
      </c>
    </row>
    <row r="2225" spans="1:5" x14ac:dyDescent="0.25">
      <c r="A2225" t="s">
        <v>3768</v>
      </c>
      <c r="B2225" t="s">
        <v>497</v>
      </c>
      <c r="C2225" t="s">
        <v>3766</v>
      </c>
      <c r="D2225" s="1">
        <v>45845</v>
      </c>
      <c r="E2225">
        <v>28</v>
      </c>
    </row>
    <row r="2226" spans="1:5" x14ac:dyDescent="0.25">
      <c r="A2226" t="s">
        <v>3769</v>
      </c>
      <c r="B2226" t="s">
        <v>498</v>
      </c>
      <c r="C2226" t="s">
        <v>3770</v>
      </c>
      <c r="D2226" s="1">
        <v>45754</v>
      </c>
      <c r="E2226">
        <v>21</v>
      </c>
    </row>
    <row r="2227" spans="1:5" x14ac:dyDescent="0.25">
      <c r="A2227" t="s">
        <v>3771</v>
      </c>
      <c r="B2227" t="s">
        <v>498</v>
      </c>
      <c r="C2227" t="s">
        <v>3770</v>
      </c>
      <c r="D2227" s="1">
        <v>45776</v>
      </c>
      <c r="E2227">
        <v>21</v>
      </c>
    </row>
    <row r="2228" spans="1:5" x14ac:dyDescent="0.25">
      <c r="A2228" t="s">
        <v>3772</v>
      </c>
      <c r="B2228" t="s">
        <v>498</v>
      </c>
      <c r="C2228" t="s">
        <v>3770</v>
      </c>
      <c r="D2228" s="1">
        <v>45794</v>
      </c>
      <c r="E2228">
        <v>21</v>
      </c>
    </row>
    <row r="2229" spans="1:5" x14ac:dyDescent="0.25">
      <c r="A2229" t="s">
        <v>3773</v>
      </c>
      <c r="B2229" t="s">
        <v>498</v>
      </c>
      <c r="C2229" t="s">
        <v>3770</v>
      </c>
      <c r="D2229" s="1">
        <v>45816</v>
      </c>
      <c r="E2229">
        <v>21</v>
      </c>
    </row>
    <row r="2230" spans="1:5" x14ac:dyDescent="0.25">
      <c r="A2230" t="s">
        <v>3774</v>
      </c>
      <c r="B2230" t="s">
        <v>498</v>
      </c>
      <c r="C2230" t="s">
        <v>3770</v>
      </c>
      <c r="D2230" s="1">
        <v>45840</v>
      </c>
      <c r="E2230">
        <v>21</v>
      </c>
    </row>
    <row r="2231" spans="1:5" x14ac:dyDescent="0.25">
      <c r="A2231" t="s">
        <v>3775</v>
      </c>
      <c r="B2231" t="s">
        <v>499</v>
      </c>
      <c r="C2231" t="s">
        <v>3776</v>
      </c>
      <c r="D2231" s="1">
        <v>45834</v>
      </c>
      <c r="E2231">
        <v>30</v>
      </c>
    </row>
    <row r="2232" spans="1:5" x14ac:dyDescent="0.25">
      <c r="A2232" t="s">
        <v>3777</v>
      </c>
      <c r="B2232" t="s">
        <v>499</v>
      </c>
      <c r="C2232" t="s">
        <v>3776</v>
      </c>
      <c r="D2232" s="1">
        <v>45862</v>
      </c>
      <c r="E2232">
        <v>30</v>
      </c>
    </row>
    <row r="2233" spans="1:5" x14ac:dyDescent="0.25">
      <c r="A2233" t="s">
        <v>3778</v>
      </c>
      <c r="B2233" t="s">
        <v>499</v>
      </c>
      <c r="C2233" t="s">
        <v>3776</v>
      </c>
      <c r="D2233" s="1">
        <v>45889</v>
      </c>
      <c r="E2233">
        <v>30</v>
      </c>
    </row>
    <row r="2234" spans="1:5" x14ac:dyDescent="0.25">
      <c r="A2234" t="s">
        <v>3779</v>
      </c>
      <c r="B2234" t="s">
        <v>499</v>
      </c>
      <c r="C2234" t="s">
        <v>3776</v>
      </c>
      <c r="D2234" s="1">
        <v>45920</v>
      </c>
      <c r="E2234">
        <v>30</v>
      </c>
    </row>
    <row r="2235" spans="1:5" x14ac:dyDescent="0.25">
      <c r="A2235" t="s">
        <v>3780</v>
      </c>
      <c r="B2235" t="s">
        <v>500</v>
      </c>
      <c r="C2235" t="s">
        <v>3781</v>
      </c>
      <c r="D2235" s="1">
        <v>45762</v>
      </c>
      <c r="E2235">
        <v>21</v>
      </c>
    </row>
    <row r="2236" spans="1:5" x14ac:dyDescent="0.25">
      <c r="A2236" t="s">
        <v>3782</v>
      </c>
      <c r="B2236" t="s">
        <v>500</v>
      </c>
      <c r="C2236" t="s">
        <v>3781</v>
      </c>
      <c r="D2236" s="1">
        <v>45782</v>
      </c>
      <c r="E2236">
        <v>21</v>
      </c>
    </row>
    <row r="2237" spans="1:5" x14ac:dyDescent="0.25">
      <c r="A2237" t="s">
        <v>3783</v>
      </c>
      <c r="B2237" t="s">
        <v>500</v>
      </c>
      <c r="C2237" t="s">
        <v>3781</v>
      </c>
      <c r="D2237" s="1">
        <v>45802</v>
      </c>
      <c r="E2237">
        <v>21</v>
      </c>
    </row>
    <row r="2238" spans="1:5" x14ac:dyDescent="0.25">
      <c r="A2238" t="s">
        <v>3784</v>
      </c>
      <c r="B2238" t="s">
        <v>500</v>
      </c>
      <c r="C2238" t="s">
        <v>3781</v>
      </c>
      <c r="D2238" s="1">
        <v>45823</v>
      </c>
      <c r="E2238">
        <v>21</v>
      </c>
    </row>
    <row r="2239" spans="1:5" x14ac:dyDescent="0.25">
      <c r="A2239" t="s">
        <v>3785</v>
      </c>
      <c r="B2239" t="s">
        <v>500</v>
      </c>
      <c r="C2239" t="s">
        <v>3781</v>
      </c>
      <c r="D2239" s="1">
        <v>45842</v>
      </c>
      <c r="E2239">
        <v>21</v>
      </c>
    </row>
    <row r="2240" spans="1:5" x14ac:dyDescent="0.25">
      <c r="A2240" t="s">
        <v>3786</v>
      </c>
      <c r="B2240" t="s">
        <v>501</v>
      </c>
      <c r="C2240" t="s">
        <v>3787</v>
      </c>
      <c r="D2240" s="1">
        <v>45685</v>
      </c>
      <c r="E2240">
        <v>28</v>
      </c>
    </row>
    <row r="2241" spans="1:5" x14ac:dyDescent="0.25">
      <c r="A2241" t="s">
        <v>3788</v>
      </c>
      <c r="B2241" t="s">
        <v>501</v>
      </c>
      <c r="C2241" t="s">
        <v>3787</v>
      </c>
      <c r="D2241" s="1">
        <v>45715</v>
      </c>
      <c r="E2241">
        <v>28</v>
      </c>
    </row>
    <row r="2242" spans="1:5" x14ac:dyDescent="0.25">
      <c r="A2242" t="s">
        <v>3789</v>
      </c>
      <c r="B2242" t="s">
        <v>501</v>
      </c>
      <c r="C2242" t="s">
        <v>3787</v>
      </c>
      <c r="D2242" s="1">
        <v>45742</v>
      </c>
      <c r="E2242">
        <v>28</v>
      </c>
    </row>
    <row r="2243" spans="1:5" x14ac:dyDescent="0.25">
      <c r="A2243" t="s">
        <v>3790</v>
      </c>
      <c r="B2243" t="s">
        <v>501</v>
      </c>
      <c r="C2243" t="s">
        <v>3787</v>
      </c>
      <c r="D2243" s="1">
        <v>45772</v>
      </c>
      <c r="E2243">
        <v>28</v>
      </c>
    </row>
    <row r="2244" spans="1:5" x14ac:dyDescent="0.25">
      <c r="A2244" t="s">
        <v>3791</v>
      </c>
      <c r="B2244" t="s">
        <v>501</v>
      </c>
      <c r="C2244" t="s">
        <v>3787</v>
      </c>
      <c r="D2244" s="1">
        <v>45797</v>
      </c>
      <c r="E2244">
        <v>28</v>
      </c>
    </row>
    <row r="2245" spans="1:5" x14ac:dyDescent="0.25">
      <c r="A2245" t="s">
        <v>3792</v>
      </c>
      <c r="B2245" t="s">
        <v>502</v>
      </c>
      <c r="C2245" t="s">
        <v>3793</v>
      </c>
      <c r="D2245" s="1">
        <v>45767</v>
      </c>
      <c r="E2245">
        <v>21</v>
      </c>
    </row>
    <row r="2246" spans="1:5" x14ac:dyDescent="0.25">
      <c r="A2246" t="s">
        <v>3794</v>
      </c>
      <c r="B2246" t="s">
        <v>502</v>
      </c>
      <c r="C2246" t="s">
        <v>3793</v>
      </c>
      <c r="D2246" s="1">
        <v>45788</v>
      </c>
      <c r="E2246">
        <v>21</v>
      </c>
    </row>
    <row r="2247" spans="1:5" x14ac:dyDescent="0.25">
      <c r="A2247" t="s">
        <v>3795</v>
      </c>
      <c r="B2247" t="s">
        <v>502</v>
      </c>
      <c r="C2247" t="s">
        <v>3793</v>
      </c>
      <c r="D2247" s="1">
        <v>45808</v>
      </c>
      <c r="E2247">
        <v>21</v>
      </c>
    </row>
    <row r="2248" spans="1:5" x14ac:dyDescent="0.25">
      <c r="A2248" t="s">
        <v>3796</v>
      </c>
      <c r="B2248" t="s">
        <v>503</v>
      </c>
      <c r="C2248" t="s">
        <v>3797</v>
      </c>
      <c r="D2248" s="1">
        <v>45722</v>
      </c>
      <c r="E2248">
        <v>30</v>
      </c>
    </row>
    <row r="2249" spans="1:5" x14ac:dyDescent="0.25">
      <c r="A2249" t="s">
        <v>3798</v>
      </c>
      <c r="B2249" t="s">
        <v>503</v>
      </c>
      <c r="C2249" t="s">
        <v>3797</v>
      </c>
      <c r="D2249" s="1">
        <v>45754</v>
      </c>
      <c r="E2249">
        <v>30</v>
      </c>
    </row>
    <row r="2250" spans="1:5" x14ac:dyDescent="0.25">
      <c r="A2250" t="s">
        <v>3799</v>
      </c>
      <c r="B2250" t="s">
        <v>503</v>
      </c>
      <c r="C2250" t="s">
        <v>3797</v>
      </c>
      <c r="D2250" s="1">
        <v>45786</v>
      </c>
      <c r="E2250">
        <v>30</v>
      </c>
    </row>
    <row r="2251" spans="1:5" x14ac:dyDescent="0.25">
      <c r="A2251" t="s">
        <v>3800</v>
      </c>
      <c r="B2251" t="s">
        <v>503</v>
      </c>
      <c r="C2251" t="s">
        <v>3797</v>
      </c>
      <c r="D2251" s="1">
        <v>45814</v>
      </c>
      <c r="E2251">
        <v>30</v>
      </c>
    </row>
    <row r="2252" spans="1:5" x14ac:dyDescent="0.25">
      <c r="A2252" t="s">
        <v>3801</v>
      </c>
      <c r="B2252" t="s">
        <v>503</v>
      </c>
      <c r="C2252" t="s">
        <v>3797</v>
      </c>
      <c r="D2252" s="1">
        <v>45847</v>
      </c>
      <c r="E2252">
        <v>30</v>
      </c>
    </row>
    <row r="2253" spans="1:5" x14ac:dyDescent="0.25">
      <c r="A2253" t="s">
        <v>3802</v>
      </c>
      <c r="B2253" t="s">
        <v>503</v>
      </c>
      <c r="C2253" t="s">
        <v>3797</v>
      </c>
      <c r="D2253" s="1">
        <v>45878</v>
      </c>
      <c r="E2253">
        <v>30</v>
      </c>
    </row>
    <row r="2254" spans="1:5" x14ac:dyDescent="0.25">
      <c r="A2254" t="s">
        <v>3803</v>
      </c>
      <c r="B2254" t="s">
        <v>504</v>
      </c>
      <c r="C2254" t="s">
        <v>3804</v>
      </c>
      <c r="D2254" s="1">
        <v>45795</v>
      </c>
      <c r="E2254">
        <v>30</v>
      </c>
    </row>
    <row r="2255" spans="1:5" x14ac:dyDescent="0.25">
      <c r="A2255" t="s">
        <v>3805</v>
      </c>
      <c r="B2255" t="s">
        <v>504</v>
      </c>
      <c r="C2255" t="s">
        <v>3804</v>
      </c>
      <c r="D2255" s="1">
        <v>45828</v>
      </c>
      <c r="E2255">
        <v>30</v>
      </c>
    </row>
    <row r="2256" spans="1:5" x14ac:dyDescent="0.25">
      <c r="A2256" t="s">
        <v>3806</v>
      </c>
      <c r="B2256" t="s">
        <v>504</v>
      </c>
      <c r="C2256" t="s">
        <v>3804</v>
      </c>
      <c r="D2256" s="1">
        <v>45857</v>
      </c>
      <c r="E2256">
        <v>30</v>
      </c>
    </row>
    <row r="2257" spans="1:5" x14ac:dyDescent="0.25">
      <c r="A2257" t="s">
        <v>3807</v>
      </c>
      <c r="B2257" t="s">
        <v>504</v>
      </c>
      <c r="C2257" t="s">
        <v>3804</v>
      </c>
      <c r="D2257" s="1">
        <v>45886</v>
      </c>
      <c r="E2257">
        <v>30</v>
      </c>
    </row>
    <row r="2258" spans="1:5" x14ac:dyDescent="0.25">
      <c r="A2258" t="s">
        <v>3808</v>
      </c>
      <c r="B2258" t="s">
        <v>504</v>
      </c>
      <c r="C2258" t="s">
        <v>3804</v>
      </c>
      <c r="D2258" s="1">
        <v>45913</v>
      </c>
      <c r="E2258">
        <v>30</v>
      </c>
    </row>
    <row r="2259" spans="1:5" x14ac:dyDescent="0.25">
      <c r="A2259" t="s">
        <v>3809</v>
      </c>
      <c r="B2259" t="s">
        <v>505</v>
      </c>
      <c r="C2259" t="s">
        <v>3810</v>
      </c>
      <c r="D2259" s="1">
        <v>45802</v>
      </c>
      <c r="E2259">
        <v>21</v>
      </c>
    </row>
    <row r="2260" spans="1:5" x14ac:dyDescent="0.25">
      <c r="A2260" t="s">
        <v>3811</v>
      </c>
      <c r="B2260" t="s">
        <v>505</v>
      </c>
      <c r="C2260" t="s">
        <v>3810</v>
      </c>
      <c r="D2260" s="1">
        <v>45824</v>
      </c>
      <c r="E2260">
        <v>21</v>
      </c>
    </row>
    <row r="2261" spans="1:5" x14ac:dyDescent="0.25">
      <c r="A2261" t="s">
        <v>3812</v>
      </c>
      <c r="B2261" t="s">
        <v>505</v>
      </c>
      <c r="C2261" t="s">
        <v>3810</v>
      </c>
      <c r="D2261" s="1">
        <v>45842</v>
      </c>
      <c r="E2261">
        <v>21</v>
      </c>
    </row>
    <row r="2262" spans="1:5" x14ac:dyDescent="0.25">
      <c r="A2262" t="s">
        <v>3813</v>
      </c>
      <c r="B2262" t="s">
        <v>506</v>
      </c>
      <c r="C2262" t="s">
        <v>3814</v>
      </c>
      <c r="D2262" s="1">
        <v>45814</v>
      </c>
      <c r="E2262">
        <v>28</v>
      </c>
    </row>
    <row r="2263" spans="1:5" x14ac:dyDescent="0.25">
      <c r="A2263" t="s">
        <v>3815</v>
      </c>
      <c r="B2263" t="s">
        <v>506</v>
      </c>
      <c r="C2263" t="s">
        <v>3814</v>
      </c>
      <c r="D2263" s="1">
        <v>45839</v>
      </c>
      <c r="E2263">
        <v>28</v>
      </c>
    </row>
    <row r="2264" spans="1:5" x14ac:dyDescent="0.25">
      <c r="A2264" t="s">
        <v>3816</v>
      </c>
      <c r="B2264" t="s">
        <v>506</v>
      </c>
      <c r="C2264" t="s">
        <v>3814</v>
      </c>
      <c r="D2264" s="1">
        <v>45866</v>
      </c>
      <c r="E2264">
        <v>28</v>
      </c>
    </row>
    <row r="2265" spans="1:5" x14ac:dyDescent="0.25">
      <c r="A2265" t="s">
        <v>3817</v>
      </c>
      <c r="B2265" t="s">
        <v>507</v>
      </c>
      <c r="C2265" t="s">
        <v>3818</v>
      </c>
      <c r="D2265" s="1">
        <v>45832</v>
      </c>
      <c r="E2265">
        <v>21</v>
      </c>
    </row>
    <row r="2266" spans="1:5" x14ac:dyDescent="0.25">
      <c r="A2266" t="s">
        <v>3819</v>
      </c>
      <c r="B2266" t="s">
        <v>507</v>
      </c>
      <c r="C2266" t="s">
        <v>3818</v>
      </c>
      <c r="D2266" s="1">
        <v>45854</v>
      </c>
      <c r="E2266">
        <v>21</v>
      </c>
    </row>
    <row r="2267" spans="1:5" x14ac:dyDescent="0.25">
      <c r="A2267" t="s">
        <v>3820</v>
      </c>
      <c r="B2267" t="s">
        <v>507</v>
      </c>
      <c r="C2267" t="s">
        <v>3818</v>
      </c>
      <c r="D2267" s="1">
        <v>45874</v>
      </c>
      <c r="E2267">
        <v>21</v>
      </c>
    </row>
    <row r="2268" spans="1:5" x14ac:dyDescent="0.25">
      <c r="A2268" t="s">
        <v>3821</v>
      </c>
      <c r="B2268" t="s">
        <v>508</v>
      </c>
      <c r="C2268" t="s">
        <v>3822</v>
      </c>
      <c r="D2268" s="1">
        <v>45710</v>
      </c>
      <c r="E2268">
        <v>21</v>
      </c>
    </row>
    <row r="2269" spans="1:5" x14ac:dyDescent="0.25">
      <c r="A2269" t="s">
        <v>3823</v>
      </c>
      <c r="B2269" t="s">
        <v>508</v>
      </c>
      <c r="C2269" t="s">
        <v>3822</v>
      </c>
      <c r="D2269" s="1">
        <v>45731</v>
      </c>
      <c r="E2269">
        <v>21</v>
      </c>
    </row>
    <row r="2270" spans="1:5" x14ac:dyDescent="0.25">
      <c r="A2270" t="s">
        <v>3824</v>
      </c>
      <c r="B2270" t="s">
        <v>508</v>
      </c>
      <c r="C2270" t="s">
        <v>3822</v>
      </c>
      <c r="D2270" s="1">
        <v>45755</v>
      </c>
      <c r="E2270">
        <v>21</v>
      </c>
    </row>
    <row r="2271" spans="1:5" x14ac:dyDescent="0.25">
      <c r="A2271" t="s">
        <v>3825</v>
      </c>
      <c r="B2271" t="s">
        <v>508</v>
      </c>
      <c r="C2271" t="s">
        <v>3822</v>
      </c>
      <c r="D2271" s="1">
        <v>45778</v>
      </c>
      <c r="E2271">
        <v>21</v>
      </c>
    </row>
    <row r="2272" spans="1:5" x14ac:dyDescent="0.25">
      <c r="A2272" t="s">
        <v>3826</v>
      </c>
      <c r="B2272" t="s">
        <v>508</v>
      </c>
      <c r="C2272" t="s">
        <v>3822</v>
      </c>
      <c r="D2272" s="1">
        <v>45796</v>
      </c>
      <c r="E2272">
        <v>21</v>
      </c>
    </row>
    <row r="2273" spans="1:5" x14ac:dyDescent="0.25">
      <c r="A2273" t="s">
        <v>3827</v>
      </c>
      <c r="B2273" t="s">
        <v>508</v>
      </c>
      <c r="C2273" t="s">
        <v>3822</v>
      </c>
      <c r="D2273" s="1">
        <v>45814</v>
      </c>
      <c r="E2273">
        <v>21</v>
      </c>
    </row>
    <row r="2274" spans="1:5" x14ac:dyDescent="0.25">
      <c r="A2274" t="s">
        <v>3828</v>
      </c>
      <c r="B2274" t="s">
        <v>509</v>
      </c>
      <c r="C2274" t="s">
        <v>3829</v>
      </c>
      <c r="D2274" s="1">
        <v>45799</v>
      </c>
      <c r="E2274">
        <v>28</v>
      </c>
    </row>
    <row r="2275" spans="1:5" x14ac:dyDescent="0.25">
      <c r="A2275" t="s">
        <v>3830</v>
      </c>
      <c r="B2275" t="s">
        <v>509</v>
      </c>
      <c r="C2275" t="s">
        <v>3829</v>
      </c>
      <c r="D2275" s="1">
        <v>45830</v>
      </c>
      <c r="E2275">
        <v>28</v>
      </c>
    </row>
    <row r="2276" spans="1:5" x14ac:dyDescent="0.25">
      <c r="A2276" t="s">
        <v>3831</v>
      </c>
      <c r="B2276" t="s">
        <v>509</v>
      </c>
      <c r="C2276" t="s">
        <v>3829</v>
      </c>
      <c r="D2276" s="1">
        <v>45858</v>
      </c>
      <c r="E2276">
        <v>28</v>
      </c>
    </row>
    <row r="2277" spans="1:5" x14ac:dyDescent="0.25">
      <c r="A2277" t="s">
        <v>3832</v>
      </c>
      <c r="B2277" t="s">
        <v>509</v>
      </c>
      <c r="C2277" t="s">
        <v>3829</v>
      </c>
      <c r="D2277" s="1">
        <v>45887</v>
      </c>
      <c r="E2277">
        <v>28</v>
      </c>
    </row>
    <row r="2278" spans="1:5" x14ac:dyDescent="0.25">
      <c r="A2278" t="s">
        <v>3833</v>
      </c>
      <c r="B2278" t="s">
        <v>509</v>
      </c>
      <c r="C2278" t="s">
        <v>3829</v>
      </c>
      <c r="D2278" s="1">
        <v>45914</v>
      </c>
      <c r="E2278">
        <v>28</v>
      </c>
    </row>
    <row r="2279" spans="1:5" x14ac:dyDescent="0.25">
      <c r="A2279" t="s">
        <v>3834</v>
      </c>
      <c r="B2279" t="s">
        <v>509</v>
      </c>
      <c r="C2279" t="s">
        <v>3829</v>
      </c>
      <c r="D2279" s="1">
        <v>45944</v>
      </c>
      <c r="E2279">
        <v>28</v>
      </c>
    </row>
    <row r="2280" spans="1:5" x14ac:dyDescent="0.25">
      <c r="A2280" t="s">
        <v>3835</v>
      </c>
      <c r="B2280" t="s">
        <v>510</v>
      </c>
      <c r="C2280" t="s">
        <v>3836</v>
      </c>
      <c r="D2280" s="1">
        <v>45781</v>
      </c>
      <c r="E2280">
        <v>28</v>
      </c>
    </row>
    <row r="2281" spans="1:5" x14ac:dyDescent="0.25">
      <c r="A2281" t="s">
        <v>3837</v>
      </c>
      <c r="B2281" t="s">
        <v>510</v>
      </c>
      <c r="C2281" t="s">
        <v>3836</v>
      </c>
      <c r="D2281" s="1">
        <v>45810</v>
      </c>
      <c r="E2281">
        <v>28</v>
      </c>
    </row>
    <row r="2282" spans="1:5" x14ac:dyDescent="0.25">
      <c r="A2282" t="s">
        <v>3838</v>
      </c>
      <c r="B2282" t="s">
        <v>510</v>
      </c>
      <c r="C2282" t="s">
        <v>3836</v>
      </c>
      <c r="D2282" s="1">
        <v>45840</v>
      </c>
      <c r="E2282">
        <v>28</v>
      </c>
    </row>
    <row r="2283" spans="1:5" x14ac:dyDescent="0.25">
      <c r="A2283" t="s">
        <v>3839</v>
      </c>
      <c r="B2283" t="s">
        <v>510</v>
      </c>
      <c r="C2283" t="s">
        <v>3836</v>
      </c>
      <c r="D2283" s="1">
        <v>45870</v>
      </c>
      <c r="E2283">
        <v>28</v>
      </c>
    </row>
    <row r="2284" spans="1:5" x14ac:dyDescent="0.25">
      <c r="A2284" t="s">
        <v>3840</v>
      </c>
      <c r="B2284" t="s">
        <v>510</v>
      </c>
      <c r="C2284" t="s">
        <v>3836</v>
      </c>
      <c r="D2284" s="1">
        <v>45896</v>
      </c>
      <c r="E2284">
        <v>28</v>
      </c>
    </row>
    <row r="2285" spans="1:5" x14ac:dyDescent="0.25">
      <c r="A2285" t="s">
        <v>3841</v>
      </c>
      <c r="B2285" t="s">
        <v>511</v>
      </c>
      <c r="C2285" t="s">
        <v>3842</v>
      </c>
      <c r="D2285" s="1">
        <v>45752</v>
      </c>
      <c r="E2285">
        <v>28</v>
      </c>
    </row>
    <row r="2286" spans="1:5" x14ac:dyDescent="0.25">
      <c r="A2286" t="s">
        <v>3843</v>
      </c>
      <c r="B2286" t="s">
        <v>511</v>
      </c>
      <c r="C2286" t="s">
        <v>3842</v>
      </c>
      <c r="D2286" s="1">
        <v>45783</v>
      </c>
      <c r="E2286">
        <v>28</v>
      </c>
    </row>
    <row r="2287" spans="1:5" x14ac:dyDescent="0.25">
      <c r="A2287" t="s">
        <v>3844</v>
      </c>
      <c r="B2287" t="s">
        <v>511</v>
      </c>
      <c r="C2287" t="s">
        <v>3842</v>
      </c>
      <c r="D2287" s="1">
        <v>45809</v>
      </c>
      <c r="E2287">
        <v>28</v>
      </c>
    </row>
    <row r="2288" spans="1:5" x14ac:dyDescent="0.25">
      <c r="A2288" t="s">
        <v>3845</v>
      </c>
      <c r="B2288" t="s">
        <v>511</v>
      </c>
      <c r="C2288" t="s">
        <v>3842</v>
      </c>
      <c r="D2288" s="1">
        <v>45840</v>
      </c>
      <c r="E2288">
        <v>28</v>
      </c>
    </row>
    <row r="2289" spans="1:5" x14ac:dyDescent="0.25">
      <c r="A2289" t="s">
        <v>3846</v>
      </c>
      <c r="B2289" t="s">
        <v>512</v>
      </c>
      <c r="C2289" t="s">
        <v>3847</v>
      </c>
      <c r="D2289" s="1">
        <v>45800</v>
      </c>
      <c r="E2289">
        <v>21</v>
      </c>
    </row>
    <row r="2290" spans="1:5" x14ac:dyDescent="0.25">
      <c r="A2290" t="s">
        <v>3848</v>
      </c>
      <c r="B2290" t="s">
        <v>512</v>
      </c>
      <c r="C2290" t="s">
        <v>3847</v>
      </c>
      <c r="D2290" s="1">
        <v>45821</v>
      </c>
      <c r="E2290">
        <v>21</v>
      </c>
    </row>
    <row r="2291" spans="1:5" x14ac:dyDescent="0.25">
      <c r="A2291" t="s">
        <v>3849</v>
      </c>
      <c r="B2291" t="s">
        <v>512</v>
      </c>
      <c r="C2291" t="s">
        <v>3847</v>
      </c>
      <c r="D2291" s="1">
        <v>45845</v>
      </c>
      <c r="E2291">
        <v>21</v>
      </c>
    </row>
    <row r="2292" spans="1:5" x14ac:dyDescent="0.25">
      <c r="A2292" t="s">
        <v>3850</v>
      </c>
      <c r="B2292" t="s">
        <v>512</v>
      </c>
      <c r="C2292" t="s">
        <v>3847</v>
      </c>
      <c r="D2292" s="1">
        <v>45863</v>
      </c>
      <c r="E2292">
        <v>21</v>
      </c>
    </row>
    <row r="2293" spans="1:5" x14ac:dyDescent="0.25">
      <c r="A2293" t="s">
        <v>3851</v>
      </c>
      <c r="B2293" t="s">
        <v>512</v>
      </c>
      <c r="C2293" t="s">
        <v>3847</v>
      </c>
      <c r="D2293" s="1">
        <v>45882</v>
      </c>
      <c r="E2293">
        <v>21</v>
      </c>
    </row>
    <row r="2294" spans="1:5" x14ac:dyDescent="0.25">
      <c r="A2294" t="s">
        <v>3852</v>
      </c>
      <c r="B2294" t="s">
        <v>513</v>
      </c>
      <c r="C2294" t="s">
        <v>3853</v>
      </c>
      <c r="D2294" s="1">
        <v>45722</v>
      </c>
      <c r="E2294">
        <v>28</v>
      </c>
    </row>
    <row r="2295" spans="1:5" x14ac:dyDescent="0.25">
      <c r="A2295" t="s">
        <v>3854</v>
      </c>
      <c r="B2295" t="s">
        <v>513</v>
      </c>
      <c r="C2295" t="s">
        <v>3853</v>
      </c>
      <c r="D2295" s="1">
        <v>45749</v>
      </c>
      <c r="E2295">
        <v>28</v>
      </c>
    </row>
    <row r="2296" spans="1:5" x14ac:dyDescent="0.25">
      <c r="A2296" t="s">
        <v>3855</v>
      </c>
      <c r="B2296" t="s">
        <v>513</v>
      </c>
      <c r="C2296" t="s">
        <v>3853</v>
      </c>
      <c r="D2296" s="1">
        <v>45776</v>
      </c>
      <c r="E2296">
        <v>28</v>
      </c>
    </row>
    <row r="2297" spans="1:5" x14ac:dyDescent="0.25">
      <c r="A2297" t="s">
        <v>3856</v>
      </c>
      <c r="B2297" t="s">
        <v>513</v>
      </c>
      <c r="C2297" t="s">
        <v>3853</v>
      </c>
      <c r="D2297" s="1">
        <v>45805</v>
      </c>
      <c r="E2297">
        <v>28</v>
      </c>
    </row>
    <row r="2298" spans="1:5" x14ac:dyDescent="0.25">
      <c r="A2298" t="s">
        <v>3857</v>
      </c>
      <c r="B2298" t="s">
        <v>514</v>
      </c>
      <c r="C2298" t="s">
        <v>3858</v>
      </c>
      <c r="D2298" s="1">
        <v>45805</v>
      </c>
      <c r="E2298">
        <v>30</v>
      </c>
    </row>
    <row r="2299" spans="1:5" x14ac:dyDescent="0.25">
      <c r="A2299" t="s">
        <v>3859</v>
      </c>
      <c r="B2299" t="s">
        <v>514</v>
      </c>
      <c r="C2299" t="s">
        <v>3858</v>
      </c>
      <c r="D2299" s="1">
        <v>45834</v>
      </c>
      <c r="E2299">
        <v>30</v>
      </c>
    </row>
    <row r="2300" spans="1:5" x14ac:dyDescent="0.25">
      <c r="A2300" t="s">
        <v>3860</v>
      </c>
      <c r="B2300" t="s">
        <v>514</v>
      </c>
      <c r="C2300" t="s">
        <v>3858</v>
      </c>
      <c r="D2300" s="1">
        <v>45861</v>
      </c>
      <c r="E2300">
        <v>30</v>
      </c>
    </row>
    <row r="2301" spans="1:5" x14ac:dyDescent="0.25">
      <c r="A2301" t="s">
        <v>3861</v>
      </c>
      <c r="B2301" t="s">
        <v>514</v>
      </c>
      <c r="C2301" t="s">
        <v>3858</v>
      </c>
      <c r="D2301" s="1">
        <v>45891</v>
      </c>
      <c r="E2301">
        <v>30</v>
      </c>
    </row>
    <row r="2302" spans="1:5" x14ac:dyDescent="0.25">
      <c r="A2302" t="s">
        <v>3862</v>
      </c>
      <c r="B2302" t="s">
        <v>514</v>
      </c>
      <c r="C2302" t="s">
        <v>3858</v>
      </c>
      <c r="D2302" s="1">
        <v>45923</v>
      </c>
      <c r="E2302">
        <v>30</v>
      </c>
    </row>
    <row r="2303" spans="1:5" x14ac:dyDescent="0.25">
      <c r="A2303" t="s">
        <v>3863</v>
      </c>
      <c r="B2303" t="s">
        <v>514</v>
      </c>
      <c r="C2303" t="s">
        <v>3858</v>
      </c>
      <c r="D2303" s="1">
        <v>45952</v>
      </c>
      <c r="E2303">
        <v>30</v>
      </c>
    </row>
    <row r="2304" spans="1:5" x14ac:dyDescent="0.25">
      <c r="A2304" t="s">
        <v>3864</v>
      </c>
      <c r="B2304" t="s">
        <v>515</v>
      </c>
      <c r="C2304" t="s">
        <v>3865</v>
      </c>
      <c r="D2304" s="1">
        <v>45838</v>
      </c>
      <c r="E2304">
        <v>28</v>
      </c>
    </row>
    <row r="2305" spans="1:5" x14ac:dyDescent="0.25">
      <c r="A2305" t="s">
        <v>3866</v>
      </c>
      <c r="B2305" t="s">
        <v>515</v>
      </c>
      <c r="C2305" t="s">
        <v>3865</v>
      </c>
      <c r="D2305" s="1">
        <v>45869</v>
      </c>
      <c r="E2305">
        <v>28</v>
      </c>
    </row>
    <row r="2306" spans="1:5" x14ac:dyDescent="0.25">
      <c r="A2306" t="s">
        <v>3867</v>
      </c>
      <c r="B2306" t="s">
        <v>515</v>
      </c>
      <c r="C2306" t="s">
        <v>3865</v>
      </c>
      <c r="D2306" s="1">
        <v>45897</v>
      </c>
      <c r="E2306">
        <v>28</v>
      </c>
    </row>
    <row r="2307" spans="1:5" x14ac:dyDescent="0.25">
      <c r="A2307" t="s">
        <v>3868</v>
      </c>
      <c r="B2307" t="s">
        <v>516</v>
      </c>
      <c r="C2307" t="s">
        <v>3869</v>
      </c>
      <c r="D2307" s="1">
        <v>45693</v>
      </c>
      <c r="E2307">
        <v>21</v>
      </c>
    </row>
    <row r="2308" spans="1:5" x14ac:dyDescent="0.25">
      <c r="A2308" t="s">
        <v>3870</v>
      </c>
      <c r="B2308" t="s">
        <v>516</v>
      </c>
      <c r="C2308" t="s">
        <v>3869</v>
      </c>
      <c r="D2308" s="1">
        <v>45713</v>
      </c>
      <c r="E2308">
        <v>21</v>
      </c>
    </row>
    <row r="2309" spans="1:5" x14ac:dyDescent="0.25">
      <c r="A2309" t="s">
        <v>3871</v>
      </c>
      <c r="B2309" t="s">
        <v>516</v>
      </c>
      <c r="C2309" t="s">
        <v>3869</v>
      </c>
      <c r="D2309" s="1">
        <v>45736</v>
      </c>
      <c r="E2309">
        <v>21</v>
      </c>
    </row>
    <row r="2310" spans="1:5" x14ac:dyDescent="0.25">
      <c r="A2310" t="s">
        <v>3872</v>
      </c>
      <c r="B2310" t="s">
        <v>517</v>
      </c>
      <c r="C2310" t="s">
        <v>3873</v>
      </c>
      <c r="D2310" s="1">
        <v>45716</v>
      </c>
      <c r="E2310">
        <v>21</v>
      </c>
    </row>
    <row r="2311" spans="1:5" x14ac:dyDescent="0.25">
      <c r="A2311" t="s">
        <v>3874</v>
      </c>
      <c r="B2311" t="s">
        <v>517</v>
      </c>
      <c r="C2311" t="s">
        <v>3873</v>
      </c>
      <c r="D2311" s="1">
        <v>45737</v>
      </c>
      <c r="E2311">
        <v>21</v>
      </c>
    </row>
    <row r="2312" spans="1:5" x14ac:dyDescent="0.25">
      <c r="A2312" t="s">
        <v>3875</v>
      </c>
      <c r="B2312" t="s">
        <v>517</v>
      </c>
      <c r="C2312" t="s">
        <v>3873</v>
      </c>
      <c r="D2312" s="1">
        <v>45757</v>
      </c>
      <c r="E2312">
        <v>21</v>
      </c>
    </row>
    <row r="2313" spans="1:5" x14ac:dyDescent="0.25">
      <c r="A2313" t="s">
        <v>3876</v>
      </c>
      <c r="B2313" t="s">
        <v>518</v>
      </c>
      <c r="C2313" t="s">
        <v>3877</v>
      </c>
      <c r="D2313" s="1">
        <v>45837</v>
      </c>
      <c r="E2313">
        <v>28</v>
      </c>
    </row>
    <row r="2314" spans="1:5" x14ac:dyDescent="0.25">
      <c r="A2314" t="s">
        <v>3878</v>
      </c>
      <c r="B2314" t="s">
        <v>518</v>
      </c>
      <c r="C2314" t="s">
        <v>3877</v>
      </c>
      <c r="D2314" s="1">
        <v>45863</v>
      </c>
      <c r="E2314">
        <v>28</v>
      </c>
    </row>
    <row r="2315" spans="1:5" x14ac:dyDescent="0.25">
      <c r="A2315" t="s">
        <v>3879</v>
      </c>
      <c r="B2315" t="s">
        <v>518</v>
      </c>
      <c r="C2315" t="s">
        <v>3877</v>
      </c>
      <c r="D2315" s="1">
        <v>45888</v>
      </c>
      <c r="E2315">
        <v>28</v>
      </c>
    </row>
    <row r="2316" spans="1:5" x14ac:dyDescent="0.25">
      <c r="A2316" t="s">
        <v>3880</v>
      </c>
      <c r="B2316" t="s">
        <v>518</v>
      </c>
      <c r="C2316" t="s">
        <v>3877</v>
      </c>
      <c r="D2316" s="1">
        <v>45915</v>
      </c>
      <c r="E2316">
        <v>28</v>
      </c>
    </row>
    <row r="2317" spans="1:5" x14ac:dyDescent="0.25">
      <c r="A2317" t="s">
        <v>3881</v>
      </c>
      <c r="B2317" t="s">
        <v>519</v>
      </c>
      <c r="C2317" t="s">
        <v>3882</v>
      </c>
      <c r="D2317" s="1">
        <v>45683</v>
      </c>
      <c r="E2317">
        <v>21</v>
      </c>
    </row>
    <row r="2318" spans="1:5" x14ac:dyDescent="0.25">
      <c r="A2318" t="s">
        <v>3883</v>
      </c>
      <c r="B2318" t="s">
        <v>519</v>
      </c>
      <c r="C2318" t="s">
        <v>3882</v>
      </c>
      <c r="D2318" s="1">
        <v>45704</v>
      </c>
      <c r="E2318">
        <v>21</v>
      </c>
    </row>
    <row r="2319" spans="1:5" x14ac:dyDescent="0.25">
      <c r="A2319" t="s">
        <v>3884</v>
      </c>
      <c r="B2319" t="s">
        <v>519</v>
      </c>
      <c r="C2319" t="s">
        <v>3882</v>
      </c>
      <c r="D2319" s="1">
        <v>45726</v>
      </c>
      <c r="E2319">
        <v>21</v>
      </c>
    </row>
    <row r="2320" spans="1:5" x14ac:dyDescent="0.25">
      <c r="A2320" t="s">
        <v>3885</v>
      </c>
      <c r="B2320" t="s">
        <v>519</v>
      </c>
      <c r="C2320" t="s">
        <v>3882</v>
      </c>
      <c r="D2320" s="1">
        <v>45749</v>
      </c>
      <c r="E2320">
        <v>21</v>
      </c>
    </row>
    <row r="2321" spans="1:5" x14ac:dyDescent="0.25">
      <c r="A2321" t="s">
        <v>3886</v>
      </c>
      <c r="B2321" t="s">
        <v>519</v>
      </c>
      <c r="C2321" t="s">
        <v>3882</v>
      </c>
      <c r="D2321" s="1">
        <v>45769</v>
      </c>
      <c r="E2321">
        <v>21</v>
      </c>
    </row>
    <row r="2322" spans="1:5" x14ac:dyDescent="0.25">
      <c r="A2322" t="s">
        <v>3887</v>
      </c>
      <c r="B2322" t="s">
        <v>520</v>
      </c>
      <c r="C2322" t="s">
        <v>3888</v>
      </c>
      <c r="D2322" s="1">
        <v>45788</v>
      </c>
      <c r="E2322">
        <v>21</v>
      </c>
    </row>
    <row r="2323" spans="1:5" x14ac:dyDescent="0.25">
      <c r="A2323" t="s">
        <v>3889</v>
      </c>
      <c r="B2323" t="s">
        <v>520</v>
      </c>
      <c r="C2323" t="s">
        <v>3888</v>
      </c>
      <c r="D2323" s="1">
        <v>45811</v>
      </c>
      <c r="E2323">
        <v>21</v>
      </c>
    </row>
    <row r="2324" spans="1:5" x14ac:dyDescent="0.25">
      <c r="A2324" t="s">
        <v>3890</v>
      </c>
      <c r="B2324" t="s">
        <v>520</v>
      </c>
      <c r="C2324" t="s">
        <v>3888</v>
      </c>
      <c r="D2324" s="1">
        <v>45831</v>
      </c>
      <c r="E2324">
        <v>21</v>
      </c>
    </row>
    <row r="2325" spans="1:5" x14ac:dyDescent="0.25">
      <c r="A2325" t="s">
        <v>3891</v>
      </c>
      <c r="B2325" t="s">
        <v>520</v>
      </c>
      <c r="C2325" t="s">
        <v>3888</v>
      </c>
      <c r="D2325" s="1">
        <v>45849</v>
      </c>
      <c r="E2325">
        <v>21</v>
      </c>
    </row>
    <row r="2326" spans="1:5" x14ac:dyDescent="0.25">
      <c r="A2326" t="s">
        <v>3892</v>
      </c>
      <c r="B2326" t="s">
        <v>521</v>
      </c>
      <c r="C2326" t="s">
        <v>3893</v>
      </c>
      <c r="D2326" s="1">
        <v>45744</v>
      </c>
      <c r="E2326">
        <v>21</v>
      </c>
    </row>
    <row r="2327" spans="1:5" x14ac:dyDescent="0.25">
      <c r="A2327" t="s">
        <v>3894</v>
      </c>
      <c r="B2327" t="s">
        <v>521</v>
      </c>
      <c r="C2327" t="s">
        <v>3893</v>
      </c>
      <c r="D2327" s="1">
        <v>45762</v>
      </c>
      <c r="E2327">
        <v>21</v>
      </c>
    </row>
    <row r="2328" spans="1:5" x14ac:dyDescent="0.25">
      <c r="A2328" t="s">
        <v>3895</v>
      </c>
      <c r="B2328" t="s">
        <v>521</v>
      </c>
      <c r="C2328" t="s">
        <v>3893</v>
      </c>
      <c r="D2328" s="1">
        <v>45782</v>
      </c>
      <c r="E2328">
        <v>21</v>
      </c>
    </row>
    <row r="2329" spans="1:5" x14ac:dyDescent="0.25">
      <c r="A2329" t="s">
        <v>3896</v>
      </c>
      <c r="B2329" t="s">
        <v>521</v>
      </c>
      <c r="C2329" t="s">
        <v>3893</v>
      </c>
      <c r="D2329" s="1">
        <v>45805</v>
      </c>
      <c r="E2329">
        <v>21</v>
      </c>
    </row>
    <row r="2330" spans="1:5" x14ac:dyDescent="0.25">
      <c r="A2330" t="s">
        <v>3897</v>
      </c>
      <c r="B2330" t="s">
        <v>521</v>
      </c>
      <c r="C2330" t="s">
        <v>3893</v>
      </c>
      <c r="D2330" s="1">
        <v>45826</v>
      </c>
      <c r="E2330">
        <v>21</v>
      </c>
    </row>
    <row r="2331" spans="1:5" x14ac:dyDescent="0.25">
      <c r="A2331" t="s">
        <v>3898</v>
      </c>
      <c r="B2331" t="s">
        <v>521</v>
      </c>
      <c r="C2331" t="s">
        <v>3893</v>
      </c>
      <c r="D2331" s="1">
        <v>45849</v>
      </c>
      <c r="E2331">
        <v>21</v>
      </c>
    </row>
    <row r="2332" spans="1:5" x14ac:dyDescent="0.25">
      <c r="A2332" t="s">
        <v>3899</v>
      </c>
      <c r="B2332" t="s">
        <v>522</v>
      </c>
      <c r="C2332" t="s">
        <v>3900</v>
      </c>
      <c r="D2332" s="1">
        <v>45815</v>
      </c>
      <c r="E2332">
        <v>30</v>
      </c>
    </row>
    <row r="2333" spans="1:5" x14ac:dyDescent="0.25">
      <c r="A2333" t="s">
        <v>3901</v>
      </c>
      <c r="B2333" t="s">
        <v>522</v>
      </c>
      <c r="C2333" t="s">
        <v>3900</v>
      </c>
      <c r="D2333" s="1">
        <v>45843</v>
      </c>
      <c r="E2333">
        <v>30</v>
      </c>
    </row>
    <row r="2334" spans="1:5" x14ac:dyDescent="0.25">
      <c r="A2334" t="s">
        <v>3902</v>
      </c>
      <c r="B2334" t="s">
        <v>522</v>
      </c>
      <c r="C2334" t="s">
        <v>3900</v>
      </c>
      <c r="D2334" s="1">
        <v>45873</v>
      </c>
      <c r="E2334">
        <v>30</v>
      </c>
    </row>
    <row r="2335" spans="1:5" x14ac:dyDescent="0.25">
      <c r="A2335" t="s">
        <v>3903</v>
      </c>
      <c r="B2335" t="s">
        <v>523</v>
      </c>
      <c r="C2335" t="s">
        <v>3904</v>
      </c>
      <c r="D2335" s="1">
        <v>45699</v>
      </c>
      <c r="E2335">
        <v>28</v>
      </c>
    </row>
    <row r="2336" spans="1:5" x14ac:dyDescent="0.25">
      <c r="A2336" t="s">
        <v>3905</v>
      </c>
      <c r="B2336" t="s">
        <v>523</v>
      </c>
      <c r="C2336" t="s">
        <v>3904</v>
      </c>
      <c r="D2336" s="1">
        <v>45725</v>
      </c>
      <c r="E2336">
        <v>28</v>
      </c>
    </row>
    <row r="2337" spans="1:5" x14ac:dyDescent="0.25">
      <c r="A2337" t="s">
        <v>3906</v>
      </c>
      <c r="B2337" t="s">
        <v>523</v>
      </c>
      <c r="C2337" t="s">
        <v>3904</v>
      </c>
      <c r="D2337" s="1">
        <v>45755</v>
      </c>
      <c r="E2337">
        <v>28</v>
      </c>
    </row>
    <row r="2338" spans="1:5" x14ac:dyDescent="0.25">
      <c r="A2338" t="s">
        <v>3907</v>
      </c>
      <c r="B2338" t="s">
        <v>523</v>
      </c>
      <c r="C2338" t="s">
        <v>3904</v>
      </c>
      <c r="D2338" s="1">
        <v>45782</v>
      </c>
      <c r="E2338">
        <v>28</v>
      </c>
    </row>
    <row r="2339" spans="1:5" x14ac:dyDescent="0.25">
      <c r="A2339" t="s">
        <v>3908</v>
      </c>
      <c r="B2339" t="s">
        <v>524</v>
      </c>
      <c r="C2339" t="s">
        <v>3909</v>
      </c>
      <c r="D2339" s="1">
        <v>45820</v>
      </c>
      <c r="E2339">
        <v>28</v>
      </c>
    </row>
    <row r="2340" spans="1:5" x14ac:dyDescent="0.25">
      <c r="A2340" t="s">
        <v>3910</v>
      </c>
      <c r="B2340" t="s">
        <v>524</v>
      </c>
      <c r="C2340" t="s">
        <v>3909</v>
      </c>
      <c r="D2340" s="1">
        <v>45851</v>
      </c>
      <c r="E2340">
        <v>28</v>
      </c>
    </row>
    <row r="2341" spans="1:5" x14ac:dyDescent="0.25">
      <c r="A2341" t="s">
        <v>3911</v>
      </c>
      <c r="B2341" t="s">
        <v>524</v>
      </c>
      <c r="C2341" t="s">
        <v>3909</v>
      </c>
      <c r="D2341" s="1">
        <v>45881</v>
      </c>
      <c r="E2341">
        <v>28</v>
      </c>
    </row>
    <row r="2342" spans="1:5" x14ac:dyDescent="0.25">
      <c r="A2342" t="s">
        <v>3912</v>
      </c>
      <c r="B2342" t="s">
        <v>524</v>
      </c>
      <c r="C2342" t="s">
        <v>3909</v>
      </c>
      <c r="D2342" s="1">
        <v>45911</v>
      </c>
      <c r="E2342">
        <v>28</v>
      </c>
    </row>
    <row r="2343" spans="1:5" x14ac:dyDescent="0.25">
      <c r="A2343" t="s">
        <v>3913</v>
      </c>
      <c r="B2343" t="s">
        <v>524</v>
      </c>
      <c r="C2343" t="s">
        <v>3909</v>
      </c>
      <c r="D2343" s="1">
        <v>45939</v>
      </c>
      <c r="E2343">
        <v>28</v>
      </c>
    </row>
    <row r="2344" spans="1:5" x14ac:dyDescent="0.25">
      <c r="A2344" t="s">
        <v>3914</v>
      </c>
      <c r="B2344" t="s">
        <v>525</v>
      </c>
      <c r="C2344" t="s">
        <v>3915</v>
      </c>
      <c r="D2344" s="1">
        <v>45681</v>
      </c>
      <c r="E2344">
        <v>28</v>
      </c>
    </row>
    <row r="2345" spans="1:5" x14ac:dyDescent="0.25">
      <c r="A2345" t="s">
        <v>3916</v>
      </c>
      <c r="B2345" t="s">
        <v>525</v>
      </c>
      <c r="C2345" t="s">
        <v>3915</v>
      </c>
      <c r="D2345" s="1">
        <v>45712</v>
      </c>
      <c r="E2345">
        <v>28</v>
      </c>
    </row>
    <row r="2346" spans="1:5" x14ac:dyDescent="0.25">
      <c r="A2346" t="s">
        <v>3917</v>
      </c>
      <c r="B2346" t="s">
        <v>525</v>
      </c>
      <c r="C2346" t="s">
        <v>3915</v>
      </c>
      <c r="D2346" s="1">
        <v>45737</v>
      </c>
      <c r="E2346">
        <v>28</v>
      </c>
    </row>
    <row r="2347" spans="1:5" x14ac:dyDescent="0.25">
      <c r="A2347" t="s">
        <v>3918</v>
      </c>
      <c r="B2347" t="s">
        <v>525</v>
      </c>
      <c r="C2347" t="s">
        <v>3915</v>
      </c>
      <c r="D2347" s="1">
        <v>45765</v>
      </c>
      <c r="E2347">
        <v>28</v>
      </c>
    </row>
    <row r="2348" spans="1:5" x14ac:dyDescent="0.25">
      <c r="A2348" t="s">
        <v>3919</v>
      </c>
      <c r="B2348" t="s">
        <v>525</v>
      </c>
      <c r="C2348" t="s">
        <v>3915</v>
      </c>
      <c r="D2348" s="1">
        <v>45792</v>
      </c>
      <c r="E2348">
        <v>28</v>
      </c>
    </row>
    <row r="2349" spans="1:5" x14ac:dyDescent="0.25">
      <c r="A2349" t="s">
        <v>3920</v>
      </c>
      <c r="B2349" t="s">
        <v>525</v>
      </c>
      <c r="C2349" t="s">
        <v>3915</v>
      </c>
      <c r="D2349" s="1">
        <v>45821</v>
      </c>
      <c r="E2349">
        <v>28</v>
      </c>
    </row>
    <row r="2350" spans="1:5" x14ac:dyDescent="0.25">
      <c r="A2350" t="s">
        <v>3921</v>
      </c>
      <c r="B2350" t="s">
        <v>526</v>
      </c>
      <c r="C2350" t="s">
        <v>3922</v>
      </c>
      <c r="D2350" s="1">
        <v>45778</v>
      </c>
      <c r="E2350">
        <v>28</v>
      </c>
    </row>
    <row r="2351" spans="1:5" x14ac:dyDescent="0.25">
      <c r="A2351" t="s">
        <v>3923</v>
      </c>
      <c r="B2351" t="s">
        <v>526</v>
      </c>
      <c r="C2351" t="s">
        <v>3922</v>
      </c>
      <c r="D2351" s="1">
        <v>45809</v>
      </c>
      <c r="E2351">
        <v>28</v>
      </c>
    </row>
    <row r="2352" spans="1:5" x14ac:dyDescent="0.25">
      <c r="A2352" t="s">
        <v>3924</v>
      </c>
      <c r="B2352" t="s">
        <v>526</v>
      </c>
      <c r="C2352" t="s">
        <v>3922</v>
      </c>
      <c r="D2352" s="1">
        <v>45839</v>
      </c>
      <c r="E2352">
        <v>28</v>
      </c>
    </row>
    <row r="2353" spans="1:5" x14ac:dyDescent="0.25">
      <c r="A2353" t="s">
        <v>3925</v>
      </c>
      <c r="B2353" t="s">
        <v>526</v>
      </c>
      <c r="C2353" t="s">
        <v>3922</v>
      </c>
      <c r="D2353" s="1">
        <v>45869</v>
      </c>
      <c r="E2353">
        <v>28</v>
      </c>
    </row>
    <row r="2354" spans="1:5" x14ac:dyDescent="0.25">
      <c r="A2354" t="s">
        <v>3926</v>
      </c>
      <c r="B2354" t="s">
        <v>526</v>
      </c>
      <c r="C2354" t="s">
        <v>3922</v>
      </c>
      <c r="D2354" s="1">
        <v>45894</v>
      </c>
      <c r="E2354">
        <v>28</v>
      </c>
    </row>
    <row r="2355" spans="1:5" x14ac:dyDescent="0.25">
      <c r="A2355" t="s">
        <v>3927</v>
      </c>
      <c r="B2355" t="s">
        <v>526</v>
      </c>
      <c r="C2355" t="s">
        <v>3922</v>
      </c>
      <c r="D2355" s="1">
        <v>45919</v>
      </c>
      <c r="E2355">
        <v>28</v>
      </c>
    </row>
    <row r="2356" spans="1:5" x14ac:dyDescent="0.25">
      <c r="A2356" t="s">
        <v>3928</v>
      </c>
      <c r="B2356" t="s">
        <v>527</v>
      </c>
      <c r="C2356" t="s">
        <v>3929</v>
      </c>
      <c r="D2356" s="1">
        <v>45680</v>
      </c>
      <c r="E2356">
        <v>28</v>
      </c>
    </row>
    <row r="2357" spans="1:5" x14ac:dyDescent="0.25">
      <c r="A2357" t="s">
        <v>3930</v>
      </c>
      <c r="B2357" t="s">
        <v>527</v>
      </c>
      <c r="C2357" t="s">
        <v>3929</v>
      </c>
      <c r="D2357" s="1">
        <v>45710</v>
      </c>
      <c r="E2357">
        <v>28</v>
      </c>
    </row>
    <row r="2358" spans="1:5" x14ac:dyDescent="0.25">
      <c r="A2358" t="s">
        <v>3931</v>
      </c>
      <c r="B2358" t="s">
        <v>527</v>
      </c>
      <c r="C2358" t="s">
        <v>3929</v>
      </c>
      <c r="D2358" s="1">
        <v>45740</v>
      </c>
      <c r="E2358">
        <v>28</v>
      </c>
    </row>
    <row r="2359" spans="1:5" x14ac:dyDescent="0.25">
      <c r="A2359" t="s">
        <v>3932</v>
      </c>
      <c r="B2359" t="s">
        <v>528</v>
      </c>
      <c r="C2359" t="s">
        <v>3933</v>
      </c>
      <c r="D2359" s="1">
        <v>45725</v>
      </c>
      <c r="E2359">
        <v>30</v>
      </c>
    </row>
    <row r="2360" spans="1:5" x14ac:dyDescent="0.25">
      <c r="A2360" t="s">
        <v>3934</v>
      </c>
      <c r="B2360" t="s">
        <v>528</v>
      </c>
      <c r="C2360" t="s">
        <v>3933</v>
      </c>
      <c r="D2360" s="1">
        <v>45758</v>
      </c>
      <c r="E2360">
        <v>30</v>
      </c>
    </row>
    <row r="2361" spans="1:5" x14ac:dyDescent="0.25">
      <c r="A2361" t="s">
        <v>3935</v>
      </c>
      <c r="B2361" t="s">
        <v>528</v>
      </c>
      <c r="C2361" t="s">
        <v>3933</v>
      </c>
      <c r="D2361" s="1">
        <v>45786</v>
      </c>
      <c r="E2361">
        <v>30</v>
      </c>
    </row>
    <row r="2362" spans="1:5" x14ac:dyDescent="0.25">
      <c r="A2362" t="s">
        <v>3936</v>
      </c>
      <c r="B2362" t="s">
        <v>529</v>
      </c>
      <c r="C2362" t="s">
        <v>3937</v>
      </c>
      <c r="D2362" s="1">
        <v>45752</v>
      </c>
      <c r="E2362">
        <v>28</v>
      </c>
    </row>
    <row r="2363" spans="1:5" x14ac:dyDescent="0.25">
      <c r="A2363" t="s">
        <v>3938</v>
      </c>
      <c r="B2363" t="s">
        <v>529</v>
      </c>
      <c r="C2363" t="s">
        <v>3937</v>
      </c>
      <c r="D2363" s="1">
        <v>45778</v>
      </c>
      <c r="E2363">
        <v>28</v>
      </c>
    </row>
    <row r="2364" spans="1:5" x14ac:dyDescent="0.25">
      <c r="A2364" t="s">
        <v>3939</v>
      </c>
      <c r="B2364" t="s">
        <v>529</v>
      </c>
      <c r="C2364" t="s">
        <v>3937</v>
      </c>
      <c r="D2364" s="1">
        <v>45803</v>
      </c>
      <c r="E2364">
        <v>28</v>
      </c>
    </row>
    <row r="2365" spans="1:5" x14ac:dyDescent="0.25">
      <c r="A2365" t="s">
        <v>3940</v>
      </c>
      <c r="B2365" t="s">
        <v>529</v>
      </c>
      <c r="C2365" t="s">
        <v>3937</v>
      </c>
      <c r="D2365" s="1">
        <v>45834</v>
      </c>
      <c r="E2365">
        <v>28</v>
      </c>
    </row>
    <row r="2366" spans="1:5" x14ac:dyDescent="0.25">
      <c r="A2366" t="s">
        <v>3941</v>
      </c>
      <c r="B2366" t="s">
        <v>529</v>
      </c>
      <c r="C2366" t="s">
        <v>3937</v>
      </c>
      <c r="D2366" s="1">
        <v>45862</v>
      </c>
      <c r="E2366">
        <v>28</v>
      </c>
    </row>
    <row r="2367" spans="1:5" x14ac:dyDescent="0.25">
      <c r="A2367" t="s">
        <v>3942</v>
      </c>
      <c r="B2367" t="s">
        <v>529</v>
      </c>
      <c r="C2367" t="s">
        <v>3937</v>
      </c>
      <c r="D2367" s="1">
        <v>45887</v>
      </c>
      <c r="E2367">
        <v>28</v>
      </c>
    </row>
    <row r="2368" spans="1:5" x14ac:dyDescent="0.25">
      <c r="A2368" t="s">
        <v>3943</v>
      </c>
      <c r="B2368" t="s">
        <v>530</v>
      </c>
      <c r="C2368" t="s">
        <v>3944</v>
      </c>
      <c r="D2368" s="1">
        <v>45813</v>
      </c>
      <c r="E2368">
        <v>21</v>
      </c>
    </row>
    <row r="2369" spans="1:5" x14ac:dyDescent="0.25">
      <c r="A2369" t="s">
        <v>3945</v>
      </c>
      <c r="B2369" t="s">
        <v>530</v>
      </c>
      <c r="C2369" t="s">
        <v>3944</v>
      </c>
      <c r="D2369" s="1">
        <v>45836</v>
      </c>
      <c r="E2369">
        <v>21</v>
      </c>
    </row>
    <row r="2370" spans="1:5" x14ac:dyDescent="0.25">
      <c r="A2370" t="s">
        <v>3946</v>
      </c>
      <c r="B2370" t="s">
        <v>530</v>
      </c>
      <c r="C2370" t="s">
        <v>3944</v>
      </c>
      <c r="D2370" s="1">
        <v>45856</v>
      </c>
      <c r="E2370">
        <v>21</v>
      </c>
    </row>
    <row r="2371" spans="1:5" x14ac:dyDescent="0.25">
      <c r="A2371" t="s">
        <v>3947</v>
      </c>
      <c r="B2371" t="s">
        <v>530</v>
      </c>
      <c r="C2371" t="s">
        <v>3944</v>
      </c>
      <c r="D2371" s="1">
        <v>45879</v>
      </c>
      <c r="E2371">
        <v>21</v>
      </c>
    </row>
    <row r="2372" spans="1:5" x14ac:dyDescent="0.25">
      <c r="A2372" t="s">
        <v>3948</v>
      </c>
      <c r="B2372" t="s">
        <v>530</v>
      </c>
      <c r="C2372" t="s">
        <v>3944</v>
      </c>
      <c r="D2372" s="1">
        <v>45897</v>
      </c>
      <c r="E2372">
        <v>21</v>
      </c>
    </row>
    <row r="2373" spans="1:5" x14ac:dyDescent="0.25">
      <c r="A2373" t="s">
        <v>3949</v>
      </c>
      <c r="B2373" t="s">
        <v>531</v>
      </c>
      <c r="C2373" t="s">
        <v>3950</v>
      </c>
      <c r="D2373" s="1">
        <v>45756</v>
      </c>
      <c r="E2373">
        <v>21</v>
      </c>
    </row>
    <row r="2374" spans="1:5" x14ac:dyDescent="0.25">
      <c r="A2374" t="s">
        <v>3951</v>
      </c>
      <c r="B2374" t="s">
        <v>531</v>
      </c>
      <c r="C2374" t="s">
        <v>3950</v>
      </c>
      <c r="D2374" s="1">
        <v>45780</v>
      </c>
      <c r="E2374">
        <v>21</v>
      </c>
    </row>
    <row r="2375" spans="1:5" x14ac:dyDescent="0.25">
      <c r="A2375" t="s">
        <v>3952</v>
      </c>
      <c r="B2375" t="s">
        <v>531</v>
      </c>
      <c r="C2375" t="s">
        <v>3950</v>
      </c>
      <c r="D2375" s="1">
        <v>45804</v>
      </c>
      <c r="E2375">
        <v>21</v>
      </c>
    </row>
    <row r="2376" spans="1:5" x14ac:dyDescent="0.25">
      <c r="A2376" t="s">
        <v>3953</v>
      </c>
      <c r="B2376" t="s">
        <v>532</v>
      </c>
      <c r="C2376" t="s">
        <v>3954</v>
      </c>
      <c r="D2376" s="1">
        <v>45815</v>
      </c>
      <c r="E2376">
        <v>30</v>
      </c>
    </row>
    <row r="2377" spans="1:5" x14ac:dyDescent="0.25">
      <c r="A2377" t="s">
        <v>3955</v>
      </c>
      <c r="B2377" t="s">
        <v>532</v>
      </c>
      <c r="C2377" t="s">
        <v>3954</v>
      </c>
      <c r="D2377" s="1">
        <v>45843</v>
      </c>
      <c r="E2377">
        <v>30</v>
      </c>
    </row>
    <row r="2378" spans="1:5" x14ac:dyDescent="0.25">
      <c r="A2378" t="s">
        <v>3956</v>
      </c>
      <c r="B2378" t="s">
        <v>532</v>
      </c>
      <c r="C2378" t="s">
        <v>3954</v>
      </c>
      <c r="D2378" s="1">
        <v>45871</v>
      </c>
      <c r="E2378">
        <v>30</v>
      </c>
    </row>
    <row r="2379" spans="1:5" x14ac:dyDescent="0.25">
      <c r="A2379" t="s">
        <v>3957</v>
      </c>
      <c r="B2379" t="s">
        <v>532</v>
      </c>
      <c r="C2379" t="s">
        <v>3954</v>
      </c>
      <c r="D2379" s="1">
        <v>45899</v>
      </c>
      <c r="E2379">
        <v>30</v>
      </c>
    </row>
    <row r="2380" spans="1:5" x14ac:dyDescent="0.25">
      <c r="A2380" t="s">
        <v>3958</v>
      </c>
      <c r="B2380" t="s">
        <v>532</v>
      </c>
      <c r="C2380" t="s">
        <v>3954</v>
      </c>
      <c r="D2380" s="1">
        <v>45932</v>
      </c>
      <c r="E2380">
        <v>30</v>
      </c>
    </row>
    <row r="2381" spans="1:5" x14ac:dyDescent="0.25">
      <c r="A2381" t="s">
        <v>3959</v>
      </c>
      <c r="B2381" t="s">
        <v>533</v>
      </c>
      <c r="C2381" t="s">
        <v>3960</v>
      </c>
      <c r="D2381" s="1">
        <v>45731</v>
      </c>
      <c r="E2381">
        <v>30</v>
      </c>
    </row>
    <row r="2382" spans="1:5" x14ac:dyDescent="0.25">
      <c r="A2382" t="s">
        <v>3961</v>
      </c>
      <c r="B2382" t="s">
        <v>533</v>
      </c>
      <c r="C2382" t="s">
        <v>3960</v>
      </c>
      <c r="D2382" s="1">
        <v>45763</v>
      </c>
      <c r="E2382">
        <v>30</v>
      </c>
    </row>
    <row r="2383" spans="1:5" x14ac:dyDescent="0.25">
      <c r="A2383" t="s">
        <v>3962</v>
      </c>
      <c r="B2383" t="s">
        <v>533</v>
      </c>
      <c r="C2383" t="s">
        <v>3960</v>
      </c>
      <c r="D2383" s="1">
        <v>45795</v>
      </c>
      <c r="E2383">
        <v>30</v>
      </c>
    </row>
    <row r="2384" spans="1:5" x14ac:dyDescent="0.25">
      <c r="A2384" t="s">
        <v>3963</v>
      </c>
      <c r="B2384" t="s">
        <v>533</v>
      </c>
      <c r="C2384" t="s">
        <v>3960</v>
      </c>
      <c r="D2384" s="1">
        <v>45825</v>
      </c>
      <c r="E2384">
        <v>30</v>
      </c>
    </row>
    <row r="2385" spans="1:5" x14ac:dyDescent="0.25">
      <c r="A2385" t="s">
        <v>3964</v>
      </c>
      <c r="B2385" t="s">
        <v>533</v>
      </c>
      <c r="C2385" t="s">
        <v>3960</v>
      </c>
      <c r="D2385" s="1">
        <v>45856</v>
      </c>
      <c r="E2385">
        <v>30</v>
      </c>
    </row>
    <row r="2386" spans="1:5" x14ac:dyDescent="0.25">
      <c r="A2386" t="s">
        <v>3965</v>
      </c>
      <c r="B2386" t="s">
        <v>533</v>
      </c>
      <c r="C2386" t="s">
        <v>3960</v>
      </c>
      <c r="D2386" s="1">
        <v>45886</v>
      </c>
      <c r="E2386">
        <v>30</v>
      </c>
    </row>
    <row r="2387" spans="1:5" x14ac:dyDescent="0.25">
      <c r="A2387" t="s">
        <v>3966</v>
      </c>
      <c r="B2387" t="s">
        <v>534</v>
      </c>
      <c r="C2387" t="s">
        <v>3967</v>
      </c>
      <c r="D2387" s="1">
        <v>45702</v>
      </c>
      <c r="E2387">
        <v>30</v>
      </c>
    </row>
    <row r="2388" spans="1:5" x14ac:dyDescent="0.25">
      <c r="A2388" t="s">
        <v>3968</v>
      </c>
      <c r="B2388" t="s">
        <v>534</v>
      </c>
      <c r="C2388" t="s">
        <v>3967</v>
      </c>
      <c r="D2388" s="1">
        <v>45729</v>
      </c>
      <c r="E2388">
        <v>30</v>
      </c>
    </row>
    <row r="2389" spans="1:5" x14ac:dyDescent="0.25">
      <c r="A2389" t="s">
        <v>3969</v>
      </c>
      <c r="B2389" t="s">
        <v>534</v>
      </c>
      <c r="C2389" t="s">
        <v>3967</v>
      </c>
      <c r="D2389" s="1">
        <v>45762</v>
      </c>
      <c r="E2389">
        <v>30</v>
      </c>
    </row>
    <row r="2390" spans="1:5" x14ac:dyDescent="0.25">
      <c r="A2390" t="s">
        <v>3970</v>
      </c>
      <c r="B2390" t="s">
        <v>534</v>
      </c>
      <c r="C2390" t="s">
        <v>3967</v>
      </c>
      <c r="D2390" s="1">
        <v>45795</v>
      </c>
      <c r="E2390">
        <v>30</v>
      </c>
    </row>
    <row r="2391" spans="1:5" x14ac:dyDescent="0.25">
      <c r="A2391" t="s">
        <v>3971</v>
      </c>
      <c r="B2391" t="s">
        <v>535</v>
      </c>
      <c r="C2391" t="s">
        <v>3972</v>
      </c>
      <c r="D2391" s="1">
        <v>45770</v>
      </c>
      <c r="E2391">
        <v>21</v>
      </c>
    </row>
    <row r="2392" spans="1:5" x14ac:dyDescent="0.25">
      <c r="A2392" t="s">
        <v>3973</v>
      </c>
      <c r="B2392" t="s">
        <v>535</v>
      </c>
      <c r="C2392" t="s">
        <v>3972</v>
      </c>
      <c r="D2392" s="1">
        <v>45788</v>
      </c>
      <c r="E2392">
        <v>21</v>
      </c>
    </row>
    <row r="2393" spans="1:5" x14ac:dyDescent="0.25">
      <c r="A2393" t="s">
        <v>3974</v>
      </c>
      <c r="B2393" t="s">
        <v>535</v>
      </c>
      <c r="C2393" t="s">
        <v>3972</v>
      </c>
      <c r="D2393" s="1">
        <v>45806</v>
      </c>
      <c r="E2393">
        <v>21</v>
      </c>
    </row>
    <row r="2394" spans="1:5" x14ac:dyDescent="0.25">
      <c r="A2394" t="s">
        <v>3975</v>
      </c>
      <c r="B2394" t="s">
        <v>536</v>
      </c>
      <c r="C2394" t="s">
        <v>3976</v>
      </c>
      <c r="D2394" s="1">
        <v>45709</v>
      </c>
      <c r="E2394">
        <v>30</v>
      </c>
    </row>
    <row r="2395" spans="1:5" x14ac:dyDescent="0.25">
      <c r="A2395" t="s">
        <v>3977</v>
      </c>
      <c r="B2395" t="s">
        <v>536</v>
      </c>
      <c r="C2395" t="s">
        <v>3976</v>
      </c>
      <c r="D2395" s="1">
        <v>45736</v>
      </c>
      <c r="E2395">
        <v>30</v>
      </c>
    </row>
    <row r="2396" spans="1:5" x14ac:dyDescent="0.25">
      <c r="A2396" t="s">
        <v>3978</v>
      </c>
      <c r="B2396" t="s">
        <v>536</v>
      </c>
      <c r="C2396" t="s">
        <v>3976</v>
      </c>
      <c r="D2396" s="1">
        <v>45766</v>
      </c>
      <c r="E2396">
        <v>30</v>
      </c>
    </row>
    <row r="2397" spans="1:5" x14ac:dyDescent="0.25">
      <c r="A2397" t="s">
        <v>3979</v>
      </c>
      <c r="B2397" t="s">
        <v>537</v>
      </c>
      <c r="C2397" t="s">
        <v>3980</v>
      </c>
      <c r="D2397" s="1">
        <v>45731</v>
      </c>
      <c r="E2397">
        <v>21</v>
      </c>
    </row>
    <row r="2398" spans="1:5" x14ac:dyDescent="0.25">
      <c r="A2398" t="s">
        <v>3981</v>
      </c>
      <c r="B2398" t="s">
        <v>537</v>
      </c>
      <c r="C2398" t="s">
        <v>3980</v>
      </c>
      <c r="D2398" s="1">
        <v>45750</v>
      </c>
      <c r="E2398">
        <v>21</v>
      </c>
    </row>
    <row r="2399" spans="1:5" x14ac:dyDescent="0.25">
      <c r="A2399" t="s">
        <v>3982</v>
      </c>
      <c r="B2399" t="s">
        <v>537</v>
      </c>
      <c r="C2399" t="s">
        <v>3980</v>
      </c>
      <c r="D2399" s="1">
        <v>45774</v>
      </c>
      <c r="E2399">
        <v>21</v>
      </c>
    </row>
    <row r="2400" spans="1:5" x14ac:dyDescent="0.25">
      <c r="A2400" t="s">
        <v>3983</v>
      </c>
      <c r="B2400" t="s">
        <v>537</v>
      </c>
      <c r="C2400" t="s">
        <v>3980</v>
      </c>
      <c r="D2400" s="1">
        <v>45797</v>
      </c>
      <c r="E2400">
        <v>21</v>
      </c>
    </row>
    <row r="2401" spans="1:5" x14ac:dyDescent="0.25">
      <c r="A2401" t="s">
        <v>3984</v>
      </c>
      <c r="B2401" t="s">
        <v>538</v>
      </c>
      <c r="C2401" t="s">
        <v>3985</v>
      </c>
      <c r="D2401" s="1">
        <v>45666</v>
      </c>
      <c r="E2401">
        <v>28</v>
      </c>
    </row>
    <row r="2402" spans="1:5" x14ac:dyDescent="0.25">
      <c r="A2402" t="s">
        <v>3986</v>
      </c>
      <c r="B2402" t="s">
        <v>538</v>
      </c>
      <c r="C2402" t="s">
        <v>3985</v>
      </c>
      <c r="D2402" s="1">
        <v>45691</v>
      </c>
      <c r="E2402">
        <v>28</v>
      </c>
    </row>
    <row r="2403" spans="1:5" x14ac:dyDescent="0.25">
      <c r="A2403" t="s">
        <v>3987</v>
      </c>
      <c r="B2403" t="s">
        <v>538</v>
      </c>
      <c r="C2403" t="s">
        <v>3985</v>
      </c>
      <c r="D2403" s="1">
        <v>45721</v>
      </c>
      <c r="E2403">
        <v>28</v>
      </c>
    </row>
    <row r="2404" spans="1:5" x14ac:dyDescent="0.25">
      <c r="A2404" t="s">
        <v>3988</v>
      </c>
      <c r="B2404" t="s">
        <v>539</v>
      </c>
      <c r="C2404" t="s">
        <v>3989</v>
      </c>
      <c r="D2404" s="1">
        <v>45790</v>
      </c>
      <c r="E2404">
        <v>30</v>
      </c>
    </row>
    <row r="2405" spans="1:5" x14ac:dyDescent="0.25">
      <c r="A2405" t="s">
        <v>3990</v>
      </c>
      <c r="B2405" t="s">
        <v>539</v>
      </c>
      <c r="C2405" t="s">
        <v>3989</v>
      </c>
      <c r="D2405" s="1">
        <v>45820</v>
      </c>
      <c r="E2405">
        <v>30</v>
      </c>
    </row>
    <row r="2406" spans="1:5" x14ac:dyDescent="0.25">
      <c r="A2406" t="s">
        <v>3991</v>
      </c>
      <c r="B2406" t="s">
        <v>539</v>
      </c>
      <c r="C2406" t="s">
        <v>3989</v>
      </c>
      <c r="D2406" s="1">
        <v>45847</v>
      </c>
      <c r="E2406">
        <v>30</v>
      </c>
    </row>
    <row r="2407" spans="1:5" x14ac:dyDescent="0.25">
      <c r="A2407" t="s">
        <v>3992</v>
      </c>
      <c r="B2407" t="s">
        <v>540</v>
      </c>
      <c r="C2407" t="s">
        <v>3993</v>
      </c>
      <c r="D2407" s="1">
        <v>45815</v>
      </c>
      <c r="E2407">
        <v>28</v>
      </c>
    </row>
    <row r="2408" spans="1:5" x14ac:dyDescent="0.25">
      <c r="A2408" t="s">
        <v>3994</v>
      </c>
      <c r="B2408" t="s">
        <v>540</v>
      </c>
      <c r="C2408" t="s">
        <v>3993</v>
      </c>
      <c r="D2408" s="1">
        <v>45840</v>
      </c>
      <c r="E2408">
        <v>28</v>
      </c>
    </row>
    <row r="2409" spans="1:5" x14ac:dyDescent="0.25">
      <c r="A2409" t="s">
        <v>3995</v>
      </c>
      <c r="B2409" t="s">
        <v>540</v>
      </c>
      <c r="C2409" t="s">
        <v>3993</v>
      </c>
      <c r="D2409" s="1">
        <v>45871</v>
      </c>
      <c r="E2409">
        <v>28</v>
      </c>
    </row>
    <row r="2410" spans="1:5" x14ac:dyDescent="0.25">
      <c r="A2410" t="s">
        <v>3996</v>
      </c>
      <c r="B2410" t="s">
        <v>540</v>
      </c>
      <c r="C2410" t="s">
        <v>3993</v>
      </c>
      <c r="D2410" s="1">
        <v>45902</v>
      </c>
      <c r="E2410">
        <v>28</v>
      </c>
    </row>
    <row r="2411" spans="1:5" x14ac:dyDescent="0.25">
      <c r="A2411" t="s">
        <v>3997</v>
      </c>
      <c r="B2411" t="s">
        <v>541</v>
      </c>
      <c r="C2411" t="s">
        <v>3998</v>
      </c>
      <c r="D2411" s="1">
        <v>45830</v>
      </c>
      <c r="E2411">
        <v>21</v>
      </c>
    </row>
    <row r="2412" spans="1:5" x14ac:dyDescent="0.25">
      <c r="A2412" t="s">
        <v>3999</v>
      </c>
      <c r="B2412" t="s">
        <v>541</v>
      </c>
      <c r="C2412" t="s">
        <v>3998</v>
      </c>
      <c r="D2412" s="1">
        <v>45851</v>
      </c>
      <c r="E2412">
        <v>21</v>
      </c>
    </row>
    <row r="2413" spans="1:5" x14ac:dyDescent="0.25">
      <c r="A2413" t="s">
        <v>4000</v>
      </c>
      <c r="B2413" t="s">
        <v>541</v>
      </c>
      <c r="C2413" t="s">
        <v>3998</v>
      </c>
      <c r="D2413" s="1">
        <v>45872</v>
      </c>
      <c r="E2413">
        <v>21</v>
      </c>
    </row>
    <row r="2414" spans="1:5" x14ac:dyDescent="0.25">
      <c r="A2414" t="s">
        <v>4001</v>
      </c>
      <c r="B2414" t="s">
        <v>541</v>
      </c>
      <c r="C2414" t="s">
        <v>3998</v>
      </c>
      <c r="D2414" s="1">
        <v>45891</v>
      </c>
      <c r="E2414">
        <v>21</v>
      </c>
    </row>
    <row r="2415" spans="1:5" x14ac:dyDescent="0.25">
      <c r="A2415" t="s">
        <v>4002</v>
      </c>
      <c r="B2415" t="s">
        <v>541</v>
      </c>
      <c r="C2415" t="s">
        <v>3998</v>
      </c>
      <c r="D2415" s="1">
        <v>45912</v>
      </c>
      <c r="E2415">
        <v>21</v>
      </c>
    </row>
    <row r="2416" spans="1:5" x14ac:dyDescent="0.25">
      <c r="A2416" t="s">
        <v>4003</v>
      </c>
      <c r="B2416" t="s">
        <v>541</v>
      </c>
      <c r="C2416" t="s">
        <v>3998</v>
      </c>
      <c r="D2416" s="1">
        <v>45935</v>
      </c>
      <c r="E2416">
        <v>21</v>
      </c>
    </row>
    <row r="2417" spans="1:5" x14ac:dyDescent="0.25">
      <c r="A2417" t="s">
        <v>4004</v>
      </c>
      <c r="B2417" t="s">
        <v>542</v>
      </c>
      <c r="C2417" t="s">
        <v>4005</v>
      </c>
      <c r="D2417" s="1">
        <v>45750</v>
      </c>
      <c r="E2417">
        <v>21</v>
      </c>
    </row>
    <row r="2418" spans="1:5" x14ac:dyDescent="0.25">
      <c r="A2418" t="s">
        <v>4006</v>
      </c>
      <c r="B2418" t="s">
        <v>542</v>
      </c>
      <c r="C2418" t="s">
        <v>4005</v>
      </c>
      <c r="D2418" s="1">
        <v>45768</v>
      </c>
      <c r="E2418">
        <v>21</v>
      </c>
    </row>
    <row r="2419" spans="1:5" x14ac:dyDescent="0.25">
      <c r="A2419" t="s">
        <v>4007</v>
      </c>
      <c r="B2419" t="s">
        <v>542</v>
      </c>
      <c r="C2419" t="s">
        <v>4005</v>
      </c>
      <c r="D2419" s="1">
        <v>45791</v>
      </c>
      <c r="E2419">
        <v>21</v>
      </c>
    </row>
    <row r="2420" spans="1:5" x14ac:dyDescent="0.25">
      <c r="A2420" t="s">
        <v>4008</v>
      </c>
      <c r="B2420" t="s">
        <v>542</v>
      </c>
      <c r="C2420" t="s">
        <v>4005</v>
      </c>
      <c r="D2420" s="1">
        <v>45809</v>
      </c>
      <c r="E2420">
        <v>21</v>
      </c>
    </row>
    <row r="2421" spans="1:5" x14ac:dyDescent="0.25">
      <c r="A2421" t="s">
        <v>4009</v>
      </c>
      <c r="B2421" t="s">
        <v>543</v>
      </c>
      <c r="C2421" t="s">
        <v>4010</v>
      </c>
      <c r="D2421" s="1">
        <v>45825</v>
      </c>
      <c r="E2421">
        <v>28</v>
      </c>
    </row>
    <row r="2422" spans="1:5" x14ac:dyDescent="0.25">
      <c r="A2422" t="s">
        <v>4011</v>
      </c>
      <c r="B2422" t="s">
        <v>543</v>
      </c>
      <c r="C2422" t="s">
        <v>4010</v>
      </c>
      <c r="D2422" s="1">
        <v>45854</v>
      </c>
      <c r="E2422">
        <v>28</v>
      </c>
    </row>
    <row r="2423" spans="1:5" x14ac:dyDescent="0.25">
      <c r="A2423" t="s">
        <v>4012</v>
      </c>
      <c r="B2423" t="s">
        <v>543</v>
      </c>
      <c r="C2423" t="s">
        <v>4010</v>
      </c>
      <c r="D2423" s="1">
        <v>45879</v>
      </c>
      <c r="E2423">
        <v>28</v>
      </c>
    </row>
    <row r="2424" spans="1:5" x14ac:dyDescent="0.25">
      <c r="A2424" t="s">
        <v>4013</v>
      </c>
      <c r="B2424" t="s">
        <v>544</v>
      </c>
      <c r="C2424" t="s">
        <v>4014</v>
      </c>
      <c r="D2424" s="1">
        <v>45698</v>
      </c>
      <c r="E2424">
        <v>21</v>
      </c>
    </row>
    <row r="2425" spans="1:5" x14ac:dyDescent="0.25">
      <c r="A2425" t="s">
        <v>4015</v>
      </c>
      <c r="B2425" t="s">
        <v>544</v>
      </c>
      <c r="C2425" t="s">
        <v>4014</v>
      </c>
      <c r="D2425" s="1">
        <v>45720</v>
      </c>
      <c r="E2425">
        <v>21</v>
      </c>
    </row>
    <row r="2426" spans="1:5" x14ac:dyDescent="0.25">
      <c r="A2426" t="s">
        <v>4016</v>
      </c>
      <c r="B2426" t="s">
        <v>544</v>
      </c>
      <c r="C2426" t="s">
        <v>4014</v>
      </c>
      <c r="D2426" s="1">
        <v>45739</v>
      </c>
      <c r="E2426">
        <v>21</v>
      </c>
    </row>
    <row r="2427" spans="1:5" x14ac:dyDescent="0.25">
      <c r="A2427" t="s">
        <v>4017</v>
      </c>
      <c r="B2427" t="s">
        <v>545</v>
      </c>
      <c r="C2427" t="s">
        <v>4018</v>
      </c>
      <c r="D2427" s="1">
        <v>45728</v>
      </c>
      <c r="E2427">
        <v>21</v>
      </c>
    </row>
    <row r="2428" spans="1:5" x14ac:dyDescent="0.25">
      <c r="A2428" t="s">
        <v>4019</v>
      </c>
      <c r="B2428" t="s">
        <v>545</v>
      </c>
      <c r="C2428" t="s">
        <v>4018</v>
      </c>
      <c r="D2428" s="1">
        <v>45747</v>
      </c>
      <c r="E2428">
        <v>21</v>
      </c>
    </row>
    <row r="2429" spans="1:5" x14ac:dyDescent="0.25">
      <c r="A2429" t="s">
        <v>4020</v>
      </c>
      <c r="B2429" t="s">
        <v>545</v>
      </c>
      <c r="C2429" t="s">
        <v>4018</v>
      </c>
      <c r="D2429" s="1">
        <v>45765</v>
      </c>
      <c r="E2429">
        <v>21</v>
      </c>
    </row>
    <row r="2430" spans="1:5" x14ac:dyDescent="0.25">
      <c r="A2430" t="s">
        <v>4021</v>
      </c>
      <c r="B2430" t="s">
        <v>546</v>
      </c>
      <c r="C2430" t="s">
        <v>4022</v>
      </c>
      <c r="D2430" s="1">
        <v>45748</v>
      </c>
      <c r="E2430">
        <v>28</v>
      </c>
    </row>
    <row r="2431" spans="1:5" x14ac:dyDescent="0.25">
      <c r="A2431" t="s">
        <v>4023</v>
      </c>
      <c r="B2431" t="s">
        <v>546</v>
      </c>
      <c r="C2431" t="s">
        <v>4022</v>
      </c>
      <c r="D2431" s="1">
        <v>45773</v>
      </c>
      <c r="E2431">
        <v>28</v>
      </c>
    </row>
    <row r="2432" spans="1:5" x14ac:dyDescent="0.25">
      <c r="A2432" t="s">
        <v>4024</v>
      </c>
      <c r="B2432" t="s">
        <v>546</v>
      </c>
      <c r="C2432" t="s">
        <v>4022</v>
      </c>
      <c r="D2432" s="1">
        <v>45803</v>
      </c>
      <c r="E2432">
        <v>28</v>
      </c>
    </row>
    <row r="2433" spans="1:5" x14ac:dyDescent="0.25">
      <c r="A2433" t="s">
        <v>4025</v>
      </c>
      <c r="B2433" t="s">
        <v>546</v>
      </c>
      <c r="C2433" t="s">
        <v>4022</v>
      </c>
      <c r="D2433" s="1">
        <v>45831</v>
      </c>
      <c r="E2433">
        <v>28</v>
      </c>
    </row>
    <row r="2434" spans="1:5" x14ac:dyDescent="0.25">
      <c r="A2434" t="s">
        <v>4026</v>
      </c>
      <c r="B2434" t="s">
        <v>546</v>
      </c>
      <c r="C2434" t="s">
        <v>4022</v>
      </c>
      <c r="D2434" s="1">
        <v>45859</v>
      </c>
      <c r="E2434">
        <v>28</v>
      </c>
    </row>
    <row r="2435" spans="1:5" x14ac:dyDescent="0.25">
      <c r="A2435" t="s">
        <v>4027</v>
      </c>
      <c r="B2435" t="s">
        <v>546</v>
      </c>
      <c r="C2435" t="s">
        <v>4022</v>
      </c>
      <c r="D2435" s="1">
        <v>45887</v>
      </c>
      <c r="E2435">
        <v>28</v>
      </c>
    </row>
    <row r="2436" spans="1:5" x14ac:dyDescent="0.25">
      <c r="A2436" t="s">
        <v>4028</v>
      </c>
      <c r="B2436" t="s">
        <v>547</v>
      </c>
      <c r="C2436" t="s">
        <v>4029</v>
      </c>
      <c r="D2436" s="1">
        <v>45761</v>
      </c>
      <c r="E2436">
        <v>21</v>
      </c>
    </row>
    <row r="2437" spans="1:5" x14ac:dyDescent="0.25">
      <c r="A2437" t="s">
        <v>4030</v>
      </c>
      <c r="B2437" t="s">
        <v>547</v>
      </c>
      <c r="C2437" t="s">
        <v>4029</v>
      </c>
      <c r="D2437" s="1">
        <v>45782</v>
      </c>
      <c r="E2437">
        <v>21</v>
      </c>
    </row>
    <row r="2438" spans="1:5" x14ac:dyDescent="0.25">
      <c r="A2438" t="s">
        <v>4031</v>
      </c>
      <c r="B2438" t="s">
        <v>547</v>
      </c>
      <c r="C2438" t="s">
        <v>4029</v>
      </c>
      <c r="D2438" s="1">
        <v>45804</v>
      </c>
      <c r="E2438">
        <v>21</v>
      </c>
    </row>
    <row r="2439" spans="1:5" x14ac:dyDescent="0.25">
      <c r="A2439" t="s">
        <v>4032</v>
      </c>
      <c r="B2439" t="s">
        <v>547</v>
      </c>
      <c r="C2439" t="s">
        <v>4029</v>
      </c>
      <c r="D2439" s="1">
        <v>45823</v>
      </c>
      <c r="E2439">
        <v>21</v>
      </c>
    </row>
    <row r="2440" spans="1:5" x14ac:dyDescent="0.25">
      <c r="A2440" t="s">
        <v>4033</v>
      </c>
      <c r="B2440" t="s">
        <v>548</v>
      </c>
      <c r="C2440" t="s">
        <v>4034</v>
      </c>
      <c r="D2440" s="1">
        <v>45790</v>
      </c>
      <c r="E2440">
        <v>28</v>
      </c>
    </row>
    <row r="2441" spans="1:5" x14ac:dyDescent="0.25">
      <c r="A2441" t="s">
        <v>4035</v>
      </c>
      <c r="B2441" t="s">
        <v>548</v>
      </c>
      <c r="C2441" t="s">
        <v>4034</v>
      </c>
      <c r="D2441" s="1">
        <v>45818</v>
      </c>
      <c r="E2441">
        <v>28</v>
      </c>
    </row>
    <row r="2442" spans="1:5" x14ac:dyDescent="0.25">
      <c r="A2442" t="s">
        <v>4036</v>
      </c>
      <c r="B2442" t="s">
        <v>548</v>
      </c>
      <c r="C2442" t="s">
        <v>4034</v>
      </c>
      <c r="D2442" s="1">
        <v>45849</v>
      </c>
      <c r="E2442">
        <v>28</v>
      </c>
    </row>
    <row r="2443" spans="1:5" x14ac:dyDescent="0.25">
      <c r="A2443" t="s">
        <v>4037</v>
      </c>
      <c r="B2443" t="s">
        <v>548</v>
      </c>
      <c r="C2443" t="s">
        <v>4034</v>
      </c>
      <c r="D2443" s="1">
        <v>45878</v>
      </c>
      <c r="E2443">
        <v>28</v>
      </c>
    </row>
    <row r="2444" spans="1:5" x14ac:dyDescent="0.25">
      <c r="A2444" t="s">
        <v>4038</v>
      </c>
      <c r="B2444" t="s">
        <v>548</v>
      </c>
      <c r="C2444" t="s">
        <v>4034</v>
      </c>
      <c r="D2444" s="1">
        <v>45907</v>
      </c>
      <c r="E2444">
        <v>28</v>
      </c>
    </row>
    <row r="2445" spans="1:5" x14ac:dyDescent="0.25">
      <c r="A2445" t="s">
        <v>4039</v>
      </c>
      <c r="B2445" t="s">
        <v>548</v>
      </c>
      <c r="C2445" t="s">
        <v>4034</v>
      </c>
      <c r="D2445" s="1">
        <v>45935</v>
      </c>
      <c r="E2445">
        <v>28</v>
      </c>
    </row>
    <row r="2446" spans="1:5" x14ac:dyDescent="0.25">
      <c r="A2446" t="s">
        <v>4040</v>
      </c>
      <c r="B2446" t="s">
        <v>549</v>
      </c>
      <c r="C2446" t="s">
        <v>4041</v>
      </c>
      <c r="D2446" s="1">
        <v>45838</v>
      </c>
      <c r="E2446">
        <v>28</v>
      </c>
    </row>
    <row r="2447" spans="1:5" x14ac:dyDescent="0.25">
      <c r="A2447" t="s">
        <v>4042</v>
      </c>
      <c r="B2447" t="s">
        <v>549</v>
      </c>
      <c r="C2447" t="s">
        <v>4041</v>
      </c>
      <c r="D2447" s="1">
        <v>45866</v>
      </c>
      <c r="E2447">
        <v>28</v>
      </c>
    </row>
    <row r="2448" spans="1:5" x14ac:dyDescent="0.25">
      <c r="A2448" t="s">
        <v>4043</v>
      </c>
      <c r="B2448" t="s">
        <v>549</v>
      </c>
      <c r="C2448" t="s">
        <v>4041</v>
      </c>
      <c r="D2448" s="1">
        <v>45891</v>
      </c>
      <c r="E2448">
        <v>28</v>
      </c>
    </row>
    <row r="2449" spans="1:5" x14ac:dyDescent="0.25">
      <c r="A2449" t="s">
        <v>4044</v>
      </c>
      <c r="B2449" t="s">
        <v>549</v>
      </c>
      <c r="C2449" t="s">
        <v>4041</v>
      </c>
      <c r="D2449" s="1">
        <v>45918</v>
      </c>
      <c r="E2449">
        <v>28</v>
      </c>
    </row>
    <row r="2450" spans="1:5" x14ac:dyDescent="0.25">
      <c r="A2450" t="s">
        <v>4045</v>
      </c>
      <c r="B2450" t="s">
        <v>549</v>
      </c>
      <c r="C2450" t="s">
        <v>4041</v>
      </c>
      <c r="D2450" s="1">
        <v>45945</v>
      </c>
      <c r="E2450">
        <v>28</v>
      </c>
    </row>
    <row r="2451" spans="1:5" x14ac:dyDescent="0.25">
      <c r="A2451" t="s">
        <v>4046</v>
      </c>
      <c r="B2451" t="s">
        <v>550</v>
      </c>
      <c r="C2451" t="s">
        <v>4047</v>
      </c>
      <c r="D2451" s="1">
        <v>45681</v>
      </c>
      <c r="E2451">
        <v>28</v>
      </c>
    </row>
    <row r="2452" spans="1:5" x14ac:dyDescent="0.25">
      <c r="A2452" t="s">
        <v>4048</v>
      </c>
      <c r="B2452" t="s">
        <v>550</v>
      </c>
      <c r="C2452" t="s">
        <v>4047</v>
      </c>
      <c r="D2452" s="1">
        <v>45707</v>
      </c>
      <c r="E2452">
        <v>28</v>
      </c>
    </row>
    <row r="2453" spans="1:5" x14ac:dyDescent="0.25">
      <c r="A2453" t="s">
        <v>4049</v>
      </c>
      <c r="B2453" t="s">
        <v>550</v>
      </c>
      <c r="C2453" t="s">
        <v>4047</v>
      </c>
      <c r="D2453" s="1">
        <v>45735</v>
      </c>
      <c r="E2453">
        <v>28</v>
      </c>
    </row>
    <row r="2454" spans="1:5" x14ac:dyDescent="0.25">
      <c r="A2454" t="s">
        <v>4050</v>
      </c>
      <c r="B2454" t="s">
        <v>551</v>
      </c>
      <c r="C2454" t="s">
        <v>4051</v>
      </c>
      <c r="D2454" s="1">
        <v>45730</v>
      </c>
      <c r="E2454">
        <v>21</v>
      </c>
    </row>
    <row r="2455" spans="1:5" x14ac:dyDescent="0.25">
      <c r="A2455" t="s">
        <v>4052</v>
      </c>
      <c r="B2455" t="s">
        <v>551</v>
      </c>
      <c r="C2455" t="s">
        <v>4051</v>
      </c>
      <c r="D2455" s="1">
        <v>45753</v>
      </c>
      <c r="E2455">
        <v>21</v>
      </c>
    </row>
    <row r="2456" spans="1:5" x14ac:dyDescent="0.25">
      <c r="A2456" t="s">
        <v>4053</v>
      </c>
      <c r="B2456" t="s">
        <v>551</v>
      </c>
      <c r="C2456" t="s">
        <v>4051</v>
      </c>
      <c r="D2456" s="1">
        <v>45773</v>
      </c>
      <c r="E2456">
        <v>21</v>
      </c>
    </row>
    <row r="2457" spans="1:5" x14ac:dyDescent="0.25">
      <c r="A2457" t="s">
        <v>4054</v>
      </c>
      <c r="B2457" t="s">
        <v>552</v>
      </c>
      <c r="C2457" t="s">
        <v>4055</v>
      </c>
      <c r="D2457" s="1">
        <v>45807</v>
      </c>
      <c r="E2457">
        <v>28</v>
      </c>
    </row>
    <row r="2458" spans="1:5" x14ac:dyDescent="0.25">
      <c r="A2458" t="s">
        <v>4056</v>
      </c>
      <c r="B2458" t="s">
        <v>552</v>
      </c>
      <c r="C2458" t="s">
        <v>4055</v>
      </c>
      <c r="D2458" s="1">
        <v>45834</v>
      </c>
      <c r="E2458">
        <v>28</v>
      </c>
    </row>
    <row r="2459" spans="1:5" x14ac:dyDescent="0.25">
      <c r="A2459" t="s">
        <v>4057</v>
      </c>
      <c r="B2459" t="s">
        <v>552</v>
      </c>
      <c r="C2459" t="s">
        <v>4055</v>
      </c>
      <c r="D2459" s="1">
        <v>45864</v>
      </c>
      <c r="E2459">
        <v>28</v>
      </c>
    </row>
    <row r="2460" spans="1:5" x14ac:dyDescent="0.25">
      <c r="A2460" t="s">
        <v>4058</v>
      </c>
      <c r="B2460" t="s">
        <v>553</v>
      </c>
      <c r="C2460" t="s">
        <v>4059</v>
      </c>
      <c r="D2460" s="1">
        <v>45746</v>
      </c>
      <c r="E2460">
        <v>28</v>
      </c>
    </row>
    <row r="2461" spans="1:5" x14ac:dyDescent="0.25">
      <c r="A2461" t="s">
        <v>4060</v>
      </c>
      <c r="B2461" t="s">
        <v>553</v>
      </c>
      <c r="C2461" t="s">
        <v>4059</v>
      </c>
      <c r="D2461" s="1">
        <v>45775</v>
      </c>
      <c r="E2461">
        <v>28</v>
      </c>
    </row>
    <row r="2462" spans="1:5" x14ac:dyDescent="0.25">
      <c r="A2462" t="s">
        <v>4061</v>
      </c>
      <c r="B2462" t="s">
        <v>553</v>
      </c>
      <c r="C2462" t="s">
        <v>4059</v>
      </c>
      <c r="D2462" s="1">
        <v>45803</v>
      </c>
      <c r="E2462">
        <v>28</v>
      </c>
    </row>
    <row r="2463" spans="1:5" x14ac:dyDescent="0.25">
      <c r="A2463" t="s">
        <v>4062</v>
      </c>
      <c r="B2463" t="s">
        <v>553</v>
      </c>
      <c r="C2463" t="s">
        <v>4059</v>
      </c>
      <c r="D2463" s="1">
        <v>45832</v>
      </c>
      <c r="E2463">
        <v>28</v>
      </c>
    </row>
    <row r="2464" spans="1:5" x14ac:dyDescent="0.25">
      <c r="A2464" t="s">
        <v>4063</v>
      </c>
      <c r="B2464" t="s">
        <v>553</v>
      </c>
      <c r="C2464" t="s">
        <v>4059</v>
      </c>
      <c r="D2464" s="1">
        <v>45861</v>
      </c>
      <c r="E2464">
        <v>28</v>
      </c>
    </row>
    <row r="2465" spans="1:5" x14ac:dyDescent="0.25">
      <c r="A2465" t="s">
        <v>4064</v>
      </c>
      <c r="B2465" t="s">
        <v>554</v>
      </c>
      <c r="C2465" t="s">
        <v>4065</v>
      </c>
      <c r="D2465" s="1">
        <v>45715</v>
      </c>
      <c r="E2465">
        <v>30</v>
      </c>
    </row>
    <row r="2466" spans="1:5" x14ac:dyDescent="0.25">
      <c r="A2466" t="s">
        <v>4066</v>
      </c>
      <c r="B2466" t="s">
        <v>554</v>
      </c>
      <c r="C2466" t="s">
        <v>4065</v>
      </c>
      <c r="D2466" s="1">
        <v>45746</v>
      </c>
      <c r="E2466">
        <v>30</v>
      </c>
    </row>
    <row r="2467" spans="1:5" x14ac:dyDescent="0.25">
      <c r="A2467" t="s">
        <v>4067</v>
      </c>
      <c r="B2467" t="s">
        <v>554</v>
      </c>
      <c r="C2467" t="s">
        <v>4065</v>
      </c>
      <c r="D2467" s="1">
        <v>45778</v>
      </c>
      <c r="E2467">
        <v>30</v>
      </c>
    </row>
    <row r="2468" spans="1:5" x14ac:dyDescent="0.25">
      <c r="A2468" t="s">
        <v>4068</v>
      </c>
      <c r="B2468" t="s">
        <v>554</v>
      </c>
      <c r="C2468" t="s">
        <v>4065</v>
      </c>
      <c r="D2468" s="1">
        <v>45807</v>
      </c>
      <c r="E2468">
        <v>30</v>
      </c>
    </row>
    <row r="2469" spans="1:5" x14ac:dyDescent="0.25">
      <c r="A2469" t="s">
        <v>4069</v>
      </c>
      <c r="B2469" t="s">
        <v>554</v>
      </c>
      <c r="C2469" t="s">
        <v>4065</v>
      </c>
      <c r="D2469" s="1">
        <v>45835</v>
      </c>
      <c r="E2469">
        <v>30</v>
      </c>
    </row>
    <row r="2470" spans="1:5" x14ac:dyDescent="0.25">
      <c r="A2470" t="s">
        <v>4070</v>
      </c>
      <c r="B2470" t="s">
        <v>555</v>
      </c>
      <c r="C2470" t="s">
        <v>4071</v>
      </c>
      <c r="D2470" s="1">
        <v>45774</v>
      </c>
      <c r="E2470">
        <v>28</v>
      </c>
    </row>
    <row r="2471" spans="1:5" x14ac:dyDescent="0.25">
      <c r="A2471" t="s">
        <v>4072</v>
      </c>
      <c r="B2471" t="s">
        <v>555</v>
      </c>
      <c r="C2471" t="s">
        <v>4071</v>
      </c>
      <c r="D2471" s="1">
        <v>45801</v>
      </c>
      <c r="E2471">
        <v>28</v>
      </c>
    </row>
    <row r="2472" spans="1:5" x14ac:dyDescent="0.25">
      <c r="A2472" t="s">
        <v>4073</v>
      </c>
      <c r="B2472" t="s">
        <v>555</v>
      </c>
      <c r="C2472" t="s">
        <v>4071</v>
      </c>
      <c r="D2472" s="1">
        <v>45826</v>
      </c>
      <c r="E2472">
        <v>28</v>
      </c>
    </row>
    <row r="2473" spans="1:5" x14ac:dyDescent="0.25">
      <c r="A2473" t="s">
        <v>4074</v>
      </c>
      <c r="B2473" t="s">
        <v>555</v>
      </c>
      <c r="C2473" t="s">
        <v>4071</v>
      </c>
      <c r="D2473" s="1">
        <v>45854</v>
      </c>
      <c r="E2473">
        <v>28</v>
      </c>
    </row>
    <row r="2474" spans="1:5" x14ac:dyDescent="0.25">
      <c r="A2474" t="s">
        <v>4075</v>
      </c>
      <c r="B2474" t="s">
        <v>555</v>
      </c>
      <c r="C2474" t="s">
        <v>4071</v>
      </c>
      <c r="D2474" s="1">
        <v>45883</v>
      </c>
      <c r="E2474">
        <v>28</v>
      </c>
    </row>
    <row r="2475" spans="1:5" x14ac:dyDescent="0.25">
      <c r="A2475" t="s">
        <v>4076</v>
      </c>
      <c r="B2475" t="s">
        <v>555</v>
      </c>
      <c r="C2475" t="s">
        <v>4071</v>
      </c>
      <c r="D2475" s="1">
        <v>45912</v>
      </c>
      <c r="E2475">
        <v>28</v>
      </c>
    </row>
    <row r="2476" spans="1:5" x14ac:dyDescent="0.25">
      <c r="A2476" t="s">
        <v>4077</v>
      </c>
      <c r="B2476" t="s">
        <v>556</v>
      </c>
      <c r="C2476" t="s">
        <v>4078</v>
      </c>
      <c r="D2476" s="1">
        <v>45805</v>
      </c>
      <c r="E2476">
        <v>30</v>
      </c>
    </row>
    <row r="2477" spans="1:5" x14ac:dyDescent="0.25">
      <c r="A2477" t="s">
        <v>4079</v>
      </c>
      <c r="B2477" t="s">
        <v>556</v>
      </c>
      <c r="C2477" t="s">
        <v>4078</v>
      </c>
      <c r="D2477" s="1">
        <v>45832</v>
      </c>
      <c r="E2477">
        <v>30</v>
      </c>
    </row>
    <row r="2478" spans="1:5" x14ac:dyDescent="0.25">
      <c r="A2478" t="s">
        <v>4080</v>
      </c>
      <c r="B2478" t="s">
        <v>556</v>
      </c>
      <c r="C2478" t="s">
        <v>4078</v>
      </c>
      <c r="D2478" s="1">
        <v>45862</v>
      </c>
      <c r="E2478">
        <v>30</v>
      </c>
    </row>
    <row r="2479" spans="1:5" x14ac:dyDescent="0.25">
      <c r="A2479" t="s">
        <v>4081</v>
      </c>
      <c r="B2479" t="s">
        <v>557</v>
      </c>
      <c r="C2479" t="s">
        <v>4082</v>
      </c>
      <c r="D2479" s="1">
        <v>45724</v>
      </c>
      <c r="E2479">
        <v>28</v>
      </c>
    </row>
    <row r="2480" spans="1:5" x14ac:dyDescent="0.25">
      <c r="A2480" t="s">
        <v>4083</v>
      </c>
      <c r="B2480" t="s">
        <v>557</v>
      </c>
      <c r="C2480" t="s">
        <v>4082</v>
      </c>
      <c r="D2480" s="1">
        <v>45753</v>
      </c>
      <c r="E2480">
        <v>28</v>
      </c>
    </row>
    <row r="2481" spans="1:5" x14ac:dyDescent="0.25">
      <c r="A2481" t="s">
        <v>4084</v>
      </c>
      <c r="B2481" t="s">
        <v>557</v>
      </c>
      <c r="C2481" t="s">
        <v>4082</v>
      </c>
      <c r="D2481" s="1">
        <v>45780</v>
      </c>
      <c r="E2481">
        <v>28</v>
      </c>
    </row>
    <row r="2482" spans="1:5" x14ac:dyDescent="0.25">
      <c r="A2482" t="s">
        <v>4085</v>
      </c>
      <c r="B2482" t="s">
        <v>558</v>
      </c>
      <c r="C2482" t="s">
        <v>4086</v>
      </c>
      <c r="D2482" s="1">
        <v>45762</v>
      </c>
      <c r="E2482">
        <v>28</v>
      </c>
    </row>
    <row r="2483" spans="1:5" x14ac:dyDescent="0.25">
      <c r="A2483" t="s">
        <v>4087</v>
      </c>
      <c r="B2483" t="s">
        <v>558</v>
      </c>
      <c r="C2483" t="s">
        <v>4086</v>
      </c>
      <c r="D2483" s="1">
        <v>45792</v>
      </c>
      <c r="E2483">
        <v>28</v>
      </c>
    </row>
    <row r="2484" spans="1:5" x14ac:dyDescent="0.25">
      <c r="A2484" t="s">
        <v>4088</v>
      </c>
      <c r="B2484" t="s">
        <v>558</v>
      </c>
      <c r="C2484" t="s">
        <v>4086</v>
      </c>
      <c r="D2484" s="1">
        <v>45819</v>
      </c>
      <c r="E2484">
        <v>28</v>
      </c>
    </row>
    <row r="2485" spans="1:5" x14ac:dyDescent="0.25">
      <c r="A2485" t="s">
        <v>4089</v>
      </c>
      <c r="B2485" t="s">
        <v>559</v>
      </c>
      <c r="C2485" t="s">
        <v>4090</v>
      </c>
      <c r="D2485" s="1">
        <v>45685</v>
      </c>
      <c r="E2485">
        <v>28</v>
      </c>
    </row>
    <row r="2486" spans="1:5" x14ac:dyDescent="0.25">
      <c r="A2486" t="s">
        <v>4091</v>
      </c>
      <c r="B2486" t="s">
        <v>559</v>
      </c>
      <c r="C2486" t="s">
        <v>4090</v>
      </c>
      <c r="D2486" s="1">
        <v>45714</v>
      </c>
      <c r="E2486">
        <v>28</v>
      </c>
    </row>
    <row r="2487" spans="1:5" x14ac:dyDescent="0.25">
      <c r="A2487" t="s">
        <v>4092</v>
      </c>
      <c r="B2487" t="s">
        <v>559</v>
      </c>
      <c r="C2487" t="s">
        <v>4090</v>
      </c>
      <c r="D2487" s="1">
        <v>45742</v>
      </c>
      <c r="E2487">
        <v>28</v>
      </c>
    </row>
    <row r="2488" spans="1:5" x14ac:dyDescent="0.25">
      <c r="A2488" t="s">
        <v>4093</v>
      </c>
      <c r="B2488" t="s">
        <v>559</v>
      </c>
      <c r="C2488" t="s">
        <v>4090</v>
      </c>
      <c r="D2488" s="1">
        <v>45770</v>
      </c>
      <c r="E2488">
        <v>28</v>
      </c>
    </row>
    <row r="2489" spans="1:5" x14ac:dyDescent="0.25">
      <c r="A2489" t="s">
        <v>4094</v>
      </c>
      <c r="B2489" t="s">
        <v>559</v>
      </c>
      <c r="C2489" t="s">
        <v>4090</v>
      </c>
      <c r="D2489" s="1">
        <v>45800</v>
      </c>
      <c r="E2489">
        <v>28</v>
      </c>
    </row>
    <row r="2490" spans="1:5" x14ac:dyDescent="0.25">
      <c r="A2490" t="s">
        <v>4095</v>
      </c>
      <c r="B2490" t="s">
        <v>559</v>
      </c>
      <c r="C2490" t="s">
        <v>4090</v>
      </c>
      <c r="D2490" s="1">
        <v>45828</v>
      </c>
      <c r="E2490">
        <v>28</v>
      </c>
    </row>
    <row r="2491" spans="1:5" x14ac:dyDescent="0.25">
      <c r="A2491" t="s">
        <v>4096</v>
      </c>
      <c r="B2491" t="s">
        <v>560</v>
      </c>
      <c r="C2491" t="s">
        <v>4097</v>
      </c>
      <c r="D2491" s="1">
        <v>45676</v>
      </c>
      <c r="E2491">
        <v>28</v>
      </c>
    </row>
    <row r="2492" spans="1:5" x14ac:dyDescent="0.25">
      <c r="A2492" t="s">
        <v>4098</v>
      </c>
      <c r="B2492" t="s">
        <v>560</v>
      </c>
      <c r="C2492" t="s">
        <v>4097</v>
      </c>
      <c r="D2492" s="1">
        <v>45702</v>
      </c>
      <c r="E2492">
        <v>28</v>
      </c>
    </row>
    <row r="2493" spans="1:5" x14ac:dyDescent="0.25">
      <c r="A2493" t="s">
        <v>4099</v>
      </c>
      <c r="B2493" t="s">
        <v>560</v>
      </c>
      <c r="C2493" t="s">
        <v>4097</v>
      </c>
      <c r="D2493" s="1">
        <v>45733</v>
      </c>
      <c r="E2493">
        <v>28</v>
      </c>
    </row>
    <row r="2494" spans="1:5" x14ac:dyDescent="0.25">
      <c r="A2494" t="s">
        <v>4100</v>
      </c>
      <c r="B2494" t="s">
        <v>561</v>
      </c>
      <c r="C2494" t="s">
        <v>4101</v>
      </c>
      <c r="D2494" s="1">
        <v>45733</v>
      </c>
      <c r="E2494">
        <v>21</v>
      </c>
    </row>
    <row r="2495" spans="1:5" x14ac:dyDescent="0.25">
      <c r="A2495" t="s">
        <v>4102</v>
      </c>
      <c r="B2495" t="s">
        <v>561</v>
      </c>
      <c r="C2495" t="s">
        <v>4101</v>
      </c>
      <c r="D2495" s="1">
        <v>45752</v>
      </c>
      <c r="E2495">
        <v>21</v>
      </c>
    </row>
    <row r="2496" spans="1:5" x14ac:dyDescent="0.25">
      <c r="A2496" t="s">
        <v>4103</v>
      </c>
      <c r="B2496" t="s">
        <v>561</v>
      </c>
      <c r="C2496" t="s">
        <v>4101</v>
      </c>
      <c r="D2496" s="1">
        <v>45770</v>
      </c>
      <c r="E2496">
        <v>21</v>
      </c>
    </row>
    <row r="2497" spans="1:5" x14ac:dyDescent="0.25">
      <c r="A2497" t="s">
        <v>4104</v>
      </c>
      <c r="B2497" t="s">
        <v>561</v>
      </c>
      <c r="C2497" t="s">
        <v>4101</v>
      </c>
      <c r="D2497" s="1">
        <v>45793</v>
      </c>
      <c r="E2497">
        <v>21</v>
      </c>
    </row>
    <row r="2498" spans="1:5" x14ac:dyDescent="0.25">
      <c r="A2498" t="s">
        <v>4105</v>
      </c>
      <c r="B2498" t="s">
        <v>561</v>
      </c>
      <c r="C2498" t="s">
        <v>4101</v>
      </c>
      <c r="D2498" s="1">
        <v>45817</v>
      </c>
      <c r="E2498">
        <v>21</v>
      </c>
    </row>
    <row r="2499" spans="1:5" x14ac:dyDescent="0.25">
      <c r="A2499" t="s">
        <v>4106</v>
      </c>
      <c r="B2499" t="s">
        <v>562</v>
      </c>
      <c r="C2499" t="s">
        <v>4107</v>
      </c>
      <c r="D2499" s="1">
        <v>45687</v>
      </c>
      <c r="E2499">
        <v>21</v>
      </c>
    </row>
    <row r="2500" spans="1:5" x14ac:dyDescent="0.25">
      <c r="A2500" t="s">
        <v>4108</v>
      </c>
      <c r="B2500" t="s">
        <v>562</v>
      </c>
      <c r="C2500" t="s">
        <v>4107</v>
      </c>
      <c r="D2500" s="1">
        <v>45705</v>
      </c>
      <c r="E2500">
        <v>21</v>
      </c>
    </row>
    <row r="2501" spans="1:5" x14ac:dyDescent="0.25">
      <c r="A2501" t="s">
        <v>4109</v>
      </c>
      <c r="B2501" t="s">
        <v>562</v>
      </c>
      <c r="C2501" t="s">
        <v>4107</v>
      </c>
      <c r="D2501" s="1">
        <v>45725</v>
      </c>
      <c r="E2501">
        <v>21</v>
      </c>
    </row>
    <row r="2502" spans="1:5" x14ac:dyDescent="0.25">
      <c r="A2502" t="s">
        <v>4110</v>
      </c>
      <c r="B2502" t="s">
        <v>562</v>
      </c>
      <c r="C2502" t="s">
        <v>4107</v>
      </c>
      <c r="D2502" s="1">
        <v>45745</v>
      </c>
      <c r="E2502">
        <v>21</v>
      </c>
    </row>
    <row r="2503" spans="1:5" x14ac:dyDescent="0.25">
      <c r="A2503" t="s">
        <v>4111</v>
      </c>
      <c r="B2503" t="s">
        <v>562</v>
      </c>
      <c r="C2503" t="s">
        <v>4107</v>
      </c>
      <c r="D2503" s="1">
        <v>45768</v>
      </c>
      <c r="E2503">
        <v>21</v>
      </c>
    </row>
    <row r="2504" spans="1:5" x14ac:dyDescent="0.25">
      <c r="A2504" t="s">
        <v>4112</v>
      </c>
      <c r="B2504" t="s">
        <v>563</v>
      </c>
      <c r="C2504" t="s">
        <v>4113</v>
      </c>
      <c r="D2504" s="1">
        <v>45723</v>
      </c>
      <c r="E2504">
        <v>30</v>
      </c>
    </row>
    <row r="2505" spans="1:5" x14ac:dyDescent="0.25">
      <c r="A2505" t="s">
        <v>4114</v>
      </c>
      <c r="B2505" t="s">
        <v>563</v>
      </c>
      <c r="C2505" t="s">
        <v>4113</v>
      </c>
      <c r="D2505" s="1">
        <v>45754</v>
      </c>
      <c r="E2505">
        <v>30</v>
      </c>
    </row>
    <row r="2506" spans="1:5" x14ac:dyDescent="0.25">
      <c r="A2506" t="s">
        <v>4115</v>
      </c>
      <c r="B2506" t="s">
        <v>563</v>
      </c>
      <c r="C2506" t="s">
        <v>4113</v>
      </c>
      <c r="D2506" s="1">
        <v>45781</v>
      </c>
      <c r="E2506">
        <v>30</v>
      </c>
    </row>
    <row r="2507" spans="1:5" x14ac:dyDescent="0.25">
      <c r="A2507" t="s">
        <v>4116</v>
      </c>
      <c r="B2507" t="s">
        <v>563</v>
      </c>
      <c r="C2507" t="s">
        <v>4113</v>
      </c>
      <c r="D2507" s="1">
        <v>45810</v>
      </c>
      <c r="E2507">
        <v>30</v>
      </c>
    </row>
    <row r="2508" spans="1:5" x14ac:dyDescent="0.25">
      <c r="A2508" t="s">
        <v>4117</v>
      </c>
      <c r="B2508" t="s">
        <v>564</v>
      </c>
      <c r="C2508" t="s">
        <v>4118</v>
      </c>
      <c r="D2508" s="1">
        <v>45805</v>
      </c>
      <c r="E2508">
        <v>30</v>
      </c>
    </row>
    <row r="2509" spans="1:5" x14ac:dyDescent="0.25">
      <c r="A2509" t="s">
        <v>4119</v>
      </c>
      <c r="B2509" t="s">
        <v>564</v>
      </c>
      <c r="C2509" t="s">
        <v>4118</v>
      </c>
      <c r="D2509" s="1">
        <v>45837</v>
      </c>
      <c r="E2509">
        <v>30</v>
      </c>
    </row>
    <row r="2510" spans="1:5" x14ac:dyDescent="0.25">
      <c r="A2510" t="s">
        <v>4120</v>
      </c>
      <c r="B2510" t="s">
        <v>564</v>
      </c>
      <c r="C2510" t="s">
        <v>4118</v>
      </c>
      <c r="D2510" s="1">
        <v>45868</v>
      </c>
      <c r="E2510">
        <v>30</v>
      </c>
    </row>
    <row r="2511" spans="1:5" x14ac:dyDescent="0.25">
      <c r="A2511" t="s">
        <v>4121</v>
      </c>
      <c r="B2511" t="s">
        <v>564</v>
      </c>
      <c r="C2511" t="s">
        <v>4118</v>
      </c>
      <c r="D2511" s="1">
        <v>45896</v>
      </c>
      <c r="E2511">
        <v>30</v>
      </c>
    </row>
    <row r="2512" spans="1:5" x14ac:dyDescent="0.25">
      <c r="A2512" t="s">
        <v>4122</v>
      </c>
      <c r="B2512" t="s">
        <v>564</v>
      </c>
      <c r="C2512" t="s">
        <v>4118</v>
      </c>
      <c r="D2512" s="1">
        <v>45928</v>
      </c>
      <c r="E2512">
        <v>30</v>
      </c>
    </row>
    <row r="2513" spans="1:5" x14ac:dyDescent="0.25">
      <c r="A2513" t="s">
        <v>4123</v>
      </c>
      <c r="B2513" t="s">
        <v>564</v>
      </c>
      <c r="C2513" t="s">
        <v>4118</v>
      </c>
      <c r="D2513" s="1">
        <v>45957</v>
      </c>
      <c r="E2513">
        <v>30</v>
      </c>
    </row>
    <row r="2514" spans="1:5" x14ac:dyDescent="0.25">
      <c r="A2514" t="s">
        <v>4124</v>
      </c>
      <c r="B2514" t="s">
        <v>565</v>
      </c>
      <c r="C2514" t="s">
        <v>4125</v>
      </c>
      <c r="D2514" s="1">
        <v>45835</v>
      </c>
      <c r="E2514">
        <v>30</v>
      </c>
    </row>
    <row r="2515" spans="1:5" x14ac:dyDescent="0.25">
      <c r="A2515" t="s">
        <v>4126</v>
      </c>
      <c r="B2515" t="s">
        <v>565</v>
      </c>
      <c r="C2515" t="s">
        <v>4125</v>
      </c>
      <c r="D2515" s="1">
        <v>45862</v>
      </c>
      <c r="E2515">
        <v>30</v>
      </c>
    </row>
    <row r="2516" spans="1:5" x14ac:dyDescent="0.25">
      <c r="A2516" t="s">
        <v>4127</v>
      </c>
      <c r="B2516" t="s">
        <v>565</v>
      </c>
      <c r="C2516" t="s">
        <v>4125</v>
      </c>
      <c r="D2516" s="1">
        <v>45895</v>
      </c>
      <c r="E2516">
        <v>30</v>
      </c>
    </row>
    <row r="2517" spans="1:5" x14ac:dyDescent="0.25">
      <c r="A2517" t="s">
        <v>4128</v>
      </c>
      <c r="B2517" t="s">
        <v>565</v>
      </c>
      <c r="C2517" t="s">
        <v>4125</v>
      </c>
      <c r="D2517" s="1">
        <v>45927</v>
      </c>
      <c r="E2517">
        <v>30</v>
      </c>
    </row>
    <row r="2518" spans="1:5" x14ac:dyDescent="0.25">
      <c r="A2518" t="s">
        <v>4129</v>
      </c>
      <c r="B2518" t="s">
        <v>565</v>
      </c>
      <c r="C2518" t="s">
        <v>4125</v>
      </c>
      <c r="D2518" s="1">
        <v>45956</v>
      </c>
      <c r="E2518">
        <v>30</v>
      </c>
    </row>
    <row r="2519" spans="1:5" x14ac:dyDescent="0.25">
      <c r="A2519" t="s">
        <v>4130</v>
      </c>
      <c r="B2519" t="s">
        <v>565</v>
      </c>
      <c r="C2519" t="s">
        <v>4125</v>
      </c>
      <c r="D2519" s="1">
        <v>45988</v>
      </c>
      <c r="E2519">
        <v>30</v>
      </c>
    </row>
    <row r="2520" spans="1:5" x14ac:dyDescent="0.25">
      <c r="A2520" t="s">
        <v>4131</v>
      </c>
      <c r="B2520" t="s">
        <v>566</v>
      </c>
      <c r="C2520" t="s">
        <v>4132</v>
      </c>
      <c r="D2520" s="1">
        <v>45754</v>
      </c>
      <c r="E2520">
        <v>21</v>
      </c>
    </row>
    <row r="2521" spans="1:5" x14ac:dyDescent="0.25">
      <c r="A2521" t="s">
        <v>4133</v>
      </c>
      <c r="B2521" t="s">
        <v>566</v>
      </c>
      <c r="C2521" t="s">
        <v>4132</v>
      </c>
      <c r="D2521" s="1">
        <v>45772</v>
      </c>
      <c r="E2521">
        <v>21</v>
      </c>
    </row>
    <row r="2522" spans="1:5" x14ac:dyDescent="0.25">
      <c r="A2522" t="s">
        <v>4134</v>
      </c>
      <c r="B2522" t="s">
        <v>566</v>
      </c>
      <c r="C2522" t="s">
        <v>4132</v>
      </c>
      <c r="D2522" s="1">
        <v>45790</v>
      </c>
      <c r="E2522">
        <v>21</v>
      </c>
    </row>
    <row r="2523" spans="1:5" x14ac:dyDescent="0.25">
      <c r="A2523" t="s">
        <v>4135</v>
      </c>
      <c r="B2523" t="s">
        <v>567</v>
      </c>
      <c r="C2523" t="s">
        <v>4136</v>
      </c>
      <c r="D2523" s="1">
        <v>45781</v>
      </c>
      <c r="E2523">
        <v>28</v>
      </c>
    </row>
    <row r="2524" spans="1:5" x14ac:dyDescent="0.25">
      <c r="A2524" t="s">
        <v>4137</v>
      </c>
      <c r="B2524" t="s">
        <v>567</v>
      </c>
      <c r="C2524" t="s">
        <v>4136</v>
      </c>
      <c r="D2524" s="1">
        <v>45806</v>
      </c>
      <c r="E2524">
        <v>28</v>
      </c>
    </row>
    <row r="2525" spans="1:5" x14ac:dyDescent="0.25">
      <c r="A2525" t="s">
        <v>4138</v>
      </c>
      <c r="B2525" t="s">
        <v>567</v>
      </c>
      <c r="C2525" t="s">
        <v>4136</v>
      </c>
      <c r="D2525" s="1">
        <v>45832</v>
      </c>
      <c r="E2525">
        <v>28</v>
      </c>
    </row>
    <row r="2526" spans="1:5" x14ac:dyDescent="0.25">
      <c r="A2526" t="s">
        <v>4139</v>
      </c>
      <c r="B2526" t="s">
        <v>567</v>
      </c>
      <c r="C2526" t="s">
        <v>4136</v>
      </c>
      <c r="D2526" s="1">
        <v>45861</v>
      </c>
      <c r="E2526">
        <v>28</v>
      </c>
    </row>
    <row r="2527" spans="1:5" x14ac:dyDescent="0.25">
      <c r="A2527" t="s">
        <v>4140</v>
      </c>
      <c r="B2527" t="s">
        <v>568</v>
      </c>
      <c r="C2527" t="s">
        <v>4141</v>
      </c>
      <c r="D2527" s="1">
        <v>45744</v>
      </c>
      <c r="E2527">
        <v>28</v>
      </c>
    </row>
    <row r="2528" spans="1:5" x14ac:dyDescent="0.25">
      <c r="A2528" t="s">
        <v>4142</v>
      </c>
      <c r="B2528" t="s">
        <v>568</v>
      </c>
      <c r="C2528" t="s">
        <v>4141</v>
      </c>
      <c r="D2528" s="1">
        <v>45775</v>
      </c>
      <c r="E2528">
        <v>28</v>
      </c>
    </row>
    <row r="2529" spans="1:5" x14ac:dyDescent="0.25">
      <c r="A2529" t="s">
        <v>4143</v>
      </c>
      <c r="B2529" t="s">
        <v>568</v>
      </c>
      <c r="C2529" t="s">
        <v>4141</v>
      </c>
      <c r="D2529" s="1">
        <v>45800</v>
      </c>
      <c r="E2529">
        <v>28</v>
      </c>
    </row>
    <row r="2530" spans="1:5" x14ac:dyDescent="0.25">
      <c r="A2530" t="s">
        <v>4144</v>
      </c>
      <c r="B2530" t="s">
        <v>568</v>
      </c>
      <c r="C2530" t="s">
        <v>4141</v>
      </c>
      <c r="D2530" s="1">
        <v>45826</v>
      </c>
      <c r="E2530">
        <v>28</v>
      </c>
    </row>
    <row r="2531" spans="1:5" x14ac:dyDescent="0.25">
      <c r="A2531" t="s">
        <v>4145</v>
      </c>
      <c r="B2531" t="s">
        <v>568</v>
      </c>
      <c r="C2531" t="s">
        <v>4141</v>
      </c>
      <c r="D2531" s="1">
        <v>45854</v>
      </c>
      <c r="E2531">
        <v>28</v>
      </c>
    </row>
    <row r="2532" spans="1:5" x14ac:dyDescent="0.25">
      <c r="A2532" t="s">
        <v>4146</v>
      </c>
      <c r="B2532" t="s">
        <v>568</v>
      </c>
      <c r="C2532" t="s">
        <v>4141</v>
      </c>
      <c r="D2532" s="1">
        <v>45885</v>
      </c>
      <c r="E2532">
        <v>28</v>
      </c>
    </row>
    <row r="2533" spans="1:5" x14ac:dyDescent="0.25">
      <c r="A2533" t="s">
        <v>4147</v>
      </c>
      <c r="B2533" t="s">
        <v>569</v>
      </c>
      <c r="C2533" t="s">
        <v>4148</v>
      </c>
      <c r="D2533" s="1">
        <v>45832</v>
      </c>
      <c r="E2533">
        <v>28</v>
      </c>
    </row>
    <row r="2534" spans="1:5" x14ac:dyDescent="0.25">
      <c r="A2534" t="s">
        <v>4149</v>
      </c>
      <c r="B2534" t="s">
        <v>569</v>
      </c>
      <c r="C2534" t="s">
        <v>4148</v>
      </c>
      <c r="D2534" s="1">
        <v>45859</v>
      </c>
      <c r="E2534">
        <v>28</v>
      </c>
    </row>
    <row r="2535" spans="1:5" x14ac:dyDescent="0.25">
      <c r="A2535" t="s">
        <v>4150</v>
      </c>
      <c r="B2535" t="s">
        <v>569</v>
      </c>
      <c r="C2535" t="s">
        <v>4148</v>
      </c>
      <c r="D2535" s="1">
        <v>45885</v>
      </c>
      <c r="E2535">
        <v>28</v>
      </c>
    </row>
    <row r="2536" spans="1:5" x14ac:dyDescent="0.25">
      <c r="A2536" t="s">
        <v>4151</v>
      </c>
      <c r="B2536" t="s">
        <v>569</v>
      </c>
      <c r="C2536" t="s">
        <v>4148</v>
      </c>
      <c r="D2536" s="1">
        <v>45916</v>
      </c>
      <c r="E2536">
        <v>28</v>
      </c>
    </row>
    <row r="2537" spans="1:5" x14ac:dyDescent="0.25">
      <c r="A2537" t="s">
        <v>4152</v>
      </c>
      <c r="B2537" t="s">
        <v>570</v>
      </c>
      <c r="C2537" t="s">
        <v>4153</v>
      </c>
      <c r="D2537" s="1">
        <v>45808</v>
      </c>
      <c r="E2537">
        <v>28</v>
      </c>
    </row>
    <row r="2538" spans="1:5" x14ac:dyDescent="0.25">
      <c r="A2538" t="s">
        <v>4154</v>
      </c>
      <c r="B2538" t="s">
        <v>570</v>
      </c>
      <c r="C2538" t="s">
        <v>4153</v>
      </c>
      <c r="D2538" s="1">
        <v>45834</v>
      </c>
      <c r="E2538">
        <v>28</v>
      </c>
    </row>
    <row r="2539" spans="1:5" x14ac:dyDescent="0.25">
      <c r="A2539" t="s">
        <v>4155</v>
      </c>
      <c r="B2539" t="s">
        <v>570</v>
      </c>
      <c r="C2539" t="s">
        <v>4153</v>
      </c>
      <c r="D2539" s="1">
        <v>45862</v>
      </c>
      <c r="E2539">
        <v>28</v>
      </c>
    </row>
    <row r="2540" spans="1:5" x14ac:dyDescent="0.25">
      <c r="A2540" t="s">
        <v>4156</v>
      </c>
      <c r="B2540" t="s">
        <v>571</v>
      </c>
      <c r="C2540" t="s">
        <v>4157</v>
      </c>
      <c r="D2540" s="1">
        <v>45781</v>
      </c>
      <c r="E2540">
        <v>21</v>
      </c>
    </row>
    <row r="2541" spans="1:5" x14ac:dyDescent="0.25">
      <c r="A2541" t="s">
        <v>4158</v>
      </c>
      <c r="B2541" t="s">
        <v>571</v>
      </c>
      <c r="C2541" t="s">
        <v>4157</v>
      </c>
      <c r="D2541" s="1">
        <v>45802</v>
      </c>
      <c r="E2541">
        <v>21</v>
      </c>
    </row>
    <row r="2542" spans="1:5" x14ac:dyDescent="0.25">
      <c r="A2542" t="s">
        <v>4159</v>
      </c>
      <c r="B2542" t="s">
        <v>571</v>
      </c>
      <c r="C2542" t="s">
        <v>4157</v>
      </c>
      <c r="D2542" s="1">
        <v>45822</v>
      </c>
      <c r="E2542">
        <v>21</v>
      </c>
    </row>
    <row r="2543" spans="1:5" x14ac:dyDescent="0.25">
      <c r="A2543" t="s">
        <v>4160</v>
      </c>
      <c r="B2543" t="s">
        <v>571</v>
      </c>
      <c r="C2543" t="s">
        <v>4157</v>
      </c>
      <c r="D2543" s="1">
        <v>45844</v>
      </c>
      <c r="E2543">
        <v>21</v>
      </c>
    </row>
    <row r="2544" spans="1:5" x14ac:dyDescent="0.25">
      <c r="A2544" t="s">
        <v>4161</v>
      </c>
      <c r="B2544" t="s">
        <v>571</v>
      </c>
      <c r="C2544" t="s">
        <v>4157</v>
      </c>
      <c r="D2544" s="1">
        <v>45864</v>
      </c>
      <c r="E2544">
        <v>21</v>
      </c>
    </row>
    <row r="2545" spans="1:5" x14ac:dyDescent="0.25">
      <c r="A2545" t="s">
        <v>4162</v>
      </c>
      <c r="B2545" t="s">
        <v>571</v>
      </c>
      <c r="C2545" t="s">
        <v>4157</v>
      </c>
      <c r="D2545" s="1">
        <v>45883</v>
      </c>
      <c r="E2545">
        <v>21</v>
      </c>
    </row>
    <row r="2546" spans="1:5" x14ac:dyDescent="0.25">
      <c r="A2546" t="s">
        <v>4163</v>
      </c>
      <c r="B2546" t="s">
        <v>572</v>
      </c>
      <c r="C2546" t="s">
        <v>4164</v>
      </c>
      <c r="D2546" s="1">
        <v>45724</v>
      </c>
      <c r="E2546">
        <v>30</v>
      </c>
    </row>
    <row r="2547" spans="1:5" x14ac:dyDescent="0.25">
      <c r="A2547" t="s">
        <v>4165</v>
      </c>
      <c r="B2547" t="s">
        <v>572</v>
      </c>
      <c r="C2547" t="s">
        <v>4164</v>
      </c>
      <c r="D2547" s="1">
        <v>45753</v>
      </c>
      <c r="E2547">
        <v>30</v>
      </c>
    </row>
    <row r="2548" spans="1:5" x14ac:dyDescent="0.25">
      <c r="A2548" t="s">
        <v>4166</v>
      </c>
      <c r="B2548" t="s">
        <v>572</v>
      </c>
      <c r="C2548" t="s">
        <v>4164</v>
      </c>
      <c r="D2548" s="1">
        <v>45783</v>
      </c>
      <c r="E2548">
        <v>30</v>
      </c>
    </row>
    <row r="2549" spans="1:5" x14ac:dyDescent="0.25">
      <c r="A2549" t="s">
        <v>4167</v>
      </c>
      <c r="B2549" t="s">
        <v>572</v>
      </c>
      <c r="C2549" t="s">
        <v>4164</v>
      </c>
      <c r="D2549" s="1">
        <v>45812</v>
      </c>
      <c r="E2549">
        <v>30</v>
      </c>
    </row>
    <row r="2550" spans="1:5" x14ac:dyDescent="0.25">
      <c r="A2550" t="s">
        <v>4168</v>
      </c>
      <c r="B2550" t="s">
        <v>572</v>
      </c>
      <c r="C2550" t="s">
        <v>4164</v>
      </c>
      <c r="D2550" s="1">
        <v>45839</v>
      </c>
      <c r="E2550">
        <v>30</v>
      </c>
    </row>
    <row r="2551" spans="1:5" x14ac:dyDescent="0.25">
      <c r="A2551" t="s">
        <v>4169</v>
      </c>
      <c r="B2551" t="s">
        <v>572</v>
      </c>
      <c r="C2551" t="s">
        <v>4164</v>
      </c>
      <c r="D2551" s="1">
        <v>45871</v>
      </c>
      <c r="E2551">
        <v>30</v>
      </c>
    </row>
    <row r="2552" spans="1:5" x14ac:dyDescent="0.25">
      <c r="A2552" t="s">
        <v>4170</v>
      </c>
      <c r="B2552" t="s">
        <v>573</v>
      </c>
      <c r="C2552" t="s">
        <v>4171</v>
      </c>
      <c r="D2552" s="1">
        <v>45755</v>
      </c>
      <c r="E2552">
        <v>28</v>
      </c>
    </row>
    <row r="2553" spans="1:5" x14ac:dyDescent="0.25">
      <c r="A2553" t="s">
        <v>4172</v>
      </c>
      <c r="B2553" t="s">
        <v>573</v>
      </c>
      <c r="C2553" t="s">
        <v>4171</v>
      </c>
      <c r="D2553" s="1">
        <v>45781</v>
      </c>
      <c r="E2553">
        <v>28</v>
      </c>
    </row>
    <row r="2554" spans="1:5" x14ac:dyDescent="0.25">
      <c r="A2554" t="s">
        <v>4173</v>
      </c>
      <c r="B2554" t="s">
        <v>573</v>
      </c>
      <c r="C2554" t="s">
        <v>4171</v>
      </c>
      <c r="D2554" s="1">
        <v>45810</v>
      </c>
      <c r="E2554">
        <v>28</v>
      </c>
    </row>
    <row r="2555" spans="1:5" x14ac:dyDescent="0.25">
      <c r="A2555" t="s">
        <v>4174</v>
      </c>
      <c r="B2555" t="s">
        <v>573</v>
      </c>
      <c r="C2555" t="s">
        <v>4171</v>
      </c>
      <c r="D2555" s="1">
        <v>45839</v>
      </c>
      <c r="E2555">
        <v>28</v>
      </c>
    </row>
    <row r="2556" spans="1:5" x14ac:dyDescent="0.25">
      <c r="A2556" t="s">
        <v>4175</v>
      </c>
      <c r="B2556" t="s">
        <v>574</v>
      </c>
      <c r="C2556" t="s">
        <v>4176</v>
      </c>
      <c r="D2556" s="1">
        <v>45831</v>
      </c>
      <c r="E2556">
        <v>30</v>
      </c>
    </row>
    <row r="2557" spans="1:5" x14ac:dyDescent="0.25">
      <c r="A2557" t="s">
        <v>4177</v>
      </c>
      <c r="B2557" t="s">
        <v>574</v>
      </c>
      <c r="C2557" t="s">
        <v>4176</v>
      </c>
      <c r="D2557" s="1">
        <v>45858</v>
      </c>
      <c r="E2557">
        <v>30</v>
      </c>
    </row>
    <row r="2558" spans="1:5" x14ac:dyDescent="0.25">
      <c r="A2558" t="s">
        <v>4178</v>
      </c>
      <c r="B2558" t="s">
        <v>574</v>
      </c>
      <c r="C2558" t="s">
        <v>4176</v>
      </c>
      <c r="D2558" s="1">
        <v>45885</v>
      </c>
      <c r="E2558">
        <v>30</v>
      </c>
    </row>
    <row r="2559" spans="1:5" x14ac:dyDescent="0.25">
      <c r="A2559" t="s">
        <v>4179</v>
      </c>
      <c r="B2559" t="s">
        <v>575</v>
      </c>
      <c r="C2559" t="s">
        <v>4180</v>
      </c>
      <c r="D2559" s="1">
        <v>45738</v>
      </c>
      <c r="E2559">
        <v>30</v>
      </c>
    </row>
    <row r="2560" spans="1:5" x14ac:dyDescent="0.25">
      <c r="A2560" t="s">
        <v>4181</v>
      </c>
      <c r="B2560" t="s">
        <v>575</v>
      </c>
      <c r="C2560" t="s">
        <v>4180</v>
      </c>
      <c r="D2560" s="1">
        <v>45765</v>
      </c>
      <c r="E2560">
        <v>30</v>
      </c>
    </row>
    <row r="2561" spans="1:5" x14ac:dyDescent="0.25">
      <c r="A2561" t="s">
        <v>4182</v>
      </c>
      <c r="B2561" t="s">
        <v>575</v>
      </c>
      <c r="C2561" t="s">
        <v>4180</v>
      </c>
      <c r="D2561" s="1">
        <v>45792</v>
      </c>
      <c r="E2561">
        <v>30</v>
      </c>
    </row>
    <row r="2562" spans="1:5" x14ac:dyDescent="0.25">
      <c r="A2562" t="s">
        <v>4183</v>
      </c>
      <c r="B2562" t="s">
        <v>575</v>
      </c>
      <c r="C2562" t="s">
        <v>4180</v>
      </c>
      <c r="D2562" s="1">
        <v>45820</v>
      </c>
      <c r="E2562">
        <v>30</v>
      </c>
    </row>
    <row r="2563" spans="1:5" x14ac:dyDescent="0.25">
      <c r="A2563" t="s">
        <v>4184</v>
      </c>
      <c r="B2563" t="s">
        <v>575</v>
      </c>
      <c r="C2563" t="s">
        <v>4180</v>
      </c>
      <c r="D2563" s="1">
        <v>45850</v>
      </c>
      <c r="E2563">
        <v>30</v>
      </c>
    </row>
    <row r="2564" spans="1:5" x14ac:dyDescent="0.25">
      <c r="A2564" t="s">
        <v>4185</v>
      </c>
      <c r="B2564" t="s">
        <v>576</v>
      </c>
      <c r="C2564" t="s">
        <v>4186</v>
      </c>
      <c r="D2564" s="1">
        <v>45748</v>
      </c>
      <c r="E2564">
        <v>21</v>
      </c>
    </row>
    <row r="2565" spans="1:5" x14ac:dyDescent="0.25">
      <c r="A2565" t="s">
        <v>4187</v>
      </c>
      <c r="B2565" t="s">
        <v>576</v>
      </c>
      <c r="C2565" t="s">
        <v>4186</v>
      </c>
      <c r="D2565" s="1">
        <v>45767</v>
      </c>
      <c r="E2565">
        <v>21</v>
      </c>
    </row>
    <row r="2566" spans="1:5" x14ac:dyDescent="0.25">
      <c r="A2566" t="s">
        <v>4188</v>
      </c>
      <c r="B2566" t="s">
        <v>576</v>
      </c>
      <c r="C2566" t="s">
        <v>4186</v>
      </c>
      <c r="D2566" s="1">
        <v>45791</v>
      </c>
      <c r="E2566">
        <v>21</v>
      </c>
    </row>
    <row r="2567" spans="1:5" x14ac:dyDescent="0.25">
      <c r="A2567" t="s">
        <v>4189</v>
      </c>
      <c r="B2567" t="s">
        <v>576</v>
      </c>
      <c r="C2567" t="s">
        <v>4186</v>
      </c>
      <c r="D2567" s="1">
        <v>45811</v>
      </c>
      <c r="E2567">
        <v>21</v>
      </c>
    </row>
    <row r="2568" spans="1:5" x14ac:dyDescent="0.25">
      <c r="A2568" t="s">
        <v>4190</v>
      </c>
      <c r="B2568" t="s">
        <v>576</v>
      </c>
      <c r="C2568" t="s">
        <v>4186</v>
      </c>
      <c r="D2568" s="1">
        <v>45834</v>
      </c>
      <c r="E2568">
        <v>21</v>
      </c>
    </row>
    <row r="2569" spans="1:5" x14ac:dyDescent="0.25">
      <c r="A2569" t="s">
        <v>4191</v>
      </c>
      <c r="B2569" t="s">
        <v>577</v>
      </c>
      <c r="C2569" t="s">
        <v>4192</v>
      </c>
      <c r="D2569" s="1">
        <v>45795</v>
      </c>
      <c r="E2569">
        <v>21</v>
      </c>
    </row>
    <row r="2570" spans="1:5" x14ac:dyDescent="0.25">
      <c r="A2570" t="s">
        <v>4193</v>
      </c>
      <c r="B2570" t="s">
        <v>577</v>
      </c>
      <c r="C2570" t="s">
        <v>4192</v>
      </c>
      <c r="D2570" s="1">
        <v>45817</v>
      </c>
      <c r="E2570">
        <v>21</v>
      </c>
    </row>
    <row r="2571" spans="1:5" x14ac:dyDescent="0.25">
      <c r="A2571" t="s">
        <v>4194</v>
      </c>
      <c r="B2571" t="s">
        <v>577</v>
      </c>
      <c r="C2571" t="s">
        <v>4192</v>
      </c>
      <c r="D2571" s="1">
        <v>45840</v>
      </c>
      <c r="E2571">
        <v>21</v>
      </c>
    </row>
    <row r="2572" spans="1:5" x14ac:dyDescent="0.25">
      <c r="A2572" t="s">
        <v>4195</v>
      </c>
      <c r="B2572" t="s">
        <v>578</v>
      </c>
      <c r="C2572" t="s">
        <v>4196</v>
      </c>
      <c r="D2572" s="1">
        <v>45837</v>
      </c>
      <c r="E2572">
        <v>30</v>
      </c>
    </row>
    <row r="2573" spans="1:5" x14ac:dyDescent="0.25">
      <c r="A2573" t="s">
        <v>4197</v>
      </c>
      <c r="B2573" t="s">
        <v>578</v>
      </c>
      <c r="C2573" t="s">
        <v>4196</v>
      </c>
      <c r="D2573" s="1">
        <v>45866</v>
      </c>
      <c r="E2573">
        <v>30</v>
      </c>
    </row>
    <row r="2574" spans="1:5" x14ac:dyDescent="0.25">
      <c r="A2574" t="s">
        <v>4198</v>
      </c>
      <c r="B2574" t="s">
        <v>578</v>
      </c>
      <c r="C2574" t="s">
        <v>4196</v>
      </c>
      <c r="D2574" s="1">
        <v>45894</v>
      </c>
      <c r="E2574">
        <v>30</v>
      </c>
    </row>
    <row r="2575" spans="1:5" x14ac:dyDescent="0.25">
      <c r="A2575" t="s">
        <v>4199</v>
      </c>
      <c r="B2575" t="s">
        <v>578</v>
      </c>
      <c r="C2575" t="s">
        <v>4196</v>
      </c>
      <c r="D2575" s="1">
        <v>45923</v>
      </c>
      <c r="E2575">
        <v>30</v>
      </c>
    </row>
    <row r="2576" spans="1:5" x14ac:dyDescent="0.25">
      <c r="A2576" t="s">
        <v>4200</v>
      </c>
      <c r="B2576" t="s">
        <v>579</v>
      </c>
      <c r="C2576" t="s">
        <v>4201</v>
      </c>
      <c r="D2576" s="1">
        <v>45721</v>
      </c>
      <c r="E2576">
        <v>21</v>
      </c>
    </row>
    <row r="2577" spans="1:5" x14ac:dyDescent="0.25">
      <c r="A2577" t="s">
        <v>4202</v>
      </c>
      <c r="B2577" t="s">
        <v>579</v>
      </c>
      <c r="C2577" t="s">
        <v>4201</v>
      </c>
      <c r="D2577" s="1">
        <v>45741</v>
      </c>
      <c r="E2577">
        <v>21</v>
      </c>
    </row>
    <row r="2578" spans="1:5" x14ac:dyDescent="0.25">
      <c r="A2578" t="s">
        <v>4203</v>
      </c>
      <c r="B2578" t="s">
        <v>579</v>
      </c>
      <c r="C2578" t="s">
        <v>4201</v>
      </c>
      <c r="D2578" s="1">
        <v>45760</v>
      </c>
      <c r="E2578">
        <v>21</v>
      </c>
    </row>
    <row r="2579" spans="1:5" x14ac:dyDescent="0.25">
      <c r="A2579" t="s">
        <v>4204</v>
      </c>
      <c r="B2579" t="s">
        <v>579</v>
      </c>
      <c r="C2579" t="s">
        <v>4201</v>
      </c>
      <c r="D2579" s="1">
        <v>45778</v>
      </c>
      <c r="E2579">
        <v>21</v>
      </c>
    </row>
    <row r="2580" spans="1:5" x14ac:dyDescent="0.25">
      <c r="A2580" t="s">
        <v>4205</v>
      </c>
      <c r="B2580" t="s">
        <v>579</v>
      </c>
      <c r="C2580" t="s">
        <v>4201</v>
      </c>
      <c r="D2580" s="1">
        <v>45801</v>
      </c>
      <c r="E2580">
        <v>21</v>
      </c>
    </row>
    <row r="2581" spans="1:5" x14ac:dyDescent="0.25">
      <c r="A2581" t="s">
        <v>4206</v>
      </c>
      <c r="B2581" t="s">
        <v>579</v>
      </c>
      <c r="C2581" t="s">
        <v>4201</v>
      </c>
      <c r="D2581" s="1">
        <v>45823</v>
      </c>
      <c r="E2581">
        <v>21</v>
      </c>
    </row>
    <row r="2582" spans="1:5" x14ac:dyDescent="0.25">
      <c r="A2582" t="s">
        <v>4207</v>
      </c>
      <c r="B2582" t="s">
        <v>580</v>
      </c>
      <c r="C2582" t="s">
        <v>4208</v>
      </c>
      <c r="D2582" s="1">
        <v>45681</v>
      </c>
      <c r="E2582">
        <v>30</v>
      </c>
    </row>
    <row r="2583" spans="1:5" x14ac:dyDescent="0.25">
      <c r="A2583" t="s">
        <v>4209</v>
      </c>
      <c r="B2583" t="s">
        <v>580</v>
      </c>
      <c r="C2583" t="s">
        <v>4208</v>
      </c>
      <c r="D2583" s="1">
        <v>45714</v>
      </c>
      <c r="E2583">
        <v>30</v>
      </c>
    </row>
    <row r="2584" spans="1:5" x14ac:dyDescent="0.25">
      <c r="A2584" t="s">
        <v>4210</v>
      </c>
      <c r="B2584" t="s">
        <v>580</v>
      </c>
      <c r="C2584" t="s">
        <v>4208</v>
      </c>
      <c r="D2584" s="1">
        <v>45744</v>
      </c>
      <c r="E2584">
        <v>30</v>
      </c>
    </row>
    <row r="2585" spans="1:5" x14ac:dyDescent="0.25">
      <c r="A2585" t="s">
        <v>4211</v>
      </c>
      <c r="B2585" t="s">
        <v>581</v>
      </c>
      <c r="C2585" t="s">
        <v>4212</v>
      </c>
      <c r="D2585" s="1">
        <v>45830</v>
      </c>
      <c r="E2585">
        <v>21</v>
      </c>
    </row>
    <row r="2586" spans="1:5" x14ac:dyDescent="0.25">
      <c r="A2586" t="s">
        <v>4213</v>
      </c>
      <c r="B2586" t="s">
        <v>581</v>
      </c>
      <c r="C2586" t="s">
        <v>4212</v>
      </c>
      <c r="D2586" s="1">
        <v>45852</v>
      </c>
      <c r="E2586">
        <v>21</v>
      </c>
    </row>
    <row r="2587" spans="1:5" x14ac:dyDescent="0.25">
      <c r="A2587" t="s">
        <v>4214</v>
      </c>
      <c r="B2587" t="s">
        <v>581</v>
      </c>
      <c r="C2587" t="s">
        <v>4212</v>
      </c>
      <c r="D2587" s="1">
        <v>45871</v>
      </c>
      <c r="E2587">
        <v>21</v>
      </c>
    </row>
    <row r="2588" spans="1:5" x14ac:dyDescent="0.25">
      <c r="A2588" t="s">
        <v>4215</v>
      </c>
      <c r="B2588" t="s">
        <v>581</v>
      </c>
      <c r="C2588" t="s">
        <v>4212</v>
      </c>
      <c r="D2588" s="1">
        <v>45895</v>
      </c>
      <c r="E2588">
        <v>21</v>
      </c>
    </row>
    <row r="2589" spans="1:5" x14ac:dyDescent="0.25">
      <c r="A2589" t="s">
        <v>4216</v>
      </c>
      <c r="B2589" t="s">
        <v>581</v>
      </c>
      <c r="C2589" t="s">
        <v>4212</v>
      </c>
      <c r="D2589" s="1">
        <v>45913</v>
      </c>
      <c r="E2589">
        <v>21</v>
      </c>
    </row>
    <row r="2590" spans="1:5" x14ac:dyDescent="0.25">
      <c r="A2590" t="s">
        <v>4217</v>
      </c>
      <c r="B2590" t="s">
        <v>582</v>
      </c>
      <c r="C2590" t="s">
        <v>4218</v>
      </c>
      <c r="D2590" s="1">
        <v>45677</v>
      </c>
      <c r="E2590">
        <v>30</v>
      </c>
    </row>
    <row r="2591" spans="1:5" x14ac:dyDescent="0.25">
      <c r="A2591" t="s">
        <v>4219</v>
      </c>
      <c r="B2591" t="s">
        <v>582</v>
      </c>
      <c r="C2591" t="s">
        <v>4218</v>
      </c>
      <c r="D2591" s="1">
        <v>45707</v>
      </c>
      <c r="E2591">
        <v>30</v>
      </c>
    </row>
    <row r="2592" spans="1:5" x14ac:dyDescent="0.25">
      <c r="A2592" t="s">
        <v>4220</v>
      </c>
      <c r="B2592" t="s">
        <v>582</v>
      </c>
      <c r="C2592" t="s">
        <v>4218</v>
      </c>
      <c r="D2592" s="1">
        <v>45738</v>
      </c>
      <c r="E2592">
        <v>30</v>
      </c>
    </row>
    <row r="2593" spans="1:5" x14ac:dyDescent="0.25">
      <c r="A2593" t="s">
        <v>4221</v>
      </c>
      <c r="B2593" t="s">
        <v>582</v>
      </c>
      <c r="C2593" t="s">
        <v>4218</v>
      </c>
      <c r="D2593" s="1">
        <v>45770</v>
      </c>
      <c r="E2593">
        <v>30</v>
      </c>
    </row>
    <row r="2594" spans="1:5" x14ac:dyDescent="0.25">
      <c r="A2594" t="s">
        <v>4222</v>
      </c>
      <c r="B2594" t="s">
        <v>582</v>
      </c>
      <c r="C2594" t="s">
        <v>4218</v>
      </c>
      <c r="D2594" s="1">
        <v>45799</v>
      </c>
      <c r="E2594">
        <v>30</v>
      </c>
    </row>
    <row r="2595" spans="1:5" x14ac:dyDescent="0.25">
      <c r="A2595" t="s">
        <v>4223</v>
      </c>
      <c r="B2595" t="s">
        <v>583</v>
      </c>
      <c r="C2595" t="s">
        <v>4224</v>
      </c>
      <c r="D2595" s="1">
        <v>45703</v>
      </c>
      <c r="E2595">
        <v>21</v>
      </c>
    </row>
    <row r="2596" spans="1:5" x14ac:dyDescent="0.25">
      <c r="A2596" t="s">
        <v>4225</v>
      </c>
      <c r="B2596" t="s">
        <v>583</v>
      </c>
      <c r="C2596" t="s">
        <v>4224</v>
      </c>
      <c r="D2596" s="1">
        <v>45726</v>
      </c>
      <c r="E2596">
        <v>21</v>
      </c>
    </row>
    <row r="2597" spans="1:5" x14ac:dyDescent="0.25">
      <c r="A2597" t="s">
        <v>4226</v>
      </c>
      <c r="B2597" t="s">
        <v>583</v>
      </c>
      <c r="C2597" t="s">
        <v>4224</v>
      </c>
      <c r="D2597" s="1">
        <v>45748</v>
      </c>
      <c r="E2597">
        <v>21</v>
      </c>
    </row>
    <row r="2598" spans="1:5" x14ac:dyDescent="0.25">
      <c r="A2598" t="s">
        <v>4227</v>
      </c>
      <c r="B2598" t="s">
        <v>583</v>
      </c>
      <c r="C2598" t="s">
        <v>4224</v>
      </c>
      <c r="D2598" s="1">
        <v>45766</v>
      </c>
      <c r="E2598">
        <v>21</v>
      </c>
    </row>
    <row r="2599" spans="1:5" x14ac:dyDescent="0.25">
      <c r="A2599" t="s">
        <v>4228</v>
      </c>
      <c r="B2599" t="s">
        <v>583</v>
      </c>
      <c r="C2599" t="s">
        <v>4224</v>
      </c>
      <c r="D2599" s="1">
        <v>45789</v>
      </c>
      <c r="E2599">
        <v>21</v>
      </c>
    </row>
    <row r="2600" spans="1:5" x14ac:dyDescent="0.25">
      <c r="A2600" t="s">
        <v>4229</v>
      </c>
      <c r="B2600" t="s">
        <v>584</v>
      </c>
      <c r="C2600" t="s">
        <v>4230</v>
      </c>
      <c r="D2600" s="1">
        <v>45738</v>
      </c>
      <c r="E2600">
        <v>30</v>
      </c>
    </row>
    <row r="2601" spans="1:5" x14ac:dyDescent="0.25">
      <c r="A2601" t="s">
        <v>4231</v>
      </c>
      <c r="B2601" t="s">
        <v>584</v>
      </c>
      <c r="C2601" t="s">
        <v>4230</v>
      </c>
      <c r="D2601" s="1">
        <v>45768</v>
      </c>
      <c r="E2601">
        <v>30</v>
      </c>
    </row>
    <row r="2602" spans="1:5" x14ac:dyDescent="0.25">
      <c r="A2602" t="s">
        <v>4232</v>
      </c>
      <c r="B2602" t="s">
        <v>584</v>
      </c>
      <c r="C2602" t="s">
        <v>4230</v>
      </c>
      <c r="D2602" s="1">
        <v>45800</v>
      </c>
      <c r="E2602">
        <v>30</v>
      </c>
    </row>
    <row r="2603" spans="1:5" x14ac:dyDescent="0.25">
      <c r="A2603" t="s">
        <v>4233</v>
      </c>
      <c r="B2603" t="s">
        <v>585</v>
      </c>
      <c r="C2603" t="s">
        <v>4234</v>
      </c>
      <c r="D2603" s="1">
        <v>45713</v>
      </c>
      <c r="E2603">
        <v>28</v>
      </c>
    </row>
    <row r="2604" spans="1:5" x14ac:dyDescent="0.25">
      <c r="A2604" t="s">
        <v>4235</v>
      </c>
      <c r="B2604" t="s">
        <v>585</v>
      </c>
      <c r="C2604" t="s">
        <v>4234</v>
      </c>
      <c r="D2604" s="1">
        <v>45742</v>
      </c>
      <c r="E2604">
        <v>28</v>
      </c>
    </row>
    <row r="2605" spans="1:5" x14ac:dyDescent="0.25">
      <c r="A2605" t="s">
        <v>4236</v>
      </c>
      <c r="B2605" t="s">
        <v>585</v>
      </c>
      <c r="C2605" t="s">
        <v>4234</v>
      </c>
      <c r="D2605" s="1">
        <v>45769</v>
      </c>
      <c r="E2605">
        <v>28</v>
      </c>
    </row>
    <row r="2606" spans="1:5" x14ac:dyDescent="0.25">
      <c r="A2606" t="s">
        <v>4237</v>
      </c>
      <c r="B2606" t="s">
        <v>586</v>
      </c>
      <c r="C2606" t="s">
        <v>4238</v>
      </c>
      <c r="D2606" s="1">
        <v>45726</v>
      </c>
      <c r="E2606">
        <v>21</v>
      </c>
    </row>
    <row r="2607" spans="1:5" x14ac:dyDescent="0.25">
      <c r="A2607" t="s">
        <v>4239</v>
      </c>
      <c r="B2607" t="s">
        <v>586</v>
      </c>
      <c r="C2607" t="s">
        <v>4238</v>
      </c>
      <c r="D2607" s="1">
        <v>45749</v>
      </c>
      <c r="E2607">
        <v>21</v>
      </c>
    </row>
    <row r="2608" spans="1:5" x14ac:dyDescent="0.25">
      <c r="A2608" t="s">
        <v>4240</v>
      </c>
      <c r="B2608" t="s">
        <v>586</v>
      </c>
      <c r="C2608" t="s">
        <v>4238</v>
      </c>
      <c r="D2608" s="1">
        <v>45769</v>
      </c>
      <c r="E2608">
        <v>21</v>
      </c>
    </row>
    <row r="2609" spans="1:5" x14ac:dyDescent="0.25">
      <c r="A2609" t="s">
        <v>4241</v>
      </c>
      <c r="B2609" t="s">
        <v>586</v>
      </c>
      <c r="C2609" t="s">
        <v>4238</v>
      </c>
      <c r="D2609" s="1">
        <v>45791</v>
      </c>
      <c r="E2609">
        <v>21</v>
      </c>
    </row>
    <row r="2610" spans="1:5" x14ac:dyDescent="0.25">
      <c r="A2610" t="s">
        <v>4242</v>
      </c>
      <c r="B2610" t="s">
        <v>587</v>
      </c>
      <c r="C2610" t="s">
        <v>4243</v>
      </c>
      <c r="D2610" s="1">
        <v>45832</v>
      </c>
      <c r="E2610">
        <v>30</v>
      </c>
    </row>
    <row r="2611" spans="1:5" x14ac:dyDescent="0.25">
      <c r="A2611" t="s">
        <v>4244</v>
      </c>
      <c r="B2611" t="s">
        <v>587</v>
      </c>
      <c r="C2611" t="s">
        <v>4243</v>
      </c>
      <c r="D2611" s="1">
        <v>45862</v>
      </c>
      <c r="E2611">
        <v>30</v>
      </c>
    </row>
    <row r="2612" spans="1:5" x14ac:dyDescent="0.25">
      <c r="A2612" t="s">
        <v>4245</v>
      </c>
      <c r="B2612" t="s">
        <v>587</v>
      </c>
      <c r="C2612" t="s">
        <v>4243</v>
      </c>
      <c r="D2612" s="1">
        <v>45891</v>
      </c>
      <c r="E2612">
        <v>30</v>
      </c>
    </row>
    <row r="2613" spans="1:5" x14ac:dyDescent="0.25">
      <c r="A2613" t="s">
        <v>4246</v>
      </c>
      <c r="B2613" t="s">
        <v>587</v>
      </c>
      <c r="C2613" t="s">
        <v>4243</v>
      </c>
      <c r="D2613" s="1">
        <v>45919</v>
      </c>
      <c r="E2613">
        <v>30</v>
      </c>
    </row>
    <row r="2614" spans="1:5" x14ac:dyDescent="0.25">
      <c r="A2614" t="s">
        <v>4247</v>
      </c>
      <c r="B2614" t="s">
        <v>587</v>
      </c>
      <c r="C2614" t="s">
        <v>4243</v>
      </c>
      <c r="D2614" s="1">
        <v>45950</v>
      </c>
      <c r="E2614">
        <v>30</v>
      </c>
    </row>
    <row r="2615" spans="1:5" x14ac:dyDescent="0.25">
      <c r="A2615" t="s">
        <v>4248</v>
      </c>
      <c r="B2615" t="s">
        <v>588</v>
      </c>
      <c r="C2615" t="s">
        <v>4249</v>
      </c>
      <c r="D2615" s="1">
        <v>45785</v>
      </c>
      <c r="E2615">
        <v>28</v>
      </c>
    </row>
    <row r="2616" spans="1:5" x14ac:dyDescent="0.25">
      <c r="A2616" t="s">
        <v>4250</v>
      </c>
      <c r="B2616" t="s">
        <v>588</v>
      </c>
      <c r="C2616" t="s">
        <v>4249</v>
      </c>
      <c r="D2616" s="1">
        <v>45816</v>
      </c>
      <c r="E2616">
        <v>28</v>
      </c>
    </row>
    <row r="2617" spans="1:5" x14ac:dyDescent="0.25">
      <c r="A2617" t="s">
        <v>4251</v>
      </c>
      <c r="B2617" t="s">
        <v>588</v>
      </c>
      <c r="C2617" t="s">
        <v>4249</v>
      </c>
      <c r="D2617" s="1">
        <v>45845</v>
      </c>
      <c r="E2617">
        <v>28</v>
      </c>
    </row>
    <row r="2618" spans="1:5" x14ac:dyDescent="0.25">
      <c r="A2618" t="s">
        <v>4252</v>
      </c>
      <c r="B2618" t="s">
        <v>589</v>
      </c>
      <c r="C2618" t="s">
        <v>4253</v>
      </c>
      <c r="D2618" s="1">
        <v>45718</v>
      </c>
      <c r="E2618">
        <v>21</v>
      </c>
    </row>
    <row r="2619" spans="1:5" x14ac:dyDescent="0.25">
      <c r="A2619" t="s">
        <v>4254</v>
      </c>
      <c r="B2619" t="s">
        <v>589</v>
      </c>
      <c r="C2619" t="s">
        <v>4253</v>
      </c>
      <c r="D2619" s="1">
        <v>45741</v>
      </c>
      <c r="E2619">
        <v>21</v>
      </c>
    </row>
    <row r="2620" spans="1:5" x14ac:dyDescent="0.25">
      <c r="A2620" t="s">
        <v>4255</v>
      </c>
      <c r="B2620" t="s">
        <v>589</v>
      </c>
      <c r="C2620" t="s">
        <v>4253</v>
      </c>
      <c r="D2620" s="1">
        <v>45762</v>
      </c>
      <c r="E2620">
        <v>21</v>
      </c>
    </row>
    <row r="2621" spans="1:5" x14ac:dyDescent="0.25">
      <c r="A2621" t="s">
        <v>4256</v>
      </c>
      <c r="B2621" t="s">
        <v>590</v>
      </c>
      <c r="C2621" t="s">
        <v>4257</v>
      </c>
      <c r="D2621" s="1">
        <v>45725</v>
      </c>
      <c r="E2621">
        <v>28</v>
      </c>
    </row>
    <row r="2622" spans="1:5" x14ac:dyDescent="0.25">
      <c r="A2622" t="s">
        <v>4258</v>
      </c>
      <c r="B2622" t="s">
        <v>590</v>
      </c>
      <c r="C2622" t="s">
        <v>4257</v>
      </c>
      <c r="D2622" s="1">
        <v>45753</v>
      </c>
      <c r="E2622">
        <v>28</v>
      </c>
    </row>
    <row r="2623" spans="1:5" x14ac:dyDescent="0.25">
      <c r="A2623" t="s">
        <v>4259</v>
      </c>
      <c r="B2623" t="s">
        <v>590</v>
      </c>
      <c r="C2623" t="s">
        <v>4257</v>
      </c>
      <c r="D2623" s="1">
        <v>45778</v>
      </c>
      <c r="E2623">
        <v>28</v>
      </c>
    </row>
    <row r="2624" spans="1:5" x14ac:dyDescent="0.25">
      <c r="A2624" t="s">
        <v>4260</v>
      </c>
      <c r="B2624" t="s">
        <v>590</v>
      </c>
      <c r="C2624" t="s">
        <v>4257</v>
      </c>
      <c r="D2624" s="1">
        <v>45803</v>
      </c>
      <c r="E2624">
        <v>28</v>
      </c>
    </row>
    <row r="2625" spans="1:5" x14ac:dyDescent="0.25">
      <c r="A2625" t="s">
        <v>4261</v>
      </c>
      <c r="B2625" t="s">
        <v>591</v>
      </c>
      <c r="C2625" t="s">
        <v>4262</v>
      </c>
      <c r="D2625" s="1">
        <v>45716</v>
      </c>
      <c r="E2625">
        <v>21</v>
      </c>
    </row>
    <row r="2626" spans="1:5" x14ac:dyDescent="0.25">
      <c r="A2626" t="s">
        <v>4263</v>
      </c>
      <c r="B2626" t="s">
        <v>591</v>
      </c>
      <c r="C2626" t="s">
        <v>4262</v>
      </c>
      <c r="D2626" s="1">
        <v>45734</v>
      </c>
      <c r="E2626">
        <v>21</v>
      </c>
    </row>
    <row r="2627" spans="1:5" x14ac:dyDescent="0.25">
      <c r="A2627" t="s">
        <v>4264</v>
      </c>
      <c r="B2627" t="s">
        <v>591</v>
      </c>
      <c r="C2627" t="s">
        <v>4262</v>
      </c>
      <c r="D2627" s="1">
        <v>45754</v>
      </c>
      <c r="E2627">
        <v>21</v>
      </c>
    </row>
    <row r="2628" spans="1:5" x14ac:dyDescent="0.25">
      <c r="A2628" t="s">
        <v>4265</v>
      </c>
      <c r="B2628" t="s">
        <v>591</v>
      </c>
      <c r="C2628" t="s">
        <v>4262</v>
      </c>
      <c r="D2628" s="1">
        <v>45775</v>
      </c>
      <c r="E2628">
        <v>21</v>
      </c>
    </row>
    <row r="2629" spans="1:5" x14ac:dyDescent="0.25">
      <c r="A2629" t="s">
        <v>4266</v>
      </c>
      <c r="B2629" t="s">
        <v>591</v>
      </c>
      <c r="C2629" t="s">
        <v>4262</v>
      </c>
      <c r="D2629" s="1">
        <v>45798</v>
      </c>
      <c r="E2629">
        <v>21</v>
      </c>
    </row>
    <row r="2630" spans="1:5" x14ac:dyDescent="0.25">
      <c r="A2630" t="s">
        <v>4267</v>
      </c>
      <c r="B2630" t="s">
        <v>592</v>
      </c>
      <c r="C2630" t="s">
        <v>4268</v>
      </c>
      <c r="D2630" s="1">
        <v>45721</v>
      </c>
      <c r="E2630">
        <v>28</v>
      </c>
    </row>
    <row r="2631" spans="1:5" x14ac:dyDescent="0.25">
      <c r="A2631" t="s">
        <v>4269</v>
      </c>
      <c r="B2631" t="s">
        <v>592</v>
      </c>
      <c r="C2631" t="s">
        <v>4268</v>
      </c>
      <c r="D2631" s="1">
        <v>45748</v>
      </c>
      <c r="E2631">
        <v>28</v>
      </c>
    </row>
    <row r="2632" spans="1:5" x14ac:dyDescent="0.25">
      <c r="A2632" t="s">
        <v>4270</v>
      </c>
      <c r="B2632" t="s">
        <v>592</v>
      </c>
      <c r="C2632" t="s">
        <v>4268</v>
      </c>
      <c r="D2632" s="1">
        <v>45778</v>
      </c>
      <c r="E2632">
        <v>28</v>
      </c>
    </row>
    <row r="2633" spans="1:5" x14ac:dyDescent="0.25">
      <c r="A2633" t="s">
        <v>4271</v>
      </c>
      <c r="B2633" t="s">
        <v>592</v>
      </c>
      <c r="C2633" t="s">
        <v>4268</v>
      </c>
      <c r="D2633" s="1">
        <v>45803</v>
      </c>
      <c r="E2633">
        <v>28</v>
      </c>
    </row>
    <row r="2634" spans="1:5" x14ac:dyDescent="0.25">
      <c r="A2634" t="s">
        <v>4272</v>
      </c>
      <c r="B2634" t="s">
        <v>593</v>
      </c>
      <c r="C2634" t="s">
        <v>4273</v>
      </c>
      <c r="D2634" s="1">
        <v>45697</v>
      </c>
      <c r="E2634">
        <v>30</v>
      </c>
    </row>
    <row r="2635" spans="1:5" x14ac:dyDescent="0.25">
      <c r="A2635" t="s">
        <v>4274</v>
      </c>
      <c r="B2635" t="s">
        <v>593</v>
      </c>
      <c r="C2635" t="s">
        <v>4273</v>
      </c>
      <c r="D2635" s="1">
        <v>45728</v>
      </c>
      <c r="E2635">
        <v>30</v>
      </c>
    </row>
    <row r="2636" spans="1:5" x14ac:dyDescent="0.25">
      <c r="A2636" t="s">
        <v>4275</v>
      </c>
      <c r="B2636" t="s">
        <v>593</v>
      </c>
      <c r="C2636" t="s">
        <v>4273</v>
      </c>
      <c r="D2636" s="1">
        <v>45757</v>
      </c>
      <c r="E2636">
        <v>30</v>
      </c>
    </row>
    <row r="2637" spans="1:5" x14ac:dyDescent="0.25">
      <c r="A2637" t="s">
        <v>4276</v>
      </c>
      <c r="B2637" t="s">
        <v>593</v>
      </c>
      <c r="C2637" t="s">
        <v>4273</v>
      </c>
      <c r="D2637" s="1">
        <v>45784</v>
      </c>
      <c r="E2637">
        <v>30</v>
      </c>
    </row>
    <row r="2638" spans="1:5" x14ac:dyDescent="0.25">
      <c r="A2638" t="s">
        <v>4277</v>
      </c>
      <c r="B2638" t="s">
        <v>594</v>
      </c>
      <c r="C2638" t="s">
        <v>4278</v>
      </c>
      <c r="D2638" s="1">
        <v>45688</v>
      </c>
      <c r="E2638">
        <v>21</v>
      </c>
    </row>
    <row r="2639" spans="1:5" x14ac:dyDescent="0.25">
      <c r="A2639" t="s">
        <v>4279</v>
      </c>
      <c r="B2639" t="s">
        <v>594</v>
      </c>
      <c r="C2639" t="s">
        <v>4278</v>
      </c>
      <c r="D2639" s="1">
        <v>45709</v>
      </c>
      <c r="E2639">
        <v>21</v>
      </c>
    </row>
    <row r="2640" spans="1:5" x14ac:dyDescent="0.25">
      <c r="A2640" t="s">
        <v>4280</v>
      </c>
      <c r="B2640" t="s">
        <v>594</v>
      </c>
      <c r="C2640" t="s">
        <v>4278</v>
      </c>
      <c r="D2640" s="1">
        <v>45729</v>
      </c>
      <c r="E2640">
        <v>21</v>
      </c>
    </row>
    <row r="2641" spans="1:5" x14ac:dyDescent="0.25">
      <c r="A2641" t="s">
        <v>4281</v>
      </c>
      <c r="B2641" t="s">
        <v>594</v>
      </c>
      <c r="C2641" t="s">
        <v>4278</v>
      </c>
      <c r="D2641" s="1">
        <v>45751</v>
      </c>
      <c r="E2641">
        <v>21</v>
      </c>
    </row>
    <row r="2642" spans="1:5" x14ac:dyDescent="0.25">
      <c r="A2642" t="s">
        <v>4282</v>
      </c>
      <c r="B2642" t="s">
        <v>594</v>
      </c>
      <c r="C2642" t="s">
        <v>4278</v>
      </c>
      <c r="D2642" s="1">
        <v>45770</v>
      </c>
      <c r="E2642">
        <v>21</v>
      </c>
    </row>
    <row r="2643" spans="1:5" x14ac:dyDescent="0.25">
      <c r="A2643" t="s">
        <v>4283</v>
      </c>
      <c r="B2643" t="s">
        <v>594</v>
      </c>
      <c r="C2643" t="s">
        <v>4278</v>
      </c>
      <c r="D2643" s="1">
        <v>45793</v>
      </c>
      <c r="E2643">
        <v>21</v>
      </c>
    </row>
    <row r="2644" spans="1:5" x14ac:dyDescent="0.25">
      <c r="A2644" t="s">
        <v>4284</v>
      </c>
      <c r="B2644" t="s">
        <v>595</v>
      </c>
      <c r="C2644" t="s">
        <v>4285</v>
      </c>
      <c r="D2644" s="1">
        <v>45831</v>
      </c>
      <c r="E2644">
        <v>30</v>
      </c>
    </row>
    <row r="2645" spans="1:5" x14ac:dyDescent="0.25">
      <c r="A2645" t="s">
        <v>4286</v>
      </c>
      <c r="B2645" t="s">
        <v>595</v>
      </c>
      <c r="C2645" t="s">
        <v>4285</v>
      </c>
      <c r="D2645" s="1">
        <v>45860</v>
      </c>
      <c r="E2645">
        <v>30</v>
      </c>
    </row>
    <row r="2646" spans="1:5" x14ac:dyDescent="0.25">
      <c r="A2646" t="s">
        <v>4287</v>
      </c>
      <c r="B2646" t="s">
        <v>595</v>
      </c>
      <c r="C2646" t="s">
        <v>4285</v>
      </c>
      <c r="D2646" s="1">
        <v>45890</v>
      </c>
      <c r="E2646">
        <v>30</v>
      </c>
    </row>
    <row r="2647" spans="1:5" x14ac:dyDescent="0.25">
      <c r="A2647" t="s">
        <v>4288</v>
      </c>
      <c r="B2647" t="s">
        <v>595</v>
      </c>
      <c r="C2647" t="s">
        <v>4285</v>
      </c>
      <c r="D2647" s="1">
        <v>45919</v>
      </c>
      <c r="E2647">
        <v>30</v>
      </c>
    </row>
    <row r="2648" spans="1:5" x14ac:dyDescent="0.25">
      <c r="A2648" t="s">
        <v>4289</v>
      </c>
      <c r="B2648" t="s">
        <v>596</v>
      </c>
      <c r="C2648" t="s">
        <v>4290</v>
      </c>
      <c r="D2648" s="1">
        <v>45815</v>
      </c>
      <c r="E2648">
        <v>28</v>
      </c>
    </row>
    <row r="2649" spans="1:5" x14ac:dyDescent="0.25">
      <c r="A2649" t="s">
        <v>4291</v>
      </c>
      <c r="B2649" t="s">
        <v>596</v>
      </c>
      <c r="C2649" t="s">
        <v>4290</v>
      </c>
      <c r="D2649" s="1">
        <v>45843</v>
      </c>
      <c r="E2649">
        <v>28</v>
      </c>
    </row>
    <row r="2650" spans="1:5" x14ac:dyDescent="0.25">
      <c r="A2650" t="s">
        <v>4292</v>
      </c>
      <c r="B2650" t="s">
        <v>596</v>
      </c>
      <c r="C2650" t="s">
        <v>4290</v>
      </c>
      <c r="D2650" s="1">
        <v>45868</v>
      </c>
      <c r="E2650">
        <v>28</v>
      </c>
    </row>
    <row r="2651" spans="1:5" x14ac:dyDescent="0.25">
      <c r="A2651" t="s">
        <v>4293</v>
      </c>
      <c r="B2651" t="s">
        <v>596</v>
      </c>
      <c r="C2651" t="s">
        <v>4290</v>
      </c>
      <c r="D2651" s="1">
        <v>45897</v>
      </c>
      <c r="E2651">
        <v>28</v>
      </c>
    </row>
    <row r="2652" spans="1:5" x14ac:dyDescent="0.25">
      <c r="A2652" t="s">
        <v>4294</v>
      </c>
      <c r="B2652" t="s">
        <v>596</v>
      </c>
      <c r="C2652" t="s">
        <v>4290</v>
      </c>
      <c r="D2652" s="1">
        <v>45927</v>
      </c>
      <c r="E2652">
        <v>28</v>
      </c>
    </row>
    <row r="2653" spans="1:5" x14ac:dyDescent="0.25">
      <c r="A2653" t="s">
        <v>4295</v>
      </c>
      <c r="B2653" t="s">
        <v>596</v>
      </c>
      <c r="C2653" t="s">
        <v>4290</v>
      </c>
      <c r="D2653" s="1">
        <v>45956</v>
      </c>
      <c r="E2653">
        <v>28</v>
      </c>
    </row>
    <row r="2654" spans="1:5" x14ac:dyDescent="0.25">
      <c r="A2654" t="s">
        <v>4296</v>
      </c>
      <c r="B2654" t="s">
        <v>597</v>
      </c>
      <c r="C2654" t="s">
        <v>4297</v>
      </c>
      <c r="D2654" s="1">
        <v>45796</v>
      </c>
      <c r="E2654">
        <v>28</v>
      </c>
    </row>
    <row r="2655" spans="1:5" x14ac:dyDescent="0.25">
      <c r="A2655" t="s">
        <v>4298</v>
      </c>
      <c r="B2655" t="s">
        <v>597</v>
      </c>
      <c r="C2655" t="s">
        <v>4297</v>
      </c>
      <c r="D2655" s="1">
        <v>45824</v>
      </c>
      <c r="E2655">
        <v>28</v>
      </c>
    </row>
    <row r="2656" spans="1:5" x14ac:dyDescent="0.25">
      <c r="A2656" t="s">
        <v>4299</v>
      </c>
      <c r="B2656" t="s">
        <v>597</v>
      </c>
      <c r="C2656" t="s">
        <v>4297</v>
      </c>
      <c r="D2656" s="1">
        <v>45852</v>
      </c>
      <c r="E2656">
        <v>28</v>
      </c>
    </row>
    <row r="2657" spans="1:5" x14ac:dyDescent="0.25">
      <c r="A2657" t="s">
        <v>4300</v>
      </c>
      <c r="B2657" t="s">
        <v>597</v>
      </c>
      <c r="C2657" t="s">
        <v>4297</v>
      </c>
      <c r="D2657" s="1">
        <v>45881</v>
      </c>
      <c r="E2657">
        <v>28</v>
      </c>
    </row>
    <row r="2658" spans="1:5" x14ac:dyDescent="0.25">
      <c r="A2658" t="s">
        <v>4301</v>
      </c>
      <c r="B2658" t="s">
        <v>597</v>
      </c>
      <c r="C2658" t="s">
        <v>4297</v>
      </c>
      <c r="D2658" s="1">
        <v>45912</v>
      </c>
      <c r="E2658">
        <v>28</v>
      </c>
    </row>
    <row r="2659" spans="1:5" x14ac:dyDescent="0.25">
      <c r="A2659" t="s">
        <v>4302</v>
      </c>
      <c r="B2659" t="s">
        <v>597</v>
      </c>
      <c r="C2659" t="s">
        <v>4297</v>
      </c>
      <c r="D2659" s="1">
        <v>45937</v>
      </c>
      <c r="E2659">
        <v>28</v>
      </c>
    </row>
    <row r="2660" spans="1:5" x14ac:dyDescent="0.25">
      <c r="A2660" t="s">
        <v>4303</v>
      </c>
      <c r="B2660" t="s">
        <v>598</v>
      </c>
      <c r="C2660" t="s">
        <v>4304</v>
      </c>
      <c r="D2660" s="1">
        <v>45781</v>
      </c>
      <c r="E2660">
        <v>28</v>
      </c>
    </row>
    <row r="2661" spans="1:5" x14ac:dyDescent="0.25">
      <c r="A2661" t="s">
        <v>4305</v>
      </c>
      <c r="B2661" t="s">
        <v>598</v>
      </c>
      <c r="C2661" t="s">
        <v>4304</v>
      </c>
      <c r="D2661" s="1">
        <v>45808</v>
      </c>
      <c r="E2661">
        <v>28</v>
      </c>
    </row>
    <row r="2662" spans="1:5" x14ac:dyDescent="0.25">
      <c r="A2662" t="s">
        <v>4306</v>
      </c>
      <c r="B2662" t="s">
        <v>598</v>
      </c>
      <c r="C2662" t="s">
        <v>4304</v>
      </c>
      <c r="D2662" s="1">
        <v>45837</v>
      </c>
      <c r="E2662">
        <v>28</v>
      </c>
    </row>
    <row r="2663" spans="1:5" x14ac:dyDescent="0.25">
      <c r="A2663" t="s">
        <v>4307</v>
      </c>
      <c r="B2663" t="s">
        <v>598</v>
      </c>
      <c r="C2663" t="s">
        <v>4304</v>
      </c>
      <c r="D2663" s="1">
        <v>45862</v>
      </c>
      <c r="E2663">
        <v>28</v>
      </c>
    </row>
    <row r="2664" spans="1:5" x14ac:dyDescent="0.25">
      <c r="A2664" t="s">
        <v>4308</v>
      </c>
      <c r="B2664" t="s">
        <v>599</v>
      </c>
      <c r="C2664" t="s">
        <v>4309</v>
      </c>
      <c r="D2664" s="1">
        <v>45816</v>
      </c>
      <c r="E2664">
        <v>28</v>
      </c>
    </row>
    <row r="2665" spans="1:5" x14ac:dyDescent="0.25">
      <c r="A2665" t="s">
        <v>4310</v>
      </c>
      <c r="B2665" t="s">
        <v>599</v>
      </c>
      <c r="C2665" t="s">
        <v>4309</v>
      </c>
      <c r="D2665" s="1">
        <v>45847</v>
      </c>
      <c r="E2665">
        <v>28</v>
      </c>
    </row>
    <row r="2666" spans="1:5" x14ac:dyDescent="0.25">
      <c r="A2666" t="s">
        <v>4311</v>
      </c>
      <c r="B2666" t="s">
        <v>599</v>
      </c>
      <c r="C2666" t="s">
        <v>4309</v>
      </c>
      <c r="D2666" s="1">
        <v>45875</v>
      </c>
      <c r="E2666">
        <v>28</v>
      </c>
    </row>
    <row r="2667" spans="1:5" x14ac:dyDescent="0.25">
      <c r="A2667" t="s">
        <v>4312</v>
      </c>
      <c r="B2667" t="s">
        <v>600</v>
      </c>
      <c r="C2667" t="s">
        <v>4313</v>
      </c>
      <c r="D2667" s="1">
        <v>45784</v>
      </c>
      <c r="E2667">
        <v>21</v>
      </c>
    </row>
    <row r="2668" spans="1:5" x14ac:dyDescent="0.25">
      <c r="A2668" t="s">
        <v>4314</v>
      </c>
      <c r="B2668" t="s">
        <v>600</v>
      </c>
      <c r="C2668" t="s">
        <v>4313</v>
      </c>
      <c r="D2668" s="1">
        <v>45804</v>
      </c>
      <c r="E2668">
        <v>21</v>
      </c>
    </row>
    <row r="2669" spans="1:5" x14ac:dyDescent="0.25">
      <c r="A2669" t="s">
        <v>4315</v>
      </c>
      <c r="B2669" t="s">
        <v>600</v>
      </c>
      <c r="C2669" t="s">
        <v>4313</v>
      </c>
      <c r="D2669" s="1">
        <v>45828</v>
      </c>
      <c r="E2669">
        <v>21</v>
      </c>
    </row>
    <row r="2670" spans="1:5" x14ac:dyDescent="0.25">
      <c r="A2670" t="s">
        <v>4316</v>
      </c>
      <c r="B2670" t="s">
        <v>600</v>
      </c>
      <c r="C2670" t="s">
        <v>4313</v>
      </c>
      <c r="D2670" s="1">
        <v>45850</v>
      </c>
      <c r="E2670">
        <v>21</v>
      </c>
    </row>
    <row r="2671" spans="1:5" x14ac:dyDescent="0.25">
      <c r="A2671" t="s">
        <v>4317</v>
      </c>
      <c r="B2671" t="s">
        <v>600</v>
      </c>
      <c r="C2671" t="s">
        <v>4313</v>
      </c>
      <c r="D2671" s="1">
        <v>45873</v>
      </c>
      <c r="E2671">
        <v>21</v>
      </c>
    </row>
    <row r="2672" spans="1:5" x14ac:dyDescent="0.25">
      <c r="A2672" t="s">
        <v>4318</v>
      </c>
      <c r="B2672" t="s">
        <v>601</v>
      </c>
      <c r="C2672" t="s">
        <v>4319</v>
      </c>
      <c r="D2672" s="1">
        <v>45728</v>
      </c>
      <c r="E2672">
        <v>21</v>
      </c>
    </row>
    <row r="2673" spans="1:5" x14ac:dyDescent="0.25">
      <c r="A2673" t="s">
        <v>4320</v>
      </c>
      <c r="B2673" t="s">
        <v>601</v>
      </c>
      <c r="C2673" t="s">
        <v>4319</v>
      </c>
      <c r="D2673" s="1">
        <v>45751</v>
      </c>
      <c r="E2673">
        <v>21</v>
      </c>
    </row>
    <row r="2674" spans="1:5" x14ac:dyDescent="0.25">
      <c r="A2674" t="s">
        <v>4321</v>
      </c>
      <c r="B2674" t="s">
        <v>601</v>
      </c>
      <c r="C2674" t="s">
        <v>4319</v>
      </c>
      <c r="D2674" s="1">
        <v>45774</v>
      </c>
      <c r="E2674">
        <v>21</v>
      </c>
    </row>
    <row r="2675" spans="1:5" x14ac:dyDescent="0.25">
      <c r="A2675" t="s">
        <v>4322</v>
      </c>
      <c r="B2675" t="s">
        <v>602</v>
      </c>
      <c r="C2675" t="s">
        <v>4323</v>
      </c>
      <c r="D2675" s="1">
        <v>45704</v>
      </c>
      <c r="E2675">
        <v>21</v>
      </c>
    </row>
    <row r="2676" spans="1:5" x14ac:dyDescent="0.25">
      <c r="A2676" t="s">
        <v>4324</v>
      </c>
      <c r="B2676" t="s">
        <v>602</v>
      </c>
      <c r="C2676" t="s">
        <v>4323</v>
      </c>
      <c r="D2676" s="1">
        <v>45723</v>
      </c>
      <c r="E2676">
        <v>21</v>
      </c>
    </row>
    <row r="2677" spans="1:5" x14ac:dyDescent="0.25">
      <c r="A2677" t="s">
        <v>4325</v>
      </c>
      <c r="B2677" t="s">
        <v>602</v>
      </c>
      <c r="C2677" t="s">
        <v>4323</v>
      </c>
      <c r="D2677" s="1">
        <v>45743</v>
      </c>
      <c r="E2677">
        <v>21</v>
      </c>
    </row>
    <row r="2678" spans="1:5" x14ac:dyDescent="0.25">
      <c r="A2678" t="s">
        <v>4326</v>
      </c>
      <c r="B2678" t="s">
        <v>602</v>
      </c>
      <c r="C2678" t="s">
        <v>4323</v>
      </c>
      <c r="D2678" s="1">
        <v>45766</v>
      </c>
      <c r="E2678">
        <v>21</v>
      </c>
    </row>
    <row r="2679" spans="1:5" x14ac:dyDescent="0.25">
      <c r="A2679" t="s">
        <v>4327</v>
      </c>
      <c r="B2679" t="s">
        <v>602</v>
      </c>
      <c r="C2679" t="s">
        <v>4323</v>
      </c>
      <c r="D2679" s="1">
        <v>45790</v>
      </c>
      <c r="E2679">
        <v>21</v>
      </c>
    </row>
    <row r="2680" spans="1:5" x14ac:dyDescent="0.25">
      <c r="A2680" t="s">
        <v>4328</v>
      </c>
      <c r="B2680" t="s">
        <v>602</v>
      </c>
      <c r="C2680" t="s">
        <v>4323</v>
      </c>
      <c r="D2680" s="1">
        <v>45812</v>
      </c>
      <c r="E2680">
        <v>21</v>
      </c>
    </row>
    <row r="2681" spans="1:5" x14ac:dyDescent="0.25">
      <c r="A2681" t="s">
        <v>4329</v>
      </c>
      <c r="B2681" t="s">
        <v>603</v>
      </c>
      <c r="C2681" t="s">
        <v>4330</v>
      </c>
      <c r="D2681" s="1">
        <v>45729</v>
      </c>
      <c r="E2681">
        <v>21</v>
      </c>
    </row>
    <row r="2682" spans="1:5" x14ac:dyDescent="0.25">
      <c r="A2682" t="s">
        <v>4331</v>
      </c>
      <c r="B2682" t="s">
        <v>603</v>
      </c>
      <c r="C2682" t="s">
        <v>4330</v>
      </c>
      <c r="D2682" s="1">
        <v>45751</v>
      </c>
      <c r="E2682">
        <v>21</v>
      </c>
    </row>
    <row r="2683" spans="1:5" x14ac:dyDescent="0.25">
      <c r="A2683" t="s">
        <v>4332</v>
      </c>
      <c r="B2683" t="s">
        <v>603</v>
      </c>
      <c r="C2683" t="s">
        <v>4330</v>
      </c>
      <c r="D2683" s="1">
        <v>45773</v>
      </c>
      <c r="E2683">
        <v>21</v>
      </c>
    </row>
    <row r="2684" spans="1:5" x14ac:dyDescent="0.25">
      <c r="A2684" t="s">
        <v>4333</v>
      </c>
      <c r="B2684" t="s">
        <v>604</v>
      </c>
      <c r="C2684" t="s">
        <v>4334</v>
      </c>
      <c r="D2684" s="1">
        <v>45714</v>
      </c>
      <c r="E2684">
        <v>21</v>
      </c>
    </row>
    <row r="2685" spans="1:5" x14ac:dyDescent="0.25">
      <c r="A2685" t="s">
        <v>4335</v>
      </c>
      <c r="B2685" t="s">
        <v>604</v>
      </c>
      <c r="C2685" t="s">
        <v>4334</v>
      </c>
      <c r="D2685" s="1">
        <v>45732</v>
      </c>
      <c r="E2685">
        <v>21</v>
      </c>
    </row>
    <row r="2686" spans="1:5" x14ac:dyDescent="0.25">
      <c r="A2686" t="s">
        <v>4336</v>
      </c>
      <c r="B2686" t="s">
        <v>604</v>
      </c>
      <c r="C2686" t="s">
        <v>4334</v>
      </c>
      <c r="D2686" s="1">
        <v>45753</v>
      </c>
      <c r="E2686">
        <v>21</v>
      </c>
    </row>
    <row r="2687" spans="1:5" x14ac:dyDescent="0.25">
      <c r="A2687" t="s">
        <v>4337</v>
      </c>
      <c r="B2687" t="s">
        <v>605</v>
      </c>
      <c r="C2687" t="s">
        <v>4338</v>
      </c>
      <c r="D2687" s="1">
        <v>45690</v>
      </c>
      <c r="E2687">
        <v>21</v>
      </c>
    </row>
    <row r="2688" spans="1:5" x14ac:dyDescent="0.25">
      <c r="A2688" t="s">
        <v>4339</v>
      </c>
      <c r="B2688" t="s">
        <v>605</v>
      </c>
      <c r="C2688" t="s">
        <v>4338</v>
      </c>
      <c r="D2688" s="1">
        <v>45711</v>
      </c>
      <c r="E2688">
        <v>21</v>
      </c>
    </row>
    <row r="2689" spans="1:5" x14ac:dyDescent="0.25">
      <c r="A2689" t="s">
        <v>4340</v>
      </c>
      <c r="B2689" t="s">
        <v>605</v>
      </c>
      <c r="C2689" t="s">
        <v>4338</v>
      </c>
      <c r="D2689" s="1">
        <v>45735</v>
      </c>
      <c r="E2689">
        <v>21</v>
      </c>
    </row>
    <row r="2690" spans="1:5" x14ac:dyDescent="0.25">
      <c r="A2690" t="s">
        <v>4341</v>
      </c>
      <c r="B2690" t="s">
        <v>605</v>
      </c>
      <c r="C2690" t="s">
        <v>4338</v>
      </c>
      <c r="D2690" s="1">
        <v>45759</v>
      </c>
      <c r="E2690">
        <v>21</v>
      </c>
    </row>
    <row r="2691" spans="1:5" x14ac:dyDescent="0.25">
      <c r="A2691" t="s">
        <v>4342</v>
      </c>
      <c r="B2691" t="s">
        <v>605</v>
      </c>
      <c r="C2691" t="s">
        <v>4338</v>
      </c>
      <c r="D2691" s="1">
        <v>45783</v>
      </c>
      <c r="E2691">
        <v>21</v>
      </c>
    </row>
    <row r="2692" spans="1:5" x14ac:dyDescent="0.25">
      <c r="A2692" t="s">
        <v>4343</v>
      </c>
      <c r="B2692" t="s">
        <v>606</v>
      </c>
      <c r="C2692" t="s">
        <v>4344</v>
      </c>
      <c r="D2692" s="1">
        <v>45792</v>
      </c>
      <c r="E2692">
        <v>30</v>
      </c>
    </row>
    <row r="2693" spans="1:5" x14ac:dyDescent="0.25">
      <c r="A2693" t="s">
        <v>4345</v>
      </c>
      <c r="B2693" t="s">
        <v>606</v>
      </c>
      <c r="C2693" t="s">
        <v>4344</v>
      </c>
      <c r="D2693" s="1">
        <v>45820</v>
      </c>
      <c r="E2693">
        <v>30</v>
      </c>
    </row>
    <row r="2694" spans="1:5" x14ac:dyDescent="0.25">
      <c r="A2694" t="s">
        <v>4346</v>
      </c>
      <c r="B2694" t="s">
        <v>606</v>
      </c>
      <c r="C2694" t="s">
        <v>4344</v>
      </c>
      <c r="D2694" s="1">
        <v>45848</v>
      </c>
      <c r="E2694">
        <v>30</v>
      </c>
    </row>
    <row r="2695" spans="1:5" x14ac:dyDescent="0.25">
      <c r="A2695" t="s">
        <v>4347</v>
      </c>
      <c r="B2695" t="s">
        <v>607</v>
      </c>
      <c r="C2695" t="s">
        <v>4348</v>
      </c>
      <c r="D2695" s="1">
        <v>45780</v>
      </c>
      <c r="E2695">
        <v>30</v>
      </c>
    </row>
    <row r="2696" spans="1:5" x14ac:dyDescent="0.25">
      <c r="A2696" t="s">
        <v>4349</v>
      </c>
      <c r="B2696" t="s">
        <v>607</v>
      </c>
      <c r="C2696" t="s">
        <v>4348</v>
      </c>
      <c r="D2696" s="1">
        <v>45811</v>
      </c>
      <c r="E2696">
        <v>30</v>
      </c>
    </row>
    <row r="2697" spans="1:5" x14ac:dyDescent="0.25">
      <c r="A2697" t="s">
        <v>4350</v>
      </c>
      <c r="B2697" t="s">
        <v>607</v>
      </c>
      <c r="C2697" t="s">
        <v>4348</v>
      </c>
      <c r="D2697" s="1">
        <v>45841</v>
      </c>
      <c r="E2697">
        <v>30</v>
      </c>
    </row>
    <row r="2698" spans="1:5" x14ac:dyDescent="0.25">
      <c r="A2698" t="s">
        <v>4351</v>
      </c>
      <c r="B2698" t="s">
        <v>607</v>
      </c>
      <c r="C2698" t="s">
        <v>4348</v>
      </c>
      <c r="D2698" s="1">
        <v>45870</v>
      </c>
      <c r="E2698">
        <v>30</v>
      </c>
    </row>
    <row r="2699" spans="1:5" x14ac:dyDescent="0.25">
      <c r="A2699" t="s">
        <v>4352</v>
      </c>
      <c r="B2699" t="s">
        <v>608</v>
      </c>
      <c r="C2699" t="s">
        <v>4353</v>
      </c>
      <c r="D2699" s="1">
        <v>45666</v>
      </c>
      <c r="E2699">
        <v>21</v>
      </c>
    </row>
    <row r="2700" spans="1:5" x14ac:dyDescent="0.25">
      <c r="A2700" t="s">
        <v>4354</v>
      </c>
      <c r="B2700" t="s">
        <v>608</v>
      </c>
      <c r="C2700" t="s">
        <v>4353</v>
      </c>
      <c r="D2700" s="1">
        <v>45689</v>
      </c>
      <c r="E2700">
        <v>21</v>
      </c>
    </row>
    <row r="2701" spans="1:5" x14ac:dyDescent="0.25">
      <c r="A2701" t="s">
        <v>4355</v>
      </c>
      <c r="B2701" t="s">
        <v>608</v>
      </c>
      <c r="C2701" t="s">
        <v>4353</v>
      </c>
      <c r="D2701" s="1">
        <v>45710</v>
      </c>
      <c r="E2701">
        <v>21</v>
      </c>
    </row>
    <row r="2702" spans="1:5" x14ac:dyDescent="0.25">
      <c r="A2702" t="s">
        <v>4356</v>
      </c>
      <c r="B2702" t="s">
        <v>608</v>
      </c>
      <c r="C2702" t="s">
        <v>4353</v>
      </c>
      <c r="D2702" s="1">
        <v>45733</v>
      </c>
      <c r="E2702">
        <v>21</v>
      </c>
    </row>
    <row r="2703" spans="1:5" x14ac:dyDescent="0.25">
      <c r="A2703" t="s">
        <v>4357</v>
      </c>
      <c r="B2703" t="s">
        <v>608</v>
      </c>
      <c r="C2703" t="s">
        <v>4353</v>
      </c>
      <c r="D2703" s="1">
        <v>45754</v>
      </c>
      <c r="E2703">
        <v>21</v>
      </c>
    </row>
    <row r="2704" spans="1:5" x14ac:dyDescent="0.25">
      <c r="A2704" t="s">
        <v>4358</v>
      </c>
      <c r="B2704" t="s">
        <v>608</v>
      </c>
      <c r="C2704" t="s">
        <v>4353</v>
      </c>
      <c r="D2704" s="1">
        <v>45778</v>
      </c>
      <c r="E2704">
        <v>21</v>
      </c>
    </row>
    <row r="2705" spans="1:5" x14ac:dyDescent="0.25">
      <c r="A2705" t="s">
        <v>4359</v>
      </c>
      <c r="B2705" t="s">
        <v>609</v>
      </c>
      <c r="C2705" t="s">
        <v>4360</v>
      </c>
      <c r="D2705" s="1">
        <v>45746</v>
      </c>
      <c r="E2705">
        <v>21</v>
      </c>
    </row>
    <row r="2706" spans="1:5" x14ac:dyDescent="0.25">
      <c r="A2706" t="s">
        <v>4361</v>
      </c>
      <c r="B2706" t="s">
        <v>609</v>
      </c>
      <c r="C2706" t="s">
        <v>4360</v>
      </c>
      <c r="D2706" s="1">
        <v>45764</v>
      </c>
      <c r="E2706">
        <v>21</v>
      </c>
    </row>
    <row r="2707" spans="1:5" x14ac:dyDescent="0.25">
      <c r="A2707" t="s">
        <v>4362</v>
      </c>
      <c r="B2707" t="s">
        <v>609</v>
      </c>
      <c r="C2707" t="s">
        <v>4360</v>
      </c>
      <c r="D2707" s="1">
        <v>45782</v>
      </c>
      <c r="E2707">
        <v>21</v>
      </c>
    </row>
    <row r="2708" spans="1:5" x14ac:dyDescent="0.25">
      <c r="A2708" t="s">
        <v>4363</v>
      </c>
      <c r="B2708" t="s">
        <v>609</v>
      </c>
      <c r="C2708" t="s">
        <v>4360</v>
      </c>
      <c r="D2708" s="1">
        <v>45800</v>
      </c>
      <c r="E2708">
        <v>21</v>
      </c>
    </row>
    <row r="2709" spans="1:5" x14ac:dyDescent="0.25">
      <c r="A2709" t="s">
        <v>4364</v>
      </c>
      <c r="B2709" t="s">
        <v>609</v>
      </c>
      <c r="C2709" t="s">
        <v>4360</v>
      </c>
      <c r="D2709" s="1">
        <v>45818</v>
      </c>
      <c r="E2709">
        <v>21</v>
      </c>
    </row>
    <row r="2710" spans="1:5" x14ac:dyDescent="0.25">
      <c r="A2710" t="s">
        <v>4365</v>
      </c>
      <c r="B2710" t="s">
        <v>610</v>
      </c>
      <c r="C2710" t="s">
        <v>4366</v>
      </c>
      <c r="D2710" s="1">
        <v>45833</v>
      </c>
      <c r="E2710">
        <v>28</v>
      </c>
    </row>
    <row r="2711" spans="1:5" x14ac:dyDescent="0.25">
      <c r="A2711" t="s">
        <v>4367</v>
      </c>
      <c r="B2711" t="s">
        <v>610</v>
      </c>
      <c r="C2711" t="s">
        <v>4366</v>
      </c>
      <c r="D2711" s="1">
        <v>45858</v>
      </c>
      <c r="E2711">
        <v>28</v>
      </c>
    </row>
    <row r="2712" spans="1:5" x14ac:dyDescent="0.25">
      <c r="A2712" t="s">
        <v>4368</v>
      </c>
      <c r="B2712" t="s">
        <v>610</v>
      </c>
      <c r="C2712" t="s">
        <v>4366</v>
      </c>
      <c r="D2712" s="1">
        <v>45885</v>
      </c>
      <c r="E2712">
        <v>28</v>
      </c>
    </row>
    <row r="2713" spans="1:5" x14ac:dyDescent="0.25">
      <c r="A2713" t="s">
        <v>4369</v>
      </c>
      <c r="B2713" t="s">
        <v>610</v>
      </c>
      <c r="C2713" t="s">
        <v>4366</v>
      </c>
      <c r="D2713" s="1">
        <v>45916</v>
      </c>
      <c r="E2713">
        <v>28</v>
      </c>
    </row>
    <row r="2714" spans="1:5" x14ac:dyDescent="0.25">
      <c r="A2714" t="s">
        <v>4370</v>
      </c>
      <c r="B2714" t="s">
        <v>610</v>
      </c>
      <c r="C2714" t="s">
        <v>4366</v>
      </c>
      <c r="D2714" s="1">
        <v>45942</v>
      </c>
      <c r="E2714">
        <v>28</v>
      </c>
    </row>
    <row r="2715" spans="1:5" x14ac:dyDescent="0.25">
      <c r="A2715" t="s">
        <v>4371</v>
      </c>
      <c r="B2715" t="s">
        <v>610</v>
      </c>
      <c r="C2715" t="s">
        <v>4366</v>
      </c>
      <c r="D2715" s="1">
        <v>45972</v>
      </c>
      <c r="E2715">
        <v>28</v>
      </c>
    </row>
    <row r="2716" spans="1:5" x14ac:dyDescent="0.25">
      <c r="A2716" t="s">
        <v>4372</v>
      </c>
      <c r="B2716" t="s">
        <v>611</v>
      </c>
      <c r="C2716" t="s">
        <v>4373</v>
      </c>
      <c r="D2716" s="1">
        <v>45775</v>
      </c>
      <c r="E2716">
        <v>30</v>
      </c>
    </row>
    <row r="2717" spans="1:5" x14ac:dyDescent="0.25">
      <c r="A2717" t="s">
        <v>4374</v>
      </c>
      <c r="B2717" t="s">
        <v>611</v>
      </c>
      <c r="C2717" t="s">
        <v>4373</v>
      </c>
      <c r="D2717" s="1">
        <v>45807</v>
      </c>
      <c r="E2717">
        <v>30</v>
      </c>
    </row>
    <row r="2718" spans="1:5" x14ac:dyDescent="0.25">
      <c r="A2718" t="s">
        <v>4375</v>
      </c>
      <c r="B2718" t="s">
        <v>611</v>
      </c>
      <c r="C2718" t="s">
        <v>4373</v>
      </c>
      <c r="D2718" s="1">
        <v>45836</v>
      </c>
      <c r="E2718">
        <v>30</v>
      </c>
    </row>
    <row r="2719" spans="1:5" x14ac:dyDescent="0.25">
      <c r="A2719" t="s">
        <v>4376</v>
      </c>
      <c r="B2719" t="s">
        <v>612</v>
      </c>
      <c r="C2719" t="s">
        <v>4377</v>
      </c>
      <c r="D2719" s="1">
        <v>45836</v>
      </c>
      <c r="E2719">
        <v>30</v>
      </c>
    </row>
    <row r="2720" spans="1:5" x14ac:dyDescent="0.25">
      <c r="A2720" t="s">
        <v>4378</v>
      </c>
      <c r="B2720" t="s">
        <v>612</v>
      </c>
      <c r="C2720" t="s">
        <v>4377</v>
      </c>
      <c r="D2720" s="1">
        <v>45869</v>
      </c>
      <c r="E2720">
        <v>30</v>
      </c>
    </row>
    <row r="2721" spans="1:5" x14ac:dyDescent="0.25">
      <c r="A2721" t="s">
        <v>4379</v>
      </c>
      <c r="B2721" t="s">
        <v>612</v>
      </c>
      <c r="C2721" t="s">
        <v>4377</v>
      </c>
      <c r="D2721" s="1">
        <v>45899</v>
      </c>
      <c r="E2721">
        <v>30</v>
      </c>
    </row>
    <row r="2722" spans="1:5" x14ac:dyDescent="0.25">
      <c r="A2722" t="s">
        <v>4380</v>
      </c>
      <c r="B2722" t="s">
        <v>612</v>
      </c>
      <c r="C2722" t="s">
        <v>4377</v>
      </c>
      <c r="D2722" s="1">
        <v>45932</v>
      </c>
      <c r="E2722">
        <v>30</v>
      </c>
    </row>
    <row r="2723" spans="1:5" x14ac:dyDescent="0.25">
      <c r="A2723" t="s">
        <v>4381</v>
      </c>
      <c r="B2723" t="s">
        <v>613</v>
      </c>
      <c r="C2723" t="s">
        <v>4382</v>
      </c>
      <c r="D2723" s="1">
        <v>45775</v>
      </c>
      <c r="E2723">
        <v>28</v>
      </c>
    </row>
    <row r="2724" spans="1:5" x14ac:dyDescent="0.25">
      <c r="A2724" t="s">
        <v>4383</v>
      </c>
      <c r="B2724" t="s">
        <v>613</v>
      </c>
      <c r="C2724" t="s">
        <v>4382</v>
      </c>
      <c r="D2724" s="1">
        <v>45806</v>
      </c>
      <c r="E2724">
        <v>28</v>
      </c>
    </row>
    <row r="2725" spans="1:5" x14ac:dyDescent="0.25">
      <c r="A2725" t="s">
        <v>4384</v>
      </c>
      <c r="B2725" t="s">
        <v>613</v>
      </c>
      <c r="C2725" t="s">
        <v>4382</v>
      </c>
      <c r="D2725" s="1">
        <v>45833</v>
      </c>
      <c r="E2725">
        <v>28</v>
      </c>
    </row>
    <row r="2726" spans="1:5" x14ac:dyDescent="0.25">
      <c r="A2726" t="s">
        <v>4385</v>
      </c>
      <c r="B2726" t="s">
        <v>613</v>
      </c>
      <c r="C2726" t="s">
        <v>4382</v>
      </c>
      <c r="D2726" s="1">
        <v>45863</v>
      </c>
      <c r="E2726">
        <v>28</v>
      </c>
    </row>
    <row r="2727" spans="1:5" x14ac:dyDescent="0.25">
      <c r="A2727" t="s">
        <v>4386</v>
      </c>
      <c r="B2727" t="s">
        <v>614</v>
      </c>
      <c r="C2727" t="s">
        <v>4387</v>
      </c>
      <c r="D2727" s="1">
        <v>45834</v>
      </c>
      <c r="E2727">
        <v>30</v>
      </c>
    </row>
    <row r="2728" spans="1:5" x14ac:dyDescent="0.25">
      <c r="A2728" t="s">
        <v>4388</v>
      </c>
      <c r="B2728" t="s">
        <v>614</v>
      </c>
      <c r="C2728" t="s">
        <v>4387</v>
      </c>
      <c r="D2728" s="1">
        <v>45861</v>
      </c>
      <c r="E2728">
        <v>30</v>
      </c>
    </row>
    <row r="2729" spans="1:5" x14ac:dyDescent="0.25">
      <c r="A2729" t="s">
        <v>4389</v>
      </c>
      <c r="B2729" t="s">
        <v>614</v>
      </c>
      <c r="C2729" t="s">
        <v>4387</v>
      </c>
      <c r="D2729" s="1">
        <v>45888</v>
      </c>
      <c r="E2729">
        <v>30</v>
      </c>
    </row>
    <row r="2730" spans="1:5" x14ac:dyDescent="0.25">
      <c r="A2730" t="s">
        <v>4390</v>
      </c>
      <c r="B2730" t="s">
        <v>614</v>
      </c>
      <c r="C2730" t="s">
        <v>4387</v>
      </c>
      <c r="D2730" s="1">
        <v>45916</v>
      </c>
      <c r="E2730">
        <v>30</v>
      </c>
    </row>
    <row r="2731" spans="1:5" x14ac:dyDescent="0.25">
      <c r="A2731" t="s">
        <v>4391</v>
      </c>
      <c r="B2731" t="s">
        <v>614</v>
      </c>
      <c r="C2731" t="s">
        <v>4387</v>
      </c>
      <c r="D2731" s="1">
        <v>45948</v>
      </c>
      <c r="E2731">
        <v>30</v>
      </c>
    </row>
    <row r="2732" spans="1:5" x14ac:dyDescent="0.25">
      <c r="A2732" t="s">
        <v>4392</v>
      </c>
      <c r="B2732" t="s">
        <v>615</v>
      </c>
      <c r="C2732" t="s">
        <v>4393</v>
      </c>
      <c r="D2732" s="1">
        <v>45661</v>
      </c>
      <c r="E2732">
        <v>30</v>
      </c>
    </row>
    <row r="2733" spans="1:5" x14ac:dyDescent="0.25">
      <c r="A2733" t="s">
        <v>4394</v>
      </c>
      <c r="B2733" t="s">
        <v>615</v>
      </c>
      <c r="C2733" t="s">
        <v>4393</v>
      </c>
      <c r="D2733" s="1">
        <v>45694</v>
      </c>
      <c r="E2733">
        <v>30</v>
      </c>
    </row>
    <row r="2734" spans="1:5" x14ac:dyDescent="0.25">
      <c r="A2734" t="s">
        <v>4395</v>
      </c>
      <c r="B2734" t="s">
        <v>615</v>
      </c>
      <c r="C2734" t="s">
        <v>4393</v>
      </c>
      <c r="D2734" s="1">
        <v>45727</v>
      </c>
      <c r="E2734">
        <v>30</v>
      </c>
    </row>
    <row r="2735" spans="1:5" x14ac:dyDescent="0.25">
      <c r="A2735" t="s">
        <v>4396</v>
      </c>
      <c r="B2735" t="s">
        <v>615</v>
      </c>
      <c r="C2735" t="s">
        <v>4393</v>
      </c>
      <c r="D2735" s="1">
        <v>45754</v>
      </c>
      <c r="E2735">
        <v>30</v>
      </c>
    </row>
    <row r="2736" spans="1:5" x14ac:dyDescent="0.25">
      <c r="A2736" t="s">
        <v>4397</v>
      </c>
      <c r="B2736" t="s">
        <v>615</v>
      </c>
      <c r="C2736" t="s">
        <v>4393</v>
      </c>
      <c r="D2736" s="1">
        <v>45786</v>
      </c>
      <c r="E2736">
        <v>30</v>
      </c>
    </row>
    <row r="2737" spans="1:5" x14ac:dyDescent="0.25">
      <c r="A2737" t="s">
        <v>4398</v>
      </c>
      <c r="B2737" t="s">
        <v>615</v>
      </c>
      <c r="C2737" t="s">
        <v>4393</v>
      </c>
      <c r="D2737" s="1">
        <v>45819</v>
      </c>
      <c r="E2737">
        <v>30</v>
      </c>
    </row>
    <row r="2738" spans="1:5" x14ac:dyDescent="0.25">
      <c r="A2738" t="s">
        <v>4399</v>
      </c>
      <c r="B2738" t="s">
        <v>616</v>
      </c>
      <c r="C2738" t="s">
        <v>4400</v>
      </c>
      <c r="D2738" s="1">
        <v>45755</v>
      </c>
      <c r="E2738">
        <v>21</v>
      </c>
    </row>
    <row r="2739" spans="1:5" x14ac:dyDescent="0.25">
      <c r="A2739" t="s">
        <v>4401</v>
      </c>
      <c r="B2739" t="s">
        <v>616</v>
      </c>
      <c r="C2739" t="s">
        <v>4400</v>
      </c>
      <c r="D2739" s="1">
        <v>45773</v>
      </c>
      <c r="E2739">
        <v>21</v>
      </c>
    </row>
    <row r="2740" spans="1:5" x14ac:dyDescent="0.25">
      <c r="A2740" t="s">
        <v>4402</v>
      </c>
      <c r="B2740" t="s">
        <v>616</v>
      </c>
      <c r="C2740" t="s">
        <v>4400</v>
      </c>
      <c r="D2740" s="1">
        <v>45794</v>
      </c>
      <c r="E2740">
        <v>21</v>
      </c>
    </row>
    <row r="2741" spans="1:5" x14ac:dyDescent="0.25">
      <c r="A2741" t="s">
        <v>4403</v>
      </c>
      <c r="B2741" t="s">
        <v>616</v>
      </c>
      <c r="C2741" t="s">
        <v>4400</v>
      </c>
      <c r="D2741" s="1">
        <v>45816</v>
      </c>
      <c r="E2741">
        <v>21</v>
      </c>
    </row>
    <row r="2742" spans="1:5" x14ac:dyDescent="0.25">
      <c r="A2742" t="s">
        <v>4404</v>
      </c>
      <c r="B2742" t="s">
        <v>616</v>
      </c>
      <c r="C2742" t="s">
        <v>4400</v>
      </c>
      <c r="D2742" s="1">
        <v>45835</v>
      </c>
      <c r="E2742">
        <v>21</v>
      </c>
    </row>
    <row r="2743" spans="1:5" x14ac:dyDescent="0.25">
      <c r="A2743" t="s">
        <v>4405</v>
      </c>
      <c r="B2743" t="s">
        <v>617</v>
      </c>
      <c r="C2743" t="s">
        <v>4406</v>
      </c>
      <c r="D2743" s="1">
        <v>45683</v>
      </c>
      <c r="E2743">
        <v>30</v>
      </c>
    </row>
    <row r="2744" spans="1:5" x14ac:dyDescent="0.25">
      <c r="A2744" t="s">
        <v>4407</v>
      </c>
      <c r="B2744" t="s">
        <v>617</v>
      </c>
      <c r="C2744" t="s">
        <v>4406</v>
      </c>
      <c r="D2744" s="1">
        <v>45711</v>
      </c>
      <c r="E2744">
        <v>30</v>
      </c>
    </row>
    <row r="2745" spans="1:5" x14ac:dyDescent="0.25">
      <c r="A2745" t="s">
        <v>4408</v>
      </c>
      <c r="B2745" t="s">
        <v>617</v>
      </c>
      <c r="C2745" t="s">
        <v>4406</v>
      </c>
      <c r="D2745" s="1">
        <v>45739</v>
      </c>
      <c r="E2745">
        <v>30</v>
      </c>
    </row>
    <row r="2746" spans="1:5" x14ac:dyDescent="0.25">
      <c r="A2746" t="s">
        <v>4409</v>
      </c>
      <c r="B2746" t="s">
        <v>617</v>
      </c>
      <c r="C2746" t="s">
        <v>4406</v>
      </c>
      <c r="D2746" s="1">
        <v>45769</v>
      </c>
      <c r="E2746">
        <v>30</v>
      </c>
    </row>
    <row r="2747" spans="1:5" x14ac:dyDescent="0.25">
      <c r="A2747" t="s">
        <v>4410</v>
      </c>
      <c r="B2747" t="s">
        <v>617</v>
      </c>
      <c r="C2747" t="s">
        <v>4406</v>
      </c>
      <c r="D2747" s="1">
        <v>45801</v>
      </c>
      <c r="E2747">
        <v>30</v>
      </c>
    </row>
    <row r="2748" spans="1:5" x14ac:dyDescent="0.25">
      <c r="A2748" t="s">
        <v>4411</v>
      </c>
      <c r="B2748" t="s">
        <v>617</v>
      </c>
      <c r="C2748" t="s">
        <v>4406</v>
      </c>
      <c r="D2748" s="1">
        <v>45829</v>
      </c>
      <c r="E2748">
        <v>30</v>
      </c>
    </row>
    <row r="2749" spans="1:5" x14ac:dyDescent="0.25">
      <c r="A2749" t="s">
        <v>4412</v>
      </c>
      <c r="B2749" t="s">
        <v>618</v>
      </c>
      <c r="C2749" t="s">
        <v>4413</v>
      </c>
      <c r="D2749" s="1">
        <v>45750</v>
      </c>
      <c r="E2749">
        <v>21</v>
      </c>
    </row>
    <row r="2750" spans="1:5" x14ac:dyDescent="0.25">
      <c r="A2750" t="s">
        <v>4414</v>
      </c>
      <c r="B2750" t="s">
        <v>618</v>
      </c>
      <c r="C2750" t="s">
        <v>4413</v>
      </c>
      <c r="D2750" s="1">
        <v>45774</v>
      </c>
      <c r="E2750">
        <v>21</v>
      </c>
    </row>
    <row r="2751" spans="1:5" x14ac:dyDescent="0.25">
      <c r="A2751" t="s">
        <v>4415</v>
      </c>
      <c r="B2751" t="s">
        <v>618</v>
      </c>
      <c r="C2751" t="s">
        <v>4413</v>
      </c>
      <c r="D2751" s="1">
        <v>45792</v>
      </c>
      <c r="E2751">
        <v>21</v>
      </c>
    </row>
    <row r="2752" spans="1:5" x14ac:dyDescent="0.25">
      <c r="A2752" t="s">
        <v>4416</v>
      </c>
      <c r="B2752" t="s">
        <v>618</v>
      </c>
      <c r="C2752" t="s">
        <v>4413</v>
      </c>
      <c r="D2752" s="1">
        <v>45815</v>
      </c>
      <c r="E2752">
        <v>21</v>
      </c>
    </row>
    <row r="2753" spans="1:5" x14ac:dyDescent="0.25">
      <c r="A2753" t="s">
        <v>4417</v>
      </c>
      <c r="B2753" t="s">
        <v>618</v>
      </c>
      <c r="C2753" t="s">
        <v>4413</v>
      </c>
      <c r="D2753" s="1">
        <v>45834</v>
      </c>
      <c r="E2753">
        <v>21</v>
      </c>
    </row>
    <row r="2754" spans="1:5" x14ac:dyDescent="0.25">
      <c r="A2754" t="s">
        <v>4418</v>
      </c>
      <c r="B2754" t="s">
        <v>618</v>
      </c>
      <c r="C2754" t="s">
        <v>4413</v>
      </c>
      <c r="D2754" s="1">
        <v>45858</v>
      </c>
      <c r="E2754">
        <v>21</v>
      </c>
    </row>
    <row r="2755" spans="1:5" x14ac:dyDescent="0.25">
      <c r="A2755" t="s">
        <v>4419</v>
      </c>
      <c r="B2755" t="s">
        <v>619</v>
      </c>
      <c r="C2755" t="s">
        <v>4420</v>
      </c>
      <c r="D2755" s="1">
        <v>45705</v>
      </c>
      <c r="E2755">
        <v>28</v>
      </c>
    </row>
    <row r="2756" spans="1:5" x14ac:dyDescent="0.25">
      <c r="A2756" t="s">
        <v>4421</v>
      </c>
      <c r="B2756" t="s">
        <v>619</v>
      </c>
      <c r="C2756" t="s">
        <v>4420</v>
      </c>
      <c r="D2756" s="1">
        <v>45732</v>
      </c>
      <c r="E2756">
        <v>28</v>
      </c>
    </row>
    <row r="2757" spans="1:5" x14ac:dyDescent="0.25">
      <c r="A2757" t="s">
        <v>4422</v>
      </c>
      <c r="B2757" t="s">
        <v>619</v>
      </c>
      <c r="C2757" t="s">
        <v>4420</v>
      </c>
      <c r="D2757" s="1">
        <v>45762</v>
      </c>
      <c r="E2757">
        <v>28</v>
      </c>
    </row>
    <row r="2758" spans="1:5" x14ac:dyDescent="0.25">
      <c r="A2758" t="s">
        <v>4423</v>
      </c>
      <c r="B2758" t="s">
        <v>619</v>
      </c>
      <c r="C2758" t="s">
        <v>4420</v>
      </c>
      <c r="D2758" s="1">
        <v>45790</v>
      </c>
      <c r="E2758">
        <v>28</v>
      </c>
    </row>
    <row r="2759" spans="1:5" x14ac:dyDescent="0.25">
      <c r="A2759" t="s">
        <v>4424</v>
      </c>
      <c r="B2759" t="s">
        <v>619</v>
      </c>
      <c r="C2759" t="s">
        <v>4420</v>
      </c>
      <c r="D2759" s="1">
        <v>45821</v>
      </c>
      <c r="E2759">
        <v>28</v>
      </c>
    </row>
    <row r="2760" spans="1:5" x14ac:dyDescent="0.25">
      <c r="A2760" t="s">
        <v>4425</v>
      </c>
      <c r="B2760" t="s">
        <v>619</v>
      </c>
      <c r="C2760" t="s">
        <v>4420</v>
      </c>
      <c r="D2760" s="1">
        <v>45850</v>
      </c>
      <c r="E2760">
        <v>28</v>
      </c>
    </row>
    <row r="2761" spans="1:5" x14ac:dyDescent="0.25">
      <c r="A2761" t="s">
        <v>4426</v>
      </c>
      <c r="B2761" t="s">
        <v>620</v>
      </c>
      <c r="C2761" t="s">
        <v>4427</v>
      </c>
      <c r="D2761" s="1">
        <v>45725</v>
      </c>
      <c r="E2761">
        <v>28</v>
      </c>
    </row>
    <row r="2762" spans="1:5" x14ac:dyDescent="0.25">
      <c r="A2762" t="s">
        <v>4428</v>
      </c>
      <c r="B2762" t="s">
        <v>620</v>
      </c>
      <c r="C2762" t="s">
        <v>4427</v>
      </c>
      <c r="D2762" s="1">
        <v>45756</v>
      </c>
      <c r="E2762">
        <v>28</v>
      </c>
    </row>
    <row r="2763" spans="1:5" x14ac:dyDescent="0.25">
      <c r="A2763" t="s">
        <v>4429</v>
      </c>
      <c r="B2763" t="s">
        <v>620</v>
      </c>
      <c r="C2763" t="s">
        <v>4427</v>
      </c>
      <c r="D2763" s="1">
        <v>45784</v>
      </c>
      <c r="E2763">
        <v>28</v>
      </c>
    </row>
    <row r="2764" spans="1:5" x14ac:dyDescent="0.25">
      <c r="A2764" t="s">
        <v>4430</v>
      </c>
      <c r="B2764" t="s">
        <v>620</v>
      </c>
      <c r="C2764" t="s">
        <v>4427</v>
      </c>
      <c r="D2764" s="1">
        <v>45814</v>
      </c>
      <c r="E2764">
        <v>28</v>
      </c>
    </row>
    <row r="2765" spans="1:5" x14ac:dyDescent="0.25">
      <c r="A2765" t="s">
        <v>4431</v>
      </c>
      <c r="B2765" t="s">
        <v>620</v>
      </c>
      <c r="C2765" t="s">
        <v>4427</v>
      </c>
      <c r="D2765" s="1">
        <v>45845</v>
      </c>
      <c r="E2765">
        <v>28</v>
      </c>
    </row>
    <row r="2766" spans="1:5" x14ac:dyDescent="0.25">
      <c r="A2766" t="s">
        <v>4432</v>
      </c>
      <c r="B2766" t="s">
        <v>621</v>
      </c>
      <c r="C2766" t="s">
        <v>4433</v>
      </c>
      <c r="D2766" s="1">
        <v>45726</v>
      </c>
      <c r="E2766">
        <v>21</v>
      </c>
    </row>
    <row r="2767" spans="1:5" x14ac:dyDescent="0.25">
      <c r="A2767" t="s">
        <v>4434</v>
      </c>
      <c r="B2767" t="s">
        <v>621</v>
      </c>
      <c r="C2767" t="s">
        <v>4433</v>
      </c>
      <c r="D2767" s="1">
        <v>45746</v>
      </c>
      <c r="E2767">
        <v>21</v>
      </c>
    </row>
    <row r="2768" spans="1:5" x14ac:dyDescent="0.25">
      <c r="A2768" t="s">
        <v>4435</v>
      </c>
      <c r="B2768" t="s">
        <v>621</v>
      </c>
      <c r="C2768" t="s">
        <v>4433</v>
      </c>
      <c r="D2768" s="1">
        <v>45764</v>
      </c>
      <c r="E2768">
        <v>21</v>
      </c>
    </row>
    <row r="2769" spans="1:5" x14ac:dyDescent="0.25">
      <c r="A2769" t="s">
        <v>4436</v>
      </c>
      <c r="B2769" t="s">
        <v>621</v>
      </c>
      <c r="C2769" t="s">
        <v>4433</v>
      </c>
      <c r="D2769" s="1">
        <v>45783</v>
      </c>
      <c r="E2769">
        <v>21</v>
      </c>
    </row>
    <row r="2770" spans="1:5" x14ac:dyDescent="0.25">
      <c r="A2770" t="s">
        <v>4437</v>
      </c>
      <c r="B2770" t="s">
        <v>622</v>
      </c>
      <c r="C2770" t="s">
        <v>4438</v>
      </c>
      <c r="D2770" s="1">
        <v>45814</v>
      </c>
      <c r="E2770">
        <v>30</v>
      </c>
    </row>
    <row r="2771" spans="1:5" x14ac:dyDescent="0.25">
      <c r="A2771" t="s">
        <v>4439</v>
      </c>
      <c r="B2771" t="s">
        <v>622</v>
      </c>
      <c r="C2771" t="s">
        <v>4438</v>
      </c>
      <c r="D2771" s="1">
        <v>45842</v>
      </c>
      <c r="E2771">
        <v>30</v>
      </c>
    </row>
    <row r="2772" spans="1:5" x14ac:dyDescent="0.25">
      <c r="A2772" t="s">
        <v>4440</v>
      </c>
      <c r="B2772" t="s">
        <v>622</v>
      </c>
      <c r="C2772" t="s">
        <v>4438</v>
      </c>
      <c r="D2772" s="1">
        <v>45875</v>
      </c>
      <c r="E2772">
        <v>30</v>
      </c>
    </row>
    <row r="2773" spans="1:5" x14ac:dyDescent="0.25">
      <c r="A2773" t="s">
        <v>4441</v>
      </c>
      <c r="B2773" t="s">
        <v>622</v>
      </c>
      <c r="C2773" t="s">
        <v>4438</v>
      </c>
      <c r="D2773" s="1">
        <v>45905</v>
      </c>
      <c r="E2773">
        <v>30</v>
      </c>
    </row>
    <row r="2774" spans="1:5" x14ac:dyDescent="0.25">
      <c r="A2774" t="s">
        <v>4442</v>
      </c>
      <c r="B2774" t="s">
        <v>622</v>
      </c>
      <c r="C2774" t="s">
        <v>4438</v>
      </c>
      <c r="D2774" s="1">
        <v>45932</v>
      </c>
      <c r="E2774">
        <v>30</v>
      </c>
    </row>
    <row r="2775" spans="1:5" x14ac:dyDescent="0.25">
      <c r="A2775" t="s">
        <v>4443</v>
      </c>
      <c r="B2775" t="s">
        <v>623</v>
      </c>
      <c r="C2775" t="s">
        <v>4444</v>
      </c>
      <c r="D2775" s="1">
        <v>45751</v>
      </c>
      <c r="E2775">
        <v>21</v>
      </c>
    </row>
    <row r="2776" spans="1:5" x14ac:dyDescent="0.25">
      <c r="A2776" t="s">
        <v>4445</v>
      </c>
      <c r="B2776" t="s">
        <v>623</v>
      </c>
      <c r="C2776" t="s">
        <v>4444</v>
      </c>
      <c r="D2776" s="1">
        <v>45773</v>
      </c>
      <c r="E2776">
        <v>21</v>
      </c>
    </row>
    <row r="2777" spans="1:5" x14ac:dyDescent="0.25">
      <c r="A2777" t="s">
        <v>4446</v>
      </c>
      <c r="B2777" t="s">
        <v>623</v>
      </c>
      <c r="C2777" t="s">
        <v>4444</v>
      </c>
      <c r="D2777" s="1">
        <v>45793</v>
      </c>
      <c r="E2777">
        <v>21</v>
      </c>
    </row>
    <row r="2778" spans="1:5" x14ac:dyDescent="0.25">
      <c r="A2778" t="s">
        <v>4447</v>
      </c>
      <c r="B2778" t="s">
        <v>623</v>
      </c>
      <c r="C2778" t="s">
        <v>4444</v>
      </c>
      <c r="D2778" s="1">
        <v>45815</v>
      </c>
      <c r="E2778">
        <v>21</v>
      </c>
    </row>
    <row r="2779" spans="1:5" x14ac:dyDescent="0.25">
      <c r="A2779" t="s">
        <v>4448</v>
      </c>
      <c r="B2779" t="s">
        <v>624</v>
      </c>
      <c r="C2779" t="s">
        <v>4449</v>
      </c>
      <c r="D2779" s="1">
        <v>45785</v>
      </c>
      <c r="E2779">
        <v>30</v>
      </c>
    </row>
    <row r="2780" spans="1:5" x14ac:dyDescent="0.25">
      <c r="A2780" t="s">
        <v>4450</v>
      </c>
      <c r="B2780" t="s">
        <v>624</v>
      </c>
      <c r="C2780" t="s">
        <v>4449</v>
      </c>
      <c r="D2780" s="1">
        <v>45814</v>
      </c>
      <c r="E2780">
        <v>30</v>
      </c>
    </row>
    <row r="2781" spans="1:5" x14ac:dyDescent="0.25">
      <c r="A2781" t="s">
        <v>4451</v>
      </c>
      <c r="B2781" t="s">
        <v>624</v>
      </c>
      <c r="C2781" t="s">
        <v>4449</v>
      </c>
      <c r="D2781" s="1">
        <v>45841</v>
      </c>
      <c r="E2781">
        <v>30</v>
      </c>
    </row>
    <row r="2782" spans="1:5" x14ac:dyDescent="0.25">
      <c r="A2782" t="s">
        <v>4452</v>
      </c>
      <c r="B2782" t="s">
        <v>625</v>
      </c>
      <c r="C2782" t="s">
        <v>4453</v>
      </c>
      <c r="D2782" s="1">
        <v>45711</v>
      </c>
      <c r="E2782">
        <v>28</v>
      </c>
    </row>
    <row r="2783" spans="1:5" x14ac:dyDescent="0.25">
      <c r="A2783" t="s">
        <v>4454</v>
      </c>
      <c r="B2783" t="s">
        <v>625</v>
      </c>
      <c r="C2783" t="s">
        <v>4453</v>
      </c>
      <c r="D2783" s="1">
        <v>45742</v>
      </c>
      <c r="E2783">
        <v>28</v>
      </c>
    </row>
    <row r="2784" spans="1:5" x14ac:dyDescent="0.25">
      <c r="A2784" t="s">
        <v>4455</v>
      </c>
      <c r="B2784" t="s">
        <v>625</v>
      </c>
      <c r="C2784" t="s">
        <v>4453</v>
      </c>
      <c r="D2784" s="1">
        <v>45768</v>
      </c>
      <c r="E2784">
        <v>28</v>
      </c>
    </row>
    <row r="2785" spans="1:5" x14ac:dyDescent="0.25">
      <c r="A2785" t="s">
        <v>4456</v>
      </c>
      <c r="B2785" t="s">
        <v>625</v>
      </c>
      <c r="C2785" t="s">
        <v>4453</v>
      </c>
      <c r="D2785" s="1">
        <v>45797</v>
      </c>
      <c r="E2785">
        <v>28</v>
      </c>
    </row>
    <row r="2786" spans="1:5" x14ac:dyDescent="0.25">
      <c r="A2786" t="s">
        <v>4457</v>
      </c>
      <c r="B2786" t="s">
        <v>626</v>
      </c>
      <c r="C2786" t="s">
        <v>4458</v>
      </c>
      <c r="D2786" s="1">
        <v>45837</v>
      </c>
      <c r="E2786">
        <v>30</v>
      </c>
    </row>
    <row r="2787" spans="1:5" x14ac:dyDescent="0.25">
      <c r="A2787" t="s">
        <v>4459</v>
      </c>
      <c r="B2787" t="s">
        <v>626</v>
      </c>
      <c r="C2787" t="s">
        <v>4458</v>
      </c>
      <c r="D2787" s="1">
        <v>45867</v>
      </c>
      <c r="E2787">
        <v>30</v>
      </c>
    </row>
    <row r="2788" spans="1:5" x14ac:dyDescent="0.25">
      <c r="A2788" t="s">
        <v>4460</v>
      </c>
      <c r="B2788" t="s">
        <v>626</v>
      </c>
      <c r="C2788" t="s">
        <v>4458</v>
      </c>
      <c r="D2788" s="1">
        <v>45900</v>
      </c>
      <c r="E2788">
        <v>30</v>
      </c>
    </row>
    <row r="2789" spans="1:5" x14ac:dyDescent="0.25">
      <c r="A2789" t="s">
        <v>4461</v>
      </c>
      <c r="B2789" t="s">
        <v>627</v>
      </c>
      <c r="C2789" t="s">
        <v>4462</v>
      </c>
      <c r="D2789" s="1">
        <v>45751</v>
      </c>
      <c r="E2789">
        <v>21</v>
      </c>
    </row>
    <row r="2790" spans="1:5" x14ac:dyDescent="0.25">
      <c r="A2790" t="s">
        <v>4463</v>
      </c>
      <c r="B2790" t="s">
        <v>627</v>
      </c>
      <c r="C2790" t="s">
        <v>4462</v>
      </c>
      <c r="D2790" s="1">
        <v>45773</v>
      </c>
      <c r="E2790">
        <v>21</v>
      </c>
    </row>
    <row r="2791" spans="1:5" x14ac:dyDescent="0.25">
      <c r="A2791" t="s">
        <v>4464</v>
      </c>
      <c r="B2791" t="s">
        <v>627</v>
      </c>
      <c r="C2791" t="s">
        <v>4462</v>
      </c>
      <c r="D2791" s="1">
        <v>45792</v>
      </c>
      <c r="E2791">
        <v>21</v>
      </c>
    </row>
    <row r="2792" spans="1:5" x14ac:dyDescent="0.25">
      <c r="A2792" t="s">
        <v>4465</v>
      </c>
      <c r="B2792" t="s">
        <v>627</v>
      </c>
      <c r="C2792" t="s">
        <v>4462</v>
      </c>
      <c r="D2792" s="1">
        <v>45815</v>
      </c>
      <c r="E2792">
        <v>21</v>
      </c>
    </row>
    <row r="2793" spans="1:5" x14ac:dyDescent="0.25">
      <c r="A2793" t="s">
        <v>4466</v>
      </c>
      <c r="B2793" t="s">
        <v>627</v>
      </c>
      <c r="C2793" t="s">
        <v>4462</v>
      </c>
      <c r="D2793" s="1">
        <v>45833</v>
      </c>
      <c r="E2793">
        <v>21</v>
      </c>
    </row>
    <row r="2794" spans="1:5" x14ac:dyDescent="0.25">
      <c r="A2794" t="s">
        <v>4467</v>
      </c>
      <c r="B2794" t="s">
        <v>627</v>
      </c>
      <c r="C2794" t="s">
        <v>4462</v>
      </c>
      <c r="D2794" s="1">
        <v>45854</v>
      </c>
      <c r="E2794">
        <v>21</v>
      </c>
    </row>
    <row r="2795" spans="1:5" x14ac:dyDescent="0.25">
      <c r="A2795" t="s">
        <v>4468</v>
      </c>
      <c r="B2795" t="s">
        <v>628</v>
      </c>
      <c r="C2795" t="s">
        <v>4469</v>
      </c>
      <c r="D2795" s="1">
        <v>45729</v>
      </c>
      <c r="E2795">
        <v>30</v>
      </c>
    </row>
    <row r="2796" spans="1:5" x14ac:dyDescent="0.25">
      <c r="A2796" t="s">
        <v>4470</v>
      </c>
      <c r="B2796" t="s">
        <v>628</v>
      </c>
      <c r="C2796" t="s">
        <v>4469</v>
      </c>
      <c r="D2796" s="1">
        <v>45759</v>
      </c>
      <c r="E2796">
        <v>30</v>
      </c>
    </row>
    <row r="2797" spans="1:5" x14ac:dyDescent="0.25">
      <c r="A2797" t="s">
        <v>4471</v>
      </c>
      <c r="B2797" t="s">
        <v>628</v>
      </c>
      <c r="C2797" t="s">
        <v>4469</v>
      </c>
      <c r="D2797" s="1">
        <v>45792</v>
      </c>
      <c r="E2797">
        <v>30</v>
      </c>
    </row>
    <row r="2798" spans="1:5" x14ac:dyDescent="0.25">
      <c r="A2798" t="s">
        <v>4472</v>
      </c>
      <c r="B2798" t="s">
        <v>628</v>
      </c>
      <c r="C2798" t="s">
        <v>4469</v>
      </c>
      <c r="D2798" s="1">
        <v>45819</v>
      </c>
      <c r="E2798">
        <v>30</v>
      </c>
    </row>
    <row r="2799" spans="1:5" x14ac:dyDescent="0.25">
      <c r="A2799" t="s">
        <v>4473</v>
      </c>
      <c r="B2799" t="s">
        <v>628</v>
      </c>
      <c r="C2799" t="s">
        <v>4469</v>
      </c>
      <c r="D2799" s="1">
        <v>45846</v>
      </c>
      <c r="E2799">
        <v>30</v>
      </c>
    </row>
    <row r="2800" spans="1:5" x14ac:dyDescent="0.25">
      <c r="A2800" t="s">
        <v>4474</v>
      </c>
      <c r="B2800" t="s">
        <v>629</v>
      </c>
      <c r="C2800" t="s">
        <v>4475</v>
      </c>
      <c r="D2800" s="1">
        <v>45704</v>
      </c>
      <c r="E2800">
        <v>30</v>
      </c>
    </row>
    <row r="2801" spans="1:5" x14ac:dyDescent="0.25">
      <c r="A2801" t="s">
        <v>4476</v>
      </c>
      <c r="B2801" t="s">
        <v>629</v>
      </c>
      <c r="C2801" t="s">
        <v>4475</v>
      </c>
      <c r="D2801" s="1">
        <v>45735</v>
      </c>
      <c r="E2801">
        <v>30</v>
      </c>
    </row>
    <row r="2802" spans="1:5" x14ac:dyDescent="0.25">
      <c r="A2802" t="s">
        <v>4477</v>
      </c>
      <c r="B2802" t="s">
        <v>629</v>
      </c>
      <c r="C2802" t="s">
        <v>4475</v>
      </c>
      <c r="D2802" s="1">
        <v>45762</v>
      </c>
      <c r="E2802">
        <v>30</v>
      </c>
    </row>
    <row r="2803" spans="1:5" x14ac:dyDescent="0.25">
      <c r="A2803" t="s">
        <v>4478</v>
      </c>
      <c r="B2803" t="s">
        <v>629</v>
      </c>
      <c r="C2803" t="s">
        <v>4475</v>
      </c>
      <c r="D2803" s="1">
        <v>45795</v>
      </c>
      <c r="E2803">
        <v>30</v>
      </c>
    </row>
    <row r="2804" spans="1:5" x14ac:dyDescent="0.25">
      <c r="A2804" t="s">
        <v>4479</v>
      </c>
      <c r="B2804" t="s">
        <v>629</v>
      </c>
      <c r="C2804" t="s">
        <v>4475</v>
      </c>
      <c r="D2804" s="1">
        <v>45827</v>
      </c>
      <c r="E2804">
        <v>30</v>
      </c>
    </row>
    <row r="2805" spans="1:5" x14ac:dyDescent="0.25">
      <c r="A2805" t="s">
        <v>4480</v>
      </c>
      <c r="B2805" t="s">
        <v>629</v>
      </c>
      <c r="C2805" t="s">
        <v>4475</v>
      </c>
      <c r="D2805" s="1">
        <v>45857</v>
      </c>
      <c r="E2805">
        <v>30</v>
      </c>
    </row>
    <row r="2806" spans="1:5" x14ac:dyDescent="0.25">
      <c r="A2806" t="s">
        <v>4481</v>
      </c>
      <c r="B2806" t="s">
        <v>630</v>
      </c>
      <c r="C2806" t="s">
        <v>4482</v>
      </c>
      <c r="D2806" s="1">
        <v>45691</v>
      </c>
      <c r="E2806">
        <v>21</v>
      </c>
    </row>
    <row r="2807" spans="1:5" x14ac:dyDescent="0.25">
      <c r="A2807" t="s">
        <v>4483</v>
      </c>
      <c r="B2807" t="s">
        <v>630</v>
      </c>
      <c r="C2807" t="s">
        <v>4482</v>
      </c>
      <c r="D2807" s="1">
        <v>45709</v>
      </c>
      <c r="E2807">
        <v>21</v>
      </c>
    </row>
    <row r="2808" spans="1:5" x14ac:dyDescent="0.25">
      <c r="A2808" t="s">
        <v>4484</v>
      </c>
      <c r="B2808" t="s">
        <v>630</v>
      </c>
      <c r="C2808" t="s">
        <v>4482</v>
      </c>
      <c r="D2808" s="1">
        <v>45729</v>
      </c>
      <c r="E2808">
        <v>21</v>
      </c>
    </row>
    <row r="2809" spans="1:5" x14ac:dyDescent="0.25">
      <c r="A2809" t="s">
        <v>4485</v>
      </c>
      <c r="B2809" t="s">
        <v>631</v>
      </c>
      <c r="C2809" t="s">
        <v>4486</v>
      </c>
      <c r="D2809" s="1">
        <v>45833</v>
      </c>
      <c r="E2809">
        <v>28</v>
      </c>
    </row>
    <row r="2810" spans="1:5" x14ac:dyDescent="0.25">
      <c r="A2810" t="s">
        <v>4487</v>
      </c>
      <c r="B2810" t="s">
        <v>631</v>
      </c>
      <c r="C2810" t="s">
        <v>4486</v>
      </c>
      <c r="D2810" s="1">
        <v>45859</v>
      </c>
      <c r="E2810">
        <v>28</v>
      </c>
    </row>
    <row r="2811" spans="1:5" x14ac:dyDescent="0.25">
      <c r="A2811" t="s">
        <v>4488</v>
      </c>
      <c r="B2811" t="s">
        <v>631</v>
      </c>
      <c r="C2811" t="s">
        <v>4486</v>
      </c>
      <c r="D2811" s="1">
        <v>45888</v>
      </c>
      <c r="E2811">
        <v>28</v>
      </c>
    </row>
    <row r="2812" spans="1:5" x14ac:dyDescent="0.25">
      <c r="A2812" t="s">
        <v>4489</v>
      </c>
      <c r="B2812" t="s">
        <v>632</v>
      </c>
      <c r="C2812" t="s">
        <v>4490</v>
      </c>
      <c r="D2812" s="1">
        <v>45683</v>
      </c>
      <c r="E2812">
        <v>28</v>
      </c>
    </row>
    <row r="2813" spans="1:5" x14ac:dyDescent="0.25">
      <c r="A2813" t="s">
        <v>4491</v>
      </c>
      <c r="B2813" t="s">
        <v>632</v>
      </c>
      <c r="C2813" t="s">
        <v>4490</v>
      </c>
      <c r="D2813" s="1">
        <v>45714</v>
      </c>
      <c r="E2813">
        <v>28</v>
      </c>
    </row>
    <row r="2814" spans="1:5" x14ac:dyDescent="0.25">
      <c r="A2814" t="s">
        <v>4492</v>
      </c>
      <c r="B2814" t="s">
        <v>632</v>
      </c>
      <c r="C2814" t="s">
        <v>4490</v>
      </c>
      <c r="D2814" s="1">
        <v>45745</v>
      </c>
      <c r="E2814">
        <v>28</v>
      </c>
    </row>
    <row r="2815" spans="1:5" x14ac:dyDescent="0.25">
      <c r="A2815" t="s">
        <v>4493</v>
      </c>
      <c r="B2815" t="s">
        <v>633</v>
      </c>
      <c r="C2815" t="s">
        <v>4494</v>
      </c>
      <c r="D2815" s="1">
        <v>45718</v>
      </c>
      <c r="E2815">
        <v>21</v>
      </c>
    </row>
    <row r="2816" spans="1:5" x14ac:dyDescent="0.25">
      <c r="A2816" t="s">
        <v>4495</v>
      </c>
      <c r="B2816" t="s">
        <v>633</v>
      </c>
      <c r="C2816" t="s">
        <v>4494</v>
      </c>
      <c r="D2816" s="1">
        <v>45737</v>
      </c>
      <c r="E2816">
        <v>21</v>
      </c>
    </row>
    <row r="2817" spans="1:5" x14ac:dyDescent="0.25">
      <c r="A2817" t="s">
        <v>4496</v>
      </c>
      <c r="B2817" t="s">
        <v>633</v>
      </c>
      <c r="C2817" t="s">
        <v>4494</v>
      </c>
      <c r="D2817" s="1">
        <v>45755</v>
      </c>
      <c r="E2817">
        <v>21</v>
      </c>
    </row>
    <row r="2818" spans="1:5" x14ac:dyDescent="0.25">
      <c r="A2818" t="s">
        <v>4497</v>
      </c>
      <c r="B2818" t="s">
        <v>633</v>
      </c>
      <c r="C2818" t="s">
        <v>4494</v>
      </c>
      <c r="D2818" s="1">
        <v>45775</v>
      </c>
      <c r="E2818">
        <v>21</v>
      </c>
    </row>
    <row r="2819" spans="1:5" x14ac:dyDescent="0.25">
      <c r="A2819" t="s">
        <v>4498</v>
      </c>
      <c r="B2819" t="s">
        <v>634</v>
      </c>
      <c r="C2819" t="s">
        <v>4499</v>
      </c>
      <c r="D2819" s="1">
        <v>45768</v>
      </c>
      <c r="E2819">
        <v>21</v>
      </c>
    </row>
    <row r="2820" spans="1:5" x14ac:dyDescent="0.25">
      <c r="A2820" t="s">
        <v>4500</v>
      </c>
      <c r="B2820" t="s">
        <v>634</v>
      </c>
      <c r="C2820" t="s">
        <v>4499</v>
      </c>
      <c r="D2820" s="1">
        <v>45791</v>
      </c>
      <c r="E2820">
        <v>21</v>
      </c>
    </row>
    <row r="2821" spans="1:5" x14ac:dyDescent="0.25">
      <c r="A2821" t="s">
        <v>4501</v>
      </c>
      <c r="B2821" t="s">
        <v>634</v>
      </c>
      <c r="C2821" t="s">
        <v>4499</v>
      </c>
      <c r="D2821" s="1">
        <v>45814</v>
      </c>
      <c r="E2821">
        <v>21</v>
      </c>
    </row>
    <row r="2822" spans="1:5" x14ac:dyDescent="0.25">
      <c r="A2822" t="s">
        <v>4502</v>
      </c>
      <c r="B2822" t="s">
        <v>634</v>
      </c>
      <c r="C2822" t="s">
        <v>4499</v>
      </c>
      <c r="D2822" s="1">
        <v>45832</v>
      </c>
      <c r="E2822">
        <v>21</v>
      </c>
    </row>
    <row r="2823" spans="1:5" x14ac:dyDescent="0.25">
      <c r="A2823" t="s">
        <v>4503</v>
      </c>
      <c r="B2823" t="s">
        <v>634</v>
      </c>
      <c r="C2823" t="s">
        <v>4499</v>
      </c>
      <c r="D2823" s="1">
        <v>45854</v>
      </c>
      <c r="E2823">
        <v>21</v>
      </c>
    </row>
    <row r="2824" spans="1:5" x14ac:dyDescent="0.25">
      <c r="A2824" t="s">
        <v>4504</v>
      </c>
      <c r="B2824" t="s">
        <v>634</v>
      </c>
      <c r="C2824" t="s">
        <v>4499</v>
      </c>
      <c r="D2824" s="1">
        <v>45875</v>
      </c>
      <c r="E2824">
        <v>21</v>
      </c>
    </row>
    <row r="2825" spans="1:5" x14ac:dyDescent="0.25">
      <c r="A2825" t="s">
        <v>4505</v>
      </c>
      <c r="B2825" t="s">
        <v>635</v>
      </c>
      <c r="C2825" t="s">
        <v>4506</v>
      </c>
      <c r="D2825" s="1">
        <v>45708</v>
      </c>
      <c r="E2825">
        <v>21</v>
      </c>
    </row>
    <row r="2826" spans="1:5" x14ac:dyDescent="0.25">
      <c r="A2826" t="s">
        <v>4507</v>
      </c>
      <c r="B2826" t="s">
        <v>635</v>
      </c>
      <c r="C2826" t="s">
        <v>4506</v>
      </c>
      <c r="D2826" s="1">
        <v>45728</v>
      </c>
      <c r="E2826">
        <v>21</v>
      </c>
    </row>
    <row r="2827" spans="1:5" x14ac:dyDescent="0.25">
      <c r="A2827" t="s">
        <v>4508</v>
      </c>
      <c r="B2827" t="s">
        <v>635</v>
      </c>
      <c r="C2827" t="s">
        <v>4506</v>
      </c>
      <c r="D2827" s="1">
        <v>45752</v>
      </c>
      <c r="E2827">
        <v>21</v>
      </c>
    </row>
    <row r="2828" spans="1:5" x14ac:dyDescent="0.25">
      <c r="A2828" t="s">
        <v>4509</v>
      </c>
      <c r="B2828" t="s">
        <v>635</v>
      </c>
      <c r="C2828" t="s">
        <v>4506</v>
      </c>
      <c r="D2828" s="1">
        <v>45774</v>
      </c>
      <c r="E2828">
        <v>21</v>
      </c>
    </row>
    <row r="2829" spans="1:5" x14ac:dyDescent="0.25">
      <c r="A2829" t="s">
        <v>4510</v>
      </c>
      <c r="B2829" t="s">
        <v>635</v>
      </c>
      <c r="C2829" t="s">
        <v>4506</v>
      </c>
      <c r="D2829" s="1">
        <v>45794</v>
      </c>
      <c r="E2829">
        <v>21</v>
      </c>
    </row>
    <row r="2830" spans="1:5" x14ac:dyDescent="0.25">
      <c r="A2830" t="s">
        <v>4511</v>
      </c>
      <c r="B2830" t="s">
        <v>635</v>
      </c>
      <c r="C2830" t="s">
        <v>4506</v>
      </c>
      <c r="D2830" s="1">
        <v>45812</v>
      </c>
      <c r="E2830">
        <v>21</v>
      </c>
    </row>
    <row r="2831" spans="1:5" x14ac:dyDescent="0.25">
      <c r="A2831" t="s">
        <v>4512</v>
      </c>
      <c r="B2831" t="s">
        <v>636</v>
      </c>
      <c r="C2831" t="s">
        <v>4513</v>
      </c>
      <c r="D2831" s="1">
        <v>45696</v>
      </c>
      <c r="E2831">
        <v>28</v>
      </c>
    </row>
    <row r="2832" spans="1:5" x14ac:dyDescent="0.25">
      <c r="A2832" t="s">
        <v>4514</v>
      </c>
      <c r="B2832" t="s">
        <v>636</v>
      </c>
      <c r="C2832" t="s">
        <v>4513</v>
      </c>
      <c r="D2832" s="1">
        <v>45721</v>
      </c>
      <c r="E2832">
        <v>28</v>
      </c>
    </row>
    <row r="2833" spans="1:5" x14ac:dyDescent="0.25">
      <c r="A2833" t="s">
        <v>4515</v>
      </c>
      <c r="B2833" t="s">
        <v>636</v>
      </c>
      <c r="C2833" t="s">
        <v>4513</v>
      </c>
      <c r="D2833" s="1">
        <v>45747</v>
      </c>
      <c r="E2833">
        <v>28</v>
      </c>
    </row>
    <row r="2834" spans="1:5" x14ac:dyDescent="0.25">
      <c r="A2834" t="s">
        <v>4516</v>
      </c>
      <c r="B2834" t="s">
        <v>636</v>
      </c>
      <c r="C2834" t="s">
        <v>4513</v>
      </c>
      <c r="D2834" s="1">
        <v>45773</v>
      </c>
      <c r="E2834">
        <v>28</v>
      </c>
    </row>
    <row r="2835" spans="1:5" x14ac:dyDescent="0.25">
      <c r="A2835" t="s">
        <v>4517</v>
      </c>
      <c r="B2835" t="s">
        <v>636</v>
      </c>
      <c r="C2835" t="s">
        <v>4513</v>
      </c>
      <c r="D2835" s="1">
        <v>45803</v>
      </c>
      <c r="E2835">
        <v>28</v>
      </c>
    </row>
    <row r="2836" spans="1:5" x14ac:dyDescent="0.25">
      <c r="A2836" t="s">
        <v>4518</v>
      </c>
      <c r="B2836" t="s">
        <v>636</v>
      </c>
      <c r="C2836" t="s">
        <v>4513</v>
      </c>
      <c r="D2836" s="1">
        <v>45828</v>
      </c>
      <c r="E2836">
        <v>28</v>
      </c>
    </row>
    <row r="2837" spans="1:5" x14ac:dyDescent="0.25">
      <c r="A2837" t="s">
        <v>4519</v>
      </c>
      <c r="B2837" t="s">
        <v>637</v>
      </c>
      <c r="C2837" t="s">
        <v>4520</v>
      </c>
      <c r="D2837" s="1">
        <v>45660</v>
      </c>
      <c r="E2837">
        <v>21</v>
      </c>
    </row>
    <row r="2838" spans="1:5" x14ac:dyDescent="0.25">
      <c r="A2838" t="s">
        <v>4521</v>
      </c>
      <c r="B2838" t="s">
        <v>637</v>
      </c>
      <c r="C2838" t="s">
        <v>4520</v>
      </c>
      <c r="D2838" s="1">
        <v>45683</v>
      </c>
      <c r="E2838">
        <v>21</v>
      </c>
    </row>
    <row r="2839" spans="1:5" x14ac:dyDescent="0.25">
      <c r="A2839" t="s">
        <v>4522</v>
      </c>
      <c r="B2839" t="s">
        <v>637</v>
      </c>
      <c r="C2839" t="s">
        <v>4520</v>
      </c>
      <c r="D2839" s="1">
        <v>45706</v>
      </c>
      <c r="E2839">
        <v>21</v>
      </c>
    </row>
    <row r="2840" spans="1:5" x14ac:dyDescent="0.25">
      <c r="A2840" t="s">
        <v>4523</v>
      </c>
      <c r="B2840" t="s">
        <v>638</v>
      </c>
      <c r="C2840" t="s">
        <v>4524</v>
      </c>
      <c r="D2840" s="1">
        <v>45765</v>
      </c>
      <c r="E2840">
        <v>21</v>
      </c>
    </row>
    <row r="2841" spans="1:5" x14ac:dyDescent="0.25">
      <c r="A2841" t="s">
        <v>4525</v>
      </c>
      <c r="B2841" t="s">
        <v>638</v>
      </c>
      <c r="C2841" t="s">
        <v>4524</v>
      </c>
      <c r="D2841" s="1">
        <v>45785</v>
      </c>
      <c r="E2841">
        <v>21</v>
      </c>
    </row>
    <row r="2842" spans="1:5" x14ac:dyDescent="0.25">
      <c r="A2842" t="s">
        <v>4526</v>
      </c>
      <c r="B2842" t="s">
        <v>638</v>
      </c>
      <c r="C2842" t="s">
        <v>4524</v>
      </c>
      <c r="D2842" s="1">
        <v>45807</v>
      </c>
      <c r="E2842">
        <v>21</v>
      </c>
    </row>
    <row r="2843" spans="1:5" x14ac:dyDescent="0.25">
      <c r="A2843" t="s">
        <v>4527</v>
      </c>
      <c r="B2843" t="s">
        <v>638</v>
      </c>
      <c r="C2843" t="s">
        <v>4524</v>
      </c>
      <c r="D2843" s="1">
        <v>45827</v>
      </c>
      <c r="E2843">
        <v>21</v>
      </c>
    </row>
    <row r="2844" spans="1:5" x14ac:dyDescent="0.25">
      <c r="A2844" t="s">
        <v>4528</v>
      </c>
      <c r="B2844" t="s">
        <v>638</v>
      </c>
      <c r="C2844" t="s">
        <v>4524</v>
      </c>
      <c r="D2844" s="1">
        <v>45845</v>
      </c>
      <c r="E2844">
        <v>21</v>
      </c>
    </row>
    <row r="2845" spans="1:5" x14ac:dyDescent="0.25">
      <c r="A2845" t="s">
        <v>4529</v>
      </c>
      <c r="B2845" t="s">
        <v>638</v>
      </c>
      <c r="C2845" t="s">
        <v>4524</v>
      </c>
      <c r="D2845" s="1">
        <v>45869</v>
      </c>
      <c r="E2845">
        <v>21</v>
      </c>
    </row>
    <row r="2846" spans="1:5" x14ac:dyDescent="0.25">
      <c r="A2846" t="s">
        <v>4530</v>
      </c>
      <c r="B2846" t="s">
        <v>639</v>
      </c>
      <c r="C2846" t="s">
        <v>4531</v>
      </c>
      <c r="D2846" s="1">
        <v>45692</v>
      </c>
      <c r="E2846">
        <v>21</v>
      </c>
    </row>
    <row r="2847" spans="1:5" x14ac:dyDescent="0.25">
      <c r="A2847" t="s">
        <v>4532</v>
      </c>
      <c r="B2847" t="s">
        <v>639</v>
      </c>
      <c r="C2847" t="s">
        <v>4531</v>
      </c>
      <c r="D2847" s="1">
        <v>45713</v>
      </c>
      <c r="E2847">
        <v>21</v>
      </c>
    </row>
    <row r="2848" spans="1:5" x14ac:dyDescent="0.25">
      <c r="A2848" t="s">
        <v>4533</v>
      </c>
      <c r="B2848" t="s">
        <v>639</v>
      </c>
      <c r="C2848" t="s">
        <v>4531</v>
      </c>
      <c r="D2848" s="1">
        <v>45732</v>
      </c>
      <c r="E2848">
        <v>21</v>
      </c>
    </row>
    <row r="2849" spans="1:5" x14ac:dyDescent="0.25">
      <c r="A2849" t="s">
        <v>4534</v>
      </c>
      <c r="B2849" t="s">
        <v>639</v>
      </c>
      <c r="C2849" t="s">
        <v>4531</v>
      </c>
      <c r="D2849" s="1">
        <v>45753</v>
      </c>
      <c r="E2849">
        <v>21</v>
      </c>
    </row>
    <row r="2850" spans="1:5" x14ac:dyDescent="0.25">
      <c r="A2850" t="s">
        <v>4535</v>
      </c>
      <c r="B2850" t="s">
        <v>639</v>
      </c>
      <c r="C2850" t="s">
        <v>4531</v>
      </c>
      <c r="D2850" s="1">
        <v>45776</v>
      </c>
      <c r="E2850">
        <v>21</v>
      </c>
    </row>
    <row r="2851" spans="1:5" x14ac:dyDescent="0.25">
      <c r="A2851" t="s">
        <v>4536</v>
      </c>
      <c r="B2851" t="s">
        <v>639</v>
      </c>
      <c r="C2851" t="s">
        <v>4531</v>
      </c>
      <c r="D2851" s="1">
        <v>45798</v>
      </c>
      <c r="E2851">
        <v>21</v>
      </c>
    </row>
    <row r="2852" spans="1:5" x14ac:dyDescent="0.25">
      <c r="A2852" t="s">
        <v>4537</v>
      </c>
      <c r="B2852" t="s">
        <v>640</v>
      </c>
      <c r="C2852" t="s">
        <v>4538</v>
      </c>
      <c r="D2852" s="1">
        <v>45794</v>
      </c>
      <c r="E2852">
        <v>28</v>
      </c>
    </row>
    <row r="2853" spans="1:5" x14ac:dyDescent="0.25">
      <c r="A2853" t="s">
        <v>4539</v>
      </c>
      <c r="B2853" t="s">
        <v>640</v>
      </c>
      <c r="C2853" t="s">
        <v>4538</v>
      </c>
      <c r="D2853" s="1">
        <v>45819</v>
      </c>
      <c r="E2853">
        <v>28</v>
      </c>
    </row>
    <row r="2854" spans="1:5" x14ac:dyDescent="0.25">
      <c r="A2854" t="s">
        <v>4540</v>
      </c>
      <c r="B2854" t="s">
        <v>640</v>
      </c>
      <c r="C2854" t="s">
        <v>4538</v>
      </c>
      <c r="D2854" s="1">
        <v>45850</v>
      </c>
      <c r="E2854">
        <v>28</v>
      </c>
    </row>
    <row r="2855" spans="1:5" x14ac:dyDescent="0.25">
      <c r="A2855" t="s">
        <v>4541</v>
      </c>
      <c r="B2855" t="s">
        <v>641</v>
      </c>
      <c r="C2855" t="s">
        <v>4542</v>
      </c>
      <c r="D2855" s="1">
        <v>45782</v>
      </c>
      <c r="E2855">
        <v>30</v>
      </c>
    </row>
    <row r="2856" spans="1:5" x14ac:dyDescent="0.25">
      <c r="A2856" t="s">
        <v>4543</v>
      </c>
      <c r="B2856" t="s">
        <v>641</v>
      </c>
      <c r="C2856" t="s">
        <v>4542</v>
      </c>
      <c r="D2856" s="1">
        <v>45811</v>
      </c>
      <c r="E2856">
        <v>30</v>
      </c>
    </row>
    <row r="2857" spans="1:5" x14ac:dyDescent="0.25">
      <c r="A2857" t="s">
        <v>4544</v>
      </c>
      <c r="B2857" t="s">
        <v>641</v>
      </c>
      <c r="C2857" t="s">
        <v>4542</v>
      </c>
      <c r="D2857" s="1">
        <v>45844</v>
      </c>
      <c r="E2857">
        <v>30</v>
      </c>
    </row>
    <row r="2858" spans="1:5" x14ac:dyDescent="0.25">
      <c r="A2858" t="s">
        <v>4545</v>
      </c>
      <c r="B2858" t="s">
        <v>641</v>
      </c>
      <c r="C2858" t="s">
        <v>4542</v>
      </c>
      <c r="D2858" s="1">
        <v>45877</v>
      </c>
      <c r="E2858">
        <v>30</v>
      </c>
    </row>
    <row r="2859" spans="1:5" x14ac:dyDescent="0.25">
      <c r="A2859" t="s">
        <v>4546</v>
      </c>
      <c r="B2859" t="s">
        <v>642</v>
      </c>
      <c r="C2859" t="s">
        <v>4547</v>
      </c>
      <c r="D2859" s="1">
        <v>45722</v>
      </c>
      <c r="E2859">
        <v>21</v>
      </c>
    </row>
    <row r="2860" spans="1:5" x14ac:dyDescent="0.25">
      <c r="A2860" t="s">
        <v>4548</v>
      </c>
      <c r="B2860" t="s">
        <v>642</v>
      </c>
      <c r="C2860" t="s">
        <v>4547</v>
      </c>
      <c r="D2860" s="1">
        <v>45746</v>
      </c>
      <c r="E2860">
        <v>21</v>
      </c>
    </row>
    <row r="2861" spans="1:5" x14ac:dyDescent="0.25">
      <c r="A2861" t="s">
        <v>4549</v>
      </c>
      <c r="B2861" t="s">
        <v>642</v>
      </c>
      <c r="C2861" t="s">
        <v>4547</v>
      </c>
      <c r="D2861" s="1">
        <v>45767</v>
      </c>
      <c r="E2861">
        <v>21</v>
      </c>
    </row>
    <row r="2862" spans="1:5" x14ac:dyDescent="0.25">
      <c r="A2862" t="s">
        <v>4550</v>
      </c>
      <c r="B2862" t="s">
        <v>642</v>
      </c>
      <c r="C2862" t="s">
        <v>4547</v>
      </c>
      <c r="D2862" s="1">
        <v>45789</v>
      </c>
      <c r="E2862">
        <v>21</v>
      </c>
    </row>
    <row r="2863" spans="1:5" x14ac:dyDescent="0.25">
      <c r="A2863" t="s">
        <v>4551</v>
      </c>
      <c r="B2863" t="s">
        <v>642</v>
      </c>
      <c r="C2863" t="s">
        <v>4547</v>
      </c>
      <c r="D2863" s="1">
        <v>45809</v>
      </c>
      <c r="E2863">
        <v>21</v>
      </c>
    </row>
    <row r="2864" spans="1:5" x14ac:dyDescent="0.25">
      <c r="A2864" t="s">
        <v>4552</v>
      </c>
      <c r="B2864" t="s">
        <v>642</v>
      </c>
      <c r="C2864" t="s">
        <v>4547</v>
      </c>
      <c r="D2864" s="1">
        <v>45830</v>
      </c>
      <c r="E2864">
        <v>21</v>
      </c>
    </row>
    <row r="2865" spans="1:5" x14ac:dyDescent="0.25">
      <c r="A2865" t="s">
        <v>4553</v>
      </c>
      <c r="B2865" t="s">
        <v>643</v>
      </c>
      <c r="C2865" t="s">
        <v>4554</v>
      </c>
      <c r="D2865" s="1">
        <v>45803</v>
      </c>
      <c r="E2865">
        <v>21</v>
      </c>
    </row>
    <row r="2866" spans="1:5" x14ac:dyDescent="0.25">
      <c r="A2866" t="s">
        <v>4555</v>
      </c>
      <c r="B2866" t="s">
        <v>643</v>
      </c>
      <c r="C2866" t="s">
        <v>4554</v>
      </c>
      <c r="D2866" s="1">
        <v>45823</v>
      </c>
      <c r="E2866">
        <v>21</v>
      </c>
    </row>
    <row r="2867" spans="1:5" x14ac:dyDescent="0.25">
      <c r="A2867" t="s">
        <v>4556</v>
      </c>
      <c r="B2867" t="s">
        <v>643</v>
      </c>
      <c r="C2867" t="s">
        <v>4554</v>
      </c>
      <c r="D2867" s="1">
        <v>45841</v>
      </c>
      <c r="E2867">
        <v>21</v>
      </c>
    </row>
    <row r="2868" spans="1:5" x14ac:dyDescent="0.25">
      <c r="A2868" t="s">
        <v>4557</v>
      </c>
      <c r="B2868" t="s">
        <v>643</v>
      </c>
      <c r="C2868" t="s">
        <v>4554</v>
      </c>
      <c r="D2868" s="1">
        <v>45865</v>
      </c>
      <c r="E2868">
        <v>21</v>
      </c>
    </row>
    <row r="2869" spans="1:5" x14ac:dyDescent="0.25">
      <c r="A2869" t="s">
        <v>4558</v>
      </c>
      <c r="B2869" t="s">
        <v>644</v>
      </c>
      <c r="C2869" t="s">
        <v>4559</v>
      </c>
      <c r="D2869" s="1">
        <v>45759</v>
      </c>
      <c r="E2869">
        <v>30</v>
      </c>
    </row>
    <row r="2870" spans="1:5" x14ac:dyDescent="0.25">
      <c r="A2870" t="s">
        <v>4560</v>
      </c>
      <c r="B2870" t="s">
        <v>644</v>
      </c>
      <c r="C2870" t="s">
        <v>4559</v>
      </c>
      <c r="D2870" s="1">
        <v>45790</v>
      </c>
      <c r="E2870">
        <v>30</v>
      </c>
    </row>
    <row r="2871" spans="1:5" x14ac:dyDescent="0.25">
      <c r="A2871" t="s">
        <v>4561</v>
      </c>
      <c r="B2871" t="s">
        <v>644</v>
      </c>
      <c r="C2871" t="s">
        <v>4559</v>
      </c>
      <c r="D2871" s="1">
        <v>45819</v>
      </c>
      <c r="E2871">
        <v>30</v>
      </c>
    </row>
    <row r="2872" spans="1:5" x14ac:dyDescent="0.25">
      <c r="A2872" t="s">
        <v>4562</v>
      </c>
      <c r="B2872" t="s">
        <v>644</v>
      </c>
      <c r="C2872" t="s">
        <v>4559</v>
      </c>
      <c r="D2872" s="1">
        <v>45851</v>
      </c>
      <c r="E2872">
        <v>30</v>
      </c>
    </row>
    <row r="2873" spans="1:5" x14ac:dyDescent="0.25">
      <c r="A2873" t="s">
        <v>4563</v>
      </c>
      <c r="B2873" t="s">
        <v>644</v>
      </c>
      <c r="C2873" t="s">
        <v>4559</v>
      </c>
      <c r="D2873" s="1">
        <v>45884</v>
      </c>
      <c r="E2873">
        <v>30</v>
      </c>
    </row>
    <row r="2874" spans="1:5" x14ac:dyDescent="0.25">
      <c r="A2874" t="s">
        <v>4564</v>
      </c>
      <c r="B2874" t="s">
        <v>644</v>
      </c>
      <c r="C2874" t="s">
        <v>4559</v>
      </c>
      <c r="D2874" s="1">
        <v>45911</v>
      </c>
      <c r="E2874">
        <v>30</v>
      </c>
    </row>
    <row r="2875" spans="1:5" x14ac:dyDescent="0.25">
      <c r="A2875" t="s">
        <v>4565</v>
      </c>
      <c r="B2875" t="s">
        <v>645</v>
      </c>
      <c r="C2875" t="s">
        <v>4566</v>
      </c>
      <c r="D2875" s="1">
        <v>45834</v>
      </c>
      <c r="E2875">
        <v>30</v>
      </c>
    </row>
    <row r="2876" spans="1:5" x14ac:dyDescent="0.25">
      <c r="A2876" t="s">
        <v>4567</v>
      </c>
      <c r="B2876" t="s">
        <v>645</v>
      </c>
      <c r="C2876" t="s">
        <v>4566</v>
      </c>
      <c r="D2876" s="1">
        <v>45867</v>
      </c>
      <c r="E2876">
        <v>30</v>
      </c>
    </row>
    <row r="2877" spans="1:5" x14ac:dyDescent="0.25">
      <c r="A2877" t="s">
        <v>4568</v>
      </c>
      <c r="B2877" t="s">
        <v>645</v>
      </c>
      <c r="C2877" t="s">
        <v>4566</v>
      </c>
      <c r="D2877" s="1">
        <v>45897</v>
      </c>
      <c r="E2877">
        <v>30</v>
      </c>
    </row>
    <row r="2878" spans="1:5" x14ac:dyDescent="0.25">
      <c r="A2878" t="s">
        <v>4569</v>
      </c>
      <c r="B2878" t="s">
        <v>645</v>
      </c>
      <c r="C2878" t="s">
        <v>4566</v>
      </c>
      <c r="D2878" s="1">
        <v>45924</v>
      </c>
      <c r="E2878">
        <v>30</v>
      </c>
    </row>
    <row r="2879" spans="1:5" x14ac:dyDescent="0.25">
      <c r="A2879" t="s">
        <v>4570</v>
      </c>
      <c r="B2879" t="s">
        <v>645</v>
      </c>
      <c r="C2879" t="s">
        <v>4566</v>
      </c>
      <c r="D2879" s="1">
        <v>45951</v>
      </c>
      <c r="E2879">
        <v>30</v>
      </c>
    </row>
    <row r="2880" spans="1:5" x14ac:dyDescent="0.25">
      <c r="A2880" t="s">
        <v>4571</v>
      </c>
      <c r="B2880" t="s">
        <v>646</v>
      </c>
      <c r="C2880" t="s">
        <v>4572</v>
      </c>
      <c r="D2880" s="1">
        <v>45673</v>
      </c>
      <c r="E2880">
        <v>28</v>
      </c>
    </row>
    <row r="2881" spans="1:5" x14ac:dyDescent="0.25">
      <c r="A2881" t="s">
        <v>4573</v>
      </c>
      <c r="B2881" t="s">
        <v>646</v>
      </c>
      <c r="C2881" t="s">
        <v>4572</v>
      </c>
      <c r="D2881" s="1">
        <v>45701</v>
      </c>
      <c r="E2881">
        <v>28</v>
      </c>
    </row>
    <row r="2882" spans="1:5" x14ac:dyDescent="0.25">
      <c r="A2882" t="s">
        <v>4574</v>
      </c>
      <c r="B2882" t="s">
        <v>646</v>
      </c>
      <c r="C2882" t="s">
        <v>4572</v>
      </c>
      <c r="D2882" s="1">
        <v>45730</v>
      </c>
      <c r="E2882">
        <v>28</v>
      </c>
    </row>
    <row r="2883" spans="1:5" x14ac:dyDescent="0.25">
      <c r="A2883" t="s">
        <v>4575</v>
      </c>
      <c r="B2883" t="s">
        <v>646</v>
      </c>
      <c r="C2883" t="s">
        <v>4572</v>
      </c>
      <c r="D2883" s="1">
        <v>45757</v>
      </c>
      <c r="E2883">
        <v>28</v>
      </c>
    </row>
    <row r="2884" spans="1:5" x14ac:dyDescent="0.25">
      <c r="A2884" t="s">
        <v>4576</v>
      </c>
      <c r="B2884" t="s">
        <v>646</v>
      </c>
      <c r="C2884" t="s">
        <v>4572</v>
      </c>
      <c r="D2884" s="1">
        <v>45782</v>
      </c>
      <c r="E2884">
        <v>28</v>
      </c>
    </row>
    <row r="2885" spans="1:5" x14ac:dyDescent="0.25">
      <c r="A2885" t="s">
        <v>4577</v>
      </c>
      <c r="B2885" t="s">
        <v>646</v>
      </c>
      <c r="C2885" t="s">
        <v>4572</v>
      </c>
      <c r="D2885" s="1">
        <v>45808</v>
      </c>
      <c r="E2885">
        <v>28</v>
      </c>
    </row>
    <row r="2886" spans="1:5" x14ac:dyDescent="0.25">
      <c r="A2886" t="s">
        <v>4578</v>
      </c>
      <c r="B2886" t="s">
        <v>647</v>
      </c>
      <c r="C2886" t="s">
        <v>4579</v>
      </c>
      <c r="D2886" s="1">
        <v>45723</v>
      </c>
      <c r="E2886">
        <v>28</v>
      </c>
    </row>
    <row r="2887" spans="1:5" x14ac:dyDescent="0.25">
      <c r="A2887" t="s">
        <v>4580</v>
      </c>
      <c r="B2887" t="s">
        <v>647</v>
      </c>
      <c r="C2887" t="s">
        <v>4579</v>
      </c>
      <c r="D2887" s="1">
        <v>45749</v>
      </c>
      <c r="E2887">
        <v>28</v>
      </c>
    </row>
    <row r="2888" spans="1:5" x14ac:dyDescent="0.25">
      <c r="A2888" t="s">
        <v>4581</v>
      </c>
      <c r="B2888" t="s">
        <v>647</v>
      </c>
      <c r="C2888" t="s">
        <v>4579</v>
      </c>
      <c r="D2888" s="1">
        <v>45779</v>
      </c>
      <c r="E2888">
        <v>28</v>
      </c>
    </row>
    <row r="2889" spans="1:5" x14ac:dyDescent="0.25">
      <c r="A2889" t="s">
        <v>4582</v>
      </c>
      <c r="B2889" t="s">
        <v>647</v>
      </c>
      <c r="C2889" t="s">
        <v>4579</v>
      </c>
      <c r="D2889" s="1">
        <v>45805</v>
      </c>
      <c r="E2889">
        <v>28</v>
      </c>
    </row>
    <row r="2890" spans="1:5" x14ac:dyDescent="0.25">
      <c r="A2890" t="s">
        <v>4583</v>
      </c>
      <c r="B2890" t="s">
        <v>647</v>
      </c>
      <c r="C2890" t="s">
        <v>4579</v>
      </c>
      <c r="D2890" s="1">
        <v>45831</v>
      </c>
      <c r="E2890">
        <v>28</v>
      </c>
    </row>
    <row r="2891" spans="1:5" x14ac:dyDescent="0.25">
      <c r="A2891" t="s">
        <v>4584</v>
      </c>
      <c r="B2891" t="s">
        <v>648</v>
      </c>
      <c r="C2891" t="s">
        <v>4585</v>
      </c>
      <c r="D2891" s="1">
        <v>45819</v>
      </c>
      <c r="E2891">
        <v>21</v>
      </c>
    </row>
    <row r="2892" spans="1:5" x14ac:dyDescent="0.25">
      <c r="A2892" t="s">
        <v>4586</v>
      </c>
      <c r="B2892" t="s">
        <v>648</v>
      </c>
      <c r="C2892" t="s">
        <v>4585</v>
      </c>
      <c r="D2892" s="1">
        <v>45843</v>
      </c>
      <c r="E2892">
        <v>21</v>
      </c>
    </row>
    <row r="2893" spans="1:5" x14ac:dyDescent="0.25">
      <c r="A2893" t="s">
        <v>4587</v>
      </c>
      <c r="B2893" t="s">
        <v>648</v>
      </c>
      <c r="C2893" t="s">
        <v>4585</v>
      </c>
      <c r="D2893" s="1">
        <v>45865</v>
      </c>
      <c r="E2893">
        <v>21</v>
      </c>
    </row>
    <row r="2894" spans="1:5" x14ac:dyDescent="0.25">
      <c r="A2894" t="s">
        <v>4588</v>
      </c>
      <c r="B2894" t="s">
        <v>648</v>
      </c>
      <c r="C2894" t="s">
        <v>4585</v>
      </c>
      <c r="D2894" s="1">
        <v>45883</v>
      </c>
      <c r="E2894">
        <v>21</v>
      </c>
    </row>
    <row r="2895" spans="1:5" x14ac:dyDescent="0.25">
      <c r="A2895" t="s">
        <v>4589</v>
      </c>
      <c r="B2895" t="s">
        <v>649</v>
      </c>
      <c r="C2895" t="s">
        <v>4590</v>
      </c>
      <c r="D2895" s="1">
        <v>45773</v>
      </c>
      <c r="E2895">
        <v>30</v>
      </c>
    </row>
    <row r="2896" spans="1:5" x14ac:dyDescent="0.25">
      <c r="A2896" t="s">
        <v>4591</v>
      </c>
      <c r="B2896" t="s">
        <v>649</v>
      </c>
      <c r="C2896" t="s">
        <v>4590</v>
      </c>
      <c r="D2896" s="1">
        <v>45800</v>
      </c>
      <c r="E2896">
        <v>30</v>
      </c>
    </row>
    <row r="2897" spans="1:5" x14ac:dyDescent="0.25">
      <c r="A2897" t="s">
        <v>4592</v>
      </c>
      <c r="B2897" t="s">
        <v>649</v>
      </c>
      <c r="C2897" t="s">
        <v>4590</v>
      </c>
      <c r="D2897" s="1">
        <v>45831</v>
      </c>
      <c r="E2897">
        <v>30</v>
      </c>
    </row>
    <row r="2898" spans="1:5" x14ac:dyDescent="0.25">
      <c r="A2898" t="s">
        <v>4593</v>
      </c>
      <c r="B2898" t="s">
        <v>649</v>
      </c>
      <c r="C2898" t="s">
        <v>4590</v>
      </c>
      <c r="D2898" s="1">
        <v>45862</v>
      </c>
      <c r="E2898">
        <v>30</v>
      </c>
    </row>
    <row r="2899" spans="1:5" x14ac:dyDescent="0.25">
      <c r="A2899" t="s">
        <v>4594</v>
      </c>
      <c r="B2899" t="s">
        <v>649</v>
      </c>
      <c r="C2899" t="s">
        <v>4590</v>
      </c>
      <c r="D2899" s="1">
        <v>45891</v>
      </c>
      <c r="E2899">
        <v>30</v>
      </c>
    </row>
    <row r="2900" spans="1:5" x14ac:dyDescent="0.25">
      <c r="A2900" t="s">
        <v>4595</v>
      </c>
      <c r="B2900" t="s">
        <v>650</v>
      </c>
      <c r="C2900" t="s">
        <v>4596</v>
      </c>
      <c r="D2900" s="1">
        <v>45724</v>
      </c>
      <c r="E2900">
        <v>30</v>
      </c>
    </row>
    <row r="2901" spans="1:5" x14ac:dyDescent="0.25">
      <c r="A2901" t="s">
        <v>4597</v>
      </c>
      <c r="B2901" t="s">
        <v>650</v>
      </c>
      <c r="C2901" t="s">
        <v>4596</v>
      </c>
      <c r="D2901" s="1">
        <v>45755</v>
      </c>
      <c r="E2901">
        <v>30</v>
      </c>
    </row>
    <row r="2902" spans="1:5" x14ac:dyDescent="0.25">
      <c r="A2902" t="s">
        <v>4598</v>
      </c>
      <c r="B2902" t="s">
        <v>650</v>
      </c>
      <c r="C2902" t="s">
        <v>4596</v>
      </c>
      <c r="D2902" s="1">
        <v>45783</v>
      </c>
      <c r="E2902">
        <v>30</v>
      </c>
    </row>
    <row r="2903" spans="1:5" x14ac:dyDescent="0.25">
      <c r="A2903" t="s">
        <v>4599</v>
      </c>
      <c r="B2903" t="s">
        <v>650</v>
      </c>
      <c r="C2903" t="s">
        <v>4596</v>
      </c>
      <c r="D2903" s="1">
        <v>45812</v>
      </c>
      <c r="E2903">
        <v>30</v>
      </c>
    </row>
    <row r="2904" spans="1:5" x14ac:dyDescent="0.25">
      <c r="A2904" t="s">
        <v>4600</v>
      </c>
      <c r="B2904" t="s">
        <v>650</v>
      </c>
      <c r="C2904" t="s">
        <v>4596</v>
      </c>
      <c r="D2904" s="1">
        <v>45845</v>
      </c>
      <c r="E2904">
        <v>30</v>
      </c>
    </row>
    <row r="2905" spans="1:5" x14ac:dyDescent="0.25">
      <c r="A2905" t="s">
        <v>4601</v>
      </c>
      <c r="B2905" t="s">
        <v>650</v>
      </c>
      <c r="C2905" t="s">
        <v>4596</v>
      </c>
      <c r="D2905" s="1">
        <v>45872</v>
      </c>
      <c r="E2905">
        <v>30</v>
      </c>
    </row>
    <row r="2906" spans="1:5" x14ac:dyDescent="0.25">
      <c r="A2906" t="s">
        <v>4602</v>
      </c>
      <c r="B2906" t="s">
        <v>651</v>
      </c>
      <c r="C2906" t="s">
        <v>4603</v>
      </c>
      <c r="D2906" s="1">
        <v>45750</v>
      </c>
      <c r="E2906">
        <v>21</v>
      </c>
    </row>
    <row r="2907" spans="1:5" x14ac:dyDescent="0.25">
      <c r="A2907" t="s">
        <v>4604</v>
      </c>
      <c r="B2907" t="s">
        <v>651</v>
      </c>
      <c r="C2907" t="s">
        <v>4603</v>
      </c>
      <c r="D2907" s="1">
        <v>45772</v>
      </c>
      <c r="E2907">
        <v>21</v>
      </c>
    </row>
    <row r="2908" spans="1:5" x14ac:dyDescent="0.25">
      <c r="A2908" t="s">
        <v>4605</v>
      </c>
      <c r="B2908" t="s">
        <v>651</v>
      </c>
      <c r="C2908" t="s">
        <v>4603</v>
      </c>
      <c r="D2908" s="1">
        <v>45792</v>
      </c>
      <c r="E2908">
        <v>21</v>
      </c>
    </row>
    <row r="2909" spans="1:5" x14ac:dyDescent="0.25">
      <c r="A2909" t="s">
        <v>4606</v>
      </c>
      <c r="B2909" t="s">
        <v>652</v>
      </c>
      <c r="C2909" t="s">
        <v>4607</v>
      </c>
      <c r="D2909" s="1">
        <v>45800</v>
      </c>
      <c r="E2909">
        <v>28</v>
      </c>
    </row>
    <row r="2910" spans="1:5" x14ac:dyDescent="0.25">
      <c r="A2910" t="s">
        <v>4608</v>
      </c>
      <c r="B2910" t="s">
        <v>652</v>
      </c>
      <c r="C2910" t="s">
        <v>4607</v>
      </c>
      <c r="D2910" s="1">
        <v>45829</v>
      </c>
      <c r="E2910">
        <v>28</v>
      </c>
    </row>
    <row r="2911" spans="1:5" x14ac:dyDescent="0.25">
      <c r="A2911" t="s">
        <v>4609</v>
      </c>
      <c r="B2911" t="s">
        <v>652</v>
      </c>
      <c r="C2911" t="s">
        <v>4607</v>
      </c>
      <c r="D2911" s="1">
        <v>45855</v>
      </c>
      <c r="E2911">
        <v>28</v>
      </c>
    </row>
    <row r="2912" spans="1:5" x14ac:dyDescent="0.25">
      <c r="A2912" t="s">
        <v>4610</v>
      </c>
      <c r="B2912" t="s">
        <v>652</v>
      </c>
      <c r="C2912" t="s">
        <v>4607</v>
      </c>
      <c r="D2912" s="1">
        <v>45880</v>
      </c>
      <c r="E2912">
        <v>28</v>
      </c>
    </row>
    <row r="2913" spans="1:5" x14ac:dyDescent="0.25">
      <c r="A2913" t="s">
        <v>4611</v>
      </c>
      <c r="B2913" t="s">
        <v>652</v>
      </c>
      <c r="C2913" t="s">
        <v>4607</v>
      </c>
      <c r="D2913" s="1">
        <v>45906</v>
      </c>
      <c r="E2913">
        <v>28</v>
      </c>
    </row>
    <row r="2914" spans="1:5" x14ac:dyDescent="0.25">
      <c r="A2914" t="s">
        <v>4612</v>
      </c>
      <c r="B2914" t="s">
        <v>652</v>
      </c>
      <c r="C2914" t="s">
        <v>4607</v>
      </c>
      <c r="D2914" s="1">
        <v>45931</v>
      </c>
      <c r="E2914">
        <v>28</v>
      </c>
    </row>
    <row r="2915" spans="1:5" x14ac:dyDescent="0.25">
      <c r="A2915" t="s">
        <v>4613</v>
      </c>
      <c r="B2915" t="s">
        <v>653</v>
      </c>
      <c r="C2915" t="s">
        <v>4614</v>
      </c>
      <c r="D2915" s="1">
        <v>45746</v>
      </c>
      <c r="E2915">
        <v>28</v>
      </c>
    </row>
    <row r="2916" spans="1:5" x14ac:dyDescent="0.25">
      <c r="A2916" t="s">
        <v>4615</v>
      </c>
      <c r="B2916" t="s">
        <v>653</v>
      </c>
      <c r="C2916" t="s">
        <v>4614</v>
      </c>
      <c r="D2916" s="1">
        <v>45774</v>
      </c>
      <c r="E2916">
        <v>28</v>
      </c>
    </row>
    <row r="2917" spans="1:5" x14ac:dyDescent="0.25">
      <c r="A2917" t="s">
        <v>4616</v>
      </c>
      <c r="B2917" t="s">
        <v>653</v>
      </c>
      <c r="C2917" t="s">
        <v>4614</v>
      </c>
      <c r="D2917" s="1">
        <v>45804</v>
      </c>
      <c r="E2917">
        <v>28</v>
      </c>
    </row>
    <row r="2918" spans="1:5" x14ac:dyDescent="0.25">
      <c r="A2918" t="s">
        <v>4617</v>
      </c>
      <c r="B2918" t="s">
        <v>653</v>
      </c>
      <c r="C2918" t="s">
        <v>4614</v>
      </c>
      <c r="D2918" s="1">
        <v>45832</v>
      </c>
      <c r="E2918">
        <v>28</v>
      </c>
    </row>
    <row r="2919" spans="1:5" x14ac:dyDescent="0.25">
      <c r="A2919" t="s">
        <v>4618</v>
      </c>
      <c r="B2919" t="s">
        <v>653</v>
      </c>
      <c r="C2919" t="s">
        <v>4614</v>
      </c>
      <c r="D2919" s="1">
        <v>45857</v>
      </c>
      <c r="E2919">
        <v>28</v>
      </c>
    </row>
    <row r="2920" spans="1:5" x14ac:dyDescent="0.25">
      <c r="A2920" t="s">
        <v>4619</v>
      </c>
      <c r="B2920" t="s">
        <v>654</v>
      </c>
      <c r="C2920" t="s">
        <v>4620</v>
      </c>
      <c r="D2920" s="1">
        <v>45763</v>
      </c>
      <c r="E2920">
        <v>30</v>
      </c>
    </row>
    <row r="2921" spans="1:5" x14ac:dyDescent="0.25">
      <c r="A2921" t="s">
        <v>4621</v>
      </c>
      <c r="B2921" t="s">
        <v>654</v>
      </c>
      <c r="C2921" t="s">
        <v>4620</v>
      </c>
      <c r="D2921" s="1">
        <v>45796</v>
      </c>
      <c r="E2921">
        <v>30</v>
      </c>
    </row>
    <row r="2922" spans="1:5" x14ac:dyDescent="0.25">
      <c r="A2922" t="s">
        <v>4622</v>
      </c>
      <c r="B2922" t="s">
        <v>654</v>
      </c>
      <c r="C2922" t="s">
        <v>4620</v>
      </c>
      <c r="D2922" s="1">
        <v>45829</v>
      </c>
      <c r="E2922">
        <v>30</v>
      </c>
    </row>
    <row r="2923" spans="1:5" x14ac:dyDescent="0.25">
      <c r="A2923" t="s">
        <v>4623</v>
      </c>
      <c r="B2923" t="s">
        <v>654</v>
      </c>
      <c r="C2923" t="s">
        <v>4620</v>
      </c>
      <c r="D2923" s="1">
        <v>45860</v>
      </c>
      <c r="E2923">
        <v>30</v>
      </c>
    </row>
    <row r="2924" spans="1:5" x14ac:dyDescent="0.25">
      <c r="A2924" t="s">
        <v>4624</v>
      </c>
      <c r="B2924" t="s">
        <v>654</v>
      </c>
      <c r="C2924" t="s">
        <v>4620</v>
      </c>
      <c r="D2924" s="1">
        <v>45892</v>
      </c>
      <c r="E2924">
        <v>30</v>
      </c>
    </row>
    <row r="2925" spans="1:5" x14ac:dyDescent="0.25">
      <c r="A2925" t="s">
        <v>4625</v>
      </c>
      <c r="B2925" t="s">
        <v>654</v>
      </c>
      <c r="C2925" t="s">
        <v>4620</v>
      </c>
      <c r="D2925" s="1">
        <v>45923</v>
      </c>
      <c r="E2925">
        <v>30</v>
      </c>
    </row>
    <row r="2926" spans="1:5" x14ac:dyDescent="0.25">
      <c r="A2926" t="s">
        <v>4626</v>
      </c>
      <c r="B2926" t="s">
        <v>655</v>
      </c>
      <c r="C2926" t="s">
        <v>4627</v>
      </c>
      <c r="D2926" s="1">
        <v>45747</v>
      </c>
      <c r="E2926">
        <v>28</v>
      </c>
    </row>
    <row r="2927" spans="1:5" x14ac:dyDescent="0.25">
      <c r="A2927" t="s">
        <v>4628</v>
      </c>
      <c r="B2927" t="s">
        <v>655</v>
      </c>
      <c r="C2927" t="s">
        <v>4627</v>
      </c>
      <c r="D2927" s="1">
        <v>45773</v>
      </c>
      <c r="E2927">
        <v>28</v>
      </c>
    </row>
    <row r="2928" spans="1:5" x14ac:dyDescent="0.25">
      <c r="A2928" t="s">
        <v>4629</v>
      </c>
      <c r="B2928" t="s">
        <v>655</v>
      </c>
      <c r="C2928" t="s">
        <v>4627</v>
      </c>
      <c r="D2928" s="1">
        <v>45799</v>
      </c>
      <c r="E2928">
        <v>28</v>
      </c>
    </row>
    <row r="2929" spans="1:5" x14ac:dyDescent="0.25">
      <c r="A2929" t="s">
        <v>4630</v>
      </c>
      <c r="B2929" t="s">
        <v>655</v>
      </c>
      <c r="C2929" t="s">
        <v>4627</v>
      </c>
      <c r="D2929" s="1">
        <v>45825</v>
      </c>
      <c r="E2929">
        <v>28</v>
      </c>
    </row>
    <row r="2930" spans="1:5" x14ac:dyDescent="0.25">
      <c r="A2930" t="s">
        <v>4631</v>
      </c>
      <c r="B2930" t="s">
        <v>656</v>
      </c>
      <c r="C2930" t="s">
        <v>4632</v>
      </c>
      <c r="D2930" s="1">
        <v>45805</v>
      </c>
      <c r="E2930">
        <v>30</v>
      </c>
    </row>
    <row r="2931" spans="1:5" x14ac:dyDescent="0.25">
      <c r="A2931" t="s">
        <v>4633</v>
      </c>
      <c r="B2931" t="s">
        <v>656</v>
      </c>
      <c r="C2931" t="s">
        <v>4632</v>
      </c>
      <c r="D2931" s="1">
        <v>45835</v>
      </c>
      <c r="E2931">
        <v>30</v>
      </c>
    </row>
    <row r="2932" spans="1:5" x14ac:dyDescent="0.25">
      <c r="A2932" t="s">
        <v>4634</v>
      </c>
      <c r="B2932" t="s">
        <v>656</v>
      </c>
      <c r="C2932" t="s">
        <v>4632</v>
      </c>
      <c r="D2932" s="1">
        <v>45864</v>
      </c>
      <c r="E2932">
        <v>30</v>
      </c>
    </row>
    <row r="2933" spans="1:5" x14ac:dyDescent="0.25">
      <c r="A2933" t="s">
        <v>4635</v>
      </c>
      <c r="B2933" t="s">
        <v>657</v>
      </c>
      <c r="C2933" t="s">
        <v>4636</v>
      </c>
      <c r="D2933" s="1">
        <v>45824</v>
      </c>
      <c r="E2933">
        <v>30</v>
      </c>
    </row>
    <row r="2934" spans="1:5" x14ac:dyDescent="0.25">
      <c r="A2934" t="s">
        <v>4637</v>
      </c>
      <c r="B2934" t="s">
        <v>657</v>
      </c>
      <c r="C2934" t="s">
        <v>4636</v>
      </c>
      <c r="D2934" s="1">
        <v>45856</v>
      </c>
      <c r="E2934">
        <v>30</v>
      </c>
    </row>
    <row r="2935" spans="1:5" x14ac:dyDescent="0.25">
      <c r="A2935" t="s">
        <v>4638</v>
      </c>
      <c r="B2935" t="s">
        <v>657</v>
      </c>
      <c r="C2935" t="s">
        <v>4636</v>
      </c>
      <c r="D2935" s="1">
        <v>45887</v>
      </c>
      <c r="E2935">
        <v>30</v>
      </c>
    </row>
    <row r="2936" spans="1:5" x14ac:dyDescent="0.25">
      <c r="A2936" t="s">
        <v>4639</v>
      </c>
      <c r="B2936" t="s">
        <v>658</v>
      </c>
      <c r="C2936" t="s">
        <v>4640</v>
      </c>
      <c r="D2936" s="1">
        <v>45702</v>
      </c>
      <c r="E2936">
        <v>28</v>
      </c>
    </row>
    <row r="2937" spans="1:5" x14ac:dyDescent="0.25">
      <c r="A2937" t="s">
        <v>4641</v>
      </c>
      <c r="B2937" t="s">
        <v>658</v>
      </c>
      <c r="C2937" t="s">
        <v>4640</v>
      </c>
      <c r="D2937" s="1">
        <v>45731</v>
      </c>
      <c r="E2937">
        <v>28</v>
      </c>
    </row>
    <row r="2938" spans="1:5" x14ac:dyDescent="0.25">
      <c r="A2938" t="s">
        <v>4642</v>
      </c>
      <c r="B2938" t="s">
        <v>658</v>
      </c>
      <c r="C2938" t="s">
        <v>4640</v>
      </c>
      <c r="D2938" s="1">
        <v>45762</v>
      </c>
      <c r="E2938">
        <v>28</v>
      </c>
    </row>
    <row r="2939" spans="1:5" x14ac:dyDescent="0.25">
      <c r="A2939" t="s">
        <v>4643</v>
      </c>
      <c r="B2939" t="s">
        <v>658</v>
      </c>
      <c r="C2939" t="s">
        <v>4640</v>
      </c>
      <c r="D2939" s="1">
        <v>45792</v>
      </c>
      <c r="E2939">
        <v>28</v>
      </c>
    </row>
    <row r="2940" spans="1:5" x14ac:dyDescent="0.25">
      <c r="A2940" t="s">
        <v>4644</v>
      </c>
      <c r="B2940" t="s">
        <v>659</v>
      </c>
      <c r="C2940" t="s">
        <v>4645</v>
      </c>
      <c r="D2940" s="1">
        <v>45748</v>
      </c>
      <c r="E2940">
        <v>28</v>
      </c>
    </row>
    <row r="2941" spans="1:5" x14ac:dyDescent="0.25">
      <c r="A2941" t="s">
        <v>4646</v>
      </c>
      <c r="B2941" t="s">
        <v>659</v>
      </c>
      <c r="C2941" t="s">
        <v>4645</v>
      </c>
      <c r="D2941" s="1">
        <v>45775</v>
      </c>
      <c r="E2941">
        <v>28</v>
      </c>
    </row>
    <row r="2942" spans="1:5" x14ac:dyDescent="0.25">
      <c r="A2942" t="s">
        <v>4647</v>
      </c>
      <c r="B2942" t="s">
        <v>659</v>
      </c>
      <c r="C2942" t="s">
        <v>4645</v>
      </c>
      <c r="D2942" s="1">
        <v>45800</v>
      </c>
      <c r="E2942">
        <v>28</v>
      </c>
    </row>
    <row r="2943" spans="1:5" x14ac:dyDescent="0.25">
      <c r="A2943" t="s">
        <v>4648</v>
      </c>
      <c r="B2943" t="s">
        <v>659</v>
      </c>
      <c r="C2943" t="s">
        <v>4645</v>
      </c>
      <c r="D2943" s="1">
        <v>45828</v>
      </c>
      <c r="E2943">
        <v>28</v>
      </c>
    </row>
    <row r="2944" spans="1:5" x14ac:dyDescent="0.25">
      <c r="A2944" t="s">
        <v>4649</v>
      </c>
      <c r="B2944" t="s">
        <v>659</v>
      </c>
      <c r="C2944" t="s">
        <v>4645</v>
      </c>
      <c r="D2944" s="1">
        <v>45854</v>
      </c>
      <c r="E2944">
        <v>28</v>
      </c>
    </row>
    <row r="2945" spans="1:5" x14ac:dyDescent="0.25">
      <c r="A2945" t="s">
        <v>4650</v>
      </c>
      <c r="B2945" t="s">
        <v>660</v>
      </c>
      <c r="C2945" t="s">
        <v>4651</v>
      </c>
      <c r="D2945" s="1">
        <v>45830</v>
      </c>
      <c r="E2945">
        <v>21</v>
      </c>
    </row>
    <row r="2946" spans="1:5" x14ac:dyDescent="0.25">
      <c r="A2946" t="s">
        <v>4652</v>
      </c>
      <c r="B2946" t="s">
        <v>660</v>
      </c>
      <c r="C2946" t="s">
        <v>4651</v>
      </c>
      <c r="D2946" s="1">
        <v>45848</v>
      </c>
      <c r="E2946">
        <v>21</v>
      </c>
    </row>
    <row r="2947" spans="1:5" x14ac:dyDescent="0.25">
      <c r="A2947" t="s">
        <v>4653</v>
      </c>
      <c r="B2947" t="s">
        <v>660</v>
      </c>
      <c r="C2947" t="s">
        <v>4651</v>
      </c>
      <c r="D2947" s="1">
        <v>45866</v>
      </c>
      <c r="E2947">
        <v>21</v>
      </c>
    </row>
    <row r="2948" spans="1:5" x14ac:dyDescent="0.25">
      <c r="A2948" t="s">
        <v>4654</v>
      </c>
      <c r="B2948" t="s">
        <v>660</v>
      </c>
      <c r="C2948" t="s">
        <v>4651</v>
      </c>
      <c r="D2948" s="1">
        <v>45886</v>
      </c>
      <c r="E2948">
        <v>21</v>
      </c>
    </row>
    <row r="2949" spans="1:5" x14ac:dyDescent="0.25">
      <c r="A2949" t="s">
        <v>4655</v>
      </c>
      <c r="B2949" t="s">
        <v>661</v>
      </c>
      <c r="C2949" t="s">
        <v>4656</v>
      </c>
      <c r="D2949" s="1">
        <v>45782</v>
      </c>
      <c r="E2949">
        <v>21</v>
      </c>
    </row>
    <row r="2950" spans="1:5" x14ac:dyDescent="0.25">
      <c r="A2950" t="s">
        <v>4657</v>
      </c>
      <c r="B2950" t="s">
        <v>661</v>
      </c>
      <c r="C2950" t="s">
        <v>4656</v>
      </c>
      <c r="D2950" s="1">
        <v>45806</v>
      </c>
      <c r="E2950">
        <v>21</v>
      </c>
    </row>
    <row r="2951" spans="1:5" x14ac:dyDescent="0.25">
      <c r="A2951" t="s">
        <v>4658</v>
      </c>
      <c r="B2951" t="s">
        <v>661</v>
      </c>
      <c r="C2951" t="s">
        <v>4656</v>
      </c>
      <c r="D2951" s="1">
        <v>45824</v>
      </c>
      <c r="E2951">
        <v>21</v>
      </c>
    </row>
    <row r="2952" spans="1:5" x14ac:dyDescent="0.25">
      <c r="A2952" t="s">
        <v>4659</v>
      </c>
      <c r="B2952" t="s">
        <v>661</v>
      </c>
      <c r="C2952" t="s">
        <v>4656</v>
      </c>
      <c r="D2952" s="1">
        <v>45842</v>
      </c>
      <c r="E2952">
        <v>21</v>
      </c>
    </row>
    <row r="2953" spans="1:5" x14ac:dyDescent="0.25">
      <c r="A2953" t="s">
        <v>4660</v>
      </c>
      <c r="B2953" t="s">
        <v>662</v>
      </c>
      <c r="C2953" t="s">
        <v>4661</v>
      </c>
      <c r="D2953" s="1">
        <v>45678</v>
      </c>
      <c r="E2953">
        <v>30</v>
      </c>
    </row>
    <row r="2954" spans="1:5" x14ac:dyDescent="0.25">
      <c r="A2954" t="s">
        <v>4662</v>
      </c>
      <c r="B2954" t="s">
        <v>662</v>
      </c>
      <c r="C2954" t="s">
        <v>4661</v>
      </c>
      <c r="D2954" s="1">
        <v>45707</v>
      </c>
      <c r="E2954">
        <v>30</v>
      </c>
    </row>
    <row r="2955" spans="1:5" x14ac:dyDescent="0.25">
      <c r="A2955" t="s">
        <v>4663</v>
      </c>
      <c r="B2955" t="s">
        <v>662</v>
      </c>
      <c r="C2955" t="s">
        <v>4661</v>
      </c>
      <c r="D2955" s="1">
        <v>45737</v>
      </c>
      <c r="E2955">
        <v>30</v>
      </c>
    </row>
    <row r="2956" spans="1:5" x14ac:dyDescent="0.25">
      <c r="A2956" t="s">
        <v>4664</v>
      </c>
      <c r="B2956" t="s">
        <v>662</v>
      </c>
      <c r="C2956" t="s">
        <v>4661</v>
      </c>
      <c r="D2956" s="1">
        <v>45769</v>
      </c>
      <c r="E2956">
        <v>30</v>
      </c>
    </row>
    <row r="2957" spans="1:5" x14ac:dyDescent="0.25">
      <c r="A2957" t="s">
        <v>4665</v>
      </c>
      <c r="B2957" t="s">
        <v>662</v>
      </c>
      <c r="C2957" t="s">
        <v>4661</v>
      </c>
      <c r="D2957" s="1">
        <v>45796</v>
      </c>
      <c r="E2957">
        <v>30</v>
      </c>
    </row>
    <row r="2958" spans="1:5" x14ac:dyDescent="0.25">
      <c r="A2958" t="s">
        <v>4666</v>
      </c>
      <c r="B2958" t="s">
        <v>662</v>
      </c>
      <c r="C2958" t="s">
        <v>4661</v>
      </c>
      <c r="D2958" s="1">
        <v>45829</v>
      </c>
      <c r="E2958">
        <v>30</v>
      </c>
    </row>
    <row r="2959" spans="1:5" x14ac:dyDescent="0.25">
      <c r="A2959" t="s">
        <v>4667</v>
      </c>
      <c r="B2959" t="s">
        <v>663</v>
      </c>
      <c r="C2959" t="s">
        <v>4668</v>
      </c>
      <c r="D2959" s="1">
        <v>45815</v>
      </c>
      <c r="E2959">
        <v>30</v>
      </c>
    </row>
    <row r="2960" spans="1:5" x14ac:dyDescent="0.25">
      <c r="A2960" t="s">
        <v>4669</v>
      </c>
      <c r="B2960" t="s">
        <v>663</v>
      </c>
      <c r="C2960" t="s">
        <v>4668</v>
      </c>
      <c r="D2960" s="1">
        <v>45842</v>
      </c>
      <c r="E2960">
        <v>30</v>
      </c>
    </row>
    <row r="2961" spans="1:5" x14ac:dyDescent="0.25">
      <c r="A2961" t="s">
        <v>4670</v>
      </c>
      <c r="B2961" t="s">
        <v>663</v>
      </c>
      <c r="C2961" t="s">
        <v>4668</v>
      </c>
      <c r="D2961" s="1">
        <v>45872</v>
      </c>
      <c r="E2961">
        <v>30</v>
      </c>
    </row>
    <row r="2962" spans="1:5" x14ac:dyDescent="0.25">
      <c r="A2962" t="s">
        <v>4671</v>
      </c>
      <c r="B2962" t="s">
        <v>664</v>
      </c>
      <c r="C2962" t="s">
        <v>4672</v>
      </c>
      <c r="D2962" s="1">
        <v>45776</v>
      </c>
      <c r="E2962">
        <v>28</v>
      </c>
    </row>
    <row r="2963" spans="1:5" x14ac:dyDescent="0.25">
      <c r="A2963" t="s">
        <v>4673</v>
      </c>
      <c r="B2963" t="s">
        <v>664</v>
      </c>
      <c r="C2963" t="s">
        <v>4672</v>
      </c>
      <c r="D2963" s="1">
        <v>45807</v>
      </c>
      <c r="E2963">
        <v>28</v>
      </c>
    </row>
    <row r="2964" spans="1:5" x14ac:dyDescent="0.25">
      <c r="A2964" t="s">
        <v>4674</v>
      </c>
      <c r="B2964" t="s">
        <v>664</v>
      </c>
      <c r="C2964" t="s">
        <v>4672</v>
      </c>
      <c r="D2964" s="1">
        <v>45837</v>
      </c>
      <c r="E2964">
        <v>28</v>
      </c>
    </row>
    <row r="2965" spans="1:5" x14ac:dyDescent="0.25">
      <c r="A2965" t="s">
        <v>4675</v>
      </c>
      <c r="B2965" t="s">
        <v>664</v>
      </c>
      <c r="C2965" t="s">
        <v>4672</v>
      </c>
      <c r="D2965" s="1">
        <v>45867</v>
      </c>
      <c r="E2965">
        <v>28</v>
      </c>
    </row>
    <row r="2966" spans="1:5" x14ac:dyDescent="0.25">
      <c r="A2966" t="s">
        <v>4676</v>
      </c>
      <c r="B2966" t="s">
        <v>664</v>
      </c>
      <c r="C2966" t="s">
        <v>4672</v>
      </c>
      <c r="D2966" s="1">
        <v>45897</v>
      </c>
      <c r="E2966">
        <v>28</v>
      </c>
    </row>
    <row r="2967" spans="1:5" x14ac:dyDescent="0.25">
      <c r="A2967" t="s">
        <v>4677</v>
      </c>
      <c r="B2967" t="s">
        <v>664</v>
      </c>
      <c r="C2967" t="s">
        <v>4672</v>
      </c>
      <c r="D2967" s="1">
        <v>45922</v>
      </c>
      <c r="E2967">
        <v>28</v>
      </c>
    </row>
    <row r="2968" spans="1:5" x14ac:dyDescent="0.25">
      <c r="A2968" t="s">
        <v>4678</v>
      </c>
      <c r="B2968" t="s">
        <v>665</v>
      </c>
      <c r="C2968" t="s">
        <v>4679</v>
      </c>
      <c r="D2968" s="1">
        <v>45700</v>
      </c>
      <c r="E2968">
        <v>30</v>
      </c>
    </row>
    <row r="2969" spans="1:5" x14ac:dyDescent="0.25">
      <c r="A2969" t="s">
        <v>4680</v>
      </c>
      <c r="B2969" t="s">
        <v>665</v>
      </c>
      <c r="C2969" t="s">
        <v>4679</v>
      </c>
      <c r="D2969" s="1">
        <v>45730</v>
      </c>
      <c r="E2969">
        <v>30</v>
      </c>
    </row>
    <row r="2970" spans="1:5" x14ac:dyDescent="0.25">
      <c r="A2970" t="s">
        <v>4681</v>
      </c>
      <c r="B2970" t="s">
        <v>665</v>
      </c>
      <c r="C2970" t="s">
        <v>4679</v>
      </c>
      <c r="D2970" s="1">
        <v>45760</v>
      </c>
      <c r="E2970">
        <v>30</v>
      </c>
    </row>
    <row r="2971" spans="1:5" x14ac:dyDescent="0.25">
      <c r="A2971" t="s">
        <v>4682</v>
      </c>
      <c r="B2971" t="s">
        <v>665</v>
      </c>
      <c r="C2971" t="s">
        <v>4679</v>
      </c>
      <c r="D2971" s="1">
        <v>45791</v>
      </c>
      <c r="E2971">
        <v>30</v>
      </c>
    </row>
    <row r="2972" spans="1:5" x14ac:dyDescent="0.25">
      <c r="A2972" t="s">
        <v>4683</v>
      </c>
      <c r="B2972" t="s">
        <v>665</v>
      </c>
      <c r="C2972" t="s">
        <v>4679</v>
      </c>
      <c r="D2972" s="1">
        <v>45824</v>
      </c>
      <c r="E2972">
        <v>30</v>
      </c>
    </row>
    <row r="2973" spans="1:5" x14ac:dyDescent="0.25">
      <c r="A2973" t="s">
        <v>4684</v>
      </c>
      <c r="B2973" t="s">
        <v>666</v>
      </c>
      <c r="C2973" t="s">
        <v>4685</v>
      </c>
      <c r="D2973" s="1">
        <v>45765</v>
      </c>
      <c r="E2973">
        <v>28</v>
      </c>
    </row>
    <row r="2974" spans="1:5" x14ac:dyDescent="0.25">
      <c r="A2974" t="s">
        <v>4686</v>
      </c>
      <c r="B2974" t="s">
        <v>666</v>
      </c>
      <c r="C2974" t="s">
        <v>4685</v>
      </c>
      <c r="D2974" s="1">
        <v>45790</v>
      </c>
      <c r="E2974">
        <v>28</v>
      </c>
    </row>
    <row r="2975" spans="1:5" x14ac:dyDescent="0.25">
      <c r="A2975" t="s">
        <v>4687</v>
      </c>
      <c r="B2975" t="s">
        <v>666</v>
      </c>
      <c r="C2975" t="s">
        <v>4685</v>
      </c>
      <c r="D2975" s="1">
        <v>45819</v>
      </c>
      <c r="E2975">
        <v>28</v>
      </c>
    </row>
    <row r="2976" spans="1:5" x14ac:dyDescent="0.25">
      <c r="A2976" t="s">
        <v>4688</v>
      </c>
      <c r="B2976" t="s">
        <v>666</v>
      </c>
      <c r="C2976" t="s">
        <v>4685</v>
      </c>
      <c r="D2976" s="1">
        <v>45850</v>
      </c>
      <c r="E2976">
        <v>28</v>
      </c>
    </row>
    <row r="2977" spans="1:5" x14ac:dyDescent="0.25">
      <c r="A2977" t="s">
        <v>4689</v>
      </c>
      <c r="B2977" t="s">
        <v>666</v>
      </c>
      <c r="C2977" t="s">
        <v>4685</v>
      </c>
      <c r="D2977" s="1">
        <v>45877</v>
      </c>
      <c r="E2977">
        <v>28</v>
      </c>
    </row>
    <row r="2978" spans="1:5" x14ac:dyDescent="0.25">
      <c r="A2978" t="s">
        <v>4690</v>
      </c>
      <c r="B2978" t="s">
        <v>666</v>
      </c>
      <c r="C2978" t="s">
        <v>4685</v>
      </c>
      <c r="D2978" s="1">
        <v>45905</v>
      </c>
      <c r="E2978">
        <v>28</v>
      </c>
    </row>
    <row r="2979" spans="1:5" x14ac:dyDescent="0.25">
      <c r="A2979" t="s">
        <v>4691</v>
      </c>
      <c r="B2979" t="s">
        <v>667</v>
      </c>
      <c r="C2979" t="s">
        <v>4692</v>
      </c>
      <c r="D2979" s="1">
        <v>45761</v>
      </c>
      <c r="E2979">
        <v>21</v>
      </c>
    </row>
    <row r="2980" spans="1:5" x14ac:dyDescent="0.25">
      <c r="A2980" t="s">
        <v>4693</v>
      </c>
      <c r="B2980" t="s">
        <v>667</v>
      </c>
      <c r="C2980" t="s">
        <v>4692</v>
      </c>
      <c r="D2980" s="1">
        <v>45785</v>
      </c>
      <c r="E2980">
        <v>21</v>
      </c>
    </row>
    <row r="2981" spans="1:5" x14ac:dyDescent="0.25">
      <c r="A2981" t="s">
        <v>4694</v>
      </c>
      <c r="B2981" t="s">
        <v>667</v>
      </c>
      <c r="C2981" t="s">
        <v>4692</v>
      </c>
      <c r="D2981" s="1">
        <v>45806</v>
      </c>
      <c r="E2981">
        <v>21</v>
      </c>
    </row>
    <row r="2982" spans="1:5" x14ac:dyDescent="0.25">
      <c r="A2982" t="s">
        <v>4695</v>
      </c>
      <c r="B2982" t="s">
        <v>667</v>
      </c>
      <c r="C2982" t="s">
        <v>4692</v>
      </c>
      <c r="D2982" s="1">
        <v>45826</v>
      </c>
      <c r="E2982">
        <v>21</v>
      </c>
    </row>
    <row r="2983" spans="1:5" x14ac:dyDescent="0.25">
      <c r="A2983" t="s">
        <v>4696</v>
      </c>
      <c r="B2983" t="s">
        <v>668</v>
      </c>
      <c r="C2983" t="s">
        <v>4697</v>
      </c>
      <c r="D2983" s="1">
        <v>45678</v>
      </c>
      <c r="E2983">
        <v>28</v>
      </c>
    </row>
    <row r="2984" spans="1:5" x14ac:dyDescent="0.25">
      <c r="A2984" t="s">
        <v>4698</v>
      </c>
      <c r="B2984" t="s">
        <v>668</v>
      </c>
      <c r="C2984" t="s">
        <v>4697</v>
      </c>
      <c r="D2984" s="1">
        <v>45703</v>
      </c>
      <c r="E2984">
        <v>28</v>
      </c>
    </row>
    <row r="2985" spans="1:5" x14ac:dyDescent="0.25">
      <c r="A2985" t="s">
        <v>4699</v>
      </c>
      <c r="B2985" t="s">
        <v>668</v>
      </c>
      <c r="C2985" t="s">
        <v>4697</v>
      </c>
      <c r="D2985" s="1">
        <v>45730</v>
      </c>
      <c r="E2985">
        <v>28</v>
      </c>
    </row>
    <row r="2986" spans="1:5" x14ac:dyDescent="0.25">
      <c r="A2986" t="s">
        <v>4700</v>
      </c>
      <c r="B2986" t="s">
        <v>668</v>
      </c>
      <c r="C2986" t="s">
        <v>4697</v>
      </c>
      <c r="D2986" s="1">
        <v>45758</v>
      </c>
      <c r="E2986">
        <v>28</v>
      </c>
    </row>
    <row r="2987" spans="1:5" x14ac:dyDescent="0.25">
      <c r="A2987" t="s">
        <v>4701</v>
      </c>
      <c r="B2987" t="s">
        <v>668</v>
      </c>
      <c r="C2987" t="s">
        <v>4697</v>
      </c>
      <c r="D2987" s="1">
        <v>45784</v>
      </c>
      <c r="E2987">
        <v>28</v>
      </c>
    </row>
    <row r="2988" spans="1:5" x14ac:dyDescent="0.25">
      <c r="A2988" t="s">
        <v>4702</v>
      </c>
      <c r="B2988" t="s">
        <v>669</v>
      </c>
      <c r="C2988" t="s">
        <v>4703</v>
      </c>
      <c r="D2988" s="1">
        <v>45745</v>
      </c>
      <c r="E2988">
        <v>30</v>
      </c>
    </row>
    <row r="2989" spans="1:5" x14ac:dyDescent="0.25">
      <c r="A2989" t="s">
        <v>4704</v>
      </c>
      <c r="B2989" t="s">
        <v>669</v>
      </c>
      <c r="C2989" t="s">
        <v>4703</v>
      </c>
      <c r="D2989" s="1">
        <v>45777</v>
      </c>
      <c r="E2989">
        <v>30</v>
      </c>
    </row>
    <row r="2990" spans="1:5" x14ac:dyDescent="0.25">
      <c r="A2990" t="s">
        <v>4705</v>
      </c>
      <c r="B2990" t="s">
        <v>669</v>
      </c>
      <c r="C2990" t="s">
        <v>4703</v>
      </c>
      <c r="D2990" s="1">
        <v>45805</v>
      </c>
      <c r="E2990">
        <v>30</v>
      </c>
    </row>
    <row r="2991" spans="1:5" x14ac:dyDescent="0.25">
      <c r="A2991" t="s">
        <v>4706</v>
      </c>
      <c r="B2991" t="s">
        <v>670</v>
      </c>
      <c r="C2991" t="s">
        <v>4707</v>
      </c>
      <c r="D2991" s="1">
        <v>45738</v>
      </c>
      <c r="E2991">
        <v>30</v>
      </c>
    </row>
    <row r="2992" spans="1:5" x14ac:dyDescent="0.25">
      <c r="A2992" t="s">
        <v>4708</v>
      </c>
      <c r="B2992" t="s">
        <v>670</v>
      </c>
      <c r="C2992" t="s">
        <v>4707</v>
      </c>
      <c r="D2992" s="1">
        <v>45769</v>
      </c>
      <c r="E2992">
        <v>30</v>
      </c>
    </row>
    <row r="2993" spans="1:5" x14ac:dyDescent="0.25">
      <c r="A2993" t="s">
        <v>4709</v>
      </c>
      <c r="B2993" t="s">
        <v>670</v>
      </c>
      <c r="C2993" t="s">
        <v>4707</v>
      </c>
      <c r="D2993" s="1">
        <v>45800</v>
      </c>
      <c r="E2993">
        <v>30</v>
      </c>
    </row>
    <row r="2994" spans="1:5" x14ac:dyDescent="0.25">
      <c r="A2994" t="s">
        <v>4710</v>
      </c>
      <c r="B2994" t="s">
        <v>670</v>
      </c>
      <c r="C2994" t="s">
        <v>4707</v>
      </c>
      <c r="D2994" s="1">
        <v>45827</v>
      </c>
      <c r="E2994">
        <v>30</v>
      </c>
    </row>
    <row r="2995" spans="1:5" x14ac:dyDescent="0.25">
      <c r="A2995" t="s">
        <v>4711</v>
      </c>
      <c r="B2995" t="s">
        <v>671</v>
      </c>
      <c r="C2995" t="s">
        <v>4712</v>
      </c>
      <c r="D2995" s="1">
        <v>45825</v>
      </c>
      <c r="E2995">
        <v>21</v>
      </c>
    </row>
    <row r="2996" spans="1:5" x14ac:dyDescent="0.25">
      <c r="A2996" t="s">
        <v>4713</v>
      </c>
      <c r="B2996" t="s">
        <v>671</v>
      </c>
      <c r="C2996" t="s">
        <v>4712</v>
      </c>
      <c r="D2996" s="1">
        <v>45845</v>
      </c>
      <c r="E2996">
        <v>21</v>
      </c>
    </row>
    <row r="2997" spans="1:5" x14ac:dyDescent="0.25">
      <c r="A2997" t="s">
        <v>4714</v>
      </c>
      <c r="B2997" t="s">
        <v>671</v>
      </c>
      <c r="C2997" t="s">
        <v>4712</v>
      </c>
      <c r="D2997" s="1">
        <v>45868</v>
      </c>
      <c r="E2997">
        <v>21</v>
      </c>
    </row>
    <row r="2998" spans="1:5" x14ac:dyDescent="0.25">
      <c r="A2998" t="s">
        <v>4715</v>
      </c>
      <c r="B2998" t="s">
        <v>671</v>
      </c>
      <c r="C2998" t="s">
        <v>4712</v>
      </c>
      <c r="D2998" s="1">
        <v>45890</v>
      </c>
      <c r="E2998">
        <v>21</v>
      </c>
    </row>
    <row r="2999" spans="1:5" x14ac:dyDescent="0.25">
      <c r="A2999" t="s">
        <v>4716</v>
      </c>
      <c r="B2999" t="s">
        <v>671</v>
      </c>
      <c r="C2999" t="s">
        <v>4712</v>
      </c>
      <c r="D2999" s="1">
        <v>45914</v>
      </c>
      <c r="E2999">
        <v>21</v>
      </c>
    </row>
    <row r="3000" spans="1:5" x14ac:dyDescent="0.25">
      <c r="A3000" t="s">
        <v>4717</v>
      </c>
      <c r="B3000" t="s">
        <v>672</v>
      </c>
      <c r="C3000" t="s">
        <v>4718</v>
      </c>
      <c r="D3000" s="1">
        <v>45726</v>
      </c>
      <c r="E3000">
        <v>21</v>
      </c>
    </row>
    <row r="3001" spans="1:5" x14ac:dyDescent="0.25">
      <c r="A3001" t="s">
        <v>4719</v>
      </c>
      <c r="B3001" t="s">
        <v>672</v>
      </c>
      <c r="C3001" t="s">
        <v>4718</v>
      </c>
      <c r="D3001" s="1">
        <v>45747</v>
      </c>
      <c r="E3001">
        <v>21</v>
      </c>
    </row>
    <row r="3002" spans="1:5" x14ac:dyDescent="0.25">
      <c r="A3002" t="s">
        <v>4720</v>
      </c>
      <c r="B3002" t="s">
        <v>672</v>
      </c>
      <c r="C3002" t="s">
        <v>4718</v>
      </c>
      <c r="D3002" s="1">
        <v>45767</v>
      </c>
      <c r="E3002">
        <v>21</v>
      </c>
    </row>
    <row r="3003" spans="1:5" x14ac:dyDescent="0.25">
      <c r="A3003" t="s">
        <v>4721</v>
      </c>
      <c r="B3003" t="s">
        <v>673</v>
      </c>
      <c r="C3003" t="s">
        <v>4722</v>
      </c>
      <c r="D3003" s="1">
        <v>45727</v>
      </c>
      <c r="E3003">
        <v>21</v>
      </c>
    </row>
    <row r="3004" spans="1:5" x14ac:dyDescent="0.25">
      <c r="A3004" t="s">
        <v>4723</v>
      </c>
      <c r="B3004" t="s">
        <v>673</v>
      </c>
      <c r="C3004" t="s">
        <v>4722</v>
      </c>
      <c r="D3004" s="1">
        <v>45747</v>
      </c>
      <c r="E3004">
        <v>21</v>
      </c>
    </row>
    <row r="3005" spans="1:5" x14ac:dyDescent="0.25">
      <c r="A3005" t="s">
        <v>4724</v>
      </c>
      <c r="B3005" t="s">
        <v>673</v>
      </c>
      <c r="C3005" t="s">
        <v>4722</v>
      </c>
      <c r="D3005" s="1">
        <v>45770</v>
      </c>
      <c r="E3005">
        <v>21</v>
      </c>
    </row>
    <row r="3006" spans="1:5" x14ac:dyDescent="0.25">
      <c r="A3006" t="s">
        <v>4725</v>
      </c>
      <c r="B3006" t="s">
        <v>673</v>
      </c>
      <c r="C3006" t="s">
        <v>4722</v>
      </c>
      <c r="D3006" s="1">
        <v>45793</v>
      </c>
      <c r="E3006">
        <v>21</v>
      </c>
    </row>
    <row r="3007" spans="1:5" x14ac:dyDescent="0.25">
      <c r="A3007" t="s">
        <v>4726</v>
      </c>
      <c r="B3007" t="s">
        <v>673</v>
      </c>
      <c r="C3007" t="s">
        <v>4722</v>
      </c>
      <c r="D3007" s="1">
        <v>45813</v>
      </c>
      <c r="E3007">
        <v>21</v>
      </c>
    </row>
    <row r="3008" spans="1:5" x14ac:dyDescent="0.25">
      <c r="A3008" t="s">
        <v>4727</v>
      </c>
      <c r="B3008" t="s">
        <v>674</v>
      </c>
      <c r="C3008" t="s">
        <v>4728</v>
      </c>
      <c r="D3008" s="1">
        <v>45750</v>
      </c>
      <c r="E3008">
        <v>28</v>
      </c>
    </row>
    <row r="3009" spans="1:5" x14ac:dyDescent="0.25">
      <c r="A3009" t="s">
        <v>4729</v>
      </c>
      <c r="B3009" t="s">
        <v>674</v>
      </c>
      <c r="C3009" t="s">
        <v>4728</v>
      </c>
      <c r="D3009" s="1">
        <v>45780</v>
      </c>
      <c r="E3009">
        <v>28</v>
      </c>
    </row>
    <row r="3010" spans="1:5" x14ac:dyDescent="0.25">
      <c r="A3010" t="s">
        <v>4730</v>
      </c>
      <c r="B3010" t="s">
        <v>674</v>
      </c>
      <c r="C3010" t="s">
        <v>4728</v>
      </c>
      <c r="D3010" s="1">
        <v>45810</v>
      </c>
      <c r="E3010">
        <v>28</v>
      </c>
    </row>
    <row r="3011" spans="1:5" x14ac:dyDescent="0.25">
      <c r="A3011" t="s">
        <v>4731</v>
      </c>
      <c r="B3011" t="s">
        <v>674</v>
      </c>
      <c r="C3011" t="s">
        <v>4728</v>
      </c>
      <c r="D3011" s="1">
        <v>45840</v>
      </c>
      <c r="E3011">
        <v>28</v>
      </c>
    </row>
    <row r="3012" spans="1:5" x14ac:dyDescent="0.25">
      <c r="A3012" t="s">
        <v>4732</v>
      </c>
      <c r="B3012" t="s">
        <v>674</v>
      </c>
      <c r="C3012" t="s">
        <v>4728</v>
      </c>
      <c r="D3012" s="1">
        <v>45865</v>
      </c>
      <c r="E3012">
        <v>28</v>
      </c>
    </row>
    <row r="3013" spans="1:5" x14ac:dyDescent="0.25">
      <c r="A3013" t="s">
        <v>4733</v>
      </c>
      <c r="B3013" t="s">
        <v>675</v>
      </c>
      <c r="C3013" t="s">
        <v>4734</v>
      </c>
      <c r="D3013" s="1">
        <v>45773</v>
      </c>
      <c r="E3013">
        <v>30</v>
      </c>
    </row>
    <row r="3014" spans="1:5" x14ac:dyDescent="0.25">
      <c r="A3014" t="s">
        <v>4735</v>
      </c>
      <c r="B3014" t="s">
        <v>675</v>
      </c>
      <c r="C3014" t="s">
        <v>4734</v>
      </c>
      <c r="D3014" s="1">
        <v>45806</v>
      </c>
      <c r="E3014">
        <v>30</v>
      </c>
    </row>
    <row r="3015" spans="1:5" x14ac:dyDescent="0.25">
      <c r="A3015" t="s">
        <v>4736</v>
      </c>
      <c r="B3015" t="s">
        <v>675</v>
      </c>
      <c r="C3015" t="s">
        <v>4734</v>
      </c>
      <c r="D3015" s="1">
        <v>45838</v>
      </c>
      <c r="E3015">
        <v>30</v>
      </c>
    </row>
    <row r="3016" spans="1:5" x14ac:dyDescent="0.25">
      <c r="A3016" t="s">
        <v>4737</v>
      </c>
      <c r="B3016" t="s">
        <v>675</v>
      </c>
      <c r="C3016" t="s">
        <v>4734</v>
      </c>
      <c r="D3016" s="1">
        <v>45866</v>
      </c>
      <c r="E3016">
        <v>30</v>
      </c>
    </row>
    <row r="3017" spans="1:5" x14ac:dyDescent="0.25">
      <c r="A3017" t="s">
        <v>4738</v>
      </c>
      <c r="B3017" t="s">
        <v>675</v>
      </c>
      <c r="C3017" t="s">
        <v>4734</v>
      </c>
      <c r="D3017" s="1">
        <v>45897</v>
      </c>
      <c r="E3017">
        <v>30</v>
      </c>
    </row>
    <row r="3018" spans="1:5" x14ac:dyDescent="0.25">
      <c r="A3018" t="s">
        <v>4739</v>
      </c>
      <c r="B3018" t="s">
        <v>676</v>
      </c>
      <c r="C3018" t="s">
        <v>4740</v>
      </c>
      <c r="D3018" s="1">
        <v>45700</v>
      </c>
      <c r="E3018">
        <v>21</v>
      </c>
    </row>
    <row r="3019" spans="1:5" x14ac:dyDescent="0.25">
      <c r="A3019" t="s">
        <v>4741</v>
      </c>
      <c r="B3019" t="s">
        <v>676</v>
      </c>
      <c r="C3019" t="s">
        <v>4740</v>
      </c>
      <c r="D3019" s="1">
        <v>45721</v>
      </c>
      <c r="E3019">
        <v>21</v>
      </c>
    </row>
    <row r="3020" spans="1:5" x14ac:dyDescent="0.25">
      <c r="A3020" t="s">
        <v>4742</v>
      </c>
      <c r="B3020" t="s">
        <v>676</v>
      </c>
      <c r="C3020" t="s">
        <v>4740</v>
      </c>
      <c r="D3020" s="1">
        <v>45742</v>
      </c>
      <c r="E3020">
        <v>21</v>
      </c>
    </row>
    <row r="3021" spans="1:5" x14ac:dyDescent="0.25">
      <c r="A3021" t="s">
        <v>4743</v>
      </c>
      <c r="B3021" t="s">
        <v>676</v>
      </c>
      <c r="C3021" t="s">
        <v>4740</v>
      </c>
      <c r="D3021" s="1">
        <v>45765</v>
      </c>
      <c r="E3021">
        <v>21</v>
      </c>
    </row>
    <row r="3022" spans="1:5" x14ac:dyDescent="0.25">
      <c r="A3022" t="s">
        <v>4744</v>
      </c>
      <c r="B3022" t="s">
        <v>677</v>
      </c>
      <c r="C3022" t="s">
        <v>4745</v>
      </c>
      <c r="D3022" s="1">
        <v>45663</v>
      </c>
      <c r="E3022">
        <v>21</v>
      </c>
    </row>
    <row r="3023" spans="1:5" x14ac:dyDescent="0.25">
      <c r="A3023" t="s">
        <v>4746</v>
      </c>
      <c r="B3023" t="s">
        <v>677</v>
      </c>
      <c r="C3023" t="s">
        <v>4745</v>
      </c>
      <c r="D3023" s="1">
        <v>45685</v>
      </c>
      <c r="E3023">
        <v>21</v>
      </c>
    </row>
    <row r="3024" spans="1:5" x14ac:dyDescent="0.25">
      <c r="A3024" t="s">
        <v>4747</v>
      </c>
      <c r="B3024" t="s">
        <v>677</v>
      </c>
      <c r="C3024" t="s">
        <v>4745</v>
      </c>
      <c r="D3024" s="1">
        <v>45703</v>
      </c>
      <c r="E3024">
        <v>21</v>
      </c>
    </row>
    <row r="3025" spans="1:5" x14ac:dyDescent="0.25">
      <c r="A3025" t="s">
        <v>4748</v>
      </c>
      <c r="B3025" t="s">
        <v>677</v>
      </c>
      <c r="C3025" t="s">
        <v>4745</v>
      </c>
      <c r="D3025" s="1">
        <v>45721</v>
      </c>
      <c r="E3025">
        <v>21</v>
      </c>
    </row>
    <row r="3026" spans="1:5" x14ac:dyDescent="0.25">
      <c r="A3026" t="s">
        <v>4749</v>
      </c>
      <c r="B3026" t="s">
        <v>678</v>
      </c>
      <c r="C3026" t="s">
        <v>4750</v>
      </c>
      <c r="D3026" s="1">
        <v>45718</v>
      </c>
      <c r="E3026">
        <v>30</v>
      </c>
    </row>
    <row r="3027" spans="1:5" x14ac:dyDescent="0.25">
      <c r="A3027" t="s">
        <v>4751</v>
      </c>
      <c r="B3027" t="s">
        <v>678</v>
      </c>
      <c r="C3027" t="s">
        <v>4750</v>
      </c>
      <c r="D3027" s="1">
        <v>45745</v>
      </c>
      <c r="E3027">
        <v>30</v>
      </c>
    </row>
    <row r="3028" spans="1:5" x14ac:dyDescent="0.25">
      <c r="A3028" t="s">
        <v>4752</v>
      </c>
      <c r="B3028" t="s">
        <v>678</v>
      </c>
      <c r="C3028" t="s">
        <v>4750</v>
      </c>
      <c r="D3028" s="1">
        <v>45777</v>
      </c>
      <c r="E3028">
        <v>30</v>
      </c>
    </row>
    <row r="3029" spans="1:5" x14ac:dyDescent="0.25">
      <c r="A3029" t="s">
        <v>4753</v>
      </c>
      <c r="B3029" t="s">
        <v>678</v>
      </c>
      <c r="C3029" t="s">
        <v>4750</v>
      </c>
      <c r="D3029" s="1">
        <v>45808</v>
      </c>
      <c r="E3029">
        <v>30</v>
      </c>
    </row>
    <row r="3030" spans="1:5" x14ac:dyDescent="0.25">
      <c r="A3030" t="s">
        <v>4754</v>
      </c>
      <c r="B3030" t="s">
        <v>679</v>
      </c>
      <c r="C3030" t="s">
        <v>4755</v>
      </c>
      <c r="D3030" s="1">
        <v>45837</v>
      </c>
      <c r="E3030">
        <v>30</v>
      </c>
    </row>
    <row r="3031" spans="1:5" x14ac:dyDescent="0.25">
      <c r="A3031" t="s">
        <v>4756</v>
      </c>
      <c r="B3031" t="s">
        <v>679</v>
      </c>
      <c r="C3031" t="s">
        <v>4755</v>
      </c>
      <c r="D3031" s="1">
        <v>45867</v>
      </c>
      <c r="E3031">
        <v>30</v>
      </c>
    </row>
    <row r="3032" spans="1:5" x14ac:dyDescent="0.25">
      <c r="A3032" t="s">
        <v>4757</v>
      </c>
      <c r="B3032" t="s">
        <v>679</v>
      </c>
      <c r="C3032" t="s">
        <v>4755</v>
      </c>
      <c r="D3032" s="1">
        <v>45899</v>
      </c>
      <c r="E3032">
        <v>30</v>
      </c>
    </row>
    <row r="3033" spans="1:5" x14ac:dyDescent="0.25">
      <c r="A3033" t="s">
        <v>4758</v>
      </c>
      <c r="B3033" t="s">
        <v>679</v>
      </c>
      <c r="C3033" t="s">
        <v>4755</v>
      </c>
      <c r="D3033" s="1">
        <v>45928</v>
      </c>
      <c r="E3033">
        <v>30</v>
      </c>
    </row>
    <row r="3034" spans="1:5" x14ac:dyDescent="0.25">
      <c r="A3034" t="s">
        <v>4759</v>
      </c>
      <c r="B3034" t="s">
        <v>680</v>
      </c>
      <c r="C3034" t="s">
        <v>4760</v>
      </c>
      <c r="D3034" s="1">
        <v>45711</v>
      </c>
      <c r="E3034">
        <v>30</v>
      </c>
    </row>
    <row r="3035" spans="1:5" x14ac:dyDescent="0.25">
      <c r="A3035" t="s">
        <v>4761</v>
      </c>
      <c r="B3035" t="s">
        <v>680</v>
      </c>
      <c r="C3035" t="s">
        <v>4760</v>
      </c>
      <c r="D3035" s="1">
        <v>45744</v>
      </c>
      <c r="E3035">
        <v>30</v>
      </c>
    </row>
    <row r="3036" spans="1:5" x14ac:dyDescent="0.25">
      <c r="A3036" t="s">
        <v>4762</v>
      </c>
      <c r="B3036" t="s">
        <v>680</v>
      </c>
      <c r="C3036" t="s">
        <v>4760</v>
      </c>
      <c r="D3036" s="1">
        <v>45775</v>
      </c>
      <c r="E3036">
        <v>30</v>
      </c>
    </row>
    <row r="3037" spans="1:5" x14ac:dyDescent="0.25">
      <c r="A3037" t="s">
        <v>4763</v>
      </c>
      <c r="B3037" t="s">
        <v>680</v>
      </c>
      <c r="C3037" t="s">
        <v>4760</v>
      </c>
      <c r="D3037" s="1">
        <v>45806</v>
      </c>
      <c r="E3037">
        <v>30</v>
      </c>
    </row>
    <row r="3038" spans="1:5" x14ac:dyDescent="0.25">
      <c r="A3038" t="s">
        <v>4764</v>
      </c>
      <c r="B3038" t="s">
        <v>680</v>
      </c>
      <c r="C3038" t="s">
        <v>4760</v>
      </c>
      <c r="D3038" s="1">
        <v>45835</v>
      </c>
      <c r="E3038">
        <v>30</v>
      </c>
    </row>
    <row r="3039" spans="1:5" x14ac:dyDescent="0.25">
      <c r="A3039" t="s">
        <v>4765</v>
      </c>
      <c r="B3039" t="s">
        <v>680</v>
      </c>
      <c r="C3039" t="s">
        <v>4760</v>
      </c>
      <c r="D3039" s="1">
        <v>45863</v>
      </c>
      <c r="E3039">
        <v>30</v>
      </c>
    </row>
    <row r="3040" spans="1:5" x14ac:dyDescent="0.25">
      <c r="A3040" t="s">
        <v>4766</v>
      </c>
      <c r="B3040" t="s">
        <v>681</v>
      </c>
      <c r="C3040" t="s">
        <v>4767</v>
      </c>
      <c r="D3040" s="1">
        <v>45759</v>
      </c>
      <c r="E3040">
        <v>28</v>
      </c>
    </row>
    <row r="3041" spans="1:5" x14ac:dyDescent="0.25">
      <c r="A3041" t="s">
        <v>4768</v>
      </c>
      <c r="B3041" t="s">
        <v>681</v>
      </c>
      <c r="C3041" t="s">
        <v>4767</v>
      </c>
      <c r="D3041" s="1">
        <v>45786</v>
      </c>
      <c r="E3041">
        <v>28</v>
      </c>
    </row>
    <row r="3042" spans="1:5" x14ac:dyDescent="0.25">
      <c r="A3042" t="s">
        <v>4769</v>
      </c>
      <c r="B3042" t="s">
        <v>681</v>
      </c>
      <c r="C3042" t="s">
        <v>4767</v>
      </c>
      <c r="D3042" s="1">
        <v>45816</v>
      </c>
      <c r="E3042">
        <v>28</v>
      </c>
    </row>
    <row r="3043" spans="1:5" x14ac:dyDescent="0.25">
      <c r="A3043" t="s">
        <v>4770</v>
      </c>
      <c r="B3043" t="s">
        <v>681</v>
      </c>
      <c r="C3043" t="s">
        <v>4767</v>
      </c>
      <c r="D3043" s="1">
        <v>45841</v>
      </c>
      <c r="E3043">
        <v>28</v>
      </c>
    </row>
    <row r="3044" spans="1:5" x14ac:dyDescent="0.25">
      <c r="A3044" t="s">
        <v>4771</v>
      </c>
      <c r="B3044" t="s">
        <v>681</v>
      </c>
      <c r="C3044" t="s">
        <v>4767</v>
      </c>
      <c r="D3044" s="1">
        <v>45869</v>
      </c>
      <c r="E3044">
        <v>28</v>
      </c>
    </row>
    <row r="3045" spans="1:5" x14ac:dyDescent="0.25">
      <c r="A3045" t="s">
        <v>4772</v>
      </c>
      <c r="B3045" t="s">
        <v>681</v>
      </c>
      <c r="C3045" t="s">
        <v>4767</v>
      </c>
      <c r="D3045" s="1">
        <v>45899</v>
      </c>
      <c r="E3045">
        <v>28</v>
      </c>
    </row>
    <row r="3046" spans="1:5" x14ac:dyDescent="0.25">
      <c r="A3046" t="s">
        <v>4773</v>
      </c>
      <c r="B3046" t="s">
        <v>682</v>
      </c>
      <c r="C3046" t="s">
        <v>4774</v>
      </c>
      <c r="D3046" s="1">
        <v>45682</v>
      </c>
      <c r="E3046">
        <v>30</v>
      </c>
    </row>
    <row r="3047" spans="1:5" x14ac:dyDescent="0.25">
      <c r="A3047" t="s">
        <v>4775</v>
      </c>
      <c r="B3047" t="s">
        <v>682</v>
      </c>
      <c r="C3047" t="s">
        <v>4774</v>
      </c>
      <c r="D3047" s="1">
        <v>45715</v>
      </c>
      <c r="E3047">
        <v>30</v>
      </c>
    </row>
    <row r="3048" spans="1:5" x14ac:dyDescent="0.25">
      <c r="A3048" t="s">
        <v>4776</v>
      </c>
      <c r="B3048" t="s">
        <v>682</v>
      </c>
      <c r="C3048" t="s">
        <v>4774</v>
      </c>
      <c r="D3048" s="1">
        <v>45748</v>
      </c>
      <c r="E3048">
        <v>30</v>
      </c>
    </row>
    <row r="3049" spans="1:5" x14ac:dyDescent="0.25">
      <c r="A3049" t="s">
        <v>4777</v>
      </c>
      <c r="B3049" t="s">
        <v>682</v>
      </c>
      <c r="C3049" t="s">
        <v>4774</v>
      </c>
      <c r="D3049" s="1">
        <v>45779</v>
      </c>
      <c r="E3049">
        <v>30</v>
      </c>
    </row>
    <row r="3050" spans="1:5" x14ac:dyDescent="0.25">
      <c r="A3050" t="s">
        <v>4778</v>
      </c>
      <c r="B3050" t="s">
        <v>682</v>
      </c>
      <c r="C3050" t="s">
        <v>4774</v>
      </c>
      <c r="D3050" s="1">
        <v>45811</v>
      </c>
      <c r="E3050">
        <v>30</v>
      </c>
    </row>
    <row r="3051" spans="1:5" x14ac:dyDescent="0.25">
      <c r="A3051" t="s">
        <v>4779</v>
      </c>
      <c r="B3051" t="s">
        <v>682</v>
      </c>
      <c r="C3051" t="s">
        <v>4774</v>
      </c>
      <c r="D3051" s="1">
        <v>45838</v>
      </c>
      <c r="E3051">
        <v>30</v>
      </c>
    </row>
    <row r="3052" spans="1:5" x14ac:dyDescent="0.25">
      <c r="A3052" t="s">
        <v>4780</v>
      </c>
      <c r="B3052" t="s">
        <v>683</v>
      </c>
      <c r="C3052" t="s">
        <v>4781</v>
      </c>
      <c r="D3052" s="1">
        <v>45779</v>
      </c>
      <c r="E3052">
        <v>30</v>
      </c>
    </row>
    <row r="3053" spans="1:5" x14ac:dyDescent="0.25">
      <c r="A3053" t="s">
        <v>4782</v>
      </c>
      <c r="B3053" t="s">
        <v>683</v>
      </c>
      <c r="C3053" t="s">
        <v>4781</v>
      </c>
      <c r="D3053" s="1">
        <v>45806</v>
      </c>
      <c r="E3053">
        <v>30</v>
      </c>
    </row>
    <row r="3054" spans="1:5" x14ac:dyDescent="0.25">
      <c r="A3054" t="s">
        <v>4783</v>
      </c>
      <c r="B3054" t="s">
        <v>683</v>
      </c>
      <c r="C3054" t="s">
        <v>4781</v>
      </c>
      <c r="D3054" s="1">
        <v>45835</v>
      </c>
      <c r="E3054">
        <v>30</v>
      </c>
    </row>
    <row r="3055" spans="1:5" x14ac:dyDescent="0.25">
      <c r="A3055" t="s">
        <v>4784</v>
      </c>
      <c r="B3055" t="s">
        <v>683</v>
      </c>
      <c r="C3055" t="s">
        <v>4781</v>
      </c>
      <c r="D3055" s="1">
        <v>45865</v>
      </c>
      <c r="E3055">
        <v>30</v>
      </c>
    </row>
    <row r="3056" spans="1:5" x14ac:dyDescent="0.25">
      <c r="A3056" t="s">
        <v>4785</v>
      </c>
      <c r="B3056" t="s">
        <v>684</v>
      </c>
      <c r="C3056" t="s">
        <v>4786</v>
      </c>
      <c r="D3056" s="1">
        <v>45671</v>
      </c>
      <c r="E3056">
        <v>28</v>
      </c>
    </row>
    <row r="3057" spans="1:5" x14ac:dyDescent="0.25">
      <c r="A3057" t="s">
        <v>4787</v>
      </c>
      <c r="B3057" t="s">
        <v>684</v>
      </c>
      <c r="C3057" t="s">
        <v>4786</v>
      </c>
      <c r="D3057" s="1">
        <v>45698</v>
      </c>
      <c r="E3057">
        <v>28</v>
      </c>
    </row>
    <row r="3058" spans="1:5" x14ac:dyDescent="0.25">
      <c r="A3058" t="s">
        <v>4788</v>
      </c>
      <c r="B3058" t="s">
        <v>684</v>
      </c>
      <c r="C3058" t="s">
        <v>4786</v>
      </c>
      <c r="D3058" s="1">
        <v>45725</v>
      </c>
      <c r="E3058">
        <v>28</v>
      </c>
    </row>
    <row r="3059" spans="1:5" x14ac:dyDescent="0.25">
      <c r="A3059" t="s">
        <v>4789</v>
      </c>
      <c r="B3059" t="s">
        <v>684</v>
      </c>
      <c r="C3059" t="s">
        <v>4786</v>
      </c>
      <c r="D3059" s="1">
        <v>45755</v>
      </c>
      <c r="E3059">
        <v>28</v>
      </c>
    </row>
    <row r="3060" spans="1:5" x14ac:dyDescent="0.25">
      <c r="A3060" t="s">
        <v>4790</v>
      </c>
      <c r="B3060" t="s">
        <v>684</v>
      </c>
      <c r="C3060" t="s">
        <v>4786</v>
      </c>
      <c r="D3060" s="1">
        <v>45782</v>
      </c>
      <c r="E3060">
        <v>28</v>
      </c>
    </row>
    <row r="3061" spans="1:5" x14ac:dyDescent="0.25">
      <c r="A3061" t="s">
        <v>4791</v>
      </c>
      <c r="B3061" t="s">
        <v>684</v>
      </c>
      <c r="C3061" t="s">
        <v>4786</v>
      </c>
      <c r="D3061" s="1">
        <v>45809</v>
      </c>
      <c r="E3061">
        <v>28</v>
      </c>
    </row>
    <row r="3062" spans="1:5" x14ac:dyDescent="0.25">
      <c r="A3062" t="s">
        <v>4792</v>
      </c>
      <c r="B3062" t="s">
        <v>685</v>
      </c>
      <c r="C3062" t="s">
        <v>4793</v>
      </c>
      <c r="D3062" s="1">
        <v>45759</v>
      </c>
      <c r="E3062">
        <v>21</v>
      </c>
    </row>
    <row r="3063" spans="1:5" x14ac:dyDescent="0.25">
      <c r="A3063" t="s">
        <v>4794</v>
      </c>
      <c r="B3063" t="s">
        <v>685</v>
      </c>
      <c r="C3063" t="s">
        <v>4793</v>
      </c>
      <c r="D3063" s="1">
        <v>45778</v>
      </c>
      <c r="E3063">
        <v>21</v>
      </c>
    </row>
    <row r="3064" spans="1:5" x14ac:dyDescent="0.25">
      <c r="A3064" t="s">
        <v>4795</v>
      </c>
      <c r="B3064" t="s">
        <v>685</v>
      </c>
      <c r="C3064" t="s">
        <v>4793</v>
      </c>
      <c r="D3064" s="1">
        <v>45800</v>
      </c>
      <c r="E3064">
        <v>21</v>
      </c>
    </row>
    <row r="3065" spans="1:5" x14ac:dyDescent="0.25">
      <c r="A3065" t="s">
        <v>4796</v>
      </c>
      <c r="B3065" t="s">
        <v>685</v>
      </c>
      <c r="C3065" t="s">
        <v>4793</v>
      </c>
      <c r="D3065" s="1">
        <v>45819</v>
      </c>
      <c r="E3065">
        <v>21</v>
      </c>
    </row>
    <row r="3066" spans="1:5" x14ac:dyDescent="0.25">
      <c r="A3066" t="s">
        <v>4797</v>
      </c>
      <c r="B3066" t="s">
        <v>686</v>
      </c>
      <c r="C3066" t="s">
        <v>4798</v>
      </c>
      <c r="D3066" s="1">
        <v>45679</v>
      </c>
      <c r="E3066">
        <v>21</v>
      </c>
    </row>
    <row r="3067" spans="1:5" x14ac:dyDescent="0.25">
      <c r="A3067" t="s">
        <v>4799</v>
      </c>
      <c r="B3067" t="s">
        <v>686</v>
      </c>
      <c r="C3067" t="s">
        <v>4798</v>
      </c>
      <c r="D3067" s="1">
        <v>45703</v>
      </c>
      <c r="E3067">
        <v>21</v>
      </c>
    </row>
    <row r="3068" spans="1:5" x14ac:dyDescent="0.25">
      <c r="A3068" t="s">
        <v>4800</v>
      </c>
      <c r="B3068" t="s">
        <v>686</v>
      </c>
      <c r="C3068" t="s">
        <v>4798</v>
      </c>
      <c r="D3068" s="1">
        <v>45723</v>
      </c>
      <c r="E3068">
        <v>21</v>
      </c>
    </row>
    <row r="3069" spans="1:5" x14ac:dyDescent="0.25">
      <c r="A3069" t="s">
        <v>4801</v>
      </c>
      <c r="B3069" t="s">
        <v>686</v>
      </c>
      <c r="C3069" t="s">
        <v>4798</v>
      </c>
      <c r="D3069" s="1">
        <v>45746</v>
      </c>
      <c r="E3069">
        <v>21</v>
      </c>
    </row>
    <row r="3070" spans="1:5" x14ac:dyDescent="0.25">
      <c r="A3070" t="s">
        <v>4802</v>
      </c>
      <c r="B3070" t="s">
        <v>686</v>
      </c>
      <c r="C3070" t="s">
        <v>4798</v>
      </c>
      <c r="D3070" s="1">
        <v>45768</v>
      </c>
      <c r="E3070">
        <v>21</v>
      </c>
    </row>
    <row r="3071" spans="1:5" x14ac:dyDescent="0.25">
      <c r="A3071" t="s">
        <v>4803</v>
      </c>
      <c r="B3071" t="s">
        <v>686</v>
      </c>
      <c r="C3071" t="s">
        <v>4798</v>
      </c>
      <c r="D3071" s="1">
        <v>45788</v>
      </c>
      <c r="E3071">
        <v>21</v>
      </c>
    </row>
    <row r="3072" spans="1:5" x14ac:dyDescent="0.25">
      <c r="A3072" t="s">
        <v>4804</v>
      </c>
      <c r="B3072" t="s">
        <v>687</v>
      </c>
      <c r="C3072" t="s">
        <v>4805</v>
      </c>
      <c r="D3072" s="1">
        <v>45725</v>
      </c>
      <c r="E3072">
        <v>21</v>
      </c>
    </row>
    <row r="3073" spans="1:5" x14ac:dyDescent="0.25">
      <c r="A3073" t="s">
        <v>4806</v>
      </c>
      <c r="B3073" t="s">
        <v>687</v>
      </c>
      <c r="C3073" t="s">
        <v>4805</v>
      </c>
      <c r="D3073" s="1">
        <v>45745</v>
      </c>
      <c r="E3073">
        <v>21</v>
      </c>
    </row>
    <row r="3074" spans="1:5" x14ac:dyDescent="0.25">
      <c r="A3074" t="s">
        <v>4807</v>
      </c>
      <c r="B3074" t="s">
        <v>687</v>
      </c>
      <c r="C3074" t="s">
        <v>4805</v>
      </c>
      <c r="D3074" s="1">
        <v>45765</v>
      </c>
      <c r="E3074">
        <v>21</v>
      </c>
    </row>
    <row r="3075" spans="1:5" x14ac:dyDescent="0.25">
      <c r="A3075" t="s">
        <v>4808</v>
      </c>
      <c r="B3075" t="s">
        <v>687</v>
      </c>
      <c r="C3075" t="s">
        <v>4805</v>
      </c>
      <c r="D3075" s="1">
        <v>45786</v>
      </c>
      <c r="E3075">
        <v>21</v>
      </c>
    </row>
    <row r="3076" spans="1:5" x14ac:dyDescent="0.25">
      <c r="A3076" t="s">
        <v>4809</v>
      </c>
      <c r="B3076" t="s">
        <v>687</v>
      </c>
      <c r="C3076" t="s">
        <v>4805</v>
      </c>
      <c r="D3076" s="1">
        <v>45808</v>
      </c>
      <c r="E3076">
        <v>21</v>
      </c>
    </row>
    <row r="3077" spans="1:5" x14ac:dyDescent="0.25">
      <c r="A3077" t="s">
        <v>4810</v>
      </c>
      <c r="B3077" t="s">
        <v>687</v>
      </c>
      <c r="C3077" t="s">
        <v>4805</v>
      </c>
      <c r="D3077" s="1">
        <v>45826</v>
      </c>
      <c r="E3077">
        <v>21</v>
      </c>
    </row>
    <row r="3078" spans="1:5" x14ac:dyDescent="0.25">
      <c r="A3078" t="s">
        <v>4811</v>
      </c>
      <c r="B3078" t="s">
        <v>688</v>
      </c>
      <c r="C3078" t="s">
        <v>4812</v>
      </c>
      <c r="D3078" s="1">
        <v>45679</v>
      </c>
      <c r="E3078">
        <v>21</v>
      </c>
    </row>
    <row r="3079" spans="1:5" x14ac:dyDescent="0.25">
      <c r="A3079" t="s">
        <v>4813</v>
      </c>
      <c r="B3079" t="s">
        <v>688</v>
      </c>
      <c r="C3079" t="s">
        <v>4812</v>
      </c>
      <c r="D3079" s="1">
        <v>45700</v>
      </c>
      <c r="E3079">
        <v>21</v>
      </c>
    </row>
    <row r="3080" spans="1:5" x14ac:dyDescent="0.25">
      <c r="A3080" t="s">
        <v>4814</v>
      </c>
      <c r="B3080" t="s">
        <v>688</v>
      </c>
      <c r="C3080" t="s">
        <v>4812</v>
      </c>
      <c r="D3080" s="1">
        <v>45718</v>
      </c>
      <c r="E3080">
        <v>21</v>
      </c>
    </row>
    <row r="3081" spans="1:5" x14ac:dyDescent="0.25">
      <c r="A3081" t="s">
        <v>4815</v>
      </c>
      <c r="B3081" t="s">
        <v>689</v>
      </c>
      <c r="C3081" t="s">
        <v>4816</v>
      </c>
      <c r="D3081" s="1">
        <v>45737</v>
      </c>
      <c r="E3081">
        <v>28</v>
      </c>
    </row>
    <row r="3082" spans="1:5" x14ac:dyDescent="0.25">
      <c r="A3082" t="s">
        <v>4817</v>
      </c>
      <c r="B3082" t="s">
        <v>689</v>
      </c>
      <c r="C3082" t="s">
        <v>4816</v>
      </c>
      <c r="D3082" s="1">
        <v>45767</v>
      </c>
      <c r="E3082">
        <v>28</v>
      </c>
    </row>
    <row r="3083" spans="1:5" x14ac:dyDescent="0.25">
      <c r="A3083" t="s">
        <v>4818</v>
      </c>
      <c r="B3083" t="s">
        <v>689</v>
      </c>
      <c r="C3083" t="s">
        <v>4816</v>
      </c>
      <c r="D3083" s="1">
        <v>45792</v>
      </c>
      <c r="E3083">
        <v>28</v>
      </c>
    </row>
    <row r="3084" spans="1:5" x14ac:dyDescent="0.25">
      <c r="A3084" t="s">
        <v>4819</v>
      </c>
      <c r="B3084" t="s">
        <v>690</v>
      </c>
      <c r="C3084" t="s">
        <v>4820</v>
      </c>
      <c r="D3084" s="1">
        <v>45721</v>
      </c>
      <c r="E3084">
        <v>21</v>
      </c>
    </row>
    <row r="3085" spans="1:5" x14ac:dyDescent="0.25">
      <c r="A3085" t="s">
        <v>4821</v>
      </c>
      <c r="B3085" t="s">
        <v>690</v>
      </c>
      <c r="C3085" t="s">
        <v>4820</v>
      </c>
      <c r="D3085" s="1">
        <v>45740</v>
      </c>
      <c r="E3085">
        <v>21</v>
      </c>
    </row>
    <row r="3086" spans="1:5" x14ac:dyDescent="0.25">
      <c r="A3086" t="s">
        <v>4822</v>
      </c>
      <c r="B3086" t="s">
        <v>690</v>
      </c>
      <c r="C3086" t="s">
        <v>4820</v>
      </c>
      <c r="D3086" s="1">
        <v>45764</v>
      </c>
      <c r="E3086">
        <v>21</v>
      </c>
    </row>
    <row r="3087" spans="1:5" x14ac:dyDescent="0.25">
      <c r="A3087" t="s">
        <v>4823</v>
      </c>
      <c r="B3087" t="s">
        <v>690</v>
      </c>
      <c r="C3087" t="s">
        <v>4820</v>
      </c>
      <c r="D3087" s="1">
        <v>45782</v>
      </c>
      <c r="E3087">
        <v>21</v>
      </c>
    </row>
    <row r="3088" spans="1:5" x14ac:dyDescent="0.25">
      <c r="A3088" t="s">
        <v>4824</v>
      </c>
      <c r="B3088" t="s">
        <v>690</v>
      </c>
      <c r="C3088" t="s">
        <v>4820</v>
      </c>
      <c r="D3088" s="1">
        <v>45804</v>
      </c>
      <c r="E3088">
        <v>21</v>
      </c>
    </row>
    <row r="3089" spans="1:5" x14ac:dyDescent="0.25">
      <c r="A3089" t="s">
        <v>4825</v>
      </c>
      <c r="B3089" t="s">
        <v>690</v>
      </c>
      <c r="C3089" t="s">
        <v>4820</v>
      </c>
      <c r="D3089" s="1">
        <v>45822</v>
      </c>
      <c r="E3089">
        <v>21</v>
      </c>
    </row>
    <row r="3090" spans="1:5" x14ac:dyDescent="0.25">
      <c r="A3090" t="s">
        <v>4826</v>
      </c>
      <c r="B3090" t="s">
        <v>691</v>
      </c>
      <c r="C3090" t="s">
        <v>4827</v>
      </c>
      <c r="D3090" s="1">
        <v>45771</v>
      </c>
      <c r="E3090">
        <v>30</v>
      </c>
    </row>
    <row r="3091" spans="1:5" x14ac:dyDescent="0.25">
      <c r="A3091" t="s">
        <v>4828</v>
      </c>
      <c r="B3091" t="s">
        <v>691</v>
      </c>
      <c r="C3091" t="s">
        <v>4827</v>
      </c>
      <c r="D3091" s="1">
        <v>45803</v>
      </c>
      <c r="E3091">
        <v>30</v>
      </c>
    </row>
    <row r="3092" spans="1:5" x14ac:dyDescent="0.25">
      <c r="A3092" t="s">
        <v>4829</v>
      </c>
      <c r="B3092" t="s">
        <v>691</v>
      </c>
      <c r="C3092" t="s">
        <v>4827</v>
      </c>
      <c r="D3092" s="1">
        <v>45831</v>
      </c>
      <c r="E3092">
        <v>30</v>
      </c>
    </row>
    <row r="3093" spans="1:5" x14ac:dyDescent="0.25">
      <c r="A3093" t="s">
        <v>4830</v>
      </c>
      <c r="B3093" t="s">
        <v>691</v>
      </c>
      <c r="C3093" t="s">
        <v>4827</v>
      </c>
      <c r="D3093" s="1">
        <v>45864</v>
      </c>
      <c r="E3093">
        <v>30</v>
      </c>
    </row>
    <row r="3094" spans="1:5" x14ac:dyDescent="0.25">
      <c r="A3094" t="s">
        <v>4831</v>
      </c>
      <c r="B3094" t="s">
        <v>692</v>
      </c>
      <c r="C3094" t="s">
        <v>4832</v>
      </c>
      <c r="D3094" s="1">
        <v>45691</v>
      </c>
      <c r="E3094">
        <v>30</v>
      </c>
    </row>
    <row r="3095" spans="1:5" x14ac:dyDescent="0.25">
      <c r="A3095" t="s">
        <v>4833</v>
      </c>
      <c r="B3095" t="s">
        <v>692</v>
      </c>
      <c r="C3095" t="s">
        <v>4832</v>
      </c>
      <c r="D3095" s="1">
        <v>45720</v>
      </c>
      <c r="E3095">
        <v>30</v>
      </c>
    </row>
    <row r="3096" spans="1:5" x14ac:dyDescent="0.25">
      <c r="A3096" t="s">
        <v>4834</v>
      </c>
      <c r="B3096" t="s">
        <v>692</v>
      </c>
      <c r="C3096" t="s">
        <v>4832</v>
      </c>
      <c r="D3096" s="1">
        <v>45748</v>
      </c>
      <c r="E3096">
        <v>30</v>
      </c>
    </row>
    <row r="3097" spans="1:5" x14ac:dyDescent="0.25">
      <c r="A3097" t="s">
        <v>4835</v>
      </c>
      <c r="B3097" t="s">
        <v>693</v>
      </c>
      <c r="C3097" t="s">
        <v>4836</v>
      </c>
      <c r="D3097" s="1">
        <v>45701</v>
      </c>
      <c r="E3097">
        <v>30</v>
      </c>
    </row>
    <row r="3098" spans="1:5" x14ac:dyDescent="0.25">
      <c r="A3098" t="s">
        <v>4837</v>
      </c>
      <c r="B3098" t="s">
        <v>693</v>
      </c>
      <c r="C3098" t="s">
        <v>4836</v>
      </c>
      <c r="D3098" s="1">
        <v>45730</v>
      </c>
      <c r="E3098">
        <v>30</v>
      </c>
    </row>
    <row r="3099" spans="1:5" x14ac:dyDescent="0.25">
      <c r="A3099" t="s">
        <v>4838</v>
      </c>
      <c r="B3099" t="s">
        <v>693</v>
      </c>
      <c r="C3099" t="s">
        <v>4836</v>
      </c>
      <c r="D3099" s="1">
        <v>45757</v>
      </c>
      <c r="E3099">
        <v>30</v>
      </c>
    </row>
    <row r="3100" spans="1:5" x14ac:dyDescent="0.25">
      <c r="A3100" t="s">
        <v>4839</v>
      </c>
      <c r="B3100" t="s">
        <v>693</v>
      </c>
      <c r="C3100" t="s">
        <v>4836</v>
      </c>
      <c r="D3100" s="1">
        <v>45787</v>
      </c>
      <c r="E3100">
        <v>30</v>
      </c>
    </row>
    <row r="3101" spans="1:5" x14ac:dyDescent="0.25">
      <c r="A3101" t="s">
        <v>4840</v>
      </c>
      <c r="B3101" t="s">
        <v>693</v>
      </c>
      <c r="C3101" t="s">
        <v>4836</v>
      </c>
      <c r="D3101" s="1">
        <v>45817</v>
      </c>
      <c r="E3101">
        <v>30</v>
      </c>
    </row>
    <row r="3102" spans="1:5" x14ac:dyDescent="0.25">
      <c r="A3102" t="s">
        <v>4841</v>
      </c>
      <c r="B3102" t="s">
        <v>693</v>
      </c>
      <c r="C3102" t="s">
        <v>4836</v>
      </c>
      <c r="D3102" s="1">
        <v>45849</v>
      </c>
      <c r="E3102">
        <v>30</v>
      </c>
    </row>
    <row r="3103" spans="1:5" x14ac:dyDescent="0.25">
      <c r="A3103" t="s">
        <v>4842</v>
      </c>
      <c r="B3103" t="s">
        <v>694</v>
      </c>
      <c r="C3103" t="s">
        <v>4843</v>
      </c>
      <c r="D3103" s="1">
        <v>45666</v>
      </c>
      <c r="E3103">
        <v>21</v>
      </c>
    </row>
    <row r="3104" spans="1:5" x14ac:dyDescent="0.25">
      <c r="A3104" t="s">
        <v>4844</v>
      </c>
      <c r="B3104" t="s">
        <v>694</v>
      </c>
      <c r="C3104" t="s">
        <v>4843</v>
      </c>
      <c r="D3104" s="1">
        <v>45687</v>
      </c>
      <c r="E3104">
        <v>21</v>
      </c>
    </row>
    <row r="3105" spans="1:5" x14ac:dyDescent="0.25">
      <c r="A3105" t="s">
        <v>4845</v>
      </c>
      <c r="B3105" t="s">
        <v>694</v>
      </c>
      <c r="C3105" t="s">
        <v>4843</v>
      </c>
      <c r="D3105" s="1">
        <v>45707</v>
      </c>
      <c r="E3105">
        <v>21</v>
      </c>
    </row>
    <row r="3106" spans="1:5" x14ac:dyDescent="0.25">
      <c r="A3106" t="s">
        <v>4846</v>
      </c>
      <c r="B3106" t="s">
        <v>694</v>
      </c>
      <c r="C3106" t="s">
        <v>4843</v>
      </c>
      <c r="D3106" s="1">
        <v>45728</v>
      </c>
      <c r="E3106">
        <v>21</v>
      </c>
    </row>
    <row r="3107" spans="1:5" x14ac:dyDescent="0.25">
      <c r="A3107" t="s">
        <v>4847</v>
      </c>
      <c r="B3107" t="s">
        <v>694</v>
      </c>
      <c r="C3107" t="s">
        <v>4843</v>
      </c>
      <c r="D3107" s="1">
        <v>45750</v>
      </c>
      <c r="E3107">
        <v>21</v>
      </c>
    </row>
    <row r="3108" spans="1:5" x14ac:dyDescent="0.25">
      <c r="A3108" t="s">
        <v>4848</v>
      </c>
      <c r="B3108" t="s">
        <v>694</v>
      </c>
      <c r="C3108" t="s">
        <v>4843</v>
      </c>
      <c r="D3108" s="1">
        <v>45771</v>
      </c>
      <c r="E3108">
        <v>21</v>
      </c>
    </row>
    <row r="3109" spans="1:5" x14ac:dyDescent="0.25">
      <c r="A3109" t="s">
        <v>4849</v>
      </c>
      <c r="B3109" t="s">
        <v>695</v>
      </c>
      <c r="C3109" t="s">
        <v>4850</v>
      </c>
      <c r="D3109" s="1">
        <v>45741</v>
      </c>
      <c r="E3109">
        <v>28</v>
      </c>
    </row>
    <row r="3110" spans="1:5" x14ac:dyDescent="0.25">
      <c r="A3110" t="s">
        <v>4851</v>
      </c>
      <c r="B3110" t="s">
        <v>695</v>
      </c>
      <c r="C3110" t="s">
        <v>4850</v>
      </c>
      <c r="D3110" s="1">
        <v>45771</v>
      </c>
      <c r="E3110">
        <v>28</v>
      </c>
    </row>
    <row r="3111" spans="1:5" x14ac:dyDescent="0.25">
      <c r="A3111" t="s">
        <v>4852</v>
      </c>
      <c r="B3111" t="s">
        <v>695</v>
      </c>
      <c r="C3111" t="s">
        <v>4850</v>
      </c>
      <c r="D3111" s="1">
        <v>45798</v>
      </c>
      <c r="E3111">
        <v>28</v>
      </c>
    </row>
    <row r="3112" spans="1:5" x14ac:dyDescent="0.25">
      <c r="A3112" t="s">
        <v>4853</v>
      </c>
      <c r="B3112" t="s">
        <v>695</v>
      </c>
      <c r="C3112" t="s">
        <v>4850</v>
      </c>
      <c r="D3112" s="1">
        <v>45829</v>
      </c>
      <c r="E3112">
        <v>28</v>
      </c>
    </row>
    <row r="3113" spans="1:5" x14ac:dyDescent="0.25">
      <c r="A3113" t="s">
        <v>4854</v>
      </c>
      <c r="B3113" t="s">
        <v>695</v>
      </c>
      <c r="C3113" t="s">
        <v>4850</v>
      </c>
      <c r="D3113" s="1">
        <v>45854</v>
      </c>
      <c r="E3113">
        <v>28</v>
      </c>
    </row>
    <row r="3114" spans="1:5" x14ac:dyDescent="0.25">
      <c r="A3114" t="s">
        <v>4855</v>
      </c>
      <c r="B3114" t="s">
        <v>695</v>
      </c>
      <c r="C3114" t="s">
        <v>4850</v>
      </c>
      <c r="D3114" s="1">
        <v>45880</v>
      </c>
      <c r="E3114">
        <v>28</v>
      </c>
    </row>
    <row r="3115" spans="1:5" x14ac:dyDescent="0.25">
      <c r="A3115" t="s">
        <v>4856</v>
      </c>
      <c r="B3115" t="s">
        <v>696</v>
      </c>
      <c r="C3115" t="s">
        <v>4857</v>
      </c>
      <c r="D3115" s="1">
        <v>45777</v>
      </c>
      <c r="E3115">
        <v>21</v>
      </c>
    </row>
    <row r="3116" spans="1:5" x14ac:dyDescent="0.25">
      <c r="A3116" t="s">
        <v>4858</v>
      </c>
      <c r="B3116" t="s">
        <v>696</v>
      </c>
      <c r="C3116" t="s">
        <v>4857</v>
      </c>
      <c r="D3116" s="1">
        <v>45798</v>
      </c>
      <c r="E3116">
        <v>21</v>
      </c>
    </row>
    <row r="3117" spans="1:5" x14ac:dyDescent="0.25">
      <c r="A3117" t="s">
        <v>4859</v>
      </c>
      <c r="B3117" t="s">
        <v>696</v>
      </c>
      <c r="C3117" t="s">
        <v>4857</v>
      </c>
      <c r="D3117" s="1">
        <v>45820</v>
      </c>
      <c r="E3117">
        <v>21</v>
      </c>
    </row>
    <row r="3118" spans="1:5" x14ac:dyDescent="0.25">
      <c r="A3118" t="s">
        <v>4860</v>
      </c>
      <c r="B3118" t="s">
        <v>697</v>
      </c>
      <c r="C3118" t="s">
        <v>4861</v>
      </c>
      <c r="D3118" s="1">
        <v>45727</v>
      </c>
      <c r="E3118">
        <v>28</v>
      </c>
    </row>
    <row r="3119" spans="1:5" x14ac:dyDescent="0.25">
      <c r="A3119" t="s">
        <v>4862</v>
      </c>
      <c r="B3119" t="s">
        <v>697</v>
      </c>
      <c r="C3119" t="s">
        <v>4861</v>
      </c>
      <c r="D3119" s="1">
        <v>45754</v>
      </c>
      <c r="E3119">
        <v>28</v>
      </c>
    </row>
    <row r="3120" spans="1:5" x14ac:dyDescent="0.25">
      <c r="A3120" t="s">
        <v>4863</v>
      </c>
      <c r="B3120" t="s">
        <v>697</v>
      </c>
      <c r="C3120" t="s">
        <v>4861</v>
      </c>
      <c r="D3120" s="1">
        <v>45785</v>
      </c>
      <c r="E3120">
        <v>28</v>
      </c>
    </row>
    <row r="3121" spans="1:5" x14ac:dyDescent="0.25">
      <c r="A3121" t="s">
        <v>4864</v>
      </c>
      <c r="B3121" t="s">
        <v>697</v>
      </c>
      <c r="C3121" t="s">
        <v>4861</v>
      </c>
      <c r="D3121" s="1">
        <v>45810</v>
      </c>
      <c r="E3121">
        <v>28</v>
      </c>
    </row>
    <row r="3122" spans="1:5" x14ac:dyDescent="0.25">
      <c r="A3122" t="s">
        <v>4865</v>
      </c>
      <c r="B3122" t="s">
        <v>697</v>
      </c>
      <c r="C3122" t="s">
        <v>4861</v>
      </c>
      <c r="D3122" s="1">
        <v>45840</v>
      </c>
      <c r="E3122">
        <v>28</v>
      </c>
    </row>
    <row r="3123" spans="1:5" x14ac:dyDescent="0.25">
      <c r="A3123" t="s">
        <v>4866</v>
      </c>
      <c r="B3123" t="s">
        <v>698</v>
      </c>
      <c r="C3123" t="s">
        <v>4867</v>
      </c>
      <c r="D3123" s="1">
        <v>45771</v>
      </c>
      <c r="E3123">
        <v>21</v>
      </c>
    </row>
    <row r="3124" spans="1:5" x14ac:dyDescent="0.25">
      <c r="A3124" t="s">
        <v>4868</v>
      </c>
      <c r="B3124" t="s">
        <v>698</v>
      </c>
      <c r="C3124" t="s">
        <v>4867</v>
      </c>
      <c r="D3124" s="1">
        <v>45795</v>
      </c>
      <c r="E3124">
        <v>21</v>
      </c>
    </row>
    <row r="3125" spans="1:5" x14ac:dyDescent="0.25">
      <c r="A3125" t="s">
        <v>4869</v>
      </c>
      <c r="B3125" t="s">
        <v>698</v>
      </c>
      <c r="C3125" t="s">
        <v>4867</v>
      </c>
      <c r="D3125" s="1">
        <v>45817</v>
      </c>
      <c r="E3125">
        <v>21</v>
      </c>
    </row>
    <row r="3126" spans="1:5" x14ac:dyDescent="0.25">
      <c r="A3126" t="s">
        <v>4870</v>
      </c>
      <c r="B3126" t="s">
        <v>698</v>
      </c>
      <c r="C3126" t="s">
        <v>4867</v>
      </c>
      <c r="D3126" s="1">
        <v>45837</v>
      </c>
      <c r="E3126">
        <v>21</v>
      </c>
    </row>
    <row r="3127" spans="1:5" x14ac:dyDescent="0.25">
      <c r="A3127" t="s">
        <v>4871</v>
      </c>
      <c r="B3127" t="s">
        <v>698</v>
      </c>
      <c r="C3127" t="s">
        <v>4867</v>
      </c>
      <c r="D3127" s="1">
        <v>45857</v>
      </c>
      <c r="E3127">
        <v>21</v>
      </c>
    </row>
    <row r="3128" spans="1:5" x14ac:dyDescent="0.25">
      <c r="A3128" t="s">
        <v>4872</v>
      </c>
      <c r="B3128" t="s">
        <v>699</v>
      </c>
      <c r="C3128" t="s">
        <v>4873</v>
      </c>
      <c r="D3128" s="1">
        <v>45836</v>
      </c>
      <c r="E3128">
        <v>28</v>
      </c>
    </row>
    <row r="3129" spans="1:5" x14ac:dyDescent="0.25">
      <c r="A3129" t="s">
        <v>4874</v>
      </c>
      <c r="B3129" t="s">
        <v>699</v>
      </c>
      <c r="C3129" t="s">
        <v>4873</v>
      </c>
      <c r="D3129" s="1">
        <v>45864</v>
      </c>
      <c r="E3129">
        <v>28</v>
      </c>
    </row>
    <row r="3130" spans="1:5" x14ac:dyDescent="0.25">
      <c r="A3130" t="s">
        <v>4875</v>
      </c>
      <c r="B3130" t="s">
        <v>699</v>
      </c>
      <c r="C3130" t="s">
        <v>4873</v>
      </c>
      <c r="D3130" s="1">
        <v>45892</v>
      </c>
      <c r="E3130">
        <v>28</v>
      </c>
    </row>
    <row r="3131" spans="1:5" x14ac:dyDescent="0.25">
      <c r="A3131" t="s">
        <v>4876</v>
      </c>
      <c r="B3131" t="s">
        <v>700</v>
      </c>
      <c r="C3131" t="s">
        <v>4877</v>
      </c>
      <c r="D3131" s="1">
        <v>45703</v>
      </c>
      <c r="E3131">
        <v>21</v>
      </c>
    </row>
    <row r="3132" spans="1:5" x14ac:dyDescent="0.25">
      <c r="A3132" t="s">
        <v>4878</v>
      </c>
      <c r="B3132" t="s">
        <v>700</v>
      </c>
      <c r="C3132" t="s">
        <v>4877</v>
      </c>
      <c r="D3132" s="1">
        <v>45726</v>
      </c>
      <c r="E3132">
        <v>21</v>
      </c>
    </row>
    <row r="3133" spans="1:5" x14ac:dyDescent="0.25">
      <c r="A3133" t="s">
        <v>4879</v>
      </c>
      <c r="B3133" t="s">
        <v>700</v>
      </c>
      <c r="C3133" t="s">
        <v>4877</v>
      </c>
      <c r="D3133" s="1">
        <v>45745</v>
      </c>
      <c r="E3133">
        <v>21</v>
      </c>
    </row>
    <row r="3134" spans="1:5" x14ac:dyDescent="0.25">
      <c r="A3134" t="s">
        <v>4880</v>
      </c>
      <c r="B3134" t="s">
        <v>700</v>
      </c>
      <c r="C3134" t="s">
        <v>4877</v>
      </c>
      <c r="D3134" s="1">
        <v>45766</v>
      </c>
      <c r="E3134">
        <v>21</v>
      </c>
    </row>
    <row r="3135" spans="1:5" x14ac:dyDescent="0.25">
      <c r="A3135" t="s">
        <v>4881</v>
      </c>
      <c r="B3135" t="s">
        <v>701</v>
      </c>
      <c r="C3135" t="s">
        <v>4882</v>
      </c>
      <c r="D3135" s="1">
        <v>45819</v>
      </c>
      <c r="E3135">
        <v>28</v>
      </c>
    </row>
    <row r="3136" spans="1:5" x14ac:dyDescent="0.25">
      <c r="A3136" t="s">
        <v>4883</v>
      </c>
      <c r="B3136" t="s">
        <v>701</v>
      </c>
      <c r="C3136" t="s">
        <v>4882</v>
      </c>
      <c r="D3136" s="1">
        <v>45849</v>
      </c>
      <c r="E3136">
        <v>28</v>
      </c>
    </row>
    <row r="3137" spans="1:5" x14ac:dyDescent="0.25">
      <c r="A3137" t="s">
        <v>4884</v>
      </c>
      <c r="B3137" t="s">
        <v>701</v>
      </c>
      <c r="C3137" t="s">
        <v>4882</v>
      </c>
      <c r="D3137" s="1">
        <v>45877</v>
      </c>
      <c r="E3137">
        <v>28</v>
      </c>
    </row>
    <row r="3138" spans="1:5" x14ac:dyDescent="0.25">
      <c r="A3138" t="s">
        <v>4885</v>
      </c>
      <c r="B3138" t="s">
        <v>701</v>
      </c>
      <c r="C3138" t="s">
        <v>4882</v>
      </c>
      <c r="D3138" s="1">
        <v>45907</v>
      </c>
      <c r="E3138">
        <v>28</v>
      </c>
    </row>
    <row r="3139" spans="1:5" x14ac:dyDescent="0.25">
      <c r="A3139" t="s">
        <v>4886</v>
      </c>
      <c r="B3139" t="s">
        <v>701</v>
      </c>
      <c r="C3139" t="s">
        <v>4882</v>
      </c>
      <c r="D3139" s="1">
        <v>45935</v>
      </c>
      <c r="E3139">
        <v>28</v>
      </c>
    </row>
    <row r="3140" spans="1:5" x14ac:dyDescent="0.25">
      <c r="A3140" t="s">
        <v>4887</v>
      </c>
      <c r="B3140" t="s">
        <v>701</v>
      </c>
      <c r="C3140" t="s">
        <v>4882</v>
      </c>
      <c r="D3140" s="1">
        <v>45962</v>
      </c>
      <c r="E3140">
        <v>28</v>
      </c>
    </row>
    <row r="3141" spans="1:5" x14ac:dyDescent="0.25">
      <c r="A3141" t="s">
        <v>4888</v>
      </c>
      <c r="B3141" t="s">
        <v>702</v>
      </c>
      <c r="C3141" t="s">
        <v>4889</v>
      </c>
      <c r="D3141" s="1">
        <v>45769</v>
      </c>
      <c r="E3141">
        <v>28</v>
      </c>
    </row>
    <row r="3142" spans="1:5" x14ac:dyDescent="0.25">
      <c r="A3142" t="s">
        <v>4890</v>
      </c>
      <c r="B3142" t="s">
        <v>702</v>
      </c>
      <c r="C3142" t="s">
        <v>4889</v>
      </c>
      <c r="D3142" s="1">
        <v>45796</v>
      </c>
      <c r="E3142">
        <v>28</v>
      </c>
    </row>
    <row r="3143" spans="1:5" x14ac:dyDescent="0.25">
      <c r="A3143" t="s">
        <v>4891</v>
      </c>
      <c r="B3143" t="s">
        <v>702</v>
      </c>
      <c r="C3143" t="s">
        <v>4889</v>
      </c>
      <c r="D3143" s="1">
        <v>45825</v>
      </c>
      <c r="E3143">
        <v>28</v>
      </c>
    </row>
    <row r="3144" spans="1:5" x14ac:dyDescent="0.25">
      <c r="A3144" t="s">
        <v>4892</v>
      </c>
      <c r="B3144" t="s">
        <v>702</v>
      </c>
      <c r="C3144" t="s">
        <v>4889</v>
      </c>
      <c r="D3144" s="1">
        <v>45851</v>
      </c>
      <c r="E3144">
        <v>28</v>
      </c>
    </row>
    <row r="3145" spans="1:5" x14ac:dyDescent="0.25">
      <c r="A3145" t="s">
        <v>4893</v>
      </c>
      <c r="B3145" t="s">
        <v>702</v>
      </c>
      <c r="C3145" t="s">
        <v>4889</v>
      </c>
      <c r="D3145" s="1">
        <v>45880</v>
      </c>
      <c r="E3145">
        <v>28</v>
      </c>
    </row>
    <row r="3146" spans="1:5" x14ac:dyDescent="0.25">
      <c r="A3146" t="s">
        <v>4894</v>
      </c>
      <c r="B3146" t="s">
        <v>703</v>
      </c>
      <c r="C3146" t="s">
        <v>4895</v>
      </c>
      <c r="D3146" s="1">
        <v>45821</v>
      </c>
      <c r="E3146">
        <v>30</v>
      </c>
    </row>
    <row r="3147" spans="1:5" x14ac:dyDescent="0.25">
      <c r="A3147" t="s">
        <v>4896</v>
      </c>
      <c r="B3147" t="s">
        <v>703</v>
      </c>
      <c r="C3147" t="s">
        <v>4895</v>
      </c>
      <c r="D3147" s="1">
        <v>45852</v>
      </c>
      <c r="E3147">
        <v>30</v>
      </c>
    </row>
    <row r="3148" spans="1:5" x14ac:dyDescent="0.25">
      <c r="A3148" t="s">
        <v>4897</v>
      </c>
      <c r="B3148" t="s">
        <v>703</v>
      </c>
      <c r="C3148" t="s">
        <v>4895</v>
      </c>
      <c r="D3148" s="1">
        <v>45882</v>
      </c>
      <c r="E3148">
        <v>30</v>
      </c>
    </row>
    <row r="3149" spans="1:5" x14ac:dyDescent="0.25">
      <c r="A3149" t="s">
        <v>4898</v>
      </c>
      <c r="B3149" t="s">
        <v>703</v>
      </c>
      <c r="C3149" t="s">
        <v>4895</v>
      </c>
      <c r="D3149" s="1">
        <v>45910</v>
      </c>
      <c r="E3149">
        <v>30</v>
      </c>
    </row>
    <row r="3150" spans="1:5" x14ac:dyDescent="0.25">
      <c r="A3150" t="s">
        <v>4899</v>
      </c>
      <c r="B3150" t="s">
        <v>703</v>
      </c>
      <c r="C3150" t="s">
        <v>4895</v>
      </c>
      <c r="D3150" s="1">
        <v>45942</v>
      </c>
      <c r="E3150">
        <v>30</v>
      </c>
    </row>
    <row r="3151" spans="1:5" x14ac:dyDescent="0.25">
      <c r="A3151" t="s">
        <v>4900</v>
      </c>
      <c r="B3151" t="s">
        <v>704</v>
      </c>
      <c r="C3151" t="s">
        <v>4901</v>
      </c>
      <c r="D3151" s="1">
        <v>45737</v>
      </c>
      <c r="E3151">
        <v>30</v>
      </c>
    </row>
    <row r="3152" spans="1:5" x14ac:dyDescent="0.25">
      <c r="A3152" t="s">
        <v>4902</v>
      </c>
      <c r="B3152" t="s">
        <v>704</v>
      </c>
      <c r="C3152" t="s">
        <v>4901</v>
      </c>
      <c r="D3152" s="1">
        <v>45766</v>
      </c>
      <c r="E3152">
        <v>30</v>
      </c>
    </row>
    <row r="3153" spans="1:5" x14ac:dyDescent="0.25">
      <c r="A3153" t="s">
        <v>4903</v>
      </c>
      <c r="B3153" t="s">
        <v>704</v>
      </c>
      <c r="C3153" t="s">
        <v>4901</v>
      </c>
      <c r="D3153" s="1">
        <v>45794</v>
      </c>
      <c r="E3153">
        <v>30</v>
      </c>
    </row>
    <row r="3154" spans="1:5" x14ac:dyDescent="0.25">
      <c r="A3154" t="s">
        <v>4904</v>
      </c>
      <c r="B3154" t="s">
        <v>704</v>
      </c>
      <c r="C3154" t="s">
        <v>4901</v>
      </c>
      <c r="D3154" s="1">
        <v>45824</v>
      </c>
      <c r="E3154">
        <v>30</v>
      </c>
    </row>
    <row r="3155" spans="1:5" x14ac:dyDescent="0.25">
      <c r="A3155" t="s">
        <v>4905</v>
      </c>
      <c r="B3155" t="s">
        <v>704</v>
      </c>
      <c r="C3155" t="s">
        <v>4901</v>
      </c>
      <c r="D3155" s="1">
        <v>45851</v>
      </c>
      <c r="E3155">
        <v>30</v>
      </c>
    </row>
    <row r="3156" spans="1:5" x14ac:dyDescent="0.25">
      <c r="A3156" t="s">
        <v>4906</v>
      </c>
      <c r="B3156" t="s">
        <v>704</v>
      </c>
      <c r="C3156" t="s">
        <v>4901</v>
      </c>
      <c r="D3156" s="1">
        <v>45883</v>
      </c>
      <c r="E3156">
        <v>30</v>
      </c>
    </row>
    <row r="3157" spans="1:5" x14ac:dyDescent="0.25">
      <c r="A3157" t="s">
        <v>4907</v>
      </c>
      <c r="B3157" t="s">
        <v>705</v>
      </c>
      <c r="C3157" t="s">
        <v>4908</v>
      </c>
      <c r="D3157" s="1">
        <v>45781</v>
      </c>
      <c r="E3157">
        <v>30</v>
      </c>
    </row>
    <row r="3158" spans="1:5" x14ac:dyDescent="0.25">
      <c r="A3158" t="s">
        <v>4909</v>
      </c>
      <c r="B3158" t="s">
        <v>705</v>
      </c>
      <c r="C3158" t="s">
        <v>4908</v>
      </c>
      <c r="D3158" s="1">
        <v>45810</v>
      </c>
      <c r="E3158">
        <v>30</v>
      </c>
    </row>
    <row r="3159" spans="1:5" x14ac:dyDescent="0.25">
      <c r="A3159" t="s">
        <v>4910</v>
      </c>
      <c r="B3159" t="s">
        <v>705</v>
      </c>
      <c r="C3159" t="s">
        <v>4908</v>
      </c>
      <c r="D3159" s="1">
        <v>45837</v>
      </c>
      <c r="E3159">
        <v>30</v>
      </c>
    </row>
    <row r="3160" spans="1:5" x14ac:dyDescent="0.25">
      <c r="A3160" t="s">
        <v>4911</v>
      </c>
      <c r="B3160" t="s">
        <v>706</v>
      </c>
      <c r="C3160" t="s">
        <v>4912</v>
      </c>
      <c r="D3160" s="1">
        <v>45716</v>
      </c>
      <c r="E3160">
        <v>21</v>
      </c>
    </row>
    <row r="3161" spans="1:5" x14ac:dyDescent="0.25">
      <c r="A3161" t="s">
        <v>4913</v>
      </c>
      <c r="B3161" t="s">
        <v>706</v>
      </c>
      <c r="C3161" t="s">
        <v>4912</v>
      </c>
      <c r="D3161" s="1">
        <v>45739</v>
      </c>
      <c r="E3161">
        <v>21</v>
      </c>
    </row>
    <row r="3162" spans="1:5" x14ac:dyDescent="0.25">
      <c r="A3162" t="s">
        <v>4914</v>
      </c>
      <c r="B3162" t="s">
        <v>706</v>
      </c>
      <c r="C3162" t="s">
        <v>4912</v>
      </c>
      <c r="D3162" s="1">
        <v>45759</v>
      </c>
      <c r="E3162">
        <v>21</v>
      </c>
    </row>
    <row r="3163" spans="1:5" x14ac:dyDescent="0.25">
      <c r="A3163" t="s">
        <v>4915</v>
      </c>
      <c r="B3163" t="s">
        <v>707</v>
      </c>
      <c r="C3163" t="s">
        <v>4916</v>
      </c>
      <c r="D3163" s="1">
        <v>45771</v>
      </c>
      <c r="E3163">
        <v>28</v>
      </c>
    </row>
    <row r="3164" spans="1:5" x14ac:dyDescent="0.25">
      <c r="A3164" t="s">
        <v>4917</v>
      </c>
      <c r="B3164" t="s">
        <v>707</v>
      </c>
      <c r="C3164" t="s">
        <v>4916</v>
      </c>
      <c r="D3164" s="1">
        <v>45800</v>
      </c>
      <c r="E3164">
        <v>28</v>
      </c>
    </row>
    <row r="3165" spans="1:5" x14ac:dyDescent="0.25">
      <c r="A3165" t="s">
        <v>4918</v>
      </c>
      <c r="B3165" t="s">
        <v>707</v>
      </c>
      <c r="C3165" t="s">
        <v>4916</v>
      </c>
      <c r="D3165" s="1">
        <v>45827</v>
      </c>
      <c r="E3165">
        <v>28</v>
      </c>
    </row>
    <row r="3166" spans="1:5" x14ac:dyDescent="0.25">
      <c r="A3166" t="s">
        <v>4919</v>
      </c>
      <c r="B3166" t="s">
        <v>707</v>
      </c>
      <c r="C3166" t="s">
        <v>4916</v>
      </c>
      <c r="D3166" s="1">
        <v>45854</v>
      </c>
      <c r="E3166">
        <v>28</v>
      </c>
    </row>
    <row r="3167" spans="1:5" x14ac:dyDescent="0.25">
      <c r="A3167" t="s">
        <v>4920</v>
      </c>
      <c r="B3167" t="s">
        <v>707</v>
      </c>
      <c r="C3167" t="s">
        <v>4916</v>
      </c>
      <c r="D3167" s="1">
        <v>45879</v>
      </c>
      <c r="E3167">
        <v>28</v>
      </c>
    </row>
    <row r="3168" spans="1:5" x14ac:dyDescent="0.25">
      <c r="A3168" t="s">
        <v>4921</v>
      </c>
      <c r="B3168" t="s">
        <v>708</v>
      </c>
      <c r="C3168" t="s">
        <v>4922</v>
      </c>
      <c r="D3168" s="1">
        <v>45751</v>
      </c>
      <c r="E3168">
        <v>30</v>
      </c>
    </row>
    <row r="3169" spans="1:5" x14ac:dyDescent="0.25">
      <c r="A3169" t="s">
        <v>4923</v>
      </c>
      <c r="B3169" t="s">
        <v>708</v>
      </c>
      <c r="C3169" t="s">
        <v>4922</v>
      </c>
      <c r="D3169" s="1">
        <v>45779</v>
      </c>
      <c r="E3169">
        <v>30</v>
      </c>
    </row>
    <row r="3170" spans="1:5" x14ac:dyDescent="0.25">
      <c r="A3170" t="s">
        <v>4924</v>
      </c>
      <c r="B3170" t="s">
        <v>708</v>
      </c>
      <c r="C3170" t="s">
        <v>4922</v>
      </c>
      <c r="D3170" s="1">
        <v>45810</v>
      </c>
      <c r="E3170">
        <v>30</v>
      </c>
    </row>
    <row r="3171" spans="1:5" x14ac:dyDescent="0.25">
      <c r="A3171" t="s">
        <v>4925</v>
      </c>
      <c r="B3171" t="s">
        <v>708</v>
      </c>
      <c r="C3171" t="s">
        <v>4922</v>
      </c>
      <c r="D3171" s="1">
        <v>45838</v>
      </c>
      <c r="E3171">
        <v>30</v>
      </c>
    </row>
    <row r="3172" spans="1:5" x14ac:dyDescent="0.25">
      <c r="A3172" t="s">
        <v>4926</v>
      </c>
      <c r="B3172" t="s">
        <v>709</v>
      </c>
      <c r="C3172" t="s">
        <v>4927</v>
      </c>
      <c r="D3172" s="1">
        <v>45724</v>
      </c>
      <c r="E3172">
        <v>30</v>
      </c>
    </row>
    <row r="3173" spans="1:5" x14ac:dyDescent="0.25">
      <c r="A3173" t="s">
        <v>4928</v>
      </c>
      <c r="B3173" t="s">
        <v>709</v>
      </c>
      <c r="C3173" t="s">
        <v>4927</v>
      </c>
      <c r="D3173" s="1">
        <v>45755</v>
      </c>
      <c r="E3173">
        <v>30</v>
      </c>
    </row>
    <row r="3174" spans="1:5" x14ac:dyDescent="0.25">
      <c r="A3174" t="s">
        <v>4929</v>
      </c>
      <c r="B3174" t="s">
        <v>709</v>
      </c>
      <c r="C3174" t="s">
        <v>4927</v>
      </c>
      <c r="D3174" s="1">
        <v>45788</v>
      </c>
      <c r="E3174">
        <v>30</v>
      </c>
    </row>
    <row r="3175" spans="1:5" x14ac:dyDescent="0.25">
      <c r="A3175" t="s">
        <v>4930</v>
      </c>
      <c r="B3175" t="s">
        <v>709</v>
      </c>
      <c r="C3175" t="s">
        <v>4927</v>
      </c>
      <c r="D3175" s="1">
        <v>45816</v>
      </c>
      <c r="E3175">
        <v>30</v>
      </c>
    </row>
    <row r="3176" spans="1:5" x14ac:dyDescent="0.25">
      <c r="A3176" t="s">
        <v>4931</v>
      </c>
      <c r="B3176" t="s">
        <v>709</v>
      </c>
      <c r="C3176" t="s">
        <v>4927</v>
      </c>
      <c r="D3176" s="1">
        <v>45843</v>
      </c>
      <c r="E3176">
        <v>30</v>
      </c>
    </row>
    <row r="3177" spans="1:5" x14ac:dyDescent="0.25">
      <c r="A3177" t="s">
        <v>4932</v>
      </c>
      <c r="B3177" t="s">
        <v>709</v>
      </c>
      <c r="C3177" t="s">
        <v>4927</v>
      </c>
      <c r="D3177" s="1">
        <v>45871</v>
      </c>
      <c r="E3177">
        <v>30</v>
      </c>
    </row>
    <row r="3178" spans="1:5" x14ac:dyDescent="0.25">
      <c r="A3178" t="s">
        <v>4933</v>
      </c>
      <c r="B3178" t="s">
        <v>710</v>
      </c>
      <c r="C3178" t="s">
        <v>4934</v>
      </c>
      <c r="D3178" s="1">
        <v>45735</v>
      </c>
      <c r="E3178">
        <v>30</v>
      </c>
    </row>
    <row r="3179" spans="1:5" x14ac:dyDescent="0.25">
      <c r="A3179" t="s">
        <v>4935</v>
      </c>
      <c r="B3179" t="s">
        <v>710</v>
      </c>
      <c r="C3179" t="s">
        <v>4934</v>
      </c>
      <c r="D3179" s="1">
        <v>45763</v>
      </c>
      <c r="E3179">
        <v>30</v>
      </c>
    </row>
    <row r="3180" spans="1:5" x14ac:dyDescent="0.25">
      <c r="A3180" t="s">
        <v>4936</v>
      </c>
      <c r="B3180" t="s">
        <v>710</v>
      </c>
      <c r="C3180" t="s">
        <v>4934</v>
      </c>
      <c r="D3180" s="1">
        <v>45796</v>
      </c>
      <c r="E3180">
        <v>30</v>
      </c>
    </row>
    <row r="3181" spans="1:5" x14ac:dyDescent="0.25">
      <c r="A3181" t="s">
        <v>4937</v>
      </c>
      <c r="B3181" t="s">
        <v>710</v>
      </c>
      <c r="C3181" t="s">
        <v>4934</v>
      </c>
      <c r="D3181" s="1">
        <v>45825</v>
      </c>
      <c r="E3181">
        <v>30</v>
      </c>
    </row>
    <row r="3182" spans="1:5" x14ac:dyDescent="0.25">
      <c r="A3182" t="s">
        <v>4938</v>
      </c>
      <c r="B3182" t="s">
        <v>711</v>
      </c>
      <c r="C3182" t="s">
        <v>4939</v>
      </c>
      <c r="D3182" s="1">
        <v>45658</v>
      </c>
      <c r="E3182">
        <v>21</v>
      </c>
    </row>
    <row r="3183" spans="1:5" x14ac:dyDescent="0.25">
      <c r="A3183" t="s">
        <v>4940</v>
      </c>
      <c r="B3183" t="s">
        <v>711</v>
      </c>
      <c r="C3183" t="s">
        <v>4939</v>
      </c>
      <c r="D3183" s="1">
        <v>45681</v>
      </c>
      <c r="E3183">
        <v>21</v>
      </c>
    </row>
    <row r="3184" spans="1:5" x14ac:dyDescent="0.25">
      <c r="A3184" t="s">
        <v>4941</v>
      </c>
      <c r="B3184" t="s">
        <v>711</v>
      </c>
      <c r="C3184" t="s">
        <v>4939</v>
      </c>
      <c r="D3184" s="1">
        <v>45701</v>
      </c>
      <c r="E3184">
        <v>21</v>
      </c>
    </row>
    <row r="3185" spans="1:5" x14ac:dyDescent="0.25">
      <c r="A3185" t="s">
        <v>4942</v>
      </c>
      <c r="B3185" t="s">
        <v>711</v>
      </c>
      <c r="C3185" t="s">
        <v>4939</v>
      </c>
      <c r="D3185" s="1">
        <v>45723</v>
      </c>
      <c r="E3185">
        <v>21</v>
      </c>
    </row>
    <row r="3186" spans="1:5" x14ac:dyDescent="0.25">
      <c r="A3186" t="s">
        <v>4943</v>
      </c>
      <c r="B3186" t="s">
        <v>711</v>
      </c>
      <c r="C3186" t="s">
        <v>4939</v>
      </c>
      <c r="D3186" s="1">
        <v>45742</v>
      </c>
      <c r="E3186">
        <v>21</v>
      </c>
    </row>
    <row r="3187" spans="1:5" x14ac:dyDescent="0.25">
      <c r="A3187" t="s">
        <v>4944</v>
      </c>
      <c r="B3187" t="s">
        <v>711</v>
      </c>
      <c r="C3187" t="s">
        <v>4939</v>
      </c>
      <c r="D3187" s="1">
        <v>45763</v>
      </c>
      <c r="E3187">
        <v>21</v>
      </c>
    </row>
    <row r="3188" spans="1:5" x14ac:dyDescent="0.25">
      <c r="A3188" t="s">
        <v>4945</v>
      </c>
      <c r="B3188" t="s">
        <v>712</v>
      </c>
      <c r="C3188" t="s">
        <v>4946</v>
      </c>
      <c r="D3188" s="1">
        <v>45692</v>
      </c>
      <c r="E3188">
        <v>28</v>
      </c>
    </row>
    <row r="3189" spans="1:5" x14ac:dyDescent="0.25">
      <c r="A3189" t="s">
        <v>4947</v>
      </c>
      <c r="B3189" t="s">
        <v>712</v>
      </c>
      <c r="C3189" t="s">
        <v>4946</v>
      </c>
      <c r="D3189" s="1">
        <v>45723</v>
      </c>
      <c r="E3189">
        <v>28</v>
      </c>
    </row>
    <row r="3190" spans="1:5" x14ac:dyDescent="0.25">
      <c r="A3190" t="s">
        <v>4948</v>
      </c>
      <c r="B3190" t="s">
        <v>712</v>
      </c>
      <c r="C3190" t="s">
        <v>4946</v>
      </c>
      <c r="D3190" s="1">
        <v>45750</v>
      </c>
      <c r="E3190">
        <v>28</v>
      </c>
    </row>
    <row r="3191" spans="1:5" x14ac:dyDescent="0.25">
      <c r="A3191" t="s">
        <v>4949</v>
      </c>
      <c r="B3191" t="s">
        <v>712</v>
      </c>
      <c r="C3191" t="s">
        <v>4946</v>
      </c>
      <c r="D3191" s="1">
        <v>45775</v>
      </c>
      <c r="E3191">
        <v>28</v>
      </c>
    </row>
    <row r="3192" spans="1:5" x14ac:dyDescent="0.25">
      <c r="A3192" t="s">
        <v>4950</v>
      </c>
      <c r="B3192" t="s">
        <v>712</v>
      </c>
      <c r="C3192" t="s">
        <v>4946</v>
      </c>
      <c r="D3192" s="1">
        <v>45801</v>
      </c>
      <c r="E3192">
        <v>28</v>
      </c>
    </row>
    <row r="3193" spans="1:5" x14ac:dyDescent="0.25">
      <c r="A3193" t="s">
        <v>4951</v>
      </c>
      <c r="B3193" t="s">
        <v>713</v>
      </c>
      <c r="C3193" t="s">
        <v>4952</v>
      </c>
      <c r="D3193" s="1">
        <v>45731</v>
      </c>
      <c r="E3193">
        <v>21</v>
      </c>
    </row>
    <row r="3194" spans="1:5" x14ac:dyDescent="0.25">
      <c r="A3194" t="s">
        <v>4953</v>
      </c>
      <c r="B3194" t="s">
        <v>713</v>
      </c>
      <c r="C3194" t="s">
        <v>4952</v>
      </c>
      <c r="D3194" s="1">
        <v>45752</v>
      </c>
      <c r="E3194">
        <v>21</v>
      </c>
    </row>
    <row r="3195" spans="1:5" x14ac:dyDescent="0.25">
      <c r="A3195" t="s">
        <v>4954</v>
      </c>
      <c r="B3195" t="s">
        <v>713</v>
      </c>
      <c r="C3195" t="s">
        <v>4952</v>
      </c>
      <c r="D3195" s="1">
        <v>45775</v>
      </c>
      <c r="E3195">
        <v>21</v>
      </c>
    </row>
    <row r="3196" spans="1:5" x14ac:dyDescent="0.25">
      <c r="A3196" t="s">
        <v>4955</v>
      </c>
      <c r="B3196" t="s">
        <v>713</v>
      </c>
      <c r="C3196" t="s">
        <v>4952</v>
      </c>
      <c r="D3196" s="1">
        <v>45797</v>
      </c>
      <c r="E3196">
        <v>21</v>
      </c>
    </row>
    <row r="3197" spans="1:5" x14ac:dyDescent="0.25">
      <c r="A3197" t="s">
        <v>4956</v>
      </c>
      <c r="B3197" t="s">
        <v>713</v>
      </c>
      <c r="C3197" t="s">
        <v>4952</v>
      </c>
      <c r="D3197" s="1">
        <v>45820</v>
      </c>
      <c r="E3197">
        <v>21</v>
      </c>
    </row>
    <row r="3198" spans="1:5" x14ac:dyDescent="0.25">
      <c r="A3198" t="s">
        <v>4957</v>
      </c>
      <c r="B3198" t="s">
        <v>713</v>
      </c>
      <c r="C3198" t="s">
        <v>4952</v>
      </c>
      <c r="D3198" s="1">
        <v>45839</v>
      </c>
      <c r="E3198">
        <v>21</v>
      </c>
    </row>
    <row r="3199" spans="1:5" x14ac:dyDescent="0.25">
      <c r="A3199" t="s">
        <v>4958</v>
      </c>
      <c r="B3199" t="s">
        <v>714</v>
      </c>
      <c r="C3199" t="s">
        <v>4959</v>
      </c>
      <c r="D3199" s="1">
        <v>45794</v>
      </c>
      <c r="E3199">
        <v>28</v>
      </c>
    </row>
    <row r="3200" spans="1:5" x14ac:dyDescent="0.25">
      <c r="A3200" t="s">
        <v>4960</v>
      </c>
      <c r="B3200" t="s">
        <v>714</v>
      </c>
      <c r="C3200" t="s">
        <v>4959</v>
      </c>
      <c r="D3200" s="1">
        <v>45824</v>
      </c>
      <c r="E3200">
        <v>28</v>
      </c>
    </row>
    <row r="3201" spans="1:5" x14ac:dyDescent="0.25">
      <c r="A3201" t="s">
        <v>4961</v>
      </c>
      <c r="B3201" t="s">
        <v>714</v>
      </c>
      <c r="C3201" t="s">
        <v>4959</v>
      </c>
      <c r="D3201" s="1">
        <v>45850</v>
      </c>
      <c r="E3201">
        <v>28</v>
      </c>
    </row>
    <row r="3202" spans="1:5" x14ac:dyDescent="0.25">
      <c r="A3202" t="s">
        <v>4962</v>
      </c>
      <c r="B3202" t="s">
        <v>714</v>
      </c>
      <c r="C3202" t="s">
        <v>4959</v>
      </c>
      <c r="D3202" s="1">
        <v>45878</v>
      </c>
      <c r="E3202">
        <v>28</v>
      </c>
    </row>
    <row r="3203" spans="1:5" x14ac:dyDescent="0.25">
      <c r="A3203" t="s">
        <v>4963</v>
      </c>
      <c r="B3203" t="s">
        <v>714</v>
      </c>
      <c r="C3203" t="s">
        <v>4959</v>
      </c>
      <c r="D3203" s="1">
        <v>45904</v>
      </c>
      <c r="E3203">
        <v>28</v>
      </c>
    </row>
    <row r="3204" spans="1:5" x14ac:dyDescent="0.25">
      <c r="A3204" t="s">
        <v>4964</v>
      </c>
      <c r="B3204" t="s">
        <v>714</v>
      </c>
      <c r="C3204" t="s">
        <v>4959</v>
      </c>
      <c r="D3204" s="1">
        <v>45930</v>
      </c>
      <c r="E3204">
        <v>28</v>
      </c>
    </row>
    <row r="3205" spans="1:5" x14ac:dyDescent="0.25">
      <c r="A3205" t="s">
        <v>4965</v>
      </c>
      <c r="B3205" t="s">
        <v>715</v>
      </c>
      <c r="C3205" t="s">
        <v>4966</v>
      </c>
      <c r="D3205" s="1">
        <v>45834</v>
      </c>
      <c r="E3205">
        <v>30</v>
      </c>
    </row>
    <row r="3206" spans="1:5" x14ac:dyDescent="0.25">
      <c r="A3206" t="s">
        <v>4967</v>
      </c>
      <c r="B3206" t="s">
        <v>715</v>
      </c>
      <c r="C3206" t="s">
        <v>4966</v>
      </c>
      <c r="D3206" s="1">
        <v>45865</v>
      </c>
      <c r="E3206">
        <v>30</v>
      </c>
    </row>
    <row r="3207" spans="1:5" x14ac:dyDescent="0.25">
      <c r="A3207" t="s">
        <v>4968</v>
      </c>
      <c r="B3207" t="s">
        <v>715</v>
      </c>
      <c r="C3207" t="s">
        <v>4966</v>
      </c>
      <c r="D3207" s="1">
        <v>45894</v>
      </c>
      <c r="E3207">
        <v>30</v>
      </c>
    </row>
    <row r="3208" spans="1:5" x14ac:dyDescent="0.25">
      <c r="A3208" t="s">
        <v>4969</v>
      </c>
      <c r="B3208" t="s">
        <v>715</v>
      </c>
      <c r="C3208" t="s">
        <v>4966</v>
      </c>
      <c r="D3208" s="1">
        <v>45923</v>
      </c>
      <c r="E3208">
        <v>30</v>
      </c>
    </row>
    <row r="3209" spans="1:5" x14ac:dyDescent="0.25">
      <c r="A3209" t="s">
        <v>4970</v>
      </c>
      <c r="B3209" t="s">
        <v>716</v>
      </c>
      <c r="C3209" t="s">
        <v>4971</v>
      </c>
      <c r="D3209" s="1">
        <v>45780</v>
      </c>
      <c r="E3209">
        <v>21</v>
      </c>
    </row>
    <row r="3210" spans="1:5" x14ac:dyDescent="0.25">
      <c r="A3210" t="s">
        <v>4972</v>
      </c>
      <c r="B3210" t="s">
        <v>716</v>
      </c>
      <c r="C3210" t="s">
        <v>4971</v>
      </c>
      <c r="D3210" s="1">
        <v>45803</v>
      </c>
      <c r="E3210">
        <v>21</v>
      </c>
    </row>
    <row r="3211" spans="1:5" x14ac:dyDescent="0.25">
      <c r="A3211" t="s">
        <v>4973</v>
      </c>
      <c r="B3211" t="s">
        <v>716</v>
      </c>
      <c r="C3211" t="s">
        <v>4971</v>
      </c>
      <c r="D3211" s="1">
        <v>45826</v>
      </c>
      <c r="E3211">
        <v>21</v>
      </c>
    </row>
    <row r="3212" spans="1:5" x14ac:dyDescent="0.25">
      <c r="A3212" t="s">
        <v>4974</v>
      </c>
      <c r="B3212" t="s">
        <v>716</v>
      </c>
      <c r="C3212" t="s">
        <v>4971</v>
      </c>
      <c r="D3212" s="1">
        <v>45847</v>
      </c>
      <c r="E3212">
        <v>21</v>
      </c>
    </row>
    <row r="3213" spans="1:5" x14ac:dyDescent="0.25">
      <c r="A3213" t="s">
        <v>4975</v>
      </c>
      <c r="B3213" t="s">
        <v>716</v>
      </c>
      <c r="C3213" t="s">
        <v>4971</v>
      </c>
      <c r="D3213" s="1">
        <v>45870</v>
      </c>
      <c r="E3213">
        <v>21</v>
      </c>
    </row>
    <row r="3214" spans="1:5" x14ac:dyDescent="0.25">
      <c r="A3214" t="s">
        <v>4976</v>
      </c>
      <c r="B3214" t="s">
        <v>717</v>
      </c>
      <c r="C3214" t="s">
        <v>4977</v>
      </c>
      <c r="D3214" s="1">
        <v>45660</v>
      </c>
      <c r="E3214">
        <v>30</v>
      </c>
    </row>
    <row r="3215" spans="1:5" x14ac:dyDescent="0.25">
      <c r="A3215" t="s">
        <v>4978</v>
      </c>
      <c r="B3215" t="s">
        <v>717</v>
      </c>
      <c r="C3215" t="s">
        <v>4977</v>
      </c>
      <c r="D3215" s="1">
        <v>45693</v>
      </c>
      <c r="E3215">
        <v>30</v>
      </c>
    </row>
    <row r="3216" spans="1:5" x14ac:dyDescent="0.25">
      <c r="A3216" t="s">
        <v>4979</v>
      </c>
      <c r="B3216" t="s">
        <v>717</v>
      </c>
      <c r="C3216" t="s">
        <v>4977</v>
      </c>
      <c r="D3216" s="1">
        <v>45724</v>
      </c>
      <c r="E3216">
        <v>30</v>
      </c>
    </row>
    <row r="3217" spans="1:5" x14ac:dyDescent="0.25">
      <c r="A3217" t="s">
        <v>4980</v>
      </c>
      <c r="B3217" t="s">
        <v>718</v>
      </c>
      <c r="C3217" t="s">
        <v>4981</v>
      </c>
      <c r="D3217" s="1">
        <v>45732</v>
      </c>
      <c r="E3217">
        <v>21</v>
      </c>
    </row>
    <row r="3218" spans="1:5" x14ac:dyDescent="0.25">
      <c r="A3218" t="s">
        <v>4982</v>
      </c>
      <c r="B3218" t="s">
        <v>718</v>
      </c>
      <c r="C3218" t="s">
        <v>4981</v>
      </c>
      <c r="D3218" s="1">
        <v>45750</v>
      </c>
      <c r="E3218">
        <v>21</v>
      </c>
    </row>
    <row r="3219" spans="1:5" x14ac:dyDescent="0.25">
      <c r="A3219" t="s">
        <v>4983</v>
      </c>
      <c r="B3219" t="s">
        <v>718</v>
      </c>
      <c r="C3219" t="s">
        <v>4981</v>
      </c>
      <c r="D3219" s="1">
        <v>45768</v>
      </c>
      <c r="E3219">
        <v>21</v>
      </c>
    </row>
    <row r="3220" spans="1:5" x14ac:dyDescent="0.25">
      <c r="A3220" t="s">
        <v>4984</v>
      </c>
      <c r="B3220" t="s">
        <v>718</v>
      </c>
      <c r="C3220" t="s">
        <v>4981</v>
      </c>
      <c r="D3220" s="1">
        <v>45791</v>
      </c>
      <c r="E3220">
        <v>21</v>
      </c>
    </row>
    <row r="3221" spans="1:5" x14ac:dyDescent="0.25">
      <c r="A3221" t="s">
        <v>4985</v>
      </c>
      <c r="B3221" t="s">
        <v>718</v>
      </c>
      <c r="C3221" t="s">
        <v>4981</v>
      </c>
      <c r="D3221" s="1">
        <v>45815</v>
      </c>
      <c r="E3221">
        <v>21</v>
      </c>
    </row>
    <row r="3222" spans="1:5" x14ac:dyDescent="0.25">
      <c r="A3222" t="s">
        <v>4986</v>
      </c>
      <c r="B3222" t="s">
        <v>718</v>
      </c>
      <c r="C3222" t="s">
        <v>4981</v>
      </c>
      <c r="D3222" s="1">
        <v>45833</v>
      </c>
      <c r="E3222">
        <v>21</v>
      </c>
    </row>
    <row r="3223" spans="1:5" x14ac:dyDescent="0.25">
      <c r="A3223" t="s">
        <v>4987</v>
      </c>
      <c r="B3223" t="s">
        <v>719</v>
      </c>
      <c r="C3223" t="s">
        <v>4988</v>
      </c>
      <c r="D3223" s="1">
        <v>45659</v>
      </c>
      <c r="E3223">
        <v>21</v>
      </c>
    </row>
    <row r="3224" spans="1:5" x14ac:dyDescent="0.25">
      <c r="A3224" t="s">
        <v>4989</v>
      </c>
      <c r="B3224" t="s">
        <v>719</v>
      </c>
      <c r="C3224" t="s">
        <v>4988</v>
      </c>
      <c r="D3224" s="1">
        <v>45682</v>
      </c>
      <c r="E3224">
        <v>21</v>
      </c>
    </row>
    <row r="3225" spans="1:5" x14ac:dyDescent="0.25">
      <c r="A3225" t="s">
        <v>4990</v>
      </c>
      <c r="B3225" t="s">
        <v>719</v>
      </c>
      <c r="C3225" t="s">
        <v>4988</v>
      </c>
      <c r="D3225" s="1">
        <v>45702</v>
      </c>
      <c r="E3225">
        <v>21</v>
      </c>
    </row>
    <row r="3226" spans="1:5" x14ac:dyDescent="0.25">
      <c r="A3226" t="s">
        <v>4991</v>
      </c>
      <c r="B3226" t="s">
        <v>720</v>
      </c>
      <c r="C3226" t="s">
        <v>4992</v>
      </c>
      <c r="D3226" s="1">
        <v>45753</v>
      </c>
      <c r="E3226">
        <v>30</v>
      </c>
    </row>
    <row r="3227" spans="1:5" x14ac:dyDescent="0.25">
      <c r="A3227" t="s">
        <v>4993</v>
      </c>
      <c r="B3227" t="s">
        <v>720</v>
      </c>
      <c r="C3227" t="s">
        <v>4992</v>
      </c>
      <c r="D3227" s="1">
        <v>45785</v>
      </c>
      <c r="E3227">
        <v>30</v>
      </c>
    </row>
    <row r="3228" spans="1:5" x14ac:dyDescent="0.25">
      <c r="A3228" t="s">
        <v>4994</v>
      </c>
      <c r="B3228" t="s">
        <v>720</v>
      </c>
      <c r="C3228" t="s">
        <v>4992</v>
      </c>
      <c r="D3228" s="1">
        <v>45814</v>
      </c>
      <c r="E3228">
        <v>30</v>
      </c>
    </row>
    <row r="3229" spans="1:5" x14ac:dyDescent="0.25">
      <c r="A3229" t="s">
        <v>4995</v>
      </c>
      <c r="B3229" t="s">
        <v>720</v>
      </c>
      <c r="C3229" t="s">
        <v>4992</v>
      </c>
      <c r="D3229" s="1">
        <v>45846</v>
      </c>
      <c r="E3229">
        <v>30</v>
      </c>
    </row>
    <row r="3230" spans="1:5" x14ac:dyDescent="0.25">
      <c r="A3230" t="s">
        <v>4996</v>
      </c>
      <c r="B3230" t="s">
        <v>720</v>
      </c>
      <c r="C3230" t="s">
        <v>4992</v>
      </c>
      <c r="D3230" s="1">
        <v>45877</v>
      </c>
      <c r="E3230">
        <v>30</v>
      </c>
    </row>
    <row r="3231" spans="1:5" x14ac:dyDescent="0.25">
      <c r="A3231" t="s">
        <v>4997</v>
      </c>
      <c r="B3231" t="s">
        <v>721</v>
      </c>
      <c r="C3231" t="s">
        <v>4998</v>
      </c>
      <c r="D3231" s="1">
        <v>45763</v>
      </c>
      <c r="E3231">
        <v>21</v>
      </c>
    </row>
    <row r="3232" spans="1:5" x14ac:dyDescent="0.25">
      <c r="A3232" t="s">
        <v>4999</v>
      </c>
      <c r="B3232" t="s">
        <v>721</v>
      </c>
      <c r="C3232" t="s">
        <v>4998</v>
      </c>
      <c r="D3232" s="1">
        <v>45787</v>
      </c>
      <c r="E3232">
        <v>21</v>
      </c>
    </row>
    <row r="3233" spans="1:5" x14ac:dyDescent="0.25">
      <c r="A3233" t="s">
        <v>5000</v>
      </c>
      <c r="B3233" t="s">
        <v>721</v>
      </c>
      <c r="C3233" t="s">
        <v>4998</v>
      </c>
      <c r="D3233" s="1">
        <v>45805</v>
      </c>
      <c r="E3233">
        <v>21</v>
      </c>
    </row>
    <row r="3234" spans="1:5" x14ac:dyDescent="0.25">
      <c r="A3234" t="s">
        <v>5001</v>
      </c>
      <c r="B3234" t="s">
        <v>721</v>
      </c>
      <c r="C3234" t="s">
        <v>4998</v>
      </c>
      <c r="D3234" s="1">
        <v>45829</v>
      </c>
      <c r="E3234">
        <v>21</v>
      </c>
    </row>
    <row r="3235" spans="1:5" x14ac:dyDescent="0.25">
      <c r="A3235" t="s">
        <v>5002</v>
      </c>
      <c r="B3235" t="s">
        <v>721</v>
      </c>
      <c r="C3235" t="s">
        <v>4998</v>
      </c>
      <c r="D3235" s="1">
        <v>45848</v>
      </c>
      <c r="E3235">
        <v>21</v>
      </c>
    </row>
    <row r="3236" spans="1:5" x14ac:dyDescent="0.25">
      <c r="A3236" t="s">
        <v>5003</v>
      </c>
      <c r="B3236" t="s">
        <v>721</v>
      </c>
      <c r="C3236" t="s">
        <v>4998</v>
      </c>
      <c r="D3236" s="1">
        <v>45866</v>
      </c>
      <c r="E3236">
        <v>21</v>
      </c>
    </row>
    <row r="3237" spans="1:5" x14ac:dyDescent="0.25">
      <c r="A3237" t="s">
        <v>5004</v>
      </c>
      <c r="B3237" t="s">
        <v>722</v>
      </c>
      <c r="C3237" t="s">
        <v>5005</v>
      </c>
      <c r="D3237" s="1">
        <v>45769</v>
      </c>
      <c r="E3237">
        <v>21</v>
      </c>
    </row>
    <row r="3238" spans="1:5" x14ac:dyDescent="0.25">
      <c r="A3238" t="s">
        <v>5006</v>
      </c>
      <c r="B3238" t="s">
        <v>722</v>
      </c>
      <c r="C3238" t="s">
        <v>5005</v>
      </c>
      <c r="D3238" s="1">
        <v>45792</v>
      </c>
      <c r="E3238">
        <v>21</v>
      </c>
    </row>
    <row r="3239" spans="1:5" x14ac:dyDescent="0.25">
      <c r="A3239" t="s">
        <v>5007</v>
      </c>
      <c r="B3239" t="s">
        <v>722</v>
      </c>
      <c r="C3239" t="s">
        <v>5005</v>
      </c>
      <c r="D3239" s="1">
        <v>45813</v>
      </c>
      <c r="E3239">
        <v>21</v>
      </c>
    </row>
    <row r="3240" spans="1:5" x14ac:dyDescent="0.25">
      <c r="A3240" t="s">
        <v>5008</v>
      </c>
      <c r="B3240" t="s">
        <v>722</v>
      </c>
      <c r="C3240" t="s">
        <v>5005</v>
      </c>
      <c r="D3240" s="1">
        <v>45836</v>
      </c>
      <c r="E3240">
        <v>21</v>
      </c>
    </row>
    <row r="3241" spans="1:5" x14ac:dyDescent="0.25">
      <c r="A3241" t="s">
        <v>5009</v>
      </c>
      <c r="B3241" t="s">
        <v>722</v>
      </c>
      <c r="C3241" t="s">
        <v>5005</v>
      </c>
      <c r="D3241" s="1">
        <v>45856</v>
      </c>
      <c r="E3241">
        <v>21</v>
      </c>
    </row>
    <row r="3242" spans="1:5" x14ac:dyDescent="0.25">
      <c r="A3242" t="s">
        <v>5010</v>
      </c>
      <c r="B3242" t="s">
        <v>723</v>
      </c>
      <c r="C3242" t="s">
        <v>5011</v>
      </c>
      <c r="D3242" s="1">
        <v>45721</v>
      </c>
      <c r="E3242">
        <v>28</v>
      </c>
    </row>
    <row r="3243" spans="1:5" x14ac:dyDescent="0.25">
      <c r="A3243" t="s">
        <v>5012</v>
      </c>
      <c r="B3243" t="s">
        <v>723</v>
      </c>
      <c r="C3243" t="s">
        <v>5011</v>
      </c>
      <c r="D3243" s="1">
        <v>45749</v>
      </c>
      <c r="E3243">
        <v>28</v>
      </c>
    </row>
    <row r="3244" spans="1:5" x14ac:dyDescent="0.25">
      <c r="A3244" t="s">
        <v>5013</v>
      </c>
      <c r="B3244" t="s">
        <v>723</v>
      </c>
      <c r="C3244" t="s">
        <v>5011</v>
      </c>
      <c r="D3244" s="1">
        <v>45778</v>
      </c>
      <c r="E3244">
        <v>28</v>
      </c>
    </row>
    <row r="3245" spans="1:5" x14ac:dyDescent="0.25">
      <c r="A3245" t="s">
        <v>5014</v>
      </c>
      <c r="B3245" t="s">
        <v>724</v>
      </c>
      <c r="C3245" t="s">
        <v>5015</v>
      </c>
      <c r="D3245" s="1">
        <v>45823</v>
      </c>
      <c r="E3245">
        <v>21</v>
      </c>
    </row>
    <row r="3246" spans="1:5" x14ac:dyDescent="0.25">
      <c r="A3246" t="s">
        <v>5016</v>
      </c>
      <c r="B3246" t="s">
        <v>724</v>
      </c>
      <c r="C3246" t="s">
        <v>5015</v>
      </c>
      <c r="D3246" s="1">
        <v>45846</v>
      </c>
      <c r="E3246">
        <v>21</v>
      </c>
    </row>
    <row r="3247" spans="1:5" x14ac:dyDescent="0.25">
      <c r="A3247" t="s">
        <v>5017</v>
      </c>
      <c r="B3247" t="s">
        <v>724</v>
      </c>
      <c r="C3247" t="s">
        <v>5015</v>
      </c>
      <c r="D3247" s="1">
        <v>45865</v>
      </c>
      <c r="E3247">
        <v>21</v>
      </c>
    </row>
    <row r="3248" spans="1:5" x14ac:dyDescent="0.25">
      <c r="A3248" t="s">
        <v>5018</v>
      </c>
      <c r="B3248" t="s">
        <v>725</v>
      </c>
      <c r="C3248" t="s">
        <v>5019</v>
      </c>
      <c r="D3248" s="1">
        <v>45754</v>
      </c>
      <c r="E3248">
        <v>30</v>
      </c>
    </row>
    <row r="3249" spans="1:5" x14ac:dyDescent="0.25">
      <c r="A3249" t="s">
        <v>5020</v>
      </c>
      <c r="B3249" t="s">
        <v>725</v>
      </c>
      <c r="C3249" t="s">
        <v>5019</v>
      </c>
      <c r="D3249" s="1">
        <v>45787</v>
      </c>
      <c r="E3249">
        <v>30</v>
      </c>
    </row>
    <row r="3250" spans="1:5" x14ac:dyDescent="0.25">
      <c r="A3250" t="s">
        <v>5021</v>
      </c>
      <c r="B3250" t="s">
        <v>725</v>
      </c>
      <c r="C3250" t="s">
        <v>5019</v>
      </c>
      <c r="D3250" s="1">
        <v>45815</v>
      </c>
      <c r="E3250">
        <v>30</v>
      </c>
    </row>
    <row r="3251" spans="1:5" x14ac:dyDescent="0.25">
      <c r="A3251" t="s">
        <v>5022</v>
      </c>
      <c r="B3251" t="s">
        <v>726</v>
      </c>
      <c r="C3251" t="s">
        <v>5023</v>
      </c>
      <c r="D3251" s="1">
        <v>45725</v>
      </c>
      <c r="E3251">
        <v>21</v>
      </c>
    </row>
    <row r="3252" spans="1:5" x14ac:dyDescent="0.25">
      <c r="A3252" t="s">
        <v>5024</v>
      </c>
      <c r="B3252" t="s">
        <v>726</v>
      </c>
      <c r="C3252" t="s">
        <v>5023</v>
      </c>
      <c r="D3252" s="1">
        <v>45749</v>
      </c>
      <c r="E3252">
        <v>21</v>
      </c>
    </row>
    <row r="3253" spans="1:5" x14ac:dyDescent="0.25">
      <c r="A3253" t="s">
        <v>5025</v>
      </c>
      <c r="B3253" t="s">
        <v>726</v>
      </c>
      <c r="C3253" t="s">
        <v>5023</v>
      </c>
      <c r="D3253" s="1">
        <v>45772</v>
      </c>
      <c r="E3253">
        <v>21</v>
      </c>
    </row>
    <row r="3254" spans="1:5" x14ac:dyDescent="0.25">
      <c r="A3254" t="s">
        <v>5026</v>
      </c>
      <c r="B3254" t="s">
        <v>726</v>
      </c>
      <c r="C3254" t="s">
        <v>5023</v>
      </c>
      <c r="D3254" s="1">
        <v>45792</v>
      </c>
      <c r="E3254">
        <v>21</v>
      </c>
    </row>
    <row r="3255" spans="1:5" x14ac:dyDescent="0.25">
      <c r="A3255" t="s">
        <v>5027</v>
      </c>
      <c r="B3255" t="s">
        <v>727</v>
      </c>
      <c r="C3255" t="s">
        <v>5028</v>
      </c>
      <c r="D3255" s="1">
        <v>45766</v>
      </c>
      <c r="E3255">
        <v>30</v>
      </c>
    </row>
    <row r="3256" spans="1:5" x14ac:dyDescent="0.25">
      <c r="A3256" t="s">
        <v>5029</v>
      </c>
      <c r="B3256" t="s">
        <v>727</v>
      </c>
      <c r="C3256" t="s">
        <v>5028</v>
      </c>
      <c r="D3256" s="1">
        <v>45795</v>
      </c>
      <c r="E3256">
        <v>30</v>
      </c>
    </row>
    <row r="3257" spans="1:5" x14ac:dyDescent="0.25">
      <c r="A3257" t="s">
        <v>5030</v>
      </c>
      <c r="B3257" t="s">
        <v>727</v>
      </c>
      <c r="C3257" t="s">
        <v>5028</v>
      </c>
      <c r="D3257" s="1">
        <v>45826</v>
      </c>
      <c r="E3257">
        <v>30</v>
      </c>
    </row>
    <row r="3258" spans="1:5" x14ac:dyDescent="0.25">
      <c r="A3258" t="s">
        <v>5031</v>
      </c>
      <c r="B3258" t="s">
        <v>727</v>
      </c>
      <c r="C3258" t="s">
        <v>5028</v>
      </c>
      <c r="D3258" s="1">
        <v>45856</v>
      </c>
      <c r="E3258">
        <v>30</v>
      </c>
    </row>
    <row r="3259" spans="1:5" x14ac:dyDescent="0.25">
      <c r="A3259" t="s">
        <v>5032</v>
      </c>
      <c r="B3259" t="s">
        <v>727</v>
      </c>
      <c r="C3259" t="s">
        <v>5028</v>
      </c>
      <c r="D3259" s="1">
        <v>45889</v>
      </c>
      <c r="E3259">
        <v>30</v>
      </c>
    </row>
    <row r="3260" spans="1:5" x14ac:dyDescent="0.25">
      <c r="A3260" t="s">
        <v>5033</v>
      </c>
      <c r="B3260" t="s">
        <v>728</v>
      </c>
      <c r="C3260" t="s">
        <v>5034</v>
      </c>
      <c r="D3260" s="1">
        <v>45790</v>
      </c>
      <c r="E3260">
        <v>21</v>
      </c>
    </row>
    <row r="3261" spans="1:5" x14ac:dyDescent="0.25">
      <c r="A3261" t="s">
        <v>5035</v>
      </c>
      <c r="B3261" t="s">
        <v>728</v>
      </c>
      <c r="C3261" t="s">
        <v>5034</v>
      </c>
      <c r="D3261" s="1">
        <v>45810</v>
      </c>
      <c r="E3261">
        <v>21</v>
      </c>
    </row>
    <row r="3262" spans="1:5" x14ac:dyDescent="0.25">
      <c r="A3262" t="s">
        <v>5036</v>
      </c>
      <c r="B3262" t="s">
        <v>728</v>
      </c>
      <c r="C3262" t="s">
        <v>5034</v>
      </c>
      <c r="D3262" s="1">
        <v>45830</v>
      </c>
      <c r="E3262">
        <v>21</v>
      </c>
    </row>
    <row r="3263" spans="1:5" x14ac:dyDescent="0.25">
      <c r="A3263" t="s">
        <v>5037</v>
      </c>
      <c r="B3263" t="s">
        <v>728</v>
      </c>
      <c r="C3263" t="s">
        <v>5034</v>
      </c>
      <c r="D3263" s="1">
        <v>45851</v>
      </c>
      <c r="E3263">
        <v>21</v>
      </c>
    </row>
    <row r="3264" spans="1:5" x14ac:dyDescent="0.25">
      <c r="A3264" t="s">
        <v>5038</v>
      </c>
      <c r="B3264" t="s">
        <v>729</v>
      </c>
      <c r="C3264" t="s">
        <v>5039</v>
      </c>
      <c r="D3264" s="1">
        <v>45730</v>
      </c>
      <c r="E3264">
        <v>28</v>
      </c>
    </row>
    <row r="3265" spans="1:5" x14ac:dyDescent="0.25">
      <c r="A3265" t="s">
        <v>5040</v>
      </c>
      <c r="B3265" t="s">
        <v>729</v>
      </c>
      <c r="C3265" t="s">
        <v>5039</v>
      </c>
      <c r="D3265" s="1">
        <v>45758</v>
      </c>
      <c r="E3265">
        <v>28</v>
      </c>
    </row>
    <row r="3266" spans="1:5" x14ac:dyDescent="0.25">
      <c r="A3266" t="s">
        <v>5041</v>
      </c>
      <c r="B3266" t="s">
        <v>729</v>
      </c>
      <c r="C3266" t="s">
        <v>5039</v>
      </c>
      <c r="D3266" s="1">
        <v>45783</v>
      </c>
      <c r="E3266">
        <v>28</v>
      </c>
    </row>
    <row r="3267" spans="1:5" x14ac:dyDescent="0.25">
      <c r="A3267" t="s">
        <v>5042</v>
      </c>
      <c r="B3267" t="s">
        <v>729</v>
      </c>
      <c r="C3267" t="s">
        <v>5039</v>
      </c>
      <c r="D3267" s="1">
        <v>45809</v>
      </c>
      <c r="E3267">
        <v>28</v>
      </c>
    </row>
    <row r="3268" spans="1:5" x14ac:dyDescent="0.25">
      <c r="A3268" t="s">
        <v>5043</v>
      </c>
      <c r="B3268" t="s">
        <v>729</v>
      </c>
      <c r="C3268" t="s">
        <v>5039</v>
      </c>
      <c r="D3268" s="1">
        <v>45839</v>
      </c>
      <c r="E3268">
        <v>28</v>
      </c>
    </row>
    <row r="3269" spans="1:5" x14ac:dyDescent="0.25">
      <c r="A3269" t="s">
        <v>5044</v>
      </c>
      <c r="B3269" t="s">
        <v>730</v>
      </c>
      <c r="C3269" t="s">
        <v>5045</v>
      </c>
      <c r="D3269" s="1">
        <v>45726</v>
      </c>
      <c r="E3269">
        <v>30</v>
      </c>
    </row>
    <row r="3270" spans="1:5" x14ac:dyDescent="0.25">
      <c r="A3270" t="s">
        <v>5046</v>
      </c>
      <c r="B3270" t="s">
        <v>730</v>
      </c>
      <c r="C3270" t="s">
        <v>5045</v>
      </c>
      <c r="D3270" s="1">
        <v>45755</v>
      </c>
      <c r="E3270">
        <v>30</v>
      </c>
    </row>
    <row r="3271" spans="1:5" x14ac:dyDescent="0.25">
      <c r="A3271" t="s">
        <v>5047</v>
      </c>
      <c r="B3271" t="s">
        <v>730</v>
      </c>
      <c r="C3271" t="s">
        <v>5045</v>
      </c>
      <c r="D3271" s="1">
        <v>45786</v>
      </c>
      <c r="E3271">
        <v>30</v>
      </c>
    </row>
    <row r="3272" spans="1:5" x14ac:dyDescent="0.25">
      <c r="A3272" t="s">
        <v>5048</v>
      </c>
      <c r="B3272" t="s">
        <v>730</v>
      </c>
      <c r="C3272" t="s">
        <v>5045</v>
      </c>
      <c r="D3272" s="1">
        <v>45813</v>
      </c>
      <c r="E3272">
        <v>30</v>
      </c>
    </row>
    <row r="3273" spans="1:5" x14ac:dyDescent="0.25">
      <c r="A3273" t="s">
        <v>5049</v>
      </c>
      <c r="B3273" t="s">
        <v>730</v>
      </c>
      <c r="C3273" t="s">
        <v>5045</v>
      </c>
      <c r="D3273" s="1">
        <v>45846</v>
      </c>
      <c r="E3273">
        <v>30</v>
      </c>
    </row>
    <row r="3274" spans="1:5" x14ac:dyDescent="0.25">
      <c r="A3274" t="s">
        <v>5050</v>
      </c>
      <c r="B3274" t="s">
        <v>731</v>
      </c>
      <c r="C3274" t="s">
        <v>5051</v>
      </c>
      <c r="D3274" s="1">
        <v>45706</v>
      </c>
      <c r="E3274">
        <v>21</v>
      </c>
    </row>
    <row r="3275" spans="1:5" x14ac:dyDescent="0.25">
      <c r="A3275" t="s">
        <v>5052</v>
      </c>
      <c r="B3275" t="s">
        <v>731</v>
      </c>
      <c r="C3275" t="s">
        <v>5051</v>
      </c>
      <c r="D3275" s="1">
        <v>45724</v>
      </c>
      <c r="E3275">
        <v>21</v>
      </c>
    </row>
    <row r="3276" spans="1:5" x14ac:dyDescent="0.25">
      <c r="A3276" t="s">
        <v>5053</v>
      </c>
      <c r="B3276" t="s">
        <v>731</v>
      </c>
      <c r="C3276" t="s">
        <v>5051</v>
      </c>
      <c r="D3276" s="1">
        <v>45746</v>
      </c>
      <c r="E3276">
        <v>21</v>
      </c>
    </row>
    <row r="3277" spans="1:5" x14ac:dyDescent="0.25">
      <c r="A3277" t="s">
        <v>5054</v>
      </c>
      <c r="B3277" t="s">
        <v>731</v>
      </c>
      <c r="C3277" t="s">
        <v>5051</v>
      </c>
      <c r="D3277" s="1">
        <v>45767</v>
      </c>
      <c r="E3277">
        <v>21</v>
      </c>
    </row>
    <row r="3278" spans="1:5" x14ac:dyDescent="0.25">
      <c r="A3278" t="s">
        <v>5055</v>
      </c>
      <c r="B3278" t="s">
        <v>731</v>
      </c>
      <c r="C3278" t="s">
        <v>5051</v>
      </c>
      <c r="D3278" s="1">
        <v>45788</v>
      </c>
      <c r="E3278">
        <v>21</v>
      </c>
    </row>
    <row r="3279" spans="1:5" x14ac:dyDescent="0.25">
      <c r="A3279" t="s">
        <v>5056</v>
      </c>
      <c r="B3279" t="s">
        <v>731</v>
      </c>
      <c r="C3279" t="s">
        <v>5051</v>
      </c>
      <c r="D3279" s="1">
        <v>45808</v>
      </c>
      <c r="E3279">
        <v>21</v>
      </c>
    </row>
    <row r="3280" spans="1:5" x14ac:dyDescent="0.25">
      <c r="A3280" t="s">
        <v>5057</v>
      </c>
      <c r="B3280" t="s">
        <v>732</v>
      </c>
      <c r="C3280" t="s">
        <v>5058</v>
      </c>
      <c r="D3280" s="1">
        <v>45704</v>
      </c>
      <c r="E3280">
        <v>30</v>
      </c>
    </row>
    <row r="3281" spans="1:5" x14ac:dyDescent="0.25">
      <c r="A3281" t="s">
        <v>5059</v>
      </c>
      <c r="B3281" t="s">
        <v>732</v>
      </c>
      <c r="C3281" t="s">
        <v>5058</v>
      </c>
      <c r="D3281" s="1">
        <v>45736</v>
      </c>
      <c r="E3281">
        <v>30</v>
      </c>
    </row>
    <row r="3282" spans="1:5" x14ac:dyDescent="0.25">
      <c r="A3282" t="s">
        <v>5060</v>
      </c>
      <c r="B3282" t="s">
        <v>732</v>
      </c>
      <c r="C3282" t="s">
        <v>5058</v>
      </c>
      <c r="D3282" s="1">
        <v>45768</v>
      </c>
      <c r="E3282">
        <v>30</v>
      </c>
    </row>
    <row r="3283" spans="1:5" x14ac:dyDescent="0.25">
      <c r="A3283" t="s">
        <v>5061</v>
      </c>
      <c r="B3283" t="s">
        <v>733</v>
      </c>
      <c r="C3283" t="s">
        <v>5062</v>
      </c>
      <c r="D3283" s="1">
        <v>45732</v>
      </c>
      <c r="E3283">
        <v>21</v>
      </c>
    </row>
    <row r="3284" spans="1:5" x14ac:dyDescent="0.25">
      <c r="A3284" t="s">
        <v>5063</v>
      </c>
      <c r="B3284" t="s">
        <v>733</v>
      </c>
      <c r="C3284" t="s">
        <v>5062</v>
      </c>
      <c r="D3284" s="1">
        <v>45753</v>
      </c>
      <c r="E3284">
        <v>21</v>
      </c>
    </row>
    <row r="3285" spans="1:5" x14ac:dyDescent="0.25">
      <c r="A3285" t="s">
        <v>5064</v>
      </c>
      <c r="B3285" t="s">
        <v>733</v>
      </c>
      <c r="C3285" t="s">
        <v>5062</v>
      </c>
      <c r="D3285" s="1">
        <v>45773</v>
      </c>
      <c r="E3285">
        <v>21</v>
      </c>
    </row>
    <row r="3286" spans="1:5" x14ac:dyDescent="0.25">
      <c r="A3286" t="s">
        <v>5065</v>
      </c>
      <c r="B3286" t="s">
        <v>733</v>
      </c>
      <c r="C3286" t="s">
        <v>5062</v>
      </c>
      <c r="D3286" s="1">
        <v>45792</v>
      </c>
      <c r="E3286">
        <v>21</v>
      </c>
    </row>
    <row r="3287" spans="1:5" x14ac:dyDescent="0.25">
      <c r="A3287" t="s">
        <v>5066</v>
      </c>
      <c r="B3287" t="s">
        <v>734</v>
      </c>
      <c r="C3287" t="s">
        <v>5067</v>
      </c>
      <c r="D3287" s="1">
        <v>45821</v>
      </c>
      <c r="E3287">
        <v>21</v>
      </c>
    </row>
    <row r="3288" spans="1:5" x14ac:dyDescent="0.25">
      <c r="A3288" t="s">
        <v>5068</v>
      </c>
      <c r="B3288" t="s">
        <v>734</v>
      </c>
      <c r="C3288" t="s">
        <v>5067</v>
      </c>
      <c r="D3288" s="1">
        <v>45845</v>
      </c>
      <c r="E3288">
        <v>21</v>
      </c>
    </row>
    <row r="3289" spans="1:5" x14ac:dyDescent="0.25">
      <c r="A3289" t="s">
        <v>5069</v>
      </c>
      <c r="B3289" t="s">
        <v>734</v>
      </c>
      <c r="C3289" t="s">
        <v>5067</v>
      </c>
      <c r="D3289" s="1">
        <v>45866</v>
      </c>
      <c r="E3289">
        <v>21</v>
      </c>
    </row>
    <row r="3290" spans="1:5" x14ac:dyDescent="0.25">
      <c r="A3290" t="s">
        <v>5070</v>
      </c>
      <c r="B3290" t="s">
        <v>734</v>
      </c>
      <c r="C3290" t="s">
        <v>5067</v>
      </c>
      <c r="D3290" s="1">
        <v>45888</v>
      </c>
      <c r="E3290">
        <v>21</v>
      </c>
    </row>
    <row r="3291" spans="1:5" x14ac:dyDescent="0.25">
      <c r="A3291" t="s">
        <v>5071</v>
      </c>
      <c r="B3291" t="s">
        <v>734</v>
      </c>
      <c r="C3291" t="s">
        <v>5067</v>
      </c>
      <c r="D3291" s="1">
        <v>45911</v>
      </c>
      <c r="E3291">
        <v>21</v>
      </c>
    </row>
    <row r="3292" spans="1:5" x14ac:dyDescent="0.25">
      <c r="A3292" t="s">
        <v>5072</v>
      </c>
      <c r="B3292" t="s">
        <v>734</v>
      </c>
      <c r="C3292" t="s">
        <v>5067</v>
      </c>
      <c r="D3292" s="1">
        <v>45932</v>
      </c>
      <c r="E3292">
        <v>21</v>
      </c>
    </row>
    <row r="3293" spans="1:5" x14ac:dyDescent="0.25">
      <c r="A3293" t="s">
        <v>5073</v>
      </c>
      <c r="B3293" t="s">
        <v>735</v>
      </c>
      <c r="C3293" t="s">
        <v>5074</v>
      </c>
      <c r="D3293" s="1">
        <v>45816</v>
      </c>
      <c r="E3293">
        <v>30</v>
      </c>
    </row>
    <row r="3294" spans="1:5" x14ac:dyDescent="0.25">
      <c r="A3294" t="s">
        <v>5075</v>
      </c>
      <c r="B3294" t="s">
        <v>735</v>
      </c>
      <c r="C3294" t="s">
        <v>5074</v>
      </c>
      <c r="D3294" s="1">
        <v>45846</v>
      </c>
      <c r="E3294">
        <v>30</v>
      </c>
    </row>
    <row r="3295" spans="1:5" x14ac:dyDescent="0.25">
      <c r="A3295" t="s">
        <v>5076</v>
      </c>
      <c r="B3295" t="s">
        <v>735</v>
      </c>
      <c r="C3295" t="s">
        <v>5074</v>
      </c>
      <c r="D3295" s="1">
        <v>45875</v>
      </c>
      <c r="E3295">
        <v>30</v>
      </c>
    </row>
    <row r="3296" spans="1:5" x14ac:dyDescent="0.25">
      <c r="A3296" t="s">
        <v>5077</v>
      </c>
      <c r="B3296" t="s">
        <v>735</v>
      </c>
      <c r="C3296" t="s">
        <v>5074</v>
      </c>
      <c r="D3296" s="1">
        <v>45903</v>
      </c>
      <c r="E3296">
        <v>30</v>
      </c>
    </row>
    <row r="3297" spans="1:5" x14ac:dyDescent="0.25">
      <c r="A3297" t="s">
        <v>5078</v>
      </c>
      <c r="B3297" t="s">
        <v>735</v>
      </c>
      <c r="C3297" t="s">
        <v>5074</v>
      </c>
      <c r="D3297" s="1">
        <v>45930</v>
      </c>
      <c r="E3297">
        <v>30</v>
      </c>
    </row>
    <row r="3298" spans="1:5" x14ac:dyDescent="0.25">
      <c r="A3298" t="s">
        <v>5079</v>
      </c>
      <c r="B3298" t="s">
        <v>736</v>
      </c>
      <c r="C3298" t="s">
        <v>5080</v>
      </c>
      <c r="D3298" s="1">
        <v>45727</v>
      </c>
      <c r="E3298">
        <v>28</v>
      </c>
    </row>
    <row r="3299" spans="1:5" x14ac:dyDescent="0.25">
      <c r="A3299" t="s">
        <v>5081</v>
      </c>
      <c r="B3299" t="s">
        <v>736</v>
      </c>
      <c r="C3299" t="s">
        <v>5080</v>
      </c>
      <c r="D3299" s="1">
        <v>45753</v>
      </c>
      <c r="E3299">
        <v>28</v>
      </c>
    </row>
    <row r="3300" spans="1:5" x14ac:dyDescent="0.25">
      <c r="A3300" t="s">
        <v>5082</v>
      </c>
      <c r="B3300" t="s">
        <v>736</v>
      </c>
      <c r="C3300" t="s">
        <v>5080</v>
      </c>
      <c r="D3300" s="1">
        <v>45779</v>
      </c>
      <c r="E3300">
        <v>28</v>
      </c>
    </row>
    <row r="3301" spans="1:5" x14ac:dyDescent="0.25">
      <c r="A3301" t="s">
        <v>5083</v>
      </c>
      <c r="B3301" t="s">
        <v>736</v>
      </c>
      <c r="C3301" t="s">
        <v>5080</v>
      </c>
      <c r="D3301" s="1">
        <v>45808</v>
      </c>
      <c r="E3301">
        <v>28</v>
      </c>
    </row>
    <row r="3302" spans="1:5" x14ac:dyDescent="0.25">
      <c r="A3302" t="s">
        <v>5084</v>
      </c>
      <c r="B3302" t="s">
        <v>736</v>
      </c>
      <c r="C3302" t="s">
        <v>5080</v>
      </c>
      <c r="D3302" s="1">
        <v>45834</v>
      </c>
      <c r="E3302">
        <v>28</v>
      </c>
    </row>
    <row r="3303" spans="1:5" x14ac:dyDescent="0.25">
      <c r="A3303" t="s">
        <v>5085</v>
      </c>
      <c r="B3303" t="s">
        <v>736</v>
      </c>
      <c r="C3303" t="s">
        <v>5080</v>
      </c>
      <c r="D3303" s="1">
        <v>45860</v>
      </c>
      <c r="E3303">
        <v>28</v>
      </c>
    </row>
    <row r="3304" spans="1:5" x14ac:dyDescent="0.25">
      <c r="A3304" t="s">
        <v>5086</v>
      </c>
      <c r="B3304" t="s">
        <v>737</v>
      </c>
      <c r="C3304" t="s">
        <v>5087</v>
      </c>
      <c r="D3304" s="1">
        <v>45706</v>
      </c>
      <c r="E3304">
        <v>21</v>
      </c>
    </row>
    <row r="3305" spans="1:5" x14ac:dyDescent="0.25">
      <c r="A3305" t="s">
        <v>5088</v>
      </c>
      <c r="B3305" t="s">
        <v>737</v>
      </c>
      <c r="C3305" t="s">
        <v>5087</v>
      </c>
      <c r="D3305" s="1">
        <v>45730</v>
      </c>
      <c r="E3305">
        <v>21</v>
      </c>
    </row>
    <row r="3306" spans="1:5" x14ac:dyDescent="0.25">
      <c r="A3306" t="s">
        <v>5089</v>
      </c>
      <c r="B3306" t="s">
        <v>737</v>
      </c>
      <c r="C3306" t="s">
        <v>5087</v>
      </c>
      <c r="D3306" s="1">
        <v>45754</v>
      </c>
      <c r="E3306">
        <v>21</v>
      </c>
    </row>
    <row r="3307" spans="1:5" x14ac:dyDescent="0.25">
      <c r="A3307" t="s">
        <v>5090</v>
      </c>
      <c r="B3307" t="s">
        <v>738</v>
      </c>
      <c r="C3307" t="s">
        <v>5091</v>
      </c>
      <c r="D3307" s="1">
        <v>45662</v>
      </c>
      <c r="E3307">
        <v>28</v>
      </c>
    </row>
    <row r="3308" spans="1:5" x14ac:dyDescent="0.25">
      <c r="A3308" t="s">
        <v>5092</v>
      </c>
      <c r="B3308" t="s">
        <v>738</v>
      </c>
      <c r="C3308" t="s">
        <v>5091</v>
      </c>
      <c r="D3308" s="1">
        <v>45687</v>
      </c>
      <c r="E3308">
        <v>28</v>
      </c>
    </row>
    <row r="3309" spans="1:5" x14ac:dyDescent="0.25">
      <c r="A3309" t="s">
        <v>5093</v>
      </c>
      <c r="B3309" t="s">
        <v>738</v>
      </c>
      <c r="C3309" t="s">
        <v>5091</v>
      </c>
      <c r="D3309" s="1">
        <v>45713</v>
      </c>
      <c r="E3309">
        <v>28</v>
      </c>
    </row>
    <row r="3310" spans="1:5" x14ac:dyDescent="0.25">
      <c r="A3310" t="s">
        <v>5094</v>
      </c>
      <c r="B3310" t="s">
        <v>738</v>
      </c>
      <c r="C3310" t="s">
        <v>5091</v>
      </c>
      <c r="D3310" s="1">
        <v>45740</v>
      </c>
      <c r="E3310">
        <v>28</v>
      </c>
    </row>
    <row r="3311" spans="1:5" x14ac:dyDescent="0.25">
      <c r="A3311" t="s">
        <v>5095</v>
      </c>
      <c r="B3311" t="s">
        <v>739</v>
      </c>
      <c r="C3311" t="s">
        <v>5096</v>
      </c>
      <c r="D3311" s="1">
        <v>45670</v>
      </c>
      <c r="E3311">
        <v>21</v>
      </c>
    </row>
    <row r="3312" spans="1:5" x14ac:dyDescent="0.25">
      <c r="A3312" t="s">
        <v>5097</v>
      </c>
      <c r="B3312" t="s">
        <v>739</v>
      </c>
      <c r="C3312" t="s">
        <v>5096</v>
      </c>
      <c r="D3312" s="1">
        <v>45691</v>
      </c>
      <c r="E3312">
        <v>21</v>
      </c>
    </row>
    <row r="3313" spans="1:5" x14ac:dyDescent="0.25">
      <c r="A3313" t="s">
        <v>5098</v>
      </c>
      <c r="B3313" t="s">
        <v>739</v>
      </c>
      <c r="C3313" t="s">
        <v>5096</v>
      </c>
      <c r="D3313" s="1">
        <v>45714</v>
      </c>
      <c r="E3313">
        <v>21</v>
      </c>
    </row>
    <row r="3314" spans="1:5" x14ac:dyDescent="0.25">
      <c r="A3314" t="s">
        <v>5099</v>
      </c>
      <c r="B3314" t="s">
        <v>739</v>
      </c>
      <c r="C3314" t="s">
        <v>5096</v>
      </c>
      <c r="D3314" s="1">
        <v>45733</v>
      </c>
      <c r="E3314">
        <v>21</v>
      </c>
    </row>
    <row r="3315" spans="1:5" x14ac:dyDescent="0.25">
      <c r="A3315" t="s">
        <v>5100</v>
      </c>
      <c r="B3315" t="s">
        <v>740</v>
      </c>
      <c r="C3315" t="s">
        <v>5101</v>
      </c>
      <c r="D3315" s="1">
        <v>45663</v>
      </c>
      <c r="E3315">
        <v>28</v>
      </c>
    </row>
    <row r="3316" spans="1:5" x14ac:dyDescent="0.25">
      <c r="A3316" t="s">
        <v>5102</v>
      </c>
      <c r="B3316" t="s">
        <v>740</v>
      </c>
      <c r="C3316" t="s">
        <v>5101</v>
      </c>
      <c r="D3316" s="1">
        <v>45688</v>
      </c>
      <c r="E3316">
        <v>28</v>
      </c>
    </row>
    <row r="3317" spans="1:5" x14ac:dyDescent="0.25">
      <c r="A3317" t="s">
        <v>5103</v>
      </c>
      <c r="B3317" t="s">
        <v>740</v>
      </c>
      <c r="C3317" t="s">
        <v>5101</v>
      </c>
      <c r="D3317" s="1">
        <v>45717</v>
      </c>
      <c r="E3317">
        <v>28</v>
      </c>
    </row>
    <row r="3318" spans="1:5" x14ac:dyDescent="0.25">
      <c r="A3318" t="s">
        <v>5104</v>
      </c>
      <c r="B3318" t="s">
        <v>740</v>
      </c>
      <c r="C3318" t="s">
        <v>5101</v>
      </c>
      <c r="D3318" s="1">
        <v>45747</v>
      </c>
      <c r="E3318">
        <v>28</v>
      </c>
    </row>
    <row r="3319" spans="1:5" x14ac:dyDescent="0.25">
      <c r="A3319" t="s">
        <v>5105</v>
      </c>
      <c r="B3319" t="s">
        <v>741</v>
      </c>
      <c r="C3319" t="s">
        <v>5106</v>
      </c>
      <c r="D3319" s="1">
        <v>45684</v>
      </c>
      <c r="E3319">
        <v>30</v>
      </c>
    </row>
    <row r="3320" spans="1:5" x14ac:dyDescent="0.25">
      <c r="A3320" t="s">
        <v>5107</v>
      </c>
      <c r="B3320" t="s">
        <v>741</v>
      </c>
      <c r="C3320" t="s">
        <v>5106</v>
      </c>
      <c r="D3320" s="1">
        <v>45716</v>
      </c>
      <c r="E3320">
        <v>30</v>
      </c>
    </row>
    <row r="3321" spans="1:5" x14ac:dyDescent="0.25">
      <c r="A3321" t="s">
        <v>5108</v>
      </c>
      <c r="B3321" t="s">
        <v>741</v>
      </c>
      <c r="C3321" t="s">
        <v>5106</v>
      </c>
      <c r="D3321" s="1">
        <v>45749</v>
      </c>
      <c r="E3321">
        <v>30</v>
      </c>
    </row>
    <row r="3322" spans="1:5" x14ac:dyDescent="0.25">
      <c r="A3322" t="s">
        <v>5109</v>
      </c>
      <c r="B3322" t="s">
        <v>741</v>
      </c>
      <c r="C3322" t="s">
        <v>5106</v>
      </c>
      <c r="D3322" s="1">
        <v>45779</v>
      </c>
      <c r="E3322">
        <v>30</v>
      </c>
    </row>
    <row r="3323" spans="1:5" x14ac:dyDescent="0.25">
      <c r="A3323" t="s">
        <v>5110</v>
      </c>
      <c r="B3323" t="s">
        <v>741</v>
      </c>
      <c r="C3323" t="s">
        <v>5106</v>
      </c>
      <c r="D3323" s="1">
        <v>45808</v>
      </c>
      <c r="E3323">
        <v>30</v>
      </c>
    </row>
    <row r="3324" spans="1:5" x14ac:dyDescent="0.25">
      <c r="A3324" t="s">
        <v>5111</v>
      </c>
      <c r="B3324" t="s">
        <v>741</v>
      </c>
      <c r="C3324" t="s">
        <v>5106</v>
      </c>
      <c r="D3324" s="1">
        <v>45838</v>
      </c>
      <c r="E3324">
        <v>30</v>
      </c>
    </row>
    <row r="3325" spans="1:5" x14ac:dyDescent="0.25">
      <c r="A3325" t="s">
        <v>5112</v>
      </c>
      <c r="B3325" t="s">
        <v>742</v>
      </c>
      <c r="C3325" t="s">
        <v>5113</v>
      </c>
      <c r="D3325" s="1">
        <v>45726</v>
      </c>
      <c r="E3325">
        <v>30</v>
      </c>
    </row>
    <row r="3326" spans="1:5" x14ac:dyDescent="0.25">
      <c r="A3326" t="s">
        <v>5114</v>
      </c>
      <c r="B3326" t="s">
        <v>742</v>
      </c>
      <c r="C3326" t="s">
        <v>5113</v>
      </c>
      <c r="D3326" s="1">
        <v>45757</v>
      </c>
      <c r="E3326">
        <v>30</v>
      </c>
    </row>
    <row r="3327" spans="1:5" x14ac:dyDescent="0.25">
      <c r="A3327" t="s">
        <v>5115</v>
      </c>
      <c r="B3327" t="s">
        <v>742</v>
      </c>
      <c r="C3327" t="s">
        <v>5113</v>
      </c>
      <c r="D3327" s="1">
        <v>45786</v>
      </c>
      <c r="E3327">
        <v>30</v>
      </c>
    </row>
    <row r="3328" spans="1:5" x14ac:dyDescent="0.25">
      <c r="A3328" t="s">
        <v>5116</v>
      </c>
      <c r="B3328" t="s">
        <v>742</v>
      </c>
      <c r="C3328" t="s">
        <v>5113</v>
      </c>
      <c r="D3328" s="1">
        <v>45818</v>
      </c>
      <c r="E3328">
        <v>30</v>
      </c>
    </row>
    <row r="3329" spans="1:5" x14ac:dyDescent="0.25">
      <c r="A3329" t="s">
        <v>5117</v>
      </c>
      <c r="B3329" t="s">
        <v>742</v>
      </c>
      <c r="C3329" t="s">
        <v>5113</v>
      </c>
      <c r="D3329" s="1">
        <v>45846</v>
      </c>
      <c r="E3329">
        <v>30</v>
      </c>
    </row>
    <row r="3330" spans="1:5" x14ac:dyDescent="0.25">
      <c r="A3330" t="s">
        <v>5118</v>
      </c>
      <c r="B3330" t="s">
        <v>742</v>
      </c>
      <c r="C3330" t="s">
        <v>5113</v>
      </c>
      <c r="D3330" s="1">
        <v>45879</v>
      </c>
      <c r="E3330">
        <v>30</v>
      </c>
    </row>
    <row r="3331" spans="1:5" x14ac:dyDescent="0.25">
      <c r="A3331" t="s">
        <v>5119</v>
      </c>
      <c r="B3331" t="s">
        <v>743</v>
      </c>
      <c r="C3331" t="s">
        <v>5120</v>
      </c>
      <c r="D3331" s="1">
        <v>45770</v>
      </c>
      <c r="E3331">
        <v>28</v>
      </c>
    </row>
    <row r="3332" spans="1:5" x14ac:dyDescent="0.25">
      <c r="A3332" t="s">
        <v>5121</v>
      </c>
      <c r="B3332" t="s">
        <v>743</v>
      </c>
      <c r="C3332" t="s">
        <v>5120</v>
      </c>
      <c r="D3332" s="1">
        <v>45801</v>
      </c>
      <c r="E3332">
        <v>28</v>
      </c>
    </row>
    <row r="3333" spans="1:5" x14ac:dyDescent="0.25">
      <c r="A3333" t="s">
        <v>5122</v>
      </c>
      <c r="B3333" t="s">
        <v>743</v>
      </c>
      <c r="C3333" t="s">
        <v>5120</v>
      </c>
      <c r="D3333" s="1">
        <v>45830</v>
      </c>
      <c r="E3333">
        <v>28</v>
      </c>
    </row>
    <row r="3334" spans="1:5" x14ac:dyDescent="0.25">
      <c r="A3334" t="s">
        <v>5123</v>
      </c>
      <c r="B3334" t="s">
        <v>743</v>
      </c>
      <c r="C3334" t="s">
        <v>5120</v>
      </c>
      <c r="D3334" s="1">
        <v>45855</v>
      </c>
      <c r="E3334">
        <v>28</v>
      </c>
    </row>
    <row r="3335" spans="1:5" x14ac:dyDescent="0.25">
      <c r="A3335" t="s">
        <v>5124</v>
      </c>
      <c r="B3335" t="s">
        <v>743</v>
      </c>
      <c r="C3335" t="s">
        <v>5120</v>
      </c>
      <c r="D3335" s="1">
        <v>45881</v>
      </c>
      <c r="E3335">
        <v>28</v>
      </c>
    </row>
    <row r="3336" spans="1:5" x14ac:dyDescent="0.25">
      <c r="A3336" t="s">
        <v>5125</v>
      </c>
      <c r="B3336" t="s">
        <v>744</v>
      </c>
      <c r="C3336" t="s">
        <v>5126</v>
      </c>
      <c r="D3336" s="1">
        <v>45717</v>
      </c>
      <c r="E3336">
        <v>21</v>
      </c>
    </row>
    <row r="3337" spans="1:5" x14ac:dyDescent="0.25">
      <c r="A3337" t="s">
        <v>5127</v>
      </c>
      <c r="B3337" t="s">
        <v>744</v>
      </c>
      <c r="C3337" t="s">
        <v>5126</v>
      </c>
      <c r="D3337" s="1">
        <v>45738</v>
      </c>
      <c r="E3337">
        <v>21</v>
      </c>
    </row>
    <row r="3338" spans="1:5" x14ac:dyDescent="0.25">
      <c r="A3338" t="s">
        <v>5128</v>
      </c>
      <c r="B3338" t="s">
        <v>744</v>
      </c>
      <c r="C3338" t="s">
        <v>5126</v>
      </c>
      <c r="D3338" s="1">
        <v>45758</v>
      </c>
      <c r="E3338">
        <v>21</v>
      </c>
    </row>
    <row r="3339" spans="1:5" x14ac:dyDescent="0.25">
      <c r="A3339" t="s">
        <v>5129</v>
      </c>
      <c r="B3339" t="s">
        <v>744</v>
      </c>
      <c r="C3339" t="s">
        <v>5126</v>
      </c>
      <c r="D3339" s="1">
        <v>45781</v>
      </c>
      <c r="E3339">
        <v>21</v>
      </c>
    </row>
    <row r="3340" spans="1:5" x14ac:dyDescent="0.25">
      <c r="A3340" t="s">
        <v>5130</v>
      </c>
      <c r="B3340" t="s">
        <v>745</v>
      </c>
      <c r="C3340" t="s">
        <v>5131</v>
      </c>
      <c r="D3340" s="1">
        <v>45696</v>
      </c>
      <c r="E3340">
        <v>21</v>
      </c>
    </row>
    <row r="3341" spans="1:5" x14ac:dyDescent="0.25">
      <c r="A3341" t="s">
        <v>5132</v>
      </c>
      <c r="B3341" t="s">
        <v>745</v>
      </c>
      <c r="C3341" t="s">
        <v>5131</v>
      </c>
      <c r="D3341" s="1">
        <v>45717</v>
      </c>
      <c r="E3341">
        <v>21</v>
      </c>
    </row>
    <row r="3342" spans="1:5" x14ac:dyDescent="0.25">
      <c r="A3342" t="s">
        <v>5133</v>
      </c>
      <c r="B3342" t="s">
        <v>745</v>
      </c>
      <c r="C3342" t="s">
        <v>5131</v>
      </c>
      <c r="D3342" s="1">
        <v>45735</v>
      </c>
      <c r="E3342">
        <v>21</v>
      </c>
    </row>
    <row r="3343" spans="1:5" x14ac:dyDescent="0.25">
      <c r="A3343" t="s">
        <v>5134</v>
      </c>
      <c r="B3343" t="s">
        <v>745</v>
      </c>
      <c r="C3343" t="s">
        <v>5131</v>
      </c>
      <c r="D3343" s="1">
        <v>45756</v>
      </c>
      <c r="E3343">
        <v>21</v>
      </c>
    </row>
    <row r="3344" spans="1:5" x14ac:dyDescent="0.25">
      <c r="A3344" t="s">
        <v>5135</v>
      </c>
      <c r="B3344" t="s">
        <v>745</v>
      </c>
      <c r="C3344" t="s">
        <v>5131</v>
      </c>
      <c r="D3344" s="1">
        <v>45775</v>
      </c>
      <c r="E3344">
        <v>21</v>
      </c>
    </row>
    <row r="3345" spans="1:5" x14ac:dyDescent="0.25">
      <c r="A3345" t="s">
        <v>5136</v>
      </c>
      <c r="B3345" t="s">
        <v>746</v>
      </c>
      <c r="C3345" t="s">
        <v>5137</v>
      </c>
      <c r="D3345" s="1">
        <v>45784</v>
      </c>
      <c r="E3345">
        <v>30</v>
      </c>
    </row>
    <row r="3346" spans="1:5" x14ac:dyDescent="0.25">
      <c r="A3346" t="s">
        <v>5138</v>
      </c>
      <c r="B3346" t="s">
        <v>746</v>
      </c>
      <c r="C3346" t="s">
        <v>5137</v>
      </c>
      <c r="D3346" s="1">
        <v>45817</v>
      </c>
      <c r="E3346">
        <v>30</v>
      </c>
    </row>
    <row r="3347" spans="1:5" x14ac:dyDescent="0.25">
      <c r="A3347" t="s">
        <v>5139</v>
      </c>
      <c r="B3347" t="s">
        <v>746</v>
      </c>
      <c r="C3347" t="s">
        <v>5137</v>
      </c>
      <c r="D3347" s="1">
        <v>45846</v>
      </c>
      <c r="E3347">
        <v>30</v>
      </c>
    </row>
    <row r="3348" spans="1:5" x14ac:dyDescent="0.25">
      <c r="A3348" t="s">
        <v>5140</v>
      </c>
      <c r="B3348" t="s">
        <v>747</v>
      </c>
      <c r="C3348" t="s">
        <v>5141</v>
      </c>
      <c r="D3348" s="1">
        <v>45745</v>
      </c>
      <c r="E3348">
        <v>28</v>
      </c>
    </row>
    <row r="3349" spans="1:5" x14ac:dyDescent="0.25">
      <c r="A3349" t="s">
        <v>5142</v>
      </c>
      <c r="B3349" t="s">
        <v>747</v>
      </c>
      <c r="C3349" t="s">
        <v>5141</v>
      </c>
      <c r="D3349" s="1">
        <v>45772</v>
      </c>
      <c r="E3349">
        <v>28</v>
      </c>
    </row>
    <row r="3350" spans="1:5" x14ac:dyDescent="0.25">
      <c r="A3350" t="s">
        <v>5143</v>
      </c>
      <c r="B3350" t="s">
        <v>747</v>
      </c>
      <c r="C3350" t="s">
        <v>5141</v>
      </c>
      <c r="D3350" s="1">
        <v>45801</v>
      </c>
      <c r="E3350">
        <v>28</v>
      </c>
    </row>
    <row r="3351" spans="1:5" x14ac:dyDescent="0.25">
      <c r="A3351" t="s">
        <v>5144</v>
      </c>
      <c r="B3351" t="s">
        <v>748</v>
      </c>
      <c r="C3351" t="s">
        <v>5145</v>
      </c>
      <c r="D3351" s="1">
        <v>45737</v>
      </c>
      <c r="E3351">
        <v>30</v>
      </c>
    </row>
    <row r="3352" spans="1:5" x14ac:dyDescent="0.25">
      <c r="A3352" t="s">
        <v>5146</v>
      </c>
      <c r="B3352" t="s">
        <v>748</v>
      </c>
      <c r="C3352" t="s">
        <v>5145</v>
      </c>
      <c r="D3352" s="1">
        <v>45767</v>
      </c>
      <c r="E3352">
        <v>30</v>
      </c>
    </row>
    <row r="3353" spans="1:5" x14ac:dyDescent="0.25">
      <c r="A3353" t="s">
        <v>5147</v>
      </c>
      <c r="B3353" t="s">
        <v>748</v>
      </c>
      <c r="C3353" t="s">
        <v>5145</v>
      </c>
      <c r="D3353" s="1">
        <v>45797</v>
      </c>
      <c r="E3353">
        <v>30</v>
      </c>
    </row>
    <row r="3354" spans="1:5" x14ac:dyDescent="0.25">
      <c r="A3354" t="s">
        <v>5148</v>
      </c>
      <c r="B3354" t="s">
        <v>748</v>
      </c>
      <c r="C3354" t="s">
        <v>5145</v>
      </c>
      <c r="D3354" s="1">
        <v>45826</v>
      </c>
      <c r="E3354">
        <v>30</v>
      </c>
    </row>
    <row r="3355" spans="1:5" x14ac:dyDescent="0.25">
      <c r="A3355" t="s">
        <v>5149</v>
      </c>
      <c r="B3355" t="s">
        <v>748</v>
      </c>
      <c r="C3355" t="s">
        <v>5145</v>
      </c>
      <c r="D3355" s="1">
        <v>45855</v>
      </c>
      <c r="E3355">
        <v>30</v>
      </c>
    </row>
    <row r="3356" spans="1:5" x14ac:dyDescent="0.25">
      <c r="A3356" t="s">
        <v>5150</v>
      </c>
      <c r="B3356" t="s">
        <v>748</v>
      </c>
      <c r="C3356" t="s">
        <v>5145</v>
      </c>
      <c r="D3356" s="1">
        <v>45886</v>
      </c>
      <c r="E3356">
        <v>30</v>
      </c>
    </row>
    <row r="3357" spans="1:5" x14ac:dyDescent="0.25">
      <c r="A3357" t="s">
        <v>5151</v>
      </c>
      <c r="B3357" t="s">
        <v>749</v>
      </c>
      <c r="C3357" t="s">
        <v>5152</v>
      </c>
      <c r="D3357" s="1">
        <v>45753</v>
      </c>
      <c r="E3357">
        <v>28</v>
      </c>
    </row>
    <row r="3358" spans="1:5" x14ac:dyDescent="0.25">
      <c r="A3358" t="s">
        <v>5153</v>
      </c>
      <c r="B3358" t="s">
        <v>749</v>
      </c>
      <c r="C3358" t="s">
        <v>5152</v>
      </c>
      <c r="D3358" s="1">
        <v>45784</v>
      </c>
      <c r="E3358">
        <v>28</v>
      </c>
    </row>
    <row r="3359" spans="1:5" x14ac:dyDescent="0.25">
      <c r="A3359" t="s">
        <v>5154</v>
      </c>
      <c r="B3359" t="s">
        <v>749</v>
      </c>
      <c r="C3359" t="s">
        <v>5152</v>
      </c>
      <c r="D3359" s="1">
        <v>45811</v>
      </c>
      <c r="E3359">
        <v>28</v>
      </c>
    </row>
    <row r="3360" spans="1:5" x14ac:dyDescent="0.25">
      <c r="A3360" t="s">
        <v>5155</v>
      </c>
      <c r="B3360" t="s">
        <v>749</v>
      </c>
      <c r="C3360" t="s">
        <v>5152</v>
      </c>
      <c r="D3360" s="1">
        <v>45842</v>
      </c>
      <c r="E3360">
        <v>28</v>
      </c>
    </row>
    <row r="3361" spans="1:5" x14ac:dyDescent="0.25">
      <c r="A3361" t="s">
        <v>5156</v>
      </c>
      <c r="B3361" t="s">
        <v>749</v>
      </c>
      <c r="C3361" t="s">
        <v>5152</v>
      </c>
      <c r="D3361" s="1">
        <v>45870</v>
      </c>
      <c r="E3361">
        <v>28</v>
      </c>
    </row>
    <row r="3362" spans="1:5" x14ac:dyDescent="0.25">
      <c r="A3362" t="s">
        <v>5157</v>
      </c>
      <c r="B3362" t="s">
        <v>749</v>
      </c>
      <c r="C3362" t="s">
        <v>5152</v>
      </c>
      <c r="D3362" s="1">
        <v>45901</v>
      </c>
      <c r="E3362">
        <v>28</v>
      </c>
    </row>
    <row r="3363" spans="1:5" x14ac:dyDescent="0.25">
      <c r="A3363" t="s">
        <v>5158</v>
      </c>
      <c r="B3363" t="s">
        <v>750</v>
      </c>
      <c r="C3363" t="s">
        <v>5159</v>
      </c>
      <c r="D3363" s="1">
        <v>45836</v>
      </c>
      <c r="E3363">
        <v>30</v>
      </c>
    </row>
    <row r="3364" spans="1:5" x14ac:dyDescent="0.25">
      <c r="A3364" t="s">
        <v>5160</v>
      </c>
      <c r="B3364" t="s">
        <v>750</v>
      </c>
      <c r="C3364" t="s">
        <v>5159</v>
      </c>
      <c r="D3364" s="1">
        <v>45863</v>
      </c>
      <c r="E3364">
        <v>30</v>
      </c>
    </row>
    <row r="3365" spans="1:5" x14ac:dyDescent="0.25">
      <c r="A3365" t="s">
        <v>5161</v>
      </c>
      <c r="B3365" t="s">
        <v>750</v>
      </c>
      <c r="C3365" t="s">
        <v>5159</v>
      </c>
      <c r="D3365" s="1">
        <v>45895</v>
      </c>
      <c r="E3365">
        <v>30</v>
      </c>
    </row>
    <row r="3366" spans="1:5" x14ac:dyDescent="0.25">
      <c r="A3366" t="s">
        <v>5162</v>
      </c>
      <c r="B3366" t="s">
        <v>751</v>
      </c>
      <c r="C3366" t="s">
        <v>5163</v>
      </c>
      <c r="D3366" s="1">
        <v>45742</v>
      </c>
      <c r="E3366">
        <v>30</v>
      </c>
    </row>
    <row r="3367" spans="1:5" x14ac:dyDescent="0.25">
      <c r="A3367" t="s">
        <v>5164</v>
      </c>
      <c r="B3367" t="s">
        <v>751</v>
      </c>
      <c r="C3367" t="s">
        <v>5163</v>
      </c>
      <c r="D3367" s="1">
        <v>45769</v>
      </c>
      <c r="E3367">
        <v>30</v>
      </c>
    </row>
    <row r="3368" spans="1:5" x14ac:dyDescent="0.25">
      <c r="A3368" t="s">
        <v>5165</v>
      </c>
      <c r="B3368" t="s">
        <v>751</v>
      </c>
      <c r="C3368" t="s">
        <v>5163</v>
      </c>
      <c r="D3368" s="1">
        <v>45798</v>
      </c>
      <c r="E3368">
        <v>30</v>
      </c>
    </row>
    <row r="3369" spans="1:5" x14ac:dyDescent="0.25">
      <c r="A3369" t="s">
        <v>5166</v>
      </c>
      <c r="B3369" t="s">
        <v>751</v>
      </c>
      <c r="C3369" t="s">
        <v>5163</v>
      </c>
      <c r="D3369" s="1">
        <v>45825</v>
      </c>
      <c r="E3369">
        <v>30</v>
      </c>
    </row>
    <row r="3370" spans="1:5" x14ac:dyDescent="0.25">
      <c r="A3370" t="s">
        <v>5167</v>
      </c>
      <c r="B3370" t="s">
        <v>751</v>
      </c>
      <c r="C3370" t="s">
        <v>5163</v>
      </c>
      <c r="D3370" s="1">
        <v>45855</v>
      </c>
      <c r="E3370">
        <v>30</v>
      </c>
    </row>
    <row r="3371" spans="1:5" x14ac:dyDescent="0.25">
      <c r="A3371" t="s">
        <v>5168</v>
      </c>
      <c r="B3371" t="s">
        <v>751</v>
      </c>
      <c r="C3371" t="s">
        <v>5163</v>
      </c>
      <c r="D3371" s="1">
        <v>45882</v>
      </c>
      <c r="E3371">
        <v>30</v>
      </c>
    </row>
    <row r="3372" spans="1:5" x14ac:dyDescent="0.25">
      <c r="A3372" t="s">
        <v>5169</v>
      </c>
      <c r="B3372" t="s">
        <v>752</v>
      </c>
      <c r="C3372" t="s">
        <v>5170</v>
      </c>
      <c r="D3372" s="1">
        <v>45695</v>
      </c>
      <c r="E3372">
        <v>28</v>
      </c>
    </row>
    <row r="3373" spans="1:5" x14ac:dyDescent="0.25">
      <c r="A3373" t="s">
        <v>5171</v>
      </c>
      <c r="B3373" t="s">
        <v>752</v>
      </c>
      <c r="C3373" t="s">
        <v>5170</v>
      </c>
      <c r="D3373" s="1">
        <v>45726</v>
      </c>
      <c r="E3373">
        <v>28</v>
      </c>
    </row>
    <row r="3374" spans="1:5" x14ac:dyDescent="0.25">
      <c r="A3374" t="s">
        <v>5172</v>
      </c>
      <c r="B3374" t="s">
        <v>752</v>
      </c>
      <c r="C3374" t="s">
        <v>5170</v>
      </c>
      <c r="D3374" s="1">
        <v>45755</v>
      </c>
      <c r="E3374">
        <v>28</v>
      </c>
    </row>
    <row r="3375" spans="1:5" x14ac:dyDescent="0.25">
      <c r="A3375" t="s">
        <v>5173</v>
      </c>
      <c r="B3375" t="s">
        <v>752</v>
      </c>
      <c r="C3375" t="s">
        <v>5170</v>
      </c>
      <c r="D3375" s="1">
        <v>45781</v>
      </c>
      <c r="E3375">
        <v>28</v>
      </c>
    </row>
    <row r="3376" spans="1:5" x14ac:dyDescent="0.25">
      <c r="A3376" t="s">
        <v>5174</v>
      </c>
      <c r="B3376" t="s">
        <v>752</v>
      </c>
      <c r="C3376" t="s">
        <v>5170</v>
      </c>
      <c r="D3376" s="1">
        <v>45808</v>
      </c>
      <c r="E3376">
        <v>28</v>
      </c>
    </row>
    <row r="3377" spans="1:5" x14ac:dyDescent="0.25">
      <c r="A3377" t="s">
        <v>5175</v>
      </c>
      <c r="B3377" t="s">
        <v>753</v>
      </c>
      <c r="C3377" t="s">
        <v>5176</v>
      </c>
      <c r="D3377" s="1">
        <v>45726</v>
      </c>
      <c r="E3377">
        <v>28</v>
      </c>
    </row>
    <row r="3378" spans="1:5" x14ac:dyDescent="0.25">
      <c r="A3378" t="s">
        <v>5177</v>
      </c>
      <c r="B3378" t="s">
        <v>753</v>
      </c>
      <c r="C3378" t="s">
        <v>5176</v>
      </c>
      <c r="D3378" s="1">
        <v>45756</v>
      </c>
      <c r="E3378">
        <v>28</v>
      </c>
    </row>
    <row r="3379" spans="1:5" x14ac:dyDescent="0.25">
      <c r="A3379" t="s">
        <v>5178</v>
      </c>
      <c r="B3379" t="s">
        <v>753</v>
      </c>
      <c r="C3379" t="s">
        <v>5176</v>
      </c>
      <c r="D3379" s="1">
        <v>45785</v>
      </c>
      <c r="E3379">
        <v>28</v>
      </c>
    </row>
    <row r="3380" spans="1:5" x14ac:dyDescent="0.25">
      <c r="A3380" t="s">
        <v>5179</v>
      </c>
      <c r="B3380" t="s">
        <v>753</v>
      </c>
      <c r="C3380" t="s">
        <v>5176</v>
      </c>
      <c r="D3380" s="1">
        <v>45812</v>
      </c>
      <c r="E3380">
        <v>28</v>
      </c>
    </row>
    <row r="3381" spans="1:5" x14ac:dyDescent="0.25">
      <c r="A3381" t="s">
        <v>5180</v>
      </c>
      <c r="B3381" t="s">
        <v>753</v>
      </c>
      <c r="C3381" t="s">
        <v>5176</v>
      </c>
      <c r="D3381" s="1">
        <v>45841</v>
      </c>
      <c r="E3381">
        <v>28</v>
      </c>
    </row>
    <row r="3382" spans="1:5" x14ac:dyDescent="0.25">
      <c r="A3382" t="s">
        <v>5181</v>
      </c>
      <c r="B3382" t="s">
        <v>754</v>
      </c>
      <c r="C3382" t="s">
        <v>5182</v>
      </c>
      <c r="D3382" s="1">
        <v>45676</v>
      </c>
      <c r="E3382">
        <v>21</v>
      </c>
    </row>
    <row r="3383" spans="1:5" x14ac:dyDescent="0.25">
      <c r="A3383" t="s">
        <v>5183</v>
      </c>
      <c r="B3383" t="s">
        <v>754</v>
      </c>
      <c r="C3383" t="s">
        <v>5182</v>
      </c>
      <c r="D3383" s="1">
        <v>45694</v>
      </c>
      <c r="E3383">
        <v>21</v>
      </c>
    </row>
    <row r="3384" spans="1:5" x14ac:dyDescent="0.25">
      <c r="A3384" t="s">
        <v>5184</v>
      </c>
      <c r="B3384" t="s">
        <v>754</v>
      </c>
      <c r="C3384" t="s">
        <v>5182</v>
      </c>
      <c r="D3384" s="1">
        <v>45717</v>
      </c>
      <c r="E3384">
        <v>21</v>
      </c>
    </row>
    <row r="3385" spans="1:5" x14ac:dyDescent="0.25">
      <c r="A3385" t="s">
        <v>5185</v>
      </c>
      <c r="B3385" t="s">
        <v>755</v>
      </c>
      <c r="C3385" t="s">
        <v>5186</v>
      </c>
      <c r="D3385" s="1">
        <v>45778</v>
      </c>
      <c r="E3385">
        <v>28</v>
      </c>
    </row>
    <row r="3386" spans="1:5" x14ac:dyDescent="0.25">
      <c r="A3386" t="s">
        <v>5187</v>
      </c>
      <c r="B3386" t="s">
        <v>755</v>
      </c>
      <c r="C3386" t="s">
        <v>5186</v>
      </c>
      <c r="D3386" s="1">
        <v>45805</v>
      </c>
      <c r="E3386">
        <v>28</v>
      </c>
    </row>
    <row r="3387" spans="1:5" x14ac:dyDescent="0.25">
      <c r="A3387" t="s">
        <v>5188</v>
      </c>
      <c r="B3387" t="s">
        <v>755</v>
      </c>
      <c r="C3387" t="s">
        <v>5186</v>
      </c>
      <c r="D3387" s="1">
        <v>45835</v>
      </c>
      <c r="E3387">
        <v>28</v>
      </c>
    </row>
    <row r="3388" spans="1:5" x14ac:dyDescent="0.25">
      <c r="A3388" t="s">
        <v>5189</v>
      </c>
      <c r="B3388" t="s">
        <v>755</v>
      </c>
      <c r="C3388" t="s">
        <v>5186</v>
      </c>
      <c r="D3388" s="1">
        <v>45866</v>
      </c>
      <c r="E3388">
        <v>28</v>
      </c>
    </row>
    <row r="3389" spans="1:5" x14ac:dyDescent="0.25">
      <c r="A3389" t="s">
        <v>5190</v>
      </c>
      <c r="B3389" t="s">
        <v>755</v>
      </c>
      <c r="C3389" t="s">
        <v>5186</v>
      </c>
      <c r="D3389" s="1">
        <v>45895</v>
      </c>
      <c r="E3389">
        <v>28</v>
      </c>
    </row>
    <row r="3390" spans="1:5" x14ac:dyDescent="0.25">
      <c r="A3390" t="s">
        <v>5191</v>
      </c>
      <c r="B3390" t="s">
        <v>755</v>
      </c>
      <c r="C3390" t="s">
        <v>5186</v>
      </c>
      <c r="D3390" s="1">
        <v>45920</v>
      </c>
      <c r="E3390">
        <v>28</v>
      </c>
    </row>
    <row r="3391" spans="1:5" x14ac:dyDescent="0.25">
      <c r="A3391" t="s">
        <v>5192</v>
      </c>
      <c r="B3391" t="s">
        <v>756</v>
      </c>
      <c r="C3391" t="s">
        <v>5193</v>
      </c>
      <c r="D3391" s="1">
        <v>45707</v>
      </c>
      <c r="E3391">
        <v>28</v>
      </c>
    </row>
    <row r="3392" spans="1:5" x14ac:dyDescent="0.25">
      <c r="A3392" t="s">
        <v>5194</v>
      </c>
      <c r="B3392" t="s">
        <v>756</v>
      </c>
      <c r="C3392" t="s">
        <v>5193</v>
      </c>
      <c r="D3392" s="1">
        <v>45736</v>
      </c>
      <c r="E3392">
        <v>28</v>
      </c>
    </row>
    <row r="3393" spans="1:5" x14ac:dyDescent="0.25">
      <c r="A3393" t="s">
        <v>5195</v>
      </c>
      <c r="B3393" t="s">
        <v>756</v>
      </c>
      <c r="C3393" t="s">
        <v>5193</v>
      </c>
      <c r="D3393" s="1">
        <v>45764</v>
      </c>
      <c r="E3393">
        <v>28</v>
      </c>
    </row>
    <row r="3394" spans="1:5" x14ac:dyDescent="0.25">
      <c r="A3394" t="s">
        <v>5196</v>
      </c>
      <c r="B3394" t="s">
        <v>757</v>
      </c>
      <c r="C3394" t="s">
        <v>5197</v>
      </c>
      <c r="D3394" s="1">
        <v>45755</v>
      </c>
      <c r="E3394">
        <v>21</v>
      </c>
    </row>
    <row r="3395" spans="1:5" x14ac:dyDescent="0.25">
      <c r="A3395" t="s">
        <v>5198</v>
      </c>
      <c r="B3395" t="s">
        <v>757</v>
      </c>
      <c r="C3395" t="s">
        <v>5197</v>
      </c>
      <c r="D3395" s="1">
        <v>45776</v>
      </c>
      <c r="E3395">
        <v>21</v>
      </c>
    </row>
    <row r="3396" spans="1:5" x14ac:dyDescent="0.25">
      <c r="A3396" t="s">
        <v>5199</v>
      </c>
      <c r="B3396" t="s">
        <v>757</v>
      </c>
      <c r="C3396" t="s">
        <v>5197</v>
      </c>
      <c r="D3396" s="1">
        <v>45794</v>
      </c>
      <c r="E3396">
        <v>21</v>
      </c>
    </row>
    <row r="3397" spans="1:5" x14ac:dyDescent="0.25">
      <c r="A3397" t="s">
        <v>5200</v>
      </c>
      <c r="B3397" t="s">
        <v>757</v>
      </c>
      <c r="C3397" t="s">
        <v>5197</v>
      </c>
      <c r="D3397" s="1">
        <v>45817</v>
      </c>
      <c r="E3397">
        <v>21</v>
      </c>
    </row>
    <row r="3398" spans="1:5" x14ac:dyDescent="0.25">
      <c r="A3398" t="s">
        <v>5201</v>
      </c>
      <c r="B3398" t="s">
        <v>757</v>
      </c>
      <c r="C3398" t="s">
        <v>5197</v>
      </c>
      <c r="D3398" s="1">
        <v>45840</v>
      </c>
      <c r="E3398">
        <v>21</v>
      </c>
    </row>
    <row r="3399" spans="1:5" x14ac:dyDescent="0.25">
      <c r="A3399" t="s">
        <v>5202</v>
      </c>
      <c r="B3399" t="s">
        <v>758</v>
      </c>
      <c r="C3399" t="s">
        <v>5203</v>
      </c>
      <c r="D3399" s="1">
        <v>45689</v>
      </c>
      <c r="E3399">
        <v>28</v>
      </c>
    </row>
    <row r="3400" spans="1:5" x14ac:dyDescent="0.25">
      <c r="A3400" t="s">
        <v>5204</v>
      </c>
      <c r="B3400" t="s">
        <v>758</v>
      </c>
      <c r="C3400" t="s">
        <v>5203</v>
      </c>
      <c r="D3400" s="1">
        <v>45718</v>
      </c>
      <c r="E3400">
        <v>28</v>
      </c>
    </row>
    <row r="3401" spans="1:5" x14ac:dyDescent="0.25">
      <c r="A3401" t="s">
        <v>5205</v>
      </c>
      <c r="B3401" t="s">
        <v>758</v>
      </c>
      <c r="C3401" t="s">
        <v>5203</v>
      </c>
      <c r="D3401" s="1">
        <v>45745</v>
      </c>
      <c r="E3401">
        <v>28</v>
      </c>
    </row>
    <row r="3402" spans="1:5" x14ac:dyDescent="0.25">
      <c r="A3402" t="s">
        <v>5206</v>
      </c>
      <c r="B3402" t="s">
        <v>759</v>
      </c>
      <c r="C3402" t="s">
        <v>5207</v>
      </c>
      <c r="D3402" s="1">
        <v>45756</v>
      </c>
      <c r="E3402">
        <v>21</v>
      </c>
    </row>
    <row r="3403" spans="1:5" x14ac:dyDescent="0.25">
      <c r="A3403" t="s">
        <v>5208</v>
      </c>
      <c r="B3403" t="s">
        <v>759</v>
      </c>
      <c r="C3403" t="s">
        <v>5207</v>
      </c>
      <c r="D3403" s="1">
        <v>45778</v>
      </c>
      <c r="E3403">
        <v>21</v>
      </c>
    </row>
    <row r="3404" spans="1:5" x14ac:dyDescent="0.25">
      <c r="A3404" t="s">
        <v>5209</v>
      </c>
      <c r="B3404" t="s">
        <v>759</v>
      </c>
      <c r="C3404" t="s">
        <v>5207</v>
      </c>
      <c r="D3404" s="1">
        <v>45797</v>
      </c>
      <c r="E3404">
        <v>21</v>
      </c>
    </row>
    <row r="3405" spans="1:5" x14ac:dyDescent="0.25">
      <c r="A3405" t="s">
        <v>5210</v>
      </c>
      <c r="B3405" t="s">
        <v>760</v>
      </c>
      <c r="C3405" t="s">
        <v>5211</v>
      </c>
      <c r="D3405" s="1">
        <v>45721</v>
      </c>
      <c r="E3405">
        <v>30</v>
      </c>
    </row>
    <row r="3406" spans="1:5" x14ac:dyDescent="0.25">
      <c r="A3406" t="s">
        <v>5212</v>
      </c>
      <c r="B3406" t="s">
        <v>760</v>
      </c>
      <c r="C3406" t="s">
        <v>5211</v>
      </c>
      <c r="D3406" s="1">
        <v>45752</v>
      </c>
      <c r="E3406">
        <v>30</v>
      </c>
    </row>
    <row r="3407" spans="1:5" x14ac:dyDescent="0.25">
      <c r="A3407" t="s">
        <v>5213</v>
      </c>
      <c r="B3407" t="s">
        <v>760</v>
      </c>
      <c r="C3407" t="s">
        <v>5211</v>
      </c>
      <c r="D3407" s="1">
        <v>45783</v>
      </c>
      <c r="E3407">
        <v>30</v>
      </c>
    </row>
    <row r="3408" spans="1:5" x14ac:dyDescent="0.25">
      <c r="A3408" t="s">
        <v>5214</v>
      </c>
      <c r="B3408" t="s">
        <v>760</v>
      </c>
      <c r="C3408" t="s">
        <v>5211</v>
      </c>
      <c r="D3408" s="1">
        <v>45811</v>
      </c>
      <c r="E3408">
        <v>30</v>
      </c>
    </row>
    <row r="3409" spans="1:5" x14ac:dyDescent="0.25">
      <c r="A3409" t="s">
        <v>5215</v>
      </c>
      <c r="B3409" t="s">
        <v>761</v>
      </c>
      <c r="C3409" t="s">
        <v>5216</v>
      </c>
      <c r="D3409" s="1">
        <v>45708</v>
      </c>
      <c r="E3409">
        <v>21</v>
      </c>
    </row>
    <row r="3410" spans="1:5" x14ac:dyDescent="0.25">
      <c r="A3410" t="s">
        <v>5217</v>
      </c>
      <c r="B3410" t="s">
        <v>761</v>
      </c>
      <c r="C3410" t="s">
        <v>5216</v>
      </c>
      <c r="D3410" s="1">
        <v>45726</v>
      </c>
      <c r="E3410">
        <v>21</v>
      </c>
    </row>
    <row r="3411" spans="1:5" x14ac:dyDescent="0.25">
      <c r="A3411" t="s">
        <v>5218</v>
      </c>
      <c r="B3411" t="s">
        <v>761</v>
      </c>
      <c r="C3411" t="s">
        <v>5216</v>
      </c>
      <c r="D3411" s="1">
        <v>45749</v>
      </c>
      <c r="E3411">
        <v>21</v>
      </c>
    </row>
    <row r="3412" spans="1:5" x14ac:dyDescent="0.25">
      <c r="A3412" t="s">
        <v>5219</v>
      </c>
      <c r="B3412" t="s">
        <v>761</v>
      </c>
      <c r="C3412" t="s">
        <v>5216</v>
      </c>
      <c r="D3412" s="1">
        <v>45769</v>
      </c>
      <c r="E3412">
        <v>21</v>
      </c>
    </row>
    <row r="3413" spans="1:5" x14ac:dyDescent="0.25">
      <c r="A3413" t="s">
        <v>5220</v>
      </c>
      <c r="B3413" t="s">
        <v>761</v>
      </c>
      <c r="C3413" t="s">
        <v>5216</v>
      </c>
      <c r="D3413" s="1">
        <v>45790</v>
      </c>
      <c r="E3413">
        <v>21</v>
      </c>
    </row>
    <row r="3414" spans="1:5" x14ac:dyDescent="0.25">
      <c r="A3414" t="s">
        <v>5221</v>
      </c>
      <c r="B3414" t="s">
        <v>761</v>
      </c>
      <c r="C3414" t="s">
        <v>5216</v>
      </c>
      <c r="D3414" s="1">
        <v>45808</v>
      </c>
      <c r="E3414">
        <v>21</v>
      </c>
    </row>
    <row r="3415" spans="1:5" x14ac:dyDescent="0.25">
      <c r="A3415" t="s">
        <v>5222</v>
      </c>
      <c r="B3415" t="s">
        <v>762</v>
      </c>
      <c r="C3415" t="s">
        <v>5223</v>
      </c>
      <c r="D3415" s="1">
        <v>45682</v>
      </c>
      <c r="E3415">
        <v>21</v>
      </c>
    </row>
    <row r="3416" spans="1:5" x14ac:dyDescent="0.25">
      <c r="A3416" t="s">
        <v>5224</v>
      </c>
      <c r="B3416" t="s">
        <v>762</v>
      </c>
      <c r="C3416" t="s">
        <v>5223</v>
      </c>
      <c r="D3416" s="1">
        <v>45700</v>
      </c>
      <c r="E3416">
        <v>21</v>
      </c>
    </row>
    <row r="3417" spans="1:5" x14ac:dyDescent="0.25">
      <c r="A3417" t="s">
        <v>5225</v>
      </c>
      <c r="B3417" t="s">
        <v>762</v>
      </c>
      <c r="C3417" t="s">
        <v>5223</v>
      </c>
      <c r="D3417" s="1">
        <v>45723</v>
      </c>
      <c r="E3417">
        <v>21</v>
      </c>
    </row>
    <row r="3418" spans="1:5" x14ac:dyDescent="0.25">
      <c r="A3418" t="s">
        <v>5226</v>
      </c>
      <c r="B3418" t="s">
        <v>762</v>
      </c>
      <c r="C3418" t="s">
        <v>5223</v>
      </c>
      <c r="D3418" s="1">
        <v>45745</v>
      </c>
      <c r="E3418">
        <v>21</v>
      </c>
    </row>
    <row r="3419" spans="1:5" x14ac:dyDescent="0.25">
      <c r="A3419" t="s">
        <v>5227</v>
      </c>
      <c r="B3419" t="s">
        <v>762</v>
      </c>
      <c r="C3419" t="s">
        <v>5223</v>
      </c>
      <c r="D3419" s="1">
        <v>45768</v>
      </c>
      <c r="E3419">
        <v>21</v>
      </c>
    </row>
    <row r="3420" spans="1:5" x14ac:dyDescent="0.25">
      <c r="A3420" t="s">
        <v>5228</v>
      </c>
      <c r="B3420" t="s">
        <v>763</v>
      </c>
      <c r="C3420" t="s">
        <v>5229</v>
      </c>
      <c r="D3420" s="1">
        <v>45828</v>
      </c>
      <c r="E3420">
        <v>28</v>
      </c>
    </row>
    <row r="3421" spans="1:5" x14ac:dyDescent="0.25">
      <c r="A3421" t="s">
        <v>5230</v>
      </c>
      <c r="B3421" t="s">
        <v>763</v>
      </c>
      <c r="C3421" t="s">
        <v>5229</v>
      </c>
      <c r="D3421" s="1">
        <v>45855</v>
      </c>
      <c r="E3421">
        <v>28</v>
      </c>
    </row>
    <row r="3422" spans="1:5" x14ac:dyDescent="0.25">
      <c r="A3422" t="s">
        <v>5231</v>
      </c>
      <c r="B3422" t="s">
        <v>763</v>
      </c>
      <c r="C3422" t="s">
        <v>5229</v>
      </c>
      <c r="D3422" s="1">
        <v>45882</v>
      </c>
      <c r="E3422">
        <v>28</v>
      </c>
    </row>
    <row r="3423" spans="1:5" x14ac:dyDescent="0.25">
      <c r="A3423" t="s">
        <v>5232</v>
      </c>
      <c r="B3423" t="s">
        <v>763</v>
      </c>
      <c r="C3423" t="s">
        <v>5229</v>
      </c>
      <c r="D3423" s="1">
        <v>45913</v>
      </c>
      <c r="E3423">
        <v>28</v>
      </c>
    </row>
    <row r="3424" spans="1:5" x14ac:dyDescent="0.25">
      <c r="A3424" t="s">
        <v>5233</v>
      </c>
      <c r="B3424" t="s">
        <v>763</v>
      </c>
      <c r="C3424" t="s">
        <v>5229</v>
      </c>
      <c r="D3424" s="1">
        <v>45939</v>
      </c>
      <c r="E3424">
        <v>28</v>
      </c>
    </row>
    <row r="3425" spans="1:5" x14ac:dyDescent="0.25">
      <c r="A3425" t="s">
        <v>5234</v>
      </c>
      <c r="B3425" t="s">
        <v>763</v>
      </c>
      <c r="C3425" t="s">
        <v>5229</v>
      </c>
      <c r="D3425" s="1">
        <v>45970</v>
      </c>
      <c r="E3425">
        <v>28</v>
      </c>
    </row>
    <row r="3426" spans="1:5" x14ac:dyDescent="0.25">
      <c r="A3426" t="s">
        <v>5235</v>
      </c>
      <c r="B3426" t="s">
        <v>764</v>
      </c>
      <c r="C3426" t="s">
        <v>5236</v>
      </c>
      <c r="D3426" s="1">
        <v>45779</v>
      </c>
      <c r="E3426">
        <v>30</v>
      </c>
    </row>
    <row r="3427" spans="1:5" x14ac:dyDescent="0.25">
      <c r="A3427" t="s">
        <v>5237</v>
      </c>
      <c r="B3427" t="s">
        <v>764</v>
      </c>
      <c r="C3427" t="s">
        <v>5236</v>
      </c>
      <c r="D3427" s="1">
        <v>45808</v>
      </c>
      <c r="E3427">
        <v>30</v>
      </c>
    </row>
    <row r="3428" spans="1:5" x14ac:dyDescent="0.25">
      <c r="A3428" t="s">
        <v>5238</v>
      </c>
      <c r="B3428" t="s">
        <v>764</v>
      </c>
      <c r="C3428" t="s">
        <v>5236</v>
      </c>
      <c r="D3428" s="1">
        <v>45835</v>
      </c>
      <c r="E3428">
        <v>30</v>
      </c>
    </row>
    <row r="3429" spans="1:5" x14ac:dyDescent="0.25">
      <c r="A3429" t="s">
        <v>5239</v>
      </c>
      <c r="B3429" t="s">
        <v>764</v>
      </c>
      <c r="C3429" t="s">
        <v>5236</v>
      </c>
      <c r="D3429" s="1">
        <v>45867</v>
      </c>
      <c r="E3429">
        <v>30</v>
      </c>
    </row>
    <row r="3430" spans="1:5" x14ac:dyDescent="0.25">
      <c r="A3430" t="s">
        <v>5240</v>
      </c>
      <c r="B3430" t="s">
        <v>765</v>
      </c>
      <c r="C3430" t="s">
        <v>5241</v>
      </c>
      <c r="D3430" s="1">
        <v>45832</v>
      </c>
      <c r="E3430">
        <v>28</v>
      </c>
    </row>
    <row r="3431" spans="1:5" x14ac:dyDescent="0.25">
      <c r="A3431" t="s">
        <v>5242</v>
      </c>
      <c r="B3431" t="s">
        <v>765</v>
      </c>
      <c r="C3431" t="s">
        <v>5241</v>
      </c>
      <c r="D3431" s="1">
        <v>45862</v>
      </c>
      <c r="E3431">
        <v>28</v>
      </c>
    </row>
    <row r="3432" spans="1:5" x14ac:dyDescent="0.25">
      <c r="A3432" t="s">
        <v>5243</v>
      </c>
      <c r="B3432" t="s">
        <v>765</v>
      </c>
      <c r="C3432" t="s">
        <v>5241</v>
      </c>
      <c r="D3432" s="1">
        <v>45889</v>
      </c>
      <c r="E3432">
        <v>28</v>
      </c>
    </row>
    <row r="3433" spans="1:5" x14ac:dyDescent="0.25">
      <c r="A3433" t="s">
        <v>5244</v>
      </c>
      <c r="B3433" t="s">
        <v>766</v>
      </c>
      <c r="C3433" t="s">
        <v>5245</v>
      </c>
      <c r="D3433" s="1">
        <v>45740</v>
      </c>
      <c r="E3433">
        <v>28</v>
      </c>
    </row>
    <row r="3434" spans="1:5" x14ac:dyDescent="0.25">
      <c r="A3434" t="s">
        <v>5246</v>
      </c>
      <c r="B3434" t="s">
        <v>766</v>
      </c>
      <c r="C3434" t="s">
        <v>5245</v>
      </c>
      <c r="D3434" s="1">
        <v>45765</v>
      </c>
      <c r="E3434">
        <v>28</v>
      </c>
    </row>
    <row r="3435" spans="1:5" x14ac:dyDescent="0.25">
      <c r="A3435" t="s">
        <v>5247</v>
      </c>
      <c r="B3435" t="s">
        <v>766</v>
      </c>
      <c r="C3435" t="s">
        <v>5245</v>
      </c>
      <c r="D3435" s="1">
        <v>45794</v>
      </c>
      <c r="E3435">
        <v>28</v>
      </c>
    </row>
    <row r="3436" spans="1:5" x14ac:dyDescent="0.25">
      <c r="A3436" t="s">
        <v>5248</v>
      </c>
      <c r="B3436" t="s">
        <v>766</v>
      </c>
      <c r="C3436" t="s">
        <v>5245</v>
      </c>
      <c r="D3436" s="1">
        <v>45823</v>
      </c>
      <c r="E3436">
        <v>28</v>
      </c>
    </row>
    <row r="3437" spans="1:5" x14ac:dyDescent="0.25">
      <c r="A3437" t="s">
        <v>5249</v>
      </c>
      <c r="B3437" t="s">
        <v>766</v>
      </c>
      <c r="C3437" t="s">
        <v>5245</v>
      </c>
      <c r="D3437" s="1">
        <v>45852</v>
      </c>
      <c r="E3437">
        <v>28</v>
      </c>
    </row>
    <row r="3438" spans="1:5" x14ac:dyDescent="0.25">
      <c r="A3438" t="s">
        <v>5250</v>
      </c>
      <c r="B3438" t="s">
        <v>766</v>
      </c>
      <c r="C3438" t="s">
        <v>5245</v>
      </c>
      <c r="D3438" s="1">
        <v>45880</v>
      </c>
      <c r="E3438">
        <v>28</v>
      </c>
    </row>
    <row r="3439" spans="1:5" x14ac:dyDescent="0.25">
      <c r="A3439" t="s">
        <v>5251</v>
      </c>
      <c r="B3439" t="s">
        <v>767</v>
      </c>
      <c r="C3439" t="s">
        <v>5252</v>
      </c>
      <c r="D3439" s="1">
        <v>45819</v>
      </c>
      <c r="E3439">
        <v>28</v>
      </c>
    </row>
    <row r="3440" spans="1:5" x14ac:dyDescent="0.25">
      <c r="A3440" t="s">
        <v>5253</v>
      </c>
      <c r="B3440" t="s">
        <v>767</v>
      </c>
      <c r="C3440" t="s">
        <v>5252</v>
      </c>
      <c r="D3440" s="1">
        <v>45847</v>
      </c>
      <c r="E3440">
        <v>28</v>
      </c>
    </row>
    <row r="3441" spans="1:5" x14ac:dyDescent="0.25">
      <c r="A3441" t="s">
        <v>5254</v>
      </c>
      <c r="B3441" t="s">
        <v>767</v>
      </c>
      <c r="C3441" t="s">
        <v>5252</v>
      </c>
      <c r="D3441" s="1">
        <v>45875</v>
      </c>
      <c r="E3441">
        <v>28</v>
      </c>
    </row>
    <row r="3442" spans="1:5" x14ac:dyDescent="0.25">
      <c r="A3442" t="s">
        <v>5255</v>
      </c>
      <c r="B3442" t="s">
        <v>767</v>
      </c>
      <c r="C3442" t="s">
        <v>5252</v>
      </c>
      <c r="D3442" s="1">
        <v>45900</v>
      </c>
      <c r="E3442">
        <v>28</v>
      </c>
    </row>
    <row r="3443" spans="1:5" x14ac:dyDescent="0.25">
      <c r="A3443" t="s">
        <v>5256</v>
      </c>
      <c r="B3443" t="s">
        <v>767</v>
      </c>
      <c r="C3443" t="s">
        <v>5252</v>
      </c>
      <c r="D3443" s="1">
        <v>45926</v>
      </c>
      <c r="E3443">
        <v>28</v>
      </c>
    </row>
    <row r="3444" spans="1:5" x14ac:dyDescent="0.25">
      <c r="A3444" t="s">
        <v>5257</v>
      </c>
      <c r="B3444" t="s">
        <v>767</v>
      </c>
      <c r="C3444" t="s">
        <v>5252</v>
      </c>
      <c r="D3444" s="1">
        <v>45951</v>
      </c>
      <c r="E3444">
        <v>28</v>
      </c>
    </row>
    <row r="3445" spans="1:5" x14ac:dyDescent="0.25">
      <c r="A3445" t="s">
        <v>5258</v>
      </c>
      <c r="B3445" t="s">
        <v>768</v>
      </c>
      <c r="C3445" t="s">
        <v>5259</v>
      </c>
      <c r="D3445" s="1">
        <v>45798</v>
      </c>
      <c r="E3445">
        <v>21</v>
      </c>
    </row>
    <row r="3446" spans="1:5" x14ac:dyDescent="0.25">
      <c r="A3446" t="s">
        <v>5260</v>
      </c>
      <c r="B3446" t="s">
        <v>768</v>
      </c>
      <c r="C3446" t="s">
        <v>5259</v>
      </c>
      <c r="D3446" s="1">
        <v>45818</v>
      </c>
      <c r="E3446">
        <v>21</v>
      </c>
    </row>
    <row r="3447" spans="1:5" x14ac:dyDescent="0.25">
      <c r="A3447" t="s">
        <v>5261</v>
      </c>
      <c r="B3447" t="s">
        <v>768</v>
      </c>
      <c r="C3447" t="s">
        <v>5259</v>
      </c>
      <c r="D3447" s="1">
        <v>45839</v>
      </c>
      <c r="E3447">
        <v>21</v>
      </c>
    </row>
    <row r="3448" spans="1:5" x14ac:dyDescent="0.25">
      <c r="A3448" t="s">
        <v>5262</v>
      </c>
      <c r="B3448" t="s">
        <v>768</v>
      </c>
      <c r="C3448" t="s">
        <v>5259</v>
      </c>
      <c r="D3448" s="1">
        <v>45859</v>
      </c>
      <c r="E3448">
        <v>21</v>
      </c>
    </row>
    <row r="3449" spans="1:5" x14ac:dyDescent="0.25">
      <c r="A3449" t="s">
        <v>5263</v>
      </c>
      <c r="B3449" t="s">
        <v>768</v>
      </c>
      <c r="C3449" t="s">
        <v>5259</v>
      </c>
      <c r="D3449" s="1">
        <v>45882</v>
      </c>
      <c r="E3449">
        <v>21</v>
      </c>
    </row>
    <row r="3450" spans="1:5" x14ac:dyDescent="0.25">
      <c r="A3450" t="s">
        <v>5264</v>
      </c>
      <c r="B3450" t="s">
        <v>768</v>
      </c>
      <c r="C3450" t="s">
        <v>5259</v>
      </c>
      <c r="D3450" s="1">
        <v>45905</v>
      </c>
      <c r="E3450">
        <v>21</v>
      </c>
    </row>
    <row r="3451" spans="1:5" x14ac:dyDescent="0.25">
      <c r="A3451" t="s">
        <v>5265</v>
      </c>
      <c r="B3451" t="s">
        <v>769</v>
      </c>
      <c r="C3451" t="s">
        <v>5266</v>
      </c>
      <c r="D3451" s="1">
        <v>45689</v>
      </c>
      <c r="E3451">
        <v>30</v>
      </c>
    </row>
    <row r="3452" spans="1:5" x14ac:dyDescent="0.25">
      <c r="A3452" t="s">
        <v>5267</v>
      </c>
      <c r="B3452" t="s">
        <v>769</v>
      </c>
      <c r="C3452" t="s">
        <v>5266</v>
      </c>
      <c r="D3452" s="1">
        <v>45722</v>
      </c>
      <c r="E3452">
        <v>30</v>
      </c>
    </row>
    <row r="3453" spans="1:5" x14ac:dyDescent="0.25">
      <c r="A3453" t="s">
        <v>5268</v>
      </c>
      <c r="B3453" t="s">
        <v>769</v>
      </c>
      <c r="C3453" t="s">
        <v>5266</v>
      </c>
      <c r="D3453" s="1">
        <v>45752</v>
      </c>
      <c r="E3453">
        <v>30</v>
      </c>
    </row>
    <row r="3454" spans="1:5" x14ac:dyDescent="0.25">
      <c r="A3454" t="s">
        <v>5269</v>
      </c>
      <c r="B3454" t="s">
        <v>769</v>
      </c>
      <c r="C3454" t="s">
        <v>5266</v>
      </c>
      <c r="D3454" s="1">
        <v>45781</v>
      </c>
      <c r="E3454">
        <v>30</v>
      </c>
    </row>
    <row r="3455" spans="1:5" x14ac:dyDescent="0.25">
      <c r="A3455" t="s">
        <v>5270</v>
      </c>
      <c r="B3455" t="s">
        <v>769</v>
      </c>
      <c r="C3455" t="s">
        <v>5266</v>
      </c>
      <c r="D3455" s="1">
        <v>45809</v>
      </c>
      <c r="E3455">
        <v>30</v>
      </c>
    </row>
    <row r="3456" spans="1:5" x14ac:dyDescent="0.25">
      <c r="A3456" t="s">
        <v>5271</v>
      </c>
      <c r="B3456" t="s">
        <v>769</v>
      </c>
      <c r="C3456" t="s">
        <v>5266</v>
      </c>
      <c r="D3456" s="1">
        <v>45839</v>
      </c>
      <c r="E3456">
        <v>30</v>
      </c>
    </row>
    <row r="3457" spans="1:5" x14ac:dyDescent="0.25">
      <c r="A3457" t="s">
        <v>5272</v>
      </c>
      <c r="B3457" t="s">
        <v>770</v>
      </c>
      <c r="C3457" t="s">
        <v>5273</v>
      </c>
      <c r="D3457" s="1">
        <v>45781</v>
      </c>
      <c r="E3457">
        <v>30</v>
      </c>
    </row>
    <row r="3458" spans="1:5" x14ac:dyDescent="0.25">
      <c r="A3458" t="s">
        <v>5274</v>
      </c>
      <c r="B3458" t="s">
        <v>770</v>
      </c>
      <c r="C3458" t="s">
        <v>5273</v>
      </c>
      <c r="D3458" s="1">
        <v>45813</v>
      </c>
      <c r="E3458">
        <v>30</v>
      </c>
    </row>
    <row r="3459" spans="1:5" x14ac:dyDescent="0.25">
      <c r="A3459" t="s">
        <v>5275</v>
      </c>
      <c r="B3459" t="s">
        <v>770</v>
      </c>
      <c r="C3459" t="s">
        <v>5273</v>
      </c>
      <c r="D3459" s="1">
        <v>45845</v>
      </c>
      <c r="E3459">
        <v>30</v>
      </c>
    </row>
    <row r="3460" spans="1:5" x14ac:dyDescent="0.25">
      <c r="A3460" t="s">
        <v>5276</v>
      </c>
      <c r="B3460" t="s">
        <v>770</v>
      </c>
      <c r="C3460" t="s">
        <v>5273</v>
      </c>
      <c r="D3460" s="1">
        <v>45875</v>
      </c>
      <c r="E3460">
        <v>30</v>
      </c>
    </row>
    <row r="3461" spans="1:5" x14ac:dyDescent="0.25">
      <c r="A3461" t="s">
        <v>5277</v>
      </c>
      <c r="B3461" t="s">
        <v>770</v>
      </c>
      <c r="C3461" t="s">
        <v>5273</v>
      </c>
      <c r="D3461" s="1">
        <v>45905</v>
      </c>
      <c r="E3461">
        <v>30</v>
      </c>
    </row>
    <row r="3462" spans="1:5" x14ac:dyDescent="0.25">
      <c r="A3462" t="s">
        <v>5278</v>
      </c>
      <c r="B3462" t="s">
        <v>771</v>
      </c>
      <c r="C3462" t="s">
        <v>5279</v>
      </c>
      <c r="D3462" s="1">
        <v>45708</v>
      </c>
      <c r="E3462">
        <v>30</v>
      </c>
    </row>
    <row r="3463" spans="1:5" x14ac:dyDescent="0.25">
      <c r="A3463" t="s">
        <v>5280</v>
      </c>
      <c r="B3463" t="s">
        <v>771</v>
      </c>
      <c r="C3463" t="s">
        <v>5279</v>
      </c>
      <c r="D3463" s="1">
        <v>45736</v>
      </c>
      <c r="E3463">
        <v>30</v>
      </c>
    </row>
    <row r="3464" spans="1:5" x14ac:dyDescent="0.25">
      <c r="A3464" t="s">
        <v>5281</v>
      </c>
      <c r="B3464" t="s">
        <v>771</v>
      </c>
      <c r="C3464" t="s">
        <v>5279</v>
      </c>
      <c r="D3464" s="1">
        <v>45763</v>
      </c>
      <c r="E3464">
        <v>30</v>
      </c>
    </row>
    <row r="3465" spans="1:5" x14ac:dyDescent="0.25">
      <c r="A3465" t="s">
        <v>5282</v>
      </c>
      <c r="B3465" t="s">
        <v>772</v>
      </c>
      <c r="C3465" t="s">
        <v>5283</v>
      </c>
      <c r="D3465" s="1">
        <v>45671</v>
      </c>
      <c r="E3465">
        <v>28</v>
      </c>
    </row>
    <row r="3466" spans="1:5" x14ac:dyDescent="0.25">
      <c r="A3466" t="s">
        <v>5284</v>
      </c>
      <c r="B3466" t="s">
        <v>772</v>
      </c>
      <c r="C3466" t="s">
        <v>5283</v>
      </c>
      <c r="D3466" s="1">
        <v>45700</v>
      </c>
      <c r="E3466">
        <v>28</v>
      </c>
    </row>
    <row r="3467" spans="1:5" x14ac:dyDescent="0.25">
      <c r="A3467" t="s">
        <v>5285</v>
      </c>
      <c r="B3467" t="s">
        <v>772</v>
      </c>
      <c r="C3467" t="s">
        <v>5283</v>
      </c>
      <c r="D3467" s="1">
        <v>45730</v>
      </c>
      <c r="E3467">
        <v>28</v>
      </c>
    </row>
    <row r="3468" spans="1:5" x14ac:dyDescent="0.25">
      <c r="A3468" t="s">
        <v>5286</v>
      </c>
      <c r="B3468" t="s">
        <v>772</v>
      </c>
      <c r="C3468" t="s">
        <v>5283</v>
      </c>
      <c r="D3468" s="1">
        <v>45757</v>
      </c>
      <c r="E3468">
        <v>28</v>
      </c>
    </row>
    <row r="3469" spans="1:5" x14ac:dyDescent="0.25">
      <c r="A3469" t="s">
        <v>5287</v>
      </c>
      <c r="B3469" t="s">
        <v>773</v>
      </c>
      <c r="C3469" t="s">
        <v>5288</v>
      </c>
      <c r="D3469" s="1">
        <v>45686</v>
      </c>
      <c r="E3469">
        <v>30</v>
      </c>
    </row>
    <row r="3470" spans="1:5" x14ac:dyDescent="0.25">
      <c r="A3470" t="s">
        <v>5289</v>
      </c>
      <c r="B3470" t="s">
        <v>773</v>
      </c>
      <c r="C3470" t="s">
        <v>5288</v>
      </c>
      <c r="D3470" s="1">
        <v>45719</v>
      </c>
      <c r="E3470">
        <v>30</v>
      </c>
    </row>
    <row r="3471" spans="1:5" x14ac:dyDescent="0.25">
      <c r="A3471" t="s">
        <v>5290</v>
      </c>
      <c r="B3471" t="s">
        <v>773</v>
      </c>
      <c r="C3471" t="s">
        <v>5288</v>
      </c>
      <c r="D3471" s="1">
        <v>45752</v>
      </c>
      <c r="E3471">
        <v>30</v>
      </c>
    </row>
    <row r="3472" spans="1:5" x14ac:dyDescent="0.25">
      <c r="A3472" t="s">
        <v>5291</v>
      </c>
      <c r="B3472" t="s">
        <v>773</v>
      </c>
      <c r="C3472" t="s">
        <v>5288</v>
      </c>
      <c r="D3472" s="1">
        <v>45782</v>
      </c>
      <c r="E3472">
        <v>30</v>
      </c>
    </row>
    <row r="3473" spans="1:5" x14ac:dyDescent="0.25">
      <c r="A3473" t="s">
        <v>5292</v>
      </c>
      <c r="B3473" t="s">
        <v>773</v>
      </c>
      <c r="C3473" t="s">
        <v>5288</v>
      </c>
      <c r="D3473" s="1">
        <v>45814</v>
      </c>
      <c r="E3473">
        <v>30</v>
      </c>
    </row>
    <row r="3474" spans="1:5" x14ac:dyDescent="0.25">
      <c r="A3474" t="s">
        <v>5293</v>
      </c>
      <c r="B3474" t="s">
        <v>773</v>
      </c>
      <c r="C3474" t="s">
        <v>5288</v>
      </c>
      <c r="D3474" s="1">
        <v>45842</v>
      </c>
      <c r="E3474">
        <v>30</v>
      </c>
    </row>
    <row r="3475" spans="1:5" x14ac:dyDescent="0.25">
      <c r="A3475" t="s">
        <v>5294</v>
      </c>
      <c r="B3475" t="s">
        <v>774</v>
      </c>
      <c r="C3475" t="s">
        <v>5295</v>
      </c>
      <c r="D3475" s="1">
        <v>45820</v>
      </c>
      <c r="E3475">
        <v>21</v>
      </c>
    </row>
    <row r="3476" spans="1:5" x14ac:dyDescent="0.25">
      <c r="A3476" t="s">
        <v>5296</v>
      </c>
      <c r="B3476" t="s">
        <v>774</v>
      </c>
      <c r="C3476" t="s">
        <v>5295</v>
      </c>
      <c r="D3476" s="1">
        <v>45840</v>
      </c>
      <c r="E3476">
        <v>21</v>
      </c>
    </row>
    <row r="3477" spans="1:5" x14ac:dyDescent="0.25">
      <c r="A3477" t="s">
        <v>5297</v>
      </c>
      <c r="B3477" t="s">
        <v>774</v>
      </c>
      <c r="C3477" t="s">
        <v>5295</v>
      </c>
      <c r="D3477" s="1">
        <v>45858</v>
      </c>
      <c r="E3477">
        <v>21</v>
      </c>
    </row>
    <row r="3478" spans="1:5" x14ac:dyDescent="0.25">
      <c r="A3478" t="s">
        <v>5298</v>
      </c>
      <c r="B3478" t="s">
        <v>774</v>
      </c>
      <c r="C3478" t="s">
        <v>5295</v>
      </c>
      <c r="D3478" s="1">
        <v>45880</v>
      </c>
      <c r="E3478">
        <v>21</v>
      </c>
    </row>
    <row r="3479" spans="1:5" x14ac:dyDescent="0.25">
      <c r="A3479" t="s">
        <v>5299</v>
      </c>
      <c r="B3479" t="s">
        <v>774</v>
      </c>
      <c r="C3479" t="s">
        <v>5295</v>
      </c>
      <c r="D3479" s="1">
        <v>45901</v>
      </c>
      <c r="E3479">
        <v>21</v>
      </c>
    </row>
    <row r="3480" spans="1:5" x14ac:dyDescent="0.25">
      <c r="A3480" t="s">
        <v>5300</v>
      </c>
      <c r="B3480" t="s">
        <v>775</v>
      </c>
      <c r="C3480" t="s">
        <v>5301</v>
      </c>
      <c r="D3480" s="1">
        <v>45741</v>
      </c>
      <c r="E3480">
        <v>30</v>
      </c>
    </row>
    <row r="3481" spans="1:5" x14ac:dyDescent="0.25">
      <c r="A3481" t="s">
        <v>5302</v>
      </c>
      <c r="B3481" t="s">
        <v>775</v>
      </c>
      <c r="C3481" t="s">
        <v>5301</v>
      </c>
      <c r="D3481" s="1">
        <v>45774</v>
      </c>
      <c r="E3481">
        <v>30</v>
      </c>
    </row>
    <row r="3482" spans="1:5" x14ac:dyDescent="0.25">
      <c r="A3482" t="s">
        <v>5303</v>
      </c>
      <c r="B3482" t="s">
        <v>775</v>
      </c>
      <c r="C3482" t="s">
        <v>5301</v>
      </c>
      <c r="D3482" s="1">
        <v>45804</v>
      </c>
      <c r="E3482">
        <v>30</v>
      </c>
    </row>
    <row r="3483" spans="1:5" x14ac:dyDescent="0.25">
      <c r="A3483" t="s">
        <v>5304</v>
      </c>
      <c r="B3483" t="s">
        <v>775</v>
      </c>
      <c r="C3483" t="s">
        <v>5301</v>
      </c>
      <c r="D3483" s="1">
        <v>45836</v>
      </c>
      <c r="E3483">
        <v>30</v>
      </c>
    </row>
    <row r="3484" spans="1:5" x14ac:dyDescent="0.25">
      <c r="A3484" t="s">
        <v>5305</v>
      </c>
      <c r="B3484" t="s">
        <v>775</v>
      </c>
      <c r="C3484" t="s">
        <v>5301</v>
      </c>
      <c r="D3484" s="1">
        <v>45869</v>
      </c>
      <c r="E3484">
        <v>30</v>
      </c>
    </row>
    <row r="3485" spans="1:5" x14ac:dyDescent="0.25">
      <c r="A3485" t="s">
        <v>5306</v>
      </c>
      <c r="B3485" t="s">
        <v>775</v>
      </c>
      <c r="C3485" t="s">
        <v>5301</v>
      </c>
      <c r="D3485" s="1">
        <v>45902</v>
      </c>
      <c r="E3485">
        <v>30</v>
      </c>
    </row>
    <row r="3486" spans="1:5" x14ac:dyDescent="0.25">
      <c r="A3486" t="s">
        <v>5307</v>
      </c>
      <c r="B3486" t="s">
        <v>776</v>
      </c>
      <c r="C3486" t="s">
        <v>5308</v>
      </c>
      <c r="D3486" s="1">
        <v>45700</v>
      </c>
      <c r="E3486">
        <v>28</v>
      </c>
    </row>
    <row r="3487" spans="1:5" x14ac:dyDescent="0.25">
      <c r="A3487" t="s">
        <v>5309</v>
      </c>
      <c r="B3487" t="s">
        <v>776</v>
      </c>
      <c r="C3487" t="s">
        <v>5308</v>
      </c>
      <c r="D3487" s="1">
        <v>45730</v>
      </c>
      <c r="E3487">
        <v>28</v>
      </c>
    </row>
    <row r="3488" spans="1:5" x14ac:dyDescent="0.25">
      <c r="A3488" t="s">
        <v>5310</v>
      </c>
      <c r="B3488" t="s">
        <v>776</v>
      </c>
      <c r="C3488" t="s">
        <v>5308</v>
      </c>
      <c r="D3488" s="1">
        <v>45760</v>
      </c>
      <c r="E3488">
        <v>28</v>
      </c>
    </row>
    <row r="3489" spans="1:5" x14ac:dyDescent="0.25">
      <c r="A3489" t="s">
        <v>5311</v>
      </c>
      <c r="B3489" t="s">
        <v>777</v>
      </c>
      <c r="C3489" t="s">
        <v>5312</v>
      </c>
      <c r="D3489" s="1">
        <v>45807</v>
      </c>
      <c r="E3489">
        <v>30</v>
      </c>
    </row>
    <row r="3490" spans="1:5" x14ac:dyDescent="0.25">
      <c r="A3490" t="s">
        <v>5313</v>
      </c>
      <c r="B3490" t="s">
        <v>777</v>
      </c>
      <c r="C3490" t="s">
        <v>5312</v>
      </c>
      <c r="D3490" s="1">
        <v>45834</v>
      </c>
      <c r="E3490">
        <v>30</v>
      </c>
    </row>
    <row r="3491" spans="1:5" x14ac:dyDescent="0.25">
      <c r="A3491" t="s">
        <v>5314</v>
      </c>
      <c r="B3491" t="s">
        <v>777</v>
      </c>
      <c r="C3491" t="s">
        <v>5312</v>
      </c>
      <c r="D3491" s="1">
        <v>45863</v>
      </c>
      <c r="E3491">
        <v>30</v>
      </c>
    </row>
    <row r="3492" spans="1:5" x14ac:dyDescent="0.25">
      <c r="A3492" t="s">
        <v>5315</v>
      </c>
      <c r="B3492" t="s">
        <v>777</v>
      </c>
      <c r="C3492" t="s">
        <v>5312</v>
      </c>
      <c r="D3492" s="1">
        <v>45895</v>
      </c>
      <c r="E3492">
        <v>30</v>
      </c>
    </row>
    <row r="3493" spans="1:5" x14ac:dyDescent="0.25">
      <c r="A3493" t="s">
        <v>5316</v>
      </c>
      <c r="B3493" t="s">
        <v>777</v>
      </c>
      <c r="C3493" t="s">
        <v>5312</v>
      </c>
      <c r="D3493" s="1">
        <v>45927</v>
      </c>
      <c r="E3493">
        <v>30</v>
      </c>
    </row>
    <row r="3494" spans="1:5" x14ac:dyDescent="0.25">
      <c r="A3494" t="s">
        <v>5317</v>
      </c>
      <c r="B3494" t="s">
        <v>777</v>
      </c>
      <c r="C3494" t="s">
        <v>5312</v>
      </c>
      <c r="D3494" s="1">
        <v>45957</v>
      </c>
      <c r="E3494">
        <v>30</v>
      </c>
    </row>
    <row r="3495" spans="1:5" x14ac:dyDescent="0.25">
      <c r="A3495" t="s">
        <v>5318</v>
      </c>
      <c r="B3495" t="s">
        <v>778</v>
      </c>
      <c r="C3495" t="s">
        <v>5319</v>
      </c>
      <c r="D3495" s="1">
        <v>45759</v>
      </c>
      <c r="E3495">
        <v>30</v>
      </c>
    </row>
    <row r="3496" spans="1:5" x14ac:dyDescent="0.25">
      <c r="A3496" t="s">
        <v>5320</v>
      </c>
      <c r="B3496" t="s">
        <v>778</v>
      </c>
      <c r="C3496" t="s">
        <v>5319</v>
      </c>
      <c r="D3496" s="1">
        <v>45792</v>
      </c>
      <c r="E3496">
        <v>30</v>
      </c>
    </row>
    <row r="3497" spans="1:5" x14ac:dyDescent="0.25">
      <c r="A3497" t="s">
        <v>5321</v>
      </c>
      <c r="B3497" t="s">
        <v>778</v>
      </c>
      <c r="C3497" t="s">
        <v>5319</v>
      </c>
      <c r="D3497" s="1">
        <v>45825</v>
      </c>
      <c r="E3497">
        <v>30</v>
      </c>
    </row>
    <row r="3498" spans="1:5" x14ac:dyDescent="0.25">
      <c r="A3498" t="s">
        <v>5322</v>
      </c>
      <c r="B3498" t="s">
        <v>779</v>
      </c>
      <c r="C3498" t="s">
        <v>5323</v>
      </c>
      <c r="D3498" s="1">
        <v>45660</v>
      </c>
      <c r="E3498">
        <v>28</v>
      </c>
    </row>
    <row r="3499" spans="1:5" x14ac:dyDescent="0.25">
      <c r="A3499" t="s">
        <v>5324</v>
      </c>
      <c r="B3499" t="s">
        <v>779</v>
      </c>
      <c r="C3499" t="s">
        <v>5323</v>
      </c>
      <c r="D3499" s="1">
        <v>45691</v>
      </c>
      <c r="E3499">
        <v>28</v>
      </c>
    </row>
    <row r="3500" spans="1:5" x14ac:dyDescent="0.25">
      <c r="A3500" t="s">
        <v>5325</v>
      </c>
      <c r="B3500" t="s">
        <v>779</v>
      </c>
      <c r="C3500" t="s">
        <v>5323</v>
      </c>
      <c r="D3500" s="1">
        <v>45716</v>
      </c>
      <c r="E3500">
        <v>28</v>
      </c>
    </row>
    <row r="3501" spans="1:5" x14ac:dyDescent="0.25">
      <c r="A3501" t="s">
        <v>5326</v>
      </c>
      <c r="B3501" t="s">
        <v>779</v>
      </c>
      <c r="C3501" t="s">
        <v>5323</v>
      </c>
      <c r="D3501" s="1">
        <v>45747</v>
      </c>
      <c r="E3501">
        <v>28</v>
      </c>
    </row>
    <row r="3502" spans="1:5" x14ac:dyDescent="0.25">
      <c r="A3502" t="s">
        <v>5327</v>
      </c>
      <c r="B3502" t="s">
        <v>779</v>
      </c>
      <c r="C3502" t="s">
        <v>5323</v>
      </c>
      <c r="D3502" s="1">
        <v>45778</v>
      </c>
      <c r="E3502">
        <v>28</v>
      </c>
    </row>
    <row r="3503" spans="1:5" x14ac:dyDescent="0.25">
      <c r="A3503" t="s">
        <v>5328</v>
      </c>
      <c r="B3503" t="s">
        <v>779</v>
      </c>
      <c r="C3503" t="s">
        <v>5323</v>
      </c>
      <c r="D3503" s="1">
        <v>45808</v>
      </c>
      <c r="E3503">
        <v>28</v>
      </c>
    </row>
    <row r="3504" spans="1:5" x14ac:dyDescent="0.25">
      <c r="A3504" t="s">
        <v>5329</v>
      </c>
      <c r="B3504" t="s">
        <v>780</v>
      </c>
      <c r="C3504" t="s">
        <v>5330</v>
      </c>
      <c r="D3504" s="1">
        <v>45806</v>
      </c>
      <c r="E3504">
        <v>28</v>
      </c>
    </row>
    <row r="3505" spans="1:5" x14ac:dyDescent="0.25">
      <c r="A3505" t="s">
        <v>5331</v>
      </c>
      <c r="B3505" t="s">
        <v>780</v>
      </c>
      <c r="C3505" t="s">
        <v>5330</v>
      </c>
      <c r="D3505" s="1">
        <v>45832</v>
      </c>
      <c r="E3505">
        <v>28</v>
      </c>
    </row>
    <row r="3506" spans="1:5" x14ac:dyDescent="0.25">
      <c r="A3506" t="s">
        <v>5332</v>
      </c>
      <c r="B3506" t="s">
        <v>780</v>
      </c>
      <c r="C3506" t="s">
        <v>5330</v>
      </c>
      <c r="D3506" s="1">
        <v>45858</v>
      </c>
      <c r="E3506">
        <v>28</v>
      </c>
    </row>
    <row r="3507" spans="1:5" x14ac:dyDescent="0.25">
      <c r="A3507" t="s">
        <v>5333</v>
      </c>
      <c r="B3507" t="s">
        <v>780</v>
      </c>
      <c r="C3507" t="s">
        <v>5330</v>
      </c>
      <c r="D3507" s="1">
        <v>45883</v>
      </c>
      <c r="E3507">
        <v>28</v>
      </c>
    </row>
    <row r="3508" spans="1:5" x14ac:dyDescent="0.25">
      <c r="A3508" t="s">
        <v>5334</v>
      </c>
      <c r="B3508" t="s">
        <v>780</v>
      </c>
      <c r="C3508" t="s">
        <v>5330</v>
      </c>
      <c r="D3508" s="1">
        <v>45913</v>
      </c>
      <c r="E3508">
        <v>28</v>
      </c>
    </row>
    <row r="3509" spans="1:5" x14ac:dyDescent="0.25">
      <c r="A3509" t="s">
        <v>5335</v>
      </c>
      <c r="B3509" t="s">
        <v>781</v>
      </c>
      <c r="C3509" t="s">
        <v>5336</v>
      </c>
      <c r="D3509" s="1">
        <v>45834</v>
      </c>
      <c r="E3509">
        <v>30</v>
      </c>
    </row>
    <row r="3510" spans="1:5" x14ac:dyDescent="0.25">
      <c r="A3510" t="s">
        <v>5337</v>
      </c>
      <c r="B3510" t="s">
        <v>781</v>
      </c>
      <c r="C3510" t="s">
        <v>5336</v>
      </c>
      <c r="D3510" s="1">
        <v>45867</v>
      </c>
      <c r="E3510">
        <v>30</v>
      </c>
    </row>
    <row r="3511" spans="1:5" x14ac:dyDescent="0.25">
      <c r="A3511" t="s">
        <v>5338</v>
      </c>
      <c r="B3511" t="s">
        <v>781</v>
      </c>
      <c r="C3511" t="s">
        <v>5336</v>
      </c>
      <c r="D3511" s="1">
        <v>45896</v>
      </c>
      <c r="E3511">
        <v>30</v>
      </c>
    </row>
    <row r="3512" spans="1:5" x14ac:dyDescent="0.25">
      <c r="A3512" t="s">
        <v>5339</v>
      </c>
      <c r="B3512" t="s">
        <v>781</v>
      </c>
      <c r="C3512" t="s">
        <v>5336</v>
      </c>
      <c r="D3512" s="1">
        <v>45928</v>
      </c>
      <c r="E3512">
        <v>30</v>
      </c>
    </row>
    <row r="3513" spans="1:5" x14ac:dyDescent="0.25">
      <c r="A3513" t="s">
        <v>5340</v>
      </c>
      <c r="B3513" t="s">
        <v>781</v>
      </c>
      <c r="C3513" t="s">
        <v>5336</v>
      </c>
      <c r="D3513" s="1">
        <v>45957</v>
      </c>
      <c r="E3513">
        <v>30</v>
      </c>
    </row>
    <row r="3514" spans="1:5" x14ac:dyDescent="0.25">
      <c r="A3514" t="s">
        <v>5341</v>
      </c>
      <c r="B3514" t="s">
        <v>781</v>
      </c>
      <c r="C3514" t="s">
        <v>5336</v>
      </c>
      <c r="D3514" s="1">
        <v>45989</v>
      </c>
      <c r="E3514">
        <v>30</v>
      </c>
    </row>
    <row r="3515" spans="1:5" x14ac:dyDescent="0.25">
      <c r="A3515" t="s">
        <v>5342</v>
      </c>
      <c r="B3515" t="s">
        <v>782</v>
      </c>
      <c r="C3515" t="s">
        <v>5343</v>
      </c>
      <c r="D3515" s="1">
        <v>45753</v>
      </c>
      <c r="E3515">
        <v>28</v>
      </c>
    </row>
    <row r="3516" spans="1:5" x14ac:dyDescent="0.25">
      <c r="A3516" t="s">
        <v>5344</v>
      </c>
      <c r="B3516" t="s">
        <v>782</v>
      </c>
      <c r="C3516" t="s">
        <v>5343</v>
      </c>
      <c r="D3516" s="1">
        <v>45779</v>
      </c>
      <c r="E3516">
        <v>28</v>
      </c>
    </row>
    <row r="3517" spans="1:5" x14ac:dyDescent="0.25">
      <c r="A3517" t="s">
        <v>5345</v>
      </c>
      <c r="B3517" t="s">
        <v>782</v>
      </c>
      <c r="C3517" t="s">
        <v>5343</v>
      </c>
      <c r="D3517" s="1">
        <v>45806</v>
      </c>
      <c r="E3517">
        <v>28</v>
      </c>
    </row>
    <row r="3518" spans="1:5" x14ac:dyDescent="0.25">
      <c r="A3518" t="s">
        <v>5346</v>
      </c>
      <c r="B3518" t="s">
        <v>783</v>
      </c>
      <c r="C3518" t="s">
        <v>5347</v>
      </c>
      <c r="D3518" s="1">
        <v>45721</v>
      </c>
      <c r="E3518">
        <v>28</v>
      </c>
    </row>
    <row r="3519" spans="1:5" x14ac:dyDescent="0.25">
      <c r="A3519" t="s">
        <v>5348</v>
      </c>
      <c r="B3519" t="s">
        <v>783</v>
      </c>
      <c r="C3519" t="s">
        <v>5347</v>
      </c>
      <c r="D3519" s="1">
        <v>45748</v>
      </c>
      <c r="E3519">
        <v>28</v>
      </c>
    </row>
    <row r="3520" spans="1:5" x14ac:dyDescent="0.25">
      <c r="A3520" t="s">
        <v>5349</v>
      </c>
      <c r="B3520" t="s">
        <v>783</v>
      </c>
      <c r="C3520" t="s">
        <v>5347</v>
      </c>
      <c r="D3520" s="1">
        <v>45777</v>
      </c>
      <c r="E3520">
        <v>28</v>
      </c>
    </row>
    <row r="3521" spans="1:5" x14ac:dyDescent="0.25">
      <c r="A3521" t="s">
        <v>5350</v>
      </c>
      <c r="B3521" t="s">
        <v>783</v>
      </c>
      <c r="C3521" t="s">
        <v>5347</v>
      </c>
      <c r="D3521" s="1">
        <v>45805</v>
      </c>
      <c r="E3521">
        <v>28</v>
      </c>
    </row>
    <row r="3522" spans="1:5" x14ac:dyDescent="0.25">
      <c r="A3522" t="s">
        <v>5351</v>
      </c>
      <c r="B3522" t="s">
        <v>783</v>
      </c>
      <c r="C3522" t="s">
        <v>5347</v>
      </c>
      <c r="D3522" s="1">
        <v>45835</v>
      </c>
      <c r="E3522">
        <v>28</v>
      </c>
    </row>
    <row r="3523" spans="1:5" x14ac:dyDescent="0.25">
      <c r="A3523" t="s">
        <v>5352</v>
      </c>
      <c r="B3523" t="s">
        <v>784</v>
      </c>
      <c r="C3523" t="s">
        <v>5353</v>
      </c>
      <c r="D3523" s="1">
        <v>45785</v>
      </c>
      <c r="E3523">
        <v>30</v>
      </c>
    </row>
    <row r="3524" spans="1:5" x14ac:dyDescent="0.25">
      <c r="A3524" t="s">
        <v>5354</v>
      </c>
      <c r="B3524" t="s">
        <v>784</v>
      </c>
      <c r="C3524" t="s">
        <v>5353</v>
      </c>
      <c r="D3524" s="1">
        <v>45816</v>
      </c>
      <c r="E3524">
        <v>30</v>
      </c>
    </row>
    <row r="3525" spans="1:5" x14ac:dyDescent="0.25">
      <c r="A3525" t="s">
        <v>5355</v>
      </c>
      <c r="B3525" t="s">
        <v>784</v>
      </c>
      <c r="C3525" t="s">
        <v>5353</v>
      </c>
      <c r="D3525" s="1">
        <v>45849</v>
      </c>
      <c r="E3525">
        <v>30</v>
      </c>
    </row>
    <row r="3526" spans="1:5" x14ac:dyDescent="0.25">
      <c r="A3526" t="s">
        <v>5356</v>
      </c>
      <c r="B3526" t="s">
        <v>784</v>
      </c>
      <c r="C3526" t="s">
        <v>5353</v>
      </c>
      <c r="D3526" s="1">
        <v>45878</v>
      </c>
      <c r="E3526">
        <v>30</v>
      </c>
    </row>
    <row r="3527" spans="1:5" x14ac:dyDescent="0.25">
      <c r="A3527" t="s">
        <v>5357</v>
      </c>
      <c r="B3527" t="s">
        <v>785</v>
      </c>
      <c r="C3527" t="s">
        <v>5358</v>
      </c>
      <c r="D3527" s="1">
        <v>45833</v>
      </c>
      <c r="E3527">
        <v>21</v>
      </c>
    </row>
    <row r="3528" spans="1:5" x14ac:dyDescent="0.25">
      <c r="A3528" t="s">
        <v>5359</v>
      </c>
      <c r="B3528" t="s">
        <v>785</v>
      </c>
      <c r="C3528" t="s">
        <v>5358</v>
      </c>
      <c r="D3528" s="1">
        <v>45855</v>
      </c>
      <c r="E3528">
        <v>21</v>
      </c>
    </row>
    <row r="3529" spans="1:5" x14ac:dyDescent="0.25">
      <c r="A3529" t="s">
        <v>5360</v>
      </c>
      <c r="B3529" t="s">
        <v>785</v>
      </c>
      <c r="C3529" t="s">
        <v>5358</v>
      </c>
      <c r="D3529" s="1">
        <v>45875</v>
      </c>
      <c r="E3529">
        <v>21</v>
      </c>
    </row>
    <row r="3530" spans="1:5" x14ac:dyDescent="0.25">
      <c r="A3530" t="s">
        <v>5361</v>
      </c>
      <c r="B3530" t="s">
        <v>785</v>
      </c>
      <c r="C3530" t="s">
        <v>5358</v>
      </c>
      <c r="D3530" s="1">
        <v>45898</v>
      </c>
      <c r="E3530">
        <v>21</v>
      </c>
    </row>
    <row r="3531" spans="1:5" x14ac:dyDescent="0.25">
      <c r="A3531" t="s">
        <v>5362</v>
      </c>
      <c r="B3531" t="s">
        <v>785</v>
      </c>
      <c r="C3531" t="s">
        <v>5358</v>
      </c>
      <c r="D3531" s="1">
        <v>45921</v>
      </c>
      <c r="E3531">
        <v>21</v>
      </c>
    </row>
    <row r="3532" spans="1:5" x14ac:dyDescent="0.25">
      <c r="A3532" t="s">
        <v>5363</v>
      </c>
      <c r="B3532" t="s">
        <v>786</v>
      </c>
      <c r="C3532" t="s">
        <v>5364</v>
      </c>
      <c r="D3532" s="1">
        <v>45818</v>
      </c>
      <c r="E3532">
        <v>28</v>
      </c>
    </row>
    <row r="3533" spans="1:5" x14ac:dyDescent="0.25">
      <c r="A3533" t="s">
        <v>5365</v>
      </c>
      <c r="B3533" t="s">
        <v>786</v>
      </c>
      <c r="C3533" t="s">
        <v>5364</v>
      </c>
      <c r="D3533" s="1">
        <v>45848</v>
      </c>
      <c r="E3533">
        <v>28</v>
      </c>
    </row>
    <row r="3534" spans="1:5" x14ac:dyDescent="0.25">
      <c r="A3534" t="s">
        <v>5366</v>
      </c>
      <c r="B3534" t="s">
        <v>786</v>
      </c>
      <c r="C3534" t="s">
        <v>5364</v>
      </c>
      <c r="D3534" s="1">
        <v>45877</v>
      </c>
      <c r="E3534">
        <v>28</v>
      </c>
    </row>
    <row r="3535" spans="1:5" x14ac:dyDescent="0.25">
      <c r="A3535" t="s">
        <v>5367</v>
      </c>
      <c r="B3535" t="s">
        <v>786</v>
      </c>
      <c r="C3535" t="s">
        <v>5364</v>
      </c>
      <c r="D3535" s="1">
        <v>45904</v>
      </c>
      <c r="E3535">
        <v>28</v>
      </c>
    </row>
    <row r="3536" spans="1:5" x14ac:dyDescent="0.25">
      <c r="A3536" t="s">
        <v>5368</v>
      </c>
      <c r="B3536" t="s">
        <v>787</v>
      </c>
      <c r="C3536" t="s">
        <v>5369</v>
      </c>
      <c r="D3536" s="1">
        <v>45673</v>
      </c>
      <c r="E3536">
        <v>28</v>
      </c>
    </row>
    <row r="3537" spans="1:5" x14ac:dyDescent="0.25">
      <c r="A3537" t="s">
        <v>5370</v>
      </c>
      <c r="B3537" t="s">
        <v>787</v>
      </c>
      <c r="C3537" t="s">
        <v>5369</v>
      </c>
      <c r="D3537" s="1">
        <v>45704</v>
      </c>
      <c r="E3537">
        <v>28</v>
      </c>
    </row>
    <row r="3538" spans="1:5" x14ac:dyDescent="0.25">
      <c r="A3538" t="s">
        <v>5371</v>
      </c>
      <c r="B3538" t="s">
        <v>787</v>
      </c>
      <c r="C3538" t="s">
        <v>5369</v>
      </c>
      <c r="D3538" s="1">
        <v>45732</v>
      </c>
      <c r="E3538">
        <v>28</v>
      </c>
    </row>
    <row r="3539" spans="1:5" x14ac:dyDescent="0.25">
      <c r="A3539" t="s">
        <v>5372</v>
      </c>
      <c r="B3539" t="s">
        <v>787</v>
      </c>
      <c r="C3539" t="s">
        <v>5369</v>
      </c>
      <c r="D3539" s="1">
        <v>45760</v>
      </c>
      <c r="E3539">
        <v>28</v>
      </c>
    </row>
    <row r="3540" spans="1:5" x14ac:dyDescent="0.25">
      <c r="A3540" t="s">
        <v>5373</v>
      </c>
      <c r="B3540" t="s">
        <v>787</v>
      </c>
      <c r="C3540" t="s">
        <v>5369</v>
      </c>
      <c r="D3540" s="1">
        <v>45785</v>
      </c>
      <c r="E3540">
        <v>28</v>
      </c>
    </row>
    <row r="3541" spans="1:5" x14ac:dyDescent="0.25">
      <c r="A3541" t="s">
        <v>5374</v>
      </c>
      <c r="B3541" t="s">
        <v>787</v>
      </c>
      <c r="C3541" t="s">
        <v>5369</v>
      </c>
      <c r="D3541" s="1">
        <v>45812</v>
      </c>
      <c r="E3541">
        <v>28</v>
      </c>
    </row>
    <row r="3542" spans="1:5" x14ac:dyDescent="0.25">
      <c r="A3542" t="s">
        <v>5375</v>
      </c>
      <c r="B3542" t="s">
        <v>788</v>
      </c>
      <c r="C3542" t="s">
        <v>5376</v>
      </c>
      <c r="D3542" s="1">
        <v>45823</v>
      </c>
      <c r="E3542">
        <v>21</v>
      </c>
    </row>
    <row r="3543" spans="1:5" x14ac:dyDescent="0.25">
      <c r="A3543" t="s">
        <v>5377</v>
      </c>
      <c r="B3543" t="s">
        <v>788</v>
      </c>
      <c r="C3543" t="s">
        <v>5376</v>
      </c>
      <c r="D3543" s="1">
        <v>45843</v>
      </c>
      <c r="E3543">
        <v>21</v>
      </c>
    </row>
    <row r="3544" spans="1:5" x14ac:dyDescent="0.25">
      <c r="A3544" t="s">
        <v>5378</v>
      </c>
      <c r="B3544" t="s">
        <v>788</v>
      </c>
      <c r="C3544" t="s">
        <v>5376</v>
      </c>
      <c r="D3544" s="1">
        <v>45866</v>
      </c>
      <c r="E3544">
        <v>21</v>
      </c>
    </row>
    <row r="3545" spans="1:5" x14ac:dyDescent="0.25">
      <c r="A3545" t="s">
        <v>5379</v>
      </c>
      <c r="B3545" t="s">
        <v>788</v>
      </c>
      <c r="C3545" t="s">
        <v>5376</v>
      </c>
      <c r="D3545" s="1">
        <v>45886</v>
      </c>
      <c r="E3545">
        <v>21</v>
      </c>
    </row>
    <row r="3546" spans="1:5" x14ac:dyDescent="0.25">
      <c r="A3546" t="s">
        <v>5380</v>
      </c>
      <c r="B3546" t="s">
        <v>789</v>
      </c>
      <c r="C3546" t="s">
        <v>5381</v>
      </c>
      <c r="D3546" s="1">
        <v>45837</v>
      </c>
      <c r="E3546">
        <v>30</v>
      </c>
    </row>
    <row r="3547" spans="1:5" x14ac:dyDescent="0.25">
      <c r="A3547" t="s">
        <v>5382</v>
      </c>
      <c r="B3547" t="s">
        <v>789</v>
      </c>
      <c r="C3547" t="s">
        <v>5381</v>
      </c>
      <c r="D3547" s="1">
        <v>45865</v>
      </c>
      <c r="E3547">
        <v>30</v>
      </c>
    </row>
    <row r="3548" spans="1:5" x14ac:dyDescent="0.25">
      <c r="A3548" t="s">
        <v>5383</v>
      </c>
      <c r="B3548" t="s">
        <v>789</v>
      </c>
      <c r="C3548" t="s">
        <v>5381</v>
      </c>
      <c r="D3548" s="1">
        <v>45894</v>
      </c>
      <c r="E3548">
        <v>30</v>
      </c>
    </row>
    <row r="3549" spans="1:5" x14ac:dyDescent="0.25">
      <c r="A3549" t="s">
        <v>5384</v>
      </c>
      <c r="B3549" t="s">
        <v>790</v>
      </c>
      <c r="C3549" t="s">
        <v>5385</v>
      </c>
      <c r="D3549" s="1">
        <v>45685</v>
      </c>
      <c r="E3549">
        <v>30</v>
      </c>
    </row>
    <row r="3550" spans="1:5" x14ac:dyDescent="0.25">
      <c r="A3550" t="s">
        <v>5386</v>
      </c>
      <c r="B3550" t="s">
        <v>790</v>
      </c>
      <c r="C3550" t="s">
        <v>5385</v>
      </c>
      <c r="D3550" s="1">
        <v>45716</v>
      </c>
      <c r="E3550">
        <v>30</v>
      </c>
    </row>
    <row r="3551" spans="1:5" x14ac:dyDescent="0.25">
      <c r="A3551" t="s">
        <v>5387</v>
      </c>
      <c r="B3551" t="s">
        <v>790</v>
      </c>
      <c r="C3551" t="s">
        <v>5385</v>
      </c>
      <c r="D3551" s="1">
        <v>45745</v>
      </c>
      <c r="E3551">
        <v>30</v>
      </c>
    </row>
    <row r="3552" spans="1:5" x14ac:dyDescent="0.25">
      <c r="A3552" t="s">
        <v>5388</v>
      </c>
      <c r="B3552" t="s">
        <v>791</v>
      </c>
      <c r="C3552" t="s">
        <v>5389</v>
      </c>
      <c r="D3552" s="1">
        <v>45782</v>
      </c>
      <c r="E3552">
        <v>30</v>
      </c>
    </row>
    <row r="3553" spans="1:5" x14ac:dyDescent="0.25">
      <c r="A3553" t="s">
        <v>5390</v>
      </c>
      <c r="B3553" t="s">
        <v>791</v>
      </c>
      <c r="C3553" t="s">
        <v>5389</v>
      </c>
      <c r="D3553" s="1">
        <v>45812</v>
      </c>
      <c r="E3553">
        <v>30</v>
      </c>
    </row>
    <row r="3554" spans="1:5" x14ac:dyDescent="0.25">
      <c r="A3554" t="s">
        <v>5391</v>
      </c>
      <c r="B3554" t="s">
        <v>791</v>
      </c>
      <c r="C3554" t="s">
        <v>5389</v>
      </c>
      <c r="D3554" s="1">
        <v>45840</v>
      </c>
      <c r="E3554">
        <v>30</v>
      </c>
    </row>
    <row r="3555" spans="1:5" x14ac:dyDescent="0.25">
      <c r="A3555" t="s">
        <v>5392</v>
      </c>
      <c r="B3555" t="s">
        <v>792</v>
      </c>
      <c r="C3555" t="s">
        <v>5393</v>
      </c>
      <c r="D3555" s="1">
        <v>45739</v>
      </c>
      <c r="E3555">
        <v>30</v>
      </c>
    </row>
    <row r="3556" spans="1:5" x14ac:dyDescent="0.25">
      <c r="A3556" t="s">
        <v>5394</v>
      </c>
      <c r="B3556" t="s">
        <v>792</v>
      </c>
      <c r="C3556" t="s">
        <v>5393</v>
      </c>
      <c r="D3556" s="1">
        <v>45767</v>
      </c>
      <c r="E3556">
        <v>30</v>
      </c>
    </row>
    <row r="3557" spans="1:5" x14ac:dyDescent="0.25">
      <c r="A3557" t="s">
        <v>5395</v>
      </c>
      <c r="B3557" t="s">
        <v>792</v>
      </c>
      <c r="C3557" t="s">
        <v>5393</v>
      </c>
      <c r="D3557" s="1">
        <v>45795</v>
      </c>
      <c r="E3557">
        <v>30</v>
      </c>
    </row>
    <row r="3558" spans="1:5" x14ac:dyDescent="0.25">
      <c r="A3558" t="s">
        <v>5396</v>
      </c>
      <c r="B3558" t="s">
        <v>792</v>
      </c>
      <c r="C3558" t="s">
        <v>5393</v>
      </c>
      <c r="D3558" s="1">
        <v>45826</v>
      </c>
      <c r="E3558">
        <v>30</v>
      </c>
    </row>
    <row r="3559" spans="1:5" x14ac:dyDescent="0.25">
      <c r="A3559" t="s">
        <v>5397</v>
      </c>
      <c r="B3559" t="s">
        <v>793</v>
      </c>
      <c r="C3559" t="s">
        <v>5398</v>
      </c>
      <c r="D3559" s="1">
        <v>45823</v>
      </c>
      <c r="E3559">
        <v>28</v>
      </c>
    </row>
    <row r="3560" spans="1:5" x14ac:dyDescent="0.25">
      <c r="A3560" t="s">
        <v>5399</v>
      </c>
      <c r="B3560" t="s">
        <v>793</v>
      </c>
      <c r="C3560" t="s">
        <v>5398</v>
      </c>
      <c r="D3560" s="1">
        <v>45853</v>
      </c>
      <c r="E3560">
        <v>28</v>
      </c>
    </row>
    <row r="3561" spans="1:5" x14ac:dyDescent="0.25">
      <c r="A3561" t="s">
        <v>5400</v>
      </c>
      <c r="B3561" t="s">
        <v>793</v>
      </c>
      <c r="C3561" t="s">
        <v>5398</v>
      </c>
      <c r="D3561" s="1">
        <v>45879</v>
      </c>
      <c r="E3561">
        <v>28</v>
      </c>
    </row>
    <row r="3562" spans="1:5" x14ac:dyDescent="0.25">
      <c r="A3562" t="s">
        <v>5401</v>
      </c>
      <c r="B3562" t="s">
        <v>794</v>
      </c>
      <c r="C3562" t="s">
        <v>5402</v>
      </c>
      <c r="D3562" s="1">
        <v>45770</v>
      </c>
      <c r="E3562">
        <v>21</v>
      </c>
    </row>
    <row r="3563" spans="1:5" x14ac:dyDescent="0.25">
      <c r="A3563" t="s">
        <v>5403</v>
      </c>
      <c r="B3563" t="s">
        <v>794</v>
      </c>
      <c r="C3563" t="s">
        <v>5402</v>
      </c>
      <c r="D3563" s="1">
        <v>45789</v>
      </c>
      <c r="E3563">
        <v>21</v>
      </c>
    </row>
    <row r="3564" spans="1:5" x14ac:dyDescent="0.25">
      <c r="A3564" t="s">
        <v>5404</v>
      </c>
      <c r="B3564" t="s">
        <v>794</v>
      </c>
      <c r="C3564" t="s">
        <v>5402</v>
      </c>
      <c r="D3564" s="1">
        <v>45810</v>
      </c>
      <c r="E3564">
        <v>21</v>
      </c>
    </row>
    <row r="3565" spans="1:5" x14ac:dyDescent="0.25">
      <c r="A3565" t="s">
        <v>5405</v>
      </c>
      <c r="B3565" t="s">
        <v>794</v>
      </c>
      <c r="C3565" t="s">
        <v>5402</v>
      </c>
      <c r="D3565" s="1">
        <v>45832</v>
      </c>
      <c r="E3565">
        <v>21</v>
      </c>
    </row>
    <row r="3566" spans="1:5" x14ac:dyDescent="0.25">
      <c r="A3566" t="s">
        <v>5406</v>
      </c>
      <c r="B3566" t="s">
        <v>795</v>
      </c>
      <c r="C3566" t="s">
        <v>5407</v>
      </c>
      <c r="D3566" s="1">
        <v>45663</v>
      </c>
      <c r="E3566">
        <v>30</v>
      </c>
    </row>
    <row r="3567" spans="1:5" x14ac:dyDescent="0.25">
      <c r="A3567" t="s">
        <v>5408</v>
      </c>
      <c r="B3567" t="s">
        <v>795</v>
      </c>
      <c r="C3567" t="s">
        <v>5407</v>
      </c>
      <c r="D3567" s="1">
        <v>45693</v>
      </c>
      <c r="E3567">
        <v>30</v>
      </c>
    </row>
    <row r="3568" spans="1:5" x14ac:dyDescent="0.25">
      <c r="A3568" t="s">
        <v>5409</v>
      </c>
      <c r="B3568" t="s">
        <v>795</v>
      </c>
      <c r="C3568" t="s">
        <v>5407</v>
      </c>
      <c r="D3568" s="1">
        <v>45723</v>
      </c>
      <c r="E3568">
        <v>30</v>
      </c>
    </row>
    <row r="3569" spans="1:5" x14ac:dyDescent="0.25">
      <c r="A3569" t="s">
        <v>5410</v>
      </c>
      <c r="B3569" t="s">
        <v>796</v>
      </c>
      <c r="C3569" t="s">
        <v>5411</v>
      </c>
      <c r="D3569" s="1">
        <v>45749</v>
      </c>
      <c r="E3569">
        <v>21</v>
      </c>
    </row>
    <row r="3570" spans="1:5" x14ac:dyDescent="0.25">
      <c r="A3570" t="s">
        <v>5412</v>
      </c>
      <c r="B3570" t="s">
        <v>796</v>
      </c>
      <c r="C3570" t="s">
        <v>5411</v>
      </c>
      <c r="D3570" s="1">
        <v>45771</v>
      </c>
      <c r="E3570">
        <v>21</v>
      </c>
    </row>
    <row r="3571" spans="1:5" x14ac:dyDescent="0.25">
      <c r="A3571" t="s">
        <v>5413</v>
      </c>
      <c r="B3571" t="s">
        <v>796</v>
      </c>
      <c r="C3571" t="s">
        <v>5411</v>
      </c>
      <c r="D3571" s="1">
        <v>45791</v>
      </c>
      <c r="E3571">
        <v>21</v>
      </c>
    </row>
    <row r="3572" spans="1:5" x14ac:dyDescent="0.25">
      <c r="A3572" t="s">
        <v>5414</v>
      </c>
      <c r="B3572" t="s">
        <v>797</v>
      </c>
      <c r="C3572" t="s">
        <v>5415</v>
      </c>
      <c r="D3572" s="1">
        <v>45722</v>
      </c>
      <c r="E3572">
        <v>28</v>
      </c>
    </row>
    <row r="3573" spans="1:5" x14ac:dyDescent="0.25">
      <c r="A3573" t="s">
        <v>5416</v>
      </c>
      <c r="B3573" t="s">
        <v>797</v>
      </c>
      <c r="C3573" t="s">
        <v>5415</v>
      </c>
      <c r="D3573" s="1">
        <v>45753</v>
      </c>
      <c r="E3573">
        <v>28</v>
      </c>
    </row>
    <row r="3574" spans="1:5" x14ac:dyDescent="0.25">
      <c r="A3574" t="s">
        <v>5417</v>
      </c>
      <c r="B3574" t="s">
        <v>797</v>
      </c>
      <c r="C3574" t="s">
        <v>5415</v>
      </c>
      <c r="D3574" s="1">
        <v>45782</v>
      </c>
      <c r="E3574">
        <v>28</v>
      </c>
    </row>
    <row r="3575" spans="1:5" x14ac:dyDescent="0.25">
      <c r="A3575" t="s">
        <v>5418</v>
      </c>
      <c r="B3575" t="s">
        <v>798</v>
      </c>
      <c r="C3575" t="s">
        <v>5419</v>
      </c>
      <c r="D3575" s="1">
        <v>45782</v>
      </c>
      <c r="E3575">
        <v>28</v>
      </c>
    </row>
    <row r="3576" spans="1:5" x14ac:dyDescent="0.25">
      <c r="A3576" t="s">
        <v>5420</v>
      </c>
      <c r="B3576" t="s">
        <v>798</v>
      </c>
      <c r="C3576" t="s">
        <v>5419</v>
      </c>
      <c r="D3576" s="1">
        <v>45810</v>
      </c>
      <c r="E3576">
        <v>28</v>
      </c>
    </row>
    <row r="3577" spans="1:5" x14ac:dyDescent="0.25">
      <c r="A3577" t="s">
        <v>5421</v>
      </c>
      <c r="B3577" t="s">
        <v>798</v>
      </c>
      <c r="C3577" t="s">
        <v>5419</v>
      </c>
      <c r="D3577" s="1">
        <v>45837</v>
      </c>
      <c r="E3577">
        <v>28</v>
      </c>
    </row>
    <row r="3578" spans="1:5" x14ac:dyDescent="0.25">
      <c r="A3578" t="s">
        <v>5422</v>
      </c>
      <c r="B3578" t="s">
        <v>798</v>
      </c>
      <c r="C3578" t="s">
        <v>5419</v>
      </c>
      <c r="D3578" s="1">
        <v>45865</v>
      </c>
      <c r="E3578">
        <v>28</v>
      </c>
    </row>
    <row r="3579" spans="1:5" x14ac:dyDescent="0.25">
      <c r="A3579" t="s">
        <v>5423</v>
      </c>
      <c r="B3579" t="s">
        <v>798</v>
      </c>
      <c r="C3579" t="s">
        <v>5419</v>
      </c>
      <c r="D3579" s="1">
        <v>45892</v>
      </c>
      <c r="E3579">
        <v>28</v>
      </c>
    </row>
    <row r="3580" spans="1:5" x14ac:dyDescent="0.25">
      <c r="A3580" t="s">
        <v>5424</v>
      </c>
      <c r="B3580" t="s">
        <v>798</v>
      </c>
      <c r="C3580" t="s">
        <v>5419</v>
      </c>
      <c r="D3580" s="1">
        <v>45919</v>
      </c>
      <c r="E3580">
        <v>28</v>
      </c>
    </row>
    <row r="3581" spans="1:5" x14ac:dyDescent="0.25">
      <c r="A3581" t="s">
        <v>5425</v>
      </c>
      <c r="B3581" t="s">
        <v>799</v>
      </c>
      <c r="C3581" t="s">
        <v>5426</v>
      </c>
      <c r="D3581" s="1">
        <v>45801</v>
      </c>
      <c r="E3581">
        <v>28</v>
      </c>
    </row>
    <row r="3582" spans="1:5" x14ac:dyDescent="0.25">
      <c r="A3582" t="s">
        <v>5427</v>
      </c>
      <c r="B3582" t="s">
        <v>799</v>
      </c>
      <c r="C3582" t="s">
        <v>5426</v>
      </c>
      <c r="D3582" s="1">
        <v>45828</v>
      </c>
      <c r="E3582">
        <v>28</v>
      </c>
    </row>
    <row r="3583" spans="1:5" x14ac:dyDescent="0.25">
      <c r="A3583" t="s">
        <v>5428</v>
      </c>
      <c r="B3583" t="s">
        <v>799</v>
      </c>
      <c r="C3583" t="s">
        <v>5426</v>
      </c>
      <c r="D3583" s="1">
        <v>45853</v>
      </c>
      <c r="E3583">
        <v>28</v>
      </c>
    </row>
    <row r="3584" spans="1:5" x14ac:dyDescent="0.25">
      <c r="A3584" t="s">
        <v>5429</v>
      </c>
      <c r="B3584" t="s">
        <v>799</v>
      </c>
      <c r="C3584" t="s">
        <v>5426</v>
      </c>
      <c r="D3584" s="1">
        <v>45881</v>
      </c>
      <c r="E3584">
        <v>28</v>
      </c>
    </row>
    <row r="3585" spans="1:5" x14ac:dyDescent="0.25">
      <c r="A3585" t="s">
        <v>5430</v>
      </c>
      <c r="B3585" t="s">
        <v>799</v>
      </c>
      <c r="C3585" t="s">
        <v>5426</v>
      </c>
      <c r="D3585" s="1">
        <v>45908</v>
      </c>
      <c r="E3585">
        <v>28</v>
      </c>
    </row>
    <row r="3586" spans="1:5" x14ac:dyDescent="0.25">
      <c r="A3586" t="s">
        <v>5431</v>
      </c>
      <c r="B3586" t="s">
        <v>800</v>
      </c>
      <c r="C3586" t="s">
        <v>5432</v>
      </c>
      <c r="D3586" s="1">
        <v>45796</v>
      </c>
      <c r="E3586">
        <v>28</v>
      </c>
    </row>
    <row r="3587" spans="1:5" x14ac:dyDescent="0.25">
      <c r="A3587" t="s">
        <v>5433</v>
      </c>
      <c r="B3587" t="s">
        <v>800</v>
      </c>
      <c r="C3587" t="s">
        <v>5432</v>
      </c>
      <c r="D3587" s="1">
        <v>45821</v>
      </c>
      <c r="E3587">
        <v>28</v>
      </c>
    </row>
    <row r="3588" spans="1:5" x14ac:dyDescent="0.25">
      <c r="A3588" t="s">
        <v>5434</v>
      </c>
      <c r="B3588" t="s">
        <v>800</v>
      </c>
      <c r="C3588" t="s">
        <v>5432</v>
      </c>
      <c r="D3588" s="1">
        <v>45851</v>
      </c>
      <c r="E3588">
        <v>28</v>
      </c>
    </row>
    <row r="3589" spans="1:5" x14ac:dyDescent="0.25">
      <c r="A3589" t="s">
        <v>5435</v>
      </c>
      <c r="B3589" t="s">
        <v>800</v>
      </c>
      <c r="C3589" t="s">
        <v>5432</v>
      </c>
      <c r="D3589" s="1">
        <v>45876</v>
      </c>
      <c r="E3589">
        <v>28</v>
      </c>
    </row>
    <row r="3590" spans="1:5" x14ac:dyDescent="0.25">
      <c r="A3590" t="s">
        <v>5436</v>
      </c>
      <c r="B3590" t="s">
        <v>801</v>
      </c>
      <c r="C3590" t="s">
        <v>5437</v>
      </c>
      <c r="D3590" s="1">
        <v>45706</v>
      </c>
      <c r="E3590">
        <v>30</v>
      </c>
    </row>
    <row r="3591" spans="1:5" x14ac:dyDescent="0.25">
      <c r="A3591" t="s">
        <v>5438</v>
      </c>
      <c r="B3591" t="s">
        <v>801</v>
      </c>
      <c r="C3591" t="s">
        <v>5437</v>
      </c>
      <c r="D3591" s="1">
        <v>45739</v>
      </c>
      <c r="E3591">
        <v>30</v>
      </c>
    </row>
    <row r="3592" spans="1:5" x14ac:dyDescent="0.25">
      <c r="A3592" t="s">
        <v>5439</v>
      </c>
      <c r="B3592" t="s">
        <v>801</v>
      </c>
      <c r="C3592" t="s">
        <v>5437</v>
      </c>
      <c r="D3592" s="1">
        <v>45772</v>
      </c>
      <c r="E3592">
        <v>30</v>
      </c>
    </row>
    <row r="3593" spans="1:5" x14ac:dyDescent="0.25">
      <c r="A3593" t="s">
        <v>5440</v>
      </c>
      <c r="B3593" t="s">
        <v>801</v>
      </c>
      <c r="C3593" t="s">
        <v>5437</v>
      </c>
      <c r="D3593" s="1">
        <v>45800</v>
      </c>
      <c r="E3593">
        <v>30</v>
      </c>
    </row>
    <row r="3594" spans="1:5" x14ac:dyDescent="0.25">
      <c r="A3594" t="s">
        <v>5441</v>
      </c>
      <c r="B3594" t="s">
        <v>802</v>
      </c>
      <c r="C3594" t="s">
        <v>5442</v>
      </c>
      <c r="D3594" s="1">
        <v>45705</v>
      </c>
      <c r="E3594">
        <v>28</v>
      </c>
    </row>
    <row r="3595" spans="1:5" x14ac:dyDescent="0.25">
      <c r="A3595" t="s">
        <v>5443</v>
      </c>
      <c r="B3595" t="s">
        <v>802</v>
      </c>
      <c r="C3595" t="s">
        <v>5442</v>
      </c>
      <c r="D3595" s="1">
        <v>45733</v>
      </c>
      <c r="E3595">
        <v>28</v>
      </c>
    </row>
    <row r="3596" spans="1:5" x14ac:dyDescent="0.25">
      <c r="A3596" t="s">
        <v>5444</v>
      </c>
      <c r="B3596" t="s">
        <v>802</v>
      </c>
      <c r="C3596" t="s">
        <v>5442</v>
      </c>
      <c r="D3596" s="1">
        <v>45763</v>
      </c>
      <c r="E3596">
        <v>28</v>
      </c>
    </row>
    <row r="3597" spans="1:5" x14ac:dyDescent="0.25">
      <c r="A3597" t="s">
        <v>5445</v>
      </c>
      <c r="B3597" t="s">
        <v>802</v>
      </c>
      <c r="C3597" t="s">
        <v>5442</v>
      </c>
      <c r="D3597" s="1">
        <v>45792</v>
      </c>
      <c r="E3597">
        <v>28</v>
      </c>
    </row>
    <row r="3598" spans="1:5" x14ac:dyDescent="0.25">
      <c r="A3598" t="s">
        <v>5446</v>
      </c>
      <c r="B3598" t="s">
        <v>802</v>
      </c>
      <c r="C3598" t="s">
        <v>5442</v>
      </c>
      <c r="D3598" s="1">
        <v>45821</v>
      </c>
      <c r="E3598">
        <v>28</v>
      </c>
    </row>
    <row r="3599" spans="1:5" x14ac:dyDescent="0.25">
      <c r="A3599" t="s">
        <v>5447</v>
      </c>
      <c r="B3599" t="s">
        <v>803</v>
      </c>
      <c r="C3599" t="s">
        <v>5448</v>
      </c>
      <c r="D3599" s="1">
        <v>45747</v>
      </c>
      <c r="E3599">
        <v>21</v>
      </c>
    </row>
    <row r="3600" spans="1:5" x14ac:dyDescent="0.25">
      <c r="A3600" t="s">
        <v>5449</v>
      </c>
      <c r="B3600" t="s">
        <v>803</v>
      </c>
      <c r="C3600" t="s">
        <v>5448</v>
      </c>
      <c r="D3600" s="1">
        <v>45771</v>
      </c>
      <c r="E3600">
        <v>21</v>
      </c>
    </row>
    <row r="3601" spans="1:5" x14ac:dyDescent="0.25">
      <c r="A3601" t="s">
        <v>5450</v>
      </c>
      <c r="B3601" t="s">
        <v>803</v>
      </c>
      <c r="C3601" t="s">
        <v>5448</v>
      </c>
      <c r="D3601" s="1">
        <v>45795</v>
      </c>
      <c r="E3601">
        <v>21</v>
      </c>
    </row>
    <row r="3602" spans="1:5" x14ac:dyDescent="0.25">
      <c r="A3602" t="s">
        <v>5451</v>
      </c>
      <c r="B3602" t="s">
        <v>803</v>
      </c>
      <c r="C3602" t="s">
        <v>5448</v>
      </c>
      <c r="D3602" s="1">
        <v>45817</v>
      </c>
      <c r="E3602">
        <v>21</v>
      </c>
    </row>
    <row r="3603" spans="1:5" x14ac:dyDescent="0.25">
      <c r="A3603" t="s">
        <v>5452</v>
      </c>
      <c r="B3603" t="s">
        <v>804</v>
      </c>
      <c r="C3603" t="s">
        <v>5453</v>
      </c>
      <c r="D3603" s="1">
        <v>45777</v>
      </c>
      <c r="E3603">
        <v>30</v>
      </c>
    </row>
    <row r="3604" spans="1:5" x14ac:dyDescent="0.25">
      <c r="A3604" t="s">
        <v>5454</v>
      </c>
      <c r="B3604" t="s">
        <v>804</v>
      </c>
      <c r="C3604" t="s">
        <v>5453</v>
      </c>
      <c r="D3604" s="1">
        <v>45810</v>
      </c>
      <c r="E3604">
        <v>30</v>
      </c>
    </row>
    <row r="3605" spans="1:5" x14ac:dyDescent="0.25">
      <c r="A3605" t="s">
        <v>5455</v>
      </c>
      <c r="B3605" t="s">
        <v>804</v>
      </c>
      <c r="C3605" t="s">
        <v>5453</v>
      </c>
      <c r="D3605" s="1">
        <v>45838</v>
      </c>
      <c r="E3605">
        <v>30</v>
      </c>
    </row>
    <row r="3606" spans="1:5" x14ac:dyDescent="0.25">
      <c r="A3606" t="s">
        <v>5456</v>
      </c>
      <c r="B3606" t="s">
        <v>804</v>
      </c>
      <c r="C3606" t="s">
        <v>5453</v>
      </c>
      <c r="D3606" s="1">
        <v>45868</v>
      </c>
      <c r="E3606">
        <v>30</v>
      </c>
    </row>
    <row r="3607" spans="1:5" x14ac:dyDescent="0.25">
      <c r="A3607" t="s">
        <v>5457</v>
      </c>
      <c r="B3607" t="s">
        <v>804</v>
      </c>
      <c r="C3607" t="s">
        <v>5453</v>
      </c>
      <c r="D3607" s="1">
        <v>45897</v>
      </c>
      <c r="E3607">
        <v>30</v>
      </c>
    </row>
    <row r="3608" spans="1:5" x14ac:dyDescent="0.25">
      <c r="A3608" t="s">
        <v>5458</v>
      </c>
      <c r="B3608" t="s">
        <v>804</v>
      </c>
      <c r="C3608" t="s">
        <v>5453</v>
      </c>
      <c r="D3608" s="1">
        <v>45926</v>
      </c>
      <c r="E3608">
        <v>30</v>
      </c>
    </row>
    <row r="3609" spans="1:5" x14ac:dyDescent="0.25">
      <c r="A3609" t="s">
        <v>5459</v>
      </c>
      <c r="B3609" t="s">
        <v>805</v>
      </c>
      <c r="C3609" t="s">
        <v>5460</v>
      </c>
      <c r="D3609" s="1">
        <v>45811</v>
      </c>
      <c r="E3609">
        <v>28</v>
      </c>
    </row>
    <row r="3610" spans="1:5" x14ac:dyDescent="0.25">
      <c r="A3610" t="s">
        <v>5461</v>
      </c>
      <c r="B3610" t="s">
        <v>805</v>
      </c>
      <c r="C3610" t="s">
        <v>5460</v>
      </c>
      <c r="D3610" s="1">
        <v>45838</v>
      </c>
      <c r="E3610">
        <v>28</v>
      </c>
    </row>
    <row r="3611" spans="1:5" x14ac:dyDescent="0.25">
      <c r="A3611" t="s">
        <v>5462</v>
      </c>
      <c r="B3611" t="s">
        <v>805</v>
      </c>
      <c r="C3611" t="s">
        <v>5460</v>
      </c>
      <c r="D3611" s="1">
        <v>45867</v>
      </c>
      <c r="E3611">
        <v>28</v>
      </c>
    </row>
    <row r="3612" spans="1:5" x14ac:dyDescent="0.25">
      <c r="A3612" t="s">
        <v>5463</v>
      </c>
      <c r="B3612" t="s">
        <v>805</v>
      </c>
      <c r="C3612" t="s">
        <v>5460</v>
      </c>
      <c r="D3612" s="1">
        <v>45898</v>
      </c>
      <c r="E3612">
        <v>28</v>
      </c>
    </row>
    <row r="3613" spans="1:5" x14ac:dyDescent="0.25">
      <c r="A3613" t="s">
        <v>5464</v>
      </c>
      <c r="B3613" t="s">
        <v>805</v>
      </c>
      <c r="C3613" t="s">
        <v>5460</v>
      </c>
      <c r="D3613" s="1">
        <v>45923</v>
      </c>
      <c r="E3613">
        <v>28</v>
      </c>
    </row>
    <row r="3614" spans="1:5" x14ac:dyDescent="0.25">
      <c r="A3614" t="s">
        <v>5465</v>
      </c>
      <c r="B3614" t="s">
        <v>806</v>
      </c>
      <c r="C3614" t="s">
        <v>5466</v>
      </c>
      <c r="D3614" s="1">
        <v>45699</v>
      </c>
      <c r="E3614">
        <v>28</v>
      </c>
    </row>
    <row r="3615" spans="1:5" x14ac:dyDescent="0.25">
      <c r="A3615" t="s">
        <v>5467</v>
      </c>
      <c r="B3615" t="s">
        <v>806</v>
      </c>
      <c r="C3615" t="s">
        <v>5466</v>
      </c>
      <c r="D3615" s="1">
        <v>45727</v>
      </c>
      <c r="E3615">
        <v>28</v>
      </c>
    </row>
    <row r="3616" spans="1:5" x14ac:dyDescent="0.25">
      <c r="A3616" t="s">
        <v>5468</v>
      </c>
      <c r="B3616" t="s">
        <v>806</v>
      </c>
      <c r="C3616" t="s">
        <v>5466</v>
      </c>
      <c r="D3616" s="1">
        <v>45752</v>
      </c>
      <c r="E3616">
        <v>28</v>
      </c>
    </row>
    <row r="3617" spans="1:5" x14ac:dyDescent="0.25">
      <c r="A3617" t="s">
        <v>5469</v>
      </c>
      <c r="B3617" t="s">
        <v>806</v>
      </c>
      <c r="C3617" t="s">
        <v>5466</v>
      </c>
      <c r="D3617" s="1">
        <v>45778</v>
      </c>
      <c r="E3617">
        <v>28</v>
      </c>
    </row>
    <row r="3618" spans="1:5" x14ac:dyDescent="0.25">
      <c r="A3618" t="s">
        <v>5470</v>
      </c>
      <c r="B3618" t="s">
        <v>806</v>
      </c>
      <c r="C3618" t="s">
        <v>5466</v>
      </c>
      <c r="D3618" s="1">
        <v>45805</v>
      </c>
      <c r="E3618">
        <v>28</v>
      </c>
    </row>
    <row r="3619" spans="1:5" x14ac:dyDescent="0.25">
      <c r="A3619" t="s">
        <v>5471</v>
      </c>
      <c r="B3619" t="s">
        <v>807</v>
      </c>
      <c r="C3619" t="s">
        <v>5472</v>
      </c>
      <c r="D3619" s="1">
        <v>45793</v>
      </c>
      <c r="E3619">
        <v>28</v>
      </c>
    </row>
    <row r="3620" spans="1:5" x14ac:dyDescent="0.25">
      <c r="A3620" t="s">
        <v>5473</v>
      </c>
      <c r="B3620" t="s">
        <v>807</v>
      </c>
      <c r="C3620" t="s">
        <v>5472</v>
      </c>
      <c r="D3620" s="1">
        <v>45820</v>
      </c>
      <c r="E3620">
        <v>28</v>
      </c>
    </row>
    <row r="3621" spans="1:5" x14ac:dyDescent="0.25">
      <c r="A3621" t="s">
        <v>5474</v>
      </c>
      <c r="B3621" t="s">
        <v>807</v>
      </c>
      <c r="C3621" t="s">
        <v>5472</v>
      </c>
      <c r="D3621" s="1">
        <v>45851</v>
      </c>
      <c r="E3621">
        <v>28</v>
      </c>
    </row>
    <row r="3622" spans="1:5" x14ac:dyDescent="0.25">
      <c r="A3622" t="s">
        <v>5475</v>
      </c>
      <c r="B3622" t="s">
        <v>807</v>
      </c>
      <c r="C3622" t="s">
        <v>5472</v>
      </c>
      <c r="D3622" s="1">
        <v>45880</v>
      </c>
      <c r="E3622">
        <v>28</v>
      </c>
    </row>
    <row r="3623" spans="1:5" x14ac:dyDescent="0.25">
      <c r="A3623" t="s">
        <v>5476</v>
      </c>
      <c r="B3623" t="s">
        <v>807</v>
      </c>
      <c r="C3623" t="s">
        <v>5472</v>
      </c>
      <c r="D3623" s="1">
        <v>45908</v>
      </c>
      <c r="E3623">
        <v>28</v>
      </c>
    </row>
    <row r="3624" spans="1:5" x14ac:dyDescent="0.25">
      <c r="A3624" t="s">
        <v>5477</v>
      </c>
      <c r="B3624" t="s">
        <v>807</v>
      </c>
      <c r="C3624" t="s">
        <v>5472</v>
      </c>
      <c r="D3624" s="1">
        <v>45933</v>
      </c>
      <c r="E3624">
        <v>28</v>
      </c>
    </row>
    <row r="3625" spans="1:5" x14ac:dyDescent="0.25">
      <c r="A3625" t="s">
        <v>5478</v>
      </c>
      <c r="B3625" t="s">
        <v>808</v>
      </c>
      <c r="C3625" t="s">
        <v>5479</v>
      </c>
      <c r="D3625" s="1">
        <v>45773</v>
      </c>
      <c r="E3625">
        <v>21</v>
      </c>
    </row>
    <row r="3626" spans="1:5" x14ac:dyDescent="0.25">
      <c r="A3626" t="s">
        <v>5480</v>
      </c>
      <c r="B3626" t="s">
        <v>808</v>
      </c>
      <c r="C3626" t="s">
        <v>5479</v>
      </c>
      <c r="D3626" s="1">
        <v>45796</v>
      </c>
      <c r="E3626">
        <v>21</v>
      </c>
    </row>
    <row r="3627" spans="1:5" x14ac:dyDescent="0.25">
      <c r="A3627" t="s">
        <v>5481</v>
      </c>
      <c r="B3627" t="s">
        <v>808</v>
      </c>
      <c r="C3627" t="s">
        <v>5479</v>
      </c>
      <c r="D3627" s="1">
        <v>45814</v>
      </c>
      <c r="E3627">
        <v>21</v>
      </c>
    </row>
    <row r="3628" spans="1:5" x14ac:dyDescent="0.25">
      <c r="A3628" t="s">
        <v>5482</v>
      </c>
      <c r="B3628" t="s">
        <v>808</v>
      </c>
      <c r="C3628" t="s">
        <v>5479</v>
      </c>
      <c r="D3628" s="1">
        <v>45837</v>
      </c>
      <c r="E3628">
        <v>21</v>
      </c>
    </row>
    <row r="3629" spans="1:5" x14ac:dyDescent="0.25">
      <c r="A3629" t="s">
        <v>5483</v>
      </c>
      <c r="B3629" t="s">
        <v>808</v>
      </c>
      <c r="C3629" t="s">
        <v>5479</v>
      </c>
      <c r="D3629" s="1">
        <v>45856</v>
      </c>
      <c r="E3629">
        <v>21</v>
      </c>
    </row>
    <row r="3630" spans="1:5" x14ac:dyDescent="0.25">
      <c r="A3630" t="s">
        <v>5484</v>
      </c>
      <c r="B3630" t="s">
        <v>809</v>
      </c>
      <c r="C3630" t="s">
        <v>5485</v>
      </c>
      <c r="D3630" s="1">
        <v>45725</v>
      </c>
      <c r="E3630">
        <v>30</v>
      </c>
    </row>
    <row r="3631" spans="1:5" x14ac:dyDescent="0.25">
      <c r="A3631" t="s">
        <v>5486</v>
      </c>
      <c r="B3631" t="s">
        <v>809</v>
      </c>
      <c r="C3631" t="s">
        <v>5485</v>
      </c>
      <c r="D3631" s="1">
        <v>45752</v>
      </c>
      <c r="E3631">
        <v>30</v>
      </c>
    </row>
    <row r="3632" spans="1:5" x14ac:dyDescent="0.25">
      <c r="A3632" t="s">
        <v>5487</v>
      </c>
      <c r="B3632" t="s">
        <v>809</v>
      </c>
      <c r="C3632" t="s">
        <v>5485</v>
      </c>
      <c r="D3632" s="1">
        <v>45784</v>
      </c>
      <c r="E3632">
        <v>30</v>
      </c>
    </row>
    <row r="3633" spans="1:5" x14ac:dyDescent="0.25">
      <c r="A3633" t="s">
        <v>5488</v>
      </c>
      <c r="B3633" t="s">
        <v>809</v>
      </c>
      <c r="C3633" t="s">
        <v>5485</v>
      </c>
      <c r="D3633" s="1">
        <v>45813</v>
      </c>
      <c r="E3633">
        <v>30</v>
      </c>
    </row>
    <row r="3634" spans="1:5" x14ac:dyDescent="0.25">
      <c r="A3634" t="s">
        <v>5489</v>
      </c>
      <c r="B3634" t="s">
        <v>809</v>
      </c>
      <c r="C3634" t="s">
        <v>5485</v>
      </c>
      <c r="D3634" s="1">
        <v>45843</v>
      </c>
      <c r="E3634">
        <v>30</v>
      </c>
    </row>
    <row r="3635" spans="1:5" x14ac:dyDescent="0.25">
      <c r="A3635" t="s">
        <v>5490</v>
      </c>
      <c r="B3635" t="s">
        <v>809</v>
      </c>
      <c r="C3635" t="s">
        <v>5485</v>
      </c>
      <c r="D3635" s="1">
        <v>45870</v>
      </c>
      <c r="E3635">
        <v>30</v>
      </c>
    </row>
    <row r="3636" spans="1:5" x14ac:dyDescent="0.25">
      <c r="A3636" t="s">
        <v>5491</v>
      </c>
      <c r="B3636" t="s">
        <v>810</v>
      </c>
      <c r="C3636" t="s">
        <v>5492</v>
      </c>
      <c r="D3636" s="1">
        <v>45751</v>
      </c>
      <c r="E3636">
        <v>30</v>
      </c>
    </row>
    <row r="3637" spans="1:5" x14ac:dyDescent="0.25">
      <c r="A3637" t="s">
        <v>5493</v>
      </c>
      <c r="B3637" t="s">
        <v>810</v>
      </c>
      <c r="C3637" t="s">
        <v>5492</v>
      </c>
      <c r="D3637" s="1">
        <v>45784</v>
      </c>
      <c r="E3637">
        <v>30</v>
      </c>
    </row>
    <row r="3638" spans="1:5" x14ac:dyDescent="0.25">
      <c r="A3638" t="s">
        <v>5494</v>
      </c>
      <c r="B3638" t="s">
        <v>810</v>
      </c>
      <c r="C3638" t="s">
        <v>5492</v>
      </c>
      <c r="D3638" s="1">
        <v>45817</v>
      </c>
      <c r="E3638">
        <v>30</v>
      </c>
    </row>
    <row r="3639" spans="1:5" x14ac:dyDescent="0.25">
      <c r="A3639" t="s">
        <v>5495</v>
      </c>
      <c r="B3639" t="s">
        <v>811</v>
      </c>
      <c r="C3639" t="s">
        <v>5496</v>
      </c>
      <c r="D3639" s="1">
        <v>45658</v>
      </c>
      <c r="E3639">
        <v>21</v>
      </c>
    </row>
    <row r="3640" spans="1:5" x14ac:dyDescent="0.25">
      <c r="A3640" t="s">
        <v>5497</v>
      </c>
      <c r="B3640" t="s">
        <v>811</v>
      </c>
      <c r="C3640" t="s">
        <v>5496</v>
      </c>
      <c r="D3640" s="1">
        <v>45680</v>
      </c>
      <c r="E3640">
        <v>21</v>
      </c>
    </row>
    <row r="3641" spans="1:5" x14ac:dyDescent="0.25">
      <c r="A3641" t="s">
        <v>5498</v>
      </c>
      <c r="B3641" t="s">
        <v>811</v>
      </c>
      <c r="C3641" t="s">
        <v>5496</v>
      </c>
      <c r="D3641" s="1">
        <v>45701</v>
      </c>
      <c r="E3641">
        <v>21</v>
      </c>
    </row>
    <row r="3642" spans="1:5" x14ac:dyDescent="0.25">
      <c r="A3642" t="s">
        <v>5499</v>
      </c>
      <c r="B3642" t="s">
        <v>811</v>
      </c>
      <c r="C3642" t="s">
        <v>5496</v>
      </c>
      <c r="D3642" s="1">
        <v>45721</v>
      </c>
      <c r="E3642">
        <v>21</v>
      </c>
    </row>
    <row r="3643" spans="1:5" x14ac:dyDescent="0.25">
      <c r="A3643" t="s">
        <v>5500</v>
      </c>
      <c r="B3643" t="s">
        <v>811</v>
      </c>
      <c r="C3643" t="s">
        <v>5496</v>
      </c>
      <c r="D3643" s="1">
        <v>45743</v>
      </c>
      <c r="E3643">
        <v>21</v>
      </c>
    </row>
    <row r="3644" spans="1:5" x14ac:dyDescent="0.25">
      <c r="A3644" t="s">
        <v>5501</v>
      </c>
      <c r="B3644" t="s">
        <v>812</v>
      </c>
      <c r="C3644" t="s">
        <v>5502</v>
      </c>
      <c r="D3644" s="1">
        <v>45755</v>
      </c>
      <c r="E3644">
        <v>28</v>
      </c>
    </row>
    <row r="3645" spans="1:5" x14ac:dyDescent="0.25">
      <c r="A3645" t="s">
        <v>5503</v>
      </c>
      <c r="B3645" t="s">
        <v>812</v>
      </c>
      <c r="C3645" t="s">
        <v>5502</v>
      </c>
      <c r="D3645" s="1">
        <v>45786</v>
      </c>
      <c r="E3645">
        <v>28</v>
      </c>
    </row>
    <row r="3646" spans="1:5" x14ac:dyDescent="0.25">
      <c r="A3646" t="s">
        <v>5504</v>
      </c>
      <c r="B3646" t="s">
        <v>812</v>
      </c>
      <c r="C3646" t="s">
        <v>5502</v>
      </c>
      <c r="D3646" s="1">
        <v>45817</v>
      </c>
      <c r="E3646">
        <v>28</v>
      </c>
    </row>
    <row r="3647" spans="1:5" x14ac:dyDescent="0.25">
      <c r="A3647" t="s">
        <v>5505</v>
      </c>
      <c r="B3647" t="s">
        <v>813</v>
      </c>
      <c r="C3647" t="s">
        <v>5506</v>
      </c>
      <c r="D3647" s="1">
        <v>45662</v>
      </c>
      <c r="E3647">
        <v>28</v>
      </c>
    </row>
    <row r="3648" spans="1:5" x14ac:dyDescent="0.25">
      <c r="A3648" t="s">
        <v>5507</v>
      </c>
      <c r="B3648" t="s">
        <v>813</v>
      </c>
      <c r="C3648" t="s">
        <v>5506</v>
      </c>
      <c r="D3648" s="1">
        <v>45688</v>
      </c>
      <c r="E3648">
        <v>28</v>
      </c>
    </row>
    <row r="3649" spans="1:5" x14ac:dyDescent="0.25">
      <c r="A3649" t="s">
        <v>5508</v>
      </c>
      <c r="B3649" t="s">
        <v>813</v>
      </c>
      <c r="C3649" t="s">
        <v>5506</v>
      </c>
      <c r="D3649" s="1">
        <v>45716</v>
      </c>
      <c r="E3649">
        <v>28</v>
      </c>
    </row>
    <row r="3650" spans="1:5" x14ac:dyDescent="0.25">
      <c r="A3650" t="s">
        <v>5509</v>
      </c>
      <c r="B3650" t="s">
        <v>813</v>
      </c>
      <c r="C3650" t="s">
        <v>5506</v>
      </c>
      <c r="D3650" s="1">
        <v>45744</v>
      </c>
      <c r="E3650">
        <v>28</v>
      </c>
    </row>
    <row r="3651" spans="1:5" x14ac:dyDescent="0.25">
      <c r="A3651" t="s">
        <v>5510</v>
      </c>
      <c r="B3651" t="s">
        <v>813</v>
      </c>
      <c r="C3651" t="s">
        <v>5506</v>
      </c>
      <c r="D3651" s="1">
        <v>45771</v>
      </c>
      <c r="E3651">
        <v>28</v>
      </c>
    </row>
    <row r="3652" spans="1:5" x14ac:dyDescent="0.25">
      <c r="A3652" t="s">
        <v>5511</v>
      </c>
      <c r="B3652" t="s">
        <v>813</v>
      </c>
      <c r="C3652" t="s">
        <v>5506</v>
      </c>
      <c r="D3652" s="1">
        <v>45801</v>
      </c>
      <c r="E3652">
        <v>28</v>
      </c>
    </row>
    <row r="3653" spans="1:5" x14ac:dyDescent="0.25">
      <c r="A3653" t="s">
        <v>5512</v>
      </c>
      <c r="B3653" t="s">
        <v>814</v>
      </c>
      <c r="C3653" t="s">
        <v>5513</v>
      </c>
      <c r="D3653" s="1">
        <v>45816</v>
      </c>
      <c r="E3653">
        <v>30</v>
      </c>
    </row>
    <row r="3654" spans="1:5" x14ac:dyDescent="0.25">
      <c r="A3654" t="s">
        <v>5514</v>
      </c>
      <c r="B3654" t="s">
        <v>814</v>
      </c>
      <c r="C3654" t="s">
        <v>5513</v>
      </c>
      <c r="D3654" s="1">
        <v>45843</v>
      </c>
      <c r="E3654">
        <v>30</v>
      </c>
    </row>
    <row r="3655" spans="1:5" x14ac:dyDescent="0.25">
      <c r="A3655" t="s">
        <v>5515</v>
      </c>
      <c r="B3655" t="s">
        <v>814</v>
      </c>
      <c r="C3655" t="s">
        <v>5513</v>
      </c>
      <c r="D3655" s="1">
        <v>45873</v>
      </c>
      <c r="E3655">
        <v>30</v>
      </c>
    </row>
    <row r="3656" spans="1:5" x14ac:dyDescent="0.25">
      <c r="A3656" t="s">
        <v>5516</v>
      </c>
      <c r="B3656" t="s">
        <v>815</v>
      </c>
      <c r="C3656" t="s">
        <v>5517</v>
      </c>
      <c r="D3656" s="1">
        <v>45740</v>
      </c>
      <c r="E3656">
        <v>28</v>
      </c>
    </row>
    <row r="3657" spans="1:5" x14ac:dyDescent="0.25">
      <c r="A3657" t="s">
        <v>5518</v>
      </c>
      <c r="B3657" t="s">
        <v>815</v>
      </c>
      <c r="C3657" t="s">
        <v>5517</v>
      </c>
      <c r="D3657" s="1">
        <v>45765</v>
      </c>
      <c r="E3657">
        <v>28</v>
      </c>
    </row>
    <row r="3658" spans="1:5" x14ac:dyDescent="0.25">
      <c r="A3658" t="s">
        <v>5519</v>
      </c>
      <c r="B3658" t="s">
        <v>815</v>
      </c>
      <c r="C3658" t="s">
        <v>5517</v>
      </c>
      <c r="D3658" s="1">
        <v>45792</v>
      </c>
      <c r="E3658">
        <v>28</v>
      </c>
    </row>
    <row r="3659" spans="1:5" x14ac:dyDescent="0.25">
      <c r="A3659" t="s">
        <v>5520</v>
      </c>
      <c r="B3659" t="s">
        <v>816</v>
      </c>
      <c r="C3659" t="s">
        <v>5521</v>
      </c>
      <c r="D3659" s="1">
        <v>45826</v>
      </c>
      <c r="E3659">
        <v>28</v>
      </c>
    </row>
    <row r="3660" spans="1:5" x14ac:dyDescent="0.25">
      <c r="A3660" t="s">
        <v>5522</v>
      </c>
      <c r="B3660" t="s">
        <v>816</v>
      </c>
      <c r="C3660" t="s">
        <v>5521</v>
      </c>
      <c r="D3660" s="1">
        <v>45857</v>
      </c>
      <c r="E3660">
        <v>28</v>
      </c>
    </row>
    <row r="3661" spans="1:5" x14ac:dyDescent="0.25">
      <c r="A3661" t="s">
        <v>5523</v>
      </c>
      <c r="B3661" t="s">
        <v>816</v>
      </c>
      <c r="C3661" t="s">
        <v>5521</v>
      </c>
      <c r="D3661" s="1">
        <v>45888</v>
      </c>
      <c r="E3661">
        <v>28</v>
      </c>
    </row>
    <row r="3662" spans="1:5" x14ac:dyDescent="0.25">
      <c r="A3662" t="s">
        <v>5524</v>
      </c>
      <c r="B3662" t="s">
        <v>817</v>
      </c>
      <c r="C3662" t="s">
        <v>5525</v>
      </c>
      <c r="D3662" s="1">
        <v>45757</v>
      </c>
      <c r="E3662">
        <v>30</v>
      </c>
    </row>
    <row r="3663" spans="1:5" x14ac:dyDescent="0.25">
      <c r="A3663" t="s">
        <v>5526</v>
      </c>
      <c r="B3663" t="s">
        <v>817</v>
      </c>
      <c r="C3663" t="s">
        <v>5525</v>
      </c>
      <c r="D3663" s="1">
        <v>45789</v>
      </c>
      <c r="E3663">
        <v>30</v>
      </c>
    </row>
    <row r="3664" spans="1:5" x14ac:dyDescent="0.25">
      <c r="A3664" t="s">
        <v>5527</v>
      </c>
      <c r="B3664" t="s">
        <v>817</v>
      </c>
      <c r="C3664" t="s">
        <v>5525</v>
      </c>
      <c r="D3664" s="1">
        <v>45820</v>
      </c>
      <c r="E3664">
        <v>30</v>
      </c>
    </row>
    <row r="3665" spans="1:5" x14ac:dyDescent="0.25">
      <c r="A3665" t="s">
        <v>5528</v>
      </c>
      <c r="B3665" t="s">
        <v>817</v>
      </c>
      <c r="C3665" t="s">
        <v>5525</v>
      </c>
      <c r="D3665" s="1">
        <v>45851</v>
      </c>
      <c r="E3665">
        <v>30</v>
      </c>
    </row>
    <row r="3666" spans="1:5" x14ac:dyDescent="0.25">
      <c r="A3666" t="s">
        <v>5529</v>
      </c>
      <c r="B3666" t="s">
        <v>817</v>
      </c>
      <c r="C3666" t="s">
        <v>5525</v>
      </c>
      <c r="D3666" s="1">
        <v>45882</v>
      </c>
      <c r="E3666">
        <v>30</v>
      </c>
    </row>
    <row r="3667" spans="1:5" x14ac:dyDescent="0.25">
      <c r="A3667" t="s">
        <v>5530</v>
      </c>
      <c r="B3667" t="s">
        <v>818</v>
      </c>
      <c r="C3667" t="s">
        <v>5531</v>
      </c>
      <c r="D3667" s="1">
        <v>45792</v>
      </c>
      <c r="E3667">
        <v>30</v>
      </c>
    </row>
    <row r="3668" spans="1:5" x14ac:dyDescent="0.25">
      <c r="A3668" t="s">
        <v>5532</v>
      </c>
      <c r="B3668" t="s">
        <v>818</v>
      </c>
      <c r="C3668" t="s">
        <v>5531</v>
      </c>
      <c r="D3668" s="1">
        <v>45823</v>
      </c>
      <c r="E3668">
        <v>30</v>
      </c>
    </row>
    <row r="3669" spans="1:5" x14ac:dyDescent="0.25">
      <c r="A3669" t="s">
        <v>5533</v>
      </c>
      <c r="B3669" t="s">
        <v>818</v>
      </c>
      <c r="C3669" t="s">
        <v>5531</v>
      </c>
      <c r="D3669" s="1">
        <v>45856</v>
      </c>
      <c r="E3669">
        <v>30</v>
      </c>
    </row>
    <row r="3670" spans="1:5" x14ac:dyDescent="0.25">
      <c r="A3670" t="s">
        <v>5534</v>
      </c>
      <c r="B3670" t="s">
        <v>819</v>
      </c>
      <c r="C3670" t="s">
        <v>5535</v>
      </c>
      <c r="D3670" s="1">
        <v>45799</v>
      </c>
      <c r="E3670">
        <v>30</v>
      </c>
    </row>
    <row r="3671" spans="1:5" x14ac:dyDescent="0.25">
      <c r="A3671" t="s">
        <v>5536</v>
      </c>
      <c r="B3671" t="s">
        <v>819</v>
      </c>
      <c r="C3671" t="s">
        <v>5535</v>
      </c>
      <c r="D3671" s="1">
        <v>45829</v>
      </c>
      <c r="E3671">
        <v>30</v>
      </c>
    </row>
    <row r="3672" spans="1:5" x14ac:dyDescent="0.25">
      <c r="A3672" t="s">
        <v>5537</v>
      </c>
      <c r="B3672" t="s">
        <v>819</v>
      </c>
      <c r="C3672" t="s">
        <v>5535</v>
      </c>
      <c r="D3672" s="1">
        <v>45861</v>
      </c>
      <c r="E3672">
        <v>30</v>
      </c>
    </row>
    <row r="3673" spans="1:5" x14ac:dyDescent="0.25">
      <c r="A3673" t="s">
        <v>5538</v>
      </c>
      <c r="B3673" t="s">
        <v>819</v>
      </c>
      <c r="C3673" t="s">
        <v>5535</v>
      </c>
      <c r="D3673" s="1">
        <v>45893</v>
      </c>
      <c r="E3673">
        <v>30</v>
      </c>
    </row>
    <row r="3674" spans="1:5" x14ac:dyDescent="0.25">
      <c r="A3674" t="s">
        <v>5539</v>
      </c>
      <c r="B3674" t="s">
        <v>819</v>
      </c>
      <c r="C3674" t="s">
        <v>5535</v>
      </c>
      <c r="D3674" s="1">
        <v>45920</v>
      </c>
      <c r="E3674">
        <v>30</v>
      </c>
    </row>
    <row r="3675" spans="1:5" x14ac:dyDescent="0.25">
      <c r="A3675" t="s">
        <v>5540</v>
      </c>
      <c r="B3675" t="s">
        <v>819</v>
      </c>
      <c r="C3675" t="s">
        <v>5535</v>
      </c>
      <c r="D3675" s="1">
        <v>45952</v>
      </c>
      <c r="E3675">
        <v>30</v>
      </c>
    </row>
    <row r="3676" spans="1:5" x14ac:dyDescent="0.25">
      <c r="A3676" t="s">
        <v>5541</v>
      </c>
      <c r="B3676" t="s">
        <v>820</v>
      </c>
      <c r="C3676" t="s">
        <v>5542</v>
      </c>
      <c r="D3676" s="1">
        <v>45814</v>
      </c>
      <c r="E3676">
        <v>30</v>
      </c>
    </row>
    <row r="3677" spans="1:5" x14ac:dyDescent="0.25">
      <c r="A3677" t="s">
        <v>5543</v>
      </c>
      <c r="B3677" t="s">
        <v>820</v>
      </c>
      <c r="C3677" t="s">
        <v>5542</v>
      </c>
      <c r="D3677" s="1">
        <v>45844</v>
      </c>
      <c r="E3677">
        <v>30</v>
      </c>
    </row>
    <row r="3678" spans="1:5" x14ac:dyDescent="0.25">
      <c r="A3678" t="s">
        <v>5544</v>
      </c>
      <c r="B3678" t="s">
        <v>820</v>
      </c>
      <c r="C3678" t="s">
        <v>5542</v>
      </c>
      <c r="D3678" s="1">
        <v>45871</v>
      </c>
      <c r="E3678">
        <v>30</v>
      </c>
    </row>
    <row r="3679" spans="1:5" x14ac:dyDescent="0.25">
      <c r="A3679" t="s">
        <v>5545</v>
      </c>
      <c r="B3679" t="s">
        <v>820</v>
      </c>
      <c r="C3679" t="s">
        <v>5542</v>
      </c>
      <c r="D3679" s="1">
        <v>45898</v>
      </c>
      <c r="E3679">
        <v>30</v>
      </c>
    </row>
    <row r="3680" spans="1:5" x14ac:dyDescent="0.25">
      <c r="A3680" t="s">
        <v>5546</v>
      </c>
      <c r="B3680" t="s">
        <v>820</v>
      </c>
      <c r="C3680" t="s">
        <v>5542</v>
      </c>
      <c r="D3680" s="1">
        <v>45926</v>
      </c>
      <c r="E3680">
        <v>30</v>
      </c>
    </row>
    <row r="3681" spans="1:5" x14ac:dyDescent="0.25">
      <c r="A3681" t="s">
        <v>5547</v>
      </c>
      <c r="B3681" t="s">
        <v>820</v>
      </c>
      <c r="C3681" t="s">
        <v>5542</v>
      </c>
      <c r="D3681" s="1">
        <v>45956</v>
      </c>
      <c r="E3681">
        <v>30</v>
      </c>
    </row>
    <row r="3682" spans="1:5" x14ac:dyDescent="0.25">
      <c r="A3682" t="s">
        <v>5548</v>
      </c>
      <c r="B3682" t="s">
        <v>821</v>
      </c>
      <c r="C3682" t="s">
        <v>5549</v>
      </c>
      <c r="D3682" s="1">
        <v>45740</v>
      </c>
      <c r="E3682">
        <v>21</v>
      </c>
    </row>
    <row r="3683" spans="1:5" x14ac:dyDescent="0.25">
      <c r="A3683" t="s">
        <v>5550</v>
      </c>
      <c r="B3683" t="s">
        <v>821</v>
      </c>
      <c r="C3683" t="s">
        <v>5549</v>
      </c>
      <c r="D3683" s="1">
        <v>45761</v>
      </c>
      <c r="E3683">
        <v>21</v>
      </c>
    </row>
    <row r="3684" spans="1:5" x14ac:dyDescent="0.25">
      <c r="A3684" t="s">
        <v>5551</v>
      </c>
      <c r="B3684" t="s">
        <v>821</v>
      </c>
      <c r="C3684" t="s">
        <v>5549</v>
      </c>
      <c r="D3684" s="1">
        <v>45785</v>
      </c>
      <c r="E3684">
        <v>21</v>
      </c>
    </row>
    <row r="3685" spans="1:5" x14ac:dyDescent="0.25">
      <c r="A3685" t="s">
        <v>5552</v>
      </c>
      <c r="B3685" t="s">
        <v>821</v>
      </c>
      <c r="C3685" t="s">
        <v>5549</v>
      </c>
      <c r="D3685" s="1">
        <v>45808</v>
      </c>
      <c r="E3685">
        <v>21</v>
      </c>
    </row>
    <row r="3686" spans="1:5" x14ac:dyDescent="0.25">
      <c r="A3686" t="s">
        <v>5553</v>
      </c>
      <c r="B3686" t="s">
        <v>821</v>
      </c>
      <c r="C3686" t="s">
        <v>5549</v>
      </c>
      <c r="D3686" s="1">
        <v>45827</v>
      </c>
      <c r="E3686">
        <v>21</v>
      </c>
    </row>
    <row r="3687" spans="1:5" x14ac:dyDescent="0.25">
      <c r="A3687" t="s">
        <v>5554</v>
      </c>
      <c r="B3687" t="s">
        <v>822</v>
      </c>
      <c r="C3687" t="s">
        <v>5555</v>
      </c>
      <c r="D3687" s="1">
        <v>45822</v>
      </c>
      <c r="E3687">
        <v>28</v>
      </c>
    </row>
    <row r="3688" spans="1:5" x14ac:dyDescent="0.25">
      <c r="A3688" t="s">
        <v>5556</v>
      </c>
      <c r="B3688" t="s">
        <v>822</v>
      </c>
      <c r="C3688" t="s">
        <v>5555</v>
      </c>
      <c r="D3688" s="1">
        <v>45847</v>
      </c>
      <c r="E3688">
        <v>28</v>
      </c>
    </row>
    <row r="3689" spans="1:5" x14ac:dyDescent="0.25">
      <c r="A3689" t="s">
        <v>5557</v>
      </c>
      <c r="B3689" t="s">
        <v>822</v>
      </c>
      <c r="C3689" t="s">
        <v>5555</v>
      </c>
      <c r="D3689" s="1">
        <v>45876</v>
      </c>
      <c r="E3689">
        <v>28</v>
      </c>
    </row>
    <row r="3690" spans="1:5" x14ac:dyDescent="0.25">
      <c r="A3690" t="s">
        <v>5558</v>
      </c>
      <c r="B3690" t="s">
        <v>822</v>
      </c>
      <c r="C3690" t="s">
        <v>5555</v>
      </c>
      <c r="D3690" s="1">
        <v>45907</v>
      </c>
      <c r="E3690">
        <v>28</v>
      </c>
    </row>
    <row r="3691" spans="1:5" x14ac:dyDescent="0.25">
      <c r="A3691" t="s">
        <v>5559</v>
      </c>
      <c r="B3691" t="s">
        <v>823</v>
      </c>
      <c r="C3691" t="s">
        <v>5560</v>
      </c>
      <c r="D3691" s="1">
        <v>45686</v>
      </c>
      <c r="E3691">
        <v>28</v>
      </c>
    </row>
    <row r="3692" spans="1:5" x14ac:dyDescent="0.25">
      <c r="A3692" t="s">
        <v>5561</v>
      </c>
      <c r="B3692" t="s">
        <v>823</v>
      </c>
      <c r="C3692" t="s">
        <v>5560</v>
      </c>
      <c r="D3692" s="1">
        <v>45717</v>
      </c>
      <c r="E3692">
        <v>28</v>
      </c>
    </row>
    <row r="3693" spans="1:5" x14ac:dyDescent="0.25">
      <c r="A3693" t="s">
        <v>5562</v>
      </c>
      <c r="B3693" t="s">
        <v>823</v>
      </c>
      <c r="C3693" t="s">
        <v>5560</v>
      </c>
      <c r="D3693" s="1">
        <v>45743</v>
      </c>
      <c r="E3693">
        <v>28</v>
      </c>
    </row>
    <row r="3694" spans="1:5" x14ac:dyDescent="0.25">
      <c r="A3694" t="s">
        <v>5563</v>
      </c>
      <c r="B3694" t="s">
        <v>824</v>
      </c>
      <c r="C3694" t="s">
        <v>5564</v>
      </c>
      <c r="D3694" s="1">
        <v>45791</v>
      </c>
      <c r="E3694">
        <v>28</v>
      </c>
    </row>
    <row r="3695" spans="1:5" x14ac:dyDescent="0.25">
      <c r="A3695" t="s">
        <v>5565</v>
      </c>
      <c r="B3695" t="s">
        <v>824</v>
      </c>
      <c r="C3695" t="s">
        <v>5564</v>
      </c>
      <c r="D3695" s="1">
        <v>45818</v>
      </c>
      <c r="E3695">
        <v>28</v>
      </c>
    </row>
    <row r="3696" spans="1:5" x14ac:dyDescent="0.25">
      <c r="A3696" t="s">
        <v>5566</v>
      </c>
      <c r="B3696" t="s">
        <v>824</v>
      </c>
      <c r="C3696" t="s">
        <v>5564</v>
      </c>
      <c r="D3696" s="1">
        <v>45844</v>
      </c>
      <c r="E3696">
        <v>28</v>
      </c>
    </row>
    <row r="3697" spans="1:5" x14ac:dyDescent="0.25">
      <c r="A3697" t="s">
        <v>5567</v>
      </c>
      <c r="B3697" t="s">
        <v>824</v>
      </c>
      <c r="C3697" t="s">
        <v>5564</v>
      </c>
      <c r="D3697" s="1">
        <v>45869</v>
      </c>
      <c r="E3697">
        <v>28</v>
      </c>
    </row>
    <row r="3698" spans="1:5" x14ac:dyDescent="0.25">
      <c r="A3698" t="s">
        <v>5568</v>
      </c>
      <c r="B3698" t="s">
        <v>825</v>
      </c>
      <c r="C3698" t="s">
        <v>5569</v>
      </c>
      <c r="D3698" s="1">
        <v>45669</v>
      </c>
      <c r="E3698">
        <v>21</v>
      </c>
    </row>
    <row r="3699" spans="1:5" x14ac:dyDescent="0.25">
      <c r="A3699" t="s">
        <v>5570</v>
      </c>
      <c r="B3699" t="s">
        <v>825</v>
      </c>
      <c r="C3699" t="s">
        <v>5569</v>
      </c>
      <c r="D3699" s="1">
        <v>45690</v>
      </c>
      <c r="E3699">
        <v>21</v>
      </c>
    </row>
    <row r="3700" spans="1:5" x14ac:dyDescent="0.25">
      <c r="A3700" t="s">
        <v>5571</v>
      </c>
      <c r="B3700" t="s">
        <v>825</v>
      </c>
      <c r="C3700" t="s">
        <v>5569</v>
      </c>
      <c r="D3700" s="1">
        <v>45711</v>
      </c>
      <c r="E3700">
        <v>21</v>
      </c>
    </row>
    <row r="3701" spans="1:5" x14ac:dyDescent="0.25">
      <c r="A3701" t="s">
        <v>5572</v>
      </c>
      <c r="B3701" t="s">
        <v>825</v>
      </c>
      <c r="C3701" t="s">
        <v>5569</v>
      </c>
      <c r="D3701" s="1">
        <v>45732</v>
      </c>
      <c r="E3701">
        <v>21</v>
      </c>
    </row>
    <row r="3702" spans="1:5" x14ac:dyDescent="0.25">
      <c r="A3702" t="s">
        <v>5573</v>
      </c>
      <c r="B3702" t="s">
        <v>825</v>
      </c>
      <c r="C3702" t="s">
        <v>5569</v>
      </c>
      <c r="D3702" s="1">
        <v>45753</v>
      </c>
      <c r="E3702">
        <v>21</v>
      </c>
    </row>
    <row r="3703" spans="1:5" x14ac:dyDescent="0.25">
      <c r="A3703" t="s">
        <v>5574</v>
      </c>
      <c r="B3703" t="s">
        <v>825</v>
      </c>
      <c r="C3703" t="s">
        <v>5569</v>
      </c>
      <c r="D3703" s="1">
        <v>45772</v>
      </c>
      <c r="E3703">
        <v>21</v>
      </c>
    </row>
    <row r="3704" spans="1:5" x14ac:dyDescent="0.25">
      <c r="A3704" t="s">
        <v>5575</v>
      </c>
      <c r="B3704" t="s">
        <v>826</v>
      </c>
      <c r="C3704" t="s">
        <v>5576</v>
      </c>
      <c r="D3704" s="1">
        <v>45703</v>
      </c>
      <c r="E3704">
        <v>21</v>
      </c>
    </row>
    <row r="3705" spans="1:5" x14ac:dyDescent="0.25">
      <c r="A3705" t="s">
        <v>5577</v>
      </c>
      <c r="B3705" t="s">
        <v>826</v>
      </c>
      <c r="C3705" t="s">
        <v>5576</v>
      </c>
      <c r="D3705" s="1">
        <v>45725</v>
      </c>
      <c r="E3705">
        <v>21</v>
      </c>
    </row>
    <row r="3706" spans="1:5" x14ac:dyDescent="0.25">
      <c r="A3706" t="s">
        <v>5578</v>
      </c>
      <c r="B3706" t="s">
        <v>826</v>
      </c>
      <c r="C3706" t="s">
        <v>5576</v>
      </c>
      <c r="D3706" s="1">
        <v>45743</v>
      </c>
      <c r="E3706">
        <v>21</v>
      </c>
    </row>
    <row r="3707" spans="1:5" x14ac:dyDescent="0.25">
      <c r="A3707" t="s">
        <v>5579</v>
      </c>
      <c r="B3707" t="s">
        <v>827</v>
      </c>
      <c r="C3707" t="s">
        <v>5580</v>
      </c>
      <c r="D3707" s="1">
        <v>45709</v>
      </c>
      <c r="E3707">
        <v>21</v>
      </c>
    </row>
    <row r="3708" spans="1:5" x14ac:dyDescent="0.25">
      <c r="A3708" t="s">
        <v>5581</v>
      </c>
      <c r="B3708" t="s">
        <v>827</v>
      </c>
      <c r="C3708" t="s">
        <v>5580</v>
      </c>
      <c r="D3708" s="1">
        <v>45732</v>
      </c>
      <c r="E3708">
        <v>21</v>
      </c>
    </row>
    <row r="3709" spans="1:5" x14ac:dyDescent="0.25">
      <c r="A3709" t="s">
        <v>5582</v>
      </c>
      <c r="B3709" t="s">
        <v>827</v>
      </c>
      <c r="C3709" t="s">
        <v>5580</v>
      </c>
      <c r="D3709" s="1">
        <v>45755</v>
      </c>
      <c r="E3709">
        <v>21</v>
      </c>
    </row>
    <row r="3710" spans="1:5" x14ac:dyDescent="0.25">
      <c r="A3710" t="s">
        <v>5583</v>
      </c>
      <c r="B3710" t="s">
        <v>828</v>
      </c>
      <c r="C3710" t="s">
        <v>5584</v>
      </c>
      <c r="D3710" s="1">
        <v>45782</v>
      </c>
      <c r="E3710">
        <v>21</v>
      </c>
    </row>
    <row r="3711" spans="1:5" x14ac:dyDescent="0.25">
      <c r="A3711" t="s">
        <v>5585</v>
      </c>
      <c r="B3711" t="s">
        <v>828</v>
      </c>
      <c r="C3711" t="s">
        <v>5584</v>
      </c>
      <c r="D3711" s="1">
        <v>45806</v>
      </c>
      <c r="E3711">
        <v>21</v>
      </c>
    </row>
    <row r="3712" spans="1:5" x14ac:dyDescent="0.25">
      <c r="A3712" t="s">
        <v>5586</v>
      </c>
      <c r="B3712" t="s">
        <v>828</v>
      </c>
      <c r="C3712" t="s">
        <v>5584</v>
      </c>
      <c r="D3712" s="1">
        <v>45826</v>
      </c>
      <c r="E3712">
        <v>21</v>
      </c>
    </row>
    <row r="3713" spans="1:5" x14ac:dyDescent="0.25">
      <c r="A3713" t="s">
        <v>5587</v>
      </c>
      <c r="B3713" t="s">
        <v>828</v>
      </c>
      <c r="C3713" t="s">
        <v>5584</v>
      </c>
      <c r="D3713" s="1">
        <v>45846</v>
      </c>
      <c r="E3713">
        <v>21</v>
      </c>
    </row>
    <row r="3714" spans="1:5" x14ac:dyDescent="0.25">
      <c r="A3714" t="s">
        <v>5588</v>
      </c>
      <c r="B3714" t="s">
        <v>829</v>
      </c>
      <c r="C3714" t="s">
        <v>5589</v>
      </c>
      <c r="D3714" s="1">
        <v>45683</v>
      </c>
      <c r="E3714">
        <v>28</v>
      </c>
    </row>
    <row r="3715" spans="1:5" x14ac:dyDescent="0.25">
      <c r="A3715" t="s">
        <v>5590</v>
      </c>
      <c r="B3715" t="s">
        <v>829</v>
      </c>
      <c r="C3715" t="s">
        <v>5589</v>
      </c>
      <c r="D3715" s="1">
        <v>45711</v>
      </c>
      <c r="E3715">
        <v>28</v>
      </c>
    </row>
    <row r="3716" spans="1:5" x14ac:dyDescent="0.25">
      <c r="A3716" t="s">
        <v>5591</v>
      </c>
      <c r="B3716" t="s">
        <v>829</v>
      </c>
      <c r="C3716" t="s">
        <v>5589</v>
      </c>
      <c r="D3716" s="1">
        <v>45739</v>
      </c>
      <c r="E3716">
        <v>28</v>
      </c>
    </row>
    <row r="3717" spans="1:5" x14ac:dyDescent="0.25">
      <c r="A3717" t="s">
        <v>5592</v>
      </c>
      <c r="B3717" t="s">
        <v>830</v>
      </c>
      <c r="C3717" t="s">
        <v>5593</v>
      </c>
      <c r="D3717" s="1">
        <v>45804</v>
      </c>
      <c r="E3717">
        <v>28</v>
      </c>
    </row>
    <row r="3718" spans="1:5" x14ac:dyDescent="0.25">
      <c r="A3718" t="s">
        <v>5594</v>
      </c>
      <c r="B3718" t="s">
        <v>830</v>
      </c>
      <c r="C3718" t="s">
        <v>5593</v>
      </c>
      <c r="D3718" s="1">
        <v>45832</v>
      </c>
      <c r="E3718">
        <v>28</v>
      </c>
    </row>
    <row r="3719" spans="1:5" x14ac:dyDescent="0.25">
      <c r="A3719" t="s">
        <v>5595</v>
      </c>
      <c r="B3719" t="s">
        <v>830</v>
      </c>
      <c r="C3719" t="s">
        <v>5593</v>
      </c>
      <c r="D3719" s="1">
        <v>45858</v>
      </c>
      <c r="E3719">
        <v>28</v>
      </c>
    </row>
    <row r="3720" spans="1:5" x14ac:dyDescent="0.25">
      <c r="A3720" t="s">
        <v>5596</v>
      </c>
      <c r="B3720" t="s">
        <v>830</v>
      </c>
      <c r="C3720" t="s">
        <v>5593</v>
      </c>
      <c r="D3720" s="1">
        <v>45888</v>
      </c>
      <c r="E3720">
        <v>28</v>
      </c>
    </row>
    <row r="3721" spans="1:5" x14ac:dyDescent="0.25">
      <c r="A3721" t="s">
        <v>5597</v>
      </c>
      <c r="B3721" t="s">
        <v>830</v>
      </c>
      <c r="C3721" t="s">
        <v>5593</v>
      </c>
      <c r="D3721" s="1">
        <v>45916</v>
      </c>
      <c r="E3721">
        <v>28</v>
      </c>
    </row>
    <row r="3722" spans="1:5" x14ac:dyDescent="0.25">
      <c r="A3722" t="s">
        <v>5598</v>
      </c>
      <c r="B3722" t="s">
        <v>831</v>
      </c>
      <c r="C3722" t="s">
        <v>5599</v>
      </c>
      <c r="D3722" s="1">
        <v>45826</v>
      </c>
      <c r="E3722">
        <v>30</v>
      </c>
    </row>
    <row r="3723" spans="1:5" x14ac:dyDescent="0.25">
      <c r="A3723" t="s">
        <v>5600</v>
      </c>
      <c r="B3723" t="s">
        <v>831</v>
      </c>
      <c r="C3723" t="s">
        <v>5599</v>
      </c>
      <c r="D3723" s="1">
        <v>45854</v>
      </c>
      <c r="E3723">
        <v>30</v>
      </c>
    </row>
    <row r="3724" spans="1:5" x14ac:dyDescent="0.25">
      <c r="A3724" t="s">
        <v>5601</v>
      </c>
      <c r="B3724" t="s">
        <v>831</v>
      </c>
      <c r="C3724" t="s">
        <v>5599</v>
      </c>
      <c r="D3724" s="1">
        <v>45882</v>
      </c>
      <c r="E3724">
        <v>30</v>
      </c>
    </row>
    <row r="3725" spans="1:5" x14ac:dyDescent="0.25">
      <c r="A3725" t="s">
        <v>5602</v>
      </c>
      <c r="B3725" t="s">
        <v>831</v>
      </c>
      <c r="C3725" t="s">
        <v>5599</v>
      </c>
      <c r="D3725" s="1">
        <v>45910</v>
      </c>
      <c r="E3725">
        <v>30</v>
      </c>
    </row>
    <row r="3726" spans="1:5" x14ac:dyDescent="0.25">
      <c r="A3726" t="s">
        <v>5603</v>
      </c>
      <c r="B3726" t="s">
        <v>831</v>
      </c>
      <c r="C3726" t="s">
        <v>5599</v>
      </c>
      <c r="D3726" s="1">
        <v>45938</v>
      </c>
      <c r="E3726">
        <v>30</v>
      </c>
    </row>
    <row r="3727" spans="1:5" x14ac:dyDescent="0.25">
      <c r="A3727" t="s">
        <v>5604</v>
      </c>
      <c r="B3727" t="s">
        <v>832</v>
      </c>
      <c r="C3727" t="s">
        <v>5605</v>
      </c>
      <c r="D3727" s="1">
        <v>45792</v>
      </c>
      <c r="E3727">
        <v>28</v>
      </c>
    </row>
    <row r="3728" spans="1:5" x14ac:dyDescent="0.25">
      <c r="A3728" t="s">
        <v>5606</v>
      </c>
      <c r="B3728" t="s">
        <v>832</v>
      </c>
      <c r="C3728" t="s">
        <v>5605</v>
      </c>
      <c r="D3728" s="1">
        <v>45821</v>
      </c>
      <c r="E3728">
        <v>28</v>
      </c>
    </row>
    <row r="3729" spans="1:5" x14ac:dyDescent="0.25">
      <c r="A3729" t="s">
        <v>5607</v>
      </c>
      <c r="B3729" t="s">
        <v>832</v>
      </c>
      <c r="C3729" t="s">
        <v>5605</v>
      </c>
      <c r="D3729" s="1">
        <v>45852</v>
      </c>
      <c r="E3729">
        <v>28</v>
      </c>
    </row>
    <row r="3730" spans="1:5" x14ac:dyDescent="0.25">
      <c r="A3730" t="s">
        <v>5608</v>
      </c>
      <c r="B3730" t="s">
        <v>833</v>
      </c>
      <c r="C3730" t="s">
        <v>5609</v>
      </c>
      <c r="D3730" s="1">
        <v>45670</v>
      </c>
      <c r="E3730">
        <v>30</v>
      </c>
    </row>
    <row r="3731" spans="1:5" x14ac:dyDescent="0.25">
      <c r="A3731" t="s">
        <v>5610</v>
      </c>
      <c r="B3731" t="s">
        <v>833</v>
      </c>
      <c r="C3731" t="s">
        <v>5609</v>
      </c>
      <c r="D3731" s="1">
        <v>45700</v>
      </c>
      <c r="E3731">
        <v>30</v>
      </c>
    </row>
    <row r="3732" spans="1:5" x14ac:dyDescent="0.25">
      <c r="A3732" t="s">
        <v>5611</v>
      </c>
      <c r="B3732" t="s">
        <v>833</v>
      </c>
      <c r="C3732" t="s">
        <v>5609</v>
      </c>
      <c r="D3732" s="1">
        <v>45728</v>
      </c>
      <c r="E3732">
        <v>30</v>
      </c>
    </row>
    <row r="3733" spans="1:5" x14ac:dyDescent="0.25">
      <c r="A3733" t="s">
        <v>5612</v>
      </c>
      <c r="B3733" t="s">
        <v>833</v>
      </c>
      <c r="C3733" t="s">
        <v>5609</v>
      </c>
      <c r="D3733" s="1">
        <v>45756</v>
      </c>
      <c r="E3733">
        <v>30</v>
      </c>
    </row>
    <row r="3734" spans="1:5" x14ac:dyDescent="0.25">
      <c r="A3734" t="s">
        <v>5613</v>
      </c>
      <c r="B3734" t="s">
        <v>833</v>
      </c>
      <c r="C3734" t="s">
        <v>5609</v>
      </c>
      <c r="D3734" s="1">
        <v>45785</v>
      </c>
      <c r="E3734">
        <v>30</v>
      </c>
    </row>
    <row r="3735" spans="1:5" x14ac:dyDescent="0.25">
      <c r="A3735" t="s">
        <v>5614</v>
      </c>
      <c r="B3735" t="s">
        <v>833</v>
      </c>
      <c r="C3735" t="s">
        <v>5609</v>
      </c>
      <c r="D3735" s="1">
        <v>45818</v>
      </c>
      <c r="E3735">
        <v>30</v>
      </c>
    </row>
    <row r="3736" spans="1:5" x14ac:dyDescent="0.25">
      <c r="A3736" t="s">
        <v>5615</v>
      </c>
      <c r="B3736" t="s">
        <v>834</v>
      </c>
      <c r="C3736" t="s">
        <v>5616</v>
      </c>
      <c r="D3736" s="1">
        <v>45714</v>
      </c>
      <c r="E3736">
        <v>28</v>
      </c>
    </row>
    <row r="3737" spans="1:5" x14ac:dyDescent="0.25">
      <c r="A3737" t="s">
        <v>5617</v>
      </c>
      <c r="B3737" t="s">
        <v>834</v>
      </c>
      <c r="C3737" t="s">
        <v>5616</v>
      </c>
      <c r="D3737" s="1">
        <v>45742</v>
      </c>
      <c r="E3737">
        <v>28</v>
      </c>
    </row>
    <row r="3738" spans="1:5" x14ac:dyDescent="0.25">
      <c r="A3738" t="s">
        <v>5618</v>
      </c>
      <c r="B3738" t="s">
        <v>834</v>
      </c>
      <c r="C3738" t="s">
        <v>5616</v>
      </c>
      <c r="D3738" s="1">
        <v>45773</v>
      </c>
      <c r="E3738">
        <v>28</v>
      </c>
    </row>
    <row r="3739" spans="1:5" x14ac:dyDescent="0.25">
      <c r="A3739" t="s">
        <v>5619</v>
      </c>
      <c r="B3739" t="s">
        <v>834</v>
      </c>
      <c r="C3739" t="s">
        <v>5616</v>
      </c>
      <c r="D3739" s="1">
        <v>45802</v>
      </c>
      <c r="E3739">
        <v>28</v>
      </c>
    </row>
    <row r="3740" spans="1:5" x14ac:dyDescent="0.25">
      <c r="A3740" t="s">
        <v>5620</v>
      </c>
      <c r="B3740" t="s">
        <v>835</v>
      </c>
      <c r="C3740" t="s">
        <v>5621</v>
      </c>
      <c r="D3740" s="1">
        <v>45661</v>
      </c>
      <c r="E3740">
        <v>21</v>
      </c>
    </row>
    <row r="3741" spans="1:5" x14ac:dyDescent="0.25">
      <c r="A3741" t="s">
        <v>5622</v>
      </c>
      <c r="B3741" t="s">
        <v>835</v>
      </c>
      <c r="C3741" t="s">
        <v>5621</v>
      </c>
      <c r="D3741" s="1">
        <v>45682</v>
      </c>
      <c r="E3741">
        <v>21</v>
      </c>
    </row>
    <row r="3742" spans="1:5" x14ac:dyDescent="0.25">
      <c r="A3742" t="s">
        <v>5623</v>
      </c>
      <c r="B3742" t="s">
        <v>835</v>
      </c>
      <c r="C3742" t="s">
        <v>5621</v>
      </c>
      <c r="D3742" s="1">
        <v>45705</v>
      </c>
      <c r="E3742">
        <v>21</v>
      </c>
    </row>
    <row r="3743" spans="1:5" x14ac:dyDescent="0.25">
      <c r="A3743" t="s">
        <v>5624</v>
      </c>
      <c r="B3743" t="s">
        <v>835</v>
      </c>
      <c r="C3743" t="s">
        <v>5621</v>
      </c>
      <c r="D3743" s="1">
        <v>45726</v>
      </c>
      <c r="E3743">
        <v>21</v>
      </c>
    </row>
    <row r="3744" spans="1:5" x14ac:dyDescent="0.25">
      <c r="A3744" t="s">
        <v>5625</v>
      </c>
      <c r="B3744" t="s">
        <v>835</v>
      </c>
      <c r="C3744" t="s">
        <v>5621</v>
      </c>
      <c r="D3744" s="1">
        <v>45748</v>
      </c>
      <c r="E3744">
        <v>21</v>
      </c>
    </row>
    <row r="3745" spans="1:5" x14ac:dyDescent="0.25">
      <c r="A3745" t="s">
        <v>5626</v>
      </c>
      <c r="B3745" t="s">
        <v>836</v>
      </c>
      <c r="C3745" t="s">
        <v>5627</v>
      </c>
      <c r="D3745" s="1">
        <v>45825</v>
      </c>
      <c r="E3745">
        <v>30</v>
      </c>
    </row>
    <row r="3746" spans="1:5" x14ac:dyDescent="0.25">
      <c r="A3746" t="s">
        <v>5628</v>
      </c>
      <c r="B3746" t="s">
        <v>836</v>
      </c>
      <c r="C3746" t="s">
        <v>5627</v>
      </c>
      <c r="D3746" s="1">
        <v>45852</v>
      </c>
      <c r="E3746">
        <v>30</v>
      </c>
    </row>
    <row r="3747" spans="1:5" x14ac:dyDescent="0.25">
      <c r="A3747" t="s">
        <v>5629</v>
      </c>
      <c r="B3747" t="s">
        <v>836</v>
      </c>
      <c r="C3747" t="s">
        <v>5627</v>
      </c>
      <c r="D3747" s="1">
        <v>45881</v>
      </c>
      <c r="E3747">
        <v>30</v>
      </c>
    </row>
    <row r="3748" spans="1:5" x14ac:dyDescent="0.25">
      <c r="A3748" t="s">
        <v>5630</v>
      </c>
      <c r="B3748" t="s">
        <v>836</v>
      </c>
      <c r="C3748" t="s">
        <v>5627</v>
      </c>
      <c r="D3748" s="1">
        <v>45908</v>
      </c>
      <c r="E3748">
        <v>30</v>
      </c>
    </row>
    <row r="3749" spans="1:5" x14ac:dyDescent="0.25">
      <c r="A3749" t="s">
        <v>5631</v>
      </c>
      <c r="B3749" t="s">
        <v>837</v>
      </c>
      <c r="C3749" t="s">
        <v>5632</v>
      </c>
      <c r="D3749" s="1">
        <v>45678</v>
      </c>
      <c r="E3749">
        <v>21</v>
      </c>
    </row>
    <row r="3750" spans="1:5" x14ac:dyDescent="0.25">
      <c r="A3750" t="s">
        <v>5633</v>
      </c>
      <c r="B3750" t="s">
        <v>837</v>
      </c>
      <c r="C3750" t="s">
        <v>5632</v>
      </c>
      <c r="D3750" s="1">
        <v>45699</v>
      </c>
      <c r="E3750">
        <v>21</v>
      </c>
    </row>
    <row r="3751" spans="1:5" x14ac:dyDescent="0.25">
      <c r="A3751" t="s">
        <v>5634</v>
      </c>
      <c r="B3751" t="s">
        <v>837</v>
      </c>
      <c r="C3751" t="s">
        <v>5632</v>
      </c>
      <c r="D3751" s="1">
        <v>45718</v>
      </c>
      <c r="E3751">
        <v>21</v>
      </c>
    </row>
    <row r="3752" spans="1:5" x14ac:dyDescent="0.25">
      <c r="A3752" t="s">
        <v>5635</v>
      </c>
      <c r="B3752" t="s">
        <v>837</v>
      </c>
      <c r="C3752" t="s">
        <v>5632</v>
      </c>
      <c r="D3752" s="1">
        <v>45738</v>
      </c>
      <c r="E3752">
        <v>21</v>
      </c>
    </row>
    <row r="3753" spans="1:5" x14ac:dyDescent="0.25">
      <c r="A3753" t="s">
        <v>5636</v>
      </c>
      <c r="B3753" t="s">
        <v>837</v>
      </c>
      <c r="C3753" t="s">
        <v>5632</v>
      </c>
      <c r="D3753" s="1">
        <v>45759</v>
      </c>
      <c r="E3753">
        <v>21</v>
      </c>
    </row>
    <row r="3754" spans="1:5" x14ac:dyDescent="0.25">
      <c r="A3754" t="s">
        <v>5637</v>
      </c>
      <c r="B3754" t="s">
        <v>837</v>
      </c>
      <c r="C3754" t="s">
        <v>5632</v>
      </c>
      <c r="D3754" s="1">
        <v>45778</v>
      </c>
      <c r="E3754">
        <v>21</v>
      </c>
    </row>
    <row r="3755" spans="1:5" x14ac:dyDescent="0.25">
      <c r="A3755" t="s">
        <v>5638</v>
      </c>
      <c r="B3755" t="s">
        <v>838</v>
      </c>
      <c r="C3755" t="s">
        <v>5639</v>
      </c>
      <c r="D3755" s="1">
        <v>45821</v>
      </c>
      <c r="E3755">
        <v>30</v>
      </c>
    </row>
    <row r="3756" spans="1:5" x14ac:dyDescent="0.25">
      <c r="A3756" t="s">
        <v>5640</v>
      </c>
      <c r="B3756" t="s">
        <v>838</v>
      </c>
      <c r="C3756" t="s">
        <v>5639</v>
      </c>
      <c r="D3756" s="1">
        <v>45851</v>
      </c>
      <c r="E3756">
        <v>30</v>
      </c>
    </row>
    <row r="3757" spans="1:5" x14ac:dyDescent="0.25">
      <c r="A3757" t="s">
        <v>5641</v>
      </c>
      <c r="B3757" t="s">
        <v>838</v>
      </c>
      <c r="C3757" t="s">
        <v>5639</v>
      </c>
      <c r="D3757" s="1">
        <v>45883</v>
      </c>
      <c r="E3757">
        <v>30</v>
      </c>
    </row>
    <row r="3758" spans="1:5" x14ac:dyDescent="0.25">
      <c r="A3758" t="s">
        <v>5642</v>
      </c>
      <c r="B3758" t="s">
        <v>838</v>
      </c>
      <c r="C3758" t="s">
        <v>5639</v>
      </c>
      <c r="D3758" s="1">
        <v>45911</v>
      </c>
      <c r="E3758">
        <v>30</v>
      </c>
    </row>
    <row r="3759" spans="1:5" x14ac:dyDescent="0.25">
      <c r="A3759" t="s">
        <v>5643</v>
      </c>
      <c r="B3759" t="s">
        <v>838</v>
      </c>
      <c r="C3759" t="s">
        <v>5639</v>
      </c>
      <c r="D3759" s="1">
        <v>45942</v>
      </c>
      <c r="E3759">
        <v>30</v>
      </c>
    </row>
    <row r="3760" spans="1:5" x14ac:dyDescent="0.25">
      <c r="A3760" t="s">
        <v>5644</v>
      </c>
      <c r="B3760" t="s">
        <v>839</v>
      </c>
      <c r="C3760" t="s">
        <v>5645</v>
      </c>
      <c r="D3760" s="1">
        <v>45750</v>
      </c>
      <c r="E3760">
        <v>21</v>
      </c>
    </row>
    <row r="3761" spans="1:5" x14ac:dyDescent="0.25">
      <c r="A3761" t="s">
        <v>5646</v>
      </c>
      <c r="B3761" t="s">
        <v>839</v>
      </c>
      <c r="C3761" t="s">
        <v>5645</v>
      </c>
      <c r="D3761" s="1">
        <v>45773</v>
      </c>
      <c r="E3761">
        <v>21</v>
      </c>
    </row>
    <row r="3762" spans="1:5" x14ac:dyDescent="0.25">
      <c r="A3762" t="s">
        <v>5647</v>
      </c>
      <c r="B3762" t="s">
        <v>839</v>
      </c>
      <c r="C3762" t="s">
        <v>5645</v>
      </c>
      <c r="D3762" s="1">
        <v>45796</v>
      </c>
      <c r="E3762">
        <v>21</v>
      </c>
    </row>
    <row r="3763" spans="1:5" x14ac:dyDescent="0.25">
      <c r="A3763" t="s">
        <v>5648</v>
      </c>
      <c r="B3763" t="s">
        <v>839</v>
      </c>
      <c r="C3763" t="s">
        <v>5645</v>
      </c>
      <c r="D3763" s="1">
        <v>45816</v>
      </c>
      <c r="E3763">
        <v>21</v>
      </c>
    </row>
    <row r="3764" spans="1:5" x14ac:dyDescent="0.25">
      <c r="A3764" t="s">
        <v>5649</v>
      </c>
      <c r="B3764" t="s">
        <v>840</v>
      </c>
      <c r="C3764" t="s">
        <v>5650</v>
      </c>
      <c r="D3764" s="1">
        <v>45764</v>
      </c>
      <c r="E3764">
        <v>21</v>
      </c>
    </row>
    <row r="3765" spans="1:5" x14ac:dyDescent="0.25">
      <c r="A3765" t="s">
        <v>5651</v>
      </c>
      <c r="B3765" t="s">
        <v>840</v>
      </c>
      <c r="C3765" t="s">
        <v>5650</v>
      </c>
      <c r="D3765" s="1">
        <v>45787</v>
      </c>
      <c r="E3765">
        <v>21</v>
      </c>
    </row>
    <row r="3766" spans="1:5" x14ac:dyDescent="0.25">
      <c r="A3766" t="s">
        <v>5652</v>
      </c>
      <c r="B3766" t="s">
        <v>840</v>
      </c>
      <c r="C3766" t="s">
        <v>5650</v>
      </c>
      <c r="D3766" s="1">
        <v>45807</v>
      </c>
      <c r="E3766">
        <v>21</v>
      </c>
    </row>
    <row r="3767" spans="1:5" x14ac:dyDescent="0.25">
      <c r="A3767" t="s">
        <v>5653</v>
      </c>
      <c r="B3767" t="s">
        <v>840</v>
      </c>
      <c r="C3767" t="s">
        <v>5650</v>
      </c>
      <c r="D3767" s="1">
        <v>45830</v>
      </c>
      <c r="E3767">
        <v>21</v>
      </c>
    </row>
    <row r="3768" spans="1:5" x14ac:dyDescent="0.25">
      <c r="A3768" t="s">
        <v>5654</v>
      </c>
      <c r="B3768" t="s">
        <v>840</v>
      </c>
      <c r="C3768" t="s">
        <v>5650</v>
      </c>
      <c r="D3768" s="1">
        <v>45852</v>
      </c>
      <c r="E3768">
        <v>21</v>
      </c>
    </row>
    <row r="3769" spans="1:5" x14ac:dyDescent="0.25">
      <c r="A3769" t="s">
        <v>5655</v>
      </c>
      <c r="B3769" t="s">
        <v>841</v>
      </c>
      <c r="C3769" t="s">
        <v>5656</v>
      </c>
      <c r="D3769" s="1">
        <v>45672</v>
      </c>
      <c r="E3769">
        <v>21</v>
      </c>
    </row>
    <row r="3770" spans="1:5" x14ac:dyDescent="0.25">
      <c r="A3770" t="s">
        <v>5657</v>
      </c>
      <c r="B3770" t="s">
        <v>841</v>
      </c>
      <c r="C3770" t="s">
        <v>5656</v>
      </c>
      <c r="D3770" s="1">
        <v>45692</v>
      </c>
      <c r="E3770">
        <v>21</v>
      </c>
    </row>
    <row r="3771" spans="1:5" x14ac:dyDescent="0.25">
      <c r="A3771" t="s">
        <v>5658</v>
      </c>
      <c r="B3771" t="s">
        <v>841</v>
      </c>
      <c r="C3771" t="s">
        <v>5656</v>
      </c>
      <c r="D3771" s="1">
        <v>45714</v>
      </c>
      <c r="E3771">
        <v>21</v>
      </c>
    </row>
    <row r="3772" spans="1:5" x14ac:dyDescent="0.25">
      <c r="A3772" t="s">
        <v>5659</v>
      </c>
      <c r="B3772" t="s">
        <v>841</v>
      </c>
      <c r="C3772" t="s">
        <v>5656</v>
      </c>
      <c r="D3772" s="1">
        <v>45737</v>
      </c>
      <c r="E3772">
        <v>21</v>
      </c>
    </row>
    <row r="3773" spans="1:5" x14ac:dyDescent="0.25">
      <c r="A3773" t="s">
        <v>5660</v>
      </c>
      <c r="B3773" t="s">
        <v>841</v>
      </c>
      <c r="C3773" t="s">
        <v>5656</v>
      </c>
      <c r="D3773" s="1">
        <v>45760</v>
      </c>
      <c r="E3773">
        <v>21</v>
      </c>
    </row>
    <row r="3774" spans="1:5" x14ac:dyDescent="0.25">
      <c r="A3774" t="s">
        <v>5661</v>
      </c>
      <c r="B3774" t="s">
        <v>842</v>
      </c>
      <c r="C3774" t="s">
        <v>5662</v>
      </c>
      <c r="D3774" s="1">
        <v>45793</v>
      </c>
      <c r="E3774">
        <v>21</v>
      </c>
    </row>
    <row r="3775" spans="1:5" x14ac:dyDescent="0.25">
      <c r="A3775" t="s">
        <v>5663</v>
      </c>
      <c r="B3775" t="s">
        <v>842</v>
      </c>
      <c r="C3775" t="s">
        <v>5662</v>
      </c>
      <c r="D3775" s="1">
        <v>45812</v>
      </c>
      <c r="E3775">
        <v>21</v>
      </c>
    </row>
    <row r="3776" spans="1:5" x14ac:dyDescent="0.25">
      <c r="A3776" t="s">
        <v>5664</v>
      </c>
      <c r="B3776" t="s">
        <v>842</v>
      </c>
      <c r="C3776" t="s">
        <v>5662</v>
      </c>
      <c r="D3776" s="1">
        <v>45836</v>
      </c>
      <c r="E3776">
        <v>21</v>
      </c>
    </row>
    <row r="3777" spans="1:5" x14ac:dyDescent="0.25">
      <c r="A3777" t="s">
        <v>5665</v>
      </c>
      <c r="B3777" t="s">
        <v>842</v>
      </c>
      <c r="C3777" t="s">
        <v>5662</v>
      </c>
      <c r="D3777" s="1">
        <v>45855</v>
      </c>
      <c r="E3777">
        <v>21</v>
      </c>
    </row>
    <row r="3778" spans="1:5" x14ac:dyDescent="0.25">
      <c r="A3778" t="s">
        <v>5666</v>
      </c>
      <c r="B3778" t="s">
        <v>843</v>
      </c>
      <c r="C3778" t="s">
        <v>5667</v>
      </c>
      <c r="D3778" s="1">
        <v>45676</v>
      </c>
      <c r="E3778">
        <v>21</v>
      </c>
    </row>
    <row r="3779" spans="1:5" x14ac:dyDescent="0.25">
      <c r="A3779" t="s">
        <v>5668</v>
      </c>
      <c r="B3779" t="s">
        <v>843</v>
      </c>
      <c r="C3779" t="s">
        <v>5667</v>
      </c>
      <c r="D3779" s="1">
        <v>45700</v>
      </c>
      <c r="E3779">
        <v>21</v>
      </c>
    </row>
    <row r="3780" spans="1:5" x14ac:dyDescent="0.25">
      <c r="A3780" t="s">
        <v>5669</v>
      </c>
      <c r="B3780" t="s">
        <v>843</v>
      </c>
      <c r="C3780" t="s">
        <v>5667</v>
      </c>
      <c r="D3780" s="1">
        <v>45719</v>
      </c>
      <c r="E3780">
        <v>21</v>
      </c>
    </row>
    <row r="3781" spans="1:5" x14ac:dyDescent="0.25">
      <c r="A3781" t="s">
        <v>5670</v>
      </c>
      <c r="B3781" t="s">
        <v>843</v>
      </c>
      <c r="C3781" t="s">
        <v>5667</v>
      </c>
      <c r="D3781" s="1">
        <v>45740</v>
      </c>
      <c r="E3781">
        <v>21</v>
      </c>
    </row>
    <row r="3782" spans="1:5" x14ac:dyDescent="0.25">
      <c r="A3782" t="s">
        <v>5671</v>
      </c>
      <c r="B3782" t="s">
        <v>843</v>
      </c>
      <c r="C3782" t="s">
        <v>5667</v>
      </c>
      <c r="D3782" s="1">
        <v>45761</v>
      </c>
      <c r="E3782">
        <v>21</v>
      </c>
    </row>
    <row r="3783" spans="1:5" x14ac:dyDescent="0.25">
      <c r="A3783" t="s">
        <v>5672</v>
      </c>
      <c r="B3783" t="s">
        <v>843</v>
      </c>
      <c r="C3783" t="s">
        <v>5667</v>
      </c>
      <c r="D3783" s="1">
        <v>45783</v>
      </c>
      <c r="E3783">
        <v>21</v>
      </c>
    </row>
    <row r="3784" spans="1:5" x14ac:dyDescent="0.25">
      <c r="A3784" t="s">
        <v>5673</v>
      </c>
      <c r="B3784" t="s">
        <v>844</v>
      </c>
      <c r="C3784" t="s">
        <v>5674</v>
      </c>
      <c r="D3784" s="1">
        <v>45677</v>
      </c>
      <c r="E3784">
        <v>30</v>
      </c>
    </row>
    <row r="3785" spans="1:5" x14ac:dyDescent="0.25">
      <c r="A3785" t="s">
        <v>5675</v>
      </c>
      <c r="B3785" t="s">
        <v>844</v>
      </c>
      <c r="C3785" t="s">
        <v>5674</v>
      </c>
      <c r="D3785" s="1">
        <v>45706</v>
      </c>
      <c r="E3785">
        <v>30</v>
      </c>
    </row>
    <row r="3786" spans="1:5" x14ac:dyDescent="0.25">
      <c r="A3786" t="s">
        <v>5676</v>
      </c>
      <c r="B3786" t="s">
        <v>844</v>
      </c>
      <c r="C3786" t="s">
        <v>5674</v>
      </c>
      <c r="D3786" s="1">
        <v>45734</v>
      </c>
      <c r="E3786">
        <v>30</v>
      </c>
    </row>
    <row r="3787" spans="1:5" x14ac:dyDescent="0.25">
      <c r="A3787" t="s">
        <v>5677</v>
      </c>
      <c r="B3787" t="s">
        <v>844</v>
      </c>
      <c r="C3787" t="s">
        <v>5674</v>
      </c>
      <c r="D3787" s="1">
        <v>45763</v>
      </c>
      <c r="E3787">
        <v>30</v>
      </c>
    </row>
    <row r="3788" spans="1:5" x14ac:dyDescent="0.25">
      <c r="A3788" t="s">
        <v>5678</v>
      </c>
      <c r="B3788" t="s">
        <v>844</v>
      </c>
      <c r="C3788" t="s">
        <v>5674</v>
      </c>
      <c r="D3788" s="1">
        <v>45796</v>
      </c>
      <c r="E3788">
        <v>30</v>
      </c>
    </row>
    <row r="3789" spans="1:5" x14ac:dyDescent="0.25">
      <c r="A3789" t="s">
        <v>5679</v>
      </c>
      <c r="B3789" t="s">
        <v>845</v>
      </c>
      <c r="C3789" t="s">
        <v>5680</v>
      </c>
      <c r="D3789" s="1">
        <v>45790</v>
      </c>
      <c r="E3789">
        <v>21</v>
      </c>
    </row>
    <row r="3790" spans="1:5" x14ac:dyDescent="0.25">
      <c r="A3790" t="s">
        <v>5681</v>
      </c>
      <c r="B3790" t="s">
        <v>845</v>
      </c>
      <c r="C3790" t="s">
        <v>5680</v>
      </c>
      <c r="D3790" s="1">
        <v>45810</v>
      </c>
      <c r="E3790">
        <v>21</v>
      </c>
    </row>
    <row r="3791" spans="1:5" x14ac:dyDescent="0.25">
      <c r="A3791" t="s">
        <v>5682</v>
      </c>
      <c r="B3791" t="s">
        <v>845</v>
      </c>
      <c r="C3791" t="s">
        <v>5680</v>
      </c>
      <c r="D3791" s="1">
        <v>45834</v>
      </c>
      <c r="E3791">
        <v>21</v>
      </c>
    </row>
    <row r="3792" spans="1:5" x14ac:dyDescent="0.25">
      <c r="A3792" t="s">
        <v>5683</v>
      </c>
      <c r="B3792" t="s">
        <v>845</v>
      </c>
      <c r="C3792" t="s">
        <v>5680</v>
      </c>
      <c r="D3792" s="1">
        <v>45855</v>
      </c>
      <c r="E3792">
        <v>21</v>
      </c>
    </row>
    <row r="3793" spans="1:5" x14ac:dyDescent="0.25">
      <c r="A3793" t="s">
        <v>5684</v>
      </c>
      <c r="B3793" t="s">
        <v>845</v>
      </c>
      <c r="C3793" t="s">
        <v>5680</v>
      </c>
      <c r="D3793" s="1">
        <v>45877</v>
      </c>
      <c r="E3793">
        <v>21</v>
      </c>
    </row>
    <row r="3794" spans="1:5" x14ac:dyDescent="0.25">
      <c r="A3794" t="s">
        <v>5685</v>
      </c>
      <c r="B3794" t="s">
        <v>846</v>
      </c>
      <c r="C3794" t="s">
        <v>5686</v>
      </c>
      <c r="D3794" s="1">
        <v>45683</v>
      </c>
      <c r="E3794">
        <v>21</v>
      </c>
    </row>
    <row r="3795" spans="1:5" x14ac:dyDescent="0.25">
      <c r="A3795" t="s">
        <v>5687</v>
      </c>
      <c r="B3795" t="s">
        <v>846</v>
      </c>
      <c r="C3795" t="s">
        <v>5686</v>
      </c>
      <c r="D3795" s="1">
        <v>45701</v>
      </c>
      <c r="E3795">
        <v>21</v>
      </c>
    </row>
    <row r="3796" spans="1:5" x14ac:dyDescent="0.25">
      <c r="A3796" t="s">
        <v>5688</v>
      </c>
      <c r="B3796" t="s">
        <v>846</v>
      </c>
      <c r="C3796" t="s">
        <v>5686</v>
      </c>
      <c r="D3796" s="1">
        <v>45720</v>
      </c>
      <c r="E3796">
        <v>21</v>
      </c>
    </row>
    <row r="3797" spans="1:5" x14ac:dyDescent="0.25">
      <c r="A3797" t="s">
        <v>5689</v>
      </c>
      <c r="B3797" t="s">
        <v>846</v>
      </c>
      <c r="C3797" t="s">
        <v>5686</v>
      </c>
      <c r="D3797" s="1">
        <v>45740</v>
      </c>
      <c r="E3797">
        <v>21</v>
      </c>
    </row>
    <row r="3798" spans="1:5" x14ac:dyDescent="0.25">
      <c r="A3798" t="s">
        <v>5690</v>
      </c>
      <c r="B3798" t="s">
        <v>846</v>
      </c>
      <c r="C3798" t="s">
        <v>5686</v>
      </c>
      <c r="D3798" s="1">
        <v>45761</v>
      </c>
      <c r="E3798">
        <v>21</v>
      </c>
    </row>
    <row r="3799" spans="1:5" x14ac:dyDescent="0.25">
      <c r="A3799" t="s">
        <v>5691</v>
      </c>
      <c r="B3799" t="s">
        <v>846</v>
      </c>
      <c r="C3799" t="s">
        <v>5686</v>
      </c>
      <c r="D3799" s="1">
        <v>45785</v>
      </c>
      <c r="E3799">
        <v>21</v>
      </c>
    </row>
    <row r="3800" spans="1:5" x14ac:dyDescent="0.25">
      <c r="A3800" t="s">
        <v>5692</v>
      </c>
      <c r="B3800" t="s">
        <v>847</v>
      </c>
      <c r="C3800" t="s">
        <v>5693</v>
      </c>
      <c r="D3800" s="1">
        <v>45794</v>
      </c>
      <c r="E3800">
        <v>28</v>
      </c>
    </row>
    <row r="3801" spans="1:5" x14ac:dyDescent="0.25">
      <c r="A3801" t="s">
        <v>5694</v>
      </c>
      <c r="B3801" t="s">
        <v>847</v>
      </c>
      <c r="C3801" t="s">
        <v>5693</v>
      </c>
      <c r="D3801" s="1">
        <v>45825</v>
      </c>
      <c r="E3801">
        <v>28</v>
      </c>
    </row>
    <row r="3802" spans="1:5" x14ac:dyDescent="0.25">
      <c r="A3802" t="s">
        <v>5695</v>
      </c>
      <c r="B3802" t="s">
        <v>847</v>
      </c>
      <c r="C3802" t="s">
        <v>5693</v>
      </c>
      <c r="D3802" s="1">
        <v>45856</v>
      </c>
      <c r="E3802">
        <v>28</v>
      </c>
    </row>
    <row r="3803" spans="1:5" x14ac:dyDescent="0.25">
      <c r="A3803" t="s">
        <v>5696</v>
      </c>
      <c r="B3803" t="s">
        <v>847</v>
      </c>
      <c r="C3803" t="s">
        <v>5693</v>
      </c>
      <c r="D3803" s="1">
        <v>45882</v>
      </c>
      <c r="E3803">
        <v>28</v>
      </c>
    </row>
    <row r="3804" spans="1:5" x14ac:dyDescent="0.25">
      <c r="A3804" t="s">
        <v>5697</v>
      </c>
      <c r="B3804" t="s">
        <v>848</v>
      </c>
      <c r="C3804" t="s">
        <v>5698</v>
      </c>
      <c r="D3804" s="1">
        <v>45706</v>
      </c>
      <c r="E3804">
        <v>30</v>
      </c>
    </row>
    <row r="3805" spans="1:5" x14ac:dyDescent="0.25">
      <c r="A3805" t="s">
        <v>5699</v>
      </c>
      <c r="B3805" t="s">
        <v>848</v>
      </c>
      <c r="C3805" t="s">
        <v>5698</v>
      </c>
      <c r="D3805" s="1">
        <v>45737</v>
      </c>
      <c r="E3805">
        <v>30</v>
      </c>
    </row>
    <row r="3806" spans="1:5" x14ac:dyDescent="0.25">
      <c r="A3806" t="s">
        <v>5700</v>
      </c>
      <c r="B3806" t="s">
        <v>848</v>
      </c>
      <c r="C3806" t="s">
        <v>5698</v>
      </c>
      <c r="D3806" s="1">
        <v>45770</v>
      </c>
      <c r="E3806">
        <v>30</v>
      </c>
    </row>
    <row r="3807" spans="1:5" x14ac:dyDescent="0.25">
      <c r="A3807" t="s">
        <v>5701</v>
      </c>
      <c r="B3807" t="s">
        <v>848</v>
      </c>
      <c r="C3807" t="s">
        <v>5698</v>
      </c>
      <c r="D3807" s="1">
        <v>45799</v>
      </c>
      <c r="E3807">
        <v>30</v>
      </c>
    </row>
    <row r="3808" spans="1:5" x14ac:dyDescent="0.25">
      <c r="A3808" t="s">
        <v>5702</v>
      </c>
      <c r="B3808" t="s">
        <v>849</v>
      </c>
      <c r="C3808" t="s">
        <v>5703</v>
      </c>
      <c r="D3808" s="1">
        <v>45792</v>
      </c>
      <c r="E3808">
        <v>30</v>
      </c>
    </row>
    <row r="3809" spans="1:5" x14ac:dyDescent="0.25">
      <c r="A3809" t="s">
        <v>5704</v>
      </c>
      <c r="B3809" t="s">
        <v>849</v>
      </c>
      <c r="C3809" t="s">
        <v>5703</v>
      </c>
      <c r="D3809" s="1">
        <v>45820</v>
      </c>
      <c r="E3809">
        <v>30</v>
      </c>
    </row>
    <row r="3810" spans="1:5" x14ac:dyDescent="0.25">
      <c r="A3810" t="s">
        <v>5705</v>
      </c>
      <c r="B3810" t="s">
        <v>849</v>
      </c>
      <c r="C3810" t="s">
        <v>5703</v>
      </c>
      <c r="D3810" s="1">
        <v>45852</v>
      </c>
      <c r="E3810">
        <v>30</v>
      </c>
    </row>
    <row r="3811" spans="1:5" x14ac:dyDescent="0.25">
      <c r="A3811" t="s">
        <v>5706</v>
      </c>
      <c r="B3811" t="s">
        <v>849</v>
      </c>
      <c r="C3811" t="s">
        <v>5703</v>
      </c>
      <c r="D3811" s="1">
        <v>45884</v>
      </c>
      <c r="E3811">
        <v>30</v>
      </c>
    </row>
    <row r="3812" spans="1:5" x14ac:dyDescent="0.25">
      <c r="A3812" t="s">
        <v>5707</v>
      </c>
      <c r="B3812" t="s">
        <v>850</v>
      </c>
      <c r="C3812" t="s">
        <v>5708</v>
      </c>
      <c r="D3812" s="1">
        <v>45803</v>
      </c>
      <c r="E3812">
        <v>30</v>
      </c>
    </row>
    <row r="3813" spans="1:5" x14ac:dyDescent="0.25">
      <c r="A3813" t="s">
        <v>5709</v>
      </c>
      <c r="B3813" t="s">
        <v>850</v>
      </c>
      <c r="C3813" t="s">
        <v>5708</v>
      </c>
      <c r="D3813" s="1">
        <v>45836</v>
      </c>
      <c r="E3813">
        <v>30</v>
      </c>
    </row>
    <row r="3814" spans="1:5" x14ac:dyDescent="0.25">
      <c r="A3814" t="s">
        <v>5710</v>
      </c>
      <c r="B3814" t="s">
        <v>850</v>
      </c>
      <c r="C3814" t="s">
        <v>5708</v>
      </c>
      <c r="D3814" s="1">
        <v>45865</v>
      </c>
      <c r="E3814">
        <v>30</v>
      </c>
    </row>
    <row r="3815" spans="1:5" x14ac:dyDescent="0.25">
      <c r="A3815" t="s">
        <v>5711</v>
      </c>
      <c r="B3815" t="s">
        <v>850</v>
      </c>
      <c r="C3815" t="s">
        <v>5708</v>
      </c>
      <c r="D3815" s="1">
        <v>45895</v>
      </c>
      <c r="E3815">
        <v>30</v>
      </c>
    </row>
    <row r="3816" spans="1:5" x14ac:dyDescent="0.25">
      <c r="A3816" t="s">
        <v>5712</v>
      </c>
      <c r="B3816" t="s">
        <v>851</v>
      </c>
      <c r="C3816" t="s">
        <v>5713</v>
      </c>
      <c r="D3816" s="1">
        <v>45800</v>
      </c>
      <c r="E3816">
        <v>30</v>
      </c>
    </row>
    <row r="3817" spans="1:5" x14ac:dyDescent="0.25">
      <c r="A3817" t="s">
        <v>5714</v>
      </c>
      <c r="B3817" t="s">
        <v>851</v>
      </c>
      <c r="C3817" t="s">
        <v>5713</v>
      </c>
      <c r="D3817" s="1">
        <v>45830</v>
      </c>
      <c r="E3817">
        <v>30</v>
      </c>
    </row>
    <row r="3818" spans="1:5" x14ac:dyDescent="0.25">
      <c r="A3818" t="s">
        <v>5715</v>
      </c>
      <c r="B3818" t="s">
        <v>851</v>
      </c>
      <c r="C3818" t="s">
        <v>5713</v>
      </c>
      <c r="D3818" s="1">
        <v>45858</v>
      </c>
      <c r="E3818">
        <v>30</v>
      </c>
    </row>
    <row r="3819" spans="1:5" x14ac:dyDescent="0.25">
      <c r="A3819" t="s">
        <v>5716</v>
      </c>
      <c r="B3819" t="s">
        <v>851</v>
      </c>
      <c r="C3819" t="s">
        <v>5713</v>
      </c>
      <c r="D3819" s="1">
        <v>45885</v>
      </c>
      <c r="E3819">
        <v>30</v>
      </c>
    </row>
    <row r="3820" spans="1:5" x14ac:dyDescent="0.25">
      <c r="A3820" t="s">
        <v>5717</v>
      </c>
      <c r="B3820" t="s">
        <v>851</v>
      </c>
      <c r="C3820" t="s">
        <v>5713</v>
      </c>
      <c r="D3820" s="1">
        <v>45914</v>
      </c>
      <c r="E3820">
        <v>30</v>
      </c>
    </row>
    <row r="3821" spans="1:5" x14ac:dyDescent="0.25">
      <c r="A3821" t="s">
        <v>5718</v>
      </c>
      <c r="B3821" t="s">
        <v>851</v>
      </c>
      <c r="C3821" t="s">
        <v>5713</v>
      </c>
      <c r="D3821" s="1">
        <v>45942</v>
      </c>
      <c r="E3821">
        <v>30</v>
      </c>
    </row>
    <row r="3822" spans="1:5" x14ac:dyDescent="0.25">
      <c r="A3822" t="s">
        <v>5719</v>
      </c>
      <c r="B3822" t="s">
        <v>852</v>
      </c>
      <c r="C3822" t="s">
        <v>5720</v>
      </c>
      <c r="D3822" s="1">
        <v>45764</v>
      </c>
      <c r="E3822">
        <v>28</v>
      </c>
    </row>
    <row r="3823" spans="1:5" x14ac:dyDescent="0.25">
      <c r="A3823" t="s">
        <v>5721</v>
      </c>
      <c r="B3823" t="s">
        <v>852</v>
      </c>
      <c r="C3823" t="s">
        <v>5720</v>
      </c>
      <c r="D3823" s="1">
        <v>45792</v>
      </c>
      <c r="E3823">
        <v>28</v>
      </c>
    </row>
    <row r="3824" spans="1:5" x14ac:dyDescent="0.25">
      <c r="A3824" t="s">
        <v>5722</v>
      </c>
      <c r="B3824" t="s">
        <v>852</v>
      </c>
      <c r="C3824" t="s">
        <v>5720</v>
      </c>
      <c r="D3824" s="1">
        <v>45823</v>
      </c>
      <c r="E3824">
        <v>28</v>
      </c>
    </row>
    <row r="3825" spans="1:5" x14ac:dyDescent="0.25">
      <c r="A3825" t="s">
        <v>5723</v>
      </c>
      <c r="B3825" t="s">
        <v>852</v>
      </c>
      <c r="C3825" t="s">
        <v>5720</v>
      </c>
      <c r="D3825" s="1">
        <v>45851</v>
      </c>
      <c r="E3825">
        <v>28</v>
      </c>
    </row>
    <row r="3826" spans="1:5" x14ac:dyDescent="0.25">
      <c r="A3826" t="s">
        <v>5724</v>
      </c>
      <c r="B3826" t="s">
        <v>853</v>
      </c>
      <c r="C3826" t="s">
        <v>5725</v>
      </c>
      <c r="D3826" s="1">
        <v>45821</v>
      </c>
      <c r="E3826">
        <v>28</v>
      </c>
    </row>
    <row r="3827" spans="1:5" x14ac:dyDescent="0.25">
      <c r="A3827" t="s">
        <v>5726</v>
      </c>
      <c r="B3827" t="s">
        <v>853</v>
      </c>
      <c r="C3827" t="s">
        <v>5725</v>
      </c>
      <c r="D3827" s="1">
        <v>45847</v>
      </c>
      <c r="E3827">
        <v>28</v>
      </c>
    </row>
    <row r="3828" spans="1:5" x14ac:dyDescent="0.25">
      <c r="A3828" t="s">
        <v>5727</v>
      </c>
      <c r="B3828" t="s">
        <v>853</v>
      </c>
      <c r="C3828" t="s">
        <v>5725</v>
      </c>
      <c r="D3828" s="1">
        <v>45872</v>
      </c>
      <c r="E3828">
        <v>28</v>
      </c>
    </row>
    <row r="3829" spans="1:5" x14ac:dyDescent="0.25">
      <c r="A3829" t="s">
        <v>5728</v>
      </c>
      <c r="B3829" t="s">
        <v>853</v>
      </c>
      <c r="C3829" t="s">
        <v>5725</v>
      </c>
      <c r="D3829" s="1">
        <v>45899</v>
      </c>
      <c r="E3829">
        <v>28</v>
      </c>
    </row>
    <row r="3830" spans="1:5" x14ac:dyDescent="0.25">
      <c r="A3830" t="s">
        <v>5729</v>
      </c>
      <c r="B3830" t="s">
        <v>853</v>
      </c>
      <c r="C3830" t="s">
        <v>5725</v>
      </c>
      <c r="D3830" s="1">
        <v>45927</v>
      </c>
      <c r="E3830">
        <v>28</v>
      </c>
    </row>
    <row r="3831" spans="1:5" x14ac:dyDescent="0.25">
      <c r="A3831" t="s">
        <v>5730</v>
      </c>
      <c r="B3831" t="s">
        <v>853</v>
      </c>
      <c r="C3831" t="s">
        <v>5725</v>
      </c>
      <c r="D3831" s="1">
        <v>45957</v>
      </c>
      <c r="E3831">
        <v>28</v>
      </c>
    </row>
    <row r="3832" spans="1:5" x14ac:dyDescent="0.25">
      <c r="A3832" t="s">
        <v>5731</v>
      </c>
      <c r="B3832" t="s">
        <v>854</v>
      </c>
      <c r="C3832" t="s">
        <v>5732</v>
      </c>
      <c r="D3832" s="1">
        <v>45749</v>
      </c>
      <c r="E3832">
        <v>28</v>
      </c>
    </row>
    <row r="3833" spans="1:5" x14ac:dyDescent="0.25">
      <c r="A3833" t="s">
        <v>5733</v>
      </c>
      <c r="B3833" t="s">
        <v>854</v>
      </c>
      <c r="C3833" t="s">
        <v>5732</v>
      </c>
      <c r="D3833" s="1">
        <v>45780</v>
      </c>
      <c r="E3833">
        <v>28</v>
      </c>
    </row>
    <row r="3834" spans="1:5" x14ac:dyDescent="0.25">
      <c r="A3834" t="s">
        <v>5734</v>
      </c>
      <c r="B3834" t="s">
        <v>854</v>
      </c>
      <c r="C3834" t="s">
        <v>5732</v>
      </c>
      <c r="D3834" s="1">
        <v>45805</v>
      </c>
      <c r="E3834">
        <v>28</v>
      </c>
    </row>
    <row r="3835" spans="1:5" x14ac:dyDescent="0.25">
      <c r="A3835" t="s">
        <v>5735</v>
      </c>
      <c r="B3835" t="s">
        <v>854</v>
      </c>
      <c r="C3835" t="s">
        <v>5732</v>
      </c>
      <c r="D3835" s="1">
        <v>45834</v>
      </c>
      <c r="E3835">
        <v>28</v>
      </c>
    </row>
    <row r="3836" spans="1:5" x14ac:dyDescent="0.25">
      <c r="A3836" t="s">
        <v>5736</v>
      </c>
      <c r="B3836" t="s">
        <v>855</v>
      </c>
      <c r="C3836" t="s">
        <v>5737</v>
      </c>
      <c r="D3836" s="1">
        <v>45837</v>
      </c>
      <c r="E3836">
        <v>21</v>
      </c>
    </row>
    <row r="3837" spans="1:5" x14ac:dyDescent="0.25">
      <c r="A3837" t="s">
        <v>5738</v>
      </c>
      <c r="B3837" t="s">
        <v>855</v>
      </c>
      <c r="C3837" t="s">
        <v>5737</v>
      </c>
      <c r="D3837" s="1">
        <v>45860</v>
      </c>
      <c r="E3837">
        <v>21</v>
      </c>
    </row>
    <row r="3838" spans="1:5" x14ac:dyDescent="0.25">
      <c r="A3838" t="s">
        <v>5739</v>
      </c>
      <c r="B3838" t="s">
        <v>855</v>
      </c>
      <c r="C3838" t="s">
        <v>5737</v>
      </c>
      <c r="D3838" s="1">
        <v>45880</v>
      </c>
      <c r="E3838">
        <v>21</v>
      </c>
    </row>
    <row r="3839" spans="1:5" x14ac:dyDescent="0.25">
      <c r="A3839" t="s">
        <v>5740</v>
      </c>
      <c r="B3839" t="s">
        <v>855</v>
      </c>
      <c r="C3839" t="s">
        <v>5737</v>
      </c>
      <c r="D3839" s="1">
        <v>45902</v>
      </c>
      <c r="E3839">
        <v>21</v>
      </c>
    </row>
    <row r="3840" spans="1:5" x14ac:dyDescent="0.25">
      <c r="A3840" t="s">
        <v>5741</v>
      </c>
      <c r="B3840" t="s">
        <v>855</v>
      </c>
      <c r="C3840" t="s">
        <v>5737</v>
      </c>
      <c r="D3840" s="1">
        <v>45921</v>
      </c>
      <c r="E3840">
        <v>21</v>
      </c>
    </row>
    <row r="3841" spans="1:5" x14ac:dyDescent="0.25">
      <c r="A3841" t="s">
        <v>5742</v>
      </c>
      <c r="B3841" t="s">
        <v>855</v>
      </c>
      <c r="C3841" t="s">
        <v>5737</v>
      </c>
      <c r="D3841" s="1">
        <v>45945</v>
      </c>
      <c r="E3841">
        <v>21</v>
      </c>
    </row>
    <row r="3842" spans="1:5" x14ac:dyDescent="0.25">
      <c r="A3842" t="s">
        <v>5743</v>
      </c>
      <c r="B3842" t="s">
        <v>856</v>
      </c>
      <c r="C3842" t="s">
        <v>5744</v>
      </c>
      <c r="D3842" s="1">
        <v>45684</v>
      </c>
      <c r="E3842">
        <v>21</v>
      </c>
    </row>
    <row r="3843" spans="1:5" x14ac:dyDescent="0.25">
      <c r="A3843" t="s">
        <v>5745</v>
      </c>
      <c r="B3843" t="s">
        <v>856</v>
      </c>
      <c r="C3843" t="s">
        <v>5744</v>
      </c>
      <c r="D3843" s="1">
        <v>45702</v>
      </c>
      <c r="E3843">
        <v>21</v>
      </c>
    </row>
    <row r="3844" spans="1:5" x14ac:dyDescent="0.25">
      <c r="A3844" t="s">
        <v>5746</v>
      </c>
      <c r="B3844" t="s">
        <v>856</v>
      </c>
      <c r="C3844" t="s">
        <v>5744</v>
      </c>
      <c r="D3844" s="1">
        <v>45723</v>
      </c>
      <c r="E3844">
        <v>21</v>
      </c>
    </row>
    <row r="3845" spans="1:5" x14ac:dyDescent="0.25">
      <c r="A3845" t="s">
        <v>5747</v>
      </c>
      <c r="B3845" t="s">
        <v>856</v>
      </c>
      <c r="C3845" t="s">
        <v>5744</v>
      </c>
      <c r="D3845" s="1">
        <v>45746</v>
      </c>
      <c r="E3845">
        <v>21</v>
      </c>
    </row>
    <row r="3846" spans="1:5" x14ac:dyDescent="0.25">
      <c r="A3846" t="s">
        <v>5748</v>
      </c>
      <c r="B3846" t="s">
        <v>856</v>
      </c>
      <c r="C3846" t="s">
        <v>5744</v>
      </c>
      <c r="D3846" s="1">
        <v>45770</v>
      </c>
      <c r="E3846">
        <v>21</v>
      </c>
    </row>
    <row r="3847" spans="1:5" x14ac:dyDescent="0.25">
      <c r="A3847" t="s">
        <v>5749</v>
      </c>
      <c r="B3847" t="s">
        <v>856</v>
      </c>
      <c r="C3847" t="s">
        <v>5744</v>
      </c>
      <c r="D3847" s="1">
        <v>45789</v>
      </c>
      <c r="E3847">
        <v>21</v>
      </c>
    </row>
    <row r="3848" spans="1:5" x14ac:dyDescent="0.25">
      <c r="A3848" t="s">
        <v>5750</v>
      </c>
      <c r="B3848" t="s">
        <v>857</v>
      </c>
      <c r="C3848" t="s">
        <v>5751</v>
      </c>
      <c r="D3848" s="1">
        <v>45704</v>
      </c>
      <c r="E3848">
        <v>21</v>
      </c>
    </row>
    <row r="3849" spans="1:5" x14ac:dyDescent="0.25">
      <c r="A3849" t="s">
        <v>5752</v>
      </c>
      <c r="B3849" t="s">
        <v>857</v>
      </c>
      <c r="C3849" t="s">
        <v>5751</v>
      </c>
      <c r="D3849" s="1">
        <v>45728</v>
      </c>
      <c r="E3849">
        <v>21</v>
      </c>
    </row>
    <row r="3850" spans="1:5" x14ac:dyDescent="0.25">
      <c r="A3850" t="s">
        <v>5753</v>
      </c>
      <c r="B3850" t="s">
        <v>857</v>
      </c>
      <c r="C3850" t="s">
        <v>5751</v>
      </c>
      <c r="D3850" s="1">
        <v>45752</v>
      </c>
      <c r="E3850">
        <v>21</v>
      </c>
    </row>
    <row r="3851" spans="1:5" x14ac:dyDescent="0.25">
      <c r="A3851" t="s">
        <v>5754</v>
      </c>
      <c r="B3851" t="s">
        <v>857</v>
      </c>
      <c r="C3851" t="s">
        <v>5751</v>
      </c>
      <c r="D3851" s="1">
        <v>45773</v>
      </c>
      <c r="E3851">
        <v>21</v>
      </c>
    </row>
    <row r="3852" spans="1:5" x14ac:dyDescent="0.25">
      <c r="A3852" t="s">
        <v>5755</v>
      </c>
      <c r="B3852" t="s">
        <v>857</v>
      </c>
      <c r="C3852" t="s">
        <v>5751</v>
      </c>
      <c r="D3852" s="1">
        <v>45796</v>
      </c>
      <c r="E3852">
        <v>21</v>
      </c>
    </row>
    <row r="3853" spans="1:5" x14ac:dyDescent="0.25">
      <c r="A3853" t="s">
        <v>5756</v>
      </c>
      <c r="B3853" t="s">
        <v>858</v>
      </c>
      <c r="C3853" t="s">
        <v>5757</v>
      </c>
      <c r="D3853" s="1">
        <v>45760</v>
      </c>
      <c r="E3853">
        <v>28</v>
      </c>
    </row>
    <row r="3854" spans="1:5" x14ac:dyDescent="0.25">
      <c r="A3854" t="s">
        <v>5758</v>
      </c>
      <c r="B3854" t="s">
        <v>858</v>
      </c>
      <c r="C3854" t="s">
        <v>5757</v>
      </c>
      <c r="D3854" s="1">
        <v>45790</v>
      </c>
      <c r="E3854">
        <v>28</v>
      </c>
    </row>
    <row r="3855" spans="1:5" x14ac:dyDescent="0.25">
      <c r="A3855" t="s">
        <v>5759</v>
      </c>
      <c r="B3855" t="s">
        <v>858</v>
      </c>
      <c r="C3855" t="s">
        <v>5757</v>
      </c>
      <c r="D3855" s="1">
        <v>45817</v>
      </c>
      <c r="E3855">
        <v>28</v>
      </c>
    </row>
    <row r="3856" spans="1:5" x14ac:dyDescent="0.25">
      <c r="A3856" t="s">
        <v>5760</v>
      </c>
      <c r="B3856" t="s">
        <v>858</v>
      </c>
      <c r="C3856" t="s">
        <v>5757</v>
      </c>
      <c r="D3856" s="1">
        <v>45847</v>
      </c>
      <c r="E3856">
        <v>28</v>
      </c>
    </row>
    <row r="3857" spans="1:5" x14ac:dyDescent="0.25">
      <c r="A3857" t="s">
        <v>5761</v>
      </c>
      <c r="B3857" t="s">
        <v>858</v>
      </c>
      <c r="C3857" t="s">
        <v>5757</v>
      </c>
      <c r="D3857" s="1">
        <v>45874</v>
      </c>
      <c r="E3857">
        <v>28</v>
      </c>
    </row>
    <row r="3858" spans="1:5" x14ac:dyDescent="0.25">
      <c r="A3858" t="s">
        <v>5762</v>
      </c>
      <c r="B3858" t="s">
        <v>859</v>
      </c>
      <c r="C3858" t="s">
        <v>5763</v>
      </c>
      <c r="D3858" s="1">
        <v>45744</v>
      </c>
      <c r="E3858">
        <v>21</v>
      </c>
    </row>
    <row r="3859" spans="1:5" x14ac:dyDescent="0.25">
      <c r="A3859" t="s">
        <v>5764</v>
      </c>
      <c r="B3859" t="s">
        <v>859</v>
      </c>
      <c r="C3859" t="s">
        <v>5763</v>
      </c>
      <c r="D3859" s="1">
        <v>45766</v>
      </c>
      <c r="E3859">
        <v>21</v>
      </c>
    </row>
    <row r="3860" spans="1:5" x14ac:dyDescent="0.25">
      <c r="A3860" t="s">
        <v>5765</v>
      </c>
      <c r="B3860" t="s">
        <v>859</v>
      </c>
      <c r="C3860" t="s">
        <v>5763</v>
      </c>
      <c r="D3860" s="1">
        <v>45785</v>
      </c>
      <c r="E3860">
        <v>21</v>
      </c>
    </row>
    <row r="3861" spans="1:5" x14ac:dyDescent="0.25">
      <c r="A3861" t="s">
        <v>5766</v>
      </c>
      <c r="B3861" t="s">
        <v>859</v>
      </c>
      <c r="C3861" t="s">
        <v>5763</v>
      </c>
      <c r="D3861" s="1">
        <v>45808</v>
      </c>
      <c r="E3861">
        <v>21</v>
      </c>
    </row>
    <row r="3862" spans="1:5" x14ac:dyDescent="0.25">
      <c r="A3862" t="s">
        <v>5767</v>
      </c>
      <c r="B3862" t="s">
        <v>859</v>
      </c>
      <c r="C3862" t="s">
        <v>5763</v>
      </c>
      <c r="D3862" s="1">
        <v>45826</v>
      </c>
      <c r="E3862">
        <v>21</v>
      </c>
    </row>
    <row r="3863" spans="1:5" x14ac:dyDescent="0.25">
      <c r="A3863" t="s">
        <v>5768</v>
      </c>
      <c r="B3863" t="s">
        <v>859</v>
      </c>
      <c r="C3863" t="s">
        <v>5763</v>
      </c>
      <c r="D3863" s="1">
        <v>45848</v>
      </c>
      <c r="E3863">
        <v>21</v>
      </c>
    </row>
    <row r="3864" spans="1:5" x14ac:dyDescent="0.25">
      <c r="A3864" t="s">
        <v>5769</v>
      </c>
      <c r="B3864" t="s">
        <v>860</v>
      </c>
      <c r="C3864" t="s">
        <v>5770</v>
      </c>
      <c r="D3864" s="1">
        <v>45794</v>
      </c>
      <c r="E3864">
        <v>30</v>
      </c>
    </row>
    <row r="3865" spans="1:5" x14ac:dyDescent="0.25">
      <c r="A3865" t="s">
        <v>5771</v>
      </c>
      <c r="B3865" t="s">
        <v>860</v>
      </c>
      <c r="C3865" t="s">
        <v>5770</v>
      </c>
      <c r="D3865" s="1">
        <v>45825</v>
      </c>
      <c r="E3865">
        <v>30</v>
      </c>
    </row>
    <row r="3866" spans="1:5" x14ac:dyDescent="0.25">
      <c r="A3866" t="s">
        <v>5772</v>
      </c>
      <c r="B3866" t="s">
        <v>860</v>
      </c>
      <c r="C3866" t="s">
        <v>5770</v>
      </c>
      <c r="D3866" s="1">
        <v>45856</v>
      </c>
      <c r="E3866">
        <v>30</v>
      </c>
    </row>
    <row r="3867" spans="1:5" x14ac:dyDescent="0.25">
      <c r="A3867" t="s">
        <v>5773</v>
      </c>
      <c r="B3867" t="s">
        <v>860</v>
      </c>
      <c r="C3867" t="s">
        <v>5770</v>
      </c>
      <c r="D3867" s="1">
        <v>45887</v>
      </c>
      <c r="E3867">
        <v>30</v>
      </c>
    </row>
    <row r="3868" spans="1:5" x14ac:dyDescent="0.25">
      <c r="A3868" t="s">
        <v>5774</v>
      </c>
      <c r="B3868" t="s">
        <v>860</v>
      </c>
      <c r="C3868" t="s">
        <v>5770</v>
      </c>
      <c r="D3868" s="1">
        <v>45914</v>
      </c>
      <c r="E3868">
        <v>30</v>
      </c>
    </row>
    <row r="3869" spans="1:5" x14ac:dyDescent="0.25">
      <c r="A3869" t="s">
        <v>5775</v>
      </c>
      <c r="B3869" t="s">
        <v>860</v>
      </c>
      <c r="C3869" t="s">
        <v>5770</v>
      </c>
      <c r="D3869" s="1">
        <v>45943</v>
      </c>
      <c r="E3869">
        <v>30</v>
      </c>
    </row>
    <row r="3870" spans="1:5" x14ac:dyDescent="0.25">
      <c r="A3870" t="s">
        <v>5776</v>
      </c>
      <c r="B3870" t="s">
        <v>861</v>
      </c>
      <c r="C3870" t="s">
        <v>5777</v>
      </c>
      <c r="D3870" s="1">
        <v>45748</v>
      </c>
      <c r="E3870">
        <v>28</v>
      </c>
    </row>
    <row r="3871" spans="1:5" x14ac:dyDescent="0.25">
      <c r="A3871" t="s">
        <v>5778</v>
      </c>
      <c r="B3871" t="s">
        <v>861</v>
      </c>
      <c r="C3871" t="s">
        <v>5777</v>
      </c>
      <c r="D3871" s="1">
        <v>45778</v>
      </c>
      <c r="E3871">
        <v>28</v>
      </c>
    </row>
    <row r="3872" spans="1:5" x14ac:dyDescent="0.25">
      <c r="A3872" t="s">
        <v>5779</v>
      </c>
      <c r="B3872" t="s">
        <v>861</v>
      </c>
      <c r="C3872" t="s">
        <v>5777</v>
      </c>
      <c r="D3872" s="1">
        <v>45809</v>
      </c>
      <c r="E3872">
        <v>28</v>
      </c>
    </row>
    <row r="3873" spans="1:5" x14ac:dyDescent="0.25">
      <c r="A3873" t="s">
        <v>5780</v>
      </c>
      <c r="B3873" t="s">
        <v>862</v>
      </c>
      <c r="C3873" t="s">
        <v>5781</v>
      </c>
      <c r="D3873" s="1">
        <v>45798</v>
      </c>
      <c r="E3873">
        <v>30</v>
      </c>
    </row>
    <row r="3874" spans="1:5" x14ac:dyDescent="0.25">
      <c r="A3874" t="s">
        <v>5782</v>
      </c>
      <c r="B3874" t="s">
        <v>862</v>
      </c>
      <c r="C3874" t="s">
        <v>5781</v>
      </c>
      <c r="D3874" s="1">
        <v>45831</v>
      </c>
      <c r="E3874">
        <v>30</v>
      </c>
    </row>
    <row r="3875" spans="1:5" x14ac:dyDescent="0.25">
      <c r="A3875" t="s">
        <v>5783</v>
      </c>
      <c r="B3875" t="s">
        <v>862</v>
      </c>
      <c r="C3875" t="s">
        <v>5781</v>
      </c>
      <c r="D3875" s="1">
        <v>45863</v>
      </c>
      <c r="E3875">
        <v>30</v>
      </c>
    </row>
    <row r="3876" spans="1:5" x14ac:dyDescent="0.25">
      <c r="A3876" t="s">
        <v>5784</v>
      </c>
      <c r="B3876" t="s">
        <v>863</v>
      </c>
      <c r="C3876" t="s">
        <v>5785</v>
      </c>
      <c r="D3876" s="1">
        <v>45753</v>
      </c>
      <c r="E3876">
        <v>30</v>
      </c>
    </row>
    <row r="3877" spans="1:5" x14ac:dyDescent="0.25">
      <c r="A3877" t="s">
        <v>5786</v>
      </c>
      <c r="B3877" t="s">
        <v>863</v>
      </c>
      <c r="C3877" t="s">
        <v>5785</v>
      </c>
      <c r="D3877" s="1">
        <v>45785</v>
      </c>
      <c r="E3877">
        <v>30</v>
      </c>
    </row>
    <row r="3878" spans="1:5" x14ac:dyDescent="0.25">
      <c r="A3878" t="s">
        <v>5787</v>
      </c>
      <c r="B3878" t="s">
        <v>863</v>
      </c>
      <c r="C3878" t="s">
        <v>5785</v>
      </c>
      <c r="D3878" s="1">
        <v>45812</v>
      </c>
      <c r="E3878">
        <v>30</v>
      </c>
    </row>
    <row r="3879" spans="1:5" x14ac:dyDescent="0.25">
      <c r="A3879" t="s">
        <v>5788</v>
      </c>
      <c r="B3879" t="s">
        <v>863</v>
      </c>
      <c r="C3879" t="s">
        <v>5785</v>
      </c>
      <c r="D3879" s="1">
        <v>45842</v>
      </c>
      <c r="E3879">
        <v>30</v>
      </c>
    </row>
    <row r="3880" spans="1:5" x14ac:dyDescent="0.25">
      <c r="A3880" t="s">
        <v>5789</v>
      </c>
      <c r="B3880" t="s">
        <v>864</v>
      </c>
      <c r="C3880" t="s">
        <v>5790</v>
      </c>
      <c r="D3880" s="1">
        <v>45820</v>
      </c>
      <c r="E3880">
        <v>28</v>
      </c>
    </row>
    <row r="3881" spans="1:5" x14ac:dyDescent="0.25">
      <c r="A3881" t="s">
        <v>5791</v>
      </c>
      <c r="B3881" t="s">
        <v>864</v>
      </c>
      <c r="C3881" t="s">
        <v>5790</v>
      </c>
      <c r="D3881" s="1">
        <v>45851</v>
      </c>
      <c r="E3881">
        <v>28</v>
      </c>
    </row>
    <row r="3882" spans="1:5" x14ac:dyDescent="0.25">
      <c r="A3882" t="s">
        <v>5792</v>
      </c>
      <c r="B3882" t="s">
        <v>864</v>
      </c>
      <c r="C3882" t="s">
        <v>5790</v>
      </c>
      <c r="D3882" s="1">
        <v>45878</v>
      </c>
      <c r="E3882">
        <v>28</v>
      </c>
    </row>
    <row r="3883" spans="1:5" x14ac:dyDescent="0.25">
      <c r="A3883" t="s">
        <v>5793</v>
      </c>
      <c r="B3883" t="s">
        <v>864</v>
      </c>
      <c r="C3883" t="s">
        <v>5790</v>
      </c>
      <c r="D3883" s="1">
        <v>45905</v>
      </c>
      <c r="E3883">
        <v>28</v>
      </c>
    </row>
    <row r="3884" spans="1:5" x14ac:dyDescent="0.25">
      <c r="A3884" t="s">
        <v>5794</v>
      </c>
      <c r="B3884" t="s">
        <v>864</v>
      </c>
      <c r="C3884" t="s">
        <v>5790</v>
      </c>
      <c r="D3884" s="1">
        <v>45936</v>
      </c>
      <c r="E3884">
        <v>28</v>
      </c>
    </row>
    <row r="3885" spans="1:5" x14ac:dyDescent="0.25">
      <c r="A3885" t="s">
        <v>5795</v>
      </c>
      <c r="B3885" t="s">
        <v>865</v>
      </c>
      <c r="C3885" t="s">
        <v>5796</v>
      </c>
      <c r="D3885" s="1">
        <v>45740</v>
      </c>
      <c r="E3885">
        <v>28</v>
      </c>
    </row>
    <row r="3886" spans="1:5" x14ac:dyDescent="0.25">
      <c r="A3886" t="s">
        <v>5797</v>
      </c>
      <c r="B3886" t="s">
        <v>865</v>
      </c>
      <c r="C3886" t="s">
        <v>5796</v>
      </c>
      <c r="D3886" s="1">
        <v>45766</v>
      </c>
      <c r="E3886">
        <v>28</v>
      </c>
    </row>
    <row r="3887" spans="1:5" x14ac:dyDescent="0.25">
      <c r="A3887" t="s">
        <v>5798</v>
      </c>
      <c r="B3887" t="s">
        <v>865</v>
      </c>
      <c r="C3887" t="s">
        <v>5796</v>
      </c>
      <c r="D3887" s="1">
        <v>45796</v>
      </c>
      <c r="E3887">
        <v>28</v>
      </c>
    </row>
    <row r="3888" spans="1:5" x14ac:dyDescent="0.25">
      <c r="A3888" t="s">
        <v>5799</v>
      </c>
      <c r="B3888" t="s">
        <v>865</v>
      </c>
      <c r="C3888" t="s">
        <v>5796</v>
      </c>
      <c r="D3888" s="1">
        <v>45827</v>
      </c>
      <c r="E3888">
        <v>28</v>
      </c>
    </row>
    <row r="3889" spans="1:5" x14ac:dyDescent="0.25">
      <c r="A3889" t="s">
        <v>5800</v>
      </c>
      <c r="B3889" t="s">
        <v>865</v>
      </c>
      <c r="C3889" t="s">
        <v>5796</v>
      </c>
      <c r="D3889" s="1">
        <v>45858</v>
      </c>
      <c r="E3889">
        <v>28</v>
      </c>
    </row>
    <row r="3890" spans="1:5" x14ac:dyDescent="0.25">
      <c r="A3890" t="s">
        <v>5801</v>
      </c>
      <c r="B3890" t="s">
        <v>866</v>
      </c>
      <c r="C3890" t="s">
        <v>5802</v>
      </c>
      <c r="D3890" s="1">
        <v>45802</v>
      </c>
      <c r="E3890">
        <v>28</v>
      </c>
    </row>
    <row r="3891" spans="1:5" x14ac:dyDescent="0.25">
      <c r="A3891" t="s">
        <v>5803</v>
      </c>
      <c r="B3891" t="s">
        <v>866</v>
      </c>
      <c r="C3891" t="s">
        <v>5802</v>
      </c>
      <c r="D3891" s="1">
        <v>45829</v>
      </c>
      <c r="E3891">
        <v>28</v>
      </c>
    </row>
    <row r="3892" spans="1:5" x14ac:dyDescent="0.25">
      <c r="A3892" t="s">
        <v>5804</v>
      </c>
      <c r="B3892" t="s">
        <v>866</v>
      </c>
      <c r="C3892" t="s">
        <v>5802</v>
      </c>
      <c r="D3892" s="1">
        <v>45856</v>
      </c>
      <c r="E3892">
        <v>28</v>
      </c>
    </row>
    <row r="3893" spans="1:5" x14ac:dyDescent="0.25">
      <c r="A3893" t="s">
        <v>5805</v>
      </c>
      <c r="B3893" t="s">
        <v>867</v>
      </c>
      <c r="C3893" t="s">
        <v>5806</v>
      </c>
      <c r="D3893" s="1">
        <v>45712</v>
      </c>
      <c r="E3893">
        <v>30</v>
      </c>
    </row>
    <row r="3894" spans="1:5" x14ac:dyDescent="0.25">
      <c r="A3894" t="s">
        <v>5807</v>
      </c>
      <c r="B3894" t="s">
        <v>867</v>
      </c>
      <c r="C3894" t="s">
        <v>5806</v>
      </c>
      <c r="D3894" s="1">
        <v>45741</v>
      </c>
      <c r="E3894">
        <v>30</v>
      </c>
    </row>
    <row r="3895" spans="1:5" x14ac:dyDescent="0.25">
      <c r="A3895" t="s">
        <v>5808</v>
      </c>
      <c r="B3895" t="s">
        <v>867</v>
      </c>
      <c r="C3895" t="s">
        <v>5806</v>
      </c>
      <c r="D3895" s="1">
        <v>45773</v>
      </c>
      <c r="E3895">
        <v>30</v>
      </c>
    </row>
    <row r="3896" spans="1:5" x14ac:dyDescent="0.25">
      <c r="A3896" t="s">
        <v>5809</v>
      </c>
      <c r="B3896" t="s">
        <v>868</v>
      </c>
      <c r="C3896" t="s">
        <v>5810</v>
      </c>
      <c r="D3896" s="1">
        <v>45798</v>
      </c>
      <c r="E3896">
        <v>28</v>
      </c>
    </row>
    <row r="3897" spans="1:5" x14ac:dyDescent="0.25">
      <c r="A3897" t="s">
        <v>5811</v>
      </c>
      <c r="B3897" t="s">
        <v>868</v>
      </c>
      <c r="C3897" t="s">
        <v>5810</v>
      </c>
      <c r="D3897" s="1">
        <v>45829</v>
      </c>
      <c r="E3897">
        <v>28</v>
      </c>
    </row>
    <row r="3898" spans="1:5" x14ac:dyDescent="0.25">
      <c r="A3898" t="s">
        <v>5812</v>
      </c>
      <c r="B3898" t="s">
        <v>868</v>
      </c>
      <c r="C3898" t="s">
        <v>5810</v>
      </c>
      <c r="D3898" s="1">
        <v>45856</v>
      </c>
      <c r="E3898">
        <v>28</v>
      </c>
    </row>
    <row r="3899" spans="1:5" x14ac:dyDescent="0.25">
      <c r="A3899" t="s">
        <v>5813</v>
      </c>
      <c r="B3899" t="s">
        <v>868</v>
      </c>
      <c r="C3899" t="s">
        <v>5810</v>
      </c>
      <c r="D3899" s="1">
        <v>45887</v>
      </c>
      <c r="E3899">
        <v>28</v>
      </c>
    </row>
    <row r="3900" spans="1:5" x14ac:dyDescent="0.25">
      <c r="A3900" t="s">
        <v>5814</v>
      </c>
      <c r="B3900" t="s">
        <v>869</v>
      </c>
      <c r="C3900" t="s">
        <v>5815</v>
      </c>
      <c r="D3900" s="1">
        <v>45750</v>
      </c>
      <c r="E3900">
        <v>21</v>
      </c>
    </row>
    <row r="3901" spans="1:5" x14ac:dyDescent="0.25">
      <c r="A3901" t="s">
        <v>5816</v>
      </c>
      <c r="B3901" t="s">
        <v>869</v>
      </c>
      <c r="C3901" t="s">
        <v>5815</v>
      </c>
      <c r="D3901" s="1">
        <v>45768</v>
      </c>
      <c r="E3901">
        <v>21</v>
      </c>
    </row>
    <row r="3902" spans="1:5" x14ac:dyDescent="0.25">
      <c r="A3902" t="s">
        <v>5817</v>
      </c>
      <c r="B3902" t="s">
        <v>869</v>
      </c>
      <c r="C3902" t="s">
        <v>5815</v>
      </c>
      <c r="D3902" s="1">
        <v>45787</v>
      </c>
      <c r="E3902">
        <v>21</v>
      </c>
    </row>
    <row r="3903" spans="1:5" x14ac:dyDescent="0.25">
      <c r="A3903" t="s">
        <v>5818</v>
      </c>
      <c r="B3903" t="s">
        <v>869</v>
      </c>
      <c r="C3903" t="s">
        <v>5815</v>
      </c>
      <c r="D3903" s="1">
        <v>45809</v>
      </c>
      <c r="E3903">
        <v>21</v>
      </c>
    </row>
    <row r="3904" spans="1:5" x14ac:dyDescent="0.25">
      <c r="A3904" t="s">
        <v>5819</v>
      </c>
      <c r="B3904" t="s">
        <v>870</v>
      </c>
      <c r="C3904" t="s">
        <v>5820</v>
      </c>
      <c r="D3904" s="1">
        <v>45772</v>
      </c>
      <c r="E3904">
        <v>30</v>
      </c>
    </row>
    <row r="3905" spans="1:5" x14ac:dyDescent="0.25">
      <c r="A3905" t="s">
        <v>5821</v>
      </c>
      <c r="B3905" t="s">
        <v>870</v>
      </c>
      <c r="C3905" t="s">
        <v>5820</v>
      </c>
      <c r="D3905" s="1">
        <v>45803</v>
      </c>
      <c r="E3905">
        <v>30</v>
      </c>
    </row>
    <row r="3906" spans="1:5" x14ac:dyDescent="0.25">
      <c r="A3906" t="s">
        <v>5822</v>
      </c>
      <c r="B3906" t="s">
        <v>870</v>
      </c>
      <c r="C3906" t="s">
        <v>5820</v>
      </c>
      <c r="D3906" s="1">
        <v>45831</v>
      </c>
      <c r="E3906">
        <v>30</v>
      </c>
    </row>
    <row r="3907" spans="1:5" x14ac:dyDescent="0.25">
      <c r="A3907" t="s">
        <v>5823</v>
      </c>
      <c r="B3907" t="s">
        <v>870</v>
      </c>
      <c r="C3907" t="s">
        <v>5820</v>
      </c>
      <c r="D3907" s="1">
        <v>45858</v>
      </c>
      <c r="E3907">
        <v>30</v>
      </c>
    </row>
    <row r="3908" spans="1:5" x14ac:dyDescent="0.25">
      <c r="A3908" t="s">
        <v>5824</v>
      </c>
      <c r="B3908" t="s">
        <v>871</v>
      </c>
      <c r="C3908" t="s">
        <v>5825</v>
      </c>
      <c r="D3908" s="1">
        <v>45658</v>
      </c>
      <c r="E3908">
        <v>28</v>
      </c>
    </row>
    <row r="3909" spans="1:5" x14ac:dyDescent="0.25">
      <c r="A3909" t="s">
        <v>5826</v>
      </c>
      <c r="B3909" t="s">
        <v>871</v>
      </c>
      <c r="C3909" t="s">
        <v>5825</v>
      </c>
      <c r="D3909" s="1">
        <v>45687</v>
      </c>
      <c r="E3909">
        <v>28</v>
      </c>
    </row>
    <row r="3910" spans="1:5" x14ac:dyDescent="0.25">
      <c r="A3910" t="s">
        <v>5827</v>
      </c>
      <c r="B3910" t="s">
        <v>871</v>
      </c>
      <c r="C3910" t="s">
        <v>5825</v>
      </c>
      <c r="D3910" s="1">
        <v>45715</v>
      </c>
      <c r="E3910">
        <v>28</v>
      </c>
    </row>
    <row r="3911" spans="1:5" x14ac:dyDescent="0.25">
      <c r="A3911" t="s">
        <v>5828</v>
      </c>
      <c r="B3911" t="s">
        <v>871</v>
      </c>
      <c r="C3911" t="s">
        <v>5825</v>
      </c>
      <c r="D3911" s="1">
        <v>45743</v>
      </c>
      <c r="E3911">
        <v>28</v>
      </c>
    </row>
    <row r="3912" spans="1:5" x14ac:dyDescent="0.25">
      <c r="A3912" t="s">
        <v>5829</v>
      </c>
      <c r="B3912" t="s">
        <v>872</v>
      </c>
      <c r="C3912" t="s">
        <v>5830</v>
      </c>
      <c r="D3912" s="1">
        <v>45730</v>
      </c>
      <c r="E3912">
        <v>30</v>
      </c>
    </row>
    <row r="3913" spans="1:5" x14ac:dyDescent="0.25">
      <c r="A3913" t="s">
        <v>5831</v>
      </c>
      <c r="B3913" t="s">
        <v>872</v>
      </c>
      <c r="C3913" t="s">
        <v>5830</v>
      </c>
      <c r="D3913" s="1">
        <v>45759</v>
      </c>
      <c r="E3913">
        <v>30</v>
      </c>
    </row>
    <row r="3914" spans="1:5" x14ac:dyDescent="0.25">
      <c r="A3914" t="s">
        <v>5832</v>
      </c>
      <c r="B3914" t="s">
        <v>872</v>
      </c>
      <c r="C3914" t="s">
        <v>5830</v>
      </c>
      <c r="D3914" s="1">
        <v>45789</v>
      </c>
      <c r="E3914">
        <v>30</v>
      </c>
    </row>
    <row r="3915" spans="1:5" x14ac:dyDescent="0.25">
      <c r="A3915" t="s">
        <v>5833</v>
      </c>
      <c r="B3915" t="s">
        <v>872</v>
      </c>
      <c r="C3915" t="s">
        <v>5830</v>
      </c>
      <c r="D3915" s="1">
        <v>45817</v>
      </c>
      <c r="E3915">
        <v>30</v>
      </c>
    </row>
    <row r="3916" spans="1:5" x14ac:dyDescent="0.25">
      <c r="A3916" t="s">
        <v>5834</v>
      </c>
      <c r="B3916" t="s">
        <v>872</v>
      </c>
      <c r="C3916" t="s">
        <v>5830</v>
      </c>
      <c r="D3916" s="1">
        <v>45849</v>
      </c>
      <c r="E3916">
        <v>30</v>
      </c>
    </row>
    <row r="3917" spans="1:5" x14ac:dyDescent="0.25">
      <c r="A3917" t="s">
        <v>5835</v>
      </c>
      <c r="B3917" t="s">
        <v>873</v>
      </c>
      <c r="C3917" t="s">
        <v>5836</v>
      </c>
      <c r="D3917" s="1">
        <v>45790</v>
      </c>
      <c r="E3917">
        <v>28</v>
      </c>
    </row>
    <row r="3918" spans="1:5" x14ac:dyDescent="0.25">
      <c r="A3918" t="s">
        <v>5837</v>
      </c>
      <c r="B3918" t="s">
        <v>873</v>
      </c>
      <c r="C3918" t="s">
        <v>5836</v>
      </c>
      <c r="D3918" s="1">
        <v>45816</v>
      </c>
      <c r="E3918">
        <v>28</v>
      </c>
    </row>
    <row r="3919" spans="1:5" x14ac:dyDescent="0.25">
      <c r="A3919" t="s">
        <v>5838</v>
      </c>
      <c r="B3919" t="s">
        <v>873</v>
      </c>
      <c r="C3919" t="s">
        <v>5836</v>
      </c>
      <c r="D3919" s="1">
        <v>45844</v>
      </c>
      <c r="E3919">
        <v>28</v>
      </c>
    </row>
    <row r="3920" spans="1:5" x14ac:dyDescent="0.25">
      <c r="A3920" t="s">
        <v>5839</v>
      </c>
      <c r="B3920" t="s">
        <v>873</v>
      </c>
      <c r="C3920" t="s">
        <v>5836</v>
      </c>
      <c r="D3920" s="1">
        <v>45870</v>
      </c>
      <c r="E3920">
        <v>28</v>
      </c>
    </row>
    <row r="3921" spans="1:5" x14ac:dyDescent="0.25">
      <c r="A3921" t="s">
        <v>5840</v>
      </c>
      <c r="B3921" t="s">
        <v>874</v>
      </c>
      <c r="C3921" t="s">
        <v>5841</v>
      </c>
      <c r="D3921" s="1">
        <v>45735</v>
      </c>
      <c r="E3921">
        <v>21</v>
      </c>
    </row>
    <row r="3922" spans="1:5" x14ac:dyDescent="0.25">
      <c r="A3922" t="s">
        <v>5842</v>
      </c>
      <c r="B3922" t="s">
        <v>874</v>
      </c>
      <c r="C3922" t="s">
        <v>5841</v>
      </c>
      <c r="D3922" s="1">
        <v>45759</v>
      </c>
      <c r="E3922">
        <v>21</v>
      </c>
    </row>
    <row r="3923" spans="1:5" x14ac:dyDescent="0.25">
      <c r="A3923" t="s">
        <v>5843</v>
      </c>
      <c r="B3923" t="s">
        <v>874</v>
      </c>
      <c r="C3923" t="s">
        <v>5841</v>
      </c>
      <c r="D3923" s="1">
        <v>45780</v>
      </c>
      <c r="E3923">
        <v>21</v>
      </c>
    </row>
    <row r="3924" spans="1:5" x14ac:dyDescent="0.25">
      <c r="A3924" t="s">
        <v>5844</v>
      </c>
      <c r="B3924" t="s">
        <v>875</v>
      </c>
      <c r="C3924" t="s">
        <v>5845</v>
      </c>
      <c r="D3924" s="1">
        <v>45734</v>
      </c>
      <c r="E3924">
        <v>21</v>
      </c>
    </row>
    <row r="3925" spans="1:5" x14ac:dyDescent="0.25">
      <c r="A3925" t="s">
        <v>5846</v>
      </c>
      <c r="B3925" t="s">
        <v>875</v>
      </c>
      <c r="C3925" t="s">
        <v>5845</v>
      </c>
      <c r="D3925" s="1">
        <v>45757</v>
      </c>
      <c r="E3925">
        <v>21</v>
      </c>
    </row>
    <row r="3926" spans="1:5" x14ac:dyDescent="0.25">
      <c r="A3926" t="s">
        <v>5847</v>
      </c>
      <c r="B3926" t="s">
        <v>875</v>
      </c>
      <c r="C3926" t="s">
        <v>5845</v>
      </c>
      <c r="D3926" s="1">
        <v>45780</v>
      </c>
      <c r="E3926">
        <v>21</v>
      </c>
    </row>
    <row r="3927" spans="1:5" x14ac:dyDescent="0.25">
      <c r="A3927" t="s">
        <v>5848</v>
      </c>
      <c r="B3927" t="s">
        <v>875</v>
      </c>
      <c r="C3927" t="s">
        <v>5845</v>
      </c>
      <c r="D3927" s="1">
        <v>45804</v>
      </c>
      <c r="E3927">
        <v>21</v>
      </c>
    </row>
    <row r="3928" spans="1:5" x14ac:dyDescent="0.25">
      <c r="A3928" t="s">
        <v>5849</v>
      </c>
      <c r="B3928" t="s">
        <v>875</v>
      </c>
      <c r="C3928" t="s">
        <v>5845</v>
      </c>
      <c r="D3928" s="1">
        <v>45825</v>
      </c>
      <c r="E3928">
        <v>21</v>
      </c>
    </row>
    <row r="3929" spans="1:5" x14ac:dyDescent="0.25">
      <c r="A3929" t="s">
        <v>5850</v>
      </c>
      <c r="B3929" t="s">
        <v>875</v>
      </c>
      <c r="C3929" t="s">
        <v>5845</v>
      </c>
      <c r="D3929" s="1">
        <v>45845</v>
      </c>
      <c r="E3929">
        <v>21</v>
      </c>
    </row>
    <row r="3930" spans="1:5" x14ac:dyDescent="0.25">
      <c r="A3930" t="s">
        <v>5851</v>
      </c>
      <c r="B3930" t="s">
        <v>876</v>
      </c>
      <c r="C3930" t="s">
        <v>5852</v>
      </c>
      <c r="D3930" s="1">
        <v>45712</v>
      </c>
      <c r="E3930">
        <v>30</v>
      </c>
    </row>
    <row r="3931" spans="1:5" x14ac:dyDescent="0.25">
      <c r="A3931" t="s">
        <v>5853</v>
      </c>
      <c r="B3931" t="s">
        <v>876</v>
      </c>
      <c r="C3931" t="s">
        <v>5852</v>
      </c>
      <c r="D3931" s="1">
        <v>45744</v>
      </c>
      <c r="E3931">
        <v>30</v>
      </c>
    </row>
    <row r="3932" spans="1:5" x14ac:dyDescent="0.25">
      <c r="A3932" t="s">
        <v>5854</v>
      </c>
      <c r="B3932" t="s">
        <v>876</v>
      </c>
      <c r="C3932" t="s">
        <v>5852</v>
      </c>
      <c r="D3932" s="1">
        <v>45773</v>
      </c>
      <c r="E3932">
        <v>30</v>
      </c>
    </row>
    <row r="3933" spans="1:5" x14ac:dyDescent="0.25">
      <c r="A3933" t="s">
        <v>5855</v>
      </c>
      <c r="B3933" t="s">
        <v>876</v>
      </c>
      <c r="C3933" t="s">
        <v>5852</v>
      </c>
      <c r="D3933" s="1">
        <v>45806</v>
      </c>
      <c r="E3933">
        <v>30</v>
      </c>
    </row>
    <row r="3934" spans="1:5" x14ac:dyDescent="0.25">
      <c r="A3934" t="s">
        <v>5856</v>
      </c>
      <c r="B3934" t="s">
        <v>876</v>
      </c>
      <c r="C3934" t="s">
        <v>5852</v>
      </c>
      <c r="D3934" s="1">
        <v>45833</v>
      </c>
      <c r="E3934">
        <v>30</v>
      </c>
    </row>
    <row r="3935" spans="1:5" x14ac:dyDescent="0.25">
      <c r="A3935" t="s">
        <v>5857</v>
      </c>
      <c r="B3935" t="s">
        <v>877</v>
      </c>
      <c r="C3935" t="s">
        <v>5858</v>
      </c>
      <c r="D3935" s="1">
        <v>45663</v>
      </c>
      <c r="E3935">
        <v>28</v>
      </c>
    </row>
    <row r="3936" spans="1:5" x14ac:dyDescent="0.25">
      <c r="A3936" t="s">
        <v>5859</v>
      </c>
      <c r="B3936" t="s">
        <v>877</v>
      </c>
      <c r="C3936" t="s">
        <v>5858</v>
      </c>
      <c r="D3936" s="1">
        <v>45694</v>
      </c>
      <c r="E3936">
        <v>28</v>
      </c>
    </row>
    <row r="3937" spans="1:5" x14ac:dyDescent="0.25">
      <c r="A3937" t="s">
        <v>5860</v>
      </c>
      <c r="B3937" t="s">
        <v>877</v>
      </c>
      <c r="C3937" t="s">
        <v>5858</v>
      </c>
      <c r="D3937" s="1">
        <v>45724</v>
      </c>
      <c r="E3937">
        <v>28</v>
      </c>
    </row>
    <row r="3938" spans="1:5" x14ac:dyDescent="0.25">
      <c r="A3938" t="s">
        <v>5861</v>
      </c>
      <c r="B3938" t="s">
        <v>877</v>
      </c>
      <c r="C3938" t="s">
        <v>5858</v>
      </c>
      <c r="D3938" s="1">
        <v>45754</v>
      </c>
      <c r="E3938">
        <v>28</v>
      </c>
    </row>
    <row r="3939" spans="1:5" x14ac:dyDescent="0.25">
      <c r="A3939" t="s">
        <v>5862</v>
      </c>
      <c r="B3939" t="s">
        <v>877</v>
      </c>
      <c r="C3939" t="s">
        <v>5858</v>
      </c>
      <c r="D3939" s="1">
        <v>45782</v>
      </c>
      <c r="E3939">
        <v>28</v>
      </c>
    </row>
    <row r="3940" spans="1:5" x14ac:dyDescent="0.25">
      <c r="A3940" t="s">
        <v>5863</v>
      </c>
      <c r="B3940" t="s">
        <v>878</v>
      </c>
      <c r="C3940" t="s">
        <v>5864</v>
      </c>
      <c r="D3940" s="1">
        <v>45799</v>
      </c>
      <c r="E3940">
        <v>21</v>
      </c>
    </row>
    <row r="3941" spans="1:5" x14ac:dyDescent="0.25">
      <c r="A3941" t="s">
        <v>5865</v>
      </c>
      <c r="B3941" t="s">
        <v>878</v>
      </c>
      <c r="C3941" t="s">
        <v>5864</v>
      </c>
      <c r="D3941" s="1">
        <v>45820</v>
      </c>
      <c r="E3941">
        <v>21</v>
      </c>
    </row>
    <row r="3942" spans="1:5" x14ac:dyDescent="0.25">
      <c r="A3942" t="s">
        <v>5866</v>
      </c>
      <c r="B3942" t="s">
        <v>878</v>
      </c>
      <c r="C3942" t="s">
        <v>5864</v>
      </c>
      <c r="D3942" s="1">
        <v>45838</v>
      </c>
      <c r="E3942">
        <v>21</v>
      </c>
    </row>
    <row r="3943" spans="1:5" x14ac:dyDescent="0.25">
      <c r="A3943" t="s">
        <v>5867</v>
      </c>
      <c r="B3943" t="s">
        <v>878</v>
      </c>
      <c r="C3943" t="s">
        <v>5864</v>
      </c>
      <c r="D3943" s="1">
        <v>45856</v>
      </c>
      <c r="E3943">
        <v>21</v>
      </c>
    </row>
    <row r="3944" spans="1:5" x14ac:dyDescent="0.25">
      <c r="A3944" t="s">
        <v>5868</v>
      </c>
      <c r="B3944" t="s">
        <v>878</v>
      </c>
      <c r="C3944" t="s">
        <v>5864</v>
      </c>
      <c r="D3944" s="1">
        <v>45878</v>
      </c>
      <c r="E3944">
        <v>21</v>
      </c>
    </row>
    <row r="3945" spans="1:5" x14ac:dyDescent="0.25">
      <c r="A3945" t="s">
        <v>5869</v>
      </c>
      <c r="B3945" t="s">
        <v>878</v>
      </c>
      <c r="C3945" t="s">
        <v>5864</v>
      </c>
      <c r="D3945" s="1">
        <v>45898</v>
      </c>
      <c r="E3945">
        <v>21</v>
      </c>
    </row>
    <row r="3946" spans="1:5" x14ac:dyDescent="0.25">
      <c r="A3946" t="s">
        <v>5870</v>
      </c>
      <c r="B3946" t="s">
        <v>879</v>
      </c>
      <c r="C3946" t="s">
        <v>5871</v>
      </c>
      <c r="D3946" s="1">
        <v>45800</v>
      </c>
      <c r="E3946">
        <v>30</v>
      </c>
    </row>
    <row r="3947" spans="1:5" x14ac:dyDescent="0.25">
      <c r="A3947" t="s">
        <v>5872</v>
      </c>
      <c r="B3947" t="s">
        <v>879</v>
      </c>
      <c r="C3947" t="s">
        <v>5871</v>
      </c>
      <c r="D3947" s="1">
        <v>45832</v>
      </c>
      <c r="E3947">
        <v>30</v>
      </c>
    </row>
    <row r="3948" spans="1:5" x14ac:dyDescent="0.25">
      <c r="A3948" t="s">
        <v>5873</v>
      </c>
      <c r="B3948" t="s">
        <v>879</v>
      </c>
      <c r="C3948" t="s">
        <v>5871</v>
      </c>
      <c r="D3948" s="1">
        <v>45859</v>
      </c>
      <c r="E3948">
        <v>30</v>
      </c>
    </row>
    <row r="3949" spans="1:5" x14ac:dyDescent="0.25">
      <c r="A3949" t="s">
        <v>5874</v>
      </c>
      <c r="B3949" t="s">
        <v>879</v>
      </c>
      <c r="C3949" t="s">
        <v>5871</v>
      </c>
      <c r="D3949" s="1">
        <v>45890</v>
      </c>
      <c r="E3949">
        <v>30</v>
      </c>
    </row>
    <row r="3950" spans="1:5" x14ac:dyDescent="0.25">
      <c r="A3950" t="s">
        <v>5875</v>
      </c>
      <c r="B3950" t="s">
        <v>880</v>
      </c>
      <c r="C3950" t="s">
        <v>5876</v>
      </c>
      <c r="D3950" s="1">
        <v>45804</v>
      </c>
      <c r="E3950">
        <v>21</v>
      </c>
    </row>
    <row r="3951" spans="1:5" x14ac:dyDescent="0.25">
      <c r="A3951" t="s">
        <v>5877</v>
      </c>
      <c r="B3951" t="s">
        <v>880</v>
      </c>
      <c r="C3951" t="s">
        <v>5876</v>
      </c>
      <c r="D3951" s="1">
        <v>45827</v>
      </c>
      <c r="E3951">
        <v>21</v>
      </c>
    </row>
    <row r="3952" spans="1:5" x14ac:dyDescent="0.25">
      <c r="A3952" t="s">
        <v>5878</v>
      </c>
      <c r="B3952" t="s">
        <v>880</v>
      </c>
      <c r="C3952" t="s">
        <v>5876</v>
      </c>
      <c r="D3952" s="1">
        <v>45848</v>
      </c>
      <c r="E3952">
        <v>21</v>
      </c>
    </row>
    <row r="3953" spans="1:5" x14ac:dyDescent="0.25">
      <c r="A3953" t="s">
        <v>5879</v>
      </c>
      <c r="B3953" t="s">
        <v>880</v>
      </c>
      <c r="C3953" t="s">
        <v>5876</v>
      </c>
      <c r="D3953" s="1">
        <v>45871</v>
      </c>
      <c r="E3953">
        <v>21</v>
      </c>
    </row>
    <row r="3954" spans="1:5" x14ac:dyDescent="0.25">
      <c r="A3954" t="s">
        <v>5880</v>
      </c>
      <c r="B3954" t="s">
        <v>880</v>
      </c>
      <c r="C3954" t="s">
        <v>5876</v>
      </c>
      <c r="D3954" s="1">
        <v>45891</v>
      </c>
      <c r="E3954">
        <v>21</v>
      </c>
    </row>
    <row r="3955" spans="1:5" x14ac:dyDescent="0.25">
      <c r="A3955" t="s">
        <v>5881</v>
      </c>
      <c r="B3955" t="s">
        <v>880</v>
      </c>
      <c r="C3955" t="s">
        <v>5876</v>
      </c>
      <c r="D3955" s="1">
        <v>45911</v>
      </c>
      <c r="E3955">
        <v>21</v>
      </c>
    </row>
    <row r="3956" spans="1:5" x14ac:dyDescent="0.25">
      <c r="A3956" t="s">
        <v>5882</v>
      </c>
      <c r="B3956" t="s">
        <v>881</v>
      </c>
      <c r="C3956" t="s">
        <v>5883</v>
      </c>
      <c r="D3956" s="1">
        <v>45682</v>
      </c>
      <c r="E3956">
        <v>30</v>
      </c>
    </row>
    <row r="3957" spans="1:5" x14ac:dyDescent="0.25">
      <c r="A3957" t="s">
        <v>5884</v>
      </c>
      <c r="B3957" t="s">
        <v>881</v>
      </c>
      <c r="C3957" t="s">
        <v>5883</v>
      </c>
      <c r="D3957" s="1">
        <v>45715</v>
      </c>
      <c r="E3957">
        <v>30</v>
      </c>
    </row>
    <row r="3958" spans="1:5" x14ac:dyDescent="0.25">
      <c r="A3958" t="s">
        <v>5885</v>
      </c>
      <c r="B3958" t="s">
        <v>881</v>
      </c>
      <c r="C3958" t="s">
        <v>5883</v>
      </c>
      <c r="D3958" s="1">
        <v>45748</v>
      </c>
      <c r="E3958">
        <v>30</v>
      </c>
    </row>
    <row r="3959" spans="1:5" x14ac:dyDescent="0.25">
      <c r="A3959" t="s">
        <v>5886</v>
      </c>
      <c r="B3959" t="s">
        <v>881</v>
      </c>
      <c r="C3959" t="s">
        <v>5883</v>
      </c>
      <c r="D3959" s="1">
        <v>45779</v>
      </c>
      <c r="E3959">
        <v>30</v>
      </c>
    </row>
    <row r="3960" spans="1:5" x14ac:dyDescent="0.25">
      <c r="A3960" t="s">
        <v>5887</v>
      </c>
      <c r="B3960" t="s">
        <v>881</v>
      </c>
      <c r="C3960" t="s">
        <v>5883</v>
      </c>
      <c r="D3960" s="1">
        <v>45811</v>
      </c>
      <c r="E3960">
        <v>30</v>
      </c>
    </row>
    <row r="3961" spans="1:5" x14ac:dyDescent="0.25">
      <c r="A3961" t="s">
        <v>5888</v>
      </c>
      <c r="B3961" t="s">
        <v>881</v>
      </c>
      <c r="C3961" t="s">
        <v>5883</v>
      </c>
      <c r="D3961" s="1">
        <v>45842</v>
      </c>
      <c r="E3961">
        <v>30</v>
      </c>
    </row>
    <row r="3962" spans="1:5" x14ac:dyDescent="0.25">
      <c r="A3962" t="s">
        <v>5889</v>
      </c>
      <c r="B3962" t="s">
        <v>882</v>
      </c>
      <c r="C3962" t="s">
        <v>5890</v>
      </c>
      <c r="D3962" s="1">
        <v>45775</v>
      </c>
      <c r="E3962">
        <v>21</v>
      </c>
    </row>
    <row r="3963" spans="1:5" x14ac:dyDescent="0.25">
      <c r="A3963" t="s">
        <v>5891</v>
      </c>
      <c r="B3963" t="s">
        <v>882</v>
      </c>
      <c r="C3963" t="s">
        <v>5890</v>
      </c>
      <c r="D3963" s="1">
        <v>45796</v>
      </c>
      <c r="E3963">
        <v>21</v>
      </c>
    </row>
    <row r="3964" spans="1:5" x14ac:dyDescent="0.25">
      <c r="A3964" t="s">
        <v>5892</v>
      </c>
      <c r="B3964" t="s">
        <v>882</v>
      </c>
      <c r="C3964" t="s">
        <v>5890</v>
      </c>
      <c r="D3964" s="1">
        <v>45819</v>
      </c>
      <c r="E3964">
        <v>21</v>
      </c>
    </row>
    <row r="3965" spans="1:5" x14ac:dyDescent="0.25">
      <c r="A3965" t="s">
        <v>5893</v>
      </c>
      <c r="B3965" t="s">
        <v>883</v>
      </c>
      <c r="C3965" t="s">
        <v>5894</v>
      </c>
      <c r="D3965" s="1">
        <v>45697</v>
      </c>
      <c r="E3965">
        <v>30</v>
      </c>
    </row>
    <row r="3966" spans="1:5" x14ac:dyDescent="0.25">
      <c r="A3966" t="s">
        <v>5895</v>
      </c>
      <c r="B3966" t="s">
        <v>883</v>
      </c>
      <c r="C3966" t="s">
        <v>5894</v>
      </c>
      <c r="D3966" s="1">
        <v>45724</v>
      </c>
      <c r="E3966">
        <v>30</v>
      </c>
    </row>
    <row r="3967" spans="1:5" x14ac:dyDescent="0.25">
      <c r="A3967" t="s">
        <v>5896</v>
      </c>
      <c r="B3967" t="s">
        <v>883</v>
      </c>
      <c r="C3967" t="s">
        <v>5894</v>
      </c>
      <c r="D3967" s="1">
        <v>45756</v>
      </c>
      <c r="E3967">
        <v>30</v>
      </c>
    </row>
    <row r="3968" spans="1:5" x14ac:dyDescent="0.25">
      <c r="A3968" t="s">
        <v>5897</v>
      </c>
      <c r="B3968" t="s">
        <v>883</v>
      </c>
      <c r="C3968" t="s">
        <v>5894</v>
      </c>
      <c r="D3968" s="1">
        <v>45785</v>
      </c>
      <c r="E3968">
        <v>30</v>
      </c>
    </row>
    <row r="3969" spans="1:5" x14ac:dyDescent="0.25">
      <c r="A3969" t="s">
        <v>5898</v>
      </c>
      <c r="B3969" t="s">
        <v>884</v>
      </c>
      <c r="C3969" t="s">
        <v>5899</v>
      </c>
      <c r="D3969" s="1">
        <v>45725</v>
      </c>
      <c r="E3969">
        <v>28</v>
      </c>
    </row>
    <row r="3970" spans="1:5" x14ac:dyDescent="0.25">
      <c r="A3970" t="s">
        <v>5900</v>
      </c>
      <c r="B3970" t="s">
        <v>884</v>
      </c>
      <c r="C3970" t="s">
        <v>5899</v>
      </c>
      <c r="D3970" s="1">
        <v>45753</v>
      </c>
      <c r="E3970">
        <v>28</v>
      </c>
    </row>
    <row r="3971" spans="1:5" x14ac:dyDescent="0.25">
      <c r="A3971" t="s">
        <v>5901</v>
      </c>
      <c r="B3971" t="s">
        <v>884</v>
      </c>
      <c r="C3971" t="s">
        <v>5899</v>
      </c>
      <c r="D3971" s="1">
        <v>45779</v>
      </c>
      <c r="E3971">
        <v>28</v>
      </c>
    </row>
    <row r="3972" spans="1:5" x14ac:dyDescent="0.25">
      <c r="A3972" t="s">
        <v>5902</v>
      </c>
      <c r="B3972" t="s">
        <v>884</v>
      </c>
      <c r="C3972" t="s">
        <v>5899</v>
      </c>
      <c r="D3972" s="1">
        <v>45805</v>
      </c>
      <c r="E3972">
        <v>28</v>
      </c>
    </row>
    <row r="3973" spans="1:5" x14ac:dyDescent="0.25">
      <c r="A3973" t="s">
        <v>5903</v>
      </c>
      <c r="B3973" t="s">
        <v>884</v>
      </c>
      <c r="C3973" t="s">
        <v>5899</v>
      </c>
      <c r="D3973" s="1">
        <v>45832</v>
      </c>
      <c r="E3973">
        <v>28</v>
      </c>
    </row>
    <row r="3974" spans="1:5" x14ac:dyDescent="0.25">
      <c r="A3974" t="s">
        <v>5904</v>
      </c>
      <c r="B3974" t="s">
        <v>884</v>
      </c>
      <c r="C3974" t="s">
        <v>5899</v>
      </c>
      <c r="D3974" s="1">
        <v>45858</v>
      </c>
      <c r="E3974">
        <v>28</v>
      </c>
    </row>
    <row r="3975" spans="1:5" x14ac:dyDescent="0.25">
      <c r="A3975" t="s">
        <v>5905</v>
      </c>
      <c r="B3975" t="s">
        <v>885</v>
      </c>
      <c r="C3975" t="s">
        <v>5906</v>
      </c>
      <c r="D3975" s="1">
        <v>45807</v>
      </c>
      <c r="E3975">
        <v>28</v>
      </c>
    </row>
    <row r="3976" spans="1:5" x14ac:dyDescent="0.25">
      <c r="A3976" t="s">
        <v>5907</v>
      </c>
      <c r="B3976" t="s">
        <v>885</v>
      </c>
      <c r="C3976" t="s">
        <v>5906</v>
      </c>
      <c r="D3976" s="1">
        <v>45834</v>
      </c>
      <c r="E3976">
        <v>28</v>
      </c>
    </row>
    <row r="3977" spans="1:5" x14ac:dyDescent="0.25">
      <c r="A3977" t="s">
        <v>5908</v>
      </c>
      <c r="B3977" t="s">
        <v>885</v>
      </c>
      <c r="C3977" t="s">
        <v>5906</v>
      </c>
      <c r="D3977" s="1">
        <v>45860</v>
      </c>
      <c r="E3977">
        <v>28</v>
      </c>
    </row>
    <row r="3978" spans="1:5" x14ac:dyDescent="0.25">
      <c r="A3978" t="s">
        <v>5909</v>
      </c>
      <c r="B3978" t="s">
        <v>886</v>
      </c>
      <c r="C3978" t="s">
        <v>5910</v>
      </c>
      <c r="D3978" s="1">
        <v>45717</v>
      </c>
      <c r="E3978">
        <v>30</v>
      </c>
    </row>
    <row r="3979" spans="1:5" x14ac:dyDescent="0.25">
      <c r="A3979" t="s">
        <v>5911</v>
      </c>
      <c r="B3979" t="s">
        <v>886</v>
      </c>
      <c r="C3979" t="s">
        <v>5910</v>
      </c>
      <c r="D3979" s="1">
        <v>45747</v>
      </c>
      <c r="E3979">
        <v>30</v>
      </c>
    </row>
    <row r="3980" spans="1:5" x14ac:dyDescent="0.25">
      <c r="A3980" t="s">
        <v>5912</v>
      </c>
      <c r="B3980" t="s">
        <v>886</v>
      </c>
      <c r="C3980" t="s">
        <v>5910</v>
      </c>
      <c r="D3980" s="1">
        <v>45778</v>
      </c>
      <c r="E3980">
        <v>30</v>
      </c>
    </row>
    <row r="3981" spans="1:5" x14ac:dyDescent="0.25">
      <c r="A3981" t="s">
        <v>5913</v>
      </c>
      <c r="B3981" t="s">
        <v>887</v>
      </c>
      <c r="C3981" t="s">
        <v>5914</v>
      </c>
      <c r="D3981" s="1">
        <v>45734</v>
      </c>
      <c r="E3981">
        <v>30</v>
      </c>
    </row>
    <row r="3982" spans="1:5" x14ac:dyDescent="0.25">
      <c r="A3982" t="s">
        <v>5915</v>
      </c>
      <c r="B3982" t="s">
        <v>887</v>
      </c>
      <c r="C3982" t="s">
        <v>5914</v>
      </c>
      <c r="D3982" s="1">
        <v>45766</v>
      </c>
      <c r="E3982">
        <v>30</v>
      </c>
    </row>
    <row r="3983" spans="1:5" x14ac:dyDescent="0.25">
      <c r="A3983" t="s">
        <v>5916</v>
      </c>
      <c r="B3983" t="s">
        <v>887</v>
      </c>
      <c r="C3983" t="s">
        <v>5914</v>
      </c>
      <c r="D3983" s="1">
        <v>45793</v>
      </c>
      <c r="E3983">
        <v>30</v>
      </c>
    </row>
    <row r="3984" spans="1:5" x14ac:dyDescent="0.25">
      <c r="A3984" t="s">
        <v>5917</v>
      </c>
      <c r="B3984" t="s">
        <v>888</v>
      </c>
      <c r="C3984" t="s">
        <v>5918</v>
      </c>
      <c r="D3984" s="1">
        <v>45804</v>
      </c>
      <c r="E3984">
        <v>30</v>
      </c>
    </row>
    <row r="3985" spans="1:5" x14ac:dyDescent="0.25">
      <c r="A3985" t="s">
        <v>5919</v>
      </c>
      <c r="B3985" t="s">
        <v>888</v>
      </c>
      <c r="C3985" t="s">
        <v>5918</v>
      </c>
      <c r="D3985" s="1">
        <v>45833</v>
      </c>
      <c r="E3985">
        <v>30</v>
      </c>
    </row>
    <row r="3986" spans="1:5" x14ac:dyDescent="0.25">
      <c r="A3986" t="s">
        <v>5920</v>
      </c>
      <c r="B3986" t="s">
        <v>888</v>
      </c>
      <c r="C3986" t="s">
        <v>5918</v>
      </c>
      <c r="D3986" s="1">
        <v>45862</v>
      </c>
      <c r="E3986">
        <v>30</v>
      </c>
    </row>
    <row r="3987" spans="1:5" x14ac:dyDescent="0.25">
      <c r="A3987" t="s">
        <v>5921</v>
      </c>
      <c r="B3987" t="s">
        <v>889</v>
      </c>
      <c r="C3987" t="s">
        <v>5922</v>
      </c>
      <c r="D3987" s="1">
        <v>45803</v>
      </c>
      <c r="E3987">
        <v>30</v>
      </c>
    </row>
    <row r="3988" spans="1:5" x14ac:dyDescent="0.25">
      <c r="A3988" t="s">
        <v>5923</v>
      </c>
      <c r="B3988" t="s">
        <v>889</v>
      </c>
      <c r="C3988" t="s">
        <v>5922</v>
      </c>
      <c r="D3988" s="1">
        <v>45831</v>
      </c>
      <c r="E3988">
        <v>30</v>
      </c>
    </row>
    <row r="3989" spans="1:5" x14ac:dyDescent="0.25">
      <c r="A3989" t="s">
        <v>5924</v>
      </c>
      <c r="B3989" t="s">
        <v>889</v>
      </c>
      <c r="C3989" t="s">
        <v>5922</v>
      </c>
      <c r="D3989" s="1">
        <v>45863</v>
      </c>
      <c r="E3989">
        <v>30</v>
      </c>
    </row>
    <row r="3990" spans="1:5" x14ac:dyDescent="0.25">
      <c r="A3990" t="s">
        <v>5925</v>
      </c>
      <c r="B3990" t="s">
        <v>889</v>
      </c>
      <c r="C3990" t="s">
        <v>5922</v>
      </c>
      <c r="D3990" s="1">
        <v>45891</v>
      </c>
      <c r="E3990">
        <v>30</v>
      </c>
    </row>
    <row r="3991" spans="1:5" x14ac:dyDescent="0.25">
      <c r="A3991" t="s">
        <v>5926</v>
      </c>
      <c r="B3991" t="s">
        <v>889</v>
      </c>
      <c r="C3991" t="s">
        <v>5922</v>
      </c>
      <c r="D3991" s="1">
        <v>45919</v>
      </c>
      <c r="E3991">
        <v>30</v>
      </c>
    </row>
    <row r="3992" spans="1:5" x14ac:dyDescent="0.25">
      <c r="A3992" t="s">
        <v>5927</v>
      </c>
      <c r="B3992" t="s">
        <v>890</v>
      </c>
      <c r="C3992" t="s">
        <v>5928</v>
      </c>
      <c r="D3992" s="1">
        <v>45677</v>
      </c>
      <c r="E3992">
        <v>30</v>
      </c>
    </row>
    <row r="3993" spans="1:5" x14ac:dyDescent="0.25">
      <c r="A3993" t="s">
        <v>5929</v>
      </c>
      <c r="B3993" t="s">
        <v>890</v>
      </c>
      <c r="C3993" t="s">
        <v>5928</v>
      </c>
      <c r="D3993" s="1">
        <v>45708</v>
      </c>
      <c r="E3993">
        <v>30</v>
      </c>
    </row>
    <row r="3994" spans="1:5" x14ac:dyDescent="0.25">
      <c r="A3994" t="s">
        <v>5930</v>
      </c>
      <c r="B3994" t="s">
        <v>890</v>
      </c>
      <c r="C3994" t="s">
        <v>5928</v>
      </c>
      <c r="D3994" s="1">
        <v>45738</v>
      </c>
      <c r="E3994">
        <v>30</v>
      </c>
    </row>
    <row r="3995" spans="1:5" x14ac:dyDescent="0.25">
      <c r="A3995" t="s">
        <v>5931</v>
      </c>
      <c r="B3995" t="s">
        <v>890</v>
      </c>
      <c r="C3995" t="s">
        <v>5928</v>
      </c>
      <c r="D3995" s="1">
        <v>45769</v>
      </c>
      <c r="E3995">
        <v>30</v>
      </c>
    </row>
    <row r="3996" spans="1:5" x14ac:dyDescent="0.25">
      <c r="A3996" t="s">
        <v>5932</v>
      </c>
      <c r="B3996" t="s">
        <v>891</v>
      </c>
      <c r="C3996" t="s">
        <v>5933</v>
      </c>
      <c r="D3996" s="1">
        <v>45781</v>
      </c>
      <c r="E3996">
        <v>28</v>
      </c>
    </row>
    <row r="3997" spans="1:5" x14ac:dyDescent="0.25">
      <c r="A3997" t="s">
        <v>5934</v>
      </c>
      <c r="B3997" t="s">
        <v>891</v>
      </c>
      <c r="C3997" t="s">
        <v>5933</v>
      </c>
      <c r="D3997" s="1">
        <v>45810</v>
      </c>
      <c r="E3997">
        <v>28</v>
      </c>
    </row>
    <row r="3998" spans="1:5" x14ac:dyDescent="0.25">
      <c r="A3998" t="s">
        <v>5935</v>
      </c>
      <c r="B3998" t="s">
        <v>891</v>
      </c>
      <c r="C3998" t="s">
        <v>5933</v>
      </c>
      <c r="D3998" s="1">
        <v>45841</v>
      </c>
      <c r="E3998">
        <v>28</v>
      </c>
    </row>
    <row r="3999" spans="1:5" x14ac:dyDescent="0.25">
      <c r="A3999" t="s">
        <v>5936</v>
      </c>
      <c r="B3999" t="s">
        <v>892</v>
      </c>
      <c r="C3999" t="s">
        <v>5937</v>
      </c>
      <c r="D3999" s="1">
        <v>45782</v>
      </c>
      <c r="E3999">
        <v>21</v>
      </c>
    </row>
    <row r="4000" spans="1:5" x14ac:dyDescent="0.25">
      <c r="A4000" t="s">
        <v>5938</v>
      </c>
      <c r="B4000" t="s">
        <v>892</v>
      </c>
      <c r="C4000" t="s">
        <v>5937</v>
      </c>
      <c r="D4000" s="1">
        <v>45804</v>
      </c>
      <c r="E4000">
        <v>21</v>
      </c>
    </row>
    <row r="4001" spans="1:5" x14ac:dyDescent="0.25">
      <c r="A4001" t="s">
        <v>5939</v>
      </c>
      <c r="B4001" t="s">
        <v>892</v>
      </c>
      <c r="C4001" t="s">
        <v>5937</v>
      </c>
      <c r="D4001" s="1">
        <v>45823</v>
      </c>
      <c r="E4001">
        <v>21</v>
      </c>
    </row>
    <row r="4002" spans="1:5" x14ac:dyDescent="0.25">
      <c r="A4002" t="s">
        <v>5940</v>
      </c>
      <c r="B4002" t="s">
        <v>892</v>
      </c>
      <c r="C4002" t="s">
        <v>5937</v>
      </c>
      <c r="D4002" s="1">
        <v>45844</v>
      </c>
      <c r="E4002">
        <v>21</v>
      </c>
    </row>
    <row r="4003" spans="1:5" x14ac:dyDescent="0.25">
      <c r="A4003" t="s">
        <v>5941</v>
      </c>
      <c r="B4003" t="s">
        <v>892</v>
      </c>
      <c r="C4003" t="s">
        <v>5937</v>
      </c>
      <c r="D4003" s="1">
        <v>45866</v>
      </c>
      <c r="E4003">
        <v>21</v>
      </c>
    </row>
    <row r="4004" spans="1:5" x14ac:dyDescent="0.25">
      <c r="A4004" t="s">
        <v>5942</v>
      </c>
      <c r="B4004" t="s">
        <v>893</v>
      </c>
      <c r="C4004" t="s">
        <v>5943</v>
      </c>
      <c r="D4004" s="1">
        <v>45682</v>
      </c>
      <c r="E4004">
        <v>28</v>
      </c>
    </row>
    <row r="4005" spans="1:5" x14ac:dyDescent="0.25">
      <c r="A4005" t="s">
        <v>5944</v>
      </c>
      <c r="B4005" t="s">
        <v>893</v>
      </c>
      <c r="C4005" t="s">
        <v>5943</v>
      </c>
      <c r="D4005" s="1">
        <v>45713</v>
      </c>
      <c r="E4005">
        <v>28</v>
      </c>
    </row>
    <row r="4006" spans="1:5" x14ac:dyDescent="0.25">
      <c r="A4006" t="s">
        <v>5945</v>
      </c>
      <c r="B4006" t="s">
        <v>893</v>
      </c>
      <c r="C4006" t="s">
        <v>5943</v>
      </c>
      <c r="D4006" s="1">
        <v>45738</v>
      </c>
      <c r="E4006">
        <v>28</v>
      </c>
    </row>
    <row r="4007" spans="1:5" x14ac:dyDescent="0.25">
      <c r="A4007" t="s">
        <v>5946</v>
      </c>
      <c r="B4007" t="s">
        <v>893</v>
      </c>
      <c r="C4007" t="s">
        <v>5943</v>
      </c>
      <c r="D4007" s="1">
        <v>45765</v>
      </c>
      <c r="E4007">
        <v>28</v>
      </c>
    </row>
    <row r="4008" spans="1:5" x14ac:dyDescent="0.25">
      <c r="A4008" t="s">
        <v>5947</v>
      </c>
      <c r="B4008" t="s">
        <v>893</v>
      </c>
      <c r="C4008" t="s">
        <v>5943</v>
      </c>
      <c r="D4008" s="1">
        <v>45792</v>
      </c>
      <c r="E4008">
        <v>28</v>
      </c>
    </row>
    <row r="4009" spans="1:5" x14ac:dyDescent="0.25">
      <c r="A4009" t="s">
        <v>5948</v>
      </c>
      <c r="B4009" t="s">
        <v>893</v>
      </c>
      <c r="C4009" t="s">
        <v>5943</v>
      </c>
      <c r="D4009" s="1">
        <v>45818</v>
      </c>
      <c r="E4009">
        <v>28</v>
      </c>
    </row>
    <row r="4010" spans="1:5" x14ac:dyDescent="0.25">
      <c r="A4010" t="s">
        <v>5949</v>
      </c>
      <c r="B4010" t="s">
        <v>894</v>
      </c>
      <c r="C4010" t="s">
        <v>5950</v>
      </c>
      <c r="D4010" s="1">
        <v>45667</v>
      </c>
      <c r="E4010">
        <v>28</v>
      </c>
    </row>
    <row r="4011" spans="1:5" x14ac:dyDescent="0.25">
      <c r="A4011" t="s">
        <v>5951</v>
      </c>
      <c r="B4011" t="s">
        <v>894</v>
      </c>
      <c r="C4011" t="s">
        <v>5950</v>
      </c>
      <c r="D4011" s="1">
        <v>45692</v>
      </c>
      <c r="E4011">
        <v>28</v>
      </c>
    </row>
    <row r="4012" spans="1:5" x14ac:dyDescent="0.25">
      <c r="A4012" t="s">
        <v>5952</v>
      </c>
      <c r="B4012" t="s">
        <v>894</v>
      </c>
      <c r="C4012" t="s">
        <v>5950</v>
      </c>
      <c r="D4012" s="1">
        <v>45723</v>
      </c>
      <c r="E4012">
        <v>28</v>
      </c>
    </row>
    <row r="4013" spans="1:5" x14ac:dyDescent="0.25">
      <c r="A4013" t="s">
        <v>5953</v>
      </c>
      <c r="B4013" t="s">
        <v>895</v>
      </c>
      <c r="C4013" t="s">
        <v>5954</v>
      </c>
      <c r="D4013" s="1">
        <v>45755</v>
      </c>
      <c r="E4013">
        <v>30</v>
      </c>
    </row>
    <row r="4014" spans="1:5" x14ac:dyDescent="0.25">
      <c r="A4014" t="s">
        <v>5955</v>
      </c>
      <c r="B4014" t="s">
        <v>895</v>
      </c>
      <c r="C4014" t="s">
        <v>5954</v>
      </c>
      <c r="D4014" s="1">
        <v>45786</v>
      </c>
      <c r="E4014">
        <v>30</v>
      </c>
    </row>
    <row r="4015" spans="1:5" x14ac:dyDescent="0.25">
      <c r="A4015" t="s">
        <v>5956</v>
      </c>
      <c r="B4015" t="s">
        <v>895</v>
      </c>
      <c r="C4015" t="s">
        <v>5954</v>
      </c>
      <c r="D4015" s="1">
        <v>45817</v>
      </c>
      <c r="E4015">
        <v>30</v>
      </c>
    </row>
    <row r="4016" spans="1:5" x14ac:dyDescent="0.25">
      <c r="A4016" t="s">
        <v>5957</v>
      </c>
      <c r="B4016" t="s">
        <v>896</v>
      </c>
      <c r="C4016" t="s">
        <v>5958</v>
      </c>
      <c r="D4016" s="1">
        <v>45672</v>
      </c>
      <c r="E4016">
        <v>30</v>
      </c>
    </row>
    <row r="4017" spans="1:5" x14ac:dyDescent="0.25">
      <c r="A4017" t="s">
        <v>5959</v>
      </c>
      <c r="B4017" t="s">
        <v>896</v>
      </c>
      <c r="C4017" t="s">
        <v>5958</v>
      </c>
      <c r="D4017" s="1">
        <v>45701</v>
      </c>
      <c r="E4017">
        <v>30</v>
      </c>
    </row>
    <row r="4018" spans="1:5" x14ac:dyDescent="0.25">
      <c r="A4018" t="s">
        <v>5960</v>
      </c>
      <c r="B4018" t="s">
        <v>896</v>
      </c>
      <c r="C4018" t="s">
        <v>5958</v>
      </c>
      <c r="D4018" s="1">
        <v>45731</v>
      </c>
      <c r="E4018">
        <v>30</v>
      </c>
    </row>
    <row r="4019" spans="1:5" x14ac:dyDescent="0.25">
      <c r="A4019" t="s">
        <v>5961</v>
      </c>
      <c r="B4019" t="s">
        <v>896</v>
      </c>
      <c r="C4019" t="s">
        <v>5958</v>
      </c>
      <c r="D4019" s="1">
        <v>45760</v>
      </c>
      <c r="E4019">
        <v>30</v>
      </c>
    </row>
    <row r="4020" spans="1:5" x14ac:dyDescent="0.25">
      <c r="A4020" t="s">
        <v>5962</v>
      </c>
      <c r="B4020" t="s">
        <v>897</v>
      </c>
      <c r="C4020" t="s">
        <v>5963</v>
      </c>
      <c r="D4020" s="1">
        <v>45747</v>
      </c>
      <c r="E4020">
        <v>28</v>
      </c>
    </row>
    <row r="4021" spans="1:5" x14ac:dyDescent="0.25">
      <c r="A4021" t="s">
        <v>5964</v>
      </c>
      <c r="B4021" t="s">
        <v>897</v>
      </c>
      <c r="C4021" t="s">
        <v>5963</v>
      </c>
      <c r="D4021" s="1">
        <v>45775</v>
      </c>
      <c r="E4021">
        <v>28</v>
      </c>
    </row>
    <row r="4022" spans="1:5" x14ac:dyDescent="0.25">
      <c r="A4022" t="s">
        <v>5965</v>
      </c>
      <c r="B4022" t="s">
        <v>897</v>
      </c>
      <c r="C4022" t="s">
        <v>5963</v>
      </c>
      <c r="D4022" s="1">
        <v>45803</v>
      </c>
      <c r="E4022">
        <v>28</v>
      </c>
    </row>
    <row r="4023" spans="1:5" x14ac:dyDescent="0.25">
      <c r="A4023" t="s">
        <v>5966</v>
      </c>
      <c r="B4023" t="s">
        <v>897</v>
      </c>
      <c r="C4023" t="s">
        <v>5963</v>
      </c>
      <c r="D4023" s="1">
        <v>45830</v>
      </c>
      <c r="E4023">
        <v>28</v>
      </c>
    </row>
    <row r="4024" spans="1:5" x14ac:dyDescent="0.25">
      <c r="A4024" t="s">
        <v>5967</v>
      </c>
      <c r="B4024" t="s">
        <v>897</v>
      </c>
      <c r="C4024" t="s">
        <v>5963</v>
      </c>
      <c r="D4024" s="1">
        <v>45859</v>
      </c>
      <c r="E4024">
        <v>28</v>
      </c>
    </row>
    <row r="4025" spans="1:5" x14ac:dyDescent="0.25">
      <c r="A4025" t="s">
        <v>5968</v>
      </c>
      <c r="B4025" t="s">
        <v>897</v>
      </c>
      <c r="C4025" t="s">
        <v>5963</v>
      </c>
      <c r="D4025" s="1">
        <v>45886</v>
      </c>
      <c r="E4025">
        <v>28</v>
      </c>
    </row>
    <row r="4026" spans="1:5" x14ac:dyDescent="0.25">
      <c r="A4026" t="s">
        <v>5969</v>
      </c>
      <c r="B4026" t="s">
        <v>898</v>
      </c>
      <c r="C4026" t="s">
        <v>5970</v>
      </c>
      <c r="D4026" s="1">
        <v>45764</v>
      </c>
      <c r="E4026">
        <v>28</v>
      </c>
    </row>
    <row r="4027" spans="1:5" x14ac:dyDescent="0.25">
      <c r="A4027" t="s">
        <v>5971</v>
      </c>
      <c r="B4027" t="s">
        <v>898</v>
      </c>
      <c r="C4027" t="s">
        <v>5970</v>
      </c>
      <c r="D4027" s="1">
        <v>45795</v>
      </c>
      <c r="E4027">
        <v>28</v>
      </c>
    </row>
    <row r="4028" spans="1:5" x14ac:dyDescent="0.25">
      <c r="A4028" t="s">
        <v>5972</v>
      </c>
      <c r="B4028" t="s">
        <v>898</v>
      </c>
      <c r="C4028" t="s">
        <v>5970</v>
      </c>
      <c r="D4028" s="1">
        <v>45821</v>
      </c>
      <c r="E4028">
        <v>28</v>
      </c>
    </row>
    <row r="4029" spans="1:5" x14ac:dyDescent="0.25">
      <c r="A4029" t="s">
        <v>5973</v>
      </c>
      <c r="B4029" t="s">
        <v>899</v>
      </c>
      <c r="C4029" t="s">
        <v>5974</v>
      </c>
      <c r="D4029" s="1">
        <v>45716</v>
      </c>
      <c r="E4029">
        <v>30</v>
      </c>
    </row>
    <row r="4030" spans="1:5" x14ac:dyDescent="0.25">
      <c r="A4030" t="s">
        <v>5975</v>
      </c>
      <c r="B4030" t="s">
        <v>899</v>
      </c>
      <c r="C4030" t="s">
        <v>5974</v>
      </c>
      <c r="D4030" s="1">
        <v>45748</v>
      </c>
      <c r="E4030">
        <v>30</v>
      </c>
    </row>
    <row r="4031" spans="1:5" x14ac:dyDescent="0.25">
      <c r="A4031" t="s">
        <v>5976</v>
      </c>
      <c r="B4031" t="s">
        <v>899</v>
      </c>
      <c r="C4031" t="s">
        <v>5974</v>
      </c>
      <c r="D4031" s="1">
        <v>45779</v>
      </c>
      <c r="E4031">
        <v>30</v>
      </c>
    </row>
    <row r="4032" spans="1:5" x14ac:dyDescent="0.25">
      <c r="A4032" t="s">
        <v>5977</v>
      </c>
      <c r="B4032" t="s">
        <v>899</v>
      </c>
      <c r="C4032" t="s">
        <v>5974</v>
      </c>
      <c r="D4032" s="1">
        <v>45806</v>
      </c>
      <c r="E4032">
        <v>30</v>
      </c>
    </row>
    <row r="4033" spans="1:5" x14ac:dyDescent="0.25">
      <c r="A4033" t="s">
        <v>5978</v>
      </c>
      <c r="B4033" t="s">
        <v>900</v>
      </c>
      <c r="C4033" t="s">
        <v>5979</v>
      </c>
      <c r="D4033" s="1">
        <v>45820</v>
      </c>
      <c r="E4033">
        <v>21</v>
      </c>
    </row>
    <row r="4034" spans="1:5" x14ac:dyDescent="0.25">
      <c r="A4034" t="s">
        <v>5980</v>
      </c>
      <c r="B4034" t="s">
        <v>900</v>
      </c>
      <c r="C4034" t="s">
        <v>5979</v>
      </c>
      <c r="D4034" s="1">
        <v>45844</v>
      </c>
      <c r="E4034">
        <v>21</v>
      </c>
    </row>
    <row r="4035" spans="1:5" x14ac:dyDescent="0.25">
      <c r="A4035" t="s">
        <v>5981</v>
      </c>
      <c r="B4035" t="s">
        <v>900</v>
      </c>
      <c r="C4035" t="s">
        <v>5979</v>
      </c>
      <c r="D4035" s="1">
        <v>45867</v>
      </c>
      <c r="E4035">
        <v>21</v>
      </c>
    </row>
    <row r="4036" spans="1:5" x14ac:dyDescent="0.25">
      <c r="A4036" t="s">
        <v>5982</v>
      </c>
      <c r="B4036" t="s">
        <v>900</v>
      </c>
      <c r="C4036" t="s">
        <v>5979</v>
      </c>
      <c r="D4036" s="1">
        <v>45889</v>
      </c>
      <c r="E4036">
        <v>21</v>
      </c>
    </row>
    <row r="4037" spans="1:5" x14ac:dyDescent="0.25">
      <c r="A4037" t="s">
        <v>5983</v>
      </c>
      <c r="B4037" t="s">
        <v>900</v>
      </c>
      <c r="C4037" t="s">
        <v>5979</v>
      </c>
      <c r="D4037" s="1">
        <v>45911</v>
      </c>
      <c r="E4037">
        <v>21</v>
      </c>
    </row>
    <row r="4038" spans="1:5" x14ac:dyDescent="0.25">
      <c r="A4038" t="s">
        <v>5984</v>
      </c>
      <c r="B4038" t="s">
        <v>901</v>
      </c>
      <c r="C4038" t="s">
        <v>5985</v>
      </c>
      <c r="D4038" s="1">
        <v>45671</v>
      </c>
      <c r="E4038">
        <v>30</v>
      </c>
    </row>
    <row r="4039" spans="1:5" x14ac:dyDescent="0.25">
      <c r="A4039" t="s">
        <v>5986</v>
      </c>
      <c r="B4039" t="s">
        <v>901</v>
      </c>
      <c r="C4039" t="s">
        <v>5985</v>
      </c>
      <c r="D4039" s="1">
        <v>45698</v>
      </c>
      <c r="E4039">
        <v>30</v>
      </c>
    </row>
    <row r="4040" spans="1:5" x14ac:dyDescent="0.25">
      <c r="A4040" t="s">
        <v>5987</v>
      </c>
      <c r="B4040" t="s">
        <v>901</v>
      </c>
      <c r="C4040" t="s">
        <v>5985</v>
      </c>
      <c r="D4040" s="1">
        <v>45726</v>
      </c>
      <c r="E4040">
        <v>30</v>
      </c>
    </row>
    <row r="4041" spans="1:5" x14ac:dyDescent="0.25">
      <c r="A4041" t="s">
        <v>5988</v>
      </c>
      <c r="B4041" t="s">
        <v>902</v>
      </c>
      <c r="C4041" t="s">
        <v>5989</v>
      </c>
      <c r="D4041" s="1">
        <v>45792</v>
      </c>
      <c r="E4041">
        <v>28</v>
      </c>
    </row>
    <row r="4042" spans="1:5" x14ac:dyDescent="0.25">
      <c r="A4042" t="s">
        <v>5990</v>
      </c>
      <c r="B4042" t="s">
        <v>902</v>
      </c>
      <c r="C4042" t="s">
        <v>5989</v>
      </c>
      <c r="D4042" s="1">
        <v>45820</v>
      </c>
      <c r="E4042">
        <v>28</v>
      </c>
    </row>
    <row r="4043" spans="1:5" x14ac:dyDescent="0.25">
      <c r="A4043" t="s">
        <v>5991</v>
      </c>
      <c r="B4043" t="s">
        <v>902</v>
      </c>
      <c r="C4043" t="s">
        <v>5989</v>
      </c>
      <c r="D4043" s="1">
        <v>45849</v>
      </c>
      <c r="E4043">
        <v>28</v>
      </c>
    </row>
    <row r="4044" spans="1:5" x14ac:dyDescent="0.25">
      <c r="A4044" t="s">
        <v>5992</v>
      </c>
      <c r="B4044" t="s">
        <v>903</v>
      </c>
      <c r="C4044" t="s">
        <v>5993</v>
      </c>
      <c r="D4044" s="1">
        <v>45739</v>
      </c>
      <c r="E4044">
        <v>28</v>
      </c>
    </row>
    <row r="4045" spans="1:5" x14ac:dyDescent="0.25">
      <c r="A4045" t="s">
        <v>5994</v>
      </c>
      <c r="B4045" t="s">
        <v>903</v>
      </c>
      <c r="C4045" t="s">
        <v>5993</v>
      </c>
      <c r="D4045" s="1">
        <v>45766</v>
      </c>
      <c r="E4045">
        <v>28</v>
      </c>
    </row>
    <row r="4046" spans="1:5" x14ac:dyDescent="0.25">
      <c r="A4046" t="s">
        <v>5995</v>
      </c>
      <c r="B4046" t="s">
        <v>903</v>
      </c>
      <c r="C4046" t="s">
        <v>5993</v>
      </c>
      <c r="D4046" s="1">
        <v>45792</v>
      </c>
      <c r="E4046">
        <v>28</v>
      </c>
    </row>
    <row r="4047" spans="1:5" x14ac:dyDescent="0.25">
      <c r="A4047" t="s">
        <v>5996</v>
      </c>
      <c r="B4047" t="s">
        <v>903</v>
      </c>
      <c r="C4047" t="s">
        <v>5993</v>
      </c>
      <c r="D4047" s="1">
        <v>45818</v>
      </c>
      <c r="E4047">
        <v>28</v>
      </c>
    </row>
    <row r="4048" spans="1:5" x14ac:dyDescent="0.25">
      <c r="A4048" t="s">
        <v>5997</v>
      </c>
      <c r="B4048" t="s">
        <v>904</v>
      </c>
      <c r="C4048" t="s">
        <v>5998</v>
      </c>
      <c r="D4048" s="1">
        <v>45802</v>
      </c>
      <c r="E4048">
        <v>21</v>
      </c>
    </row>
    <row r="4049" spans="1:5" x14ac:dyDescent="0.25">
      <c r="A4049" t="s">
        <v>5999</v>
      </c>
      <c r="B4049" t="s">
        <v>904</v>
      </c>
      <c r="C4049" t="s">
        <v>5998</v>
      </c>
      <c r="D4049" s="1">
        <v>45820</v>
      </c>
      <c r="E4049">
        <v>21</v>
      </c>
    </row>
    <row r="4050" spans="1:5" x14ac:dyDescent="0.25">
      <c r="A4050" t="s">
        <v>6000</v>
      </c>
      <c r="B4050" t="s">
        <v>904</v>
      </c>
      <c r="C4050" t="s">
        <v>5998</v>
      </c>
      <c r="D4050" s="1">
        <v>45839</v>
      </c>
      <c r="E4050">
        <v>21</v>
      </c>
    </row>
    <row r="4051" spans="1:5" x14ac:dyDescent="0.25">
      <c r="A4051" t="s">
        <v>6001</v>
      </c>
      <c r="B4051" t="s">
        <v>904</v>
      </c>
      <c r="C4051" t="s">
        <v>5998</v>
      </c>
      <c r="D4051" s="1">
        <v>45861</v>
      </c>
      <c r="E4051">
        <v>21</v>
      </c>
    </row>
    <row r="4052" spans="1:5" x14ac:dyDescent="0.25">
      <c r="A4052" t="s">
        <v>6002</v>
      </c>
      <c r="B4052" t="s">
        <v>904</v>
      </c>
      <c r="C4052" t="s">
        <v>5998</v>
      </c>
      <c r="D4052" s="1">
        <v>45882</v>
      </c>
      <c r="E4052">
        <v>21</v>
      </c>
    </row>
    <row r="4053" spans="1:5" x14ac:dyDescent="0.25">
      <c r="A4053" t="s">
        <v>6003</v>
      </c>
      <c r="B4053" t="s">
        <v>905</v>
      </c>
      <c r="C4053" t="s">
        <v>6004</v>
      </c>
      <c r="D4053" s="1">
        <v>45741</v>
      </c>
      <c r="E4053">
        <v>30</v>
      </c>
    </row>
    <row r="4054" spans="1:5" x14ac:dyDescent="0.25">
      <c r="A4054" t="s">
        <v>6005</v>
      </c>
      <c r="B4054" t="s">
        <v>905</v>
      </c>
      <c r="C4054" t="s">
        <v>6004</v>
      </c>
      <c r="D4054" s="1">
        <v>45773</v>
      </c>
      <c r="E4054">
        <v>30</v>
      </c>
    </row>
    <row r="4055" spans="1:5" x14ac:dyDescent="0.25">
      <c r="A4055" t="s">
        <v>6006</v>
      </c>
      <c r="B4055" t="s">
        <v>905</v>
      </c>
      <c r="C4055" t="s">
        <v>6004</v>
      </c>
      <c r="D4055" s="1">
        <v>45803</v>
      </c>
      <c r="E4055">
        <v>30</v>
      </c>
    </row>
    <row r="4056" spans="1:5" x14ac:dyDescent="0.25">
      <c r="A4056" t="s">
        <v>6007</v>
      </c>
      <c r="B4056" t="s">
        <v>905</v>
      </c>
      <c r="C4056" t="s">
        <v>6004</v>
      </c>
      <c r="D4056" s="1">
        <v>45833</v>
      </c>
      <c r="E4056">
        <v>30</v>
      </c>
    </row>
    <row r="4057" spans="1:5" x14ac:dyDescent="0.25">
      <c r="A4057" t="s">
        <v>6008</v>
      </c>
      <c r="B4057" t="s">
        <v>905</v>
      </c>
      <c r="C4057" t="s">
        <v>6004</v>
      </c>
      <c r="D4057" s="1">
        <v>45866</v>
      </c>
      <c r="E4057">
        <v>30</v>
      </c>
    </row>
    <row r="4058" spans="1:5" x14ac:dyDescent="0.25">
      <c r="A4058" t="s">
        <v>6009</v>
      </c>
      <c r="B4058" t="s">
        <v>906</v>
      </c>
      <c r="C4058" t="s">
        <v>6010</v>
      </c>
      <c r="D4058" s="1">
        <v>45836</v>
      </c>
      <c r="E4058">
        <v>28</v>
      </c>
    </row>
    <row r="4059" spans="1:5" x14ac:dyDescent="0.25">
      <c r="A4059" t="s">
        <v>6011</v>
      </c>
      <c r="B4059" t="s">
        <v>906</v>
      </c>
      <c r="C4059" t="s">
        <v>6010</v>
      </c>
      <c r="D4059" s="1">
        <v>45866</v>
      </c>
      <c r="E4059">
        <v>28</v>
      </c>
    </row>
    <row r="4060" spans="1:5" x14ac:dyDescent="0.25">
      <c r="A4060" t="s">
        <v>6012</v>
      </c>
      <c r="B4060" t="s">
        <v>906</v>
      </c>
      <c r="C4060" t="s">
        <v>6010</v>
      </c>
      <c r="D4060" s="1">
        <v>45891</v>
      </c>
      <c r="E4060">
        <v>28</v>
      </c>
    </row>
    <row r="4061" spans="1:5" x14ac:dyDescent="0.25">
      <c r="A4061" t="s">
        <v>6013</v>
      </c>
      <c r="B4061" t="s">
        <v>906</v>
      </c>
      <c r="C4061" t="s">
        <v>6010</v>
      </c>
      <c r="D4061" s="1">
        <v>45917</v>
      </c>
      <c r="E4061">
        <v>28</v>
      </c>
    </row>
    <row r="4062" spans="1:5" x14ac:dyDescent="0.25">
      <c r="A4062" t="s">
        <v>6014</v>
      </c>
      <c r="B4062" t="s">
        <v>906</v>
      </c>
      <c r="C4062" t="s">
        <v>6010</v>
      </c>
      <c r="D4062" s="1">
        <v>45942</v>
      </c>
      <c r="E4062">
        <v>28</v>
      </c>
    </row>
    <row r="4063" spans="1:5" x14ac:dyDescent="0.25">
      <c r="A4063" t="s">
        <v>6015</v>
      </c>
      <c r="B4063" t="s">
        <v>907</v>
      </c>
      <c r="C4063" t="s">
        <v>6016</v>
      </c>
      <c r="D4063" s="1">
        <v>45697</v>
      </c>
      <c r="E4063">
        <v>21</v>
      </c>
    </row>
    <row r="4064" spans="1:5" x14ac:dyDescent="0.25">
      <c r="A4064" t="s">
        <v>6017</v>
      </c>
      <c r="B4064" t="s">
        <v>907</v>
      </c>
      <c r="C4064" t="s">
        <v>6016</v>
      </c>
      <c r="D4064" s="1">
        <v>45716</v>
      </c>
      <c r="E4064">
        <v>21</v>
      </c>
    </row>
    <row r="4065" spans="1:5" x14ac:dyDescent="0.25">
      <c r="A4065" t="s">
        <v>6018</v>
      </c>
      <c r="B4065" t="s">
        <v>907</v>
      </c>
      <c r="C4065" t="s">
        <v>6016</v>
      </c>
      <c r="D4065" s="1">
        <v>45735</v>
      </c>
      <c r="E4065">
        <v>21</v>
      </c>
    </row>
    <row r="4066" spans="1:5" x14ac:dyDescent="0.25">
      <c r="A4066" t="s">
        <v>6019</v>
      </c>
      <c r="B4066" t="s">
        <v>907</v>
      </c>
      <c r="C4066" t="s">
        <v>6016</v>
      </c>
      <c r="D4066" s="1">
        <v>45758</v>
      </c>
      <c r="E4066">
        <v>21</v>
      </c>
    </row>
    <row r="4067" spans="1:5" x14ac:dyDescent="0.25">
      <c r="A4067" t="s">
        <v>6020</v>
      </c>
      <c r="B4067" t="s">
        <v>907</v>
      </c>
      <c r="C4067" t="s">
        <v>6016</v>
      </c>
      <c r="D4067" s="1">
        <v>45778</v>
      </c>
      <c r="E4067">
        <v>21</v>
      </c>
    </row>
    <row r="4068" spans="1:5" x14ac:dyDescent="0.25">
      <c r="A4068" t="s">
        <v>6021</v>
      </c>
      <c r="B4068" t="s">
        <v>907</v>
      </c>
      <c r="C4068" t="s">
        <v>6016</v>
      </c>
      <c r="D4068" s="1">
        <v>45798</v>
      </c>
      <c r="E4068">
        <v>21</v>
      </c>
    </row>
    <row r="4069" spans="1:5" x14ac:dyDescent="0.25">
      <c r="A4069" t="s">
        <v>6022</v>
      </c>
      <c r="B4069" t="s">
        <v>908</v>
      </c>
      <c r="C4069" t="s">
        <v>6023</v>
      </c>
      <c r="D4069" s="1">
        <v>45830</v>
      </c>
      <c r="E4069">
        <v>30</v>
      </c>
    </row>
    <row r="4070" spans="1:5" x14ac:dyDescent="0.25">
      <c r="A4070" t="s">
        <v>6024</v>
      </c>
      <c r="B4070" t="s">
        <v>908</v>
      </c>
      <c r="C4070" t="s">
        <v>6023</v>
      </c>
      <c r="D4070" s="1">
        <v>45863</v>
      </c>
      <c r="E4070">
        <v>30</v>
      </c>
    </row>
    <row r="4071" spans="1:5" x14ac:dyDescent="0.25">
      <c r="A4071" t="s">
        <v>6025</v>
      </c>
      <c r="B4071" t="s">
        <v>908</v>
      </c>
      <c r="C4071" t="s">
        <v>6023</v>
      </c>
      <c r="D4071" s="1">
        <v>45893</v>
      </c>
      <c r="E4071">
        <v>30</v>
      </c>
    </row>
    <row r="4072" spans="1:5" x14ac:dyDescent="0.25">
      <c r="A4072" t="s">
        <v>6026</v>
      </c>
      <c r="B4072" t="s">
        <v>908</v>
      </c>
      <c r="C4072" t="s">
        <v>6023</v>
      </c>
      <c r="D4072" s="1">
        <v>45920</v>
      </c>
      <c r="E4072">
        <v>30</v>
      </c>
    </row>
    <row r="4073" spans="1:5" x14ac:dyDescent="0.25">
      <c r="A4073" t="s">
        <v>6027</v>
      </c>
      <c r="B4073" t="s">
        <v>908</v>
      </c>
      <c r="C4073" t="s">
        <v>6023</v>
      </c>
      <c r="D4073" s="1">
        <v>45948</v>
      </c>
      <c r="E4073">
        <v>30</v>
      </c>
    </row>
    <row r="4074" spans="1:5" x14ac:dyDescent="0.25">
      <c r="A4074" t="s">
        <v>6028</v>
      </c>
      <c r="B4074" t="s">
        <v>909</v>
      </c>
      <c r="C4074" t="s">
        <v>6029</v>
      </c>
      <c r="D4074" s="1">
        <v>45772</v>
      </c>
      <c r="E4074">
        <v>21</v>
      </c>
    </row>
    <row r="4075" spans="1:5" x14ac:dyDescent="0.25">
      <c r="A4075" t="s">
        <v>6030</v>
      </c>
      <c r="B4075" t="s">
        <v>909</v>
      </c>
      <c r="C4075" t="s">
        <v>6029</v>
      </c>
      <c r="D4075" s="1">
        <v>45790</v>
      </c>
      <c r="E4075">
        <v>21</v>
      </c>
    </row>
    <row r="4076" spans="1:5" x14ac:dyDescent="0.25">
      <c r="A4076" t="s">
        <v>6031</v>
      </c>
      <c r="B4076" t="s">
        <v>909</v>
      </c>
      <c r="C4076" t="s">
        <v>6029</v>
      </c>
      <c r="D4076" s="1">
        <v>45809</v>
      </c>
      <c r="E4076">
        <v>21</v>
      </c>
    </row>
    <row r="4077" spans="1:5" x14ac:dyDescent="0.25">
      <c r="A4077" t="s">
        <v>6032</v>
      </c>
      <c r="B4077" t="s">
        <v>909</v>
      </c>
      <c r="C4077" t="s">
        <v>6029</v>
      </c>
      <c r="D4077" s="1">
        <v>45833</v>
      </c>
      <c r="E4077">
        <v>21</v>
      </c>
    </row>
    <row r="4078" spans="1:5" x14ac:dyDescent="0.25">
      <c r="A4078" t="s">
        <v>6033</v>
      </c>
      <c r="B4078" t="s">
        <v>909</v>
      </c>
      <c r="C4078" t="s">
        <v>6029</v>
      </c>
      <c r="D4078" s="1">
        <v>45852</v>
      </c>
      <c r="E4078">
        <v>21</v>
      </c>
    </row>
    <row r="4079" spans="1:5" x14ac:dyDescent="0.25">
      <c r="A4079" t="s">
        <v>6034</v>
      </c>
      <c r="B4079" t="s">
        <v>909</v>
      </c>
      <c r="C4079" t="s">
        <v>6029</v>
      </c>
      <c r="D4079" s="1">
        <v>45876</v>
      </c>
      <c r="E4079">
        <v>21</v>
      </c>
    </row>
    <row r="4080" spans="1:5" x14ac:dyDescent="0.25">
      <c r="A4080" t="s">
        <v>6035</v>
      </c>
      <c r="B4080" t="s">
        <v>910</v>
      </c>
      <c r="C4080" t="s">
        <v>6036</v>
      </c>
      <c r="D4080" s="1">
        <v>45787</v>
      </c>
      <c r="E4080">
        <v>28</v>
      </c>
    </row>
    <row r="4081" spans="1:5" x14ac:dyDescent="0.25">
      <c r="A4081" t="s">
        <v>6037</v>
      </c>
      <c r="B4081" t="s">
        <v>910</v>
      </c>
      <c r="C4081" t="s">
        <v>6036</v>
      </c>
      <c r="D4081" s="1">
        <v>45817</v>
      </c>
      <c r="E4081">
        <v>28</v>
      </c>
    </row>
    <row r="4082" spans="1:5" x14ac:dyDescent="0.25">
      <c r="A4082" t="s">
        <v>6038</v>
      </c>
      <c r="B4082" t="s">
        <v>910</v>
      </c>
      <c r="C4082" t="s">
        <v>6036</v>
      </c>
      <c r="D4082" s="1">
        <v>45845</v>
      </c>
      <c r="E4082">
        <v>28</v>
      </c>
    </row>
    <row r="4083" spans="1:5" x14ac:dyDescent="0.25">
      <c r="A4083" t="s">
        <v>6039</v>
      </c>
      <c r="B4083" t="s">
        <v>910</v>
      </c>
      <c r="C4083" t="s">
        <v>6036</v>
      </c>
      <c r="D4083" s="1">
        <v>45875</v>
      </c>
      <c r="E4083">
        <v>28</v>
      </c>
    </row>
    <row r="4084" spans="1:5" x14ac:dyDescent="0.25">
      <c r="A4084" t="s">
        <v>6040</v>
      </c>
      <c r="B4084" t="s">
        <v>910</v>
      </c>
      <c r="C4084" t="s">
        <v>6036</v>
      </c>
      <c r="D4084" s="1">
        <v>45906</v>
      </c>
      <c r="E4084">
        <v>28</v>
      </c>
    </row>
    <row r="4085" spans="1:5" x14ac:dyDescent="0.25">
      <c r="A4085" t="s">
        <v>6041</v>
      </c>
      <c r="B4085" t="s">
        <v>911</v>
      </c>
      <c r="C4085" t="s">
        <v>6042</v>
      </c>
      <c r="D4085" s="1">
        <v>45714</v>
      </c>
      <c r="E4085">
        <v>21</v>
      </c>
    </row>
    <row r="4086" spans="1:5" x14ac:dyDescent="0.25">
      <c r="A4086" t="s">
        <v>6043</v>
      </c>
      <c r="B4086" t="s">
        <v>911</v>
      </c>
      <c r="C4086" t="s">
        <v>6042</v>
      </c>
      <c r="D4086" s="1">
        <v>45736</v>
      </c>
      <c r="E4086">
        <v>21</v>
      </c>
    </row>
    <row r="4087" spans="1:5" x14ac:dyDescent="0.25">
      <c r="A4087" t="s">
        <v>6044</v>
      </c>
      <c r="B4087" t="s">
        <v>911</v>
      </c>
      <c r="C4087" t="s">
        <v>6042</v>
      </c>
      <c r="D4087" s="1">
        <v>45755</v>
      </c>
      <c r="E4087">
        <v>21</v>
      </c>
    </row>
    <row r="4088" spans="1:5" x14ac:dyDescent="0.25">
      <c r="A4088" t="s">
        <v>6045</v>
      </c>
      <c r="B4088" t="s">
        <v>911</v>
      </c>
      <c r="C4088" t="s">
        <v>6042</v>
      </c>
      <c r="D4088" s="1">
        <v>45779</v>
      </c>
      <c r="E4088">
        <v>21</v>
      </c>
    </row>
    <row r="4089" spans="1:5" x14ac:dyDescent="0.25">
      <c r="A4089" t="s">
        <v>6046</v>
      </c>
      <c r="B4089" t="s">
        <v>911</v>
      </c>
      <c r="C4089" t="s">
        <v>6042</v>
      </c>
      <c r="D4089" s="1">
        <v>45798</v>
      </c>
      <c r="E4089">
        <v>21</v>
      </c>
    </row>
    <row r="4090" spans="1:5" x14ac:dyDescent="0.25">
      <c r="A4090" t="s">
        <v>6047</v>
      </c>
      <c r="B4090" t="s">
        <v>912</v>
      </c>
      <c r="C4090" t="s">
        <v>6048</v>
      </c>
      <c r="D4090" s="1">
        <v>45732</v>
      </c>
      <c r="E4090">
        <v>21</v>
      </c>
    </row>
    <row r="4091" spans="1:5" x14ac:dyDescent="0.25">
      <c r="A4091" t="s">
        <v>6049</v>
      </c>
      <c r="B4091" t="s">
        <v>912</v>
      </c>
      <c r="C4091" t="s">
        <v>6048</v>
      </c>
      <c r="D4091" s="1">
        <v>45753</v>
      </c>
      <c r="E4091">
        <v>21</v>
      </c>
    </row>
    <row r="4092" spans="1:5" x14ac:dyDescent="0.25">
      <c r="A4092" t="s">
        <v>6050</v>
      </c>
      <c r="B4092" t="s">
        <v>912</v>
      </c>
      <c r="C4092" t="s">
        <v>6048</v>
      </c>
      <c r="D4092" s="1">
        <v>45773</v>
      </c>
      <c r="E4092">
        <v>21</v>
      </c>
    </row>
    <row r="4093" spans="1:5" x14ac:dyDescent="0.25">
      <c r="A4093" t="s">
        <v>6051</v>
      </c>
      <c r="B4093" t="s">
        <v>913</v>
      </c>
      <c r="C4093" t="s">
        <v>6052</v>
      </c>
      <c r="D4093" s="1">
        <v>45695</v>
      </c>
      <c r="E4093">
        <v>21</v>
      </c>
    </row>
    <row r="4094" spans="1:5" x14ac:dyDescent="0.25">
      <c r="A4094" t="s">
        <v>6053</v>
      </c>
      <c r="B4094" t="s">
        <v>913</v>
      </c>
      <c r="C4094" t="s">
        <v>6052</v>
      </c>
      <c r="D4094" s="1">
        <v>45715</v>
      </c>
      <c r="E4094">
        <v>21</v>
      </c>
    </row>
    <row r="4095" spans="1:5" x14ac:dyDescent="0.25">
      <c r="A4095" t="s">
        <v>6054</v>
      </c>
      <c r="B4095" t="s">
        <v>913</v>
      </c>
      <c r="C4095" t="s">
        <v>6052</v>
      </c>
      <c r="D4095" s="1">
        <v>45733</v>
      </c>
      <c r="E4095">
        <v>21</v>
      </c>
    </row>
    <row r="4096" spans="1:5" x14ac:dyDescent="0.25">
      <c r="A4096" t="s">
        <v>6055</v>
      </c>
      <c r="B4096" t="s">
        <v>913</v>
      </c>
      <c r="C4096" t="s">
        <v>6052</v>
      </c>
      <c r="D4096" s="1">
        <v>45751</v>
      </c>
      <c r="E4096">
        <v>21</v>
      </c>
    </row>
    <row r="4097" spans="1:5" x14ac:dyDescent="0.25">
      <c r="A4097" t="s">
        <v>6056</v>
      </c>
      <c r="B4097" t="s">
        <v>914</v>
      </c>
      <c r="C4097" t="s">
        <v>6057</v>
      </c>
      <c r="D4097" s="1">
        <v>45744</v>
      </c>
      <c r="E4097">
        <v>30</v>
      </c>
    </row>
    <row r="4098" spans="1:5" x14ac:dyDescent="0.25">
      <c r="A4098" t="s">
        <v>6058</v>
      </c>
      <c r="B4098" t="s">
        <v>914</v>
      </c>
      <c r="C4098" t="s">
        <v>6057</v>
      </c>
      <c r="D4098" s="1">
        <v>45772</v>
      </c>
      <c r="E4098">
        <v>30</v>
      </c>
    </row>
    <row r="4099" spans="1:5" x14ac:dyDescent="0.25">
      <c r="A4099" t="s">
        <v>6059</v>
      </c>
      <c r="B4099" t="s">
        <v>914</v>
      </c>
      <c r="C4099" t="s">
        <v>6057</v>
      </c>
      <c r="D4099" s="1">
        <v>45799</v>
      </c>
      <c r="E4099">
        <v>30</v>
      </c>
    </row>
    <row r="4100" spans="1:5" x14ac:dyDescent="0.25">
      <c r="A4100" t="s">
        <v>6060</v>
      </c>
      <c r="B4100" t="s">
        <v>914</v>
      </c>
      <c r="C4100" t="s">
        <v>6057</v>
      </c>
      <c r="D4100" s="1">
        <v>45831</v>
      </c>
      <c r="E4100">
        <v>30</v>
      </c>
    </row>
    <row r="4101" spans="1:5" x14ac:dyDescent="0.25">
      <c r="A4101" t="s">
        <v>6061</v>
      </c>
      <c r="B4101" t="s">
        <v>914</v>
      </c>
      <c r="C4101" t="s">
        <v>6057</v>
      </c>
      <c r="D4101" s="1">
        <v>45861</v>
      </c>
      <c r="E4101">
        <v>30</v>
      </c>
    </row>
    <row r="4102" spans="1:5" x14ac:dyDescent="0.25">
      <c r="A4102" t="s">
        <v>6062</v>
      </c>
      <c r="B4102" t="s">
        <v>915</v>
      </c>
      <c r="C4102" t="s">
        <v>6063</v>
      </c>
      <c r="D4102" s="1">
        <v>45779</v>
      </c>
      <c r="E4102">
        <v>21</v>
      </c>
    </row>
    <row r="4103" spans="1:5" x14ac:dyDescent="0.25">
      <c r="A4103" t="s">
        <v>6064</v>
      </c>
      <c r="B4103" t="s">
        <v>915</v>
      </c>
      <c r="C4103" t="s">
        <v>6063</v>
      </c>
      <c r="D4103" s="1">
        <v>45799</v>
      </c>
      <c r="E4103">
        <v>21</v>
      </c>
    </row>
    <row r="4104" spans="1:5" x14ac:dyDescent="0.25">
      <c r="A4104" t="s">
        <v>6065</v>
      </c>
      <c r="B4104" t="s">
        <v>915</v>
      </c>
      <c r="C4104" t="s">
        <v>6063</v>
      </c>
      <c r="D4104" s="1">
        <v>45818</v>
      </c>
      <c r="E4104">
        <v>21</v>
      </c>
    </row>
    <row r="4105" spans="1:5" x14ac:dyDescent="0.25">
      <c r="A4105" t="s">
        <v>6066</v>
      </c>
      <c r="B4105" t="s">
        <v>915</v>
      </c>
      <c r="C4105" t="s">
        <v>6063</v>
      </c>
      <c r="D4105" s="1">
        <v>45841</v>
      </c>
      <c r="E4105">
        <v>21</v>
      </c>
    </row>
    <row r="4106" spans="1:5" x14ac:dyDescent="0.25">
      <c r="A4106" t="s">
        <v>6067</v>
      </c>
      <c r="B4106" t="s">
        <v>916</v>
      </c>
      <c r="C4106" t="s">
        <v>6068</v>
      </c>
      <c r="D4106" s="1">
        <v>45670</v>
      </c>
      <c r="E4106">
        <v>28</v>
      </c>
    </row>
    <row r="4107" spans="1:5" x14ac:dyDescent="0.25">
      <c r="A4107" t="s">
        <v>6069</v>
      </c>
      <c r="B4107" t="s">
        <v>916</v>
      </c>
      <c r="C4107" t="s">
        <v>6068</v>
      </c>
      <c r="D4107" s="1">
        <v>45701</v>
      </c>
      <c r="E4107">
        <v>28</v>
      </c>
    </row>
    <row r="4108" spans="1:5" x14ac:dyDescent="0.25">
      <c r="A4108" t="s">
        <v>6070</v>
      </c>
      <c r="B4108" t="s">
        <v>916</v>
      </c>
      <c r="C4108" t="s">
        <v>6068</v>
      </c>
      <c r="D4108" s="1">
        <v>45732</v>
      </c>
      <c r="E4108">
        <v>28</v>
      </c>
    </row>
    <row r="4109" spans="1:5" x14ac:dyDescent="0.25">
      <c r="A4109" t="s">
        <v>6071</v>
      </c>
      <c r="B4109" t="s">
        <v>917</v>
      </c>
      <c r="C4109" t="s">
        <v>6072</v>
      </c>
      <c r="D4109" s="1">
        <v>45760</v>
      </c>
      <c r="E4109">
        <v>21</v>
      </c>
    </row>
    <row r="4110" spans="1:5" x14ac:dyDescent="0.25">
      <c r="A4110" t="s">
        <v>6073</v>
      </c>
      <c r="B4110" t="s">
        <v>917</v>
      </c>
      <c r="C4110" t="s">
        <v>6072</v>
      </c>
      <c r="D4110" s="1">
        <v>45778</v>
      </c>
      <c r="E4110">
        <v>21</v>
      </c>
    </row>
    <row r="4111" spans="1:5" x14ac:dyDescent="0.25">
      <c r="A4111" t="s">
        <v>6074</v>
      </c>
      <c r="B4111" t="s">
        <v>917</v>
      </c>
      <c r="C4111" t="s">
        <v>6072</v>
      </c>
      <c r="D4111" s="1">
        <v>45800</v>
      </c>
      <c r="E4111">
        <v>21</v>
      </c>
    </row>
    <row r="4112" spans="1:5" x14ac:dyDescent="0.25">
      <c r="A4112" t="s">
        <v>6075</v>
      </c>
      <c r="B4112" t="s">
        <v>918</v>
      </c>
      <c r="C4112" t="s">
        <v>6076</v>
      </c>
      <c r="D4112" s="1">
        <v>45679</v>
      </c>
      <c r="E4112">
        <v>30</v>
      </c>
    </row>
    <row r="4113" spans="1:5" x14ac:dyDescent="0.25">
      <c r="A4113" t="s">
        <v>6077</v>
      </c>
      <c r="B4113" t="s">
        <v>918</v>
      </c>
      <c r="C4113" t="s">
        <v>6076</v>
      </c>
      <c r="D4113" s="1">
        <v>45711</v>
      </c>
      <c r="E4113">
        <v>30</v>
      </c>
    </row>
    <row r="4114" spans="1:5" x14ac:dyDescent="0.25">
      <c r="A4114" t="s">
        <v>6078</v>
      </c>
      <c r="B4114" t="s">
        <v>918</v>
      </c>
      <c r="C4114" t="s">
        <v>6076</v>
      </c>
      <c r="D4114" s="1">
        <v>45743</v>
      </c>
      <c r="E4114">
        <v>30</v>
      </c>
    </row>
    <row r="4115" spans="1:5" x14ac:dyDescent="0.25">
      <c r="A4115" t="s">
        <v>6079</v>
      </c>
      <c r="B4115" t="s">
        <v>918</v>
      </c>
      <c r="C4115" t="s">
        <v>6076</v>
      </c>
      <c r="D4115" s="1">
        <v>45774</v>
      </c>
      <c r="E4115">
        <v>30</v>
      </c>
    </row>
    <row r="4116" spans="1:5" x14ac:dyDescent="0.25">
      <c r="A4116" t="s">
        <v>6080</v>
      </c>
      <c r="B4116" t="s">
        <v>918</v>
      </c>
      <c r="C4116" t="s">
        <v>6076</v>
      </c>
      <c r="D4116" s="1">
        <v>45803</v>
      </c>
      <c r="E4116">
        <v>30</v>
      </c>
    </row>
    <row r="4117" spans="1:5" x14ac:dyDescent="0.25">
      <c r="A4117" t="s">
        <v>6081</v>
      </c>
      <c r="B4117" t="s">
        <v>918</v>
      </c>
      <c r="C4117" t="s">
        <v>6076</v>
      </c>
      <c r="D4117" s="1">
        <v>45833</v>
      </c>
      <c r="E4117">
        <v>30</v>
      </c>
    </row>
    <row r="4118" spans="1:5" x14ac:dyDescent="0.25">
      <c r="A4118" t="s">
        <v>6082</v>
      </c>
      <c r="B4118" t="s">
        <v>919</v>
      </c>
      <c r="C4118" t="s">
        <v>6083</v>
      </c>
      <c r="D4118" s="1">
        <v>45786</v>
      </c>
      <c r="E4118">
        <v>30</v>
      </c>
    </row>
    <row r="4119" spans="1:5" x14ac:dyDescent="0.25">
      <c r="A4119" t="s">
        <v>6084</v>
      </c>
      <c r="B4119" t="s">
        <v>919</v>
      </c>
      <c r="C4119" t="s">
        <v>6083</v>
      </c>
      <c r="D4119" s="1">
        <v>45814</v>
      </c>
      <c r="E4119">
        <v>30</v>
      </c>
    </row>
    <row r="4120" spans="1:5" x14ac:dyDescent="0.25">
      <c r="A4120" t="s">
        <v>6085</v>
      </c>
      <c r="B4120" t="s">
        <v>919</v>
      </c>
      <c r="C4120" t="s">
        <v>6083</v>
      </c>
      <c r="D4120" s="1">
        <v>45846</v>
      </c>
      <c r="E4120">
        <v>30</v>
      </c>
    </row>
    <row r="4121" spans="1:5" x14ac:dyDescent="0.25">
      <c r="A4121" t="s">
        <v>6086</v>
      </c>
      <c r="B4121" t="s">
        <v>919</v>
      </c>
      <c r="C4121" t="s">
        <v>6083</v>
      </c>
      <c r="D4121" s="1">
        <v>45876</v>
      </c>
      <c r="E4121">
        <v>30</v>
      </c>
    </row>
    <row r="4122" spans="1:5" x14ac:dyDescent="0.25">
      <c r="A4122" t="s">
        <v>6087</v>
      </c>
      <c r="B4122" t="s">
        <v>919</v>
      </c>
      <c r="C4122" t="s">
        <v>6083</v>
      </c>
      <c r="D4122" s="1">
        <v>45904</v>
      </c>
      <c r="E4122">
        <v>30</v>
      </c>
    </row>
    <row r="4123" spans="1:5" x14ac:dyDescent="0.25">
      <c r="A4123" t="s">
        <v>6088</v>
      </c>
      <c r="B4123" t="s">
        <v>920</v>
      </c>
      <c r="C4123" t="s">
        <v>6089</v>
      </c>
      <c r="D4123" s="1">
        <v>45836</v>
      </c>
      <c r="E4123">
        <v>21</v>
      </c>
    </row>
    <row r="4124" spans="1:5" x14ac:dyDescent="0.25">
      <c r="A4124" t="s">
        <v>6090</v>
      </c>
      <c r="B4124" t="s">
        <v>920</v>
      </c>
      <c r="C4124" t="s">
        <v>6089</v>
      </c>
      <c r="D4124" s="1">
        <v>45855</v>
      </c>
      <c r="E4124">
        <v>21</v>
      </c>
    </row>
    <row r="4125" spans="1:5" x14ac:dyDescent="0.25">
      <c r="A4125" t="s">
        <v>6091</v>
      </c>
      <c r="B4125" t="s">
        <v>920</v>
      </c>
      <c r="C4125" t="s">
        <v>6089</v>
      </c>
      <c r="D4125" s="1">
        <v>45876</v>
      </c>
      <c r="E4125">
        <v>21</v>
      </c>
    </row>
    <row r="4126" spans="1:5" x14ac:dyDescent="0.25">
      <c r="A4126" t="s">
        <v>6092</v>
      </c>
      <c r="B4126" t="s">
        <v>920</v>
      </c>
      <c r="C4126" t="s">
        <v>6089</v>
      </c>
      <c r="D4126" s="1">
        <v>45899</v>
      </c>
      <c r="E4126">
        <v>21</v>
      </c>
    </row>
    <row r="4127" spans="1:5" x14ac:dyDescent="0.25">
      <c r="A4127" t="s">
        <v>6093</v>
      </c>
      <c r="B4127" t="s">
        <v>920</v>
      </c>
      <c r="C4127" t="s">
        <v>6089</v>
      </c>
      <c r="D4127" s="1">
        <v>45920</v>
      </c>
      <c r="E4127">
        <v>21</v>
      </c>
    </row>
    <row r="4128" spans="1:5" x14ac:dyDescent="0.25">
      <c r="A4128" t="s">
        <v>6094</v>
      </c>
      <c r="B4128" t="s">
        <v>920</v>
      </c>
      <c r="C4128" t="s">
        <v>6089</v>
      </c>
      <c r="D4128" s="1">
        <v>45944</v>
      </c>
      <c r="E4128">
        <v>21</v>
      </c>
    </row>
    <row r="4129" spans="1:5" x14ac:dyDescent="0.25">
      <c r="A4129" t="s">
        <v>6095</v>
      </c>
      <c r="B4129" t="s">
        <v>921</v>
      </c>
      <c r="C4129" t="s">
        <v>6096</v>
      </c>
      <c r="D4129" s="1">
        <v>45692</v>
      </c>
      <c r="E4129">
        <v>28</v>
      </c>
    </row>
    <row r="4130" spans="1:5" x14ac:dyDescent="0.25">
      <c r="A4130" t="s">
        <v>6097</v>
      </c>
      <c r="B4130" t="s">
        <v>921</v>
      </c>
      <c r="C4130" t="s">
        <v>6096</v>
      </c>
      <c r="D4130" s="1">
        <v>45720</v>
      </c>
      <c r="E4130">
        <v>28</v>
      </c>
    </row>
    <row r="4131" spans="1:5" x14ac:dyDescent="0.25">
      <c r="A4131" t="s">
        <v>6098</v>
      </c>
      <c r="B4131" t="s">
        <v>921</v>
      </c>
      <c r="C4131" t="s">
        <v>6096</v>
      </c>
      <c r="D4131" s="1">
        <v>45748</v>
      </c>
      <c r="E4131">
        <v>28</v>
      </c>
    </row>
    <row r="4132" spans="1:5" x14ac:dyDescent="0.25">
      <c r="A4132" t="s">
        <v>6099</v>
      </c>
      <c r="B4132" t="s">
        <v>921</v>
      </c>
      <c r="C4132" t="s">
        <v>6096</v>
      </c>
      <c r="D4132" s="1">
        <v>45776</v>
      </c>
      <c r="E4132">
        <v>28</v>
      </c>
    </row>
    <row r="4133" spans="1:5" x14ac:dyDescent="0.25">
      <c r="A4133" t="s">
        <v>6100</v>
      </c>
      <c r="B4133" t="s">
        <v>921</v>
      </c>
      <c r="C4133" t="s">
        <v>6096</v>
      </c>
      <c r="D4133" s="1">
        <v>45803</v>
      </c>
      <c r="E4133">
        <v>28</v>
      </c>
    </row>
    <row r="4134" spans="1:5" x14ac:dyDescent="0.25">
      <c r="A4134" t="s">
        <v>6101</v>
      </c>
      <c r="B4134" t="s">
        <v>921</v>
      </c>
      <c r="C4134" t="s">
        <v>6096</v>
      </c>
      <c r="D4134" s="1">
        <v>45833</v>
      </c>
      <c r="E4134">
        <v>28</v>
      </c>
    </row>
    <row r="4135" spans="1:5" x14ac:dyDescent="0.25">
      <c r="A4135" t="s">
        <v>6102</v>
      </c>
      <c r="B4135" t="s">
        <v>922</v>
      </c>
      <c r="C4135" t="s">
        <v>6103</v>
      </c>
      <c r="D4135" s="1">
        <v>45801</v>
      </c>
      <c r="E4135">
        <v>30</v>
      </c>
    </row>
    <row r="4136" spans="1:5" x14ac:dyDescent="0.25">
      <c r="A4136" t="s">
        <v>6104</v>
      </c>
      <c r="B4136" t="s">
        <v>922</v>
      </c>
      <c r="C4136" t="s">
        <v>6103</v>
      </c>
      <c r="D4136" s="1">
        <v>45829</v>
      </c>
      <c r="E4136">
        <v>30</v>
      </c>
    </row>
    <row r="4137" spans="1:5" x14ac:dyDescent="0.25">
      <c r="A4137" t="s">
        <v>6105</v>
      </c>
      <c r="B4137" t="s">
        <v>922</v>
      </c>
      <c r="C4137" t="s">
        <v>6103</v>
      </c>
      <c r="D4137" s="1">
        <v>45860</v>
      </c>
      <c r="E4137">
        <v>30</v>
      </c>
    </row>
    <row r="4138" spans="1:5" x14ac:dyDescent="0.25">
      <c r="A4138" t="s">
        <v>6106</v>
      </c>
      <c r="B4138" t="s">
        <v>922</v>
      </c>
      <c r="C4138" t="s">
        <v>6103</v>
      </c>
      <c r="D4138" s="1">
        <v>45893</v>
      </c>
      <c r="E4138">
        <v>30</v>
      </c>
    </row>
    <row r="4139" spans="1:5" x14ac:dyDescent="0.25">
      <c r="A4139" t="s">
        <v>6107</v>
      </c>
      <c r="B4139" t="s">
        <v>923</v>
      </c>
      <c r="C4139" t="s">
        <v>6108</v>
      </c>
      <c r="D4139" s="1">
        <v>45782</v>
      </c>
      <c r="E4139">
        <v>30</v>
      </c>
    </row>
    <row r="4140" spans="1:5" x14ac:dyDescent="0.25">
      <c r="A4140" t="s">
        <v>6109</v>
      </c>
      <c r="B4140" t="s">
        <v>923</v>
      </c>
      <c r="C4140" t="s">
        <v>6108</v>
      </c>
      <c r="D4140" s="1">
        <v>45814</v>
      </c>
      <c r="E4140">
        <v>30</v>
      </c>
    </row>
    <row r="4141" spans="1:5" x14ac:dyDescent="0.25">
      <c r="A4141" t="s">
        <v>6110</v>
      </c>
      <c r="B4141" t="s">
        <v>923</v>
      </c>
      <c r="C4141" t="s">
        <v>6108</v>
      </c>
      <c r="D4141" s="1">
        <v>45842</v>
      </c>
      <c r="E4141">
        <v>30</v>
      </c>
    </row>
    <row r="4142" spans="1:5" x14ac:dyDescent="0.25">
      <c r="A4142" t="s">
        <v>6111</v>
      </c>
      <c r="B4142" t="s">
        <v>923</v>
      </c>
      <c r="C4142" t="s">
        <v>6108</v>
      </c>
      <c r="D4142" s="1">
        <v>45870</v>
      </c>
      <c r="E4142">
        <v>30</v>
      </c>
    </row>
    <row r="4143" spans="1:5" x14ac:dyDescent="0.25">
      <c r="A4143" t="s">
        <v>6112</v>
      </c>
      <c r="B4143" t="s">
        <v>923</v>
      </c>
      <c r="C4143" t="s">
        <v>6108</v>
      </c>
      <c r="D4143" s="1">
        <v>45897</v>
      </c>
      <c r="E4143">
        <v>30</v>
      </c>
    </row>
    <row r="4144" spans="1:5" x14ac:dyDescent="0.25">
      <c r="A4144" t="s">
        <v>6113</v>
      </c>
      <c r="B4144" t="s">
        <v>923</v>
      </c>
      <c r="C4144" t="s">
        <v>6108</v>
      </c>
      <c r="D4144" s="1">
        <v>45926</v>
      </c>
      <c r="E4144">
        <v>30</v>
      </c>
    </row>
    <row r="4145" spans="1:5" x14ac:dyDescent="0.25">
      <c r="A4145" t="s">
        <v>6114</v>
      </c>
      <c r="B4145" t="s">
        <v>924</v>
      </c>
      <c r="C4145" t="s">
        <v>6115</v>
      </c>
      <c r="D4145" s="1">
        <v>45824</v>
      </c>
      <c r="E4145">
        <v>21</v>
      </c>
    </row>
    <row r="4146" spans="1:5" x14ac:dyDescent="0.25">
      <c r="A4146" t="s">
        <v>6116</v>
      </c>
      <c r="B4146" t="s">
        <v>924</v>
      </c>
      <c r="C4146" t="s">
        <v>6115</v>
      </c>
      <c r="D4146" s="1">
        <v>45846</v>
      </c>
      <c r="E4146">
        <v>21</v>
      </c>
    </row>
    <row r="4147" spans="1:5" x14ac:dyDescent="0.25">
      <c r="A4147" t="s">
        <v>6117</v>
      </c>
      <c r="B4147" t="s">
        <v>924</v>
      </c>
      <c r="C4147" t="s">
        <v>6115</v>
      </c>
      <c r="D4147" s="1">
        <v>45869</v>
      </c>
      <c r="E4147">
        <v>21</v>
      </c>
    </row>
    <row r="4148" spans="1:5" x14ac:dyDescent="0.25">
      <c r="A4148" t="s">
        <v>6118</v>
      </c>
      <c r="B4148" t="s">
        <v>924</v>
      </c>
      <c r="C4148" t="s">
        <v>6115</v>
      </c>
      <c r="D4148" s="1">
        <v>45891</v>
      </c>
      <c r="E4148">
        <v>21</v>
      </c>
    </row>
    <row r="4149" spans="1:5" x14ac:dyDescent="0.25">
      <c r="A4149" t="s">
        <v>6119</v>
      </c>
      <c r="B4149" t="s">
        <v>925</v>
      </c>
      <c r="C4149" t="s">
        <v>6120</v>
      </c>
      <c r="D4149" s="1">
        <v>45708</v>
      </c>
      <c r="E4149">
        <v>28</v>
      </c>
    </row>
    <row r="4150" spans="1:5" x14ac:dyDescent="0.25">
      <c r="A4150" t="s">
        <v>6121</v>
      </c>
      <c r="B4150" t="s">
        <v>925</v>
      </c>
      <c r="C4150" t="s">
        <v>6120</v>
      </c>
      <c r="D4150" s="1">
        <v>45736</v>
      </c>
      <c r="E4150">
        <v>28</v>
      </c>
    </row>
    <row r="4151" spans="1:5" x14ac:dyDescent="0.25">
      <c r="A4151" t="s">
        <v>6122</v>
      </c>
      <c r="B4151" t="s">
        <v>925</v>
      </c>
      <c r="C4151" t="s">
        <v>6120</v>
      </c>
      <c r="D4151" s="1">
        <v>45763</v>
      </c>
      <c r="E4151">
        <v>28</v>
      </c>
    </row>
    <row r="4152" spans="1:5" x14ac:dyDescent="0.25">
      <c r="A4152" t="s">
        <v>6123</v>
      </c>
      <c r="B4152" t="s">
        <v>926</v>
      </c>
      <c r="C4152" t="s">
        <v>6124</v>
      </c>
      <c r="D4152" s="1">
        <v>45815</v>
      </c>
      <c r="E4152">
        <v>28</v>
      </c>
    </row>
    <row r="4153" spans="1:5" x14ac:dyDescent="0.25">
      <c r="A4153" t="s">
        <v>6125</v>
      </c>
      <c r="B4153" t="s">
        <v>926</v>
      </c>
      <c r="C4153" t="s">
        <v>6124</v>
      </c>
      <c r="D4153" s="1">
        <v>45843</v>
      </c>
      <c r="E4153">
        <v>28</v>
      </c>
    </row>
    <row r="4154" spans="1:5" x14ac:dyDescent="0.25">
      <c r="A4154" t="s">
        <v>6126</v>
      </c>
      <c r="B4154" t="s">
        <v>926</v>
      </c>
      <c r="C4154" t="s">
        <v>6124</v>
      </c>
      <c r="D4154" s="1">
        <v>45871</v>
      </c>
      <c r="E4154">
        <v>28</v>
      </c>
    </row>
    <row r="4155" spans="1:5" x14ac:dyDescent="0.25">
      <c r="A4155" t="s">
        <v>6127</v>
      </c>
      <c r="B4155" t="s">
        <v>926</v>
      </c>
      <c r="C4155" t="s">
        <v>6124</v>
      </c>
      <c r="D4155" s="1">
        <v>45902</v>
      </c>
      <c r="E4155">
        <v>28</v>
      </c>
    </row>
    <row r="4156" spans="1:5" x14ac:dyDescent="0.25">
      <c r="A4156" t="s">
        <v>6128</v>
      </c>
      <c r="B4156" t="s">
        <v>927</v>
      </c>
      <c r="C4156" t="s">
        <v>6129</v>
      </c>
      <c r="D4156" s="1">
        <v>45721</v>
      </c>
      <c r="E4156">
        <v>28</v>
      </c>
    </row>
    <row r="4157" spans="1:5" x14ac:dyDescent="0.25">
      <c r="A4157" t="s">
        <v>6130</v>
      </c>
      <c r="B4157" t="s">
        <v>927</v>
      </c>
      <c r="C4157" t="s">
        <v>6129</v>
      </c>
      <c r="D4157" s="1">
        <v>45751</v>
      </c>
      <c r="E4157">
        <v>28</v>
      </c>
    </row>
    <row r="4158" spans="1:5" x14ac:dyDescent="0.25">
      <c r="A4158" t="s">
        <v>6131</v>
      </c>
      <c r="B4158" t="s">
        <v>927</v>
      </c>
      <c r="C4158" t="s">
        <v>6129</v>
      </c>
      <c r="D4158" s="1">
        <v>45781</v>
      </c>
      <c r="E4158">
        <v>28</v>
      </c>
    </row>
    <row r="4159" spans="1:5" x14ac:dyDescent="0.25">
      <c r="A4159" t="s">
        <v>6132</v>
      </c>
      <c r="B4159" t="s">
        <v>927</v>
      </c>
      <c r="C4159" t="s">
        <v>6129</v>
      </c>
      <c r="D4159" s="1">
        <v>45812</v>
      </c>
      <c r="E4159">
        <v>28</v>
      </c>
    </row>
    <row r="4160" spans="1:5" x14ac:dyDescent="0.25">
      <c r="A4160" t="s">
        <v>6133</v>
      </c>
      <c r="B4160" t="s">
        <v>927</v>
      </c>
      <c r="C4160" t="s">
        <v>6129</v>
      </c>
      <c r="D4160" s="1">
        <v>45837</v>
      </c>
      <c r="E4160">
        <v>28</v>
      </c>
    </row>
    <row r="4161" spans="1:5" x14ac:dyDescent="0.25">
      <c r="A4161" t="s">
        <v>6134</v>
      </c>
      <c r="B4161" t="s">
        <v>928</v>
      </c>
      <c r="C4161" t="s">
        <v>6135</v>
      </c>
      <c r="D4161" s="1">
        <v>45676</v>
      </c>
      <c r="E4161">
        <v>21</v>
      </c>
    </row>
    <row r="4162" spans="1:5" x14ac:dyDescent="0.25">
      <c r="A4162" t="s">
        <v>6136</v>
      </c>
      <c r="B4162" t="s">
        <v>928</v>
      </c>
      <c r="C4162" t="s">
        <v>6135</v>
      </c>
      <c r="D4162" s="1">
        <v>45696</v>
      </c>
      <c r="E4162">
        <v>21</v>
      </c>
    </row>
    <row r="4163" spans="1:5" x14ac:dyDescent="0.25">
      <c r="A4163" t="s">
        <v>6137</v>
      </c>
      <c r="B4163" t="s">
        <v>928</v>
      </c>
      <c r="C4163" t="s">
        <v>6135</v>
      </c>
      <c r="D4163" s="1">
        <v>45715</v>
      </c>
      <c r="E4163">
        <v>21</v>
      </c>
    </row>
    <row r="4164" spans="1:5" x14ac:dyDescent="0.25">
      <c r="A4164" t="s">
        <v>6138</v>
      </c>
      <c r="B4164" t="s">
        <v>928</v>
      </c>
      <c r="C4164" t="s">
        <v>6135</v>
      </c>
      <c r="D4164" s="1">
        <v>45734</v>
      </c>
      <c r="E4164">
        <v>21</v>
      </c>
    </row>
    <row r="4165" spans="1:5" x14ac:dyDescent="0.25">
      <c r="A4165" t="s">
        <v>6139</v>
      </c>
      <c r="B4165" t="s">
        <v>928</v>
      </c>
      <c r="C4165" t="s">
        <v>6135</v>
      </c>
      <c r="D4165" s="1">
        <v>45758</v>
      </c>
      <c r="E4165">
        <v>21</v>
      </c>
    </row>
    <row r="4166" spans="1:5" x14ac:dyDescent="0.25">
      <c r="A4166" t="s">
        <v>6140</v>
      </c>
      <c r="B4166" t="s">
        <v>929</v>
      </c>
      <c r="C4166" t="s">
        <v>6141</v>
      </c>
      <c r="D4166" s="1">
        <v>45768</v>
      </c>
      <c r="E4166">
        <v>30</v>
      </c>
    </row>
    <row r="4167" spans="1:5" x14ac:dyDescent="0.25">
      <c r="A4167" t="s">
        <v>6142</v>
      </c>
      <c r="B4167" t="s">
        <v>929</v>
      </c>
      <c r="C4167" t="s">
        <v>6141</v>
      </c>
      <c r="D4167" s="1">
        <v>45798</v>
      </c>
      <c r="E4167">
        <v>30</v>
      </c>
    </row>
    <row r="4168" spans="1:5" x14ac:dyDescent="0.25">
      <c r="A4168" t="s">
        <v>6143</v>
      </c>
      <c r="B4168" t="s">
        <v>929</v>
      </c>
      <c r="C4168" t="s">
        <v>6141</v>
      </c>
      <c r="D4168" s="1">
        <v>45830</v>
      </c>
      <c r="E4168">
        <v>30</v>
      </c>
    </row>
    <row r="4169" spans="1:5" x14ac:dyDescent="0.25">
      <c r="A4169" t="s">
        <v>6144</v>
      </c>
      <c r="B4169" t="s">
        <v>929</v>
      </c>
      <c r="C4169" t="s">
        <v>6141</v>
      </c>
      <c r="D4169" s="1">
        <v>45859</v>
      </c>
      <c r="E4169">
        <v>30</v>
      </c>
    </row>
    <row r="4170" spans="1:5" x14ac:dyDescent="0.25">
      <c r="A4170" t="s">
        <v>6145</v>
      </c>
      <c r="B4170" t="s">
        <v>929</v>
      </c>
      <c r="C4170" t="s">
        <v>6141</v>
      </c>
      <c r="D4170" s="1">
        <v>45886</v>
      </c>
      <c r="E4170">
        <v>30</v>
      </c>
    </row>
    <row r="4171" spans="1:5" x14ac:dyDescent="0.25">
      <c r="A4171" t="s">
        <v>6146</v>
      </c>
      <c r="B4171" t="s">
        <v>930</v>
      </c>
      <c r="C4171" t="s">
        <v>6147</v>
      </c>
      <c r="D4171" s="1">
        <v>45833</v>
      </c>
      <c r="E4171">
        <v>21</v>
      </c>
    </row>
    <row r="4172" spans="1:5" x14ac:dyDescent="0.25">
      <c r="A4172" t="s">
        <v>6148</v>
      </c>
      <c r="B4172" t="s">
        <v>930</v>
      </c>
      <c r="C4172" t="s">
        <v>6147</v>
      </c>
      <c r="D4172" s="1">
        <v>45855</v>
      </c>
      <c r="E4172">
        <v>21</v>
      </c>
    </row>
    <row r="4173" spans="1:5" x14ac:dyDescent="0.25">
      <c r="A4173" t="s">
        <v>6149</v>
      </c>
      <c r="B4173" t="s">
        <v>930</v>
      </c>
      <c r="C4173" t="s">
        <v>6147</v>
      </c>
      <c r="D4173" s="1">
        <v>45874</v>
      </c>
      <c r="E4173">
        <v>21</v>
      </c>
    </row>
    <row r="4174" spans="1:5" x14ac:dyDescent="0.25">
      <c r="A4174" t="s">
        <v>6150</v>
      </c>
      <c r="B4174" t="s">
        <v>930</v>
      </c>
      <c r="C4174" t="s">
        <v>6147</v>
      </c>
      <c r="D4174" s="1">
        <v>45897</v>
      </c>
      <c r="E4174">
        <v>21</v>
      </c>
    </row>
    <row r="4175" spans="1:5" x14ac:dyDescent="0.25">
      <c r="A4175" t="s">
        <v>6151</v>
      </c>
      <c r="B4175" t="s">
        <v>930</v>
      </c>
      <c r="C4175" t="s">
        <v>6147</v>
      </c>
      <c r="D4175" s="1">
        <v>45920</v>
      </c>
      <c r="E4175">
        <v>21</v>
      </c>
    </row>
    <row r="4176" spans="1:5" x14ac:dyDescent="0.25">
      <c r="A4176" t="s">
        <v>6152</v>
      </c>
      <c r="B4176" t="s">
        <v>930</v>
      </c>
      <c r="C4176" t="s">
        <v>6147</v>
      </c>
      <c r="D4176" s="1">
        <v>45938</v>
      </c>
      <c r="E4176">
        <v>21</v>
      </c>
    </row>
    <row r="4177" spans="1:5" x14ac:dyDescent="0.25">
      <c r="A4177" t="s">
        <v>6153</v>
      </c>
      <c r="B4177" t="s">
        <v>931</v>
      </c>
      <c r="C4177" t="s">
        <v>6154</v>
      </c>
      <c r="D4177" s="1">
        <v>45680</v>
      </c>
      <c r="E4177">
        <v>21</v>
      </c>
    </row>
    <row r="4178" spans="1:5" x14ac:dyDescent="0.25">
      <c r="A4178" t="s">
        <v>6155</v>
      </c>
      <c r="B4178" t="s">
        <v>931</v>
      </c>
      <c r="C4178" t="s">
        <v>6154</v>
      </c>
      <c r="D4178" s="1">
        <v>45701</v>
      </c>
      <c r="E4178">
        <v>21</v>
      </c>
    </row>
    <row r="4179" spans="1:5" x14ac:dyDescent="0.25">
      <c r="A4179" t="s">
        <v>6156</v>
      </c>
      <c r="B4179" t="s">
        <v>931</v>
      </c>
      <c r="C4179" t="s">
        <v>6154</v>
      </c>
      <c r="D4179" s="1">
        <v>45722</v>
      </c>
      <c r="E4179">
        <v>21</v>
      </c>
    </row>
    <row r="4180" spans="1:5" x14ac:dyDescent="0.25">
      <c r="A4180" t="s">
        <v>6157</v>
      </c>
      <c r="B4180" t="s">
        <v>932</v>
      </c>
      <c r="C4180" t="s">
        <v>6158</v>
      </c>
      <c r="D4180" s="1">
        <v>45829</v>
      </c>
      <c r="E4180">
        <v>21</v>
      </c>
    </row>
    <row r="4181" spans="1:5" x14ac:dyDescent="0.25">
      <c r="A4181" t="s">
        <v>6159</v>
      </c>
      <c r="B4181" t="s">
        <v>932</v>
      </c>
      <c r="C4181" t="s">
        <v>6158</v>
      </c>
      <c r="D4181" s="1">
        <v>45851</v>
      </c>
      <c r="E4181">
        <v>21</v>
      </c>
    </row>
    <row r="4182" spans="1:5" x14ac:dyDescent="0.25">
      <c r="A4182" t="s">
        <v>6160</v>
      </c>
      <c r="B4182" t="s">
        <v>932</v>
      </c>
      <c r="C4182" t="s">
        <v>6158</v>
      </c>
      <c r="D4182" s="1">
        <v>45872</v>
      </c>
      <c r="E4182">
        <v>21</v>
      </c>
    </row>
    <row r="4183" spans="1:5" x14ac:dyDescent="0.25">
      <c r="A4183" t="s">
        <v>6161</v>
      </c>
      <c r="B4183" t="s">
        <v>932</v>
      </c>
      <c r="C4183" t="s">
        <v>6158</v>
      </c>
      <c r="D4183" s="1">
        <v>45893</v>
      </c>
      <c r="E4183">
        <v>21</v>
      </c>
    </row>
    <row r="4184" spans="1:5" x14ac:dyDescent="0.25">
      <c r="A4184" t="s">
        <v>6162</v>
      </c>
      <c r="B4184" t="s">
        <v>932</v>
      </c>
      <c r="C4184" t="s">
        <v>6158</v>
      </c>
      <c r="D4184" s="1">
        <v>45913</v>
      </c>
      <c r="E4184">
        <v>21</v>
      </c>
    </row>
    <row r="4185" spans="1:5" x14ac:dyDescent="0.25">
      <c r="A4185" t="s">
        <v>6163</v>
      </c>
      <c r="B4185" t="s">
        <v>933</v>
      </c>
      <c r="C4185" t="s">
        <v>6164</v>
      </c>
      <c r="D4185" s="1">
        <v>45766</v>
      </c>
      <c r="E4185">
        <v>21</v>
      </c>
    </row>
    <row r="4186" spans="1:5" x14ac:dyDescent="0.25">
      <c r="A4186" t="s">
        <v>6165</v>
      </c>
      <c r="B4186" t="s">
        <v>933</v>
      </c>
      <c r="C4186" t="s">
        <v>6164</v>
      </c>
      <c r="D4186" s="1">
        <v>45788</v>
      </c>
      <c r="E4186">
        <v>21</v>
      </c>
    </row>
    <row r="4187" spans="1:5" x14ac:dyDescent="0.25">
      <c r="A4187" t="s">
        <v>6166</v>
      </c>
      <c r="B4187" t="s">
        <v>933</v>
      </c>
      <c r="C4187" t="s">
        <v>6164</v>
      </c>
      <c r="D4187" s="1">
        <v>45811</v>
      </c>
      <c r="E4187">
        <v>21</v>
      </c>
    </row>
    <row r="4188" spans="1:5" x14ac:dyDescent="0.25">
      <c r="A4188" t="s">
        <v>6167</v>
      </c>
      <c r="B4188" t="s">
        <v>933</v>
      </c>
      <c r="C4188" t="s">
        <v>6164</v>
      </c>
      <c r="D4188" s="1">
        <v>45830</v>
      </c>
      <c r="E4188">
        <v>21</v>
      </c>
    </row>
    <row r="4189" spans="1:5" x14ac:dyDescent="0.25">
      <c r="A4189" t="s">
        <v>6168</v>
      </c>
      <c r="B4189" t="s">
        <v>934</v>
      </c>
      <c r="C4189" t="s">
        <v>6169</v>
      </c>
      <c r="D4189" s="1">
        <v>45747</v>
      </c>
      <c r="E4189">
        <v>30</v>
      </c>
    </row>
    <row r="4190" spans="1:5" x14ac:dyDescent="0.25">
      <c r="A4190" t="s">
        <v>6170</v>
      </c>
      <c r="B4190" t="s">
        <v>934</v>
      </c>
      <c r="C4190" t="s">
        <v>6169</v>
      </c>
      <c r="D4190" s="1">
        <v>45776</v>
      </c>
      <c r="E4190">
        <v>30</v>
      </c>
    </row>
    <row r="4191" spans="1:5" x14ac:dyDescent="0.25">
      <c r="A4191" t="s">
        <v>6171</v>
      </c>
      <c r="B4191" t="s">
        <v>934</v>
      </c>
      <c r="C4191" t="s">
        <v>6169</v>
      </c>
      <c r="D4191" s="1">
        <v>45805</v>
      </c>
      <c r="E4191">
        <v>30</v>
      </c>
    </row>
    <row r="4192" spans="1:5" x14ac:dyDescent="0.25">
      <c r="A4192" t="s">
        <v>6172</v>
      </c>
      <c r="B4192" t="s">
        <v>934</v>
      </c>
      <c r="C4192" t="s">
        <v>6169</v>
      </c>
      <c r="D4192" s="1">
        <v>45832</v>
      </c>
      <c r="E4192">
        <v>30</v>
      </c>
    </row>
    <row r="4193" spans="1:5" x14ac:dyDescent="0.25">
      <c r="A4193" t="s">
        <v>6173</v>
      </c>
      <c r="B4193" t="s">
        <v>935</v>
      </c>
      <c r="C4193" t="s">
        <v>6174</v>
      </c>
      <c r="D4193" s="1">
        <v>45740</v>
      </c>
      <c r="E4193">
        <v>28</v>
      </c>
    </row>
    <row r="4194" spans="1:5" x14ac:dyDescent="0.25">
      <c r="A4194" t="s">
        <v>6175</v>
      </c>
      <c r="B4194" t="s">
        <v>935</v>
      </c>
      <c r="C4194" t="s">
        <v>6174</v>
      </c>
      <c r="D4194" s="1">
        <v>45769</v>
      </c>
      <c r="E4194">
        <v>28</v>
      </c>
    </row>
    <row r="4195" spans="1:5" x14ac:dyDescent="0.25">
      <c r="A4195" t="s">
        <v>6176</v>
      </c>
      <c r="B4195" t="s">
        <v>935</v>
      </c>
      <c r="C4195" t="s">
        <v>6174</v>
      </c>
      <c r="D4195" s="1">
        <v>45798</v>
      </c>
      <c r="E4195">
        <v>28</v>
      </c>
    </row>
    <row r="4196" spans="1:5" x14ac:dyDescent="0.25">
      <c r="A4196" t="s">
        <v>6177</v>
      </c>
      <c r="B4196" t="s">
        <v>935</v>
      </c>
      <c r="C4196" t="s">
        <v>6174</v>
      </c>
      <c r="D4196" s="1">
        <v>45826</v>
      </c>
      <c r="E4196">
        <v>28</v>
      </c>
    </row>
    <row r="4197" spans="1:5" x14ac:dyDescent="0.25">
      <c r="A4197" t="s">
        <v>6178</v>
      </c>
      <c r="B4197" t="s">
        <v>935</v>
      </c>
      <c r="C4197" t="s">
        <v>6174</v>
      </c>
      <c r="D4197" s="1">
        <v>45852</v>
      </c>
      <c r="E4197">
        <v>28</v>
      </c>
    </row>
    <row r="4198" spans="1:5" x14ac:dyDescent="0.25">
      <c r="A4198" t="s">
        <v>6179</v>
      </c>
      <c r="B4198" t="s">
        <v>936</v>
      </c>
      <c r="C4198" t="s">
        <v>6180</v>
      </c>
      <c r="D4198" s="1">
        <v>45810</v>
      </c>
      <c r="E4198">
        <v>21</v>
      </c>
    </row>
    <row r="4199" spans="1:5" x14ac:dyDescent="0.25">
      <c r="A4199" t="s">
        <v>6181</v>
      </c>
      <c r="B4199" t="s">
        <v>936</v>
      </c>
      <c r="C4199" t="s">
        <v>6180</v>
      </c>
      <c r="D4199" s="1">
        <v>45831</v>
      </c>
      <c r="E4199">
        <v>21</v>
      </c>
    </row>
    <row r="4200" spans="1:5" x14ac:dyDescent="0.25">
      <c r="A4200" t="s">
        <v>6182</v>
      </c>
      <c r="B4200" t="s">
        <v>936</v>
      </c>
      <c r="C4200" t="s">
        <v>6180</v>
      </c>
      <c r="D4200" s="1">
        <v>45851</v>
      </c>
      <c r="E4200">
        <v>21</v>
      </c>
    </row>
    <row r="4201" spans="1:5" x14ac:dyDescent="0.25">
      <c r="A4201" t="s">
        <v>6183</v>
      </c>
      <c r="B4201" t="s">
        <v>936</v>
      </c>
      <c r="C4201" t="s">
        <v>6180</v>
      </c>
      <c r="D4201" s="1">
        <v>45871</v>
      </c>
      <c r="E4201">
        <v>21</v>
      </c>
    </row>
    <row r="4202" spans="1:5" x14ac:dyDescent="0.25">
      <c r="A4202" t="s">
        <v>6184</v>
      </c>
      <c r="B4202" t="s">
        <v>936</v>
      </c>
      <c r="C4202" t="s">
        <v>6180</v>
      </c>
      <c r="D4202" s="1">
        <v>45894</v>
      </c>
      <c r="E4202">
        <v>21</v>
      </c>
    </row>
    <row r="4203" spans="1:5" x14ac:dyDescent="0.25">
      <c r="A4203" t="s">
        <v>6185</v>
      </c>
      <c r="B4203" t="s">
        <v>937</v>
      </c>
      <c r="C4203" t="s">
        <v>6186</v>
      </c>
      <c r="D4203" s="1">
        <v>45736</v>
      </c>
      <c r="E4203">
        <v>30</v>
      </c>
    </row>
    <row r="4204" spans="1:5" x14ac:dyDescent="0.25">
      <c r="A4204" t="s">
        <v>6187</v>
      </c>
      <c r="B4204" t="s">
        <v>937</v>
      </c>
      <c r="C4204" t="s">
        <v>6186</v>
      </c>
      <c r="D4204" s="1">
        <v>45769</v>
      </c>
      <c r="E4204">
        <v>30</v>
      </c>
    </row>
    <row r="4205" spans="1:5" x14ac:dyDescent="0.25">
      <c r="A4205" t="s">
        <v>6188</v>
      </c>
      <c r="B4205" t="s">
        <v>937</v>
      </c>
      <c r="C4205" t="s">
        <v>6186</v>
      </c>
      <c r="D4205" s="1">
        <v>45801</v>
      </c>
      <c r="E4205">
        <v>30</v>
      </c>
    </row>
    <row r="4206" spans="1:5" x14ac:dyDescent="0.25">
      <c r="A4206" t="s">
        <v>6189</v>
      </c>
      <c r="B4206" t="s">
        <v>938</v>
      </c>
      <c r="C4206" t="s">
        <v>6190</v>
      </c>
      <c r="D4206" s="1">
        <v>45747</v>
      </c>
      <c r="E4206">
        <v>28</v>
      </c>
    </row>
    <row r="4207" spans="1:5" x14ac:dyDescent="0.25">
      <c r="A4207" t="s">
        <v>6191</v>
      </c>
      <c r="B4207" t="s">
        <v>938</v>
      </c>
      <c r="C4207" t="s">
        <v>6190</v>
      </c>
      <c r="D4207" s="1">
        <v>45775</v>
      </c>
      <c r="E4207">
        <v>28</v>
      </c>
    </row>
    <row r="4208" spans="1:5" x14ac:dyDescent="0.25">
      <c r="A4208" t="s">
        <v>6192</v>
      </c>
      <c r="B4208" t="s">
        <v>938</v>
      </c>
      <c r="C4208" t="s">
        <v>6190</v>
      </c>
      <c r="D4208" s="1">
        <v>45800</v>
      </c>
      <c r="E4208">
        <v>28</v>
      </c>
    </row>
    <row r="4209" spans="1:5" x14ac:dyDescent="0.25">
      <c r="A4209" t="s">
        <v>6193</v>
      </c>
      <c r="B4209" t="s">
        <v>938</v>
      </c>
      <c r="C4209" t="s">
        <v>6190</v>
      </c>
      <c r="D4209" s="1">
        <v>45830</v>
      </c>
      <c r="E4209">
        <v>28</v>
      </c>
    </row>
    <row r="4210" spans="1:5" x14ac:dyDescent="0.25">
      <c r="A4210" t="s">
        <v>6194</v>
      </c>
      <c r="B4210" t="s">
        <v>939</v>
      </c>
      <c r="C4210" t="s">
        <v>6195</v>
      </c>
      <c r="D4210" s="1">
        <v>45817</v>
      </c>
      <c r="E4210">
        <v>28</v>
      </c>
    </row>
    <row r="4211" spans="1:5" x14ac:dyDescent="0.25">
      <c r="A4211" t="s">
        <v>6196</v>
      </c>
      <c r="B4211" t="s">
        <v>939</v>
      </c>
      <c r="C4211" t="s">
        <v>6195</v>
      </c>
      <c r="D4211" s="1">
        <v>45847</v>
      </c>
      <c r="E4211">
        <v>28</v>
      </c>
    </row>
    <row r="4212" spans="1:5" x14ac:dyDescent="0.25">
      <c r="A4212" t="s">
        <v>6197</v>
      </c>
      <c r="B4212" t="s">
        <v>939</v>
      </c>
      <c r="C4212" t="s">
        <v>6195</v>
      </c>
      <c r="D4212" s="1">
        <v>45873</v>
      </c>
      <c r="E4212">
        <v>28</v>
      </c>
    </row>
    <row r="4213" spans="1:5" x14ac:dyDescent="0.25">
      <c r="A4213" t="s">
        <v>6198</v>
      </c>
      <c r="B4213" t="s">
        <v>939</v>
      </c>
      <c r="C4213" t="s">
        <v>6195</v>
      </c>
      <c r="D4213" s="1">
        <v>45903</v>
      </c>
      <c r="E4213">
        <v>28</v>
      </c>
    </row>
    <row r="4214" spans="1:5" x14ac:dyDescent="0.25">
      <c r="A4214" t="s">
        <v>6199</v>
      </c>
      <c r="B4214" t="s">
        <v>939</v>
      </c>
      <c r="C4214" t="s">
        <v>6195</v>
      </c>
      <c r="D4214" s="1">
        <v>45932</v>
      </c>
      <c r="E4214">
        <v>28</v>
      </c>
    </row>
    <row r="4215" spans="1:5" x14ac:dyDescent="0.25">
      <c r="A4215" t="s">
        <v>6200</v>
      </c>
      <c r="B4215" t="s">
        <v>939</v>
      </c>
      <c r="C4215" t="s">
        <v>6195</v>
      </c>
      <c r="D4215" s="1">
        <v>45960</v>
      </c>
      <c r="E4215">
        <v>28</v>
      </c>
    </row>
    <row r="4216" spans="1:5" x14ac:dyDescent="0.25">
      <c r="A4216" t="s">
        <v>6201</v>
      </c>
      <c r="B4216" t="s">
        <v>940</v>
      </c>
      <c r="C4216" t="s">
        <v>6202</v>
      </c>
      <c r="D4216" s="1">
        <v>45770</v>
      </c>
      <c r="E4216">
        <v>21</v>
      </c>
    </row>
    <row r="4217" spans="1:5" x14ac:dyDescent="0.25">
      <c r="A4217" t="s">
        <v>6203</v>
      </c>
      <c r="B4217" t="s">
        <v>940</v>
      </c>
      <c r="C4217" t="s">
        <v>6202</v>
      </c>
      <c r="D4217" s="1">
        <v>45794</v>
      </c>
      <c r="E4217">
        <v>21</v>
      </c>
    </row>
    <row r="4218" spans="1:5" x14ac:dyDescent="0.25">
      <c r="A4218" t="s">
        <v>6204</v>
      </c>
      <c r="B4218" t="s">
        <v>940</v>
      </c>
      <c r="C4218" t="s">
        <v>6202</v>
      </c>
      <c r="D4218" s="1">
        <v>45818</v>
      </c>
      <c r="E4218">
        <v>21</v>
      </c>
    </row>
    <row r="4219" spans="1:5" x14ac:dyDescent="0.25">
      <c r="A4219" t="s">
        <v>6205</v>
      </c>
      <c r="B4219" t="s">
        <v>940</v>
      </c>
      <c r="C4219" t="s">
        <v>6202</v>
      </c>
      <c r="D4219" s="1">
        <v>45836</v>
      </c>
      <c r="E4219">
        <v>21</v>
      </c>
    </row>
    <row r="4220" spans="1:5" x14ac:dyDescent="0.25">
      <c r="A4220" t="s">
        <v>6206</v>
      </c>
      <c r="B4220" t="s">
        <v>940</v>
      </c>
      <c r="C4220" t="s">
        <v>6202</v>
      </c>
      <c r="D4220" s="1">
        <v>45860</v>
      </c>
      <c r="E4220">
        <v>21</v>
      </c>
    </row>
    <row r="4221" spans="1:5" x14ac:dyDescent="0.25">
      <c r="A4221" t="s">
        <v>6207</v>
      </c>
      <c r="B4221" t="s">
        <v>940</v>
      </c>
      <c r="C4221" t="s">
        <v>6202</v>
      </c>
      <c r="D4221" s="1">
        <v>45884</v>
      </c>
      <c r="E4221">
        <v>21</v>
      </c>
    </row>
    <row r="4222" spans="1:5" x14ac:dyDescent="0.25">
      <c r="A4222" t="s">
        <v>6208</v>
      </c>
      <c r="B4222" t="s">
        <v>941</v>
      </c>
      <c r="C4222" t="s">
        <v>6209</v>
      </c>
      <c r="D4222" s="1">
        <v>45717</v>
      </c>
      <c r="E4222">
        <v>21</v>
      </c>
    </row>
    <row r="4223" spans="1:5" x14ac:dyDescent="0.25">
      <c r="A4223" t="s">
        <v>6210</v>
      </c>
      <c r="B4223" t="s">
        <v>941</v>
      </c>
      <c r="C4223" t="s">
        <v>6209</v>
      </c>
      <c r="D4223" s="1">
        <v>45735</v>
      </c>
      <c r="E4223">
        <v>21</v>
      </c>
    </row>
    <row r="4224" spans="1:5" x14ac:dyDescent="0.25">
      <c r="A4224" t="s">
        <v>6211</v>
      </c>
      <c r="B4224" t="s">
        <v>941</v>
      </c>
      <c r="C4224" t="s">
        <v>6209</v>
      </c>
      <c r="D4224" s="1">
        <v>45757</v>
      </c>
      <c r="E4224">
        <v>21</v>
      </c>
    </row>
    <row r="4225" spans="1:5" x14ac:dyDescent="0.25">
      <c r="A4225" t="s">
        <v>6212</v>
      </c>
      <c r="B4225" t="s">
        <v>941</v>
      </c>
      <c r="C4225" t="s">
        <v>6209</v>
      </c>
      <c r="D4225" s="1">
        <v>45781</v>
      </c>
      <c r="E4225">
        <v>21</v>
      </c>
    </row>
    <row r="4226" spans="1:5" x14ac:dyDescent="0.25">
      <c r="A4226" t="s">
        <v>6213</v>
      </c>
      <c r="B4226" t="s">
        <v>942</v>
      </c>
      <c r="C4226" t="s">
        <v>6214</v>
      </c>
      <c r="D4226" s="1">
        <v>45833</v>
      </c>
      <c r="E4226">
        <v>21</v>
      </c>
    </row>
    <row r="4227" spans="1:5" x14ac:dyDescent="0.25">
      <c r="A4227" t="s">
        <v>6215</v>
      </c>
      <c r="B4227" t="s">
        <v>942</v>
      </c>
      <c r="C4227" t="s">
        <v>6214</v>
      </c>
      <c r="D4227" s="1">
        <v>45856</v>
      </c>
      <c r="E4227">
        <v>21</v>
      </c>
    </row>
    <row r="4228" spans="1:5" x14ac:dyDescent="0.25">
      <c r="A4228" t="s">
        <v>6216</v>
      </c>
      <c r="B4228" t="s">
        <v>942</v>
      </c>
      <c r="C4228" t="s">
        <v>6214</v>
      </c>
      <c r="D4228" s="1">
        <v>45880</v>
      </c>
      <c r="E4228">
        <v>21</v>
      </c>
    </row>
    <row r="4229" spans="1:5" x14ac:dyDescent="0.25">
      <c r="A4229" t="s">
        <v>6217</v>
      </c>
      <c r="B4229" t="s">
        <v>943</v>
      </c>
      <c r="C4229" t="s">
        <v>6218</v>
      </c>
      <c r="D4229" s="1">
        <v>45697</v>
      </c>
      <c r="E4229">
        <v>30</v>
      </c>
    </row>
    <row r="4230" spans="1:5" x14ac:dyDescent="0.25">
      <c r="A4230" t="s">
        <v>6219</v>
      </c>
      <c r="B4230" t="s">
        <v>943</v>
      </c>
      <c r="C4230" t="s">
        <v>6218</v>
      </c>
      <c r="D4230" s="1">
        <v>45730</v>
      </c>
      <c r="E4230">
        <v>30</v>
      </c>
    </row>
    <row r="4231" spans="1:5" x14ac:dyDescent="0.25">
      <c r="A4231" t="s">
        <v>6220</v>
      </c>
      <c r="B4231" t="s">
        <v>943</v>
      </c>
      <c r="C4231" t="s">
        <v>6218</v>
      </c>
      <c r="D4231" s="1">
        <v>45761</v>
      </c>
      <c r="E4231">
        <v>30</v>
      </c>
    </row>
    <row r="4232" spans="1:5" x14ac:dyDescent="0.25">
      <c r="A4232" t="s">
        <v>6221</v>
      </c>
      <c r="B4232" t="s">
        <v>943</v>
      </c>
      <c r="C4232" t="s">
        <v>6218</v>
      </c>
      <c r="D4232" s="1">
        <v>45788</v>
      </c>
      <c r="E4232">
        <v>30</v>
      </c>
    </row>
    <row r="4233" spans="1:5" x14ac:dyDescent="0.25">
      <c r="A4233" t="s">
        <v>6222</v>
      </c>
      <c r="B4233" t="s">
        <v>943</v>
      </c>
      <c r="C4233" t="s">
        <v>6218</v>
      </c>
      <c r="D4233" s="1">
        <v>45816</v>
      </c>
      <c r="E4233">
        <v>30</v>
      </c>
    </row>
    <row r="4234" spans="1:5" x14ac:dyDescent="0.25">
      <c r="A4234" t="s">
        <v>6223</v>
      </c>
      <c r="B4234" t="s">
        <v>943</v>
      </c>
      <c r="C4234" t="s">
        <v>6218</v>
      </c>
      <c r="D4234" s="1">
        <v>45844</v>
      </c>
      <c r="E4234">
        <v>30</v>
      </c>
    </row>
    <row r="4235" spans="1:5" x14ac:dyDescent="0.25">
      <c r="A4235" t="s">
        <v>6224</v>
      </c>
      <c r="B4235" t="s">
        <v>944</v>
      </c>
      <c r="C4235" t="s">
        <v>6225</v>
      </c>
      <c r="D4235" s="1">
        <v>45686</v>
      </c>
      <c r="E4235">
        <v>21</v>
      </c>
    </row>
    <row r="4236" spans="1:5" x14ac:dyDescent="0.25">
      <c r="A4236" t="s">
        <v>6226</v>
      </c>
      <c r="B4236" t="s">
        <v>944</v>
      </c>
      <c r="C4236" t="s">
        <v>6225</v>
      </c>
      <c r="D4236" s="1">
        <v>45710</v>
      </c>
      <c r="E4236">
        <v>21</v>
      </c>
    </row>
    <row r="4237" spans="1:5" x14ac:dyDescent="0.25">
      <c r="A4237" t="s">
        <v>6227</v>
      </c>
      <c r="B4237" t="s">
        <v>944</v>
      </c>
      <c r="C4237" t="s">
        <v>6225</v>
      </c>
      <c r="D4237" s="1">
        <v>45729</v>
      </c>
      <c r="E4237">
        <v>21</v>
      </c>
    </row>
    <row r="4238" spans="1:5" x14ac:dyDescent="0.25">
      <c r="A4238" t="s">
        <v>6228</v>
      </c>
      <c r="B4238" t="s">
        <v>945</v>
      </c>
      <c r="C4238" t="s">
        <v>6229</v>
      </c>
      <c r="D4238" s="1">
        <v>45720</v>
      </c>
      <c r="E4238">
        <v>21</v>
      </c>
    </row>
    <row r="4239" spans="1:5" x14ac:dyDescent="0.25">
      <c r="A4239" t="s">
        <v>6230</v>
      </c>
      <c r="B4239" t="s">
        <v>945</v>
      </c>
      <c r="C4239" t="s">
        <v>6229</v>
      </c>
      <c r="D4239" s="1">
        <v>45743</v>
      </c>
      <c r="E4239">
        <v>21</v>
      </c>
    </row>
    <row r="4240" spans="1:5" x14ac:dyDescent="0.25">
      <c r="A4240" t="s">
        <v>6231</v>
      </c>
      <c r="B4240" t="s">
        <v>945</v>
      </c>
      <c r="C4240" t="s">
        <v>6229</v>
      </c>
      <c r="D4240" s="1">
        <v>45762</v>
      </c>
      <c r="E4240">
        <v>21</v>
      </c>
    </row>
    <row r="4241" spans="1:5" x14ac:dyDescent="0.25">
      <c r="A4241" t="s">
        <v>6232</v>
      </c>
      <c r="B4241" t="s">
        <v>945</v>
      </c>
      <c r="C4241" t="s">
        <v>6229</v>
      </c>
      <c r="D4241" s="1">
        <v>45786</v>
      </c>
      <c r="E4241">
        <v>21</v>
      </c>
    </row>
    <row r="4242" spans="1:5" x14ac:dyDescent="0.25">
      <c r="A4242" t="s">
        <v>6233</v>
      </c>
      <c r="B4242" t="s">
        <v>945</v>
      </c>
      <c r="C4242" t="s">
        <v>6229</v>
      </c>
      <c r="D4242" s="1">
        <v>45809</v>
      </c>
      <c r="E4242">
        <v>21</v>
      </c>
    </row>
    <row r="4243" spans="1:5" x14ac:dyDescent="0.25">
      <c r="A4243" t="s">
        <v>6234</v>
      </c>
      <c r="B4243" t="s">
        <v>945</v>
      </c>
      <c r="C4243" t="s">
        <v>6229</v>
      </c>
      <c r="D4243" s="1">
        <v>45831</v>
      </c>
      <c r="E4243">
        <v>21</v>
      </c>
    </row>
    <row r="4244" spans="1:5" x14ac:dyDescent="0.25">
      <c r="A4244" t="s">
        <v>6235</v>
      </c>
      <c r="B4244" t="s">
        <v>946</v>
      </c>
      <c r="C4244" t="s">
        <v>6236</v>
      </c>
      <c r="D4244" s="1">
        <v>45731</v>
      </c>
      <c r="E4244">
        <v>28</v>
      </c>
    </row>
    <row r="4245" spans="1:5" x14ac:dyDescent="0.25">
      <c r="A4245" t="s">
        <v>6237</v>
      </c>
      <c r="B4245" t="s">
        <v>946</v>
      </c>
      <c r="C4245" t="s">
        <v>6236</v>
      </c>
      <c r="D4245" s="1">
        <v>45757</v>
      </c>
      <c r="E4245">
        <v>28</v>
      </c>
    </row>
    <row r="4246" spans="1:5" x14ac:dyDescent="0.25">
      <c r="A4246" t="s">
        <v>6238</v>
      </c>
      <c r="B4246" t="s">
        <v>946</v>
      </c>
      <c r="C4246" t="s">
        <v>6236</v>
      </c>
      <c r="D4246" s="1">
        <v>45782</v>
      </c>
      <c r="E4246">
        <v>28</v>
      </c>
    </row>
    <row r="4247" spans="1:5" x14ac:dyDescent="0.25">
      <c r="A4247" t="s">
        <v>6239</v>
      </c>
      <c r="B4247" t="s">
        <v>947</v>
      </c>
      <c r="C4247" t="s">
        <v>6240</v>
      </c>
      <c r="D4247" s="1">
        <v>45745</v>
      </c>
      <c r="E4247">
        <v>21</v>
      </c>
    </row>
    <row r="4248" spans="1:5" x14ac:dyDescent="0.25">
      <c r="A4248" t="s">
        <v>6241</v>
      </c>
      <c r="B4248" t="s">
        <v>947</v>
      </c>
      <c r="C4248" t="s">
        <v>6240</v>
      </c>
      <c r="D4248" s="1">
        <v>45767</v>
      </c>
      <c r="E4248">
        <v>21</v>
      </c>
    </row>
    <row r="4249" spans="1:5" x14ac:dyDescent="0.25">
      <c r="A4249" t="s">
        <v>6242</v>
      </c>
      <c r="B4249" t="s">
        <v>947</v>
      </c>
      <c r="C4249" t="s">
        <v>6240</v>
      </c>
      <c r="D4249" s="1">
        <v>45790</v>
      </c>
      <c r="E4249">
        <v>21</v>
      </c>
    </row>
    <row r="4250" spans="1:5" x14ac:dyDescent="0.25">
      <c r="A4250" t="s">
        <v>6243</v>
      </c>
      <c r="B4250" t="s">
        <v>947</v>
      </c>
      <c r="C4250" t="s">
        <v>6240</v>
      </c>
      <c r="D4250" s="1">
        <v>45813</v>
      </c>
      <c r="E4250">
        <v>21</v>
      </c>
    </row>
    <row r="4251" spans="1:5" x14ac:dyDescent="0.25">
      <c r="A4251" t="s">
        <v>6244</v>
      </c>
      <c r="B4251" t="s">
        <v>947</v>
      </c>
      <c r="C4251" t="s">
        <v>6240</v>
      </c>
      <c r="D4251" s="1">
        <v>45832</v>
      </c>
      <c r="E4251">
        <v>21</v>
      </c>
    </row>
    <row r="4252" spans="1:5" x14ac:dyDescent="0.25">
      <c r="A4252" t="s">
        <v>6245</v>
      </c>
      <c r="B4252" t="s">
        <v>948</v>
      </c>
      <c r="C4252" t="s">
        <v>6246</v>
      </c>
      <c r="D4252" s="1">
        <v>45736</v>
      </c>
      <c r="E4252">
        <v>28</v>
      </c>
    </row>
    <row r="4253" spans="1:5" x14ac:dyDescent="0.25">
      <c r="A4253" t="s">
        <v>6247</v>
      </c>
      <c r="B4253" t="s">
        <v>948</v>
      </c>
      <c r="C4253" t="s">
        <v>6246</v>
      </c>
      <c r="D4253" s="1">
        <v>45764</v>
      </c>
      <c r="E4253">
        <v>28</v>
      </c>
    </row>
    <row r="4254" spans="1:5" x14ac:dyDescent="0.25">
      <c r="A4254" t="s">
        <v>6248</v>
      </c>
      <c r="B4254" t="s">
        <v>948</v>
      </c>
      <c r="C4254" t="s">
        <v>6246</v>
      </c>
      <c r="D4254" s="1">
        <v>45793</v>
      </c>
      <c r="E4254">
        <v>28</v>
      </c>
    </row>
    <row r="4255" spans="1:5" x14ac:dyDescent="0.25">
      <c r="A4255" t="s">
        <v>6249</v>
      </c>
      <c r="B4255" t="s">
        <v>948</v>
      </c>
      <c r="C4255" t="s">
        <v>6246</v>
      </c>
      <c r="D4255" s="1">
        <v>45822</v>
      </c>
      <c r="E4255">
        <v>28</v>
      </c>
    </row>
    <row r="4256" spans="1:5" x14ac:dyDescent="0.25">
      <c r="A4256" t="s">
        <v>6250</v>
      </c>
      <c r="B4256" t="s">
        <v>949</v>
      </c>
      <c r="C4256" t="s">
        <v>6251</v>
      </c>
      <c r="D4256" s="1">
        <v>45778</v>
      </c>
      <c r="E4256">
        <v>28</v>
      </c>
    </row>
    <row r="4257" spans="1:5" x14ac:dyDescent="0.25">
      <c r="A4257" t="s">
        <v>6252</v>
      </c>
      <c r="B4257" t="s">
        <v>949</v>
      </c>
      <c r="C4257" t="s">
        <v>6251</v>
      </c>
      <c r="D4257" s="1">
        <v>45808</v>
      </c>
      <c r="E4257">
        <v>28</v>
      </c>
    </row>
    <row r="4258" spans="1:5" x14ac:dyDescent="0.25">
      <c r="A4258" t="s">
        <v>6253</v>
      </c>
      <c r="B4258" t="s">
        <v>949</v>
      </c>
      <c r="C4258" t="s">
        <v>6251</v>
      </c>
      <c r="D4258" s="1">
        <v>45837</v>
      </c>
      <c r="E4258">
        <v>28</v>
      </c>
    </row>
    <row r="4259" spans="1:5" x14ac:dyDescent="0.25">
      <c r="A4259" t="s">
        <v>6254</v>
      </c>
      <c r="B4259" t="s">
        <v>949</v>
      </c>
      <c r="C4259" t="s">
        <v>6251</v>
      </c>
      <c r="D4259" s="1">
        <v>45867</v>
      </c>
      <c r="E4259">
        <v>28</v>
      </c>
    </row>
    <row r="4260" spans="1:5" x14ac:dyDescent="0.25">
      <c r="A4260" t="s">
        <v>6255</v>
      </c>
      <c r="B4260" t="s">
        <v>949</v>
      </c>
      <c r="C4260" t="s">
        <v>6251</v>
      </c>
      <c r="D4260" s="1">
        <v>45894</v>
      </c>
      <c r="E4260">
        <v>28</v>
      </c>
    </row>
    <row r="4261" spans="1:5" x14ac:dyDescent="0.25">
      <c r="A4261" t="s">
        <v>6256</v>
      </c>
      <c r="B4261" t="s">
        <v>950</v>
      </c>
      <c r="C4261" t="s">
        <v>6257</v>
      </c>
      <c r="D4261" s="1">
        <v>45742</v>
      </c>
      <c r="E4261">
        <v>21</v>
      </c>
    </row>
    <row r="4262" spans="1:5" x14ac:dyDescent="0.25">
      <c r="A4262" t="s">
        <v>6258</v>
      </c>
      <c r="B4262" t="s">
        <v>950</v>
      </c>
      <c r="C4262" t="s">
        <v>6257</v>
      </c>
      <c r="D4262" s="1">
        <v>45762</v>
      </c>
      <c r="E4262">
        <v>21</v>
      </c>
    </row>
    <row r="4263" spans="1:5" x14ac:dyDescent="0.25">
      <c r="A4263" t="s">
        <v>6259</v>
      </c>
      <c r="B4263" t="s">
        <v>950</v>
      </c>
      <c r="C4263" t="s">
        <v>6257</v>
      </c>
      <c r="D4263" s="1">
        <v>45784</v>
      </c>
      <c r="E4263">
        <v>21</v>
      </c>
    </row>
    <row r="4264" spans="1:5" x14ac:dyDescent="0.25">
      <c r="A4264" t="s">
        <v>6260</v>
      </c>
      <c r="B4264" t="s">
        <v>951</v>
      </c>
      <c r="C4264" t="s">
        <v>6261</v>
      </c>
      <c r="D4264" s="1">
        <v>45795</v>
      </c>
      <c r="E4264">
        <v>30</v>
      </c>
    </row>
    <row r="4265" spans="1:5" x14ac:dyDescent="0.25">
      <c r="A4265" t="s">
        <v>6262</v>
      </c>
      <c r="B4265" t="s">
        <v>951</v>
      </c>
      <c r="C4265" t="s">
        <v>6261</v>
      </c>
      <c r="D4265" s="1">
        <v>45827</v>
      </c>
      <c r="E4265">
        <v>30</v>
      </c>
    </row>
    <row r="4266" spans="1:5" x14ac:dyDescent="0.25">
      <c r="A4266" t="s">
        <v>6263</v>
      </c>
      <c r="B4266" t="s">
        <v>951</v>
      </c>
      <c r="C4266" t="s">
        <v>6261</v>
      </c>
      <c r="D4266" s="1">
        <v>45856</v>
      </c>
      <c r="E4266">
        <v>30</v>
      </c>
    </row>
    <row r="4267" spans="1:5" x14ac:dyDescent="0.25">
      <c r="A4267" t="s">
        <v>6264</v>
      </c>
      <c r="B4267" t="s">
        <v>951</v>
      </c>
      <c r="C4267" t="s">
        <v>6261</v>
      </c>
      <c r="D4267" s="1">
        <v>45888</v>
      </c>
      <c r="E4267">
        <v>30</v>
      </c>
    </row>
    <row r="4268" spans="1:5" x14ac:dyDescent="0.25">
      <c r="A4268" t="s">
        <v>6265</v>
      </c>
      <c r="B4268" t="s">
        <v>951</v>
      </c>
      <c r="C4268" t="s">
        <v>6261</v>
      </c>
      <c r="D4268" s="1">
        <v>45919</v>
      </c>
      <c r="E4268">
        <v>30</v>
      </c>
    </row>
    <row r="4269" spans="1:5" x14ac:dyDescent="0.25">
      <c r="A4269" t="s">
        <v>6266</v>
      </c>
      <c r="B4269" t="s">
        <v>951</v>
      </c>
      <c r="C4269" t="s">
        <v>6261</v>
      </c>
      <c r="D4269" s="1">
        <v>45951</v>
      </c>
      <c r="E4269">
        <v>30</v>
      </c>
    </row>
    <row r="4270" spans="1:5" x14ac:dyDescent="0.25">
      <c r="A4270" t="s">
        <v>6267</v>
      </c>
      <c r="B4270" t="s">
        <v>952</v>
      </c>
      <c r="C4270" t="s">
        <v>6268</v>
      </c>
      <c r="D4270" s="1">
        <v>45710</v>
      </c>
      <c r="E4270">
        <v>28</v>
      </c>
    </row>
    <row r="4271" spans="1:5" x14ac:dyDescent="0.25">
      <c r="A4271" t="s">
        <v>6269</v>
      </c>
      <c r="B4271" t="s">
        <v>952</v>
      </c>
      <c r="C4271" t="s">
        <v>6268</v>
      </c>
      <c r="D4271" s="1">
        <v>45738</v>
      </c>
      <c r="E4271">
        <v>28</v>
      </c>
    </row>
    <row r="4272" spans="1:5" x14ac:dyDescent="0.25">
      <c r="A4272" t="s">
        <v>6270</v>
      </c>
      <c r="B4272" t="s">
        <v>952</v>
      </c>
      <c r="C4272" t="s">
        <v>6268</v>
      </c>
      <c r="D4272" s="1">
        <v>45769</v>
      </c>
      <c r="E4272">
        <v>28</v>
      </c>
    </row>
    <row r="4273" spans="1:5" x14ac:dyDescent="0.25">
      <c r="A4273" t="s">
        <v>6271</v>
      </c>
      <c r="B4273" t="s">
        <v>952</v>
      </c>
      <c r="C4273" t="s">
        <v>6268</v>
      </c>
      <c r="D4273" s="1">
        <v>45796</v>
      </c>
      <c r="E4273">
        <v>28</v>
      </c>
    </row>
    <row r="4274" spans="1:5" x14ac:dyDescent="0.25">
      <c r="A4274" t="s">
        <v>6272</v>
      </c>
      <c r="B4274" t="s">
        <v>952</v>
      </c>
      <c r="C4274" t="s">
        <v>6268</v>
      </c>
      <c r="D4274" s="1">
        <v>45822</v>
      </c>
      <c r="E4274">
        <v>28</v>
      </c>
    </row>
    <row r="4275" spans="1:5" x14ac:dyDescent="0.25">
      <c r="A4275" t="s">
        <v>6273</v>
      </c>
      <c r="B4275" t="s">
        <v>952</v>
      </c>
      <c r="C4275" t="s">
        <v>6268</v>
      </c>
      <c r="D4275" s="1">
        <v>45847</v>
      </c>
      <c r="E4275">
        <v>28</v>
      </c>
    </row>
    <row r="4276" spans="1:5" x14ac:dyDescent="0.25">
      <c r="A4276" t="s">
        <v>6274</v>
      </c>
      <c r="B4276" t="s">
        <v>953</v>
      </c>
      <c r="C4276" t="s">
        <v>6275</v>
      </c>
      <c r="D4276" s="1">
        <v>45791</v>
      </c>
      <c r="E4276">
        <v>28</v>
      </c>
    </row>
    <row r="4277" spans="1:5" x14ac:dyDescent="0.25">
      <c r="A4277" t="s">
        <v>6276</v>
      </c>
      <c r="B4277" t="s">
        <v>953</v>
      </c>
      <c r="C4277" t="s">
        <v>6275</v>
      </c>
      <c r="D4277" s="1">
        <v>45822</v>
      </c>
      <c r="E4277">
        <v>28</v>
      </c>
    </row>
    <row r="4278" spans="1:5" x14ac:dyDescent="0.25">
      <c r="A4278" t="s">
        <v>6277</v>
      </c>
      <c r="B4278" t="s">
        <v>953</v>
      </c>
      <c r="C4278" t="s">
        <v>6275</v>
      </c>
      <c r="D4278" s="1">
        <v>45850</v>
      </c>
      <c r="E4278">
        <v>28</v>
      </c>
    </row>
    <row r="4279" spans="1:5" x14ac:dyDescent="0.25">
      <c r="A4279" t="s">
        <v>6278</v>
      </c>
      <c r="B4279" t="s">
        <v>953</v>
      </c>
      <c r="C4279" t="s">
        <v>6275</v>
      </c>
      <c r="D4279" s="1">
        <v>45878</v>
      </c>
      <c r="E4279">
        <v>28</v>
      </c>
    </row>
    <row r="4280" spans="1:5" x14ac:dyDescent="0.25">
      <c r="A4280" t="s">
        <v>6279</v>
      </c>
      <c r="B4280" t="s">
        <v>953</v>
      </c>
      <c r="C4280" t="s">
        <v>6275</v>
      </c>
      <c r="D4280" s="1">
        <v>45904</v>
      </c>
      <c r="E4280">
        <v>28</v>
      </c>
    </row>
    <row r="4281" spans="1:5" x14ac:dyDescent="0.25">
      <c r="A4281" t="s">
        <v>6280</v>
      </c>
      <c r="B4281" t="s">
        <v>953</v>
      </c>
      <c r="C4281" t="s">
        <v>6275</v>
      </c>
      <c r="D4281" s="1">
        <v>45932</v>
      </c>
      <c r="E4281">
        <v>28</v>
      </c>
    </row>
    <row r="4282" spans="1:5" x14ac:dyDescent="0.25">
      <c r="A4282" t="s">
        <v>6281</v>
      </c>
      <c r="B4282" t="s">
        <v>954</v>
      </c>
      <c r="C4282" t="s">
        <v>6282</v>
      </c>
      <c r="D4282" s="1">
        <v>45798</v>
      </c>
      <c r="E4282">
        <v>21</v>
      </c>
    </row>
    <row r="4283" spans="1:5" x14ac:dyDescent="0.25">
      <c r="A4283" t="s">
        <v>6283</v>
      </c>
      <c r="B4283" t="s">
        <v>954</v>
      </c>
      <c r="C4283" t="s">
        <v>6282</v>
      </c>
      <c r="D4283" s="1">
        <v>45822</v>
      </c>
      <c r="E4283">
        <v>21</v>
      </c>
    </row>
    <row r="4284" spans="1:5" x14ac:dyDescent="0.25">
      <c r="A4284" t="s">
        <v>6284</v>
      </c>
      <c r="B4284" t="s">
        <v>954</v>
      </c>
      <c r="C4284" t="s">
        <v>6282</v>
      </c>
      <c r="D4284" s="1">
        <v>45843</v>
      </c>
      <c r="E4284">
        <v>21</v>
      </c>
    </row>
    <row r="4285" spans="1:5" x14ac:dyDescent="0.25">
      <c r="A4285" t="s">
        <v>6285</v>
      </c>
      <c r="B4285" t="s">
        <v>954</v>
      </c>
      <c r="C4285" t="s">
        <v>6282</v>
      </c>
      <c r="D4285" s="1">
        <v>45861</v>
      </c>
      <c r="E4285">
        <v>21</v>
      </c>
    </row>
    <row r="4286" spans="1:5" x14ac:dyDescent="0.25">
      <c r="A4286" t="s">
        <v>6286</v>
      </c>
      <c r="B4286" t="s">
        <v>954</v>
      </c>
      <c r="C4286" t="s">
        <v>6282</v>
      </c>
      <c r="D4286" s="1">
        <v>45885</v>
      </c>
      <c r="E4286">
        <v>21</v>
      </c>
    </row>
    <row r="4287" spans="1:5" x14ac:dyDescent="0.25">
      <c r="A4287" t="s">
        <v>6287</v>
      </c>
      <c r="B4287" t="s">
        <v>955</v>
      </c>
      <c r="C4287" t="s">
        <v>6288</v>
      </c>
      <c r="D4287" s="1">
        <v>45817</v>
      </c>
      <c r="E4287">
        <v>30</v>
      </c>
    </row>
    <row r="4288" spans="1:5" x14ac:dyDescent="0.25">
      <c r="A4288" t="s">
        <v>6289</v>
      </c>
      <c r="B4288" t="s">
        <v>955</v>
      </c>
      <c r="C4288" t="s">
        <v>6288</v>
      </c>
      <c r="D4288" s="1">
        <v>45844</v>
      </c>
      <c r="E4288">
        <v>30</v>
      </c>
    </row>
    <row r="4289" spans="1:5" x14ac:dyDescent="0.25">
      <c r="A4289" t="s">
        <v>6290</v>
      </c>
      <c r="B4289" t="s">
        <v>955</v>
      </c>
      <c r="C4289" t="s">
        <v>6288</v>
      </c>
      <c r="D4289" s="1">
        <v>45874</v>
      </c>
      <c r="E4289">
        <v>30</v>
      </c>
    </row>
    <row r="4290" spans="1:5" x14ac:dyDescent="0.25">
      <c r="A4290" t="s">
        <v>6291</v>
      </c>
      <c r="B4290" t="s">
        <v>955</v>
      </c>
      <c r="C4290" t="s">
        <v>6288</v>
      </c>
      <c r="D4290" s="1">
        <v>45902</v>
      </c>
      <c r="E4290">
        <v>30</v>
      </c>
    </row>
    <row r="4291" spans="1:5" x14ac:dyDescent="0.25">
      <c r="A4291" t="s">
        <v>6292</v>
      </c>
      <c r="B4291" t="s">
        <v>956</v>
      </c>
      <c r="C4291" t="s">
        <v>6293</v>
      </c>
      <c r="D4291" s="1">
        <v>45835</v>
      </c>
      <c r="E4291">
        <v>21</v>
      </c>
    </row>
    <row r="4292" spans="1:5" x14ac:dyDescent="0.25">
      <c r="A4292" t="s">
        <v>6294</v>
      </c>
      <c r="B4292" t="s">
        <v>956</v>
      </c>
      <c r="C4292" t="s">
        <v>6293</v>
      </c>
      <c r="D4292" s="1">
        <v>45856</v>
      </c>
      <c r="E4292">
        <v>21</v>
      </c>
    </row>
    <row r="4293" spans="1:5" x14ac:dyDescent="0.25">
      <c r="A4293" t="s">
        <v>6295</v>
      </c>
      <c r="B4293" t="s">
        <v>956</v>
      </c>
      <c r="C4293" t="s">
        <v>6293</v>
      </c>
      <c r="D4293" s="1">
        <v>45876</v>
      </c>
      <c r="E4293">
        <v>21</v>
      </c>
    </row>
    <row r="4294" spans="1:5" x14ac:dyDescent="0.25">
      <c r="A4294" t="s">
        <v>6296</v>
      </c>
      <c r="B4294" t="s">
        <v>957</v>
      </c>
      <c r="C4294" t="s">
        <v>6297</v>
      </c>
      <c r="D4294" s="1">
        <v>45754</v>
      </c>
      <c r="E4294">
        <v>21</v>
      </c>
    </row>
    <row r="4295" spans="1:5" x14ac:dyDescent="0.25">
      <c r="A4295" t="s">
        <v>6298</v>
      </c>
      <c r="B4295" t="s">
        <v>957</v>
      </c>
      <c r="C4295" t="s">
        <v>6297</v>
      </c>
      <c r="D4295" s="1">
        <v>45775</v>
      </c>
      <c r="E4295">
        <v>21</v>
      </c>
    </row>
    <row r="4296" spans="1:5" x14ac:dyDescent="0.25">
      <c r="A4296" t="s">
        <v>6299</v>
      </c>
      <c r="B4296" t="s">
        <v>957</v>
      </c>
      <c r="C4296" t="s">
        <v>6297</v>
      </c>
      <c r="D4296" s="1">
        <v>45799</v>
      </c>
      <c r="E4296">
        <v>21</v>
      </c>
    </row>
    <row r="4297" spans="1:5" x14ac:dyDescent="0.25">
      <c r="A4297" t="s">
        <v>6300</v>
      </c>
      <c r="B4297" t="s">
        <v>957</v>
      </c>
      <c r="C4297" t="s">
        <v>6297</v>
      </c>
      <c r="D4297" s="1">
        <v>45820</v>
      </c>
      <c r="E4297">
        <v>21</v>
      </c>
    </row>
    <row r="4298" spans="1:5" x14ac:dyDescent="0.25">
      <c r="A4298" t="s">
        <v>6301</v>
      </c>
      <c r="B4298" t="s">
        <v>957</v>
      </c>
      <c r="C4298" t="s">
        <v>6297</v>
      </c>
      <c r="D4298" s="1">
        <v>45840</v>
      </c>
      <c r="E4298">
        <v>21</v>
      </c>
    </row>
    <row r="4299" spans="1:5" x14ac:dyDescent="0.25">
      <c r="A4299" t="s">
        <v>6302</v>
      </c>
      <c r="B4299" t="s">
        <v>957</v>
      </c>
      <c r="C4299" t="s">
        <v>6297</v>
      </c>
      <c r="D4299" s="1">
        <v>45858</v>
      </c>
      <c r="E4299">
        <v>21</v>
      </c>
    </row>
    <row r="4300" spans="1:5" x14ac:dyDescent="0.25">
      <c r="A4300" t="s">
        <v>6303</v>
      </c>
      <c r="B4300" t="s">
        <v>958</v>
      </c>
      <c r="C4300" t="s">
        <v>6304</v>
      </c>
      <c r="D4300" s="1">
        <v>45827</v>
      </c>
      <c r="E4300">
        <v>28</v>
      </c>
    </row>
    <row r="4301" spans="1:5" x14ac:dyDescent="0.25">
      <c r="A4301" t="s">
        <v>6305</v>
      </c>
      <c r="B4301" t="s">
        <v>958</v>
      </c>
      <c r="C4301" t="s">
        <v>6304</v>
      </c>
      <c r="D4301" s="1">
        <v>45853</v>
      </c>
      <c r="E4301">
        <v>28</v>
      </c>
    </row>
    <row r="4302" spans="1:5" x14ac:dyDescent="0.25">
      <c r="A4302" t="s">
        <v>6306</v>
      </c>
      <c r="B4302" t="s">
        <v>958</v>
      </c>
      <c r="C4302" t="s">
        <v>6304</v>
      </c>
      <c r="D4302" s="1">
        <v>45881</v>
      </c>
      <c r="E4302">
        <v>28</v>
      </c>
    </row>
    <row r="4303" spans="1:5" x14ac:dyDescent="0.25">
      <c r="A4303" t="s">
        <v>6307</v>
      </c>
      <c r="B4303" t="s">
        <v>958</v>
      </c>
      <c r="C4303" t="s">
        <v>6304</v>
      </c>
      <c r="D4303" s="1">
        <v>45909</v>
      </c>
      <c r="E4303">
        <v>28</v>
      </c>
    </row>
    <row r="4304" spans="1:5" x14ac:dyDescent="0.25">
      <c r="A4304" t="s">
        <v>6308</v>
      </c>
      <c r="B4304" t="s">
        <v>958</v>
      </c>
      <c r="C4304" t="s">
        <v>6304</v>
      </c>
      <c r="D4304" s="1">
        <v>45934</v>
      </c>
      <c r="E4304">
        <v>28</v>
      </c>
    </row>
    <row r="4305" spans="1:5" x14ac:dyDescent="0.25">
      <c r="A4305" t="s">
        <v>6309</v>
      </c>
      <c r="B4305" t="s">
        <v>959</v>
      </c>
      <c r="C4305" t="s">
        <v>6310</v>
      </c>
      <c r="D4305" s="1">
        <v>45669</v>
      </c>
      <c r="E4305">
        <v>21</v>
      </c>
    </row>
    <row r="4306" spans="1:5" x14ac:dyDescent="0.25">
      <c r="A4306" t="s">
        <v>6311</v>
      </c>
      <c r="B4306" t="s">
        <v>959</v>
      </c>
      <c r="C4306" t="s">
        <v>6310</v>
      </c>
      <c r="D4306" s="1">
        <v>45692</v>
      </c>
      <c r="E4306">
        <v>21</v>
      </c>
    </row>
    <row r="4307" spans="1:5" x14ac:dyDescent="0.25">
      <c r="A4307" t="s">
        <v>6312</v>
      </c>
      <c r="B4307" t="s">
        <v>959</v>
      </c>
      <c r="C4307" t="s">
        <v>6310</v>
      </c>
      <c r="D4307" s="1">
        <v>45714</v>
      </c>
      <c r="E4307">
        <v>21</v>
      </c>
    </row>
    <row r="4308" spans="1:5" x14ac:dyDescent="0.25">
      <c r="A4308" t="s">
        <v>6313</v>
      </c>
      <c r="B4308" t="s">
        <v>959</v>
      </c>
      <c r="C4308" t="s">
        <v>6310</v>
      </c>
      <c r="D4308" s="1">
        <v>45736</v>
      </c>
      <c r="E4308">
        <v>21</v>
      </c>
    </row>
    <row r="4309" spans="1:5" x14ac:dyDescent="0.25">
      <c r="A4309" t="s">
        <v>6314</v>
      </c>
      <c r="B4309" t="s">
        <v>959</v>
      </c>
      <c r="C4309" t="s">
        <v>6310</v>
      </c>
      <c r="D4309" s="1">
        <v>45758</v>
      </c>
      <c r="E4309">
        <v>21</v>
      </c>
    </row>
    <row r="4310" spans="1:5" x14ac:dyDescent="0.25">
      <c r="A4310" t="s">
        <v>6315</v>
      </c>
      <c r="B4310" t="s">
        <v>960</v>
      </c>
      <c r="C4310" t="s">
        <v>6316</v>
      </c>
      <c r="D4310" s="1">
        <v>45701</v>
      </c>
      <c r="E4310">
        <v>30</v>
      </c>
    </row>
    <row r="4311" spans="1:5" x14ac:dyDescent="0.25">
      <c r="A4311" t="s">
        <v>6317</v>
      </c>
      <c r="B4311" t="s">
        <v>960</v>
      </c>
      <c r="C4311" t="s">
        <v>6316</v>
      </c>
      <c r="D4311" s="1">
        <v>45730</v>
      </c>
      <c r="E4311">
        <v>30</v>
      </c>
    </row>
    <row r="4312" spans="1:5" x14ac:dyDescent="0.25">
      <c r="A4312" t="s">
        <v>6318</v>
      </c>
      <c r="B4312" t="s">
        <v>960</v>
      </c>
      <c r="C4312" t="s">
        <v>6316</v>
      </c>
      <c r="D4312" s="1">
        <v>45757</v>
      </c>
      <c r="E4312">
        <v>30</v>
      </c>
    </row>
    <row r="4313" spans="1:5" x14ac:dyDescent="0.25">
      <c r="A4313" t="s">
        <v>6319</v>
      </c>
      <c r="B4313" t="s">
        <v>960</v>
      </c>
      <c r="C4313" t="s">
        <v>6316</v>
      </c>
      <c r="D4313" s="1">
        <v>45787</v>
      </c>
      <c r="E4313">
        <v>30</v>
      </c>
    </row>
    <row r="4314" spans="1:5" x14ac:dyDescent="0.25">
      <c r="A4314" t="s">
        <v>6320</v>
      </c>
      <c r="B4314" t="s">
        <v>960</v>
      </c>
      <c r="C4314" t="s">
        <v>6316</v>
      </c>
      <c r="D4314" s="1">
        <v>45817</v>
      </c>
      <c r="E4314">
        <v>30</v>
      </c>
    </row>
    <row r="4315" spans="1:5" x14ac:dyDescent="0.25">
      <c r="A4315" t="s">
        <v>6321</v>
      </c>
      <c r="B4315" t="s">
        <v>961</v>
      </c>
      <c r="C4315" t="s">
        <v>6322</v>
      </c>
      <c r="D4315" s="1">
        <v>45730</v>
      </c>
      <c r="E4315">
        <v>28</v>
      </c>
    </row>
    <row r="4316" spans="1:5" x14ac:dyDescent="0.25">
      <c r="A4316" t="s">
        <v>6323</v>
      </c>
      <c r="B4316" t="s">
        <v>961</v>
      </c>
      <c r="C4316" t="s">
        <v>6322</v>
      </c>
      <c r="D4316" s="1">
        <v>45760</v>
      </c>
      <c r="E4316">
        <v>28</v>
      </c>
    </row>
    <row r="4317" spans="1:5" x14ac:dyDescent="0.25">
      <c r="A4317" t="s">
        <v>6324</v>
      </c>
      <c r="B4317" t="s">
        <v>961</v>
      </c>
      <c r="C4317" t="s">
        <v>6322</v>
      </c>
      <c r="D4317" s="1">
        <v>45791</v>
      </c>
      <c r="E4317">
        <v>28</v>
      </c>
    </row>
    <row r="4318" spans="1:5" x14ac:dyDescent="0.25">
      <c r="A4318" t="s">
        <v>6325</v>
      </c>
      <c r="B4318" t="s">
        <v>961</v>
      </c>
      <c r="C4318" t="s">
        <v>6322</v>
      </c>
      <c r="D4318" s="1">
        <v>45820</v>
      </c>
      <c r="E4318">
        <v>28</v>
      </c>
    </row>
    <row r="4319" spans="1:5" x14ac:dyDescent="0.25">
      <c r="A4319" t="s">
        <v>6326</v>
      </c>
      <c r="B4319" t="s">
        <v>962</v>
      </c>
      <c r="C4319" t="s">
        <v>6327</v>
      </c>
      <c r="D4319" s="1">
        <v>45836</v>
      </c>
      <c r="E4319">
        <v>28</v>
      </c>
    </row>
    <row r="4320" spans="1:5" x14ac:dyDescent="0.25">
      <c r="A4320" t="s">
        <v>6328</v>
      </c>
      <c r="B4320" t="s">
        <v>962</v>
      </c>
      <c r="C4320" t="s">
        <v>6327</v>
      </c>
      <c r="D4320" s="1">
        <v>45863</v>
      </c>
      <c r="E4320">
        <v>28</v>
      </c>
    </row>
    <row r="4321" spans="1:5" x14ac:dyDescent="0.25">
      <c r="A4321" t="s">
        <v>6329</v>
      </c>
      <c r="B4321" t="s">
        <v>962</v>
      </c>
      <c r="C4321" t="s">
        <v>6327</v>
      </c>
      <c r="D4321" s="1">
        <v>45893</v>
      </c>
      <c r="E4321">
        <v>28</v>
      </c>
    </row>
    <row r="4322" spans="1:5" x14ac:dyDescent="0.25">
      <c r="A4322" t="s">
        <v>6330</v>
      </c>
      <c r="B4322" t="s">
        <v>962</v>
      </c>
      <c r="C4322" t="s">
        <v>6327</v>
      </c>
      <c r="D4322" s="1">
        <v>45924</v>
      </c>
      <c r="E4322">
        <v>28</v>
      </c>
    </row>
    <row r="4323" spans="1:5" x14ac:dyDescent="0.25">
      <c r="A4323" t="s">
        <v>6331</v>
      </c>
      <c r="B4323" t="s">
        <v>963</v>
      </c>
      <c r="C4323" t="s">
        <v>6332</v>
      </c>
      <c r="D4323" s="1">
        <v>45671</v>
      </c>
      <c r="E4323">
        <v>30</v>
      </c>
    </row>
    <row r="4324" spans="1:5" x14ac:dyDescent="0.25">
      <c r="A4324" t="s">
        <v>6333</v>
      </c>
      <c r="B4324" t="s">
        <v>963</v>
      </c>
      <c r="C4324" t="s">
        <v>6332</v>
      </c>
      <c r="D4324" s="1">
        <v>45700</v>
      </c>
      <c r="E4324">
        <v>30</v>
      </c>
    </row>
    <row r="4325" spans="1:5" x14ac:dyDescent="0.25">
      <c r="A4325" t="s">
        <v>6334</v>
      </c>
      <c r="B4325" t="s">
        <v>963</v>
      </c>
      <c r="C4325" t="s">
        <v>6332</v>
      </c>
      <c r="D4325" s="1">
        <v>45727</v>
      </c>
      <c r="E4325">
        <v>30</v>
      </c>
    </row>
    <row r="4326" spans="1:5" x14ac:dyDescent="0.25">
      <c r="A4326" t="s">
        <v>6335</v>
      </c>
      <c r="B4326" t="s">
        <v>963</v>
      </c>
      <c r="C4326" t="s">
        <v>6332</v>
      </c>
      <c r="D4326" s="1">
        <v>45760</v>
      </c>
      <c r="E4326">
        <v>30</v>
      </c>
    </row>
    <row r="4327" spans="1:5" x14ac:dyDescent="0.25">
      <c r="A4327" t="s">
        <v>6336</v>
      </c>
      <c r="B4327" t="s">
        <v>963</v>
      </c>
      <c r="C4327" t="s">
        <v>6332</v>
      </c>
      <c r="D4327" s="1">
        <v>45791</v>
      </c>
      <c r="E4327">
        <v>30</v>
      </c>
    </row>
    <row r="4328" spans="1:5" x14ac:dyDescent="0.25">
      <c r="A4328" t="s">
        <v>6337</v>
      </c>
      <c r="B4328" t="s">
        <v>963</v>
      </c>
      <c r="C4328" t="s">
        <v>6332</v>
      </c>
      <c r="D4328" s="1">
        <v>45818</v>
      </c>
      <c r="E4328">
        <v>30</v>
      </c>
    </row>
    <row r="4329" spans="1:5" x14ac:dyDescent="0.25">
      <c r="A4329" t="s">
        <v>6338</v>
      </c>
      <c r="B4329" t="s">
        <v>964</v>
      </c>
      <c r="C4329" t="s">
        <v>6339</v>
      </c>
      <c r="D4329" s="1">
        <v>45825</v>
      </c>
      <c r="E4329">
        <v>28</v>
      </c>
    </row>
    <row r="4330" spans="1:5" x14ac:dyDescent="0.25">
      <c r="A4330" t="s">
        <v>6340</v>
      </c>
      <c r="B4330" t="s">
        <v>964</v>
      </c>
      <c r="C4330" t="s">
        <v>6339</v>
      </c>
      <c r="D4330" s="1">
        <v>45853</v>
      </c>
      <c r="E4330">
        <v>28</v>
      </c>
    </row>
    <row r="4331" spans="1:5" x14ac:dyDescent="0.25">
      <c r="A4331" t="s">
        <v>6341</v>
      </c>
      <c r="B4331" t="s">
        <v>964</v>
      </c>
      <c r="C4331" t="s">
        <v>6339</v>
      </c>
      <c r="D4331" s="1">
        <v>45884</v>
      </c>
      <c r="E4331">
        <v>28</v>
      </c>
    </row>
    <row r="4332" spans="1:5" x14ac:dyDescent="0.25">
      <c r="A4332" t="s">
        <v>6342</v>
      </c>
      <c r="B4332" t="s">
        <v>964</v>
      </c>
      <c r="C4332" t="s">
        <v>6339</v>
      </c>
      <c r="D4332" s="1">
        <v>45915</v>
      </c>
      <c r="E4332">
        <v>28</v>
      </c>
    </row>
    <row r="4333" spans="1:5" x14ac:dyDescent="0.25">
      <c r="A4333" t="s">
        <v>6343</v>
      </c>
      <c r="B4333" t="s">
        <v>964</v>
      </c>
      <c r="C4333" t="s">
        <v>6339</v>
      </c>
      <c r="D4333" s="1">
        <v>45945</v>
      </c>
      <c r="E4333">
        <v>28</v>
      </c>
    </row>
    <row r="4334" spans="1:5" x14ac:dyDescent="0.25">
      <c r="A4334" t="s">
        <v>6344</v>
      </c>
      <c r="B4334" t="s">
        <v>965</v>
      </c>
      <c r="C4334" t="s">
        <v>6345</v>
      </c>
      <c r="D4334" s="1">
        <v>45675</v>
      </c>
      <c r="E4334">
        <v>21</v>
      </c>
    </row>
    <row r="4335" spans="1:5" x14ac:dyDescent="0.25">
      <c r="A4335" t="s">
        <v>6346</v>
      </c>
      <c r="B4335" t="s">
        <v>965</v>
      </c>
      <c r="C4335" t="s">
        <v>6345</v>
      </c>
      <c r="D4335" s="1">
        <v>45694</v>
      </c>
      <c r="E4335">
        <v>21</v>
      </c>
    </row>
    <row r="4336" spans="1:5" x14ac:dyDescent="0.25">
      <c r="A4336" t="s">
        <v>6347</v>
      </c>
      <c r="B4336" t="s">
        <v>965</v>
      </c>
      <c r="C4336" t="s">
        <v>6345</v>
      </c>
      <c r="D4336" s="1">
        <v>45714</v>
      </c>
      <c r="E4336">
        <v>21</v>
      </c>
    </row>
    <row r="4337" spans="1:5" x14ac:dyDescent="0.25">
      <c r="A4337" t="s">
        <v>6348</v>
      </c>
      <c r="B4337" t="s">
        <v>965</v>
      </c>
      <c r="C4337" t="s">
        <v>6345</v>
      </c>
      <c r="D4337" s="1">
        <v>45738</v>
      </c>
      <c r="E4337">
        <v>21</v>
      </c>
    </row>
    <row r="4338" spans="1:5" x14ac:dyDescent="0.25">
      <c r="A4338" t="s">
        <v>6349</v>
      </c>
      <c r="B4338" t="s">
        <v>965</v>
      </c>
      <c r="C4338" t="s">
        <v>6345</v>
      </c>
      <c r="D4338" s="1">
        <v>45760</v>
      </c>
      <c r="E4338">
        <v>21</v>
      </c>
    </row>
    <row r="4339" spans="1:5" x14ac:dyDescent="0.25">
      <c r="A4339" t="s">
        <v>6350</v>
      </c>
      <c r="B4339" t="s">
        <v>965</v>
      </c>
      <c r="C4339" t="s">
        <v>6345</v>
      </c>
      <c r="D4339" s="1">
        <v>45784</v>
      </c>
      <c r="E4339">
        <v>21</v>
      </c>
    </row>
    <row r="4340" spans="1:5" x14ac:dyDescent="0.25">
      <c r="A4340" t="s">
        <v>6351</v>
      </c>
      <c r="B4340" t="s">
        <v>966</v>
      </c>
      <c r="C4340" t="s">
        <v>6352</v>
      </c>
      <c r="D4340" s="1">
        <v>45827</v>
      </c>
      <c r="E4340">
        <v>28</v>
      </c>
    </row>
    <row r="4341" spans="1:5" x14ac:dyDescent="0.25">
      <c r="A4341" t="s">
        <v>6353</v>
      </c>
      <c r="B4341" t="s">
        <v>966</v>
      </c>
      <c r="C4341" t="s">
        <v>6352</v>
      </c>
      <c r="D4341" s="1">
        <v>45853</v>
      </c>
      <c r="E4341">
        <v>28</v>
      </c>
    </row>
    <row r="4342" spans="1:5" x14ac:dyDescent="0.25">
      <c r="A4342" t="s">
        <v>6354</v>
      </c>
      <c r="B4342" t="s">
        <v>966</v>
      </c>
      <c r="C4342" t="s">
        <v>6352</v>
      </c>
      <c r="D4342" s="1">
        <v>45882</v>
      </c>
      <c r="E4342">
        <v>28</v>
      </c>
    </row>
    <row r="4343" spans="1:5" x14ac:dyDescent="0.25">
      <c r="A4343" t="s">
        <v>6355</v>
      </c>
      <c r="B4343" t="s">
        <v>966</v>
      </c>
      <c r="C4343" t="s">
        <v>6352</v>
      </c>
      <c r="D4343" s="1">
        <v>45909</v>
      </c>
      <c r="E4343">
        <v>28</v>
      </c>
    </row>
    <row r="4344" spans="1:5" x14ac:dyDescent="0.25">
      <c r="A4344" t="s">
        <v>6356</v>
      </c>
      <c r="B4344" t="s">
        <v>966</v>
      </c>
      <c r="C4344" t="s">
        <v>6352</v>
      </c>
      <c r="D4344" s="1">
        <v>45939</v>
      </c>
      <c r="E4344">
        <v>28</v>
      </c>
    </row>
    <row r="4345" spans="1:5" x14ac:dyDescent="0.25">
      <c r="A4345" t="s">
        <v>6357</v>
      </c>
      <c r="B4345" t="s">
        <v>967</v>
      </c>
      <c r="C4345" t="s">
        <v>6358</v>
      </c>
      <c r="D4345" s="1">
        <v>45827</v>
      </c>
      <c r="E4345">
        <v>30</v>
      </c>
    </row>
    <row r="4346" spans="1:5" x14ac:dyDescent="0.25">
      <c r="A4346" t="s">
        <v>6359</v>
      </c>
      <c r="B4346" t="s">
        <v>967</v>
      </c>
      <c r="C4346" t="s">
        <v>6358</v>
      </c>
      <c r="D4346" s="1">
        <v>45860</v>
      </c>
      <c r="E4346">
        <v>30</v>
      </c>
    </row>
    <row r="4347" spans="1:5" x14ac:dyDescent="0.25">
      <c r="A4347" t="s">
        <v>6360</v>
      </c>
      <c r="B4347" t="s">
        <v>967</v>
      </c>
      <c r="C4347" t="s">
        <v>6358</v>
      </c>
      <c r="D4347" s="1">
        <v>45890</v>
      </c>
      <c r="E4347">
        <v>30</v>
      </c>
    </row>
    <row r="4348" spans="1:5" x14ac:dyDescent="0.25">
      <c r="A4348" t="s">
        <v>6361</v>
      </c>
      <c r="B4348" t="s">
        <v>967</v>
      </c>
      <c r="C4348" t="s">
        <v>6358</v>
      </c>
      <c r="D4348" s="1">
        <v>45919</v>
      </c>
      <c r="E4348">
        <v>30</v>
      </c>
    </row>
    <row r="4349" spans="1:5" x14ac:dyDescent="0.25">
      <c r="A4349" t="s">
        <v>6362</v>
      </c>
      <c r="B4349" t="s">
        <v>967</v>
      </c>
      <c r="C4349" t="s">
        <v>6358</v>
      </c>
      <c r="D4349" s="1">
        <v>45947</v>
      </c>
      <c r="E4349">
        <v>30</v>
      </c>
    </row>
    <row r="4350" spans="1:5" x14ac:dyDescent="0.25">
      <c r="A4350" t="s">
        <v>6363</v>
      </c>
      <c r="B4350" t="s">
        <v>968</v>
      </c>
      <c r="C4350" t="s">
        <v>6364</v>
      </c>
      <c r="D4350" s="1">
        <v>45685</v>
      </c>
      <c r="E4350">
        <v>21</v>
      </c>
    </row>
    <row r="4351" spans="1:5" x14ac:dyDescent="0.25">
      <c r="A4351" t="s">
        <v>6365</v>
      </c>
      <c r="B4351" t="s">
        <v>968</v>
      </c>
      <c r="C4351" t="s">
        <v>6364</v>
      </c>
      <c r="D4351" s="1">
        <v>45703</v>
      </c>
      <c r="E4351">
        <v>21</v>
      </c>
    </row>
    <row r="4352" spans="1:5" x14ac:dyDescent="0.25">
      <c r="A4352" t="s">
        <v>6366</v>
      </c>
      <c r="B4352" t="s">
        <v>968</v>
      </c>
      <c r="C4352" t="s">
        <v>6364</v>
      </c>
      <c r="D4352" s="1">
        <v>45724</v>
      </c>
      <c r="E4352">
        <v>21</v>
      </c>
    </row>
    <row r="4353" spans="1:5" x14ac:dyDescent="0.25">
      <c r="A4353" t="s">
        <v>6367</v>
      </c>
      <c r="B4353" t="s">
        <v>969</v>
      </c>
      <c r="C4353" t="s">
        <v>6368</v>
      </c>
      <c r="D4353" s="1">
        <v>45732</v>
      </c>
      <c r="E4353">
        <v>30</v>
      </c>
    </row>
    <row r="4354" spans="1:5" x14ac:dyDescent="0.25">
      <c r="A4354" t="s">
        <v>6369</v>
      </c>
      <c r="B4354" t="s">
        <v>969</v>
      </c>
      <c r="C4354" t="s">
        <v>6368</v>
      </c>
      <c r="D4354" s="1">
        <v>45763</v>
      </c>
      <c r="E4354">
        <v>30</v>
      </c>
    </row>
    <row r="4355" spans="1:5" x14ac:dyDescent="0.25">
      <c r="A4355" t="s">
        <v>6370</v>
      </c>
      <c r="B4355" t="s">
        <v>969</v>
      </c>
      <c r="C4355" t="s">
        <v>6368</v>
      </c>
      <c r="D4355" s="1">
        <v>45796</v>
      </c>
      <c r="E4355">
        <v>30</v>
      </c>
    </row>
    <row r="4356" spans="1:5" x14ac:dyDescent="0.25">
      <c r="A4356" t="s">
        <v>6371</v>
      </c>
      <c r="B4356" t="s">
        <v>969</v>
      </c>
      <c r="C4356" t="s">
        <v>6368</v>
      </c>
      <c r="D4356" s="1">
        <v>45823</v>
      </c>
      <c r="E4356">
        <v>30</v>
      </c>
    </row>
    <row r="4357" spans="1:5" x14ac:dyDescent="0.25">
      <c r="A4357" t="s">
        <v>6372</v>
      </c>
      <c r="B4357" t="s">
        <v>969</v>
      </c>
      <c r="C4357" t="s">
        <v>6368</v>
      </c>
      <c r="D4357" s="1">
        <v>45853</v>
      </c>
      <c r="E4357">
        <v>30</v>
      </c>
    </row>
    <row r="4358" spans="1:5" x14ac:dyDescent="0.25">
      <c r="A4358" t="s">
        <v>6373</v>
      </c>
      <c r="B4358" t="s">
        <v>969</v>
      </c>
      <c r="C4358" t="s">
        <v>6368</v>
      </c>
      <c r="D4358" s="1">
        <v>45881</v>
      </c>
      <c r="E4358">
        <v>30</v>
      </c>
    </row>
    <row r="4359" spans="1:5" x14ac:dyDescent="0.25">
      <c r="A4359" t="s">
        <v>6374</v>
      </c>
      <c r="B4359" t="s">
        <v>970</v>
      </c>
      <c r="C4359" t="s">
        <v>6375</v>
      </c>
      <c r="D4359" s="1">
        <v>45717</v>
      </c>
      <c r="E4359">
        <v>21</v>
      </c>
    </row>
    <row r="4360" spans="1:5" x14ac:dyDescent="0.25">
      <c r="A4360" t="s">
        <v>6376</v>
      </c>
      <c r="B4360" t="s">
        <v>970</v>
      </c>
      <c r="C4360" t="s">
        <v>6375</v>
      </c>
      <c r="D4360" s="1">
        <v>45735</v>
      </c>
      <c r="E4360">
        <v>21</v>
      </c>
    </row>
    <row r="4361" spans="1:5" x14ac:dyDescent="0.25">
      <c r="A4361" t="s">
        <v>6377</v>
      </c>
      <c r="B4361" t="s">
        <v>970</v>
      </c>
      <c r="C4361" t="s">
        <v>6375</v>
      </c>
      <c r="D4361" s="1">
        <v>45753</v>
      </c>
      <c r="E4361">
        <v>21</v>
      </c>
    </row>
    <row r="4362" spans="1:5" x14ac:dyDescent="0.25">
      <c r="A4362" t="s">
        <v>6378</v>
      </c>
      <c r="B4362" t="s">
        <v>970</v>
      </c>
      <c r="C4362" t="s">
        <v>6375</v>
      </c>
      <c r="D4362" s="1">
        <v>45775</v>
      </c>
      <c r="E4362">
        <v>21</v>
      </c>
    </row>
    <row r="4363" spans="1:5" x14ac:dyDescent="0.25">
      <c r="A4363" t="s">
        <v>6379</v>
      </c>
      <c r="B4363" t="s">
        <v>971</v>
      </c>
      <c r="C4363" t="s">
        <v>6380</v>
      </c>
      <c r="D4363" s="1">
        <v>45788</v>
      </c>
      <c r="E4363">
        <v>21</v>
      </c>
    </row>
    <row r="4364" spans="1:5" x14ac:dyDescent="0.25">
      <c r="A4364" t="s">
        <v>6381</v>
      </c>
      <c r="B4364" t="s">
        <v>971</v>
      </c>
      <c r="C4364" t="s">
        <v>6380</v>
      </c>
      <c r="D4364" s="1">
        <v>45810</v>
      </c>
      <c r="E4364">
        <v>21</v>
      </c>
    </row>
    <row r="4365" spans="1:5" x14ac:dyDescent="0.25">
      <c r="A4365" t="s">
        <v>6382</v>
      </c>
      <c r="B4365" t="s">
        <v>971</v>
      </c>
      <c r="C4365" t="s">
        <v>6380</v>
      </c>
      <c r="D4365" s="1">
        <v>45833</v>
      </c>
      <c r="E4365">
        <v>21</v>
      </c>
    </row>
    <row r="4366" spans="1:5" x14ac:dyDescent="0.25">
      <c r="A4366" t="s">
        <v>6383</v>
      </c>
      <c r="B4366" t="s">
        <v>971</v>
      </c>
      <c r="C4366" t="s">
        <v>6380</v>
      </c>
      <c r="D4366" s="1">
        <v>45856</v>
      </c>
      <c r="E4366">
        <v>21</v>
      </c>
    </row>
    <row r="4367" spans="1:5" x14ac:dyDescent="0.25">
      <c r="A4367" t="s">
        <v>6384</v>
      </c>
      <c r="B4367" t="s">
        <v>971</v>
      </c>
      <c r="C4367" t="s">
        <v>6380</v>
      </c>
      <c r="D4367" s="1">
        <v>45877</v>
      </c>
      <c r="E4367">
        <v>21</v>
      </c>
    </row>
    <row r="4368" spans="1:5" x14ac:dyDescent="0.25">
      <c r="A4368" t="s">
        <v>6385</v>
      </c>
      <c r="B4368" t="s">
        <v>972</v>
      </c>
      <c r="C4368" t="s">
        <v>6386</v>
      </c>
      <c r="D4368" s="1">
        <v>45738</v>
      </c>
      <c r="E4368">
        <v>30</v>
      </c>
    </row>
    <row r="4369" spans="1:5" x14ac:dyDescent="0.25">
      <c r="A4369" t="s">
        <v>6387</v>
      </c>
      <c r="B4369" t="s">
        <v>972</v>
      </c>
      <c r="C4369" t="s">
        <v>6386</v>
      </c>
      <c r="D4369" s="1">
        <v>45767</v>
      </c>
      <c r="E4369">
        <v>30</v>
      </c>
    </row>
    <row r="4370" spans="1:5" x14ac:dyDescent="0.25">
      <c r="A4370" t="s">
        <v>6388</v>
      </c>
      <c r="B4370" t="s">
        <v>972</v>
      </c>
      <c r="C4370" t="s">
        <v>6386</v>
      </c>
      <c r="D4370" s="1">
        <v>45798</v>
      </c>
      <c r="E4370">
        <v>30</v>
      </c>
    </row>
    <row r="4371" spans="1:5" x14ac:dyDescent="0.25">
      <c r="A4371" t="s">
        <v>6389</v>
      </c>
      <c r="B4371" t="s">
        <v>973</v>
      </c>
      <c r="C4371" t="s">
        <v>6390</v>
      </c>
      <c r="D4371" s="1">
        <v>45810</v>
      </c>
      <c r="E4371">
        <v>30</v>
      </c>
    </row>
    <row r="4372" spans="1:5" x14ac:dyDescent="0.25">
      <c r="A4372" t="s">
        <v>6391</v>
      </c>
      <c r="B4372" t="s">
        <v>973</v>
      </c>
      <c r="C4372" t="s">
        <v>6390</v>
      </c>
      <c r="D4372" s="1">
        <v>45837</v>
      </c>
      <c r="E4372">
        <v>30</v>
      </c>
    </row>
    <row r="4373" spans="1:5" x14ac:dyDescent="0.25">
      <c r="A4373" t="s">
        <v>6392</v>
      </c>
      <c r="B4373" t="s">
        <v>973</v>
      </c>
      <c r="C4373" t="s">
        <v>6390</v>
      </c>
      <c r="D4373" s="1">
        <v>45865</v>
      </c>
      <c r="E4373">
        <v>30</v>
      </c>
    </row>
    <row r="4374" spans="1:5" x14ac:dyDescent="0.25">
      <c r="A4374" t="s">
        <v>6393</v>
      </c>
      <c r="B4374" t="s">
        <v>973</v>
      </c>
      <c r="C4374" t="s">
        <v>6390</v>
      </c>
      <c r="D4374" s="1">
        <v>45892</v>
      </c>
      <c r="E4374">
        <v>30</v>
      </c>
    </row>
    <row r="4375" spans="1:5" x14ac:dyDescent="0.25">
      <c r="A4375" t="s">
        <v>6394</v>
      </c>
      <c r="B4375" t="s">
        <v>974</v>
      </c>
      <c r="C4375" t="s">
        <v>6395</v>
      </c>
      <c r="D4375" s="1">
        <v>45680</v>
      </c>
      <c r="E4375">
        <v>30</v>
      </c>
    </row>
    <row r="4376" spans="1:5" x14ac:dyDescent="0.25">
      <c r="A4376" t="s">
        <v>6396</v>
      </c>
      <c r="B4376" t="s">
        <v>974</v>
      </c>
      <c r="C4376" t="s">
        <v>6395</v>
      </c>
      <c r="D4376" s="1">
        <v>45713</v>
      </c>
      <c r="E4376">
        <v>30</v>
      </c>
    </row>
    <row r="4377" spans="1:5" x14ac:dyDescent="0.25">
      <c r="A4377" t="s">
        <v>6397</v>
      </c>
      <c r="B4377" t="s">
        <v>974</v>
      </c>
      <c r="C4377" t="s">
        <v>6395</v>
      </c>
      <c r="D4377" s="1">
        <v>45742</v>
      </c>
      <c r="E4377">
        <v>30</v>
      </c>
    </row>
    <row r="4378" spans="1:5" x14ac:dyDescent="0.25">
      <c r="A4378" t="s">
        <v>6398</v>
      </c>
      <c r="B4378" t="s">
        <v>974</v>
      </c>
      <c r="C4378" t="s">
        <v>6395</v>
      </c>
      <c r="D4378" s="1">
        <v>45769</v>
      </c>
      <c r="E4378">
        <v>30</v>
      </c>
    </row>
    <row r="4379" spans="1:5" x14ac:dyDescent="0.25">
      <c r="A4379" t="s">
        <v>6399</v>
      </c>
      <c r="B4379" t="s">
        <v>975</v>
      </c>
      <c r="C4379" t="s">
        <v>6400</v>
      </c>
      <c r="D4379" s="1">
        <v>45708</v>
      </c>
      <c r="E4379">
        <v>21</v>
      </c>
    </row>
    <row r="4380" spans="1:5" x14ac:dyDescent="0.25">
      <c r="A4380" t="s">
        <v>6401</v>
      </c>
      <c r="B4380" t="s">
        <v>975</v>
      </c>
      <c r="C4380" t="s">
        <v>6400</v>
      </c>
      <c r="D4380" s="1">
        <v>45730</v>
      </c>
      <c r="E4380">
        <v>21</v>
      </c>
    </row>
    <row r="4381" spans="1:5" x14ac:dyDescent="0.25">
      <c r="A4381" t="s">
        <v>6402</v>
      </c>
      <c r="B4381" t="s">
        <v>975</v>
      </c>
      <c r="C4381" t="s">
        <v>6400</v>
      </c>
      <c r="D4381" s="1">
        <v>45752</v>
      </c>
      <c r="E4381">
        <v>21</v>
      </c>
    </row>
    <row r="4382" spans="1:5" x14ac:dyDescent="0.25">
      <c r="A4382" t="s">
        <v>6403</v>
      </c>
      <c r="B4382" t="s">
        <v>975</v>
      </c>
      <c r="C4382" t="s">
        <v>6400</v>
      </c>
      <c r="D4382" s="1">
        <v>45775</v>
      </c>
      <c r="E4382">
        <v>21</v>
      </c>
    </row>
    <row r="4383" spans="1:5" x14ac:dyDescent="0.25">
      <c r="A4383" t="s">
        <v>6404</v>
      </c>
      <c r="B4383" t="s">
        <v>975</v>
      </c>
      <c r="C4383" t="s">
        <v>6400</v>
      </c>
      <c r="D4383" s="1">
        <v>45798</v>
      </c>
      <c r="E4383">
        <v>21</v>
      </c>
    </row>
    <row r="4384" spans="1:5" x14ac:dyDescent="0.25">
      <c r="A4384" t="s">
        <v>6405</v>
      </c>
      <c r="B4384" t="s">
        <v>975</v>
      </c>
      <c r="C4384" t="s">
        <v>6400</v>
      </c>
      <c r="D4384" s="1">
        <v>45820</v>
      </c>
      <c r="E4384">
        <v>21</v>
      </c>
    </row>
    <row r="4385" spans="1:5" x14ac:dyDescent="0.25">
      <c r="A4385" t="s">
        <v>6406</v>
      </c>
      <c r="B4385" t="s">
        <v>976</v>
      </c>
      <c r="C4385" t="s">
        <v>6407</v>
      </c>
      <c r="D4385" s="1">
        <v>45775</v>
      </c>
      <c r="E4385">
        <v>21</v>
      </c>
    </row>
    <row r="4386" spans="1:5" x14ac:dyDescent="0.25">
      <c r="A4386" t="s">
        <v>6408</v>
      </c>
      <c r="B4386" t="s">
        <v>976</v>
      </c>
      <c r="C4386" t="s">
        <v>6407</v>
      </c>
      <c r="D4386" s="1">
        <v>45793</v>
      </c>
      <c r="E4386">
        <v>21</v>
      </c>
    </row>
    <row r="4387" spans="1:5" x14ac:dyDescent="0.25">
      <c r="A4387" t="s">
        <v>6409</v>
      </c>
      <c r="B4387" t="s">
        <v>976</v>
      </c>
      <c r="C4387" t="s">
        <v>6407</v>
      </c>
      <c r="D4387" s="1">
        <v>45812</v>
      </c>
      <c r="E4387">
        <v>21</v>
      </c>
    </row>
    <row r="4388" spans="1:5" x14ac:dyDescent="0.25">
      <c r="A4388" t="s">
        <v>6410</v>
      </c>
      <c r="B4388" t="s">
        <v>976</v>
      </c>
      <c r="C4388" t="s">
        <v>6407</v>
      </c>
      <c r="D4388" s="1">
        <v>45830</v>
      </c>
      <c r="E4388">
        <v>21</v>
      </c>
    </row>
    <row r="4389" spans="1:5" x14ac:dyDescent="0.25">
      <c r="A4389" t="s">
        <v>6411</v>
      </c>
      <c r="B4389" t="s">
        <v>976</v>
      </c>
      <c r="C4389" t="s">
        <v>6407</v>
      </c>
      <c r="D4389" s="1">
        <v>45848</v>
      </c>
      <c r="E4389">
        <v>21</v>
      </c>
    </row>
    <row r="4390" spans="1:5" x14ac:dyDescent="0.25">
      <c r="A4390" t="s">
        <v>6412</v>
      </c>
      <c r="B4390" t="s">
        <v>976</v>
      </c>
      <c r="C4390" t="s">
        <v>6407</v>
      </c>
      <c r="D4390" s="1">
        <v>45869</v>
      </c>
      <c r="E4390">
        <v>21</v>
      </c>
    </row>
    <row r="4391" spans="1:5" x14ac:dyDescent="0.25">
      <c r="A4391" t="s">
        <v>6413</v>
      </c>
      <c r="B4391" t="s">
        <v>977</v>
      </c>
      <c r="C4391" t="s">
        <v>6414</v>
      </c>
      <c r="D4391" s="1">
        <v>45663</v>
      </c>
      <c r="E4391">
        <v>21</v>
      </c>
    </row>
    <row r="4392" spans="1:5" x14ac:dyDescent="0.25">
      <c r="A4392" t="s">
        <v>6415</v>
      </c>
      <c r="B4392" t="s">
        <v>977</v>
      </c>
      <c r="C4392" t="s">
        <v>6414</v>
      </c>
      <c r="D4392" s="1">
        <v>45687</v>
      </c>
      <c r="E4392">
        <v>21</v>
      </c>
    </row>
    <row r="4393" spans="1:5" x14ac:dyDescent="0.25">
      <c r="A4393" t="s">
        <v>6416</v>
      </c>
      <c r="B4393" t="s">
        <v>977</v>
      </c>
      <c r="C4393" t="s">
        <v>6414</v>
      </c>
      <c r="D4393" s="1">
        <v>45709</v>
      </c>
      <c r="E4393">
        <v>21</v>
      </c>
    </row>
    <row r="4394" spans="1:5" x14ac:dyDescent="0.25">
      <c r="A4394" t="s">
        <v>6417</v>
      </c>
      <c r="B4394" t="s">
        <v>977</v>
      </c>
      <c r="C4394" t="s">
        <v>6414</v>
      </c>
      <c r="D4394" s="1">
        <v>45729</v>
      </c>
      <c r="E4394">
        <v>21</v>
      </c>
    </row>
    <row r="4395" spans="1:5" x14ac:dyDescent="0.25">
      <c r="A4395" t="s">
        <v>6418</v>
      </c>
      <c r="B4395" t="s">
        <v>978</v>
      </c>
      <c r="C4395" t="s">
        <v>6419</v>
      </c>
      <c r="D4395" s="1">
        <v>45721</v>
      </c>
      <c r="E4395">
        <v>30</v>
      </c>
    </row>
    <row r="4396" spans="1:5" x14ac:dyDescent="0.25">
      <c r="A4396" t="s">
        <v>6420</v>
      </c>
      <c r="B4396" t="s">
        <v>978</v>
      </c>
      <c r="C4396" t="s">
        <v>6419</v>
      </c>
      <c r="D4396" s="1">
        <v>45752</v>
      </c>
      <c r="E4396">
        <v>30</v>
      </c>
    </row>
    <row r="4397" spans="1:5" x14ac:dyDescent="0.25">
      <c r="A4397" t="s">
        <v>6421</v>
      </c>
      <c r="B4397" t="s">
        <v>978</v>
      </c>
      <c r="C4397" t="s">
        <v>6419</v>
      </c>
      <c r="D4397" s="1">
        <v>45782</v>
      </c>
      <c r="E4397">
        <v>30</v>
      </c>
    </row>
    <row r="4398" spans="1:5" x14ac:dyDescent="0.25">
      <c r="A4398" t="s">
        <v>6422</v>
      </c>
      <c r="B4398" t="s">
        <v>978</v>
      </c>
      <c r="C4398" t="s">
        <v>6419</v>
      </c>
      <c r="D4398" s="1">
        <v>45814</v>
      </c>
      <c r="E4398">
        <v>30</v>
      </c>
    </row>
    <row r="4399" spans="1:5" x14ac:dyDescent="0.25">
      <c r="A4399" t="s">
        <v>6423</v>
      </c>
      <c r="B4399" t="s">
        <v>978</v>
      </c>
      <c r="C4399" t="s">
        <v>6419</v>
      </c>
      <c r="D4399" s="1">
        <v>45845</v>
      </c>
      <c r="E4399">
        <v>30</v>
      </c>
    </row>
    <row r="4400" spans="1:5" x14ac:dyDescent="0.25">
      <c r="A4400" t="s">
        <v>6424</v>
      </c>
      <c r="B4400" t="s">
        <v>978</v>
      </c>
      <c r="C4400" t="s">
        <v>6419</v>
      </c>
      <c r="D4400" s="1">
        <v>45872</v>
      </c>
      <c r="E4400">
        <v>30</v>
      </c>
    </row>
    <row r="4401" spans="1:5" x14ac:dyDescent="0.25">
      <c r="A4401" t="s">
        <v>6425</v>
      </c>
      <c r="B4401" t="s">
        <v>979</v>
      </c>
      <c r="C4401" t="s">
        <v>6426</v>
      </c>
      <c r="D4401" s="1">
        <v>45736</v>
      </c>
      <c r="E4401">
        <v>21</v>
      </c>
    </row>
    <row r="4402" spans="1:5" x14ac:dyDescent="0.25">
      <c r="A4402" t="s">
        <v>6427</v>
      </c>
      <c r="B4402" t="s">
        <v>979</v>
      </c>
      <c r="C4402" t="s">
        <v>6426</v>
      </c>
      <c r="D4402" s="1">
        <v>45758</v>
      </c>
      <c r="E4402">
        <v>21</v>
      </c>
    </row>
    <row r="4403" spans="1:5" x14ac:dyDescent="0.25">
      <c r="A4403" t="s">
        <v>6428</v>
      </c>
      <c r="B4403" t="s">
        <v>979</v>
      </c>
      <c r="C4403" t="s">
        <v>6426</v>
      </c>
      <c r="D4403" s="1">
        <v>45776</v>
      </c>
      <c r="E4403">
        <v>21</v>
      </c>
    </row>
    <row r="4404" spans="1:5" x14ac:dyDescent="0.25">
      <c r="A4404" t="s">
        <v>6429</v>
      </c>
      <c r="B4404" t="s">
        <v>979</v>
      </c>
      <c r="C4404" t="s">
        <v>6426</v>
      </c>
      <c r="D4404" s="1">
        <v>45799</v>
      </c>
      <c r="E4404">
        <v>21</v>
      </c>
    </row>
    <row r="4405" spans="1:5" x14ac:dyDescent="0.25">
      <c r="A4405" t="s">
        <v>6430</v>
      </c>
      <c r="B4405" t="s">
        <v>980</v>
      </c>
      <c r="C4405" t="s">
        <v>6431</v>
      </c>
      <c r="D4405" s="1">
        <v>45783</v>
      </c>
      <c r="E4405">
        <v>28</v>
      </c>
    </row>
    <row r="4406" spans="1:5" x14ac:dyDescent="0.25">
      <c r="A4406" t="s">
        <v>6432</v>
      </c>
      <c r="B4406" t="s">
        <v>980</v>
      </c>
      <c r="C4406" t="s">
        <v>6431</v>
      </c>
      <c r="D4406" s="1">
        <v>45809</v>
      </c>
      <c r="E4406">
        <v>28</v>
      </c>
    </row>
    <row r="4407" spans="1:5" x14ac:dyDescent="0.25">
      <c r="A4407" t="s">
        <v>6433</v>
      </c>
      <c r="B4407" t="s">
        <v>980</v>
      </c>
      <c r="C4407" t="s">
        <v>6431</v>
      </c>
      <c r="D4407" s="1">
        <v>45838</v>
      </c>
      <c r="E4407">
        <v>28</v>
      </c>
    </row>
    <row r="4408" spans="1:5" x14ac:dyDescent="0.25">
      <c r="A4408" t="s">
        <v>6434</v>
      </c>
      <c r="B4408" t="s">
        <v>980</v>
      </c>
      <c r="C4408" t="s">
        <v>6431</v>
      </c>
      <c r="D4408" s="1">
        <v>45868</v>
      </c>
      <c r="E4408">
        <v>28</v>
      </c>
    </row>
    <row r="4409" spans="1:5" x14ac:dyDescent="0.25">
      <c r="A4409" t="s">
        <v>6435</v>
      </c>
      <c r="B4409" t="s">
        <v>981</v>
      </c>
      <c r="C4409" t="s">
        <v>6436</v>
      </c>
      <c r="D4409" s="1">
        <v>45698</v>
      </c>
      <c r="E4409">
        <v>30</v>
      </c>
    </row>
    <row r="4410" spans="1:5" x14ac:dyDescent="0.25">
      <c r="A4410" t="s">
        <v>6437</v>
      </c>
      <c r="B4410" t="s">
        <v>981</v>
      </c>
      <c r="C4410" t="s">
        <v>6436</v>
      </c>
      <c r="D4410" s="1">
        <v>45728</v>
      </c>
      <c r="E4410">
        <v>30</v>
      </c>
    </row>
    <row r="4411" spans="1:5" x14ac:dyDescent="0.25">
      <c r="A4411" t="s">
        <v>6438</v>
      </c>
      <c r="B4411" t="s">
        <v>981</v>
      </c>
      <c r="C4411" t="s">
        <v>6436</v>
      </c>
      <c r="D4411" s="1">
        <v>45761</v>
      </c>
      <c r="E4411">
        <v>30</v>
      </c>
    </row>
    <row r="4412" spans="1:5" x14ac:dyDescent="0.25">
      <c r="A4412" t="s">
        <v>6439</v>
      </c>
      <c r="B4412" t="s">
        <v>981</v>
      </c>
      <c r="C4412" t="s">
        <v>6436</v>
      </c>
      <c r="D4412" s="1">
        <v>45794</v>
      </c>
      <c r="E4412">
        <v>30</v>
      </c>
    </row>
    <row r="4413" spans="1:5" x14ac:dyDescent="0.25">
      <c r="A4413" t="s">
        <v>6440</v>
      </c>
      <c r="B4413" t="s">
        <v>981</v>
      </c>
      <c r="C4413" t="s">
        <v>6436</v>
      </c>
      <c r="D4413" s="1">
        <v>45823</v>
      </c>
      <c r="E4413">
        <v>30</v>
      </c>
    </row>
    <row r="4414" spans="1:5" x14ac:dyDescent="0.25">
      <c r="A4414" t="s">
        <v>6441</v>
      </c>
      <c r="B4414" t="s">
        <v>982</v>
      </c>
      <c r="C4414" t="s">
        <v>6442</v>
      </c>
      <c r="D4414" s="1">
        <v>45746</v>
      </c>
      <c r="E4414">
        <v>28</v>
      </c>
    </row>
    <row r="4415" spans="1:5" x14ac:dyDescent="0.25">
      <c r="A4415" t="s">
        <v>6443</v>
      </c>
      <c r="B4415" t="s">
        <v>982</v>
      </c>
      <c r="C4415" t="s">
        <v>6442</v>
      </c>
      <c r="D4415" s="1">
        <v>45776</v>
      </c>
      <c r="E4415">
        <v>28</v>
      </c>
    </row>
    <row r="4416" spans="1:5" x14ac:dyDescent="0.25">
      <c r="A4416" t="s">
        <v>6444</v>
      </c>
      <c r="B4416" t="s">
        <v>982</v>
      </c>
      <c r="C4416" t="s">
        <v>6442</v>
      </c>
      <c r="D4416" s="1">
        <v>45804</v>
      </c>
      <c r="E4416">
        <v>28</v>
      </c>
    </row>
    <row r="4417" spans="1:5" x14ac:dyDescent="0.25">
      <c r="A4417" t="s">
        <v>6445</v>
      </c>
      <c r="B4417" t="s">
        <v>982</v>
      </c>
      <c r="C4417" t="s">
        <v>6442</v>
      </c>
      <c r="D4417" s="1">
        <v>45832</v>
      </c>
      <c r="E4417">
        <v>28</v>
      </c>
    </row>
    <row r="4418" spans="1:5" x14ac:dyDescent="0.25">
      <c r="A4418" t="s">
        <v>6446</v>
      </c>
      <c r="B4418" t="s">
        <v>982</v>
      </c>
      <c r="C4418" t="s">
        <v>6442</v>
      </c>
      <c r="D4418" s="1">
        <v>45863</v>
      </c>
      <c r="E4418">
        <v>28</v>
      </c>
    </row>
    <row r="4419" spans="1:5" x14ac:dyDescent="0.25">
      <c r="A4419" t="s">
        <v>6447</v>
      </c>
      <c r="B4419" t="s">
        <v>982</v>
      </c>
      <c r="C4419" t="s">
        <v>6442</v>
      </c>
      <c r="D4419" s="1">
        <v>45889</v>
      </c>
      <c r="E4419">
        <v>28</v>
      </c>
    </row>
    <row r="4420" spans="1:5" x14ac:dyDescent="0.25">
      <c r="A4420" t="s">
        <v>6448</v>
      </c>
      <c r="B4420" t="s">
        <v>983</v>
      </c>
      <c r="C4420" t="s">
        <v>6449</v>
      </c>
      <c r="D4420" s="1">
        <v>45748</v>
      </c>
      <c r="E4420">
        <v>21</v>
      </c>
    </row>
    <row r="4421" spans="1:5" x14ac:dyDescent="0.25">
      <c r="A4421" t="s">
        <v>6450</v>
      </c>
      <c r="B4421" t="s">
        <v>983</v>
      </c>
      <c r="C4421" t="s">
        <v>6449</v>
      </c>
      <c r="D4421" s="1">
        <v>45771</v>
      </c>
      <c r="E4421">
        <v>21</v>
      </c>
    </row>
    <row r="4422" spans="1:5" x14ac:dyDescent="0.25">
      <c r="A4422" t="s">
        <v>6451</v>
      </c>
      <c r="B4422" t="s">
        <v>983</v>
      </c>
      <c r="C4422" t="s">
        <v>6449</v>
      </c>
      <c r="D4422" s="1">
        <v>45790</v>
      </c>
      <c r="E4422">
        <v>21</v>
      </c>
    </row>
    <row r="4423" spans="1:5" x14ac:dyDescent="0.25">
      <c r="A4423" t="s">
        <v>6452</v>
      </c>
      <c r="B4423" t="s">
        <v>983</v>
      </c>
      <c r="C4423" t="s">
        <v>6449</v>
      </c>
      <c r="D4423" s="1">
        <v>45814</v>
      </c>
      <c r="E4423">
        <v>21</v>
      </c>
    </row>
    <row r="4424" spans="1:5" x14ac:dyDescent="0.25">
      <c r="A4424" t="s">
        <v>6453</v>
      </c>
      <c r="B4424" t="s">
        <v>983</v>
      </c>
      <c r="C4424" t="s">
        <v>6449</v>
      </c>
      <c r="D4424" s="1">
        <v>45836</v>
      </c>
      <c r="E4424">
        <v>21</v>
      </c>
    </row>
    <row r="4425" spans="1:5" x14ac:dyDescent="0.25">
      <c r="A4425" t="s">
        <v>6454</v>
      </c>
      <c r="B4425" t="s">
        <v>983</v>
      </c>
      <c r="C4425" t="s">
        <v>6449</v>
      </c>
      <c r="D4425" s="1">
        <v>45856</v>
      </c>
      <c r="E4425">
        <v>21</v>
      </c>
    </row>
    <row r="4426" spans="1:5" x14ac:dyDescent="0.25">
      <c r="A4426" t="s">
        <v>6455</v>
      </c>
      <c r="B4426" t="s">
        <v>984</v>
      </c>
      <c r="C4426" t="s">
        <v>6456</v>
      </c>
      <c r="D4426" s="1">
        <v>45718</v>
      </c>
      <c r="E4426">
        <v>30</v>
      </c>
    </row>
    <row r="4427" spans="1:5" x14ac:dyDescent="0.25">
      <c r="A4427" t="s">
        <v>6457</v>
      </c>
      <c r="B4427" t="s">
        <v>984</v>
      </c>
      <c r="C4427" t="s">
        <v>6456</v>
      </c>
      <c r="D4427" s="1">
        <v>45746</v>
      </c>
      <c r="E4427">
        <v>30</v>
      </c>
    </row>
    <row r="4428" spans="1:5" x14ac:dyDescent="0.25">
      <c r="A4428" t="s">
        <v>6458</v>
      </c>
      <c r="B4428" t="s">
        <v>984</v>
      </c>
      <c r="C4428" t="s">
        <v>6456</v>
      </c>
      <c r="D4428" s="1">
        <v>45773</v>
      </c>
      <c r="E4428">
        <v>30</v>
      </c>
    </row>
    <row r="4429" spans="1:5" x14ac:dyDescent="0.25">
      <c r="A4429" t="s">
        <v>6459</v>
      </c>
      <c r="B4429" t="s">
        <v>984</v>
      </c>
      <c r="C4429" t="s">
        <v>6456</v>
      </c>
      <c r="D4429" s="1">
        <v>45800</v>
      </c>
      <c r="E4429">
        <v>30</v>
      </c>
    </row>
    <row r="4430" spans="1:5" x14ac:dyDescent="0.25">
      <c r="A4430" t="s">
        <v>6460</v>
      </c>
      <c r="B4430" t="s">
        <v>985</v>
      </c>
      <c r="C4430" t="s">
        <v>6461</v>
      </c>
      <c r="D4430" s="1">
        <v>45728</v>
      </c>
      <c r="E4430">
        <v>21</v>
      </c>
    </row>
    <row r="4431" spans="1:5" x14ac:dyDescent="0.25">
      <c r="A4431" t="s">
        <v>6462</v>
      </c>
      <c r="B4431" t="s">
        <v>985</v>
      </c>
      <c r="C4431" t="s">
        <v>6461</v>
      </c>
      <c r="D4431" s="1">
        <v>45749</v>
      </c>
      <c r="E4431">
        <v>21</v>
      </c>
    </row>
    <row r="4432" spans="1:5" x14ac:dyDescent="0.25">
      <c r="A4432" t="s">
        <v>6463</v>
      </c>
      <c r="B4432" t="s">
        <v>985</v>
      </c>
      <c r="C4432" t="s">
        <v>6461</v>
      </c>
      <c r="D4432" s="1">
        <v>45772</v>
      </c>
      <c r="E4432">
        <v>21</v>
      </c>
    </row>
    <row r="4433" spans="1:5" x14ac:dyDescent="0.25">
      <c r="A4433" t="s">
        <v>6464</v>
      </c>
      <c r="B4433" t="s">
        <v>985</v>
      </c>
      <c r="C4433" t="s">
        <v>6461</v>
      </c>
      <c r="D4433" s="1">
        <v>45793</v>
      </c>
      <c r="E4433">
        <v>21</v>
      </c>
    </row>
    <row r="4434" spans="1:5" x14ac:dyDescent="0.25">
      <c r="A4434" t="s">
        <v>6465</v>
      </c>
      <c r="B4434" t="s">
        <v>985</v>
      </c>
      <c r="C4434" t="s">
        <v>6461</v>
      </c>
      <c r="D4434" s="1">
        <v>45815</v>
      </c>
      <c r="E4434">
        <v>21</v>
      </c>
    </row>
    <row r="4435" spans="1:5" x14ac:dyDescent="0.25">
      <c r="A4435" t="s">
        <v>6466</v>
      </c>
      <c r="B4435" t="s">
        <v>986</v>
      </c>
      <c r="C4435" t="s">
        <v>6467</v>
      </c>
      <c r="D4435" s="1">
        <v>45818</v>
      </c>
      <c r="E4435">
        <v>28</v>
      </c>
    </row>
    <row r="4436" spans="1:5" x14ac:dyDescent="0.25">
      <c r="A4436" t="s">
        <v>6468</v>
      </c>
      <c r="B4436" t="s">
        <v>986</v>
      </c>
      <c r="C4436" t="s">
        <v>6467</v>
      </c>
      <c r="D4436" s="1">
        <v>45843</v>
      </c>
      <c r="E4436">
        <v>28</v>
      </c>
    </row>
    <row r="4437" spans="1:5" x14ac:dyDescent="0.25">
      <c r="A4437" t="s">
        <v>6469</v>
      </c>
      <c r="B4437" t="s">
        <v>986</v>
      </c>
      <c r="C4437" t="s">
        <v>6467</v>
      </c>
      <c r="D4437" s="1">
        <v>45868</v>
      </c>
      <c r="E4437">
        <v>28</v>
      </c>
    </row>
    <row r="4438" spans="1:5" x14ac:dyDescent="0.25">
      <c r="A4438" t="s">
        <v>6470</v>
      </c>
      <c r="B4438" t="s">
        <v>986</v>
      </c>
      <c r="C4438" t="s">
        <v>6467</v>
      </c>
      <c r="D4438" s="1">
        <v>45897</v>
      </c>
      <c r="E4438">
        <v>28</v>
      </c>
    </row>
    <row r="4439" spans="1:5" x14ac:dyDescent="0.25">
      <c r="A4439" t="s">
        <v>6471</v>
      </c>
      <c r="B4439" t="s">
        <v>986</v>
      </c>
      <c r="C4439" t="s">
        <v>6467</v>
      </c>
      <c r="D4439" s="1">
        <v>45928</v>
      </c>
      <c r="E4439">
        <v>28</v>
      </c>
    </row>
    <row r="4440" spans="1:5" x14ac:dyDescent="0.25">
      <c r="A4440" t="s">
        <v>6472</v>
      </c>
      <c r="B4440" t="s">
        <v>987</v>
      </c>
      <c r="C4440" t="s">
        <v>6473</v>
      </c>
      <c r="D4440" s="1">
        <v>45757</v>
      </c>
      <c r="E4440">
        <v>21</v>
      </c>
    </row>
    <row r="4441" spans="1:5" x14ac:dyDescent="0.25">
      <c r="A4441" t="s">
        <v>6474</v>
      </c>
      <c r="B4441" t="s">
        <v>987</v>
      </c>
      <c r="C4441" t="s">
        <v>6473</v>
      </c>
      <c r="D4441" s="1">
        <v>45778</v>
      </c>
      <c r="E4441">
        <v>21</v>
      </c>
    </row>
    <row r="4442" spans="1:5" x14ac:dyDescent="0.25">
      <c r="A4442" t="s">
        <v>6475</v>
      </c>
      <c r="B4442" t="s">
        <v>987</v>
      </c>
      <c r="C4442" t="s">
        <v>6473</v>
      </c>
      <c r="D4442" s="1">
        <v>45796</v>
      </c>
      <c r="E4442">
        <v>21</v>
      </c>
    </row>
    <row r="4443" spans="1:5" x14ac:dyDescent="0.25">
      <c r="A4443" t="s">
        <v>6476</v>
      </c>
      <c r="B4443" t="s">
        <v>987</v>
      </c>
      <c r="C4443" t="s">
        <v>6473</v>
      </c>
      <c r="D4443" s="1">
        <v>45816</v>
      </c>
      <c r="E4443">
        <v>21</v>
      </c>
    </row>
    <row r="4444" spans="1:5" x14ac:dyDescent="0.25">
      <c r="A4444" t="s">
        <v>6477</v>
      </c>
      <c r="B4444" t="s">
        <v>987</v>
      </c>
      <c r="C4444" t="s">
        <v>6473</v>
      </c>
      <c r="D4444" s="1">
        <v>45839</v>
      </c>
      <c r="E4444">
        <v>21</v>
      </c>
    </row>
    <row r="4445" spans="1:5" x14ac:dyDescent="0.25">
      <c r="A4445" t="s">
        <v>6478</v>
      </c>
      <c r="B4445" t="s">
        <v>988</v>
      </c>
      <c r="C4445" t="s">
        <v>6479</v>
      </c>
      <c r="D4445" s="1">
        <v>45800</v>
      </c>
      <c r="E4445">
        <v>30</v>
      </c>
    </row>
    <row r="4446" spans="1:5" x14ac:dyDescent="0.25">
      <c r="A4446" t="s">
        <v>6480</v>
      </c>
      <c r="B4446" t="s">
        <v>988</v>
      </c>
      <c r="C4446" t="s">
        <v>6479</v>
      </c>
      <c r="D4446" s="1">
        <v>45829</v>
      </c>
      <c r="E4446">
        <v>30</v>
      </c>
    </row>
    <row r="4447" spans="1:5" x14ac:dyDescent="0.25">
      <c r="A4447" t="s">
        <v>6481</v>
      </c>
      <c r="B4447" t="s">
        <v>988</v>
      </c>
      <c r="C4447" t="s">
        <v>6479</v>
      </c>
      <c r="D4447" s="1">
        <v>45861</v>
      </c>
      <c r="E4447">
        <v>30</v>
      </c>
    </row>
    <row r="4448" spans="1:5" x14ac:dyDescent="0.25">
      <c r="A4448" t="s">
        <v>6482</v>
      </c>
      <c r="B4448" t="s">
        <v>988</v>
      </c>
      <c r="C4448" t="s">
        <v>6479</v>
      </c>
      <c r="D4448" s="1">
        <v>45890</v>
      </c>
      <c r="E4448">
        <v>30</v>
      </c>
    </row>
    <row r="4449" spans="1:5" x14ac:dyDescent="0.25">
      <c r="A4449" t="s">
        <v>6483</v>
      </c>
      <c r="B4449" t="s">
        <v>988</v>
      </c>
      <c r="C4449" t="s">
        <v>6479</v>
      </c>
      <c r="D4449" s="1">
        <v>45917</v>
      </c>
      <c r="E4449">
        <v>30</v>
      </c>
    </row>
    <row r="4450" spans="1:5" x14ac:dyDescent="0.25">
      <c r="A4450" t="s">
        <v>6484</v>
      </c>
      <c r="B4450" t="s">
        <v>989</v>
      </c>
      <c r="C4450" t="s">
        <v>6485</v>
      </c>
      <c r="D4450" s="1">
        <v>45715</v>
      </c>
      <c r="E4450">
        <v>28</v>
      </c>
    </row>
    <row r="4451" spans="1:5" x14ac:dyDescent="0.25">
      <c r="A4451" t="s">
        <v>6486</v>
      </c>
      <c r="B4451" t="s">
        <v>989</v>
      </c>
      <c r="C4451" t="s">
        <v>6485</v>
      </c>
      <c r="D4451" s="1">
        <v>45740</v>
      </c>
      <c r="E4451">
        <v>28</v>
      </c>
    </row>
    <row r="4452" spans="1:5" x14ac:dyDescent="0.25">
      <c r="A4452" t="s">
        <v>6487</v>
      </c>
      <c r="B4452" t="s">
        <v>989</v>
      </c>
      <c r="C4452" t="s">
        <v>6485</v>
      </c>
      <c r="D4452" s="1">
        <v>45768</v>
      </c>
      <c r="E4452">
        <v>28</v>
      </c>
    </row>
    <row r="4453" spans="1:5" x14ac:dyDescent="0.25">
      <c r="A4453" t="s">
        <v>6488</v>
      </c>
      <c r="B4453" t="s">
        <v>989</v>
      </c>
      <c r="C4453" t="s">
        <v>6485</v>
      </c>
      <c r="D4453" s="1">
        <v>45793</v>
      </c>
      <c r="E4453">
        <v>28</v>
      </c>
    </row>
    <row r="4454" spans="1:5" x14ac:dyDescent="0.25">
      <c r="A4454" t="s">
        <v>6489</v>
      </c>
      <c r="B4454" t="s">
        <v>989</v>
      </c>
      <c r="C4454" t="s">
        <v>6485</v>
      </c>
      <c r="D4454" s="1">
        <v>45818</v>
      </c>
      <c r="E4454">
        <v>28</v>
      </c>
    </row>
    <row r="4455" spans="1:5" x14ac:dyDescent="0.25">
      <c r="A4455" t="s">
        <v>6490</v>
      </c>
      <c r="B4455" t="s">
        <v>989</v>
      </c>
      <c r="C4455" t="s">
        <v>6485</v>
      </c>
      <c r="D4455" s="1">
        <v>45846</v>
      </c>
      <c r="E4455">
        <v>28</v>
      </c>
    </row>
    <row r="4456" spans="1:5" x14ac:dyDescent="0.25">
      <c r="A4456" t="s">
        <v>6491</v>
      </c>
      <c r="B4456" t="s">
        <v>990</v>
      </c>
      <c r="C4456" t="s">
        <v>6492</v>
      </c>
      <c r="D4456" s="1">
        <v>45745</v>
      </c>
      <c r="E4456">
        <v>21</v>
      </c>
    </row>
    <row r="4457" spans="1:5" x14ac:dyDescent="0.25">
      <c r="A4457" t="s">
        <v>6493</v>
      </c>
      <c r="B4457" t="s">
        <v>990</v>
      </c>
      <c r="C4457" t="s">
        <v>6492</v>
      </c>
      <c r="D4457" s="1">
        <v>45768</v>
      </c>
      <c r="E4457">
        <v>21</v>
      </c>
    </row>
    <row r="4458" spans="1:5" x14ac:dyDescent="0.25">
      <c r="A4458" t="s">
        <v>6494</v>
      </c>
      <c r="B4458" t="s">
        <v>990</v>
      </c>
      <c r="C4458" t="s">
        <v>6492</v>
      </c>
      <c r="D4458" s="1">
        <v>45787</v>
      </c>
      <c r="E4458">
        <v>21</v>
      </c>
    </row>
    <row r="4459" spans="1:5" x14ac:dyDescent="0.25">
      <c r="A4459" t="s">
        <v>6495</v>
      </c>
      <c r="B4459" t="s">
        <v>990</v>
      </c>
      <c r="C4459" t="s">
        <v>6492</v>
      </c>
      <c r="D4459" s="1">
        <v>45808</v>
      </c>
      <c r="E4459">
        <v>21</v>
      </c>
    </row>
    <row r="4460" spans="1:5" x14ac:dyDescent="0.25">
      <c r="A4460" t="s">
        <v>6496</v>
      </c>
      <c r="B4460" t="s">
        <v>990</v>
      </c>
      <c r="C4460" t="s">
        <v>6492</v>
      </c>
      <c r="D4460" s="1">
        <v>45826</v>
      </c>
      <c r="E4460">
        <v>21</v>
      </c>
    </row>
    <row r="4461" spans="1:5" x14ac:dyDescent="0.25">
      <c r="A4461" t="s">
        <v>6497</v>
      </c>
      <c r="B4461" t="s">
        <v>990</v>
      </c>
      <c r="C4461" t="s">
        <v>6492</v>
      </c>
      <c r="D4461" s="1">
        <v>45847</v>
      </c>
      <c r="E4461">
        <v>21</v>
      </c>
    </row>
    <row r="4462" spans="1:5" x14ac:dyDescent="0.25">
      <c r="A4462" t="s">
        <v>6498</v>
      </c>
      <c r="B4462" t="s">
        <v>991</v>
      </c>
      <c r="C4462" t="s">
        <v>6499</v>
      </c>
      <c r="D4462" s="1">
        <v>45826</v>
      </c>
      <c r="E4462">
        <v>28</v>
      </c>
    </row>
    <row r="4463" spans="1:5" x14ac:dyDescent="0.25">
      <c r="A4463" t="s">
        <v>6500</v>
      </c>
      <c r="B4463" t="s">
        <v>991</v>
      </c>
      <c r="C4463" t="s">
        <v>6499</v>
      </c>
      <c r="D4463" s="1">
        <v>45851</v>
      </c>
      <c r="E4463">
        <v>28</v>
      </c>
    </row>
    <row r="4464" spans="1:5" x14ac:dyDescent="0.25">
      <c r="A4464" t="s">
        <v>6501</v>
      </c>
      <c r="B4464" t="s">
        <v>991</v>
      </c>
      <c r="C4464" t="s">
        <v>6499</v>
      </c>
      <c r="D4464" s="1">
        <v>45881</v>
      </c>
      <c r="E4464">
        <v>28</v>
      </c>
    </row>
    <row r="4465" spans="1:5" x14ac:dyDescent="0.25">
      <c r="A4465" t="s">
        <v>6502</v>
      </c>
      <c r="B4465" t="s">
        <v>991</v>
      </c>
      <c r="C4465" t="s">
        <v>6499</v>
      </c>
      <c r="D4465" s="1">
        <v>45912</v>
      </c>
      <c r="E4465">
        <v>28</v>
      </c>
    </row>
    <row r="4466" spans="1:5" x14ac:dyDescent="0.25">
      <c r="A4466" t="s">
        <v>6503</v>
      </c>
      <c r="B4466" t="s">
        <v>991</v>
      </c>
      <c r="C4466" t="s">
        <v>6499</v>
      </c>
      <c r="D4466" s="1">
        <v>45942</v>
      </c>
      <c r="E4466">
        <v>28</v>
      </c>
    </row>
    <row r="4467" spans="1:5" x14ac:dyDescent="0.25">
      <c r="A4467" t="s">
        <v>6504</v>
      </c>
      <c r="B4467" t="s">
        <v>991</v>
      </c>
      <c r="C4467" t="s">
        <v>6499</v>
      </c>
      <c r="D4467" s="1">
        <v>45972</v>
      </c>
      <c r="E4467">
        <v>28</v>
      </c>
    </row>
    <row r="4468" spans="1:5" x14ac:dyDescent="0.25">
      <c r="A4468" t="s">
        <v>6505</v>
      </c>
      <c r="B4468" t="s">
        <v>992</v>
      </c>
      <c r="C4468" t="s">
        <v>6506</v>
      </c>
      <c r="D4468" s="1">
        <v>45680</v>
      </c>
      <c r="E4468">
        <v>28</v>
      </c>
    </row>
    <row r="4469" spans="1:5" x14ac:dyDescent="0.25">
      <c r="A4469" t="s">
        <v>6507</v>
      </c>
      <c r="B4469" t="s">
        <v>992</v>
      </c>
      <c r="C4469" t="s">
        <v>6506</v>
      </c>
      <c r="D4469" s="1">
        <v>45711</v>
      </c>
      <c r="E4469">
        <v>28</v>
      </c>
    </row>
    <row r="4470" spans="1:5" x14ac:dyDescent="0.25">
      <c r="A4470" t="s">
        <v>6508</v>
      </c>
      <c r="B4470" t="s">
        <v>992</v>
      </c>
      <c r="C4470" t="s">
        <v>6506</v>
      </c>
      <c r="D4470" s="1">
        <v>45737</v>
      </c>
      <c r="E4470">
        <v>28</v>
      </c>
    </row>
    <row r="4471" spans="1:5" x14ac:dyDescent="0.25">
      <c r="A4471" t="s">
        <v>6509</v>
      </c>
      <c r="B4471" t="s">
        <v>993</v>
      </c>
      <c r="C4471" t="s">
        <v>6510</v>
      </c>
      <c r="D4471" s="1">
        <v>45791</v>
      </c>
      <c r="E4471">
        <v>21</v>
      </c>
    </row>
    <row r="4472" spans="1:5" x14ac:dyDescent="0.25">
      <c r="A4472" t="s">
        <v>6511</v>
      </c>
      <c r="B4472" t="s">
        <v>993</v>
      </c>
      <c r="C4472" t="s">
        <v>6510</v>
      </c>
      <c r="D4472" s="1">
        <v>45813</v>
      </c>
      <c r="E4472">
        <v>21</v>
      </c>
    </row>
    <row r="4473" spans="1:5" x14ac:dyDescent="0.25">
      <c r="A4473" t="s">
        <v>6512</v>
      </c>
      <c r="B4473" t="s">
        <v>993</v>
      </c>
      <c r="C4473" t="s">
        <v>6510</v>
      </c>
      <c r="D4473" s="1">
        <v>45837</v>
      </c>
      <c r="E4473">
        <v>21</v>
      </c>
    </row>
    <row r="4474" spans="1:5" x14ac:dyDescent="0.25">
      <c r="A4474" t="s">
        <v>6513</v>
      </c>
      <c r="B4474" t="s">
        <v>994</v>
      </c>
      <c r="C4474" t="s">
        <v>6514</v>
      </c>
      <c r="D4474" s="1">
        <v>45764</v>
      </c>
      <c r="E4474">
        <v>30</v>
      </c>
    </row>
    <row r="4475" spans="1:5" x14ac:dyDescent="0.25">
      <c r="A4475" t="s">
        <v>6515</v>
      </c>
      <c r="B4475" t="s">
        <v>994</v>
      </c>
      <c r="C4475" t="s">
        <v>6514</v>
      </c>
      <c r="D4475" s="1">
        <v>45793</v>
      </c>
      <c r="E4475">
        <v>30</v>
      </c>
    </row>
    <row r="4476" spans="1:5" x14ac:dyDescent="0.25">
      <c r="A4476" t="s">
        <v>6516</v>
      </c>
      <c r="B4476" t="s">
        <v>994</v>
      </c>
      <c r="C4476" t="s">
        <v>6514</v>
      </c>
      <c r="D4476" s="1">
        <v>45824</v>
      </c>
      <c r="E4476">
        <v>30</v>
      </c>
    </row>
    <row r="4477" spans="1:5" x14ac:dyDescent="0.25">
      <c r="A4477" t="s">
        <v>6517</v>
      </c>
      <c r="B4477" t="s">
        <v>995</v>
      </c>
      <c r="C4477" t="s">
        <v>6518</v>
      </c>
      <c r="D4477" s="1">
        <v>45804</v>
      </c>
      <c r="E4477">
        <v>28</v>
      </c>
    </row>
    <row r="4478" spans="1:5" x14ac:dyDescent="0.25">
      <c r="A4478" t="s">
        <v>6519</v>
      </c>
      <c r="B4478" t="s">
        <v>995</v>
      </c>
      <c r="C4478" t="s">
        <v>6518</v>
      </c>
      <c r="D4478" s="1">
        <v>45834</v>
      </c>
      <c r="E4478">
        <v>28</v>
      </c>
    </row>
    <row r="4479" spans="1:5" x14ac:dyDescent="0.25">
      <c r="A4479" t="s">
        <v>6520</v>
      </c>
      <c r="B4479" t="s">
        <v>995</v>
      </c>
      <c r="C4479" t="s">
        <v>6518</v>
      </c>
      <c r="D4479" s="1">
        <v>45864</v>
      </c>
      <c r="E4479">
        <v>28</v>
      </c>
    </row>
    <row r="4480" spans="1:5" x14ac:dyDescent="0.25">
      <c r="A4480" t="s">
        <v>6521</v>
      </c>
      <c r="B4480" t="s">
        <v>995</v>
      </c>
      <c r="C4480" t="s">
        <v>6518</v>
      </c>
      <c r="D4480" s="1">
        <v>45891</v>
      </c>
      <c r="E4480">
        <v>28</v>
      </c>
    </row>
    <row r="4481" spans="1:5" x14ac:dyDescent="0.25">
      <c r="A4481" t="s">
        <v>6522</v>
      </c>
      <c r="B4481" t="s">
        <v>996</v>
      </c>
      <c r="C4481" t="s">
        <v>6523</v>
      </c>
      <c r="D4481" s="1">
        <v>45767</v>
      </c>
      <c r="E4481">
        <v>21</v>
      </c>
    </row>
    <row r="4482" spans="1:5" x14ac:dyDescent="0.25">
      <c r="A4482" t="s">
        <v>6524</v>
      </c>
      <c r="B4482" t="s">
        <v>996</v>
      </c>
      <c r="C4482" t="s">
        <v>6523</v>
      </c>
      <c r="D4482" s="1">
        <v>45788</v>
      </c>
      <c r="E4482">
        <v>21</v>
      </c>
    </row>
    <row r="4483" spans="1:5" x14ac:dyDescent="0.25">
      <c r="A4483" t="s">
        <v>6525</v>
      </c>
      <c r="B4483" t="s">
        <v>996</v>
      </c>
      <c r="C4483" t="s">
        <v>6523</v>
      </c>
      <c r="D4483" s="1">
        <v>45812</v>
      </c>
      <c r="E4483">
        <v>21</v>
      </c>
    </row>
    <row r="4484" spans="1:5" x14ac:dyDescent="0.25">
      <c r="A4484" t="s">
        <v>6526</v>
      </c>
      <c r="B4484" t="s">
        <v>996</v>
      </c>
      <c r="C4484" t="s">
        <v>6523</v>
      </c>
      <c r="D4484" s="1">
        <v>45831</v>
      </c>
      <c r="E4484">
        <v>21</v>
      </c>
    </row>
    <row r="4485" spans="1:5" x14ac:dyDescent="0.25">
      <c r="A4485" t="s">
        <v>6527</v>
      </c>
      <c r="B4485" t="s">
        <v>996</v>
      </c>
      <c r="C4485" t="s">
        <v>6523</v>
      </c>
      <c r="D4485" s="1">
        <v>45854</v>
      </c>
      <c r="E4485">
        <v>21</v>
      </c>
    </row>
    <row r="4486" spans="1:5" x14ac:dyDescent="0.25">
      <c r="A4486" t="s">
        <v>6528</v>
      </c>
      <c r="B4486" t="s">
        <v>996</v>
      </c>
      <c r="C4486" t="s">
        <v>6523</v>
      </c>
      <c r="D4486" s="1">
        <v>45874</v>
      </c>
      <c r="E4486">
        <v>21</v>
      </c>
    </row>
    <row r="4487" spans="1:5" x14ac:dyDescent="0.25">
      <c r="A4487" t="s">
        <v>6529</v>
      </c>
      <c r="B4487" t="s">
        <v>997</v>
      </c>
      <c r="C4487" t="s">
        <v>6530</v>
      </c>
      <c r="D4487" s="1">
        <v>45812</v>
      </c>
      <c r="E4487">
        <v>30</v>
      </c>
    </row>
    <row r="4488" spans="1:5" x14ac:dyDescent="0.25">
      <c r="A4488" t="s">
        <v>6531</v>
      </c>
      <c r="B4488" t="s">
        <v>997</v>
      </c>
      <c r="C4488" t="s">
        <v>6530</v>
      </c>
      <c r="D4488" s="1">
        <v>45841</v>
      </c>
      <c r="E4488">
        <v>30</v>
      </c>
    </row>
    <row r="4489" spans="1:5" x14ac:dyDescent="0.25">
      <c r="A4489" t="s">
        <v>6532</v>
      </c>
      <c r="B4489" t="s">
        <v>997</v>
      </c>
      <c r="C4489" t="s">
        <v>6530</v>
      </c>
      <c r="D4489" s="1">
        <v>45873</v>
      </c>
      <c r="E4489">
        <v>30</v>
      </c>
    </row>
    <row r="4490" spans="1:5" x14ac:dyDescent="0.25">
      <c r="A4490" t="s">
        <v>6533</v>
      </c>
      <c r="B4490" t="s">
        <v>997</v>
      </c>
      <c r="C4490" t="s">
        <v>6530</v>
      </c>
      <c r="D4490" s="1">
        <v>45903</v>
      </c>
      <c r="E4490">
        <v>30</v>
      </c>
    </row>
    <row r="4491" spans="1:5" x14ac:dyDescent="0.25">
      <c r="A4491" t="s">
        <v>6534</v>
      </c>
      <c r="B4491" t="s">
        <v>997</v>
      </c>
      <c r="C4491" t="s">
        <v>6530</v>
      </c>
      <c r="D4491" s="1">
        <v>45930</v>
      </c>
      <c r="E4491">
        <v>30</v>
      </c>
    </row>
    <row r="4492" spans="1:5" x14ac:dyDescent="0.25">
      <c r="A4492" t="s">
        <v>6535</v>
      </c>
      <c r="B4492" t="s">
        <v>998</v>
      </c>
      <c r="C4492" t="s">
        <v>6536</v>
      </c>
      <c r="D4492" s="1">
        <v>45772</v>
      </c>
      <c r="E4492">
        <v>30</v>
      </c>
    </row>
    <row r="4493" spans="1:5" x14ac:dyDescent="0.25">
      <c r="A4493" t="s">
        <v>6537</v>
      </c>
      <c r="B4493" t="s">
        <v>998</v>
      </c>
      <c r="C4493" t="s">
        <v>6536</v>
      </c>
      <c r="D4493" s="1">
        <v>45803</v>
      </c>
      <c r="E4493">
        <v>30</v>
      </c>
    </row>
    <row r="4494" spans="1:5" x14ac:dyDescent="0.25">
      <c r="A4494" t="s">
        <v>6538</v>
      </c>
      <c r="B4494" t="s">
        <v>998</v>
      </c>
      <c r="C4494" t="s">
        <v>6536</v>
      </c>
      <c r="D4494" s="1">
        <v>45836</v>
      </c>
      <c r="E4494">
        <v>30</v>
      </c>
    </row>
    <row r="4495" spans="1:5" x14ac:dyDescent="0.25">
      <c r="A4495" t="s">
        <v>6539</v>
      </c>
      <c r="B4495" t="s">
        <v>998</v>
      </c>
      <c r="C4495" t="s">
        <v>6536</v>
      </c>
      <c r="D4495" s="1">
        <v>45869</v>
      </c>
      <c r="E4495">
        <v>30</v>
      </c>
    </row>
    <row r="4496" spans="1:5" x14ac:dyDescent="0.25">
      <c r="A4496" t="s">
        <v>6540</v>
      </c>
      <c r="B4496" t="s">
        <v>999</v>
      </c>
      <c r="C4496" t="s">
        <v>6541</v>
      </c>
      <c r="D4496" s="1">
        <v>45691</v>
      </c>
      <c r="E4496">
        <v>30</v>
      </c>
    </row>
    <row r="4497" spans="1:5" x14ac:dyDescent="0.25">
      <c r="A4497" t="s">
        <v>6542</v>
      </c>
      <c r="B4497" t="s">
        <v>999</v>
      </c>
      <c r="C4497" t="s">
        <v>6541</v>
      </c>
      <c r="D4497" s="1">
        <v>45724</v>
      </c>
      <c r="E4497">
        <v>30</v>
      </c>
    </row>
    <row r="4498" spans="1:5" x14ac:dyDescent="0.25">
      <c r="A4498" t="s">
        <v>6543</v>
      </c>
      <c r="B4498" t="s">
        <v>999</v>
      </c>
      <c r="C4498" t="s">
        <v>6541</v>
      </c>
      <c r="D4498" s="1">
        <v>45751</v>
      </c>
      <c r="E4498">
        <v>30</v>
      </c>
    </row>
    <row r="4499" spans="1:5" x14ac:dyDescent="0.25">
      <c r="A4499" t="s">
        <v>6544</v>
      </c>
      <c r="B4499" t="s">
        <v>999</v>
      </c>
      <c r="C4499" t="s">
        <v>6541</v>
      </c>
      <c r="D4499" s="1">
        <v>45782</v>
      </c>
      <c r="E4499">
        <v>30</v>
      </c>
    </row>
    <row r="4500" spans="1:5" x14ac:dyDescent="0.25">
      <c r="A4500" t="s">
        <v>6545</v>
      </c>
      <c r="B4500" t="s">
        <v>999</v>
      </c>
      <c r="C4500" t="s">
        <v>6541</v>
      </c>
      <c r="D4500" s="1">
        <v>45813</v>
      </c>
      <c r="E4500">
        <v>30</v>
      </c>
    </row>
    <row r="4501" spans="1:5" x14ac:dyDescent="0.25">
      <c r="A4501" t="s">
        <v>6546</v>
      </c>
      <c r="B4501" t="s">
        <v>999</v>
      </c>
      <c r="C4501" t="s">
        <v>6541</v>
      </c>
      <c r="D4501" s="1">
        <v>45844</v>
      </c>
      <c r="E4501">
        <v>30</v>
      </c>
    </row>
    <row r="4502" spans="1:5" x14ac:dyDescent="0.25">
      <c r="A4502" t="s">
        <v>6547</v>
      </c>
      <c r="B4502" t="s">
        <v>1000</v>
      </c>
      <c r="C4502" t="s">
        <v>6548</v>
      </c>
      <c r="D4502" s="1">
        <v>45825</v>
      </c>
      <c r="E4502">
        <v>30</v>
      </c>
    </row>
    <row r="4503" spans="1:5" x14ac:dyDescent="0.25">
      <c r="A4503" t="s">
        <v>6549</v>
      </c>
      <c r="B4503" t="s">
        <v>1000</v>
      </c>
      <c r="C4503" t="s">
        <v>6548</v>
      </c>
      <c r="D4503" s="1">
        <v>45857</v>
      </c>
      <c r="E4503">
        <v>30</v>
      </c>
    </row>
    <row r="4504" spans="1:5" x14ac:dyDescent="0.25">
      <c r="A4504" t="s">
        <v>6550</v>
      </c>
      <c r="B4504" t="s">
        <v>1000</v>
      </c>
      <c r="C4504" t="s">
        <v>6548</v>
      </c>
      <c r="D4504" s="1">
        <v>45887</v>
      </c>
      <c r="E4504">
        <v>30</v>
      </c>
    </row>
    <row r="4505" spans="1:5" x14ac:dyDescent="0.25">
      <c r="A4505" t="s">
        <v>6551</v>
      </c>
      <c r="B4505" t="s">
        <v>1000</v>
      </c>
      <c r="C4505" t="s">
        <v>6548</v>
      </c>
      <c r="D4505" s="1">
        <v>45916</v>
      </c>
      <c r="E4505">
        <v>30</v>
      </c>
    </row>
    <row r="4506" spans="1:5" x14ac:dyDescent="0.25">
      <c r="A4506" t="s">
        <v>6552</v>
      </c>
      <c r="B4506" t="s">
        <v>1001</v>
      </c>
      <c r="C4506" t="s">
        <v>6553</v>
      </c>
      <c r="D4506" s="1">
        <v>45806</v>
      </c>
      <c r="E4506">
        <v>28</v>
      </c>
    </row>
    <row r="4507" spans="1:5" x14ac:dyDescent="0.25">
      <c r="A4507" t="s">
        <v>6554</v>
      </c>
      <c r="B4507" t="s">
        <v>1001</v>
      </c>
      <c r="C4507" t="s">
        <v>6553</v>
      </c>
      <c r="D4507" s="1">
        <v>45835</v>
      </c>
      <c r="E4507">
        <v>28</v>
      </c>
    </row>
    <row r="4508" spans="1:5" x14ac:dyDescent="0.25">
      <c r="A4508" t="s">
        <v>6555</v>
      </c>
      <c r="B4508" t="s">
        <v>1001</v>
      </c>
      <c r="C4508" t="s">
        <v>6553</v>
      </c>
      <c r="D4508" s="1">
        <v>45865</v>
      </c>
      <c r="E4508">
        <v>28</v>
      </c>
    </row>
    <row r="4509" spans="1:5" x14ac:dyDescent="0.25">
      <c r="A4509" t="s">
        <v>6556</v>
      </c>
      <c r="B4509" t="s">
        <v>1001</v>
      </c>
      <c r="C4509" t="s">
        <v>6553</v>
      </c>
      <c r="D4509" s="1">
        <v>45895</v>
      </c>
      <c r="E4509">
        <v>28</v>
      </c>
    </row>
    <row r="4510" spans="1:5" x14ac:dyDescent="0.25">
      <c r="A4510" t="s">
        <v>6557</v>
      </c>
      <c r="B4510" t="s">
        <v>1001</v>
      </c>
      <c r="C4510" t="s">
        <v>6553</v>
      </c>
      <c r="D4510" s="1">
        <v>45921</v>
      </c>
      <c r="E4510">
        <v>28</v>
      </c>
    </row>
    <row r="4511" spans="1:5" x14ac:dyDescent="0.25">
      <c r="A4511" t="s">
        <v>6558</v>
      </c>
      <c r="B4511" t="s">
        <v>1001</v>
      </c>
      <c r="C4511" t="s">
        <v>6553</v>
      </c>
      <c r="D4511" s="1">
        <v>45947</v>
      </c>
      <c r="E4511">
        <v>28</v>
      </c>
    </row>
    <row r="4512" spans="1:5" x14ac:dyDescent="0.25">
      <c r="A4512" t="s">
        <v>6559</v>
      </c>
      <c r="B4512" t="s">
        <v>1002</v>
      </c>
      <c r="C4512" t="s">
        <v>6560</v>
      </c>
      <c r="D4512" s="1">
        <v>45833</v>
      </c>
      <c r="E4512">
        <v>21</v>
      </c>
    </row>
    <row r="4513" spans="1:5" x14ac:dyDescent="0.25">
      <c r="A4513" t="s">
        <v>6561</v>
      </c>
      <c r="B4513" t="s">
        <v>1002</v>
      </c>
      <c r="C4513" t="s">
        <v>6560</v>
      </c>
      <c r="D4513" s="1">
        <v>45852</v>
      </c>
      <c r="E4513">
        <v>21</v>
      </c>
    </row>
    <row r="4514" spans="1:5" x14ac:dyDescent="0.25">
      <c r="A4514" t="s">
        <v>6562</v>
      </c>
      <c r="B4514" t="s">
        <v>1002</v>
      </c>
      <c r="C4514" t="s">
        <v>6560</v>
      </c>
      <c r="D4514" s="1">
        <v>45875</v>
      </c>
      <c r="E4514">
        <v>21</v>
      </c>
    </row>
    <row r="4515" spans="1:5" x14ac:dyDescent="0.25">
      <c r="A4515" t="s">
        <v>6563</v>
      </c>
      <c r="B4515" t="s">
        <v>1003</v>
      </c>
      <c r="C4515" t="s">
        <v>6564</v>
      </c>
      <c r="D4515" s="1">
        <v>45693</v>
      </c>
      <c r="E4515">
        <v>28</v>
      </c>
    </row>
    <row r="4516" spans="1:5" x14ac:dyDescent="0.25">
      <c r="A4516" t="s">
        <v>6565</v>
      </c>
      <c r="B4516" t="s">
        <v>1003</v>
      </c>
      <c r="C4516" t="s">
        <v>6564</v>
      </c>
      <c r="D4516" s="1">
        <v>45722</v>
      </c>
      <c r="E4516">
        <v>28</v>
      </c>
    </row>
    <row r="4517" spans="1:5" x14ac:dyDescent="0.25">
      <c r="A4517" t="s">
        <v>6566</v>
      </c>
      <c r="B4517" t="s">
        <v>1003</v>
      </c>
      <c r="C4517" t="s">
        <v>6564</v>
      </c>
      <c r="D4517" s="1">
        <v>45753</v>
      </c>
      <c r="E4517">
        <v>28</v>
      </c>
    </row>
    <row r="4518" spans="1:5" x14ac:dyDescent="0.25">
      <c r="A4518" t="s">
        <v>6567</v>
      </c>
      <c r="B4518" t="s">
        <v>1003</v>
      </c>
      <c r="C4518" t="s">
        <v>6564</v>
      </c>
      <c r="D4518" s="1">
        <v>45778</v>
      </c>
      <c r="E4518">
        <v>28</v>
      </c>
    </row>
    <row r="4519" spans="1:5" x14ac:dyDescent="0.25">
      <c r="A4519" t="s">
        <v>6568</v>
      </c>
      <c r="B4519" t="s">
        <v>1003</v>
      </c>
      <c r="C4519" t="s">
        <v>6564</v>
      </c>
      <c r="D4519" s="1">
        <v>45803</v>
      </c>
      <c r="E4519">
        <v>28</v>
      </c>
    </row>
    <row r="4520" spans="1:5" x14ac:dyDescent="0.25">
      <c r="A4520" t="s">
        <v>6569</v>
      </c>
      <c r="B4520" t="s">
        <v>1004</v>
      </c>
      <c r="C4520" t="s">
        <v>6570</v>
      </c>
      <c r="D4520" s="1">
        <v>45834</v>
      </c>
      <c r="E4520">
        <v>21</v>
      </c>
    </row>
    <row r="4521" spans="1:5" x14ac:dyDescent="0.25">
      <c r="A4521" t="s">
        <v>6571</v>
      </c>
      <c r="B4521" t="s">
        <v>1004</v>
      </c>
      <c r="C4521" t="s">
        <v>6570</v>
      </c>
      <c r="D4521" s="1">
        <v>45852</v>
      </c>
      <c r="E4521">
        <v>21</v>
      </c>
    </row>
    <row r="4522" spans="1:5" x14ac:dyDescent="0.25">
      <c r="A4522" t="s">
        <v>6572</v>
      </c>
      <c r="B4522" t="s">
        <v>1004</v>
      </c>
      <c r="C4522" t="s">
        <v>6570</v>
      </c>
      <c r="D4522" s="1">
        <v>45873</v>
      </c>
      <c r="E4522">
        <v>21</v>
      </c>
    </row>
    <row r="4523" spans="1:5" x14ac:dyDescent="0.25">
      <c r="A4523" t="s">
        <v>6573</v>
      </c>
      <c r="B4523" t="s">
        <v>1004</v>
      </c>
      <c r="C4523" t="s">
        <v>6570</v>
      </c>
      <c r="D4523" s="1">
        <v>45894</v>
      </c>
      <c r="E4523">
        <v>21</v>
      </c>
    </row>
    <row r="4524" spans="1:5" x14ac:dyDescent="0.25">
      <c r="A4524" t="s">
        <v>6574</v>
      </c>
      <c r="B4524" t="s">
        <v>1005</v>
      </c>
      <c r="C4524" t="s">
        <v>6575</v>
      </c>
      <c r="D4524" s="1">
        <v>45692</v>
      </c>
      <c r="E4524">
        <v>28</v>
      </c>
    </row>
    <row r="4525" spans="1:5" x14ac:dyDescent="0.25">
      <c r="A4525" t="s">
        <v>6576</v>
      </c>
      <c r="B4525" t="s">
        <v>1005</v>
      </c>
      <c r="C4525" t="s">
        <v>6575</v>
      </c>
      <c r="D4525" s="1">
        <v>45719</v>
      </c>
      <c r="E4525">
        <v>28</v>
      </c>
    </row>
    <row r="4526" spans="1:5" x14ac:dyDescent="0.25">
      <c r="A4526" t="s">
        <v>6577</v>
      </c>
      <c r="B4526" t="s">
        <v>1005</v>
      </c>
      <c r="C4526" t="s">
        <v>6575</v>
      </c>
      <c r="D4526" s="1">
        <v>45746</v>
      </c>
      <c r="E4526">
        <v>28</v>
      </c>
    </row>
    <row r="4527" spans="1:5" x14ac:dyDescent="0.25">
      <c r="A4527" t="s">
        <v>6578</v>
      </c>
      <c r="B4527" t="s">
        <v>1006</v>
      </c>
      <c r="C4527" t="s">
        <v>6579</v>
      </c>
      <c r="D4527" s="1">
        <v>45695</v>
      </c>
      <c r="E4527">
        <v>28</v>
      </c>
    </row>
    <row r="4528" spans="1:5" x14ac:dyDescent="0.25">
      <c r="A4528" t="s">
        <v>6580</v>
      </c>
      <c r="B4528" t="s">
        <v>1006</v>
      </c>
      <c r="C4528" t="s">
        <v>6579</v>
      </c>
      <c r="D4528" s="1">
        <v>45725</v>
      </c>
      <c r="E4528">
        <v>28</v>
      </c>
    </row>
    <row r="4529" spans="1:5" x14ac:dyDescent="0.25">
      <c r="A4529" t="s">
        <v>6581</v>
      </c>
      <c r="B4529" t="s">
        <v>1006</v>
      </c>
      <c r="C4529" t="s">
        <v>6579</v>
      </c>
      <c r="D4529" s="1">
        <v>45750</v>
      </c>
      <c r="E4529">
        <v>28</v>
      </c>
    </row>
    <row r="4530" spans="1:5" x14ac:dyDescent="0.25">
      <c r="A4530" t="s">
        <v>6582</v>
      </c>
      <c r="B4530" t="s">
        <v>1006</v>
      </c>
      <c r="C4530" t="s">
        <v>6579</v>
      </c>
      <c r="D4530" s="1">
        <v>45777</v>
      </c>
      <c r="E4530">
        <v>28</v>
      </c>
    </row>
    <row r="4531" spans="1:5" x14ac:dyDescent="0.25">
      <c r="A4531" t="s">
        <v>6583</v>
      </c>
      <c r="B4531" t="s">
        <v>1006</v>
      </c>
      <c r="C4531" t="s">
        <v>6579</v>
      </c>
      <c r="D4531" s="1">
        <v>45802</v>
      </c>
      <c r="E4531">
        <v>28</v>
      </c>
    </row>
    <row r="4532" spans="1:5" x14ac:dyDescent="0.25">
      <c r="A4532" t="s">
        <v>6584</v>
      </c>
      <c r="B4532" t="s">
        <v>1006</v>
      </c>
      <c r="C4532" t="s">
        <v>6579</v>
      </c>
      <c r="D4532" s="1">
        <v>45832</v>
      </c>
      <c r="E4532">
        <v>28</v>
      </c>
    </row>
    <row r="4533" spans="1:5" x14ac:dyDescent="0.25">
      <c r="A4533" t="s">
        <v>6585</v>
      </c>
      <c r="B4533" t="s">
        <v>1007</v>
      </c>
      <c r="C4533" t="s">
        <v>6586</v>
      </c>
      <c r="D4533" s="1">
        <v>45698</v>
      </c>
      <c r="E4533">
        <v>28</v>
      </c>
    </row>
    <row r="4534" spans="1:5" x14ac:dyDescent="0.25">
      <c r="A4534" t="s">
        <v>6587</v>
      </c>
      <c r="B4534" t="s">
        <v>1007</v>
      </c>
      <c r="C4534" t="s">
        <v>6586</v>
      </c>
      <c r="D4534" s="1">
        <v>45728</v>
      </c>
      <c r="E4534">
        <v>28</v>
      </c>
    </row>
    <row r="4535" spans="1:5" x14ac:dyDescent="0.25">
      <c r="A4535" t="s">
        <v>6588</v>
      </c>
      <c r="B4535" t="s">
        <v>1007</v>
      </c>
      <c r="C4535" t="s">
        <v>6586</v>
      </c>
      <c r="D4535" s="1">
        <v>45758</v>
      </c>
      <c r="E4535">
        <v>28</v>
      </c>
    </row>
    <row r="4536" spans="1:5" x14ac:dyDescent="0.25">
      <c r="A4536" t="s">
        <v>6589</v>
      </c>
      <c r="B4536" t="s">
        <v>1008</v>
      </c>
      <c r="C4536" t="s">
        <v>6590</v>
      </c>
      <c r="D4536" s="1">
        <v>45675</v>
      </c>
      <c r="E4536">
        <v>28</v>
      </c>
    </row>
    <row r="4537" spans="1:5" x14ac:dyDescent="0.25">
      <c r="A4537" t="s">
        <v>6591</v>
      </c>
      <c r="B4537" t="s">
        <v>1008</v>
      </c>
      <c r="C4537" t="s">
        <v>6590</v>
      </c>
      <c r="D4537" s="1">
        <v>45706</v>
      </c>
      <c r="E4537">
        <v>28</v>
      </c>
    </row>
    <row r="4538" spans="1:5" x14ac:dyDescent="0.25">
      <c r="A4538" t="s">
        <v>6592</v>
      </c>
      <c r="B4538" t="s">
        <v>1008</v>
      </c>
      <c r="C4538" t="s">
        <v>6590</v>
      </c>
      <c r="D4538" s="1">
        <v>45734</v>
      </c>
      <c r="E4538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9A0D-C09F-451A-9F91-9E17EEF59AD4}">
  <dimension ref="A1:D8"/>
  <sheetViews>
    <sheetView workbookViewId="0">
      <selection activeCell="D8" sqref="D8"/>
    </sheetView>
  </sheetViews>
  <sheetFormatPr defaultRowHeight="15" x14ac:dyDescent="0.25"/>
  <cols>
    <col min="1" max="1" width="40.42578125" bestFit="1" customWidth="1"/>
    <col min="2" max="2" width="39.42578125" bestFit="1" customWidth="1"/>
    <col min="3" max="3" width="12.5703125" customWidth="1"/>
    <col min="4" max="4" width="8.5703125" customWidth="1"/>
  </cols>
  <sheetData>
    <row r="1" spans="1:4" x14ac:dyDescent="0.25">
      <c r="A1" t="s">
        <v>1039</v>
      </c>
      <c r="B1" t="s">
        <v>1040</v>
      </c>
      <c r="C1" t="s">
        <v>1041</v>
      </c>
      <c r="D1" t="s">
        <v>1042</v>
      </c>
    </row>
    <row r="2" spans="1:4" x14ac:dyDescent="0.25">
      <c r="A2" t="s">
        <v>1043</v>
      </c>
      <c r="B2" t="s">
        <v>1049</v>
      </c>
      <c r="C2">
        <f>COUNTIF(TableRefills[quantity_days],"")</f>
        <v>0</v>
      </c>
      <c r="D2" t="s">
        <v>1052</v>
      </c>
    </row>
    <row r="3" spans="1:4" x14ac:dyDescent="0.25">
      <c r="A3" t="s">
        <v>1044</v>
      </c>
      <c r="B3" t="s">
        <v>1049</v>
      </c>
      <c r="C3">
        <f>COUNTIF('RAW Data'!E:E,"&lt;=0")</f>
        <v>0</v>
      </c>
      <c r="D3" t="s">
        <v>1052</v>
      </c>
    </row>
    <row r="4" spans="1:4" x14ac:dyDescent="0.25">
      <c r="A4" t="s">
        <v>1045</v>
      </c>
      <c r="B4" t="s">
        <v>1050</v>
      </c>
      <c r="C4">
        <f>COUNTIF('Refill Gap Model'!H:H,"&lt;-30")</f>
        <v>0</v>
      </c>
      <c r="D4" t="s">
        <v>1052</v>
      </c>
    </row>
    <row r="5" spans="1:4" x14ac:dyDescent="0.25">
      <c r="A5" t="s">
        <v>1046</v>
      </c>
      <c r="B5" t="s">
        <v>1051</v>
      </c>
      <c r="C5">
        <f>SUM('Refill Gap Model'!I:I)</f>
        <v>0</v>
      </c>
      <c r="D5" t="s">
        <v>1052</v>
      </c>
    </row>
    <row r="6" spans="1:4" x14ac:dyDescent="0.25">
      <c r="A6" t="s">
        <v>1047</v>
      </c>
      <c r="B6" t="s">
        <v>1049</v>
      </c>
      <c r="C6">
        <f>COUNTIFS('Refill Gap Model'!J:J,"&gt;1")</f>
        <v>0</v>
      </c>
      <c r="D6" t="s">
        <v>1052</v>
      </c>
    </row>
    <row r="7" spans="1:4" x14ac:dyDescent="0.25">
      <c r="A7" t="s">
        <v>6598</v>
      </c>
      <c r="B7" t="s">
        <v>1049</v>
      </c>
      <c r="C7">
        <f>SUM(Patient_QC!N:N)</f>
        <v>0</v>
      </c>
      <c r="D7" t="s">
        <v>1052</v>
      </c>
    </row>
    <row r="8" spans="1:4" x14ac:dyDescent="0.25">
      <c r="A8" t="s">
        <v>6599</v>
      </c>
      <c r="B8" t="s">
        <v>1049</v>
      </c>
      <c r="C8">
        <f>SUM(Patient_QC!O:O)</f>
        <v>0</v>
      </c>
      <c r="D8" t="s">
        <v>1052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A140-6F49-4C97-92DE-5B3E98EC214C}">
  <dimension ref="A1:D6"/>
  <sheetViews>
    <sheetView workbookViewId="0">
      <selection activeCell="A7" sqref="A7"/>
    </sheetView>
  </sheetViews>
  <sheetFormatPr defaultRowHeight="15" x14ac:dyDescent="0.25"/>
  <cols>
    <col min="1" max="1" width="40.42578125" bestFit="1" customWidth="1"/>
    <col min="3" max="3" width="11" customWidth="1"/>
    <col min="4" max="4" width="18.140625" customWidth="1"/>
  </cols>
  <sheetData>
    <row r="1" spans="1:4" x14ac:dyDescent="0.25">
      <c r="A1" t="s">
        <v>1053</v>
      </c>
      <c r="B1" t="s">
        <v>1054</v>
      </c>
      <c r="C1" t="s">
        <v>1055</v>
      </c>
      <c r="D1" t="s">
        <v>1057</v>
      </c>
    </row>
    <row r="2" spans="1:4" x14ac:dyDescent="0.25">
      <c r="A2" s="2" t="s">
        <v>1043</v>
      </c>
      <c r="B2" s="3">
        <f>COUNTIF(TableRefills[quantity_days],"")</f>
        <v>0</v>
      </c>
      <c r="C2" t="str">
        <f>IF(B2=0,"Pass","Fail")</f>
        <v>Pass</v>
      </c>
    </row>
    <row r="3" spans="1:4" x14ac:dyDescent="0.25">
      <c r="A3" s="4" t="s">
        <v>1044</v>
      </c>
      <c r="B3" s="5">
        <f>COUNTIF('RAW Data'!D:D,"&lt;=0")</f>
        <v>0</v>
      </c>
      <c r="C3" t="str">
        <f t="shared" ref="C3:C6" si="0">IF(B3=0,"Pass","Fail")</f>
        <v>Pass</v>
      </c>
    </row>
    <row r="4" spans="1:4" x14ac:dyDescent="0.25">
      <c r="A4" s="2" t="s">
        <v>1045</v>
      </c>
      <c r="B4" s="3">
        <f>COUNTIF(TableRefills3[gap_days],"&lt;-30")</f>
        <v>0</v>
      </c>
      <c r="C4" t="str">
        <f t="shared" si="0"/>
        <v>Pass</v>
      </c>
    </row>
    <row r="5" spans="1:4" ht="75" x14ac:dyDescent="0.25">
      <c r="A5" s="4" t="s">
        <v>1046</v>
      </c>
      <c r="B5" s="5">
        <f>SUM(TableRefills3[discountinuation_flag])</f>
        <v>0</v>
      </c>
      <c r="C5" t="str">
        <f t="shared" si="0"/>
        <v>Pass</v>
      </c>
      <c r="D5" s="8" t="s">
        <v>1056</v>
      </c>
    </row>
    <row r="6" spans="1:4" x14ac:dyDescent="0.25">
      <c r="A6" s="6" t="s">
        <v>1047</v>
      </c>
      <c r="B6" s="7">
        <f>COUNTIFS('Refill Gap Model'!I:I,"&gt;1")</f>
        <v>0</v>
      </c>
      <c r="C6" t="str">
        <f t="shared" si="0"/>
        <v>Pass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19FE-815F-47A7-BA0A-D92C8AC76FDC}">
  <dimension ref="A1:L4538"/>
  <sheetViews>
    <sheetView workbookViewId="0">
      <selection activeCell="F1" sqref="F1"/>
    </sheetView>
  </sheetViews>
  <sheetFormatPr defaultRowHeight="15" x14ac:dyDescent="0.25"/>
  <cols>
    <col min="1" max="1" width="12.42578125" bestFit="1" customWidth="1"/>
    <col min="2" max="2" width="9.28515625" bestFit="1" customWidth="1"/>
    <col min="3" max="3" width="18.28515625" style="1" bestFit="1" customWidth="1"/>
    <col min="4" max="4" width="18.28515625" style="9" customWidth="1"/>
    <col min="5" max="5" width="15.85546875" bestFit="1" customWidth="1"/>
    <col min="6" max="6" width="17.7109375" style="1" bestFit="1" customWidth="1"/>
    <col min="7" max="7" width="17.140625" style="1" bestFit="1" customWidth="1"/>
    <col min="8" max="8" width="11.42578125" bestFit="1" customWidth="1"/>
    <col min="9" max="9" width="22.85546875" bestFit="1" customWidth="1"/>
    <col min="11" max="12" width="10.42578125" style="1" bestFit="1" customWidth="1"/>
  </cols>
  <sheetData>
    <row r="1" spans="1:12" x14ac:dyDescent="0.25">
      <c r="A1" t="s">
        <v>1</v>
      </c>
      <c r="B1" t="s">
        <v>2</v>
      </c>
      <c r="C1" s="1" t="s">
        <v>3</v>
      </c>
      <c r="D1" s="9" t="s">
        <v>5</v>
      </c>
      <c r="E1" t="s">
        <v>4</v>
      </c>
      <c r="F1" s="1" t="s">
        <v>1037</v>
      </c>
      <c r="G1" s="1" t="s">
        <v>6</v>
      </c>
      <c r="H1" t="s">
        <v>7</v>
      </c>
      <c r="I1" t="s">
        <v>1038</v>
      </c>
      <c r="J1" t="s">
        <v>1048</v>
      </c>
      <c r="K1" s="1" t="s">
        <v>6597</v>
      </c>
      <c r="L1" s="1" t="s">
        <v>6596</v>
      </c>
    </row>
    <row r="2" spans="1:12" x14ac:dyDescent="0.25">
      <c r="A2" t="s">
        <v>8</v>
      </c>
      <c r="B2" t="s">
        <v>1059</v>
      </c>
      <c r="C2" s="1">
        <v>45761</v>
      </c>
      <c r="D2" s="9">
        <f t="shared" ref="D2:D65" si="0">IF(A2=A1, D1+1, 1)</f>
        <v>1</v>
      </c>
      <c r="E2">
        <v>30</v>
      </c>
      <c r="F2" s="1" t="str">
        <f t="shared" ref="F2:F65" si="1">IF(A1=A2,C1,"")</f>
        <v/>
      </c>
      <c r="G2" s="1" t="str">
        <f>IF(TableRefills3[[#This Row],[prev_refill_days]]="","",TableRefills3[[#This Row],[prev_refill_days]]+TableRefills3[[#This Row],[quantity_days]])</f>
        <v/>
      </c>
      <c r="H2" t="str">
        <f>IF(TableRefills3[[#This Row],[prev_refill_end]]="","",TableRefills3[[#This Row],[refill_date]]-TableRefills3[[#This Row],[prev_refill_end]])</f>
        <v/>
      </c>
      <c r="I2">
        <f>IF(TableRefills3[[#This Row],[gap_days]]="",0,IF(TableRefills3[[#This Row],[gap_days]]&gt;30,1,0))</f>
        <v>0</v>
      </c>
      <c r="J2">
        <f>_xlfn.MAXIFS(TableRefills3[discountinuation_flag], TableRefills3[patient_id], A2)</f>
        <v>0</v>
      </c>
      <c r="K2" s="1">
        <f>_xlfn.MINIFS(C:C,A:A,TableRefills3[[#This Row],[patient_id]])</f>
        <v>45761</v>
      </c>
      <c r="L2" s="1">
        <f>TableRefills3[[#This Row],[refill_date]]+TableRefills3[[#This Row],[quantity_days]]</f>
        <v>45791</v>
      </c>
    </row>
    <row r="3" spans="1:12" x14ac:dyDescent="0.25">
      <c r="A3" t="s">
        <v>8</v>
      </c>
      <c r="B3" t="s">
        <v>1059</v>
      </c>
      <c r="C3" s="1">
        <v>45790</v>
      </c>
      <c r="D3" s="9">
        <f t="shared" si="0"/>
        <v>2</v>
      </c>
      <c r="E3">
        <v>30</v>
      </c>
      <c r="F3" s="1">
        <f t="shared" si="1"/>
        <v>45761</v>
      </c>
      <c r="G3" s="1">
        <f>IF(TableRefills3[[#This Row],[prev_refill_days]]="","",TableRefills3[[#This Row],[prev_refill_days]]+TableRefills3[[#This Row],[quantity_days]])</f>
        <v>45791</v>
      </c>
      <c r="H3">
        <f>IF(TableRefills3[[#This Row],[prev_refill_end]]="","",TableRefills3[[#This Row],[refill_date]]-TableRefills3[[#This Row],[prev_refill_end]])</f>
        <v>-1</v>
      </c>
      <c r="I3">
        <f>IF(TableRefills3[[#This Row],[gap_days]]="",0,IF(TableRefills3[[#This Row],[gap_days]]&gt;30,1,0))</f>
        <v>0</v>
      </c>
      <c r="J3">
        <f>_xlfn.MAXIFS(TableRefills3[discountinuation_flag], TableRefills3[patient_id], A3)</f>
        <v>0</v>
      </c>
      <c r="K3" s="1">
        <f>_xlfn.MINIFS(C:C,A:A,TableRefills3[[#This Row],[patient_id]])</f>
        <v>45761</v>
      </c>
      <c r="L3" s="1">
        <f>TableRefills3[[#This Row],[refill_date]]+TableRefills3[[#This Row],[quantity_days]]</f>
        <v>45820</v>
      </c>
    </row>
    <row r="4" spans="1:12" x14ac:dyDescent="0.25">
      <c r="A4" t="s">
        <v>8</v>
      </c>
      <c r="B4" t="s">
        <v>1059</v>
      </c>
      <c r="C4" s="1">
        <v>45822</v>
      </c>
      <c r="D4" s="9">
        <f t="shared" si="0"/>
        <v>3</v>
      </c>
      <c r="E4">
        <v>30</v>
      </c>
      <c r="F4" s="1">
        <f t="shared" si="1"/>
        <v>45790</v>
      </c>
      <c r="G4" s="1">
        <f>IF(TableRefills3[[#This Row],[prev_refill_days]]="","",TableRefills3[[#This Row],[prev_refill_days]]+TableRefills3[[#This Row],[quantity_days]])</f>
        <v>45820</v>
      </c>
      <c r="H4">
        <f>IF(TableRefills3[[#This Row],[prev_refill_end]]="","",TableRefills3[[#This Row],[refill_date]]-TableRefills3[[#This Row],[prev_refill_end]])</f>
        <v>2</v>
      </c>
      <c r="I4">
        <f>IF(TableRefills3[[#This Row],[gap_days]]="",0,IF(TableRefills3[[#This Row],[gap_days]]&gt;30,1,0))</f>
        <v>0</v>
      </c>
      <c r="J4">
        <f>_xlfn.MAXIFS(TableRefills3[discountinuation_flag], TableRefills3[patient_id], A4)</f>
        <v>0</v>
      </c>
      <c r="K4" s="1">
        <f>_xlfn.MINIFS(C:C,A:A,TableRefills3[[#This Row],[patient_id]])</f>
        <v>45761</v>
      </c>
      <c r="L4" s="1">
        <f>TableRefills3[[#This Row],[refill_date]]+TableRefills3[[#This Row],[quantity_days]]</f>
        <v>45852</v>
      </c>
    </row>
    <row r="5" spans="1:12" x14ac:dyDescent="0.25">
      <c r="A5" t="s">
        <v>9</v>
      </c>
      <c r="B5" t="s">
        <v>1063</v>
      </c>
      <c r="C5" s="1">
        <v>45667</v>
      </c>
      <c r="D5" s="9">
        <f t="shared" si="0"/>
        <v>1</v>
      </c>
      <c r="E5">
        <v>28</v>
      </c>
      <c r="F5" s="1" t="str">
        <f t="shared" si="1"/>
        <v/>
      </c>
      <c r="G5" s="1" t="str">
        <f>IF(TableRefills3[[#This Row],[prev_refill_days]]="","",TableRefills3[[#This Row],[prev_refill_days]]+TableRefills3[[#This Row],[quantity_days]])</f>
        <v/>
      </c>
      <c r="H5" t="str">
        <f>IF(TableRefills3[[#This Row],[prev_refill_end]]="","",TableRefills3[[#This Row],[refill_date]]-TableRefills3[[#This Row],[prev_refill_end]])</f>
        <v/>
      </c>
      <c r="I5">
        <f>IF(TableRefills3[[#This Row],[gap_days]]="",0,IF(TableRefills3[[#This Row],[gap_days]]&gt;30,1,0))</f>
        <v>0</v>
      </c>
      <c r="J5">
        <f>_xlfn.MAXIFS(TableRefills3[discountinuation_flag], TableRefills3[patient_id], A5)</f>
        <v>0</v>
      </c>
      <c r="K5" s="1">
        <f>_xlfn.MINIFS(C:C,A:A,TableRefills3[[#This Row],[patient_id]])</f>
        <v>45667</v>
      </c>
      <c r="L5" s="1">
        <f>TableRefills3[[#This Row],[refill_date]]+TableRefills3[[#This Row],[quantity_days]]</f>
        <v>45695</v>
      </c>
    </row>
    <row r="6" spans="1:12" x14ac:dyDescent="0.25">
      <c r="A6" t="s">
        <v>9</v>
      </c>
      <c r="B6" t="s">
        <v>1063</v>
      </c>
      <c r="C6" s="1">
        <v>45694</v>
      </c>
      <c r="D6" s="9">
        <f t="shared" si="0"/>
        <v>2</v>
      </c>
      <c r="E6">
        <v>28</v>
      </c>
      <c r="F6" s="1">
        <f t="shared" si="1"/>
        <v>45667</v>
      </c>
      <c r="G6" s="1">
        <f>IF(TableRefills3[[#This Row],[prev_refill_days]]="","",TableRefills3[[#This Row],[prev_refill_days]]+TableRefills3[[#This Row],[quantity_days]])</f>
        <v>45695</v>
      </c>
      <c r="H6">
        <f>IF(TableRefills3[[#This Row],[prev_refill_end]]="","",TableRefills3[[#This Row],[refill_date]]-TableRefills3[[#This Row],[prev_refill_end]])</f>
        <v>-1</v>
      </c>
      <c r="I6">
        <f>IF(TableRefills3[[#This Row],[gap_days]]="",0,IF(TableRefills3[[#This Row],[gap_days]]&gt;30,1,0))</f>
        <v>0</v>
      </c>
      <c r="J6">
        <f>_xlfn.MAXIFS(TableRefills3[discountinuation_flag], TableRefills3[patient_id], A6)</f>
        <v>0</v>
      </c>
      <c r="K6" s="1">
        <f>_xlfn.MINIFS(C:C,A:A,TableRefills3[[#This Row],[patient_id]])</f>
        <v>45667</v>
      </c>
      <c r="L6" s="1">
        <f>TableRefills3[[#This Row],[refill_date]]+TableRefills3[[#This Row],[quantity_days]]</f>
        <v>45722</v>
      </c>
    </row>
    <row r="7" spans="1:12" x14ac:dyDescent="0.25">
      <c r="A7" t="s">
        <v>9</v>
      </c>
      <c r="B7" t="s">
        <v>1063</v>
      </c>
      <c r="C7" s="1">
        <v>45724</v>
      </c>
      <c r="D7" s="9">
        <f t="shared" si="0"/>
        <v>3</v>
      </c>
      <c r="E7">
        <v>28</v>
      </c>
      <c r="F7" s="1">
        <f t="shared" si="1"/>
        <v>45694</v>
      </c>
      <c r="G7" s="1">
        <f>IF(TableRefills3[[#This Row],[prev_refill_days]]="","",TableRefills3[[#This Row],[prev_refill_days]]+TableRefills3[[#This Row],[quantity_days]])</f>
        <v>45722</v>
      </c>
      <c r="H7">
        <f>IF(TableRefills3[[#This Row],[prev_refill_end]]="","",TableRefills3[[#This Row],[refill_date]]-TableRefills3[[#This Row],[prev_refill_end]])</f>
        <v>2</v>
      </c>
      <c r="I7">
        <f>IF(TableRefills3[[#This Row],[gap_days]]="",0,IF(TableRefills3[[#This Row],[gap_days]]&gt;30,1,0))</f>
        <v>0</v>
      </c>
      <c r="J7">
        <f>_xlfn.MAXIFS(TableRefills3[discountinuation_flag], TableRefills3[patient_id], A7)</f>
        <v>0</v>
      </c>
      <c r="K7" s="1">
        <f>_xlfn.MINIFS(C:C,A:A,TableRefills3[[#This Row],[patient_id]])</f>
        <v>45667</v>
      </c>
      <c r="L7" s="1">
        <f>TableRefills3[[#This Row],[refill_date]]+TableRefills3[[#This Row],[quantity_days]]</f>
        <v>45752</v>
      </c>
    </row>
    <row r="8" spans="1:12" x14ac:dyDescent="0.25">
      <c r="A8" t="s">
        <v>9</v>
      </c>
      <c r="B8" t="s">
        <v>1063</v>
      </c>
      <c r="C8" s="1">
        <v>45750</v>
      </c>
      <c r="D8" s="9">
        <f t="shared" si="0"/>
        <v>4</v>
      </c>
      <c r="E8">
        <v>28</v>
      </c>
      <c r="F8" s="1">
        <f t="shared" si="1"/>
        <v>45724</v>
      </c>
      <c r="G8" s="1">
        <f>IF(TableRefills3[[#This Row],[prev_refill_days]]="","",TableRefills3[[#This Row],[prev_refill_days]]+TableRefills3[[#This Row],[quantity_days]])</f>
        <v>45752</v>
      </c>
      <c r="H8">
        <f>IF(TableRefills3[[#This Row],[prev_refill_end]]="","",TableRefills3[[#This Row],[refill_date]]-TableRefills3[[#This Row],[prev_refill_end]])</f>
        <v>-2</v>
      </c>
      <c r="I8">
        <f>IF(TableRefills3[[#This Row],[gap_days]]="",0,IF(TableRefills3[[#This Row],[gap_days]]&gt;30,1,0))</f>
        <v>0</v>
      </c>
      <c r="J8">
        <f>_xlfn.MAXIFS(TableRefills3[discountinuation_flag], TableRefills3[patient_id], A8)</f>
        <v>0</v>
      </c>
      <c r="K8" s="1">
        <f>_xlfn.MINIFS(C:C,A:A,TableRefills3[[#This Row],[patient_id]])</f>
        <v>45667</v>
      </c>
      <c r="L8" s="1">
        <f>TableRefills3[[#This Row],[refill_date]]+TableRefills3[[#This Row],[quantity_days]]</f>
        <v>45778</v>
      </c>
    </row>
    <row r="9" spans="1:12" x14ac:dyDescent="0.25">
      <c r="A9" t="s">
        <v>9</v>
      </c>
      <c r="B9" t="s">
        <v>1063</v>
      </c>
      <c r="C9" s="1">
        <v>45775</v>
      </c>
      <c r="D9" s="9">
        <f t="shared" si="0"/>
        <v>5</v>
      </c>
      <c r="E9">
        <v>28</v>
      </c>
      <c r="F9" s="1">
        <f t="shared" si="1"/>
        <v>45750</v>
      </c>
      <c r="G9" s="1">
        <f>IF(TableRefills3[[#This Row],[prev_refill_days]]="","",TableRefills3[[#This Row],[prev_refill_days]]+TableRefills3[[#This Row],[quantity_days]])</f>
        <v>45778</v>
      </c>
      <c r="H9">
        <f>IF(TableRefills3[[#This Row],[prev_refill_end]]="","",TableRefills3[[#This Row],[refill_date]]-TableRefills3[[#This Row],[prev_refill_end]])</f>
        <v>-3</v>
      </c>
      <c r="I9">
        <f>IF(TableRefills3[[#This Row],[gap_days]]="",0,IF(TableRefills3[[#This Row],[gap_days]]&gt;30,1,0))</f>
        <v>0</v>
      </c>
      <c r="J9">
        <f>_xlfn.MAXIFS(TableRefills3[discountinuation_flag], TableRefills3[patient_id], A9)</f>
        <v>0</v>
      </c>
      <c r="K9" s="1">
        <f>_xlfn.MINIFS(C:C,A:A,TableRefills3[[#This Row],[patient_id]])</f>
        <v>45667</v>
      </c>
      <c r="L9" s="1">
        <f>TableRefills3[[#This Row],[refill_date]]+TableRefills3[[#This Row],[quantity_days]]</f>
        <v>45803</v>
      </c>
    </row>
    <row r="10" spans="1:12" x14ac:dyDescent="0.25">
      <c r="A10" t="s">
        <v>9</v>
      </c>
      <c r="B10" t="s">
        <v>1063</v>
      </c>
      <c r="C10" s="1">
        <v>45801</v>
      </c>
      <c r="D10" s="9">
        <f t="shared" si="0"/>
        <v>6</v>
      </c>
      <c r="E10">
        <v>28</v>
      </c>
      <c r="F10" s="1">
        <f t="shared" si="1"/>
        <v>45775</v>
      </c>
      <c r="G10" s="1">
        <f>IF(TableRefills3[[#This Row],[prev_refill_days]]="","",TableRefills3[[#This Row],[prev_refill_days]]+TableRefills3[[#This Row],[quantity_days]])</f>
        <v>45803</v>
      </c>
      <c r="H10">
        <f>IF(TableRefills3[[#This Row],[prev_refill_end]]="","",TableRefills3[[#This Row],[refill_date]]-TableRefills3[[#This Row],[prev_refill_end]])</f>
        <v>-2</v>
      </c>
      <c r="I10">
        <f>IF(TableRefills3[[#This Row],[gap_days]]="",0,IF(TableRefills3[[#This Row],[gap_days]]&gt;30,1,0))</f>
        <v>0</v>
      </c>
      <c r="J10">
        <f>_xlfn.MAXIFS(TableRefills3[discountinuation_flag], TableRefills3[patient_id], A10)</f>
        <v>0</v>
      </c>
      <c r="K10" s="1">
        <f>_xlfn.MINIFS(C:C,A:A,TableRefills3[[#This Row],[patient_id]])</f>
        <v>45667</v>
      </c>
      <c r="L10" s="1">
        <f>TableRefills3[[#This Row],[refill_date]]+TableRefills3[[#This Row],[quantity_days]]</f>
        <v>45829</v>
      </c>
    </row>
    <row r="11" spans="1:12" x14ac:dyDescent="0.25">
      <c r="A11" t="s">
        <v>10</v>
      </c>
      <c r="B11" t="s">
        <v>1069</v>
      </c>
      <c r="C11" s="1">
        <v>45804</v>
      </c>
      <c r="D11" s="9">
        <f t="shared" si="0"/>
        <v>1</v>
      </c>
      <c r="E11">
        <v>30</v>
      </c>
      <c r="F11" s="1" t="str">
        <f t="shared" si="1"/>
        <v/>
      </c>
      <c r="G11" s="1" t="str">
        <f>IF(TableRefills3[[#This Row],[prev_refill_days]]="","",TableRefills3[[#This Row],[prev_refill_days]]+TableRefills3[[#This Row],[quantity_days]])</f>
        <v/>
      </c>
      <c r="H11" t="str">
        <f>IF(TableRefills3[[#This Row],[prev_refill_end]]="","",TableRefills3[[#This Row],[refill_date]]-TableRefills3[[#This Row],[prev_refill_end]])</f>
        <v/>
      </c>
      <c r="I11">
        <f>IF(TableRefills3[[#This Row],[gap_days]]="",0,IF(TableRefills3[[#This Row],[gap_days]]&gt;30,1,0))</f>
        <v>0</v>
      </c>
      <c r="J11">
        <f>_xlfn.MAXIFS(TableRefills3[discountinuation_flag], TableRefills3[patient_id], A11)</f>
        <v>0</v>
      </c>
      <c r="K11" s="1">
        <f>_xlfn.MINIFS(C:C,A:A,TableRefills3[[#This Row],[patient_id]])</f>
        <v>45804</v>
      </c>
      <c r="L11" s="1">
        <f>TableRefills3[[#This Row],[refill_date]]+TableRefills3[[#This Row],[quantity_days]]</f>
        <v>45834</v>
      </c>
    </row>
    <row r="12" spans="1:12" x14ac:dyDescent="0.25">
      <c r="A12" t="s">
        <v>10</v>
      </c>
      <c r="B12" t="s">
        <v>1069</v>
      </c>
      <c r="C12" s="1">
        <v>45835</v>
      </c>
      <c r="D12" s="9">
        <f t="shared" si="0"/>
        <v>2</v>
      </c>
      <c r="E12">
        <v>30</v>
      </c>
      <c r="F12" s="1">
        <f t="shared" si="1"/>
        <v>45804</v>
      </c>
      <c r="G12" s="1">
        <f>IF(TableRefills3[[#This Row],[prev_refill_days]]="","",TableRefills3[[#This Row],[prev_refill_days]]+TableRefills3[[#This Row],[quantity_days]])</f>
        <v>45834</v>
      </c>
      <c r="H12">
        <f>IF(TableRefills3[[#This Row],[prev_refill_end]]="","",TableRefills3[[#This Row],[refill_date]]-TableRefills3[[#This Row],[prev_refill_end]])</f>
        <v>1</v>
      </c>
      <c r="I12">
        <f>IF(TableRefills3[[#This Row],[gap_days]]="",0,IF(TableRefills3[[#This Row],[gap_days]]&gt;30,1,0))</f>
        <v>0</v>
      </c>
      <c r="J12">
        <f>_xlfn.MAXIFS(TableRefills3[discountinuation_flag], TableRefills3[patient_id], A12)</f>
        <v>0</v>
      </c>
      <c r="K12" s="1">
        <f>_xlfn.MINIFS(C:C,A:A,TableRefills3[[#This Row],[patient_id]])</f>
        <v>45804</v>
      </c>
      <c r="L12" s="1">
        <f>TableRefills3[[#This Row],[refill_date]]+TableRefills3[[#This Row],[quantity_days]]</f>
        <v>45865</v>
      </c>
    </row>
    <row r="13" spans="1:12" x14ac:dyDescent="0.25">
      <c r="A13" t="s">
        <v>10</v>
      </c>
      <c r="B13" t="s">
        <v>1069</v>
      </c>
      <c r="C13" s="1">
        <v>45863</v>
      </c>
      <c r="D13" s="9">
        <f t="shared" si="0"/>
        <v>3</v>
      </c>
      <c r="E13">
        <v>30</v>
      </c>
      <c r="F13" s="1">
        <f t="shared" si="1"/>
        <v>45835</v>
      </c>
      <c r="G13" s="1">
        <f>IF(TableRefills3[[#This Row],[prev_refill_days]]="","",TableRefills3[[#This Row],[prev_refill_days]]+TableRefills3[[#This Row],[quantity_days]])</f>
        <v>45865</v>
      </c>
      <c r="H13">
        <f>IF(TableRefills3[[#This Row],[prev_refill_end]]="","",TableRefills3[[#This Row],[refill_date]]-TableRefills3[[#This Row],[prev_refill_end]])</f>
        <v>-2</v>
      </c>
      <c r="I13">
        <f>IF(TableRefills3[[#This Row],[gap_days]]="",0,IF(TableRefills3[[#This Row],[gap_days]]&gt;30,1,0))</f>
        <v>0</v>
      </c>
      <c r="J13">
        <f>_xlfn.MAXIFS(TableRefills3[discountinuation_flag], TableRefills3[patient_id], A13)</f>
        <v>0</v>
      </c>
      <c r="K13" s="1">
        <f>_xlfn.MINIFS(C:C,A:A,TableRefills3[[#This Row],[patient_id]])</f>
        <v>45804</v>
      </c>
      <c r="L13" s="1">
        <f>TableRefills3[[#This Row],[refill_date]]+TableRefills3[[#This Row],[quantity_days]]</f>
        <v>45893</v>
      </c>
    </row>
    <row r="14" spans="1:12" x14ac:dyDescent="0.25">
      <c r="A14" t="s">
        <v>10</v>
      </c>
      <c r="B14" t="s">
        <v>1069</v>
      </c>
      <c r="C14" s="1">
        <v>45892</v>
      </c>
      <c r="D14" s="9">
        <f t="shared" si="0"/>
        <v>4</v>
      </c>
      <c r="E14">
        <v>30</v>
      </c>
      <c r="F14" s="1">
        <f t="shared" si="1"/>
        <v>45863</v>
      </c>
      <c r="G14" s="1">
        <f>IF(TableRefills3[[#This Row],[prev_refill_days]]="","",TableRefills3[[#This Row],[prev_refill_days]]+TableRefills3[[#This Row],[quantity_days]])</f>
        <v>45893</v>
      </c>
      <c r="H14">
        <f>IF(TableRefills3[[#This Row],[prev_refill_end]]="","",TableRefills3[[#This Row],[refill_date]]-TableRefills3[[#This Row],[prev_refill_end]])</f>
        <v>-1</v>
      </c>
      <c r="I14">
        <f>IF(TableRefills3[[#This Row],[gap_days]]="",0,IF(TableRefills3[[#This Row],[gap_days]]&gt;30,1,0))</f>
        <v>0</v>
      </c>
      <c r="J14">
        <f>_xlfn.MAXIFS(TableRefills3[discountinuation_flag], TableRefills3[patient_id], A14)</f>
        <v>0</v>
      </c>
      <c r="K14" s="1">
        <f>_xlfn.MINIFS(C:C,A:A,TableRefills3[[#This Row],[patient_id]])</f>
        <v>45804</v>
      </c>
      <c r="L14" s="1">
        <f>TableRefills3[[#This Row],[refill_date]]+TableRefills3[[#This Row],[quantity_days]]</f>
        <v>45922</v>
      </c>
    </row>
    <row r="15" spans="1:12" x14ac:dyDescent="0.25">
      <c r="A15" t="s">
        <v>10</v>
      </c>
      <c r="B15" t="s">
        <v>1069</v>
      </c>
      <c r="C15" s="1">
        <v>45924</v>
      </c>
      <c r="D15" s="9">
        <f t="shared" si="0"/>
        <v>5</v>
      </c>
      <c r="E15">
        <v>30</v>
      </c>
      <c r="F15" s="1">
        <f t="shared" si="1"/>
        <v>45892</v>
      </c>
      <c r="G15" s="1">
        <f>IF(TableRefills3[[#This Row],[prev_refill_days]]="","",TableRefills3[[#This Row],[prev_refill_days]]+TableRefills3[[#This Row],[quantity_days]])</f>
        <v>45922</v>
      </c>
      <c r="H15">
        <f>IF(TableRefills3[[#This Row],[prev_refill_end]]="","",TableRefills3[[#This Row],[refill_date]]-TableRefills3[[#This Row],[prev_refill_end]])</f>
        <v>2</v>
      </c>
      <c r="I15">
        <f>IF(TableRefills3[[#This Row],[gap_days]]="",0,IF(TableRefills3[[#This Row],[gap_days]]&gt;30,1,0))</f>
        <v>0</v>
      </c>
      <c r="J15">
        <f>_xlfn.MAXIFS(TableRefills3[discountinuation_flag], TableRefills3[patient_id], A15)</f>
        <v>0</v>
      </c>
      <c r="K15" s="1">
        <f>_xlfn.MINIFS(C:C,A:A,TableRefills3[[#This Row],[patient_id]])</f>
        <v>45804</v>
      </c>
      <c r="L15" s="1">
        <f>TableRefills3[[#This Row],[refill_date]]+TableRefills3[[#This Row],[quantity_days]]</f>
        <v>45954</v>
      </c>
    </row>
    <row r="16" spans="1:12" x14ac:dyDescent="0.25">
      <c r="A16" t="s">
        <v>11</v>
      </c>
      <c r="B16" t="s">
        <v>1075</v>
      </c>
      <c r="C16" s="1">
        <v>45745</v>
      </c>
      <c r="D16" s="9">
        <f t="shared" si="0"/>
        <v>1</v>
      </c>
      <c r="E16">
        <v>30</v>
      </c>
      <c r="F16" s="1" t="str">
        <f t="shared" si="1"/>
        <v/>
      </c>
      <c r="G16" s="1" t="str">
        <f>IF(TableRefills3[[#This Row],[prev_refill_days]]="","",TableRefills3[[#This Row],[prev_refill_days]]+TableRefills3[[#This Row],[quantity_days]])</f>
        <v/>
      </c>
      <c r="H16" t="str">
        <f>IF(TableRefills3[[#This Row],[prev_refill_end]]="","",TableRefills3[[#This Row],[refill_date]]-TableRefills3[[#This Row],[prev_refill_end]])</f>
        <v/>
      </c>
      <c r="I16">
        <f>IF(TableRefills3[[#This Row],[gap_days]]="",0,IF(TableRefills3[[#This Row],[gap_days]]&gt;30,1,0))</f>
        <v>0</v>
      </c>
      <c r="J16">
        <f>_xlfn.MAXIFS(TableRefills3[discountinuation_flag], TableRefills3[patient_id], A16)</f>
        <v>0</v>
      </c>
      <c r="K16" s="1">
        <f>_xlfn.MINIFS(C:C,A:A,TableRefills3[[#This Row],[patient_id]])</f>
        <v>45745</v>
      </c>
      <c r="L16" s="1">
        <f>TableRefills3[[#This Row],[refill_date]]+TableRefills3[[#This Row],[quantity_days]]</f>
        <v>45775</v>
      </c>
    </row>
    <row r="17" spans="1:12" x14ac:dyDescent="0.25">
      <c r="A17" t="s">
        <v>11</v>
      </c>
      <c r="B17" t="s">
        <v>1075</v>
      </c>
      <c r="C17" s="1">
        <v>45773</v>
      </c>
      <c r="D17" s="9">
        <f t="shared" si="0"/>
        <v>2</v>
      </c>
      <c r="E17">
        <v>30</v>
      </c>
      <c r="F17" s="1">
        <f t="shared" si="1"/>
        <v>45745</v>
      </c>
      <c r="G17" s="1">
        <f>IF(TableRefills3[[#This Row],[prev_refill_days]]="","",TableRefills3[[#This Row],[prev_refill_days]]+TableRefills3[[#This Row],[quantity_days]])</f>
        <v>45775</v>
      </c>
      <c r="H17">
        <f>IF(TableRefills3[[#This Row],[prev_refill_end]]="","",TableRefills3[[#This Row],[refill_date]]-TableRefills3[[#This Row],[prev_refill_end]])</f>
        <v>-2</v>
      </c>
      <c r="I17">
        <f>IF(TableRefills3[[#This Row],[gap_days]]="",0,IF(TableRefills3[[#This Row],[gap_days]]&gt;30,1,0))</f>
        <v>0</v>
      </c>
      <c r="J17">
        <f>_xlfn.MAXIFS(TableRefills3[discountinuation_flag], TableRefills3[patient_id], A17)</f>
        <v>0</v>
      </c>
      <c r="K17" s="1">
        <f>_xlfn.MINIFS(C:C,A:A,TableRefills3[[#This Row],[patient_id]])</f>
        <v>45745</v>
      </c>
      <c r="L17" s="1">
        <f>TableRefills3[[#This Row],[refill_date]]+TableRefills3[[#This Row],[quantity_days]]</f>
        <v>45803</v>
      </c>
    </row>
    <row r="18" spans="1:12" x14ac:dyDescent="0.25">
      <c r="A18" t="s">
        <v>11</v>
      </c>
      <c r="B18" t="s">
        <v>1075</v>
      </c>
      <c r="C18" s="1">
        <v>45803</v>
      </c>
      <c r="D18" s="9">
        <f t="shared" si="0"/>
        <v>3</v>
      </c>
      <c r="E18">
        <v>30</v>
      </c>
      <c r="F18" s="1">
        <f t="shared" si="1"/>
        <v>45773</v>
      </c>
      <c r="G18" s="1">
        <f>IF(TableRefills3[[#This Row],[prev_refill_days]]="","",TableRefills3[[#This Row],[prev_refill_days]]+TableRefills3[[#This Row],[quantity_days]])</f>
        <v>45803</v>
      </c>
      <c r="H18">
        <f>IF(TableRefills3[[#This Row],[prev_refill_end]]="","",TableRefills3[[#This Row],[refill_date]]-TableRefills3[[#This Row],[prev_refill_end]])</f>
        <v>0</v>
      </c>
      <c r="I18">
        <f>IF(TableRefills3[[#This Row],[gap_days]]="",0,IF(TableRefills3[[#This Row],[gap_days]]&gt;30,1,0))</f>
        <v>0</v>
      </c>
      <c r="J18">
        <f>_xlfn.MAXIFS(TableRefills3[discountinuation_flag], TableRefills3[patient_id], A18)</f>
        <v>0</v>
      </c>
      <c r="K18" s="1">
        <f>_xlfn.MINIFS(C:C,A:A,TableRefills3[[#This Row],[patient_id]])</f>
        <v>45745</v>
      </c>
      <c r="L18" s="1">
        <f>TableRefills3[[#This Row],[refill_date]]+TableRefills3[[#This Row],[quantity_days]]</f>
        <v>45833</v>
      </c>
    </row>
    <row r="19" spans="1:12" x14ac:dyDescent="0.25">
      <c r="A19" t="s">
        <v>11</v>
      </c>
      <c r="B19" t="s">
        <v>1075</v>
      </c>
      <c r="C19" s="1">
        <v>45831</v>
      </c>
      <c r="D19" s="9">
        <f t="shared" si="0"/>
        <v>4</v>
      </c>
      <c r="E19">
        <v>30</v>
      </c>
      <c r="F19" s="1">
        <f t="shared" si="1"/>
        <v>45803</v>
      </c>
      <c r="G19" s="1">
        <f>IF(TableRefills3[[#This Row],[prev_refill_days]]="","",TableRefills3[[#This Row],[prev_refill_days]]+TableRefills3[[#This Row],[quantity_days]])</f>
        <v>45833</v>
      </c>
      <c r="H19">
        <f>IF(TableRefills3[[#This Row],[prev_refill_end]]="","",TableRefills3[[#This Row],[refill_date]]-TableRefills3[[#This Row],[prev_refill_end]])</f>
        <v>-2</v>
      </c>
      <c r="I19">
        <f>IF(TableRefills3[[#This Row],[gap_days]]="",0,IF(TableRefills3[[#This Row],[gap_days]]&gt;30,1,0))</f>
        <v>0</v>
      </c>
      <c r="J19">
        <f>_xlfn.MAXIFS(TableRefills3[discountinuation_flag], TableRefills3[patient_id], A19)</f>
        <v>0</v>
      </c>
      <c r="K19" s="1">
        <f>_xlfn.MINIFS(C:C,A:A,TableRefills3[[#This Row],[patient_id]])</f>
        <v>45745</v>
      </c>
      <c r="L19" s="1">
        <f>TableRefills3[[#This Row],[refill_date]]+TableRefills3[[#This Row],[quantity_days]]</f>
        <v>45861</v>
      </c>
    </row>
    <row r="20" spans="1:12" x14ac:dyDescent="0.25">
      <c r="A20" t="s">
        <v>11</v>
      </c>
      <c r="B20" t="s">
        <v>1075</v>
      </c>
      <c r="C20" s="1">
        <v>45859</v>
      </c>
      <c r="D20" s="9">
        <f t="shared" si="0"/>
        <v>5</v>
      </c>
      <c r="E20">
        <v>30</v>
      </c>
      <c r="F20" s="1">
        <f t="shared" si="1"/>
        <v>45831</v>
      </c>
      <c r="G20" s="1">
        <f>IF(TableRefills3[[#This Row],[prev_refill_days]]="","",TableRefills3[[#This Row],[prev_refill_days]]+TableRefills3[[#This Row],[quantity_days]])</f>
        <v>45861</v>
      </c>
      <c r="H20">
        <f>IF(TableRefills3[[#This Row],[prev_refill_end]]="","",TableRefills3[[#This Row],[refill_date]]-TableRefills3[[#This Row],[prev_refill_end]])</f>
        <v>-2</v>
      </c>
      <c r="I20">
        <f>IF(TableRefills3[[#This Row],[gap_days]]="",0,IF(TableRefills3[[#This Row],[gap_days]]&gt;30,1,0))</f>
        <v>0</v>
      </c>
      <c r="J20">
        <f>_xlfn.MAXIFS(TableRefills3[discountinuation_flag], TableRefills3[patient_id], A20)</f>
        <v>0</v>
      </c>
      <c r="K20" s="1">
        <f>_xlfn.MINIFS(C:C,A:A,TableRefills3[[#This Row],[patient_id]])</f>
        <v>45745</v>
      </c>
      <c r="L20" s="1">
        <f>TableRefills3[[#This Row],[refill_date]]+TableRefills3[[#This Row],[quantity_days]]</f>
        <v>45889</v>
      </c>
    </row>
    <row r="21" spans="1:12" x14ac:dyDescent="0.25">
      <c r="A21" t="s">
        <v>11</v>
      </c>
      <c r="B21" t="s">
        <v>1075</v>
      </c>
      <c r="C21" s="1">
        <v>45886</v>
      </c>
      <c r="D21" s="9">
        <f t="shared" si="0"/>
        <v>6</v>
      </c>
      <c r="E21">
        <v>30</v>
      </c>
      <c r="F21" s="1">
        <f t="shared" si="1"/>
        <v>45859</v>
      </c>
      <c r="G21" s="1">
        <f>IF(TableRefills3[[#This Row],[prev_refill_days]]="","",TableRefills3[[#This Row],[prev_refill_days]]+TableRefills3[[#This Row],[quantity_days]])</f>
        <v>45889</v>
      </c>
      <c r="H21">
        <f>IF(TableRefills3[[#This Row],[prev_refill_end]]="","",TableRefills3[[#This Row],[refill_date]]-TableRefills3[[#This Row],[prev_refill_end]])</f>
        <v>-3</v>
      </c>
      <c r="I21">
        <f>IF(TableRefills3[[#This Row],[gap_days]]="",0,IF(TableRefills3[[#This Row],[gap_days]]&gt;30,1,0))</f>
        <v>0</v>
      </c>
      <c r="J21">
        <f>_xlfn.MAXIFS(TableRefills3[discountinuation_flag], TableRefills3[patient_id], A21)</f>
        <v>0</v>
      </c>
      <c r="K21" s="1">
        <f>_xlfn.MINIFS(C:C,A:A,TableRefills3[[#This Row],[patient_id]])</f>
        <v>45745</v>
      </c>
      <c r="L21" s="1">
        <f>TableRefills3[[#This Row],[refill_date]]+TableRefills3[[#This Row],[quantity_days]]</f>
        <v>45916</v>
      </c>
    </row>
    <row r="22" spans="1:12" x14ac:dyDescent="0.25">
      <c r="A22" t="s">
        <v>12</v>
      </c>
      <c r="B22" t="s">
        <v>1082</v>
      </c>
      <c r="C22" s="1">
        <v>45833</v>
      </c>
      <c r="D22" s="9">
        <f t="shared" si="0"/>
        <v>1</v>
      </c>
      <c r="E22">
        <v>21</v>
      </c>
      <c r="F22" s="1" t="str">
        <f t="shared" si="1"/>
        <v/>
      </c>
      <c r="G22" s="1" t="str">
        <f>IF(TableRefills3[[#This Row],[prev_refill_days]]="","",TableRefills3[[#This Row],[prev_refill_days]]+TableRefills3[[#This Row],[quantity_days]])</f>
        <v/>
      </c>
      <c r="H22" t="str">
        <f>IF(TableRefills3[[#This Row],[prev_refill_end]]="","",TableRefills3[[#This Row],[refill_date]]-TableRefills3[[#This Row],[prev_refill_end]])</f>
        <v/>
      </c>
      <c r="I22">
        <f>IF(TableRefills3[[#This Row],[gap_days]]="",0,IF(TableRefills3[[#This Row],[gap_days]]&gt;30,1,0))</f>
        <v>0</v>
      </c>
      <c r="J22">
        <f>_xlfn.MAXIFS(TableRefills3[discountinuation_flag], TableRefills3[patient_id], A22)</f>
        <v>0</v>
      </c>
      <c r="K22" s="1">
        <f>_xlfn.MINIFS(C:C,A:A,TableRefills3[[#This Row],[patient_id]])</f>
        <v>45833</v>
      </c>
      <c r="L22" s="1">
        <f>TableRefills3[[#This Row],[refill_date]]+TableRefills3[[#This Row],[quantity_days]]</f>
        <v>45854</v>
      </c>
    </row>
    <row r="23" spans="1:12" x14ac:dyDescent="0.25">
      <c r="A23" t="s">
        <v>12</v>
      </c>
      <c r="B23" t="s">
        <v>1082</v>
      </c>
      <c r="C23" s="1">
        <v>45852</v>
      </c>
      <c r="D23" s="9">
        <f t="shared" si="0"/>
        <v>2</v>
      </c>
      <c r="E23">
        <v>21</v>
      </c>
      <c r="F23" s="1">
        <f t="shared" si="1"/>
        <v>45833</v>
      </c>
      <c r="G23" s="1">
        <f>IF(TableRefills3[[#This Row],[prev_refill_days]]="","",TableRefills3[[#This Row],[prev_refill_days]]+TableRefills3[[#This Row],[quantity_days]])</f>
        <v>45854</v>
      </c>
      <c r="H23">
        <f>IF(TableRefills3[[#This Row],[prev_refill_end]]="","",TableRefills3[[#This Row],[refill_date]]-TableRefills3[[#This Row],[prev_refill_end]])</f>
        <v>-2</v>
      </c>
      <c r="I23">
        <f>IF(TableRefills3[[#This Row],[gap_days]]="",0,IF(TableRefills3[[#This Row],[gap_days]]&gt;30,1,0))</f>
        <v>0</v>
      </c>
      <c r="J23">
        <f>_xlfn.MAXIFS(TableRefills3[discountinuation_flag], TableRefills3[patient_id], A23)</f>
        <v>0</v>
      </c>
      <c r="K23" s="1">
        <f>_xlfn.MINIFS(C:C,A:A,TableRefills3[[#This Row],[patient_id]])</f>
        <v>45833</v>
      </c>
      <c r="L23" s="1">
        <f>TableRefills3[[#This Row],[refill_date]]+TableRefills3[[#This Row],[quantity_days]]</f>
        <v>45873</v>
      </c>
    </row>
    <row r="24" spans="1:12" x14ac:dyDescent="0.25">
      <c r="A24" t="s">
        <v>12</v>
      </c>
      <c r="B24" t="s">
        <v>1082</v>
      </c>
      <c r="C24" s="1">
        <v>45876</v>
      </c>
      <c r="D24" s="9">
        <f t="shared" si="0"/>
        <v>3</v>
      </c>
      <c r="E24">
        <v>21</v>
      </c>
      <c r="F24" s="1">
        <f t="shared" si="1"/>
        <v>45852</v>
      </c>
      <c r="G24" s="1">
        <f>IF(TableRefills3[[#This Row],[prev_refill_days]]="","",TableRefills3[[#This Row],[prev_refill_days]]+TableRefills3[[#This Row],[quantity_days]])</f>
        <v>45873</v>
      </c>
      <c r="H24">
        <f>IF(TableRefills3[[#This Row],[prev_refill_end]]="","",TableRefills3[[#This Row],[refill_date]]-TableRefills3[[#This Row],[prev_refill_end]])</f>
        <v>3</v>
      </c>
      <c r="I24">
        <f>IF(TableRefills3[[#This Row],[gap_days]]="",0,IF(TableRefills3[[#This Row],[gap_days]]&gt;30,1,0))</f>
        <v>0</v>
      </c>
      <c r="J24">
        <f>_xlfn.MAXIFS(TableRefills3[discountinuation_flag], TableRefills3[patient_id], A24)</f>
        <v>0</v>
      </c>
      <c r="K24" s="1">
        <f>_xlfn.MINIFS(C:C,A:A,TableRefills3[[#This Row],[patient_id]])</f>
        <v>45833</v>
      </c>
      <c r="L24" s="1">
        <f>TableRefills3[[#This Row],[refill_date]]+TableRefills3[[#This Row],[quantity_days]]</f>
        <v>45897</v>
      </c>
    </row>
    <row r="25" spans="1:12" x14ac:dyDescent="0.25">
      <c r="A25" t="s">
        <v>12</v>
      </c>
      <c r="B25" t="s">
        <v>1082</v>
      </c>
      <c r="C25" s="1">
        <v>45894</v>
      </c>
      <c r="D25" s="9">
        <f t="shared" si="0"/>
        <v>4</v>
      </c>
      <c r="E25">
        <v>21</v>
      </c>
      <c r="F25" s="1">
        <f t="shared" si="1"/>
        <v>45876</v>
      </c>
      <c r="G25" s="1">
        <f>IF(TableRefills3[[#This Row],[prev_refill_days]]="","",TableRefills3[[#This Row],[prev_refill_days]]+TableRefills3[[#This Row],[quantity_days]])</f>
        <v>45897</v>
      </c>
      <c r="H25">
        <f>IF(TableRefills3[[#This Row],[prev_refill_end]]="","",TableRefills3[[#This Row],[refill_date]]-TableRefills3[[#This Row],[prev_refill_end]])</f>
        <v>-3</v>
      </c>
      <c r="I25">
        <f>IF(TableRefills3[[#This Row],[gap_days]]="",0,IF(TableRefills3[[#This Row],[gap_days]]&gt;30,1,0))</f>
        <v>0</v>
      </c>
      <c r="J25">
        <f>_xlfn.MAXIFS(TableRefills3[discountinuation_flag], TableRefills3[patient_id], A25)</f>
        <v>0</v>
      </c>
      <c r="K25" s="1">
        <f>_xlfn.MINIFS(C:C,A:A,TableRefills3[[#This Row],[patient_id]])</f>
        <v>45833</v>
      </c>
      <c r="L25" s="1">
        <f>TableRefills3[[#This Row],[refill_date]]+TableRefills3[[#This Row],[quantity_days]]</f>
        <v>45915</v>
      </c>
    </row>
    <row r="26" spans="1:12" x14ac:dyDescent="0.25">
      <c r="A26" t="s">
        <v>12</v>
      </c>
      <c r="B26" t="s">
        <v>1082</v>
      </c>
      <c r="C26" s="1">
        <v>45915</v>
      </c>
      <c r="D26" s="9">
        <f t="shared" si="0"/>
        <v>5</v>
      </c>
      <c r="E26">
        <v>21</v>
      </c>
      <c r="F26" s="1">
        <f t="shared" si="1"/>
        <v>45894</v>
      </c>
      <c r="G26" s="1">
        <f>IF(TableRefills3[[#This Row],[prev_refill_days]]="","",TableRefills3[[#This Row],[prev_refill_days]]+TableRefills3[[#This Row],[quantity_days]])</f>
        <v>45915</v>
      </c>
      <c r="H26">
        <f>IF(TableRefills3[[#This Row],[prev_refill_end]]="","",TableRefills3[[#This Row],[refill_date]]-TableRefills3[[#This Row],[prev_refill_end]])</f>
        <v>0</v>
      </c>
      <c r="I26">
        <f>IF(TableRefills3[[#This Row],[gap_days]]="",0,IF(TableRefills3[[#This Row],[gap_days]]&gt;30,1,0))</f>
        <v>0</v>
      </c>
      <c r="J26">
        <f>_xlfn.MAXIFS(TableRefills3[discountinuation_flag], TableRefills3[patient_id], A26)</f>
        <v>0</v>
      </c>
      <c r="K26" s="1">
        <f>_xlfn.MINIFS(C:C,A:A,TableRefills3[[#This Row],[patient_id]])</f>
        <v>45833</v>
      </c>
      <c r="L26" s="1">
        <f>TableRefills3[[#This Row],[refill_date]]+TableRefills3[[#This Row],[quantity_days]]</f>
        <v>45936</v>
      </c>
    </row>
    <row r="27" spans="1:12" x14ac:dyDescent="0.25">
      <c r="A27" t="s">
        <v>13</v>
      </c>
      <c r="B27" t="s">
        <v>1088</v>
      </c>
      <c r="C27" s="1">
        <v>45821</v>
      </c>
      <c r="D27" s="9">
        <f t="shared" si="0"/>
        <v>1</v>
      </c>
      <c r="E27">
        <v>28</v>
      </c>
      <c r="F27" s="1" t="str">
        <f t="shared" si="1"/>
        <v/>
      </c>
      <c r="G27" s="1" t="str">
        <f>IF(TableRefills3[[#This Row],[prev_refill_days]]="","",TableRefills3[[#This Row],[prev_refill_days]]+TableRefills3[[#This Row],[quantity_days]])</f>
        <v/>
      </c>
      <c r="H27" t="str">
        <f>IF(TableRefills3[[#This Row],[prev_refill_end]]="","",TableRefills3[[#This Row],[refill_date]]-TableRefills3[[#This Row],[prev_refill_end]])</f>
        <v/>
      </c>
      <c r="I27">
        <f>IF(TableRefills3[[#This Row],[gap_days]]="",0,IF(TableRefills3[[#This Row],[gap_days]]&gt;30,1,0))</f>
        <v>0</v>
      </c>
      <c r="J27">
        <f>_xlfn.MAXIFS(TableRefills3[discountinuation_flag], TableRefills3[patient_id], A27)</f>
        <v>0</v>
      </c>
      <c r="K27" s="1">
        <f>_xlfn.MINIFS(C:C,A:A,TableRefills3[[#This Row],[patient_id]])</f>
        <v>45821</v>
      </c>
      <c r="L27" s="1">
        <f>TableRefills3[[#This Row],[refill_date]]+TableRefills3[[#This Row],[quantity_days]]</f>
        <v>45849</v>
      </c>
    </row>
    <row r="28" spans="1:12" x14ac:dyDescent="0.25">
      <c r="A28" t="s">
        <v>13</v>
      </c>
      <c r="B28" t="s">
        <v>1088</v>
      </c>
      <c r="C28" s="1">
        <v>45849</v>
      </c>
      <c r="D28" s="9">
        <f t="shared" si="0"/>
        <v>2</v>
      </c>
      <c r="E28">
        <v>28</v>
      </c>
      <c r="F28" s="1">
        <f t="shared" si="1"/>
        <v>45821</v>
      </c>
      <c r="G28" s="1">
        <f>IF(TableRefills3[[#This Row],[prev_refill_days]]="","",TableRefills3[[#This Row],[prev_refill_days]]+TableRefills3[[#This Row],[quantity_days]])</f>
        <v>45849</v>
      </c>
      <c r="H28">
        <f>IF(TableRefills3[[#This Row],[prev_refill_end]]="","",TableRefills3[[#This Row],[refill_date]]-TableRefills3[[#This Row],[prev_refill_end]])</f>
        <v>0</v>
      </c>
      <c r="I28">
        <f>IF(TableRefills3[[#This Row],[gap_days]]="",0,IF(TableRefills3[[#This Row],[gap_days]]&gt;30,1,0))</f>
        <v>0</v>
      </c>
      <c r="J28">
        <f>_xlfn.MAXIFS(TableRefills3[discountinuation_flag], TableRefills3[patient_id], A28)</f>
        <v>0</v>
      </c>
      <c r="K28" s="1">
        <f>_xlfn.MINIFS(C:C,A:A,TableRefills3[[#This Row],[patient_id]])</f>
        <v>45821</v>
      </c>
      <c r="L28" s="1">
        <f>TableRefills3[[#This Row],[refill_date]]+TableRefills3[[#This Row],[quantity_days]]</f>
        <v>45877</v>
      </c>
    </row>
    <row r="29" spans="1:12" x14ac:dyDescent="0.25">
      <c r="A29" t="s">
        <v>13</v>
      </c>
      <c r="B29" t="s">
        <v>1088</v>
      </c>
      <c r="C29" s="1">
        <v>45880</v>
      </c>
      <c r="D29" s="9">
        <f t="shared" si="0"/>
        <v>3</v>
      </c>
      <c r="E29">
        <v>28</v>
      </c>
      <c r="F29" s="1">
        <f t="shared" si="1"/>
        <v>45849</v>
      </c>
      <c r="G29" s="1">
        <f>IF(TableRefills3[[#This Row],[prev_refill_days]]="","",TableRefills3[[#This Row],[prev_refill_days]]+TableRefills3[[#This Row],[quantity_days]])</f>
        <v>45877</v>
      </c>
      <c r="H29">
        <f>IF(TableRefills3[[#This Row],[prev_refill_end]]="","",TableRefills3[[#This Row],[refill_date]]-TableRefills3[[#This Row],[prev_refill_end]])</f>
        <v>3</v>
      </c>
      <c r="I29">
        <f>IF(TableRefills3[[#This Row],[gap_days]]="",0,IF(TableRefills3[[#This Row],[gap_days]]&gt;30,1,0))</f>
        <v>0</v>
      </c>
      <c r="J29">
        <f>_xlfn.MAXIFS(TableRefills3[discountinuation_flag], TableRefills3[patient_id], A29)</f>
        <v>0</v>
      </c>
      <c r="K29" s="1">
        <f>_xlfn.MINIFS(C:C,A:A,TableRefills3[[#This Row],[patient_id]])</f>
        <v>45821</v>
      </c>
      <c r="L29" s="1">
        <f>TableRefills3[[#This Row],[refill_date]]+TableRefills3[[#This Row],[quantity_days]]</f>
        <v>45908</v>
      </c>
    </row>
    <row r="30" spans="1:12" x14ac:dyDescent="0.25">
      <c r="A30" t="s">
        <v>13</v>
      </c>
      <c r="B30" t="s">
        <v>1088</v>
      </c>
      <c r="C30" s="1">
        <v>45909</v>
      </c>
      <c r="D30" s="9">
        <f t="shared" si="0"/>
        <v>4</v>
      </c>
      <c r="E30">
        <v>28</v>
      </c>
      <c r="F30" s="1">
        <f t="shared" si="1"/>
        <v>45880</v>
      </c>
      <c r="G30" s="1">
        <f>IF(TableRefills3[[#This Row],[prev_refill_days]]="","",TableRefills3[[#This Row],[prev_refill_days]]+TableRefills3[[#This Row],[quantity_days]])</f>
        <v>45908</v>
      </c>
      <c r="H30">
        <f>IF(TableRefills3[[#This Row],[prev_refill_end]]="","",TableRefills3[[#This Row],[refill_date]]-TableRefills3[[#This Row],[prev_refill_end]])</f>
        <v>1</v>
      </c>
      <c r="I30">
        <f>IF(TableRefills3[[#This Row],[gap_days]]="",0,IF(TableRefills3[[#This Row],[gap_days]]&gt;30,1,0))</f>
        <v>0</v>
      </c>
      <c r="J30">
        <f>_xlfn.MAXIFS(TableRefills3[discountinuation_flag], TableRefills3[patient_id], A30)</f>
        <v>0</v>
      </c>
      <c r="K30" s="1">
        <f>_xlfn.MINIFS(C:C,A:A,TableRefills3[[#This Row],[patient_id]])</f>
        <v>45821</v>
      </c>
      <c r="L30" s="1">
        <f>TableRefills3[[#This Row],[refill_date]]+TableRefills3[[#This Row],[quantity_days]]</f>
        <v>45937</v>
      </c>
    </row>
    <row r="31" spans="1:12" x14ac:dyDescent="0.25">
      <c r="A31" t="s">
        <v>13</v>
      </c>
      <c r="B31" t="s">
        <v>1088</v>
      </c>
      <c r="C31" s="1">
        <v>45939</v>
      </c>
      <c r="D31" s="9">
        <f t="shared" si="0"/>
        <v>5</v>
      </c>
      <c r="E31">
        <v>28</v>
      </c>
      <c r="F31" s="1">
        <f t="shared" si="1"/>
        <v>45909</v>
      </c>
      <c r="G31" s="1">
        <f>IF(TableRefills3[[#This Row],[prev_refill_days]]="","",TableRefills3[[#This Row],[prev_refill_days]]+TableRefills3[[#This Row],[quantity_days]])</f>
        <v>45937</v>
      </c>
      <c r="H31">
        <f>IF(TableRefills3[[#This Row],[prev_refill_end]]="","",TableRefills3[[#This Row],[refill_date]]-TableRefills3[[#This Row],[prev_refill_end]])</f>
        <v>2</v>
      </c>
      <c r="I31">
        <f>IF(TableRefills3[[#This Row],[gap_days]]="",0,IF(TableRefills3[[#This Row],[gap_days]]&gt;30,1,0))</f>
        <v>0</v>
      </c>
      <c r="J31">
        <f>_xlfn.MAXIFS(TableRefills3[discountinuation_flag], TableRefills3[patient_id], A31)</f>
        <v>0</v>
      </c>
      <c r="K31" s="1">
        <f>_xlfn.MINIFS(C:C,A:A,TableRefills3[[#This Row],[patient_id]])</f>
        <v>45821</v>
      </c>
      <c r="L31" s="1">
        <f>TableRefills3[[#This Row],[refill_date]]+TableRefills3[[#This Row],[quantity_days]]</f>
        <v>45967</v>
      </c>
    </row>
    <row r="32" spans="1:12" x14ac:dyDescent="0.25">
      <c r="A32" t="s">
        <v>13</v>
      </c>
      <c r="B32" t="s">
        <v>1088</v>
      </c>
      <c r="C32" s="1">
        <v>45967</v>
      </c>
      <c r="D32" s="9">
        <f t="shared" si="0"/>
        <v>6</v>
      </c>
      <c r="E32">
        <v>28</v>
      </c>
      <c r="F32" s="1">
        <f t="shared" si="1"/>
        <v>45939</v>
      </c>
      <c r="G32" s="1">
        <f>IF(TableRefills3[[#This Row],[prev_refill_days]]="","",TableRefills3[[#This Row],[prev_refill_days]]+TableRefills3[[#This Row],[quantity_days]])</f>
        <v>45967</v>
      </c>
      <c r="H32">
        <f>IF(TableRefills3[[#This Row],[prev_refill_end]]="","",TableRefills3[[#This Row],[refill_date]]-TableRefills3[[#This Row],[prev_refill_end]])</f>
        <v>0</v>
      </c>
      <c r="I32">
        <f>IF(TableRefills3[[#This Row],[gap_days]]="",0,IF(TableRefills3[[#This Row],[gap_days]]&gt;30,1,0))</f>
        <v>0</v>
      </c>
      <c r="J32">
        <f>_xlfn.MAXIFS(TableRefills3[discountinuation_flag], TableRefills3[patient_id], A32)</f>
        <v>0</v>
      </c>
      <c r="K32" s="1">
        <f>_xlfn.MINIFS(C:C,A:A,TableRefills3[[#This Row],[patient_id]])</f>
        <v>45821</v>
      </c>
      <c r="L32" s="1">
        <f>TableRefills3[[#This Row],[refill_date]]+TableRefills3[[#This Row],[quantity_days]]</f>
        <v>45995</v>
      </c>
    </row>
    <row r="33" spans="1:12" x14ac:dyDescent="0.25">
      <c r="A33" t="s">
        <v>14</v>
      </c>
      <c r="B33" t="s">
        <v>1095</v>
      </c>
      <c r="C33" s="1">
        <v>45829</v>
      </c>
      <c r="D33" s="9">
        <f t="shared" si="0"/>
        <v>1</v>
      </c>
      <c r="E33">
        <v>30</v>
      </c>
      <c r="F33" s="1" t="str">
        <f t="shared" si="1"/>
        <v/>
      </c>
      <c r="G33" s="1" t="str">
        <f>IF(TableRefills3[[#This Row],[prev_refill_days]]="","",TableRefills3[[#This Row],[prev_refill_days]]+TableRefills3[[#This Row],[quantity_days]])</f>
        <v/>
      </c>
      <c r="H33" t="str">
        <f>IF(TableRefills3[[#This Row],[prev_refill_end]]="","",TableRefills3[[#This Row],[refill_date]]-TableRefills3[[#This Row],[prev_refill_end]])</f>
        <v/>
      </c>
      <c r="I33">
        <f>IF(TableRefills3[[#This Row],[gap_days]]="",0,IF(TableRefills3[[#This Row],[gap_days]]&gt;30,1,0))</f>
        <v>0</v>
      </c>
      <c r="J33">
        <f>_xlfn.MAXIFS(TableRefills3[discountinuation_flag], TableRefills3[patient_id], A33)</f>
        <v>0</v>
      </c>
      <c r="K33" s="1">
        <f>_xlfn.MINIFS(C:C,A:A,TableRefills3[[#This Row],[patient_id]])</f>
        <v>45829</v>
      </c>
      <c r="L33" s="1">
        <f>TableRefills3[[#This Row],[refill_date]]+TableRefills3[[#This Row],[quantity_days]]</f>
        <v>45859</v>
      </c>
    </row>
    <row r="34" spans="1:12" x14ac:dyDescent="0.25">
      <c r="A34" t="s">
        <v>14</v>
      </c>
      <c r="B34" t="s">
        <v>1095</v>
      </c>
      <c r="C34" s="1">
        <v>45856</v>
      </c>
      <c r="D34" s="9">
        <f t="shared" si="0"/>
        <v>2</v>
      </c>
      <c r="E34">
        <v>30</v>
      </c>
      <c r="F34" s="1">
        <f t="shared" si="1"/>
        <v>45829</v>
      </c>
      <c r="G34" s="1">
        <f>IF(TableRefills3[[#This Row],[prev_refill_days]]="","",TableRefills3[[#This Row],[prev_refill_days]]+TableRefills3[[#This Row],[quantity_days]])</f>
        <v>45859</v>
      </c>
      <c r="H34">
        <f>IF(TableRefills3[[#This Row],[prev_refill_end]]="","",TableRefills3[[#This Row],[refill_date]]-TableRefills3[[#This Row],[prev_refill_end]])</f>
        <v>-3</v>
      </c>
      <c r="I34">
        <f>IF(TableRefills3[[#This Row],[gap_days]]="",0,IF(TableRefills3[[#This Row],[gap_days]]&gt;30,1,0))</f>
        <v>0</v>
      </c>
      <c r="J34">
        <f>_xlfn.MAXIFS(TableRefills3[discountinuation_flag], TableRefills3[patient_id], A34)</f>
        <v>0</v>
      </c>
      <c r="K34" s="1">
        <f>_xlfn.MINIFS(C:C,A:A,TableRefills3[[#This Row],[patient_id]])</f>
        <v>45829</v>
      </c>
      <c r="L34" s="1">
        <f>TableRefills3[[#This Row],[refill_date]]+TableRefills3[[#This Row],[quantity_days]]</f>
        <v>45886</v>
      </c>
    </row>
    <row r="35" spans="1:12" x14ac:dyDescent="0.25">
      <c r="A35" t="s">
        <v>14</v>
      </c>
      <c r="B35" t="s">
        <v>1095</v>
      </c>
      <c r="C35" s="1">
        <v>45886</v>
      </c>
      <c r="D35" s="9">
        <f t="shared" si="0"/>
        <v>3</v>
      </c>
      <c r="E35">
        <v>30</v>
      </c>
      <c r="F35" s="1">
        <f t="shared" si="1"/>
        <v>45856</v>
      </c>
      <c r="G35" s="1">
        <f>IF(TableRefills3[[#This Row],[prev_refill_days]]="","",TableRefills3[[#This Row],[prev_refill_days]]+TableRefills3[[#This Row],[quantity_days]])</f>
        <v>45886</v>
      </c>
      <c r="H35">
        <f>IF(TableRefills3[[#This Row],[prev_refill_end]]="","",TableRefills3[[#This Row],[refill_date]]-TableRefills3[[#This Row],[prev_refill_end]])</f>
        <v>0</v>
      </c>
      <c r="I35">
        <f>IF(TableRefills3[[#This Row],[gap_days]]="",0,IF(TableRefills3[[#This Row],[gap_days]]&gt;30,1,0))</f>
        <v>0</v>
      </c>
      <c r="J35">
        <f>_xlfn.MAXIFS(TableRefills3[discountinuation_flag], TableRefills3[patient_id], A35)</f>
        <v>0</v>
      </c>
      <c r="K35" s="1">
        <f>_xlfn.MINIFS(C:C,A:A,TableRefills3[[#This Row],[patient_id]])</f>
        <v>45829</v>
      </c>
      <c r="L35" s="1">
        <f>TableRefills3[[#This Row],[refill_date]]+TableRefills3[[#This Row],[quantity_days]]</f>
        <v>45916</v>
      </c>
    </row>
    <row r="36" spans="1:12" x14ac:dyDescent="0.25">
      <c r="A36" t="s">
        <v>15</v>
      </c>
      <c r="B36" t="s">
        <v>1099</v>
      </c>
      <c r="C36" s="1">
        <v>45787</v>
      </c>
      <c r="D36" s="9">
        <f t="shared" si="0"/>
        <v>1</v>
      </c>
      <c r="E36">
        <v>30</v>
      </c>
      <c r="F36" s="1" t="str">
        <f t="shared" si="1"/>
        <v/>
      </c>
      <c r="G36" s="1" t="str">
        <f>IF(TableRefills3[[#This Row],[prev_refill_days]]="","",TableRefills3[[#This Row],[prev_refill_days]]+TableRefills3[[#This Row],[quantity_days]])</f>
        <v/>
      </c>
      <c r="H36" t="str">
        <f>IF(TableRefills3[[#This Row],[prev_refill_end]]="","",TableRefills3[[#This Row],[refill_date]]-TableRefills3[[#This Row],[prev_refill_end]])</f>
        <v/>
      </c>
      <c r="I36">
        <f>IF(TableRefills3[[#This Row],[gap_days]]="",0,IF(TableRefills3[[#This Row],[gap_days]]&gt;30,1,0))</f>
        <v>0</v>
      </c>
      <c r="J36">
        <f>_xlfn.MAXIFS(TableRefills3[discountinuation_flag], TableRefills3[patient_id], A36)</f>
        <v>0</v>
      </c>
      <c r="K36" s="1">
        <f>_xlfn.MINIFS(C:C,A:A,TableRefills3[[#This Row],[patient_id]])</f>
        <v>45787</v>
      </c>
      <c r="L36" s="1">
        <f>TableRefills3[[#This Row],[refill_date]]+TableRefills3[[#This Row],[quantity_days]]</f>
        <v>45817</v>
      </c>
    </row>
    <row r="37" spans="1:12" x14ac:dyDescent="0.25">
      <c r="A37" t="s">
        <v>15</v>
      </c>
      <c r="B37" t="s">
        <v>1099</v>
      </c>
      <c r="C37" s="1">
        <v>45818</v>
      </c>
      <c r="D37" s="9">
        <f t="shared" si="0"/>
        <v>2</v>
      </c>
      <c r="E37">
        <v>30</v>
      </c>
      <c r="F37" s="1">
        <f t="shared" si="1"/>
        <v>45787</v>
      </c>
      <c r="G37" s="1">
        <f>IF(TableRefills3[[#This Row],[prev_refill_days]]="","",TableRefills3[[#This Row],[prev_refill_days]]+TableRefills3[[#This Row],[quantity_days]])</f>
        <v>45817</v>
      </c>
      <c r="H37">
        <f>IF(TableRefills3[[#This Row],[prev_refill_end]]="","",TableRefills3[[#This Row],[refill_date]]-TableRefills3[[#This Row],[prev_refill_end]])</f>
        <v>1</v>
      </c>
      <c r="I37">
        <f>IF(TableRefills3[[#This Row],[gap_days]]="",0,IF(TableRefills3[[#This Row],[gap_days]]&gt;30,1,0))</f>
        <v>0</v>
      </c>
      <c r="J37">
        <f>_xlfn.MAXIFS(TableRefills3[discountinuation_flag], TableRefills3[patient_id], A37)</f>
        <v>0</v>
      </c>
      <c r="K37" s="1">
        <f>_xlfn.MINIFS(C:C,A:A,TableRefills3[[#This Row],[patient_id]])</f>
        <v>45787</v>
      </c>
      <c r="L37" s="1">
        <f>TableRefills3[[#This Row],[refill_date]]+TableRefills3[[#This Row],[quantity_days]]</f>
        <v>45848</v>
      </c>
    </row>
    <row r="38" spans="1:12" x14ac:dyDescent="0.25">
      <c r="A38" t="s">
        <v>15</v>
      </c>
      <c r="B38" t="s">
        <v>1099</v>
      </c>
      <c r="C38" s="1">
        <v>45849</v>
      </c>
      <c r="D38" s="9">
        <f t="shared" si="0"/>
        <v>3</v>
      </c>
      <c r="E38">
        <v>30</v>
      </c>
      <c r="F38" s="1">
        <f t="shared" si="1"/>
        <v>45818</v>
      </c>
      <c r="G38" s="1">
        <f>IF(TableRefills3[[#This Row],[prev_refill_days]]="","",TableRefills3[[#This Row],[prev_refill_days]]+TableRefills3[[#This Row],[quantity_days]])</f>
        <v>45848</v>
      </c>
      <c r="H38">
        <f>IF(TableRefills3[[#This Row],[prev_refill_end]]="","",TableRefills3[[#This Row],[refill_date]]-TableRefills3[[#This Row],[prev_refill_end]])</f>
        <v>1</v>
      </c>
      <c r="I38">
        <f>IF(TableRefills3[[#This Row],[gap_days]]="",0,IF(TableRefills3[[#This Row],[gap_days]]&gt;30,1,0))</f>
        <v>0</v>
      </c>
      <c r="J38">
        <f>_xlfn.MAXIFS(TableRefills3[discountinuation_flag], TableRefills3[patient_id], A38)</f>
        <v>0</v>
      </c>
      <c r="K38" s="1">
        <f>_xlfn.MINIFS(C:C,A:A,TableRefills3[[#This Row],[patient_id]])</f>
        <v>45787</v>
      </c>
      <c r="L38" s="1">
        <f>TableRefills3[[#This Row],[refill_date]]+TableRefills3[[#This Row],[quantity_days]]</f>
        <v>45879</v>
      </c>
    </row>
    <row r="39" spans="1:12" x14ac:dyDescent="0.25">
      <c r="A39" t="s">
        <v>15</v>
      </c>
      <c r="B39" t="s">
        <v>1099</v>
      </c>
      <c r="C39" s="1">
        <v>45877</v>
      </c>
      <c r="D39" s="9">
        <f t="shared" si="0"/>
        <v>4</v>
      </c>
      <c r="E39">
        <v>30</v>
      </c>
      <c r="F39" s="1">
        <f t="shared" si="1"/>
        <v>45849</v>
      </c>
      <c r="G39" s="1">
        <f>IF(TableRefills3[[#This Row],[prev_refill_days]]="","",TableRefills3[[#This Row],[prev_refill_days]]+TableRefills3[[#This Row],[quantity_days]])</f>
        <v>45879</v>
      </c>
      <c r="H39">
        <f>IF(TableRefills3[[#This Row],[prev_refill_end]]="","",TableRefills3[[#This Row],[refill_date]]-TableRefills3[[#This Row],[prev_refill_end]])</f>
        <v>-2</v>
      </c>
      <c r="I39">
        <f>IF(TableRefills3[[#This Row],[gap_days]]="",0,IF(TableRefills3[[#This Row],[gap_days]]&gt;30,1,0))</f>
        <v>0</v>
      </c>
      <c r="J39">
        <f>_xlfn.MAXIFS(TableRefills3[discountinuation_flag], TableRefills3[patient_id], A39)</f>
        <v>0</v>
      </c>
      <c r="K39" s="1">
        <f>_xlfn.MINIFS(C:C,A:A,TableRefills3[[#This Row],[patient_id]])</f>
        <v>45787</v>
      </c>
      <c r="L39" s="1">
        <f>TableRefills3[[#This Row],[refill_date]]+TableRefills3[[#This Row],[quantity_days]]</f>
        <v>45907</v>
      </c>
    </row>
    <row r="40" spans="1:12" x14ac:dyDescent="0.25">
      <c r="A40" t="s">
        <v>15</v>
      </c>
      <c r="B40" t="s">
        <v>1099</v>
      </c>
      <c r="C40" s="1">
        <v>45907</v>
      </c>
      <c r="D40" s="9">
        <f t="shared" si="0"/>
        <v>5</v>
      </c>
      <c r="E40">
        <v>30</v>
      </c>
      <c r="F40" s="1">
        <f t="shared" si="1"/>
        <v>45877</v>
      </c>
      <c r="G40" s="1">
        <f>IF(TableRefills3[[#This Row],[prev_refill_days]]="","",TableRefills3[[#This Row],[prev_refill_days]]+TableRefills3[[#This Row],[quantity_days]])</f>
        <v>45907</v>
      </c>
      <c r="H40">
        <f>IF(TableRefills3[[#This Row],[prev_refill_end]]="","",TableRefills3[[#This Row],[refill_date]]-TableRefills3[[#This Row],[prev_refill_end]])</f>
        <v>0</v>
      </c>
      <c r="I40">
        <f>IF(TableRefills3[[#This Row],[gap_days]]="",0,IF(TableRefills3[[#This Row],[gap_days]]&gt;30,1,0))</f>
        <v>0</v>
      </c>
      <c r="J40">
        <f>_xlfn.MAXIFS(TableRefills3[discountinuation_flag], TableRefills3[patient_id], A40)</f>
        <v>0</v>
      </c>
      <c r="K40" s="1">
        <f>_xlfn.MINIFS(C:C,A:A,TableRefills3[[#This Row],[patient_id]])</f>
        <v>45787</v>
      </c>
      <c r="L40" s="1">
        <f>TableRefills3[[#This Row],[refill_date]]+TableRefills3[[#This Row],[quantity_days]]</f>
        <v>45937</v>
      </c>
    </row>
    <row r="41" spans="1:12" x14ac:dyDescent="0.25">
      <c r="A41" t="s">
        <v>15</v>
      </c>
      <c r="B41" t="s">
        <v>1099</v>
      </c>
      <c r="C41" s="1">
        <v>45936</v>
      </c>
      <c r="D41" s="9">
        <f t="shared" si="0"/>
        <v>6</v>
      </c>
      <c r="E41">
        <v>30</v>
      </c>
      <c r="F41" s="1">
        <f t="shared" si="1"/>
        <v>45907</v>
      </c>
      <c r="G41" s="1">
        <f>IF(TableRefills3[[#This Row],[prev_refill_days]]="","",TableRefills3[[#This Row],[prev_refill_days]]+TableRefills3[[#This Row],[quantity_days]])</f>
        <v>45937</v>
      </c>
      <c r="H41">
        <f>IF(TableRefills3[[#This Row],[prev_refill_end]]="","",TableRefills3[[#This Row],[refill_date]]-TableRefills3[[#This Row],[prev_refill_end]])</f>
        <v>-1</v>
      </c>
      <c r="I41">
        <f>IF(TableRefills3[[#This Row],[gap_days]]="",0,IF(TableRefills3[[#This Row],[gap_days]]&gt;30,1,0))</f>
        <v>0</v>
      </c>
      <c r="J41">
        <f>_xlfn.MAXIFS(TableRefills3[discountinuation_flag], TableRefills3[patient_id], A41)</f>
        <v>0</v>
      </c>
      <c r="K41" s="1">
        <f>_xlfn.MINIFS(C:C,A:A,TableRefills3[[#This Row],[patient_id]])</f>
        <v>45787</v>
      </c>
      <c r="L41" s="1">
        <f>TableRefills3[[#This Row],[refill_date]]+TableRefills3[[#This Row],[quantity_days]]</f>
        <v>45966</v>
      </c>
    </row>
    <row r="42" spans="1:12" x14ac:dyDescent="0.25">
      <c r="A42" t="s">
        <v>16</v>
      </c>
      <c r="B42" t="s">
        <v>1106</v>
      </c>
      <c r="C42" s="1">
        <v>45701</v>
      </c>
      <c r="D42" s="9">
        <f t="shared" si="0"/>
        <v>1</v>
      </c>
      <c r="E42">
        <v>21</v>
      </c>
      <c r="F42" s="1" t="str">
        <f t="shared" si="1"/>
        <v/>
      </c>
      <c r="G42" s="1" t="str">
        <f>IF(TableRefills3[[#This Row],[prev_refill_days]]="","",TableRefills3[[#This Row],[prev_refill_days]]+TableRefills3[[#This Row],[quantity_days]])</f>
        <v/>
      </c>
      <c r="H42" t="str">
        <f>IF(TableRefills3[[#This Row],[prev_refill_end]]="","",TableRefills3[[#This Row],[refill_date]]-TableRefills3[[#This Row],[prev_refill_end]])</f>
        <v/>
      </c>
      <c r="I42">
        <f>IF(TableRefills3[[#This Row],[gap_days]]="",0,IF(TableRefills3[[#This Row],[gap_days]]&gt;30,1,0))</f>
        <v>0</v>
      </c>
      <c r="J42">
        <f>_xlfn.MAXIFS(TableRefills3[discountinuation_flag], TableRefills3[patient_id], A42)</f>
        <v>0</v>
      </c>
      <c r="K42" s="1">
        <f>_xlfn.MINIFS(C:C,A:A,TableRefills3[[#This Row],[patient_id]])</f>
        <v>45701</v>
      </c>
      <c r="L42" s="1">
        <f>TableRefills3[[#This Row],[refill_date]]+TableRefills3[[#This Row],[quantity_days]]</f>
        <v>45722</v>
      </c>
    </row>
    <row r="43" spans="1:12" x14ac:dyDescent="0.25">
      <c r="A43" t="s">
        <v>16</v>
      </c>
      <c r="B43" t="s">
        <v>1106</v>
      </c>
      <c r="C43" s="1">
        <v>45723</v>
      </c>
      <c r="D43" s="9">
        <f t="shared" si="0"/>
        <v>2</v>
      </c>
      <c r="E43">
        <v>21</v>
      </c>
      <c r="F43" s="1">
        <f t="shared" si="1"/>
        <v>45701</v>
      </c>
      <c r="G43" s="1">
        <f>IF(TableRefills3[[#This Row],[prev_refill_days]]="","",TableRefills3[[#This Row],[prev_refill_days]]+TableRefills3[[#This Row],[quantity_days]])</f>
        <v>45722</v>
      </c>
      <c r="H43">
        <f>IF(TableRefills3[[#This Row],[prev_refill_end]]="","",TableRefills3[[#This Row],[refill_date]]-TableRefills3[[#This Row],[prev_refill_end]])</f>
        <v>1</v>
      </c>
      <c r="I43">
        <f>IF(TableRefills3[[#This Row],[gap_days]]="",0,IF(TableRefills3[[#This Row],[gap_days]]&gt;30,1,0))</f>
        <v>0</v>
      </c>
      <c r="J43">
        <f>_xlfn.MAXIFS(TableRefills3[discountinuation_flag], TableRefills3[patient_id], A43)</f>
        <v>0</v>
      </c>
      <c r="K43" s="1">
        <f>_xlfn.MINIFS(C:C,A:A,TableRefills3[[#This Row],[patient_id]])</f>
        <v>45701</v>
      </c>
      <c r="L43" s="1">
        <f>TableRefills3[[#This Row],[refill_date]]+TableRefills3[[#This Row],[quantity_days]]</f>
        <v>45744</v>
      </c>
    </row>
    <row r="44" spans="1:12" x14ac:dyDescent="0.25">
      <c r="A44" t="s">
        <v>16</v>
      </c>
      <c r="B44" t="s">
        <v>1106</v>
      </c>
      <c r="C44" s="1">
        <v>45746</v>
      </c>
      <c r="D44" s="9">
        <f t="shared" si="0"/>
        <v>3</v>
      </c>
      <c r="E44">
        <v>21</v>
      </c>
      <c r="F44" s="1">
        <f t="shared" si="1"/>
        <v>45723</v>
      </c>
      <c r="G44" s="1">
        <f>IF(TableRefills3[[#This Row],[prev_refill_days]]="","",TableRefills3[[#This Row],[prev_refill_days]]+TableRefills3[[#This Row],[quantity_days]])</f>
        <v>45744</v>
      </c>
      <c r="H44">
        <f>IF(TableRefills3[[#This Row],[prev_refill_end]]="","",TableRefills3[[#This Row],[refill_date]]-TableRefills3[[#This Row],[prev_refill_end]])</f>
        <v>2</v>
      </c>
      <c r="I44">
        <f>IF(TableRefills3[[#This Row],[gap_days]]="",0,IF(TableRefills3[[#This Row],[gap_days]]&gt;30,1,0))</f>
        <v>0</v>
      </c>
      <c r="J44">
        <f>_xlfn.MAXIFS(TableRefills3[discountinuation_flag], TableRefills3[patient_id], A44)</f>
        <v>0</v>
      </c>
      <c r="K44" s="1">
        <f>_xlfn.MINIFS(C:C,A:A,TableRefills3[[#This Row],[patient_id]])</f>
        <v>45701</v>
      </c>
      <c r="L44" s="1">
        <f>TableRefills3[[#This Row],[refill_date]]+TableRefills3[[#This Row],[quantity_days]]</f>
        <v>45767</v>
      </c>
    </row>
    <row r="45" spans="1:12" x14ac:dyDescent="0.25">
      <c r="A45" t="s">
        <v>16</v>
      </c>
      <c r="B45" t="s">
        <v>1106</v>
      </c>
      <c r="C45" s="1">
        <v>45765</v>
      </c>
      <c r="D45" s="9">
        <f t="shared" si="0"/>
        <v>4</v>
      </c>
      <c r="E45">
        <v>21</v>
      </c>
      <c r="F45" s="1">
        <f t="shared" si="1"/>
        <v>45746</v>
      </c>
      <c r="G45" s="1">
        <f>IF(TableRefills3[[#This Row],[prev_refill_days]]="","",TableRefills3[[#This Row],[prev_refill_days]]+TableRefills3[[#This Row],[quantity_days]])</f>
        <v>45767</v>
      </c>
      <c r="H45">
        <f>IF(TableRefills3[[#This Row],[prev_refill_end]]="","",TableRefills3[[#This Row],[refill_date]]-TableRefills3[[#This Row],[prev_refill_end]])</f>
        <v>-2</v>
      </c>
      <c r="I45">
        <f>IF(TableRefills3[[#This Row],[gap_days]]="",0,IF(TableRefills3[[#This Row],[gap_days]]&gt;30,1,0))</f>
        <v>0</v>
      </c>
      <c r="J45">
        <f>_xlfn.MAXIFS(TableRefills3[discountinuation_flag], TableRefills3[patient_id], A45)</f>
        <v>0</v>
      </c>
      <c r="K45" s="1">
        <f>_xlfn.MINIFS(C:C,A:A,TableRefills3[[#This Row],[patient_id]])</f>
        <v>45701</v>
      </c>
      <c r="L45" s="1">
        <f>TableRefills3[[#This Row],[refill_date]]+TableRefills3[[#This Row],[quantity_days]]</f>
        <v>45786</v>
      </c>
    </row>
    <row r="46" spans="1:12" x14ac:dyDescent="0.25">
      <c r="A46" t="s">
        <v>16</v>
      </c>
      <c r="B46" t="s">
        <v>1106</v>
      </c>
      <c r="C46" s="1">
        <v>45789</v>
      </c>
      <c r="D46" s="9">
        <f t="shared" si="0"/>
        <v>5</v>
      </c>
      <c r="E46">
        <v>21</v>
      </c>
      <c r="F46" s="1">
        <f t="shared" si="1"/>
        <v>45765</v>
      </c>
      <c r="G46" s="1">
        <f>IF(TableRefills3[[#This Row],[prev_refill_days]]="","",TableRefills3[[#This Row],[prev_refill_days]]+TableRefills3[[#This Row],[quantity_days]])</f>
        <v>45786</v>
      </c>
      <c r="H46">
        <f>IF(TableRefills3[[#This Row],[prev_refill_end]]="","",TableRefills3[[#This Row],[refill_date]]-TableRefills3[[#This Row],[prev_refill_end]])</f>
        <v>3</v>
      </c>
      <c r="I46">
        <f>IF(TableRefills3[[#This Row],[gap_days]]="",0,IF(TableRefills3[[#This Row],[gap_days]]&gt;30,1,0))</f>
        <v>0</v>
      </c>
      <c r="J46">
        <f>_xlfn.MAXIFS(TableRefills3[discountinuation_flag], TableRefills3[patient_id], A46)</f>
        <v>0</v>
      </c>
      <c r="K46" s="1">
        <f>_xlfn.MINIFS(C:C,A:A,TableRefills3[[#This Row],[patient_id]])</f>
        <v>45701</v>
      </c>
      <c r="L46" s="1">
        <f>TableRefills3[[#This Row],[refill_date]]+TableRefills3[[#This Row],[quantity_days]]</f>
        <v>45810</v>
      </c>
    </row>
    <row r="47" spans="1:12" x14ac:dyDescent="0.25">
      <c r="A47" t="s">
        <v>16</v>
      </c>
      <c r="B47" t="s">
        <v>1106</v>
      </c>
      <c r="C47" s="1">
        <v>45807</v>
      </c>
      <c r="D47" s="9">
        <f t="shared" si="0"/>
        <v>6</v>
      </c>
      <c r="E47">
        <v>21</v>
      </c>
      <c r="F47" s="1">
        <f t="shared" si="1"/>
        <v>45789</v>
      </c>
      <c r="G47" s="1">
        <f>IF(TableRefills3[[#This Row],[prev_refill_days]]="","",TableRefills3[[#This Row],[prev_refill_days]]+TableRefills3[[#This Row],[quantity_days]])</f>
        <v>45810</v>
      </c>
      <c r="H47">
        <f>IF(TableRefills3[[#This Row],[prev_refill_end]]="","",TableRefills3[[#This Row],[refill_date]]-TableRefills3[[#This Row],[prev_refill_end]])</f>
        <v>-3</v>
      </c>
      <c r="I47">
        <f>IF(TableRefills3[[#This Row],[gap_days]]="",0,IF(TableRefills3[[#This Row],[gap_days]]&gt;30,1,0))</f>
        <v>0</v>
      </c>
      <c r="J47">
        <f>_xlfn.MAXIFS(TableRefills3[discountinuation_flag], TableRefills3[patient_id], A47)</f>
        <v>0</v>
      </c>
      <c r="K47" s="1">
        <f>_xlfn.MINIFS(C:C,A:A,TableRefills3[[#This Row],[patient_id]])</f>
        <v>45701</v>
      </c>
      <c r="L47" s="1">
        <f>TableRefills3[[#This Row],[refill_date]]+TableRefills3[[#This Row],[quantity_days]]</f>
        <v>45828</v>
      </c>
    </row>
    <row r="48" spans="1:12" x14ac:dyDescent="0.25">
      <c r="A48" t="s">
        <v>17</v>
      </c>
      <c r="B48" t="s">
        <v>1113</v>
      </c>
      <c r="C48" s="1">
        <v>45704</v>
      </c>
      <c r="D48" s="9">
        <f t="shared" si="0"/>
        <v>1</v>
      </c>
      <c r="E48">
        <v>21</v>
      </c>
      <c r="F48" s="1" t="str">
        <f t="shared" si="1"/>
        <v/>
      </c>
      <c r="G48" s="1" t="str">
        <f>IF(TableRefills3[[#This Row],[prev_refill_days]]="","",TableRefills3[[#This Row],[prev_refill_days]]+TableRefills3[[#This Row],[quantity_days]])</f>
        <v/>
      </c>
      <c r="H48" t="str">
        <f>IF(TableRefills3[[#This Row],[prev_refill_end]]="","",TableRefills3[[#This Row],[refill_date]]-TableRefills3[[#This Row],[prev_refill_end]])</f>
        <v/>
      </c>
      <c r="I48">
        <f>IF(TableRefills3[[#This Row],[gap_days]]="",0,IF(TableRefills3[[#This Row],[gap_days]]&gt;30,1,0))</f>
        <v>0</v>
      </c>
      <c r="J48">
        <f>_xlfn.MAXIFS(TableRefills3[discountinuation_flag], TableRefills3[patient_id], A48)</f>
        <v>0</v>
      </c>
      <c r="K48" s="1">
        <f>_xlfn.MINIFS(C:C,A:A,TableRefills3[[#This Row],[patient_id]])</f>
        <v>45704</v>
      </c>
      <c r="L48" s="1">
        <f>TableRefills3[[#This Row],[refill_date]]+TableRefills3[[#This Row],[quantity_days]]</f>
        <v>45725</v>
      </c>
    </row>
    <row r="49" spans="1:12" x14ac:dyDescent="0.25">
      <c r="A49" t="s">
        <v>17</v>
      </c>
      <c r="B49" t="s">
        <v>1113</v>
      </c>
      <c r="C49" s="1">
        <v>45725</v>
      </c>
      <c r="D49" s="9">
        <f t="shared" si="0"/>
        <v>2</v>
      </c>
      <c r="E49">
        <v>21</v>
      </c>
      <c r="F49" s="1">
        <f t="shared" si="1"/>
        <v>45704</v>
      </c>
      <c r="G49" s="1">
        <f>IF(TableRefills3[[#This Row],[prev_refill_days]]="","",TableRefills3[[#This Row],[prev_refill_days]]+TableRefills3[[#This Row],[quantity_days]])</f>
        <v>45725</v>
      </c>
      <c r="H49">
        <f>IF(TableRefills3[[#This Row],[prev_refill_end]]="","",TableRefills3[[#This Row],[refill_date]]-TableRefills3[[#This Row],[prev_refill_end]])</f>
        <v>0</v>
      </c>
      <c r="I49">
        <f>IF(TableRefills3[[#This Row],[gap_days]]="",0,IF(TableRefills3[[#This Row],[gap_days]]&gt;30,1,0))</f>
        <v>0</v>
      </c>
      <c r="J49">
        <f>_xlfn.MAXIFS(TableRefills3[discountinuation_flag], TableRefills3[patient_id], A49)</f>
        <v>0</v>
      </c>
      <c r="K49" s="1">
        <f>_xlfn.MINIFS(C:C,A:A,TableRefills3[[#This Row],[patient_id]])</f>
        <v>45704</v>
      </c>
      <c r="L49" s="1">
        <f>TableRefills3[[#This Row],[refill_date]]+TableRefills3[[#This Row],[quantity_days]]</f>
        <v>45746</v>
      </c>
    </row>
    <row r="50" spans="1:12" x14ac:dyDescent="0.25">
      <c r="A50" t="s">
        <v>17</v>
      </c>
      <c r="B50" t="s">
        <v>1113</v>
      </c>
      <c r="C50" s="1">
        <v>45746</v>
      </c>
      <c r="D50" s="9">
        <f t="shared" si="0"/>
        <v>3</v>
      </c>
      <c r="E50">
        <v>21</v>
      </c>
      <c r="F50" s="1">
        <f t="shared" si="1"/>
        <v>45725</v>
      </c>
      <c r="G50" s="1">
        <f>IF(TableRefills3[[#This Row],[prev_refill_days]]="","",TableRefills3[[#This Row],[prev_refill_days]]+TableRefills3[[#This Row],[quantity_days]])</f>
        <v>45746</v>
      </c>
      <c r="H50">
        <f>IF(TableRefills3[[#This Row],[prev_refill_end]]="","",TableRefills3[[#This Row],[refill_date]]-TableRefills3[[#This Row],[prev_refill_end]])</f>
        <v>0</v>
      </c>
      <c r="I50">
        <f>IF(TableRefills3[[#This Row],[gap_days]]="",0,IF(TableRefills3[[#This Row],[gap_days]]&gt;30,1,0))</f>
        <v>0</v>
      </c>
      <c r="J50">
        <f>_xlfn.MAXIFS(TableRefills3[discountinuation_flag], TableRefills3[patient_id], A50)</f>
        <v>0</v>
      </c>
      <c r="K50" s="1">
        <f>_xlfn.MINIFS(C:C,A:A,TableRefills3[[#This Row],[patient_id]])</f>
        <v>45704</v>
      </c>
      <c r="L50" s="1">
        <f>TableRefills3[[#This Row],[refill_date]]+TableRefills3[[#This Row],[quantity_days]]</f>
        <v>45767</v>
      </c>
    </row>
    <row r="51" spans="1:12" x14ac:dyDescent="0.25">
      <c r="A51" t="s">
        <v>17</v>
      </c>
      <c r="B51" t="s">
        <v>1113</v>
      </c>
      <c r="C51" s="1">
        <v>45765</v>
      </c>
      <c r="D51" s="9">
        <f t="shared" si="0"/>
        <v>4</v>
      </c>
      <c r="E51">
        <v>21</v>
      </c>
      <c r="F51" s="1">
        <f t="shared" si="1"/>
        <v>45746</v>
      </c>
      <c r="G51" s="1">
        <f>IF(TableRefills3[[#This Row],[prev_refill_days]]="","",TableRefills3[[#This Row],[prev_refill_days]]+TableRefills3[[#This Row],[quantity_days]])</f>
        <v>45767</v>
      </c>
      <c r="H51">
        <f>IF(TableRefills3[[#This Row],[prev_refill_end]]="","",TableRefills3[[#This Row],[refill_date]]-TableRefills3[[#This Row],[prev_refill_end]])</f>
        <v>-2</v>
      </c>
      <c r="I51">
        <f>IF(TableRefills3[[#This Row],[gap_days]]="",0,IF(TableRefills3[[#This Row],[gap_days]]&gt;30,1,0))</f>
        <v>0</v>
      </c>
      <c r="J51">
        <f>_xlfn.MAXIFS(TableRefills3[discountinuation_flag], TableRefills3[patient_id], A51)</f>
        <v>0</v>
      </c>
      <c r="K51" s="1">
        <f>_xlfn.MINIFS(C:C,A:A,TableRefills3[[#This Row],[patient_id]])</f>
        <v>45704</v>
      </c>
      <c r="L51" s="1">
        <f>TableRefills3[[#This Row],[refill_date]]+TableRefills3[[#This Row],[quantity_days]]</f>
        <v>45786</v>
      </c>
    </row>
    <row r="52" spans="1:12" x14ac:dyDescent="0.25">
      <c r="A52" t="s">
        <v>18</v>
      </c>
      <c r="B52" t="s">
        <v>1118</v>
      </c>
      <c r="C52" s="1">
        <v>45682</v>
      </c>
      <c r="D52" s="9">
        <f t="shared" si="0"/>
        <v>1</v>
      </c>
      <c r="E52">
        <v>30</v>
      </c>
      <c r="F52" s="1" t="str">
        <f t="shared" si="1"/>
        <v/>
      </c>
      <c r="G52" s="1" t="str">
        <f>IF(TableRefills3[[#This Row],[prev_refill_days]]="","",TableRefills3[[#This Row],[prev_refill_days]]+TableRefills3[[#This Row],[quantity_days]])</f>
        <v/>
      </c>
      <c r="H52" t="str">
        <f>IF(TableRefills3[[#This Row],[prev_refill_end]]="","",TableRefills3[[#This Row],[refill_date]]-TableRefills3[[#This Row],[prev_refill_end]])</f>
        <v/>
      </c>
      <c r="I52">
        <f>IF(TableRefills3[[#This Row],[gap_days]]="",0,IF(TableRefills3[[#This Row],[gap_days]]&gt;30,1,0))</f>
        <v>0</v>
      </c>
      <c r="J52">
        <f>_xlfn.MAXIFS(TableRefills3[discountinuation_flag], TableRefills3[patient_id], A52)</f>
        <v>0</v>
      </c>
      <c r="K52" s="1">
        <f>_xlfn.MINIFS(C:C,A:A,TableRefills3[[#This Row],[patient_id]])</f>
        <v>45682</v>
      </c>
      <c r="L52" s="1">
        <f>TableRefills3[[#This Row],[refill_date]]+TableRefills3[[#This Row],[quantity_days]]</f>
        <v>45712</v>
      </c>
    </row>
    <row r="53" spans="1:12" x14ac:dyDescent="0.25">
      <c r="A53" t="s">
        <v>18</v>
      </c>
      <c r="B53" t="s">
        <v>1118</v>
      </c>
      <c r="C53" s="1">
        <v>45709</v>
      </c>
      <c r="D53" s="9">
        <f t="shared" si="0"/>
        <v>2</v>
      </c>
      <c r="E53">
        <v>30</v>
      </c>
      <c r="F53" s="1">
        <f t="shared" si="1"/>
        <v>45682</v>
      </c>
      <c r="G53" s="1">
        <f>IF(TableRefills3[[#This Row],[prev_refill_days]]="","",TableRefills3[[#This Row],[prev_refill_days]]+TableRefills3[[#This Row],[quantity_days]])</f>
        <v>45712</v>
      </c>
      <c r="H53">
        <f>IF(TableRefills3[[#This Row],[prev_refill_end]]="","",TableRefills3[[#This Row],[refill_date]]-TableRefills3[[#This Row],[prev_refill_end]])</f>
        <v>-3</v>
      </c>
      <c r="I53">
        <f>IF(TableRefills3[[#This Row],[gap_days]]="",0,IF(TableRefills3[[#This Row],[gap_days]]&gt;30,1,0))</f>
        <v>0</v>
      </c>
      <c r="J53">
        <f>_xlfn.MAXIFS(TableRefills3[discountinuation_flag], TableRefills3[patient_id], A53)</f>
        <v>0</v>
      </c>
      <c r="K53" s="1">
        <f>_xlfn.MINIFS(C:C,A:A,TableRefills3[[#This Row],[patient_id]])</f>
        <v>45682</v>
      </c>
      <c r="L53" s="1">
        <f>TableRefills3[[#This Row],[refill_date]]+TableRefills3[[#This Row],[quantity_days]]</f>
        <v>45739</v>
      </c>
    </row>
    <row r="54" spans="1:12" x14ac:dyDescent="0.25">
      <c r="A54" t="s">
        <v>18</v>
      </c>
      <c r="B54" t="s">
        <v>1118</v>
      </c>
      <c r="C54" s="1">
        <v>45738</v>
      </c>
      <c r="D54" s="9">
        <f t="shared" si="0"/>
        <v>3</v>
      </c>
      <c r="E54">
        <v>30</v>
      </c>
      <c r="F54" s="1">
        <f t="shared" si="1"/>
        <v>45709</v>
      </c>
      <c r="G54" s="1">
        <f>IF(TableRefills3[[#This Row],[prev_refill_days]]="","",TableRefills3[[#This Row],[prev_refill_days]]+TableRefills3[[#This Row],[quantity_days]])</f>
        <v>45739</v>
      </c>
      <c r="H54">
        <f>IF(TableRefills3[[#This Row],[prev_refill_end]]="","",TableRefills3[[#This Row],[refill_date]]-TableRefills3[[#This Row],[prev_refill_end]])</f>
        <v>-1</v>
      </c>
      <c r="I54">
        <f>IF(TableRefills3[[#This Row],[gap_days]]="",0,IF(TableRefills3[[#This Row],[gap_days]]&gt;30,1,0))</f>
        <v>0</v>
      </c>
      <c r="J54">
        <f>_xlfn.MAXIFS(TableRefills3[discountinuation_flag], TableRefills3[patient_id], A54)</f>
        <v>0</v>
      </c>
      <c r="K54" s="1">
        <f>_xlfn.MINIFS(C:C,A:A,TableRefills3[[#This Row],[patient_id]])</f>
        <v>45682</v>
      </c>
      <c r="L54" s="1">
        <f>TableRefills3[[#This Row],[refill_date]]+TableRefills3[[#This Row],[quantity_days]]</f>
        <v>45768</v>
      </c>
    </row>
    <row r="55" spans="1:12" x14ac:dyDescent="0.25">
      <c r="A55" t="s">
        <v>18</v>
      </c>
      <c r="B55" t="s">
        <v>1118</v>
      </c>
      <c r="C55" s="1">
        <v>45770</v>
      </c>
      <c r="D55" s="9">
        <f t="shared" si="0"/>
        <v>4</v>
      </c>
      <c r="E55">
        <v>30</v>
      </c>
      <c r="F55" s="1">
        <f t="shared" si="1"/>
        <v>45738</v>
      </c>
      <c r="G55" s="1">
        <f>IF(TableRefills3[[#This Row],[prev_refill_days]]="","",TableRefills3[[#This Row],[prev_refill_days]]+TableRefills3[[#This Row],[quantity_days]])</f>
        <v>45768</v>
      </c>
      <c r="H55">
        <f>IF(TableRefills3[[#This Row],[prev_refill_end]]="","",TableRefills3[[#This Row],[refill_date]]-TableRefills3[[#This Row],[prev_refill_end]])</f>
        <v>2</v>
      </c>
      <c r="I55">
        <f>IF(TableRefills3[[#This Row],[gap_days]]="",0,IF(TableRefills3[[#This Row],[gap_days]]&gt;30,1,0))</f>
        <v>0</v>
      </c>
      <c r="J55">
        <f>_xlfn.MAXIFS(TableRefills3[discountinuation_flag], TableRefills3[patient_id], A55)</f>
        <v>0</v>
      </c>
      <c r="K55" s="1">
        <f>_xlfn.MINIFS(C:C,A:A,TableRefills3[[#This Row],[patient_id]])</f>
        <v>45682</v>
      </c>
      <c r="L55" s="1">
        <f>TableRefills3[[#This Row],[refill_date]]+TableRefills3[[#This Row],[quantity_days]]</f>
        <v>45800</v>
      </c>
    </row>
    <row r="56" spans="1:12" x14ac:dyDescent="0.25">
      <c r="A56" t="s">
        <v>19</v>
      </c>
      <c r="B56" t="s">
        <v>1123</v>
      </c>
      <c r="C56" s="1">
        <v>45690</v>
      </c>
      <c r="D56" s="9">
        <f t="shared" si="0"/>
        <v>1</v>
      </c>
      <c r="E56">
        <v>21</v>
      </c>
      <c r="F56" s="1" t="str">
        <f t="shared" si="1"/>
        <v/>
      </c>
      <c r="G56" s="1" t="str">
        <f>IF(TableRefills3[[#This Row],[prev_refill_days]]="","",TableRefills3[[#This Row],[prev_refill_days]]+TableRefills3[[#This Row],[quantity_days]])</f>
        <v/>
      </c>
      <c r="H56" t="str">
        <f>IF(TableRefills3[[#This Row],[prev_refill_end]]="","",TableRefills3[[#This Row],[refill_date]]-TableRefills3[[#This Row],[prev_refill_end]])</f>
        <v/>
      </c>
      <c r="I56">
        <f>IF(TableRefills3[[#This Row],[gap_days]]="",0,IF(TableRefills3[[#This Row],[gap_days]]&gt;30,1,0))</f>
        <v>0</v>
      </c>
      <c r="J56">
        <f>_xlfn.MAXIFS(TableRefills3[discountinuation_flag], TableRefills3[patient_id], A56)</f>
        <v>0</v>
      </c>
      <c r="K56" s="1">
        <f>_xlfn.MINIFS(C:C,A:A,TableRefills3[[#This Row],[patient_id]])</f>
        <v>45690</v>
      </c>
      <c r="L56" s="1">
        <f>TableRefills3[[#This Row],[refill_date]]+TableRefills3[[#This Row],[quantity_days]]</f>
        <v>45711</v>
      </c>
    </row>
    <row r="57" spans="1:12" x14ac:dyDescent="0.25">
      <c r="A57" t="s">
        <v>19</v>
      </c>
      <c r="B57" t="s">
        <v>1123</v>
      </c>
      <c r="C57" s="1">
        <v>45708</v>
      </c>
      <c r="D57" s="9">
        <f t="shared" si="0"/>
        <v>2</v>
      </c>
      <c r="E57">
        <v>21</v>
      </c>
      <c r="F57" s="1">
        <f t="shared" si="1"/>
        <v>45690</v>
      </c>
      <c r="G57" s="1">
        <f>IF(TableRefills3[[#This Row],[prev_refill_days]]="","",TableRefills3[[#This Row],[prev_refill_days]]+TableRefills3[[#This Row],[quantity_days]])</f>
        <v>45711</v>
      </c>
      <c r="H57">
        <f>IF(TableRefills3[[#This Row],[prev_refill_end]]="","",TableRefills3[[#This Row],[refill_date]]-TableRefills3[[#This Row],[prev_refill_end]])</f>
        <v>-3</v>
      </c>
      <c r="I57">
        <f>IF(TableRefills3[[#This Row],[gap_days]]="",0,IF(TableRefills3[[#This Row],[gap_days]]&gt;30,1,0))</f>
        <v>0</v>
      </c>
      <c r="J57">
        <f>_xlfn.MAXIFS(TableRefills3[discountinuation_flag], TableRefills3[patient_id], A57)</f>
        <v>0</v>
      </c>
      <c r="K57" s="1">
        <f>_xlfn.MINIFS(C:C,A:A,TableRefills3[[#This Row],[patient_id]])</f>
        <v>45690</v>
      </c>
      <c r="L57" s="1">
        <f>TableRefills3[[#This Row],[refill_date]]+TableRefills3[[#This Row],[quantity_days]]</f>
        <v>45729</v>
      </c>
    </row>
    <row r="58" spans="1:12" x14ac:dyDescent="0.25">
      <c r="A58" t="s">
        <v>19</v>
      </c>
      <c r="B58" t="s">
        <v>1123</v>
      </c>
      <c r="C58" s="1">
        <v>45731</v>
      </c>
      <c r="D58" s="9">
        <f t="shared" si="0"/>
        <v>3</v>
      </c>
      <c r="E58">
        <v>21</v>
      </c>
      <c r="F58" s="1">
        <f t="shared" si="1"/>
        <v>45708</v>
      </c>
      <c r="G58" s="1">
        <f>IF(TableRefills3[[#This Row],[prev_refill_days]]="","",TableRefills3[[#This Row],[prev_refill_days]]+TableRefills3[[#This Row],[quantity_days]])</f>
        <v>45729</v>
      </c>
      <c r="H58">
        <f>IF(TableRefills3[[#This Row],[prev_refill_end]]="","",TableRefills3[[#This Row],[refill_date]]-TableRefills3[[#This Row],[prev_refill_end]])</f>
        <v>2</v>
      </c>
      <c r="I58">
        <f>IF(TableRefills3[[#This Row],[gap_days]]="",0,IF(TableRefills3[[#This Row],[gap_days]]&gt;30,1,0))</f>
        <v>0</v>
      </c>
      <c r="J58">
        <f>_xlfn.MAXIFS(TableRefills3[discountinuation_flag], TableRefills3[patient_id], A58)</f>
        <v>0</v>
      </c>
      <c r="K58" s="1">
        <f>_xlfn.MINIFS(C:C,A:A,TableRefills3[[#This Row],[patient_id]])</f>
        <v>45690</v>
      </c>
      <c r="L58" s="1">
        <f>TableRefills3[[#This Row],[refill_date]]+TableRefills3[[#This Row],[quantity_days]]</f>
        <v>45752</v>
      </c>
    </row>
    <row r="59" spans="1:12" x14ac:dyDescent="0.25">
      <c r="A59" t="s">
        <v>19</v>
      </c>
      <c r="B59" t="s">
        <v>1123</v>
      </c>
      <c r="C59" s="1">
        <v>45754</v>
      </c>
      <c r="D59" s="9">
        <f t="shared" si="0"/>
        <v>4</v>
      </c>
      <c r="E59">
        <v>21</v>
      </c>
      <c r="F59" s="1">
        <f t="shared" si="1"/>
        <v>45731</v>
      </c>
      <c r="G59" s="1">
        <f>IF(TableRefills3[[#This Row],[prev_refill_days]]="","",TableRefills3[[#This Row],[prev_refill_days]]+TableRefills3[[#This Row],[quantity_days]])</f>
        <v>45752</v>
      </c>
      <c r="H59">
        <f>IF(TableRefills3[[#This Row],[prev_refill_end]]="","",TableRefills3[[#This Row],[refill_date]]-TableRefills3[[#This Row],[prev_refill_end]])</f>
        <v>2</v>
      </c>
      <c r="I59">
        <f>IF(TableRefills3[[#This Row],[gap_days]]="",0,IF(TableRefills3[[#This Row],[gap_days]]&gt;30,1,0))</f>
        <v>0</v>
      </c>
      <c r="J59">
        <f>_xlfn.MAXIFS(TableRefills3[discountinuation_flag], TableRefills3[patient_id], A59)</f>
        <v>0</v>
      </c>
      <c r="K59" s="1">
        <f>_xlfn.MINIFS(C:C,A:A,TableRefills3[[#This Row],[patient_id]])</f>
        <v>45690</v>
      </c>
      <c r="L59" s="1">
        <f>TableRefills3[[#This Row],[refill_date]]+TableRefills3[[#This Row],[quantity_days]]</f>
        <v>45775</v>
      </c>
    </row>
    <row r="60" spans="1:12" x14ac:dyDescent="0.25">
      <c r="A60" t="s">
        <v>19</v>
      </c>
      <c r="B60" t="s">
        <v>1123</v>
      </c>
      <c r="C60" s="1">
        <v>45776</v>
      </c>
      <c r="D60" s="9">
        <f t="shared" si="0"/>
        <v>5</v>
      </c>
      <c r="E60">
        <v>21</v>
      </c>
      <c r="F60" s="1">
        <f t="shared" si="1"/>
        <v>45754</v>
      </c>
      <c r="G60" s="1">
        <f>IF(TableRefills3[[#This Row],[prev_refill_days]]="","",TableRefills3[[#This Row],[prev_refill_days]]+TableRefills3[[#This Row],[quantity_days]])</f>
        <v>45775</v>
      </c>
      <c r="H60">
        <f>IF(TableRefills3[[#This Row],[prev_refill_end]]="","",TableRefills3[[#This Row],[refill_date]]-TableRefills3[[#This Row],[prev_refill_end]])</f>
        <v>1</v>
      </c>
      <c r="I60">
        <f>IF(TableRefills3[[#This Row],[gap_days]]="",0,IF(TableRefills3[[#This Row],[gap_days]]&gt;30,1,0))</f>
        <v>0</v>
      </c>
      <c r="J60">
        <f>_xlfn.MAXIFS(TableRefills3[discountinuation_flag], TableRefills3[patient_id], A60)</f>
        <v>0</v>
      </c>
      <c r="K60" s="1">
        <f>_xlfn.MINIFS(C:C,A:A,TableRefills3[[#This Row],[patient_id]])</f>
        <v>45690</v>
      </c>
      <c r="L60" s="1">
        <f>TableRefills3[[#This Row],[refill_date]]+TableRefills3[[#This Row],[quantity_days]]</f>
        <v>45797</v>
      </c>
    </row>
    <row r="61" spans="1:12" x14ac:dyDescent="0.25">
      <c r="A61" t="s">
        <v>19</v>
      </c>
      <c r="B61" t="s">
        <v>1123</v>
      </c>
      <c r="C61" s="1">
        <v>45797</v>
      </c>
      <c r="D61" s="9">
        <f t="shared" si="0"/>
        <v>6</v>
      </c>
      <c r="E61">
        <v>21</v>
      </c>
      <c r="F61" s="1">
        <f t="shared" si="1"/>
        <v>45776</v>
      </c>
      <c r="G61" s="1">
        <f>IF(TableRefills3[[#This Row],[prev_refill_days]]="","",TableRefills3[[#This Row],[prev_refill_days]]+TableRefills3[[#This Row],[quantity_days]])</f>
        <v>45797</v>
      </c>
      <c r="H61">
        <f>IF(TableRefills3[[#This Row],[prev_refill_end]]="","",TableRefills3[[#This Row],[refill_date]]-TableRefills3[[#This Row],[prev_refill_end]])</f>
        <v>0</v>
      </c>
      <c r="I61">
        <f>IF(TableRefills3[[#This Row],[gap_days]]="",0,IF(TableRefills3[[#This Row],[gap_days]]&gt;30,1,0))</f>
        <v>0</v>
      </c>
      <c r="J61">
        <f>_xlfn.MAXIFS(TableRefills3[discountinuation_flag], TableRefills3[patient_id], A61)</f>
        <v>0</v>
      </c>
      <c r="K61" s="1">
        <f>_xlfn.MINIFS(C:C,A:A,TableRefills3[[#This Row],[patient_id]])</f>
        <v>45690</v>
      </c>
      <c r="L61" s="1">
        <f>TableRefills3[[#This Row],[refill_date]]+TableRefills3[[#This Row],[quantity_days]]</f>
        <v>45818</v>
      </c>
    </row>
    <row r="62" spans="1:12" x14ac:dyDescent="0.25">
      <c r="A62" t="s">
        <v>20</v>
      </c>
      <c r="B62" t="s">
        <v>1130</v>
      </c>
      <c r="C62" s="1">
        <v>45801</v>
      </c>
      <c r="D62" s="9">
        <f t="shared" si="0"/>
        <v>1</v>
      </c>
      <c r="E62">
        <v>21</v>
      </c>
      <c r="F62" s="1" t="str">
        <f t="shared" si="1"/>
        <v/>
      </c>
      <c r="G62" s="1" t="str">
        <f>IF(TableRefills3[[#This Row],[prev_refill_days]]="","",TableRefills3[[#This Row],[prev_refill_days]]+TableRefills3[[#This Row],[quantity_days]])</f>
        <v/>
      </c>
      <c r="H62" t="str">
        <f>IF(TableRefills3[[#This Row],[prev_refill_end]]="","",TableRefills3[[#This Row],[refill_date]]-TableRefills3[[#This Row],[prev_refill_end]])</f>
        <v/>
      </c>
      <c r="I62">
        <f>IF(TableRefills3[[#This Row],[gap_days]]="",0,IF(TableRefills3[[#This Row],[gap_days]]&gt;30,1,0))</f>
        <v>0</v>
      </c>
      <c r="J62">
        <f>_xlfn.MAXIFS(TableRefills3[discountinuation_flag], TableRefills3[patient_id], A62)</f>
        <v>0</v>
      </c>
      <c r="K62" s="1">
        <f>_xlfn.MINIFS(C:C,A:A,TableRefills3[[#This Row],[patient_id]])</f>
        <v>45801</v>
      </c>
      <c r="L62" s="1">
        <f>TableRefills3[[#This Row],[refill_date]]+TableRefills3[[#This Row],[quantity_days]]</f>
        <v>45822</v>
      </c>
    </row>
    <row r="63" spans="1:12" x14ac:dyDescent="0.25">
      <c r="A63" t="s">
        <v>20</v>
      </c>
      <c r="B63" t="s">
        <v>1130</v>
      </c>
      <c r="C63" s="1">
        <v>45820</v>
      </c>
      <c r="D63" s="9">
        <f t="shared" si="0"/>
        <v>2</v>
      </c>
      <c r="E63">
        <v>21</v>
      </c>
      <c r="F63" s="1">
        <f t="shared" si="1"/>
        <v>45801</v>
      </c>
      <c r="G63" s="1">
        <f>IF(TableRefills3[[#This Row],[prev_refill_days]]="","",TableRefills3[[#This Row],[prev_refill_days]]+TableRefills3[[#This Row],[quantity_days]])</f>
        <v>45822</v>
      </c>
      <c r="H63">
        <f>IF(TableRefills3[[#This Row],[prev_refill_end]]="","",TableRefills3[[#This Row],[refill_date]]-TableRefills3[[#This Row],[prev_refill_end]])</f>
        <v>-2</v>
      </c>
      <c r="I63">
        <f>IF(TableRefills3[[#This Row],[gap_days]]="",0,IF(TableRefills3[[#This Row],[gap_days]]&gt;30,1,0))</f>
        <v>0</v>
      </c>
      <c r="J63">
        <f>_xlfn.MAXIFS(TableRefills3[discountinuation_flag], TableRefills3[patient_id], A63)</f>
        <v>0</v>
      </c>
      <c r="K63" s="1">
        <f>_xlfn.MINIFS(C:C,A:A,TableRefills3[[#This Row],[patient_id]])</f>
        <v>45801</v>
      </c>
      <c r="L63" s="1">
        <f>TableRefills3[[#This Row],[refill_date]]+TableRefills3[[#This Row],[quantity_days]]</f>
        <v>45841</v>
      </c>
    </row>
    <row r="64" spans="1:12" x14ac:dyDescent="0.25">
      <c r="A64" t="s">
        <v>20</v>
      </c>
      <c r="B64" t="s">
        <v>1130</v>
      </c>
      <c r="C64" s="1">
        <v>45839</v>
      </c>
      <c r="D64" s="9">
        <f t="shared" si="0"/>
        <v>3</v>
      </c>
      <c r="E64">
        <v>21</v>
      </c>
      <c r="F64" s="1">
        <f t="shared" si="1"/>
        <v>45820</v>
      </c>
      <c r="G64" s="1">
        <f>IF(TableRefills3[[#This Row],[prev_refill_days]]="","",TableRefills3[[#This Row],[prev_refill_days]]+TableRefills3[[#This Row],[quantity_days]])</f>
        <v>45841</v>
      </c>
      <c r="H64">
        <f>IF(TableRefills3[[#This Row],[prev_refill_end]]="","",TableRefills3[[#This Row],[refill_date]]-TableRefills3[[#This Row],[prev_refill_end]])</f>
        <v>-2</v>
      </c>
      <c r="I64">
        <f>IF(TableRefills3[[#This Row],[gap_days]]="",0,IF(TableRefills3[[#This Row],[gap_days]]&gt;30,1,0))</f>
        <v>0</v>
      </c>
      <c r="J64">
        <f>_xlfn.MAXIFS(TableRefills3[discountinuation_flag], TableRefills3[patient_id], A64)</f>
        <v>0</v>
      </c>
      <c r="K64" s="1">
        <f>_xlfn.MINIFS(C:C,A:A,TableRefills3[[#This Row],[patient_id]])</f>
        <v>45801</v>
      </c>
      <c r="L64" s="1">
        <f>TableRefills3[[#This Row],[refill_date]]+TableRefills3[[#This Row],[quantity_days]]</f>
        <v>45860</v>
      </c>
    </row>
    <row r="65" spans="1:12" x14ac:dyDescent="0.25">
      <c r="A65" t="s">
        <v>20</v>
      </c>
      <c r="B65" t="s">
        <v>1130</v>
      </c>
      <c r="C65" s="1">
        <v>45860</v>
      </c>
      <c r="D65" s="9">
        <f t="shared" si="0"/>
        <v>4</v>
      </c>
      <c r="E65">
        <v>21</v>
      </c>
      <c r="F65" s="1">
        <f t="shared" si="1"/>
        <v>45839</v>
      </c>
      <c r="G65" s="1">
        <f>IF(TableRefills3[[#This Row],[prev_refill_days]]="","",TableRefills3[[#This Row],[prev_refill_days]]+TableRefills3[[#This Row],[quantity_days]])</f>
        <v>45860</v>
      </c>
      <c r="H65">
        <f>IF(TableRefills3[[#This Row],[prev_refill_end]]="","",TableRefills3[[#This Row],[refill_date]]-TableRefills3[[#This Row],[prev_refill_end]])</f>
        <v>0</v>
      </c>
      <c r="I65">
        <f>IF(TableRefills3[[#This Row],[gap_days]]="",0,IF(TableRefills3[[#This Row],[gap_days]]&gt;30,1,0))</f>
        <v>0</v>
      </c>
      <c r="J65">
        <f>_xlfn.MAXIFS(TableRefills3[discountinuation_flag], TableRefills3[patient_id], A65)</f>
        <v>0</v>
      </c>
      <c r="K65" s="1">
        <f>_xlfn.MINIFS(C:C,A:A,TableRefills3[[#This Row],[patient_id]])</f>
        <v>45801</v>
      </c>
      <c r="L65" s="1">
        <f>TableRefills3[[#This Row],[refill_date]]+TableRefills3[[#This Row],[quantity_days]]</f>
        <v>45881</v>
      </c>
    </row>
    <row r="66" spans="1:12" x14ac:dyDescent="0.25">
      <c r="A66" t="s">
        <v>20</v>
      </c>
      <c r="B66" t="s">
        <v>1130</v>
      </c>
      <c r="C66" s="1">
        <v>45880</v>
      </c>
      <c r="D66" s="9">
        <f t="shared" ref="D66:D129" si="2">IF(A66=A65, D65+1, 1)</f>
        <v>5</v>
      </c>
      <c r="E66">
        <v>21</v>
      </c>
      <c r="F66" s="1">
        <f t="shared" ref="F66:F129" si="3">IF(A65=A66,C65,"")</f>
        <v>45860</v>
      </c>
      <c r="G66" s="1">
        <f>IF(TableRefills3[[#This Row],[prev_refill_days]]="","",TableRefills3[[#This Row],[prev_refill_days]]+TableRefills3[[#This Row],[quantity_days]])</f>
        <v>45881</v>
      </c>
      <c r="H66">
        <f>IF(TableRefills3[[#This Row],[prev_refill_end]]="","",TableRefills3[[#This Row],[refill_date]]-TableRefills3[[#This Row],[prev_refill_end]])</f>
        <v>-1</v>
      </c>
      <c r="I66">
        <f>IF(TableRefills3[[#This Row],[gap_days]]="",0,IF(TableRefills3[[#This Row],[gap_days]]&gt;30,1,0))</f>
        <v>0</v>
      </c>
      <c r="J66">
        <f>_xlfn.MAXIFS(TableRefills3[discountinuation_flag], TableRefills3[patient_id], A66)</f>
        <v>0</v>
      </c>
      <c r="K66" s="1">
        <f>_xlfn.MINIFS(C:C,A:A,TableRefills3[[#This Row],[patient_id]])</f>
        <v>45801</v>
      </c>
      <c r="L66" s="1">
        <f>TableRefills3[[#This Row],[refill_date]]+TableRefills3[[#This Row],[quantity_days]]</f>
        <v>45901</v>
      </c>
    </row>
    <row r="67" spans="1:12" x14ac:dyDescent="0.25">
      <c r="A67" t="s">
        <v>21</v>
      </c>
      <c r="B67" t="s">
        <v>1136</v>
      </c>
      <c r="C67" s="1">
        <v>45832</v>
      </c>
      <c r="D67" s="9">
        <f t="shared" si="2"/>
        <v>1</v>
      </c>
      <c r="E67">
        <v>30</v>
      </c>
      <c r="F67" s="1" t="str">
        <f t="shared" si="3"/>
        <v/>
      </c>
      <c r="G67" s="1" t="str">
        <f>IF(TableRefills3[[#This Row],[prev_refill_days]]="","",TableRefills3[[#This Row],[prev_refill_days]]+TableRefills3[[#This Row],[quantity_days]])</f>
        <v/>
      </c>
      <c r="H67" t="str">
        <f>IF(TableRefills3[[#This Row],[prev_refill_end]]="","",TableRefills3[[#This Row],[refill_date]]-TableRefills3[[#This Row],[prev_refill_end]])</f>
        <v/>
      </c>
      <c r="I67">
        <f>IF(TableRefills3[[#This Row],[gap_days]]="",0,IF(TableRefills3[[#This Row],[gap_days]]&gt;30,1,0))</f>
        <v>0</v>
      </c>
      <c r="J67">
        <f>_xlfn.MAXIFS(TableRefills3[discountinuation_flag], TableRefills3[patient_id], A67)</f>
        <v>0</v>
      </c>
      <c r="K67" s="1">
        <f>_xlfn.MINIFS(C:C,A:A,TableRefills3[[#This Row],[patient_id]])</f>
        <v>45832</v>
      </c>
      <c r="L67" s="1">
        <f>TableRefills3[[#This Row],[refill_date]]+TableRefills3[[#This Row],[quantity_days]]</f>
        <v>45862</v>
      </c>
    </row>
    <row r="68" spans="1:12" x14ac:dyDescent="0.25">
      <c r="A68" t="s">
        <v>21</v>
      </c>
      <c r="B68" t="s">
        <v>1136</v>
      </c>
      <c r="C68" s="1">
        <v>45860</v>
      </c>
      <c r="D68" s="9">
        <f t="shared" si="2"/>
        <v>2</v>
      </c>
      <c r="E68">
        <v>30</v>
      </c>
      <c r="F68" s="1">
        <f t="shared" si="3"/>
        <v>45832</v>
      </c>
      <c r="G68" s="1">
        <f>IF(TableRefills3[[#This Row],[prev_refill_days]]="","",TableRefills3[[#This Row],[prev_refill_days]]+TableRefills3[[#This Row],[quantity_days]])</f>
        <v>45862</v>
      </c>
      <c r="H68">
        <f>IF(TableRefills3[[#This Row],[prev_refill_end]]="","",TableRefills3[[#This Row],[refill_date]]-TableRefills3[[#This Row],[prev_refill_end]])</f>
        <v>-2</v>
      </c>
      <c r="I68">
        <f>IF(TableRefills3[[#This Row],[gap_days]]="",0,IF(TableRefills3[[#This Row],[gap_days]]&gt;30,1,0))</f>
        <v>0</v>
      </c>
      <c r="J68">
        <f>_xlfn.MAXIFS(TableRefills3[discountinuation_flag], TableRefills3[patient_id], A68)</f>
        <v>0</v>
      </c>
      <c r="K68" s="1">
        <f>_xlfn.MINIFS(C:C,A:A,TableRefills3[[#This Row],[patient_id]])</f>
        <v>45832</v>
      </c>
      <c r="L68" s="1">
        <f>TableRefills3[[#This Row],[refill_date]]+TableRefills3[[#This Row],[quantity_days]]</f>
        <v>45890</v>
      </c>
    </row>
    <row r="69" spans="1:12" x14ac:dyDescent="0.25">
      <c r="A69" t="s">
        <v>21</v>
      </c>
      <c r="B69" t="s">
        <v>1136</v>
      </c>
      <c r="C69" s="1">
        <v>45887</v>
      </c>
      <c r="D69" s="9">
        <f t="shared" si="2"/>
        <v>3</v>
      </c>
      <c r="E69">
        <v>30</v>
      </c>
      <c r="F69" s="1">
        <f t="shared" si="3"/>
        <v>45860</v>
      </c>
      <c r="G69" s="1">
        <f>IF(TableRefills3[[#This Row],[prev_refill_days]]="","",TableRefills3[[#This Row],[prev_refill_days]]+TableRefills3[[#This Row],[quantity_days]])</f>
        <v>45890</v>
      </c>
      <c r="H69">
        <f>IF(TableRefills3[[#This Row],[prev_refill_end]]="","",TableRefills3[[#This Row],[refill_date]]-TableRefills3[[#This Row],[prev_refill_end]])</f>
        <v>-3</v>
      </c>
      <c r="I69">
        <f>IF(TableRefills3[[#This Row],[gap_days]]="",0,IF(TableRefills3[[#This Row],[gap_days]]&gt;30,1,0))</f>
        <v>0</v>
      </c>
      <c r="J69">
        <f>_xlfn.MAXIFS(TableRefills3[discountinuation_flag], TableRefills3[patient_id], A69)</f>
        <v>0</v>
      </c>
      <c r="K69" s="1">
        <f>_xlfn.MINIFS(C:C,A:A,TableRefills3[[#This Row],[patient_id]])</f>
        <v>45832</v>
      </c>
      <c r="L69" s="1">
        <f>TableRefills3[[#This Row],[refill_date]]+TableRefills3[[#This Row],[quantity_days]]</f>
        <v>45917</v>
      </c>
    </row>
    <row r="70" spans="1:12" x14ac:dyDescent="0.25">
      <c r="A70" t="s">
        <v>21</v>
      </c>
      <c r="B70" t="s">
        <v>1136</v>
      </c>
      <c r="C70" s="1">
        <v>45914</v>
      </c>
      <c r="D70" s="9">
        <f t="shared" si="2"/>
        <v>4</v>
      </c>
      <c r="E70">
        <v>30</v>
      </c>
      <c r="F70" s="1">
        <f t="shared" si="3"/>
        <v>45887</v>
      </c>
      <c r="G70" s="1">
        <f>IF(TableRefills3[[#This Row],[prev_refill_days]]="","",TableRefills3[[#This Row],[prev_refill_days]]+TableRefills3[[#This Row],[quantity_days]])</f>
        <v>45917</v>
      </c>
      <c r="H70">
        <f>IF(TableRefills3[[#This Row],[prev_refill_end]]="","",TableRefills3[[#This Row],[refill_date]]-TableRefills3[[#This Row],[prev_refill_end]])</f>
        <v>-3</v>
      </c>
      <c r="I70">
        <f>IF(TableRefills3[[#This Row],[gap_days]]="",0,IF(TableRefills3[[#This Row],[gap_days]]&gt;30,1,0))</f>
        <v>0</v>
      </c>
      <c r="J70">
        <f>_xlfn.MAXIFS(TableRefills3[discountinuation_flag], TableRefills3[patient_id], A70)</f>
        <v>0</v>
      </c>
      <c r="K70" s="1">
        <f>_xlfn.MINIFS(C:C,A:A,TableRefills3[[#This Row],[patient_id]])</f>
        <v>45832</v>
      </c>
      <c r="L70" s="1">
        <f>TableRefills3[[#This Row],[refill_date]]+TableRefills3[[#This Row],[quantity_days]]</f>
        <v>45944</v>
      </c>
    </row>
    <row r="71" spans="1:12" x14ac:dyDescent="0.25">
      <c r="A71" t="s">
        <v>22</v>
      </c>
      <c r="B71" t="s">
        <v>1141</v>
      </c>
      <c r="C71" s="1">
        <v>45825</v>
      </c>
      <c r="D71" s="9">
        <f t="shared" si="2"/>
        <v>1</v>
      </c>
      <c r="E71">
        <v>28</v>
      </c>
      <c r="F71" s="1" t="str">
        <f t="shared" si="3"/>
        <v/>
      </c>
      <c r="G71" s="1" t="str">
        <f>IF(TableRefills3[[#This Row],[prev_refill_days]]="","",TableRefills3[[#This Row],[prev_refill_days]]+TableRefills3[[#This Row],[quantity_days]])</f>
        <v/>
      </c>
      <c r="H71" t="str">
        <f>IF(TableRefills3[[#This Row],[prev_refill_end]]="","",TableRefills3[[#This Row],[refill_date]]-TableRefills3[[#This Row],[prev_refill_end]])</f>
        <v/>
      </c>
      <c r="I71">
        <f>IF(TableRefills3[[#This Row],[gap_days]]="",0,IF(TableRefills3[[#This Row],[gap_days]]&gt;30,1,0))</f>
        <v>0</v>
      </c>
      <c r="J71">
        <f>_xlfn.MAXIFS(TableRefills3[discountinuation_flag], TableRefills3[patient_id], A71)</f>
        <v>0</v>
      </c>
      <c r="K71" s="1">
        <f>_xlfn.MINIFS(C:C,A:A,TableRefills3[[#This Row],[patient_id]])</f>
        <v>45825</v>
      </c>
      <c r="L71" s="1">
        <f>TableRefills3[[#This Row],[refill_date]]+TableRefills3[[#This Row],[quantity_days]]</f>
        <v>45853</v>
      </c>
    </row>
    <row r="72" spans="1:12" x14ac:dyDescent="0.25">
      <c r="A72" t="s">
        <v>22</v>
      </c>
      <c r="B72" t="s">
        <v>1141</v>
      </c>
      <c r="C72" s="1">
        <v>45851</v>
      </c>
      <c r="D72" s="9">
        <f t="shared" si="2"/>
        <v>2</v>
      </c>
      <c r="E72">
        <v>28</v>
      </c>
      <c r="F72" s="1">
        <f t="shared" si="3"/>
        <v>45825</v>
      </c>
      <c r="G72" s="1">
        <f>IF(TableRefills3[[#This Row],[prev_refill_days]]="","",TableRefills3[[#This Row],[prev_refill_days]]+TableRefills3[[#This Row],[quantity_days]])</f>
        <v>45853</v>
      </c>
      <c r="H72">
        <f>IF(TableRefills3[[#This Row],[prev_refill_end]]="","",TableRefills3[[#This Row],[refill_date]]-TableRefills3[[#This Row],[prev_refill_end]])</f>
        <v>-2</v>
      </c>
      <c r="I72">
        <f>IF(TableRefills3[[#This Row],[gap_days]]="",0,IF(TableRefills3[[#This Row],[gap_days]]&gt;30,1,0))</f>
        <v>0</v>
      </c>
      <c r="J72">
        <f>_xlfn.MAXIFS(TableRefills3[discountinuation_flag], TableRefills3[patient_id], A72)</f>
        <v>0</v>
      </c>
      <c r="K72" s="1">
        <f>_xlfn.MINIFS(C:C,A:A,TableRefills3[[#This Row],[patient_id]])</f>
        <v>45825</v>
      </c>
      <c r="L72" s="1">
        <f>TableRefills3[[#This Row],[refill_date]]+TableRefills3[[#This Row],[quantity_days]]</f>
        <v>45879</v>
      </c>
    </row>
    <row r="73" spans="1:12" x14ac:dyDescent="0.25">
      <c r="A73" t="s">
        <v>22</v>
      </c>
      <c r="B73" t="s">
        <v>1141</v>
      </c>
      <c r="C73" s="1">
        <v>45880</v>
      </c>
      <c r="D73" s="9">
        <f t="shared" si="2"/>
        <v>3</v>
      </c>
      <c r="E73">
        <v>28</v>
      </c>
      <c r="F73" s="1">
        <f t="shared" si="3"/>
        <v>45851</v>
      </c>
      <c r="G73" s="1">
        <f>IF(TableRefills3[[#This Row],[prev_refill_days]]="","",TableRefills3[[#This Row],[prev_refill_days]]+TableRefills3[[#This Row],[quantity_days]])</f>
        <v>45879</v>
      </c>
      <c r="H73">
        <f>IF(TableRefills3[[#This Row],[prev_refill_end]]="","",TableRefills3[[#This Row],[refill_date]]-TableRefills3[[#This Row],[prev_refill_end]])</f>
        <v>1</v>
      </c>
      <c r="I73">
        <f>IF(TableRefills3[[#This Row],[gap_days]]="",0,IF(TableRefills3[[#This Row],[gap_days]]&gt;30,1,0))</f>
        <v>0</v>
      </c>
      <c r="J73">
        <f>_xlfn.MAXIFS(TableRefills3[discountinuation_flag], TableRefills3[patient_id], A73)</f>
        <v>0</v>
      </c>
      <c r="K73" s="1">
        <f>_xlfn.MINIFS(C:C,A:A,TableRefills3[[#This Row],[patient_id]])</f>
        <v>45825</v>
      </c>
      <c r="L73" s="1">
        <f>TableRefills3[[#This Row],[refill_date]]+TableRefills3[[#This Row],[quantity_days]]</f>
        <v>45908</v>
      </c>
    </row>
    <row r="74" spans="1:12" x14ac:dyDescent="0.25">
      <c r="A74" t="s">
        <v>23</v>
      </c>
      <c r="B74" t="s">
        <v>1145</v>
      </c>
      <c r="C74" s="1">
        <v>45714</v>
      </c>
      <c r="D74" s="9">
        <f t="shared" si="2"/>
        <v>1</v>
      </c>
      <c r="E74">
        <v>28</v>
      </c>
      <c r="F74" s="1" t="str">
        <f t="shared" si="3"/>
        <v/>
      </c>
      <c r="G74" s="1" t="str">
        <f>IF(TableRefills3[[#This Row],[prev_refill_days]]="","",TableRefills3[[#This Row],[prev_refill_days]]+TableRefills3[[#This Row],[quantity_days]])</f>
        <v/>
      </c>
      <c r="H74" t="str">
        <f>IF(TableRefills3[[#This Row],[prev_refill_end]]="","",TableRefills3[[#This Row],[refill_date]]-TableRefills3[[#This Row],[prev_refill_end]])</f>
        <v/>
      </c>
      <c r="I74">
        <f>IF(TableRefills3[[#This Row],[gap_days]]="",0,IF(TableRefills3[[#This Row],[gap_days]]&gt;30,1,0))</f>
        <v>0</v>
      </c>
      <c r="J74">
        <f>_xlfn.MAXIFS(TableRefills3[discountinuation_flag], TableRefills3[patient_id], A74)</f>
        <v>0</v>
      </c>
      <c r="K74" s="1">
        <f>_xlfn.MINIFS(C:C,A:A,TableRefills3[[#This Row],[patient_id]])</f>
        <v>45714</v>
      </c>
      <c r="L74" s="1">
        <f>TableRefills3[[#This Row],[refill_date]]+TableRefills3[[#This Row],[quantity_days]]</f>
        <v>45742</v>
      </c>
    </row>
    <row r="75" spans="1:12" x14ac:dyDescent="0.25">
      <c r="A75" t="s">
        <v>23</v>
      </c>
      <c r="B75" t="s">
        <v>1145</v>
      </c>
      <c r="C75" s="1">
        <v>45743</v>
      </c>
      <c r="D75" s="9">
        <f t="shared" si="2"/>
        <v>2</v>
      </c>
      <c r="E75">
        <v>28</v>
      </c>
      <c r="F75" s="1">
        <f t="shared" si="3"/>
        <v>45714</v>
      </c>
      <c r="G75" s="1">
        <f>IF(TableRefills3[[#This Row],[prev_refill_days]]="","",TableRefills3[[#This Row],[prev_refill_days]]+TableRefills3[[#This Row],[quantity_days]])</f>
        <v>45742</v>
      </c>
      <c r="H75">
        <f>IF(TableRefills3[[#This Row],[prev_refill_end]]="","",TableRefills3[[#This Row],[refill_date]]-TableRefills3[[#This Row],[prev_refill_end]])</f>
        <v>1</v>
      </c>
      <c r="I75">
        <f>IF(TableRefills3[[#This Row],[gap_days]]="",0,IF(TableRefills3[[#This Row],[gap_days]]&gt;30,1,0))</f>
        <v>0</v>
      </c>
      <c r="J75">
        <f>_xlfn.MAXIFS(TableRefills3[discountinuation_flag], TableRefills3[patient_id], A75)</f>
        <v>0</v>
      </c>
      <c r="K75" s="1">
        <f>_xlfn.MINIFS(C:C,A:A,TableRefills3[[#This Row],[patient_id]])</f>
        <v>45714</v>
      </c>
      <c r="L75" s="1">
        <f>TableRefills3[[#This Row],[refill_date]]+TableRefills3[[#This Row],[quantity_days]]</f>
        <v>45771</v>
      </c>
    </row>
    <row r="76" spans="1:12" x14ac:dyDescent="0.25">
      <c r="A76" t="s">
        <v>23</v>
      </c>
      <c r="B76" t="s">
        <v>1145</v>
      </c>
      <c r="C76" s="1">
        <v>45769</v>
      </c>
      <c r="D76" s="9">
        <f t="shared" si="2"/>
        <v>3</v>
      </c>
      <c r="E76">
        <v>28</v>
      </c>
      <c r="F76" s="1">
        <f t="shared" si="3"/>
        <v>45743</v>
      </c>
      <c r="G76" s="1">
        <f>IF(TableRefills3[[#This Row],[prev_refill_days]]="","",TableRefills3[[#This Row],[prev_refill_days]]+TableRefills3[[#This Row],[quantity_days]])</f>
        <v>45771</v>
      </c>
      <c r="H76">
        <f>IF(TableRefills3[[#This Row],[prev_refill_end]]="","",TableRefills3[[#This Row],[refill_date]]-TableRefills3[[#This Row],[prev_refill_end]])</f>
        <v>-2</v>
      </c>
      <c r="I76">
        <f>IF(TableRefills3[[#This Row],[gap_days]]="",0,IF(TableRefills3[[#This Row],[gap_days]]&gt;30,1,0))</f>
        <v>0</v>
      </c>
      <c r="J76">
        <f>_xlfn.MAXIFS(TableRefills3[discountinuation_flag], TableRefills3[patient_id], A76)</f>
        <v>0</v>
      </c>
      <c r="K76" s="1">
        <f>_xlfn.MINIFS(C:C,A:A,TableRefills3[[#This Row],[patient_id]])</f>
        <v>45714</v>
      </c>
      <c r="L76" s="1">
        <f>TableRefills3[[#This Row],[refill_date]]+TableRefills3[[#This Row],[quantity_days]]</f>
        <v>45797</v>
      </c>
    </row>
    <row r="77" spans="1:12" x14ac:dyDescent="0.25">
      <c r="A77" t="s">
        <v>23</v>
      </c>
      <c r="B77" t="s">
        <v>1145</v>
      </c>
      <c r="C77" s="1">
        <v>45798</v>
      </c>
      <c r="D77" s="9">
        <f t="shared" si="2"/>
        <v>4</v>
      </c>
      <c r="E77">
        <v>28</v>
      </c>
      <c r="F77" s="1">
        <f t="shared" si="3"/>
        <v>45769</v>
      </c>
      <c r="G77" s="1">
        <f>IF(TableRefills3[[#This Row],[prev_refill_days]]="","",TableRefills3[[#This Row],[prev_refill_days]]+TableRefills3[[#This Row],[quantity_days]])</f>
        <v>45797</v>
      </c>
      <c r="H77">
        <f>IF(TableRefills3[[#This Row],[prev_refill_end]]="","",TableRefills3[[#This Row],[refill_date]]-TableRefills3[[#This Row],[prev_refill_end]])</f>
        <v>1</v>
      </c>
      <c r="I77">
        <f>IF(TableRefills3[[#This Row],[gap_days]]="",0,IF(TableRefills3[[#This Row],[gap_days]]&gt;30,1,0))</f>
        <v>0</v>
      </c>
      <c r="J77">
        <f>_xlfn.MAXIFS(TableRefills3[discountinuation_flag], TableRefills3[patient_id], A77)</f>
        <v>0</v>
      </c>
      <c r="K77" s="1">
        <f>_xlfn.MINIFS(C:C,A:A,TableRefills3[[#This Row],[patient_id]])</f>
        <v>45714</v>
      </c>
      <c r="L77" s="1">
        <f>TableRefills3[[#This Row],[refill_date]]+TableRefills3[[#This Row],[quantity_days]]</f>
        <v>45826</v>
      </c>
    </row>
    <row r="78" spans="1:12" x14ac:dyDescent="0.25">
      <c r="A78" t="s">
        <v>23</v>
      </c>
      <c r="B78" t="s">
        <v>1145</v>
      </c>
      <c r="C78" s="1">
        <v>45823</v>
      </c>
      <c r="D78" s="9">
        <f t="shared" si="2"/>
        <v>5</v>
      </c>
      <c r="E78">
        <v>28</v>
      </c>
      <c r="F78" s="1">
        <f t="shared" si="3"/>
        <v>45798</v>
      </c>
      <c r="G78" s="1">
        <f>IF(TableRefills3[[#This Row],[prev_refill_days]]="","",TableRefills3[[#This Row],[prev_refill_days]]+TableRefills3[[#This Row],[quantity_days]])</f>
        <v>45826</v>
      </c>
      <c r="H78">
        <f>IF(TableRefills3[[#This Row],[prev_refill_end]]="","",TableRefills3[[#This Row],[refill_date]]-TableRefills3[[#This Row],[prev_refill_end]])</f>
        <v>-3</v>
      </c>
      <c r="I78">
        <f>IF(TableRefills3[[#This Row],[gap_days]]="",0,IF(TableRefills3[[#This Row],[gap_days]]&gt;30,1,0))</f>
        <v>0</v>
      </c>
      <c r="J78">
        <f>_xlfn.MAXIFS(TableRefills3[discountinuation_flag], TableRefills3[patient_id], A78)</f>
        <v>0</v>
      </c>
      <c r="K78" s="1">
        <f>_xlfn.MINIFS(C:C,A:A,TableRefills3[[#This Row],[patient_id]])</f>
        <v>45714</v>
      </c>
      <c r="L78" s="1">
        <f>TableRefills3[[#This Row],[refill_date]]+TableRefills3[[#This Row],[quantity_days]]</f>
        <v>45851</v>
      </c>
    </row>
    <row r="79" spans="1:12" x14ac:dyDescent="0.25">
      <c r="A79" t="s">
        <v>23</v>
      </c>
      <c r="B79" t="s">
        <v>1145</v>
      </c>
      <c r="C79" s="1">
        <v>45849</v>
      </c>
      <c r="D79" s="9">
        <f t="shared" si="2"/>
        <v>6</v>
      </c>
      <c r="E79">
        <v>28</v>
      </c>
      <c r="F79" s="1">
        <f t="shared" si="3"/>
        <v>45823</v>
      </c>
      <c r="G79" s="1">
        <f>IF(TableRefills3[[#This Row],[prev_refill_days]]="","",TableRefills3[[#This Row],[prev_refill_days]]+TableRefills3[[#This Row],[quantity_days]])</f>
        <v>45851</v>
      </c>
      <c r="H79">
        <f>IF(TableRefills3[[#This Row],[prev_refill_end]]="","",TableRefills3[[#This Row],[refill_date]]-TableRefills3[[#This Row],[prev_refill_end]])</f>
        <v>-2</v>
      </c>
      <c r="I79">
        <f>IF(TableRefills3[[#This Row],[gap_days]]="",0,IF(TableRefills3[[#This Row],[gap_days]]&gt;30,1,0))</f>
        <v>0</v>
      </c>
      <c r="J79">
        <f>_xlfn.MAXIFS(TableRefills3[discountinuation_flag], TableRefills3[patient_id], A79)</f>
        <v>0</v>
      </c>
      <c r="K79" s="1">
        <f>_xlfn.MINIFS(C:C,A:A,TableRefills3[[#This Row],[patient_id]])</f>
        <v>45714</v>
      </c>
      <c r="L79" s="1">
        <f>TableRefills3[[#This Row],[refill_date]]+TableRefills3[[#This Row],[quantity_days]]</f>
        <v>45877</v>
      </c>
    </row>
    <row r="80" spans="1:12" x14ac:dyDescent="0.25">
      <c r="A80" t="s">
        <v>24</v>
      </c>
      <c r="B80" t="s">
        <v>1152</v>
      </c>
      <c r="C80" s="1">
        <v>45715</v>
      </c>
      <c r="D80" s="9">
        <f t="shared" si="2"/>
        <v>1</v>
      </c>
      <c r="E80">
        <v>28</v>
      </c>
      <c r="F80" s="1" t="str">
        <f t="shared" si="3"/>
        <v/>
      </c>
      <c r="G80" s="1" t="str">
        <f>IF(TableRefills3[[#This Row],[prev_refill_days]]="","",TableRefills3[[#This Row],[prev_refill_days]]+TableRefills3[[#This Row],[quantity_days]])</f>
        <v/>
      </c>
      <c r="H80" t="str">
        <f>IF(TableRefills3[[#This Row],[prev_refill_end]]="","",TableRefills3[[#This Row],[refill_date]]-TableRefills3[[#This Row],[prev_refill_end]])</f>
        <v/>
      </c>
      <c r="I80">
        <f>IF(TableRefills3[[#This Row],[gap_days]]="",0,IF(TableRefills3[[#This Row],[gap_days]]&gt;30,1,0))</f>
        <v>0</v>
      </c>
      <c r="J80">
        <f>_xlfn.MAXIFS(TableRefills3[discountinuation_flag], TableRefills3[patient_id], A80)</f>
        <v>0</v>
      </c>
      <c r="K80" s="1">
        <f>_xlfn.MINIFS(C:C,A:A,TableRefills3[[#This Row],[patient_id]])</f>
        <v>45715</v>
      </c>
      <c r="L80" s="1">
        <f>TableRefills3[[#This Row],[refill_date]]+TableRefills3[[#This Row],[quantity_days]]</f>
        <v>45743</v>
      </c>
    </row>
    <row r="81" spans="1:12" x14ac:dyDescent="0.25">
      <c r="A81" t="s">
        <v>24</v>
      </c>
      <c r="B81" t="s">
        <v>1152</v>
      </c>
      <c r="C81" s="1">
        <v>45746</v>
      </c>
      <c r="D81" s="9">
        <f t="shared" si="2"/>
        <v>2</v>
      </c>
      <c r="E81">
        <v>28</v>
      </c>
      <c r="F81" s="1">
        <f t="shared" si="3"/>
        <v>45715</v>
      </c>
      <c r="G81" s="1">
        <f>IF(TableRefills3[[#This Row],[prev_refill_days]]="","",TableRefills3[[#This Row],[prev_refill_days]]+TableRefills3[[#This Row],[quantity_days]])</f>
        <v>45743</v>
      </c>
      <c r="H81">
        <f>IF(TableRefills3[[#This Row],[prev_refill_end]]="","",TableRefills3[[#This Row],[refill_date]]-TableRefills3[[#This Row],[prev_refill_end]])</f>
        <v>3</v>
      </c>
      <c r="I81">
        <f>IF(TableRefills3[[#This Row],[gap_days]]="",0,IF(TableRefills3[[#This Row],[gap_days]]&gt;30,1,0))</f>
        <v>0</v>
      </c>
      <c r="J81">
        <f>_xlfn.MAXIFS(TableRefills3[discountinuation_flag], TableRefills3[patient_id], A81)</f>
        <v>0</v>
      </c>
      <c r="K81" s="1">
        <f>_xlfn.MINIFS(C:C,A:A,TableRefills3[[#This Row],[patient_id]])</f>
        <v>45715</v>
      </c>
      <c r="L81" s="1">
        <f>TableRefills3[[#This Row],[refill_date]]+TableRefills3[[#This Row],[quantity_days]]</f>
        <v>45774</v>
      </c>
    </row>
    <row r="82" spans="1:12" x14ac:dyDescent="0.25">
      <c r="A82" t="s">
        <v>24</v>
      </c>
      <c r="B82" t="s">
        <v>1152</v>
      </c>
      <c r="C82" s="1">
        <v>45776</v>
      </c>
      <c r="D82" s="9">
        <f t="shared" si="2"/>
        <v>3</v>
      </c>
      <c r="E82">
        <v>28</v>
      </c>
      <c r="F82" s="1">
        <f t="shared" si="3"/>
        <v>45746</v>
      </c>
      <c r="G82" s="1">
        <f>IF(TableRefills3[[#This Row],[prev_refill_days]]="","",TableRefills3[[#This Row],[prev_refill_days]]+TableRefills3[[#This Row],[quantity_days]])</f>
        <v>45774</v>
      </c>
      <c r="H82">
        <f>IF(TableRefills3[[#This Row],[prev_refill_end]]="","",TableRefills3[[#This Row],[refill_date]]-TableRefills3[[#This Row],[prev_refill_end]])</f>
        <v>2</v>
      </c>
      <c r="I82">
        <f>IF(TableRefills3[[#This Row],[gap_days]]="",0,IF(TableRefills3[[#This Row],[gap_days]]&gt;30,1,0))</f>
        <v>0</v>
      </c>
      <c r="J82">
        <f>_xlfn.MAXIFS(TableRefills3[discountinuation_flag], TableRefills3[patient_id], A82)</f>
        <v>0</v>
      </c>
      <c r="K82" s="1">
        <f>_xlfn.MINIFS(C:C,A:A,TableRefills3[[#This Row],[patient_id]])</f>
        <v>45715</v>
      </c>
      <c r="L82" s="1">
        <f>TableRefills3[[#This Row],[refill_date]]+TableRefills3[[#This Row],[quantity_days]]</f>
        <v>45804</v>
      </c>
    </row>
    <row r="83" spans="1:12" x14ac:dyDescent="0.25">
      <c r="A83" t="s">
        <v>25</v>
      </c>
      <c r="B83" t="s">
        <v>1156</v>
      </c>
      <c r="C83" s="1">
        <v>45765</v>
      </c>
      <c r="D83" s="9">
        <f t="shared" si="2"/>
        <v>1</v>
      </c>
      <c r="E83">
        <v>21</v>
      </c>
      <c r="F83" s="1" t="str">
        <f t="shared" si="3"/>
        <v/>
      </c>
      <c r="G83" s="1" t="str">
        <f>IF(TableRefills3[[#This Row],[prev_refill_days]]="","",TableRefills3[[#This Row],[prev_refill_days]]+TableRefills3[[#This Row],[quantity_days]])</f>
        <v/>
      </c>
      <c r="H83" t="str">
        <f>IF(TableRefills3[[#This Row],[prev_refill_end]]="","",TableRefills3[[#This Row],[refill_date]]-TableRefills3[[#This Row],[prev_refill_end]])</f>
        <v/>
      </c>
      <c r="I83">
        <f>IF(TableRefills3[[#This Row],[gap_days]]="",0,IF(TableRefills3[[#This Row],[gap_days]]&gt;30,1,0))</f>
        <v>0</v>
      </c>
      <c r="J83">
        <f>_xlfn.MAXIFS(TableRefills3[discountinuation_flag], TableRefills3[patient_id], A83)</f>
        <v>0</v>
      </c>
      <c r="K83" s="1">
        <f>_xlfn.MINIFS(C:C,A:A,TableRefills3[[#This Row],[patient_id]])</f>
        <v>45765</v>
      </c>
      <c r="L83" s="1">
        <f>TableRefills3[[#This Row],[refill_date]]+TableRefills3[[#This Row],[quantity_days]]</f>
        <v>45786</v>
      </c>
    </row>
    <row r="84" spans="1:12" x14ac:dyDescent="0.25">
      <c r="A84" t="s">
        <v>25</v>
      </c>
      <c r="B84" t="s">
        <v>1156</v>
      </c>
      <c r="C84" s="1">
        <v>45786</v>
      </c>
      <c r="D84" s="9">
        <f t="shared" si="2"/>
        <v>2</v>
      </c>
      <c r="E84">
        <v>21</v>
      </c>
      <c r="F84" s="1">
        <f t="shared" si="3"/>
        <v>45765</v>
      </c>
      <c r="G84" s="1">
        <f>IF(TableRefills3[[#This Row],[prev_refill_days]]="","",TableRefills3[[#This Row],[prev_refill_days]]+TableRefills3[[#This Row],[quantity_days]])</f>
        <v>45786</v>
      </c>
      <c r="H84">
        <f>IF(TableRefills3[[#This Row],[prev_refill_end]]="","",TableRefills3[[#This Row],[refill_date]]-TableRefills3[[#This Row],[prev_refill_end]])</f>
        <v>0</v>
      </c>
      <c r="I84">
        <f>IF(TableRefills3[[#This Row],[gap_days]]="",0,IF(TableRefills3[[#This Row],[gap_days]]&gt;30,1,0))</f>
        <v>0</v>
      </c>
      <c r="J84">
        <f>_xlfn.MAXIFS(TableRefills3[discountinuation_flag], TableRefills3[patient_id], A84)</f>
        <v>0</v>
      </c>
      <c r="K84" s="1">
        <f>_xlfn.MINIFS(C:C,A:A,TableRefills3[[#This Row],[patient_id]])</f>
        <v>45765</v>
      </c>
      <c r="L84" s="1">
        <f>TableRefills3[[#This Row],[refill_date]]+TableRefills3[[#This Row],[quantity_days]]</f>
        <v>45807</v>
      </c>
    </row>
    <row r="85" spans="1:12" x14ac:dyDescent="0.25">
      <c r="A85" t="s">
        <v>25</v>
      </c>
      <c r="B85" t="s">
        <v>1156</v>
      </c>
      <c r="C85" s="1">
        <v>45805</v>
      </c>
      <c r="D85" s="9">
        <f t="shared" si="2"/>
        <v>3</v>
      </c>
      <c r="E85">
        <v>21</v>
      </c>
      <c r="F85" s="1">
        <f t="shared" si="3"/>
        <v>45786</v>
      </c>
      <c r="G85" s="1">
        <f>IF(TableRefills3[[#This Row],[prev_refill_days]]="","",TableRefills3[[#This Row],[prev_refill_days]]+TableRefills3[[#This Row],[quantity_days]])</f>
        <v>45807</v>
      </c>
      <c r="H85">
        <f>IF(TableRefills3[[#This Row],[prev_refill_end]]="","",TableRefills3[[#This Row],[refill_date]]-TableRefills3[[#This Row],[prev_refill_end]])</f>
        <v>-2</v>
      </c>
      <c r="I85">
        <f>IF(TableRefills3[[#This Row],[gap_days]]="",0,IF(TableRefills3[[#This Row],[gap_days]]&gt;30,1,0))</f>
        <v>0</v>
      </c>
      <c r="J85">
        <f>_xlfn.MAXIFS(TableRefills3[discountinuation_flag], TableRefills3[patient_id], A85)</f>
        <v>0</v>
      </c>
      <c r="K85" s="1">
        <f>_xlfn.MINIFS(C:C,A:A,TableRefills3[[#This Row],[patient_id]])</f>
        <v>45765</v>
      </c>
      <c r="L85" s="1">
        <f>TableRefills3[[#This Row],[refill_date]]+TableRefills3[[#This Row],[quantity_days]]</f>
        <v>45826</v>
      </c>
    </row>
    <row r="86" spans="1:12" x14ac:dyDescent="0.25">
      <c r="A86" t="s">
        <v>26</v>
      </c>
      <c r="B86" t="s">
        <v>1160</v>
      </c>
      <c r="C86" s="1">
        <v>45753</v>
      </c>
      <c r="D86" s="9">
        <f t="shared" si="2"/>
        <v>1</v>
      </c>
      <c r="E86">
        <v>30</v>
      </c>
      <c r="F86" s="1" t="str">
        <f t="shared" si="3"/>
        <v/>
      </c>
      <c r="G86" s="1" t="str">
        <f>IF(TableRefills3[[#This Row],[prev_refill_days]]="","",TableRefills3[[#This Row],[prev_refill_days]]+TableRefills3[[#This Row],[quantity_days]])</f>
        <v/>
      </c>
      <c r="H86" t="str">
        <f>IF(TableRefills3[[#This Row],[prev_refill_end]]="","",TableRefills3[[#This Row],[refill_date]]-TableRefills3[[#This Row],[prev_refill_end]])</f>
        <v/>
      </c>
      <c r="I86">
        <f>IF(TableRefills3[[#This Row],[gap_days]]="",0,IF(TableRefills3[[#This Row],[gap_days]]&gt;30,1,0))</f>
        <v>0</v>
      </c>
      <c r="J86">
        <f>_xlfn.MAXIFS(TableRefills3[discountinuation_flag], TableRefills3[patient_id], A86)</f>
        <v>0</v>
      </c>
      <c r="K86" s="1">
        <f>_xlfn.MINIFS(C:C,A:A,TableRefills3[[#This Row],[patient_id]])</f>
        <v>45753</v>
      </c>
      <c r="L86" s="1">
        <f>TableRefills3[[#This Row],[refill_date]]+TableRefills3[[#This Row],[quantity_days]]</f>
        <v>45783</v>
      </c>
    </row>
    <row r="87" spans="1:12" x14ac:dyDescent="0.25">
      <c r="A87" t="s">
        <v>26</v>
      </c>
      <c r="B87" t="s">
        <v>1160</v>
      </c>
      <c r="C87" s="1">
        <v>45785</v>
      </c>
      <c r="D87" s="9">
        <f t="shared" si="2"/>
        <v>2</v>
      </c>
      <c r="E87">
        <v>30</v>
      </c>
      <c r="F87" s="1">
        <f t="shared" si="3"/>
        <v>45753</v>
      </c>
      <c r="G87" s="1">
        <f>IF(TableRefills3[[#This Row],[prev_refill_days]]="","",TableRefills3[[#This Row],[prev_refill_days]]+TableRefills3[[#This Row],[quantity_days]])</f>
        <v>45783</v>
      </c>
      <c r="H87">
        <f>IF(TableRefills3[[#This Row],[prev_refill_end]]="","",TableRefills3[[#This Row],[refill_date]]-TableRefills3[[#This Row],[prev_refill_end]])</f>
        <v>2</v>
      </c>
      <c r="I87">
        <f>IF(TableRefills3[[#This Row],[gap_days]]="",0,IF(TableRefills3[[#This Row],[gap_days]]&gt;30,1,0))</f>
        <v>0</v>
      </c>
      <c r="J87">
        <f>_xlfn.MAXIFS(TableRefills3[discountinuation_flag], TableRefills3[patient_id], A87)</f>
        <v>0</v>
      </c>
      <c r="K87" s="1">
        <f>_xlfn.MINIFS(C:C,A:A,TableRefills3[[#This Row],[patient_id]])</f>
        <v>45753</v>
      </c>
      <c r="L87" s="1">
        <f>TableRefills3[[#This Row],[refill_date]]+TableRefills3[[#This Row],[quantity_days]]</f>
        <v>45815</v>
      </c>
    </row>
    <row r="88" spans="1:12" x14ac:dyDescent="0.25">
      <c r="A88" t="s">
        <v>26</v>
      </c>
      <c r="B88" t="s">
        <v>1160</v>
      </c>
      <c r="C88" s="1">
        <v>45812</v>
      </c>
      <c r="D88" s="9">
        <f t="shared" si="2"/>
        <v>3</v>
      </c>
      <c r="E88">
        <v>30</v>
      </c>
      <c r="F88" s="1">
        <f t="shared" si="3"/>
        <v>45785</v>
      </c>
      <c r="G88" s="1">
        <f>IF(TableRefills3[[#This Row],[prev_refill_days]]="","",TableRefills3[[#This Row],[prev_refill_days]]+TableRefills3[[#This Row],[quantity_days]])</f>
        <v>45815</v>
      </c>
      <c r="H88">
        <f>IF(TableRefills3[[#This Row],[prev_refill_end]]="","",TableRefills3[[#This Row],[refill_date]]-TableRefills3[[#This Row],[prev_refill_end]])</f>
        <v>-3</v>
      </c>
      <c r="I88">
        <f>IF(TableRefills3[[#This Row],[gap_days]]="",0,IF(TableRefills3[[#This Row],[gap_days]]&gt;30,1,0))</f>
        <v>0</v>
      </c>
      <c r="J88">
        <f>_xlfn.MAXIFS(TableRefills3[discountinuation_flag], TableRefills3[patient_id], A88)</f>
        <v>0</v>
      </c>
      <c r="K88" s="1">
        <f>_xlfn.MINIFS(C:C,A:A,TableRefills3[[#This Row],[patient_id]])</f>
        <v>45753</v>
      </c>
      <c r="L88" s="1">
        <f>TableRefills3[[#This Row],[refill_date]]+TableRefills3[[#This Row],[quantity_days]]</f>
        <v>45842</v>
      </c>
    </row>
    <row r="89" spans="1:12" x14ac:dyDescent="0.25">
      <c r="A89" t="s">
        <v>26</v>
      </c>
      <c r="B89" t="s">
        <v>1160</v>
      </c>
      <c r="C89" s="1">
        <v>45845</v>
      </c>
      <c r="D89" s="9">
        <f t="shared" si="2"/>
        <v>4</v>
      </c>
      <c r="E89">
        <v>30</v>
      </c>
      <c r="F89" s="1">
        <f t="shared" si="3"/>
        <v>45812</v>
      </c>
      <c r="G89" s="1">
        <f>IF(TableRefills3[[#This Row],[prev_refill_days]]="","",TableRefills3[[#This Row],[prev_refill_days]]+TableRefills3[[#This Row],[quantity_days]])</f>
        <v>45842</v>
      </c>
      <c r="H89">
        <f>IF(TableRefills3[[#This Row],[prev_refill_end]]="","",TableRefills3[[#This Row],[refill_date]]-TableRefills3[[#This Row],[prev_refill_end]])</f>
        <v>3</v>
      </c>
      <c r="I89">
        <f>IF(TableRefills3[[#This Row],[gap_days]]="",0,IF(TableRefills3[[#This Row],[gap_days]]&gt;30,1,0))</f>
        <v>0</v>
      </c>
      <c r="J89">
        <f>_xlfn.MAXIFS(TableRefills3[discountinuation_flag], TableRefills3[patient_id], A89)</f>
        <v>0</v>
      </c>
      <c r="K89" s="1">
        <f>_xlfn.MINIFS(C:C,A:A,TableRefills3[[#This Row],[patient_id]])</f>
        <v>45753</v>
      </c>
      <c r="L89" s="1">
        <f>TableRefills3[[#This Row],[refill_date]]+TableRefills3[[#This Row],[quantity_days]]</f>
        <v>45875</v>
      </c>
    </row>
    <row r="90" spans="1:12" x14ac:dyDescent="0.25">
      <c r="A90" t="s">
        <v>27</v>
      </c>
      <c r="B90" t="s">
        <v>1165</v>
      </c>
      <c r="C90" s="1">
        <v>45807</v>
      </c>
      <c r="D90" s="9">
        <f t="shared" si="2"/>
        <v>1</v>
      </c>
      <c r="E90">
        <v>28</v>
      </c>
      <c r="F90" s="1" t="str">
        <f t="shared" si="3"/>
        <v/>
      </c>
      <c r="G90" s="1" t="str">
        <f>IF(TableRefills3[[#This Row],[prev_refill_days]]="","",TableRefills3[[#This Row],[prev_refill_days]]+TableRefills3[[#This Row],[quantity_days]])</f>
        <v/>
      </c>
      <c r="H90" t="str">
        <f>IF(TableRefills3[[#This Row],[prev_refill_end]]="","",TableRefills3[[#This Row],[refill_date]]-TableRefills3[[#This Row],[prev_refill_end]])</f>
        <v/>
      </c>
      <c r="I90">
        <f>IF(TableRefills3[[#This Row],[gap_days]]="",0,IF(TableRefills3[[#This Row],[gap_days]]&gt;30,1,0))</f>
        <v>0</v>
      </c>
      <c r="J90">
        <f>_xlfn.MAXIFS(TableRefills3[discountinuation_flag], TableRefills3[patient_id], A90)</f>
        <v>0</v>
      </c>
      <c r="K90" s="1">
        <f>_xlfn.MINIFS(C:C,A:A,TableRefills3[[#This Row],[patient_id]])</f>
        <v>45807</v>
      </c>
      <c r="L90" s="1">
        <f>TableRefills3[[#This Row],[refill_date]]+TableRefills3[[#This Row],[quantity_days]]</f>
        <v>45835</v>
      </c>
    </row>
    <row r="91" spans="1:12" x14ac:dyDescent="0.25">
      <c r="A91" t="s">
        <v>27</v>
      </c>
      <c r="B91" t="s">
        <v>1165</v>
      </c>
      <c r="C91" s="1">
        <v>45838</v>
      </c>
      <c r="D91" s="9">
        <f t="shared" si="2"/>
        <v>2</v>
      </c>
      <c r="E91">
        <v>28</v>
      </c>
      <c r="F91" s="1">
        <f t="shared" si="3"/>
        <v>45807</v>
      </c>
      <c r="G91" s="1">
        <f>IF(TableRefills3[[#This Row],[prev_refill_days]]="","",TableRefills3[[#This Row],[prev_refill_days]]+TableRefills3[[#This Row],[quantity_days]])</f>
        <v>45835</v>
      </c>
      <c r="H91">
        <f>IF(TableRefills3[[#This Row],[prev_refill_end]]="","",TableRefills3[[#This Row],[refill_date]]-TableRefills3[[#This Row],[prev_refill_end]])</f>
        <v>3</v>
      </c>
      <c r="I91">
        <f>IF(TableRefills3[[#This Row],[gap_days]]="",0,IF(TableRefills3[[#This Row],[gap_days]]&gt;30,1,0))</f>
        <v>0</v>
      </c>
      <c r="J91">
        <f>_xlfn.MAXIFS(TableRefills3[discountinuation_flag], TableRefills3[patient_id], A91)</f>
        <v>0</v>
      </c>
      <c r="K91" s="1">
        <f>_xlfn.MINIFS(C:C,A:A,TableRefills3[[#This Row],[patient_id]])</f>
        <v>45807</v>
      </c>
      <c r="L91" s="1">
        <f>TableRefills3[[#This Row],[refill_date]]+TableRefills3[[#This Row],[quantity_days]]</f>
        <v>45866</v>
      </c>
    </row>
    <row r="92" spans="1:12" x14ac:dyDescent="0.25">
      <c r="A92" t="s">
        <v>27</v>
      </c>
      <c r="B92" t="s">
        <v>1165</v>
      </c>
      <c r="C92" s="1">
        <v>45869</v>
      </c>
      <c r="D92" s="9">
        <f t="shared" si="2"/>
        <v>3</v>
      </c>
      <c r="E92">
        <v>28</v>
      </c>
      <c r="F92" s="1">
        <f t="shared" si="3"/>
        <v>45838</v>
      </c>
      <c r="G92" s="1">
        <f>IF(TableRefills3[[#This Row],[prev_refill_days]]="","",TableRefills3[[#This Row],[prev_refill_days]]+TableRefills3[[#This Row],[quantity_days]])</f>
        <v>45866</v>
      </c>
      <c r="H92">
        <f>IF(TableRefills3[[#This Row],[prev_refill_end]]="","",TableRefills3[[#This Row],[refill_date]]-TableRefills3[[#This Row],[prev_refill_end]])</f>
        <v>3</v>
      </c>
      <c r="I92">
        <f>IF(TableRefills3[[#This Row],[gap_days]]="",0,IF(TableRefills3[[#This Row],[gap_days]]&gt;30,1,0))</f>
        <v>0</v>
      </c>
      <c r="J92">
        <f>_xlfn.MAXIFS(TableRefills3[discountinuation_flag], TableRefills3[patient_id], A92)</f>
        <v>0</v>
      </c>
      <c r="K92" s="1">
        <f>_xlfn.MINIFS(C:C,A:A,TableRefills3[[#This Row],[patient_id]])</f>
        <v>45807</v>
      </c>
      <c r="L92" s="1">
        <f>TableRefills3[[#This Row],[refill_date]]+TableRefills3[[#This Row],[quantity_days]]</f>
        <v>45897</v>
      </c>
    </row>
    <row r="93" spans="1:12" x14ac:dyDescent="0.25">
      <c r="A93" t="s">
        <v>27</v>
      </c>
      <c r="B93" t="s">
        <v>1165</v>
      </c>
      <c r="C93" s="1">
        <v>45896</v>
      </c>
      <c r="D93" s="9">
        <f t="shared" si="2"/>
        <v>4</v>
      </c>
      <c r="E93">
        <v>28</v>
      </c>
      <c r="F93" s="1">
        <f t="shared" si="3"/>
        <v>45869</v>
      </c>
      <c r="G93" s="1">
        <f>IF(TableRefills3[[#This Row],[prev_refill_days]]="","",TableRefills3[[#This Row],[prev_refill_days]]+TableRefills3[[#This Row],[quantity_days]])</f>
        <v>45897</v>
      </c>
      <c r="H93">
        <f>IF(TableRefills3[[#This Row],[prev_refill_end]]="","",TableRefills3[[#This Row],[refill_date]]-TableRefills3[[#This Row],[prev_refill_end]])</f>
        <v>-1</v>
      </c>
      <c r="I93">
        <f>IF(TableRefills3[[#This Row],[gap_days]]="",0,IF(TableRefills3[[#This Row],[gap_days]]&gt;30,1,0))</f>
        <v>0</v>
      </c>
      <c r="J93">
        <f>_xlfn.MAXIFS(TableRefills3[discountinuation_flag], TableRefills3[patient_id], A93)</f>
        <v>0</v>
      </c>
      <c r="K93" s="1">
        <f>_xlfn.MINIFS(C:C,A:A,TableRefills3[[#This Row],[patient_id]])</f>
        <v>45807</v>
      </c>
      <c r="L93" s="1">
        <f>TableRefills3[[#This Row],[refill_date]]+TableRefills3[[#This Row],[quantity_days]]</f>
        <v>45924</v>
      </c>
    </row>
    <row r="94" spans="1:12" x14ac:dyDescent="0.25">
      <c r="A94" t="s">
        <v>27</v>
      </c>
      <c r="B94" t="s">
        <v>1165</v>
      </c>
      <c r="C94" s="1">
        <v>45922</v>
      </c>
      <c r="D94" s="9">
        <f t="shared" si="2"/>
        <v>5</v>
      </c>
      <c r="E94">
        <v>28</v>
      </c>
      <c r="F94" s="1">
        <f t="shared" si="3"/>
        <v>45896</v>
      </c>
      <c r="G94" s="1">
        <f>IF(TableRefills3[[#This Row],[prev_refill_days]]="","",TableRefills3[[#This Row],[prev_refill_days]]+TableRefills3[[#This Row],[quantity_days]])</f>
        <v>45924</v>
      </c>
      <c r="H94">
        <f>IF(TableRefills3[[#This Row],[prev_refill_end]]="","",TableRefills3[[#This Row],[refill_date]]-TableRefills3[[#This Row],[prev_refill_end]])</f>
        <v>-2</v>
      </c>
      <c r="I94">
        <f>IF(TableRefills3[[#This Row],[gap_days]]="",0,IF(TableRefills3[[#This Row],[gap_days]]&gt;30,1,0))</f>
        <v>0</v>
      </c>
      <c r="J94">
        <f>_xlfn.MAXIFS(TableRefills3[discountinuation_flag], TableRefills3[patient_id], A94)</f>
        <v>0</v>
      </c>
      <c r="K94" s="1">
        <f>_xlfn.MINIFS(C:C,A:A,TableRefills3[[#This Row],[patient_id]])</f>
        <v>45807</v>
      </c>
      <c r="L94" s="1">
        <f>TableRefills3[[#This Row],[refill_date]]+TableRefills3[[#This Row],[quantity_days]]</f>
        <v>45950</v>
      </c>
    </row>
    <row r="95" spans="1:12" x14ac:dyDescent="0.25">
      <c r="A95" t="s">
        <v>27</v>
      </c>
      <c r="B95" t="s">
        <v>1165</v>
      </c>
      <c r="C95" s="1">
        <v>45952</v>
      </c>
      <c r="D95" s="9">
        <f t="shared" si="2"/>
        <v>6</v>
      </c>
      <c r="E95">
        <v>28</v>
      </c>
      <c r="F95" s="1">
        <f t="shared" si="3"/>
        <v>45922</v>
      </c>
      <c r="G95" s="1">
        <f>IF(TableRefills3[[#This Row],[prev_refill_days]]="","",TableRefills3[[#This Row],[prev_refill_days]]+TableRefills3[[#This Row],[quantity_days]])</f>
        <v>45950</v>
      </c>
      <c r="H95">
        <f>IF(TableRefills3[[#This Row],[prev_refill_end]]="","",TableRefills3[[#This Row],[refill_date]]-TableRefills3[[#This Row],[prev_refill_end]])</f>
        <v>2</v>
      </c>
      <c r="I95">
        <f>IF(TableRefills3[[#This Row],[gap_days]]="",0,IF(TableRefills3[[#This Row],[gap_days]]&gt;30,1,0))</f>
        <v>0</v>
      </c>
      <c r="J95">
        <f>_xlfn.MAXIFS(TableRefills3[discountinuation_flag], TableRefills3[patient_id], A95)</f>
        <v>0</v>
      </c>
      <c r="K95" s="1">
        <f>_xlfn.MINIFS(C:C,A:A,TableRefills3[[#This Row],[patient_id]])</f>
        <v>45807</v>
      </c>
      <c r="L95" s="1">
        <f>TableRefills3[[#This Row],[refill_date]]+TableRefills3[[#This Row],[quantity_days]]</f>
        <v>45980</v>
      </c>
    </row>
    <row r="96" spans="1:12" x14ac:dyDescent="0.25">
      <c r="A96" t="s">
        <v>28</v>
      </c>
      <c r="B96" t="s">
        <v>1172</v>
      </c>
      <c r="C96" s="1">
        <v>45776</v>
      </c>
      <c r="D96" s="9">
        <f t="shared" si="2"/>
        <v>1</v>
      </c>
      <c r="E96">
        <v>30</v>
      </c>
      <c r="F96" s="1" t="str">
        <f t="shared" si="3"/>
        <v/>
      </c>
      <c r="G96" s="1" t="str">
        <f>IF(TableRefills3[[#This Row],[prev_refill_days]]="","",TableRefills3[[#This Row],[prev_refill_days]]+TableRefills3[[#This Row],[quantity_days]])</f>
        <v/>
      </c>
      <c r="H96" t="str">
        <f>IF(TableRefills3[[#This Row],[prev_refill_end]]="","",TableRefills3[[#This Row],[refill_date]]-TableRefills3[[#This Row],[prev_refill_end]])</f>
        <v/>
      </c>
      <c r="I96">
        <f>IF(TableRefills3[[#This Row],[gap_days]]="",0,IF(TableRefills3[[#This Row],[gap_days]]&gt;30,1,0))</f>
        <v>0</v>
      </c>
      <c r="J96">
        <f>_xlfn.MAXIFS(TableRefills3[discountinuation_flag], TableRefills3[patient_id], A96)</f>
        <v>0</v>
      </c>
      <c r="K96" s="1">
        <f>_xlfn.MINIFS(C:C,A:A,TableRefills3[[#This Row],[patient_id]])</f>
        <v>45776</v>
      </c>
      <c r="L96" s="1">
        <f>TableRefills3[[#This Row],[refill_date]]+TableRefills3[[#This Row],[quantity_days]]</f>
        <v>45806</v>
      </c>
    </row>
    <row r="97" spans="1:12" x14ac:dyDescent="0.25">
      <c r="A97" t="s">
        <v>28</v>
      </c>
      <c r="B97" t="s">
        <v>1172</v>
      </c>
      <c r="C97" s="1">
        <v>45804</v>
      </c>
      <c r="D97" s="9">
        <f t="shared" si="2"/>
        <v>2</v>
      </c>
      <c r="E97">
        <v>30</v>
      </c>
      <c r="F97" s="1">
        <f t="shared" si="3"/>
        <v>45776</v>
      </c>
      <c r="G97" s="1">
        <f>IF(TableRefills3[[#This Row],[prev_refill_days]]="","",TableRefills3[[#This Row],[prev_refill_days]]+TableRefills3[[#This Row],[quantity_days]])</f>
        <v>45806</v>
      </c>
      <c r="H97">
        <f>IF(TableRefills3[[#This Row],[prev_refill_end]]="","",TableRefills3[[#This Row],[refill_date]]-TableRefills3[[#This Row],[prev_refill_end]])</f>
        <v>-2</v>
      </c>
      <c r="I97">
        <f>IF(TableRefills3[[#This Row],[gap_days]]="",0,IF(TableRefills3[[#This Row],[gap_days]]&gt;30,1,0))</f>
        <v>0</v>
      </c>
      <c r="J97">
        <f>_xlfn.MAXIFS(TableRefills3[discountinuation_flag], TableRefills3[patient_id], A97)</f>
        <v>0</v>
      </c>
      <c r="K97" s="1">
        <f>_xlfn.MINIFS(C:C,A:A,TableRefills3[[#This Row],[patient_id]])</f>
        <v>45776</v>
      </c>
      <c r="L97" s="1">
        <f>TableRefills3[[#This Row],[refill_date]]+TableRefills3[[#This Row],[quantity_days]]</f>
        <v>45834</v>
      </c>
    </row>
    <row r="98" spans="1:12" x14ac:dyDescent="0.25">
      <c r="A98" t="s">
        <v>28</v>
      </c>
      <c r="B98" t="s">
        <v>1172</v>
      </c>
      <c r="C98" s="1">
        <v>45835</v>
      </c>
      <c r="D98" s="9">
        <f t="shared" si="2"/>
        <v>3</v>
      </c>
      <c r="E98">
        <v>30</v>
      </c>
      <c r="F98" s="1">
        <f t="shared" si="3"/>
        <v>45804</v>
      </c>
      <c r="G98" s="1">
        <f>IF(TableRefills3[[#This Row],[prev_refill_days]]="","",TableRefills3[[#This Row],[prev_refill_days]]+TableRefills3[[#This Row],[quantity_days]])</f>
        <v>45834</v>
      </c>
      <c r="H98">
        <f>IF(TableRefills3[[#This Row],[prev_refill_end]]="","",TableRefills3[[#This Row],[refill_date]]-TableRefills3[[#This Row],[prev_refill_end]])</f>
        <v>1</v>
      </c>
      <c r="I98">
        <f>IF(TableRefills3[[#This Row],[gap_days]]="",0,IF(TableRefills3[[#This Row],[gap_days]]&gt;30,1,0))</f>
        <v>0</v>
      </c>
      <c r="J98">
        <f>_xlfn.MAXIFS(TableRefills3[discountinuation_flag], TableRefills3[patient_id], A98)</f>
        <v>0</v>
      </c>
      <c r="K98" s="1">
        <f>_xlfn.MINIFS(C:C,A:A,TableRefills3[[#This Row],[patient_id]])</f>
        <v>45776</v>
      </c>
      <c r="L98" s="1">
        <f>TableRefills3[[#This Row],[refill_date]]+TableRefills3[[#This Row],[quantity_days]]</f>
        <v>45865</v>
      </c>
    </row>
    <row r="99" spans="1:12" x14ac:dyDescent="0.25">
      <c r="A99" t="s">
        <v>28</v>
      </c>
      <c r="B99" t="s">
        <v>1172</v>
      </c>
      <c r="C99" s="1">
        <v>45862</v>
      </c>
      <c r="D99" s="9">
        <f t="shared" si="2"/>
        <v>4</v>
      </c>
      <c r="E99">
        <v>30</v>
      </c>
      <c r="F99" s="1">
        <f t="shared" si="3"/>
        <v>45835</v>
      </c>
      <c r="G99" s="1">
        <f>IF(TableRefills3[[#This Row],[prev_refill_days]]="","",TableRefills3[[#This Row],[prev_refill_days]]+TableRefills3[[#This Row],[quantity_days]])</f>
        <v>45865</v>
      </c>
      <c r="H99">
        <f>IF(TableRefills3[[#This Row],[prev_refill_end]]="","",TableRefills3[[#This Row],[refill_date]]-TableRefills3[[#This Row],[prev_refill_end]])</f>
        <v>-3</v>
      </c>
      <c r="I99">
        <f>IF(TableRefills3[[#This Row],[gap_days]]="",0,IF(TableRefills3[[#This Row],[gap_days]]&gt;30,1,0))</f>
        <v>0</v>
      </c>
      <c r="J99">
        <f>_xlfn.MAXIFS(TableRefills3[discountinuation_flag], TableRefills3[patient_id], A99)</f>
        <v>0</v>
      </c>
      <c r="K99" s="1">
        <f>_xlfn.MINIFS(C:C,A:A,TableRefills3[[#This Row],[patient_id]])</f>
        <v>45776</v>
      </c>
      <c r="L99" s="1">
        <f>TableRefills3[[#This Row],[refill_date]]+TableRefills3[[#This Row],[quantity_days]]</f>
        <v>45892</v>
      </c>
    </row>
    <row r="100" spans="1:12" x14ac:dyDescent="0.25">
      <c r="A100" t="s">
        <v>28</v>
      </c>
      <c r="B100" t="s">
        <v>1172</v>
      </c>
      <c r="C100" s="1">
        <v>45889</v>
      </c>
      <c r="D100" s="9">
        <f t="shared" si="2"/>
        <v>5</v>
      </c>
      <c r="E100">
        <v>30</v>
      </c>
      <c r="F100" s="1">
        <f t="shared" si="3"/>
        <v>45862</v>
      </c>
      <c r="G100" s="1">
        <f>IF(TableRefills3[[#This Row],[prev_refill_days]]="","",TableRefills3[[#This Row],[prev_refill_days]]+TableRefills3[[#This Row],[quantity_days]])</f>
        <v>45892</v>
      </c>
      <c r="H100">
        <f>IF(TableRefills3[[#This Row],[prev_refill_end]]="","",TableRefills3[[#This Row],[refill_date]]-TableRefills3[[#This Row],[prev_refill_end]])</f>
        <v>-3</v>
      </c>
      <c r="I100">
        <f>IF(TableRefills3[[#This Row],[gap_days]]="",0,IF(TableRefills3[[#This Row],[gap_days]]&gt;30,1,0))</f>
        <v>0</v>
      </c>
      <c r="J100">
        <f>_xlfn.MAXIFS(TableRefills3[discountinuation_flag], TableRefills3[patient_id], A100)</f>
        <v>0</v>
      </c>
      <c r="K100" s="1">
        <f>_xlfn.MINIFS(C:C,A:A,TableRefills3[[#This Row],[patient_id]])</f>
        <v>45776</v>
      </c>
      <c r="L100" s="1">
        <f>TableRefills3[[#This Row],[refill_date]]+TableRefills3[[#This Row],[quantity_days]]</f>
        <v>45919</v>
      </c>
    </row>
    <row r="101" spans="1:12" x14ac:dyDescent="0.25">
      <c r="A101" t="s">
        <v>28</v>
      </c>
      <c r="B101" t="s">
        <v>1172</v>
      </c>
      <c r="C101" s="1">
        <v>45921</v>
      </c>
      <c r="D101" s="9">
        <f t="shared" si="2"/>
        <v>6</v>
      </c>
      <c r="E101">
        <v>30</v>
      </c>
      <c r="F101" s="1">
        <f t="shared" si="3"/>
        <v>45889</v>
      </c>
      <c r="G101" s="1">
        <f>IF(TableRefills3[[#This Row],[prev_refill_days]]="","",TableRefills3[[#This Row],[prev_refill_days]]+TableRefills3[[#This Row],[quantity_days]])</f>
        <v>45919</v>
      </c>
      <c r="H101">
        <f>IF(TableRefills3[[#This Row],[prev_refill_end]]="","",TableRefills3[[#This Row],[refill_date]]-TableRefills3[[#This Row],[prev_refill_end]])</f>
        <v>2</v>
      </c>
      <c r="I101">
        <f>IF(TableRefills3[[#This Row],[gap_days]]="",0,IF(TableRefills3[[#This Row],[gap_days]]&gt;30,1,0))</f>
        <v>0</v>
      </c>
      <c r="J101">
        <f>_xlfn.MAXIFS(TableRefills3[discountinuation_flag], TableRefills3[patient_id], A101)</f>
        <v>0</v>
      </c>
      <c r="K101" s="1">
        <f>_xlfn.MINIFS(C:C,A:A,TableRefills3[[#This Row],[patient_id]])</f>
        <v>45776</v>
      </c>
      <c r="L101" s="1">
        <f>TableRefills3[[#This Row],[refill_date]]+TableRefills3[[#This Row],[quantity_days]]</f>
        <v>45951</v>
      </c>
    </row>
    <row r="102" spans="1:12" x14ac:dyDescent="0.25">
      <c r="A102" t="s">
        <v>29</v>
      </c>
      <c r="B102" t="s">
        <v>1179</v>
      </c>
      <c r="C102" s="1">
        <v>45778</v>
      </c>
      <c r="D102" s="9">
        <f t="shared" si="2"/>
        <v>1</v>
      </c>
      <c r="E102">
        <v>30</v>
      </c>
      <c r="F102" s="1" t="str">
        <f t="shared" si="3"/>
        <v/>
      </c>
      <c r="G102" s="1" t="str">
        <f>IF(TableRefills3[[#This Row],[prev_refill_days]]="","",TableRefills3[[#This Row],[prev_refill_days]]+TableRefills3[[#This Row],[quantity_days]])</f>
        <v/>
      </c>
      <c r="H102" t="str">
        <f>IF(TableRefills3[[#This Row],[prev_refill_end]]="","",TableRefills3[[#This Row],[refill_date]]-TableRefills3[[#This Row],[prev_refill_end]])</f>
        <v/>
      </c>
      <c r="I102">
        <f>IF(TableRefills3[[#This Row],[gap_days]]="",0,IF(TableRefills3[[#This Row],[gap_days]]&gt;30,1,0))</f>
        <v>0</v>
      </c>
      <c r="J102">
        <f>_xlfn.MAXIFS(TableRefills3[discountinuation_flag], TableRefills3[patient_id], A102)</f>
        <v>0</v>
      </c>
      <c r="K102" s="1">
        <f>_xlfn.MINIFS(C:C,A:A,TableRefills3[[#This Row],[patient_id]])</f>
        <v>45778</v>
      </c>
      <c r="L102" s="1">
        <f>TableRefills3[[#This Row],[refill_date]]+TableRefills3[[#This Row],[quantity_days]]</f>
        <v>45808</v>
      </c>
    </row>
    <row r="103" spans="1:12" x14ac:dyDescent="0.25">
      <c r="A103" t="s">
        <v>29</v>
      </c>
      <c r="B103" t="s">
        <v>1179</v>
      </c>
      <c r="C103" s="1">
        <v>45809</v>
      </c>
      <c r="D103" s="9">
        <f t="shared" si="2"/>
        <v>2</v>
      </c>
      <c r="E103">
        <v>30</v>
      </c>
      <c r="F103" s="1">
        <f t="shared" si="3"/>
        <v>45778</v>
      </c>
      <c r="G103" s="1">
        <f>IF(TableRefills3[[#This Row],[prev_refill_days]]="","",TableRefills3[[#This Row],[prev_refill_days]]+TableRefills3[[#This Row],[quantity_days]])</f>
        <v>45808</v>
      </c>
      <c r="H103">
        <f>IF(TableRefills3[[#This Row],[prev_refill_end]]="","",TableRefills3[[#This Row],[refill_date]]-TableRefills3[[#This Row],[prev_refill_end]])</f>
        <v>1</v>
      </c>
      <c r="I103">
        <f>IF(TableRefills3[[#This Row],[gap_days]]="",0,IF(TableRefills3[[#This Row],[gap_days]]&gt;30,1,0))</f>
        <v>0</v>
      </c>
      <c r="J103">
        <f>_xlfn.MAXIFS(TableRefills3[discountinuation_flag], TableRefills3[patient_id], A103)</f>
        <v>0</v>
      </c>
      <c r="K103" s="1">
        <f>_xlfn.MINIFS(C:C,A:A,TableRefills3[[#This Row],[patient_id]])</f>
        <v>45778</v>
      </c>
      <c r="L103" s="1">
        <f>TableRefills3[[#This Row],[refill_date]]+TableRefills3[[#This Row],[quantity_days]]</f>
        <v>45839</v>
      </c>
    </row>
    <row r="104" spans="1:12" x14ac:dyDescent="0.25">
      <c r="A104" t="s">
        <v>29</v>
      </c>
      <c r="B104" t="s">
        <v>1179</v>
      </c>
      <c r="C104" s="1">
        <v>45837</v>
      </c>
      <c r="D104" s="9">
        <f t="shared" si="2"/>
        <v>3</v>
      </c>
      <c r="E104">
        <v>30</v>
      </c>
      <c r="F104" s="1">
        <f t="shared" si="3"/>
        <v>45809</v>
      </c>
      <c r="G104" s="1">
        <f>IF(TableRefills3[[#This Row],[prev_refill_days]]="","",TableRefills3[[#This Row],[prev_refill_days]]+TableRefills3[[#This Row],[quantity_days]])</f>
        <v>45839</v>
      </c>
      <c r="H104">
        <f>IF(TableRefills3[[#This Row],[prev_refill_end]]="","",TableRefills3[[#This Row],[refill_date]]-TableRefills3[[#This Row],[prev_refill_end]])</f>
        <v>-2</v>
      </c>
      <c r="I104">
        <f>IF(TableRefills3[[#This Row],[gap_days]]="",0,IF(TableRefills3[[#This Row],[gap_days]]&gt;30,1,0))</f>
        <v>0</v>
      </c>
      <c r="J104">
        <f>_xlfn.MAXIFS(TableRefills3[discountinuation_flag], TableRefills3[patient_id], A104)</f>
        <v>0</v>
      </c>
      <c r="K104" s="1">
        <f>_xlfn.MINIFS(C:C,A:A,TableRefills3[[#This Row],[patient_id]])</f>
        <v>45778</v>
      </c>
      <c r="L104" s="1">
        <f>TableRefills3[[#This Row],[refill_date]]+TableRefills3[[#This Row],[quantity_days]]</f>
        <v>45867</v>
      </c>
    </row>
    <row r="105" spans="1:12" x14ac:dyDescent="0.25">
      <c r="A105" t="s">
        <v>29</v>
      </c>
      <c r="B105" t="s">
        <v>1179</v>
      </c>
      <c r="C105" s="1">
        <v>45868</v>
      </c>
      <c r="D105" s="9">
        <f t="shared" si="2"/>
        <v>4</v>
      </c>
      <c r="E105">
        <v>30</v>
      </c>
      <c r="F105" s="1">
        <f t="shared" si="3"/>
        <v>45837</v>
      </c>
      <c r="G105" s="1">
        <f>IF(TableRefills3[[#This Row],[prev_refill_days]]="","",TableRefills3[[#This Row],[prev_refill_days]]+TableRefills3[[#This Row],[quantity_days]])</f>
        <v>45867</v>
      </c>
      <c r="H105">
        <f>IF(TableRefills3[[#This Row],[prev_refill_end]]="","",TableRefills3[[#This Row],[refill_date]]-TableRefills3[[#This Row],[prev_refill_end]])</f>
        <v>1</v>
      </c>
      <c r="I105">
        <f>IF(TableRefills3[[#This Row],[gap_days]]="",0,IF(TableRefills3[[#This Row],[gap_days]]&gt;30,1,0))</f>
        <v>0</v>
      </c>
      <c r="J105">
        <f>_xlfn.MAXIFS(TableRefills3[discountinuation_flag], TableRefills3[patient_id], A105)</f>
        <v>0</v>
      </c>
      <c r="K105" s="1">
        <f>_xlfn.MINIFS(C:C,A:A,TableRefills3[[#This Row],[patient_id]])</f>
        <v>45778</v>
      </c>
      <c r="L105" s="1">
        <f>TableRefills3[[#This Row],[refill_date]]+TableRefills3[[#This Row],[quantity_days]]</f>
        <v>45898</v>
      </c>
    </row>
    <row r="106" spans="1:12" x14ac:dyDescent="0.25">
      <c r="A106" t="s">
        <v>29</v>
      </c>
      <c r="B106" t="s">
        <v>1179</v>
      </c>
      <c r="C106" s="1">
        <v>45898</v>
      </c>
      <c r="D106" s="9">
        <f t="shared" si="2"/>
        <v>5</v>
      </c>
      <c r="E106">
        <v>30</v>
      </c>
      <c r="F106" s="1">
        <f t="shared" si="3"/>
        <v>45868</v>
      </c>
      <c r="G106" s="1">
        <f>IF(TableRefills3[[#This Row],[prev_refill_days]]="","",TableRefills3[[#This Row],[prev_refill_days]]+TableRefills3[[#This Row],[quantity_days]])</f>
        <v>45898</v>
      </c>
      <c r="H106">
        <f>IF(TableRefills3[[#This Row],[prev_refill_end]]="","",TableRefills3[[#This Row],[refill_date]]-TableRefills3[[#This Row],[prev_refill_end]])</f>
        <v>0</v>
      </c>
      <c r="I106">
        <f>IF(TableRefills3[[#This Row],[gap_days]]="",0,IF(TableRefills3[[#This Row],[gap_days]]&gt;30,1,0))</f>
        <v>0</v>
      </c>
      <c r="J106">
        <f>_xlfn.MAXIFS(TableRefills3[discountinuation_flag], TableRefills3[patient_id], A106)</f>
        <v>0</v>
      </c>
      <c r="K106" s="1">
        <f>_xlfn.MINIFS(C:C,A:A,TableRefills3[[#This Row],[patient_id]])</f>
        <v>45778</v>
      </c>
      <c r="L106" s="1">
        <f>TableRefills3[[#This Row],[refill_date]]+TableRefills3[[#This Row],[quantity_days]]</f>
        <v>45928</v>
      </c>
    </row>
    <row r="107" spans="1:12" x14ac:dyDescent="0.25">
      <c r="A107" t="s">
        <v>30</v>
      </c>
      <c r="B107" t="s">
        <v>1185</v>
      </c>
      <c r="C107" s="1">
        <v>45820</v>
      </c>
      <c r="D107" s="9">
        <f t="shared" si="2"/>
        <v>1</v>
      </c>
      <c r="E107">
        <v>21</v>
      </c>
      <c r="F107" s="1" t="str">
        <f t="shared" si="3"/>
        <v/>
      </c>
      <c r="G107" s="1" t="str">
        <f>IF(TableRefills3[[#This Row],[prev_refill_days]]="","",TableRefills3[[#This Row],[prev_refill_days]]+TableRefills3[[#This Row],[quantity_days]])</f>
        <v/>
      </c>
      <c r="H107" t="str">
        <f>IF(TableRefills3[[#This Row],[prev_refill_end]]="","",TableRefills3[[#This Row],[refill_date]]-TableRefills3[[#This Row],[prev_refill_end]])</f>
        <v/>
      </c>
      <c r="I107">
        <f>IF(TableRefills3[[#This Row],[gap_days]]="",0,IF(TableRefills3[[#This Row],[gap_days]]&gt;30,1,0))</f>
        <v>0</v>
      </c>
      <c r="J107">
        <f>_xlfn.MAXIFS(TableRefills3[discountinuation_flag], TableRefills3[patient_id], A107)</f>
        <v>0</v>
      </c>
      <c r="K107" s="1">
        <f>_xlfn.MINIFS(C:C,A:A,TableRefills3[[#This Row],[patient_id]])</f>
        <v>45820</v>
      </c>
      <c r="L107" s="1">
        <f>TableRefills3[[#This Row],[refill_date]]+TableRefills3[[#This Row],[quantity_days]]</f>
        <v>45841</v>
      </c>
    </row>
    <row r="108" spans="1:12" x14ac:dyDescent="0.25">
      <c r="A108" t="s">
        <v>30</v>
      </c>
      <c r="B108" t="s">
        <v>1185</v>
      </c>
      <c r="C108" s="1">
        <v>45838</v>
      </c>
      <c r="D108" s="9">
        <f t="shared" si="2"/>
        <v>2</v>
      </c>
      <c r="E108">
        <v>21</v>
      </c>
      <c r="F108" s="1">
        <f t="shared" si="3"/>
        <v>45820</v>
      </c>
      <c r="G108" s="1">
        <f>IF(TableRefills3[[#This Row],[prev_refill_days]]="","",TableRefills3[[#This Row],[prev_refill_days]]+TableRefills3[[#This Row],[quantity_days]])</f>
        <v>45841</v>
      </c>
      <c r="H108">
        <f>IF(TableRefills3[[#This Row],[prev_refill_end]]="","",TableRefills3[[#This Row],[refill_date]]-TableRefills3[[#This Row],[prev_refill_end]])</f>
        <v>-3</v>
      </c>
      <c r="I108">
        <f>IF(TableRefills3[[#This Row],[gap_days]]="",0,IF(TableRefills3[[#This Row],[gap_days]]&gt;30,1,0))</f>
        <v>0</v>
      </c>
      <c r="J108">
        <f>_xlfn.MAXIFS(TableRefills3[discountinuation_flag], TableRefills3[patient_id], A108)</f>
        <v>0</v>
      </c>
      <c r="K108" s="1">
        <f>_xlfn.MINIFS(C:C,A:A,TableRefills3[[#This Row],[patient_id]])</f>
        <v>45820</v>
      </c>
      <c r="L108" s="1">
        <f>TableRefills3[[#This Row],[refill_date]]+TableRefills3[[#This Row],[quantity_days]]</f>
        <v>45859</v>
      </c>
    </row>
    <row r="109" spans="1:12" x14ac:dyDescent="0.25">
      <c r="A109" t="s">
        <v>30</v>
      </c>
      <c r="B109" t="s">
        <v>1185</v>
      </c>
      <c r="C109" s="1">
        <v>45856</v>
      </c>
      <c r="D109" s="9">
        <f t="shared" si="2"/>
        <v>3</v>
      </c>
      <c r="E109">
        <v>21</v>
      </c>
      <c r="F109" s="1">
        <f t="shared" si="3"/>
        <v>45838</v>
      </c>
      <c r="G109" s="1">
        <f>IF(TableRefills3[[#This Row],[prev_refill_days]]="","",TableRefills3[[#This Row],[prev_refill_days]]+TableRefills3[[#This Row],[quantity_days]])</f>
        <v>45859</v>
      </c>
      <c r="H109">
        <f>IF(TableRefills3[[#This Row],[prev_refill_end]]="","",TableRefills3[[#This Row],[refill_date]]-TableRefills3[[#This Row],[prev_refill_end]])</f>
        <v>-3</v>
      </c>
      <c r="I109">
        <f>IF(TableRefills3[[#This Row],[gap_days]]="",0,IF(TableRefills3[[#This Row],[gap_days]]&gt;30,1,0))</f>
        <v>0</v>
      </c>
      <c r="J109">
        <f>_xlfn.MAXIFS(TableRefills3[discountinuation_flag], TableRefills3[patient_id], A109)</f>
        <v>0</v>
      </c>
      <c r="K109" s="1">
        <f>_xlfn.MINIFS(C:C,A:A,TableRefills3[[#This Row],[patient_id]])</f>
        <v>45820</v>
      </c>
      <c r="L109" s="1">
        <f>TableRefills3[[#This Row],[refill_date]]+TableRefills3[[#This Row],[quantity_days]]</f>
        <v>45877</v>
      </c>
    </row>
    <row r="110" spans="1:12" x14ac:dyDescent="0.25">
      <c r="A110" t="s">
        <v>30</v>
      </c>
      <c r="B110" t="s">
        <v>1185</v>
      </c>
      <c r="C110" s="1">
        <v>45879</v>
      </c>
      <c r="D110" s="9">
        <f t="shared" si="2"/>
        <v>4</v>
      </c>
      <c r="E110">
        <v>21</v>
      </c>
      <c r="F110" s="1">
        <f t="shared" si="3"/>
        <v>45856</v>
      </c>
      <c r="G110" s="1">
        <f>IF(TableRefills3[[#This Row],[prev_refill_days]]="","",TableRefills3[[#This Row],[prev_refill_days]]+TableRefills3[[#This Row],[quantity_days]])</f>
        <v>45877</v>
      </c>
      <c r="H110">
        <f>IF(TableRefills3[[#This Row],[prev_refill_end]]="","",TableRefills3[[#This Row],[refill_date]]-TableRefills3[[#This Row],[prev_refill_end]])</f>
        <v>2</v>
      </c>
      <c r="I110">
        <f>IF(TableRefills3[[#This Row],[gap_days]]="",0,IF(TableRefills3[[#This Row],[gap_days]]&gt;30,1,0))</f>
        <v>0</v>
      </c>
      <c r="J110">
        <f>_xlfn.MAXIFS(TableRefills3[discountinuation_flag], TableRefills3[patient_id], A110)</f>
        <v>0</v>
      </c>
      <c r="K110" s="1">
        <f>_xlfn.MINIFS(C:C,A:A,TableRefills3[[#This Row],[patient_id]])</f>
        <v>45820</v>
      </c>
      <c r="L110" s="1">
        <f>TableRefills3[[#This Row],[refill_date]]+TableRefills3[[#This Row],[quantity_days]]</f>
        <v>45900</v>
      </c>
    </row>
    <row r="111" spans="1:12" x14ac:dyDescent="0.25">
      <c r="A111" t="s">
        <v>30</v>
      </c>
      <c r="B111" t="s">
        <v>1185</v>
      </c>
      <c r="C111" s="1">
        <v>45902</v>
      </c>
      <c r="D111" s="9">
        <f t="shared" si="2"/>
        <v>5</v>
      </c>
      <c r="E111">
        <v>21</v>
      </c>
      <c r="F111" s="1">
        <f t="shared" si="3"/>
        <v>45879</v>
      </c>
      <c r="G111" s="1">
        <f>IF(TableRefills3[[#This Row],[prev_refill_days]]="","",TableRefills3[[#This Row],[prev_refill_days]]+TableRefills3[[#This Row],[quantity_days]])</f>
        <v>45900</v>
      </c>
      <c r="H111">
        <f>IF(TableRefills3[[#This Row],[prev_refill_end]]="","",TableRefills3[[#This Row],[refill_date]]-TableRefills3[[#This Row],[prev_refill_end]])</f>
        <v>2</v>
      </c>
      <c r="I111">
        <f>IF(TableRefills3[[#This Row],[gap_days]]="",0,IF(TableRefills3[[#This Row],[gap_days]]&gt;30,1,0))</f>
        <v>0</v>
      </c>
      <c r="J111">
        <f>_xlfn.MAXIFS(TableRefills3[discountinuation_flag], TableRefills3[patient_id], A111)</f>
        <v>0</v>
      </c>
      <c r="K111" s="1">
        <f>_xlfn.MINIFS(C:C,A:A,TableRefills3[[#This Row],[patient_id]])</f>
        <v>45820</v>
      </c>
      <c r="L111" s="1">
        <f>TableRefills3[[#This Row],[refill_date]]+TableRefills3[[#This Row],[quantity_days]]</f>
        <v>45923</v>
      </c>
    </row>
    <row r="112" spans="1:12" x14ac:dyDescent="0.25">
      <c r="A112" t="s">
        <v>31</v>
      </c>
      <c r="B112" t="s">
        <v>1191</v>
      </c>
      <c r="C112" s="1">
        <v>45806</v>
      </c>
      <c r="D112" s="9">
        <f t="shared" si="2"/>
        <v>1</v>
      </c>
      <c r="E112">
        <v>30</v>
      </c>
      <c r="F112" s="1" t="str">
        <f t="shared" si="3"/>
        <v/>
      </c>
      <c r="G112" s="1" t="str">
        <f>IF(TableRefills3[[#This Row],[prev_refill_days]]="","",TableRefills3[[#This Row],[prev_refill_days]]+TableRefills3[[#This Row],[quantity_days]])</f>
        <v/>
      </c>
      <c r="H112" t="str">
        <f>IF(TableRefills3[[#This Row],[prev_refill_end]]="","",TableRefills3[[#This Row],[refill_date]]-TableRefills3[[#This Row],[prev_refill_end]])</f>
        <v/>
      </c>
      <c r="I112">
        <f>IF(TableRefills3[[#This Row],[gap_days]]="",0,IF(TableRefills3[[#This Row],[gap_days]]&gt;30,1,0))</f>
        <v>0</v>
      </c>
      <c r="J112">
        <f>_xlfn.MAXIFS(TableRefills3[discountinuation_flag], TableRefills3[patient_id], A112)</f>
        <v>0</v>
      </c>
      <c r="K112" s="1">
        <f>_xlfn.MINIFS(C:C,A:A,TableRefills3[[#This Row],[patient_id]])</f>
        <v>45806</v>
      </c>
      <c r="L112" s="1">
        <f>TableRefills3[[#This Row],[refill_date]]+TableRefills3[[#This Row],[quantity_days]]</f>
        <v>45836</v>
      </c>
    </row>
    <row r="113" spans="1:12" x14ac:dyDescent="0.25">
      <c r="A113" t="s">
        <v>31</v>
      </c>
      <c r="B113" t="s">
        <v>1191</v>
      </c>
      <c r="C113" s="1">
        <v>45833</v>
      </c>
      <c r="D113" s="9">
        <f t="shared" si="2"/>
        <v>2</v>
      </c>
      <c r="E113">
        <v>30</v>
      </c>
      <c r="F113" s="1">
        <f t="shared" si="3"/>
        <v>45806</v>
      </c>
      <c r="G113" s="1">
        <f>IF(TableRefills3[[#This Row],[prev_refill_days]]="","",TableRefills3[[#This Row],[prev_refill_days]]+TableRefills3[[#This Row],[quantity_days]])</f>
        <v>45836</v>
      </c>
      <c r="H113">
        <f>IF(TableRefills3[[#This Row],[prev_refill_end]]="","",TableRefills3[[#This Row],[refill_date]]-TableRefills3[[#This Row],[prev_refill_end]])</f>
        <v>-3</v>
      </c>
      <c r="I113">
        <f>IF(TableRefills3[[#This Row],[gap_days]]="",0,IF(TableRefills3[[#This Row],[gap_days]]&gt;30,1,0))</f>
        <v>0</v>
      </c>
      <c r="J113">
        <f>_xlfn.MAXIFS(TableRefills3[discountinuation_flag], TableRefills3[patient_id], A113)</f>
        <v>0</v>
      </c>
      <c r="K113" s="1">
        <f>_xlfn.MINIFS(C:C,A:A,TableRefills3[[#This Row],[patient_id]])</f>
        <v>45806</v>
      </c>
      <c r="L113" s="1">
        <f>TableRefills3[[#This Row],[refill_date]]+TableRefills3[[#This Row],[quantity_days]]</f>
        <v>45863</v>
      </c>
    </row>
    <row r="114" spans="1:12" x14ac:dyDescent="0.25">
      <c r="A114" t="s">
        <v>31</v>
      </c>
      <c r="B114" t="s">
        <v>1191</v>
      </c>
      <c r="C114" s="1">
        <v>45862</v>
      </c>
      <c r="D114" s="9">
        <f t="shared" si="2"/>
        <v>3</v>
      </c>
      <c r="E114">
        <v>30</v>
      </c>
      <c r="F114" s="1">
        <f t="shared" si="3"/>
        <v>45833</v>
      </c>
      <c r="G114" s="1">
        <f>IF(TableRefills3[[#This Row],[prev_refill_days]]="","",TableRefills3[[#This Row],[prev_refill_days]]+TableRefills3[[#This Row],[quantity_days]])</f>
        <v>45863</v>
      </c>
      <c r="H114">
        <f>IF(TableRefills3[[#This Row],[prev_refill_end]]="","",TableRefills3[[#This Row],[refill_date]]-TableRefills3[[#This Row],[prev_refill_end]])</f>
        <v>-1</v>
      </c>
      <c r="I114">
        <f>IF(TableRefills3[[#This Row],[gap_days]]="",0,IF(TableRefills3[[#This Row],[gap_days]]&gt;30,1,0))</f>
        <v>0</v>
      </c>
      <c r="J114">
        <f>_xlfn.MAXIFS(TableRefills3[discountinuation_flag], TableRefills3[patient_id], A114)</f>
        <v>0</v>
      </c>
      <c r="K114" s="1">
        <f>_xlfn.MINIFS(C:C,A:A,TableRefills3[[#This Row],[patient_id]])</f>
        <v>45806</v>
      </c>
      <c r="L114" s="1">
        <f>TableRefills3[[#This Row],[refill_date]]+TableRefills3[[#This Row],[quantity_days]]</f>
        <v>45892</v>
      </c>
    </row>
    <row r="115" spans="1:12" x14ac:dyDescent="0.25">
      <c r="A115" t="s">
        <v>31</v>
      </c>
      <c r="B115" t="s">
        <v>1191</v>
      </c>
      <c r="C115" s="1">
        <v>45889</v>
      </c>
      <c r="D115" s="9">
        <f t="shared" si="2"/>
        <v>4</v>
      </c>
      <c r="E115">
        <v>30</v>
      </c>
      <c r="F115" s="1">
        <f t="shared" si="3"/>
        <v>45862</v>
      </c>
      <c r="G115" s="1">
        <f>IF(TableRefills3[[#This Row],[prev_refill_days]]="","",TableRefills3[[#This Row],[prev_refill_days]]+TableRefills3[[#This Row],[quantity_days]])</f>
        <v>45892</v>
      </c>
      <c r="H115">
        <f>IF(TableRefills3[[#This Row],[prev_refill_end]]="","",TableRefills3[[#This Row],[refill_date]]-TableRefills3[[#This Row],[prev_refill_end]])</f>
        <v>-3</v>
      </c>
      <c r="I115">
        <f>IF(TableRefills3[[#This Row],[gap_days]]="",0,IF(TableRefills3[[#This Row],[gap_days]]&gt;30,1,0))</f>
        <v>0</v>
      </c>
      <c r="J115">
        <f>_xlfn.MAXIFS(TableRefills3[discountinuation_flag], TableRefills3[patient_id], A115)</f>
        <v>0</v>
      </c>
      <c r="K115" s="1">
        <f>_xlfn.MINIFS(C:C,A:A,TableRefills3[[#This Row],[patient_id]])</f>
        <v>45806</v>
      </c>
      <c r="L115" s="1">
        <f>TableRefills3[[#This Row],[refill_date]]+TableRefills3[[#This Row],[quantity_days]]</f>
        <v>45919</v>
      </c>
    </row>
    <row r="116" spans="1:12" x14ac:dyDescent="0.25">
      <c r="A116" t="s">
        <v>31</v>
      </c>
      <c r="B116" t="s">
        <v>1191</v>
      </c>
      <c r="C116" s="1">
        <v>45921</v>
      </c>
      <c r="D116" s="9">
        <f t="shared" si="2"/>
        <v>5</v>
      </c>
      <c r="E116">
        <v>30</v>
      </c>
      <c r="F116" s="1">
        <f t="shared" si="3"/>
        <v>45889</v>
      </c>
      <c r="G116" s="1">
        <f>IF(TableRefills3[[#This Row],[prev_refill_days]]="","",TableRefills3[[#This Row],[prev_refill_days]]+TableRefills3[[#This Row],[quantity_days]])</f>
        <v>45919</v>
      </c>
      <c r="H116">
        <f>IF(TableRefills3[[#This Row],[prev_refill_end]]="","",TableRefills3[[#This Row],[refill_date]]-TableRefills3[[#This Row],[prev_refill_end]])</f>
        <v>2</v>
      </c>
      <c r="I116">
        <f>IF(TableRefills3[[#This Row],[gap_days]]="",0,IF(TableRefills3[[#This Row],[gap_days]]&gt;30,1,0))</f>
        <v>0</v>
      </c>
      <c r="J116">
        <f>_xlfn.MAXIFS(TableRefills3[discountinuation_flag], TableRefills3[patient_id], A116)</f>
        <v>0</v>
      </c>
      <c r="K116" s="1">
        <f>_xlfn.MINIFS(C:C,A:A,TableRefills3[[#This Row],[patient_id]])</f>
        <v>45806</v>
      </c>
      <c r="L116" s="1">
        <f>TableRefills3[[#This Row],[refill_date]]+TableRefills3[[#This Row],[quantity_days]]</f>
        <v>45951</v>
      </c>
    </row>
    <row r="117" spans="1:12" x14ac:dyDescent="0.25">
      <c r="A117" t="s">
        <v>31</v>
      </c>
      <c r="B117" t="s">
        <v>1191</v>
      </c>
      <c r="C117" s="1">
        <v>45950</v>
      </c>
      <c r="D117" s="9">
        <f t="shared" si="2"/>
        <v>6</v>
      </c>
      <c r="E117">
        <v>30</v>
      </c>
      <c r="F117" s="1">
        <f t="shared" si="3"/>
        <v>45921</v>
      </c>
      <c r="G117" s="1">
        <f>IF(TableRefills3[[#This Row],[prev_refill_days]]="","",TableRefills3[[#This Row],[prev_refill_days]]+TableRefills3[[#This Row],[quantity_days]])</f>
        <v>45951</v>
      </c>
      <c r="H117">
        <f>IF(TableRefills3[[#This Row],[prev_refill_end]]="","",TableRefills3[[#This Row],[refill_date]]-TableRefills3[[#This Row],[prev_refill_end]])</f>
        <v>-1</v>
      </c>
      <c r="I117">
        <f>IF(TableRefills3[[#This Row],[gap_days]]="",0,IF(TableRefills3[[#This Row],[gap_days]]&gt;30,1,0))</f>
        <v>0</v>
      </c>
      <c r="J117">
        <f>_xlfn.MAXIFS(TableRefills3[discountinuation_flag], TableRefills3[patient_id], A117)</f>
        <v>0</v>
      </c>
      <c r="K117" s="1">
        <f>_xlfn.MINIFS(C:C,A:A,TableRefills3[[#This Row],[patient_id]])</f>
        <v>45806</v>
      </c>
      <c r="L117" s="1">
        <f>TableRefills3[[#This Row],[refill_date]]+TableRefills3[[#This Row],[quantity_days]]</f>
        <v>45980</v>
      </c>
    </row>
    <row r="118" spans="1:12" x14ac:dyDescent="0.25">
      <c r="A118" t="s">
        <v>32</v>
      </c>
      <c r="B118" t="s">
        <v>1198</v>
      </c>
      <c r="C118" s="1">
        <v>45778</v>
      </c>
      <c r="D118" s="9">
        <f t="shared" si="2"/>
        <v>1</v>
      </c>
      <c r="E118">
        <v>28</v>
      </c>
      <c r="F118" s="1" t="str">
        <f t="shared" si="3"/>
        <v/>
      </c>
      <c r="G118" s="1" t="str">
        <f>IF(TableRefills3[[#This Row],[prev_refill_days]]="","",TableRefills3[[#This Row],[prev_refill_days]]+TableRefills3[[#This Row],[quantity_days]])</f>
        <v/>
      </c>
      <c r="H118" t="str">
        <f>IF(TableRefills3[[#This Row],[prev_refill_end]]="","",TableRefills3[[#This Row],[refill_date]]-TableRefills3[[#This Row],[prev_refill_end]])</f>
        <v/>
      </c>
      <c r="I118">
        <f>IF(TableRefills3[[#This Row],[gap_days]]="",0,IF(TableRefills3[[#This Row],[gap_days]]&gt;30,1,0))</f>
        <v>0</v>
      </c>
      <c r="J118">
        <f>_xlfn.MAXIFS(TableRefills3[discountinuation_flag], TableRefills3[patient_id], A118)</f>
        <v>0</v>
      </c>
      <c r="K118" s="1">
        <f>_xlfn.MINIFS(C:C,A:A,TableRefills3[[#This Row],[patient_id]])</f>
        <v>45778</v>
      </c>
      <c r="L118" s="1">
        <f>TableRefills3[[#This Row],[refill_date]]+TableRefills3[[#This Row],[quantity_days]]</f>
        <v>45806</v>
      </c>
    </row>
    <row r="119" spans="1:12" x14ac:dyDescent="0.25">
      <c r="A119" t="s">
        <v>32</v>
      </c>
      <c r="B119" t="s">
        <v>1198</v>
      </c>
      <c r="C119" s="1">
        <v>45803</v>
      </c>
      <c r="D119" s="9">
        <f t="shared" si="2"/>
        <v>2</v>
      </c>
      <c r="E119">
        <v>28</v>
      </c>
      <c r="F119" s="1">
        <f t="shared" si="3"/>
        <v>45778</v>
      </c>
      <c r="G119" s="1">
        <f>IF(TableRefills3[[#This Row],[prev_refill_days]]="","",TableRefills3[[#This Row],[prev_refill_days]]+TableRefills3[[#This Row],[quantity_days]])</f>
        <v>45806</v>
      </c>
      <c r="H119">
        <f>IF(TableRefills3[[#This Row],[prev_refill_end]]="","",TableRefills3[[#This Row],[refill_date]]-TableRefills3[[#This Row],[prev_refill_end]])</f>
        <v>-3</v>
      </c>
      <c r="I119">
        <f>IF(TableRefills3[[#This Row],[gap_days]]="",0,IF(TableRefills3[[#This Row],[gap_days]]&gt;30,1,0))</f>
        <v>0</v>
      </c>
      <c r="J119">
        <f>_xlfn.MAXIFS(TableRefills3[discountinuation_flag], TableRefills3[patient_id], A119)</f>
        <v>0</v>
      </c>
      <c r="K119" s="1">
        <f>_xlfn.MINIFS(C:C,A:A,TableRefills3[[#This Row],[patient_id]])</f>
        <v>45778</v>
      </c>
      <c r="L119" s="1">
        <f>TableRefills3[[#This Row],[refill_date]]+TableRefills3[[#This Row],[quantity_days]]</f>
        <v>45831</v>
      </c>
    </row>
    <row r="120" spans="1:12" x14ac:dyDescent="0.25">
      <c r="A120" t="s">
        <v>32</v>
      </c>
      <c r="B120" t="s">
        <v>1198</v>
      </c>
      <c r="C120" s="1">
        <v>45830</v>
      </c>
      <c r="D120" s="9">
        <f t="shared" si="2"/>
        <v>3</v>
      </c>
      <c r="E120">
        <v>28</v>
      </c>
      <c r="F120" s="1">
        <f t="shared" si="3"/>
        <v>45803</v>
      </c>
      <c r="G120" s="1">
        <f>IF(TableRefills3[[#This Row],[prev_refill_days]]="","",TableRefills3[[#This Row],[prev_refill_days]]+TableRefills3[[#This Row],[quantity_days]])</f>
        <v>45831</v>
      </c>
      <c r="H120">
        <f>IF(TableRefills3[[#This Row],[prev_refill_end]]="","",TableRefills3[[#This Row],[refill_date]]-TableRefills3[[#This Row],[prev_refill_end]])</f>
        <v>-1</v>
      </c>
      <c r="I120">
        <f>IF(TableRefills3[[#This Row],[gap_days]]="",0,IF(TableRefills3[[#This Row],[gap_days]]&gt;30,1,0))</f>
        <v>0</v>
      </c>
      <c r="J120">
        <f>_xlfn.MAXIFS(TableRefills3[discountinuation_flag], TableRefills3[patient_id], A120)</f>
        <v>0</v>
      </c>
      <c r="K120" s="1">
        <f>_xlfn.MINIFS(C:C,A:A,TableRefills3[[#This Row],[patient_id]])</f>
        <v>45778</v>
      </c>
      <c r="L120" s="1">
        <f>TableRefills3[[#This Row],[refill_date]]+TableRefills3[[#This Row],[quantity_days]]</f>
        <v>45858</v>
      </c>
    </row>
    <row r="121" spans="1:12" x14ac:dyDescent="0.25">
      <c r="A121" t="s">
        <v>32</v>
      </c>
      <c r="B121" t="s">
        <v>1198</v>
      </c>
      <c r="C121" s="1">
        <v>45860</v>
      </c>
      <c r="D121" s="9">
        <f t="shared" si="2"/>
        <v>4</v>
      </c>
      <c r="E121">
        <v>28</v>
      </c>
      <c r="F121" s="1">
        <f t="shared" si="3"/>
        <v>45830</v>
      </c>
      <c r="G121" s="1">
        <f>IF(TableRefills3[[#This Row],[prev_refill_days]]="","",TableRefills3[[#This Row],[prev_refill_days]]+TableRefills3[[#This Row],[quantity_days]])</f>
        <v>45858</v>
      </c>
      <c r="H121">
        <f>IF(TableRefills3[[#This Row],[prev_refill_end]]="","",TableRefills3[[#This Row],[refill_date]]-TableRefills3[[#This Row],[prev_refill_end]])</f>
        <v>2</v>
      </c>
      <c r="I121">
        <f>IF(TableRefills3[[#This Row],[gap_days]]="",0,IF(TableRefills3[[#This Row],[gap_days]]&gt;30,1,0))</f>
        <v>0</v>
      </c>
      <c r="J121">
        <f>_xlfn.MAXIFS(TableRefills3[discountinuation_flag], TableRefills3[patient_id], A121)</f>
        <v>0</v>
      </c>
      <c r="K121" s="1">
        <f>_xlfn.MINIFS(C:C,A:A,TableRefills3[[#This Row],[patient_id]])</f>
        <v>45778</v>
      </c>
      <c r="L121" s="1">
        <f>TableRefills3[[#This Row],[refill_date]]+TableRefills3[[#This Row],[quantity_days]]</f>
        <v>45888</v>
      </c>
    </row>
    <row r="122" spans="1:12" x14ac:dyDescent="0.25">
      <c r="A122" t="s">
        <v>32</v>
      </c>
      <c r="B122" t="s">
        <v>1198</v>
      </c>
      <c r="C122" s="1">
        <v>45891</v>
      </c>
      <c r="D122" s="9">
        <f t="shared" si="2"/>
        <v>5</v>
      </c>
      <c r="E122">
        <v>28</v>
      </c>
      <c r="F122" s="1">
        <f t="shared" si="3"/>
        <v>45860</v>
      </c>
      <c r="G122" s="1">
        <f>IF(TableRefills3[[#This Row],[prev_refill_days]]="","",TableRefills3[[#This Row],[prev_refill_days]]+TableRefills3[[#This Row],[quantity_days]])</f>
        <v>45888</v>
      </c>
      <c r="H122">
        <f>IF(TableRefills3[[#This Row],[prev_refill_end]]="","",TableRefills3[[#This Row],[refill_date]]-TableRefills3[[#This Row],[prev_refill_end]])</f>
        <v>3</v>
      </c>
      <c r="I122">
        <f>IF(TableRefills3[[#This Row],[gap_days]]="",0,IF(TableRefills3[[#This Row],[gap_days]]&gt;30,1,0))</f>
        <v>0</v>
      </c>
      <c r="J122">
        <f>_xlfn.MAXIFS(TableRefills3[discountinuation_flag], TableRefills3[patient_id], A122)</f>
        <v>0</v>
      </c>
      <c r="K122" s="1">
        <f>_xlfn.MINIFS(C:C,A:A,TableRefills3[[#This Row],[patient_id]])</f>
        <v>45778</v>
      </c>
      <c r="L122" s="1">
        <f>TableRefills3[[#This Row],[refill_date]]+TableRefills3[[#This Row],[quantity_days]]</f>
        <v>45919</v>
      </c>
    </row>
    <row r="123" spans="1:12" x14ac:dyDescent="0.25">
      <c r="A123" t="s">
        <v>33</v>
      </c>
      <c r="B123" t="s">
        <v>1204</v>
      </c>
      <c r="C123" s="1">
        <v>45786</v>
      </c>
      <c r="D123" s="9">
        <f t="shared" si="2"/>
        <v>1</v>
      </c>
      <c r="E123">
        <v>28</v>
      </c>
      <c r="F123" s="1" t="str">
        <f t="shared" si="3"/>
        <v/>
      </c>
      <c r="G123" s="1" t="str">
        <f>IF(TableRefills3[[#This Row],[prev_refill_days]]="","",TableRefills3[[#This Row],[prev_refill_days]]+TableRefills3[[#This Row],[quantity_days]])</f>
        <v/>
      </c>
      <c r="H123" t="str">
        <f>IF(TableRefills3[[#This Row],[prev_refill_end]]="","",TableRefills3[[#This Row],[refill_date]]-TableRefills3[[#This Row],[prev_refill_end]])</f>
        <v/>
      </c>
      <c r="I123">
        <f>IF(TableRefills3[[#This Row],[gap_days]]="",0,IF(TableRefills3[[#This Row],[gap_days]]&gt;30,1,0))</f>
        <v>0</v>
      </c>
      <c r="J123">
        <f>_xlfn.MAXIFS(TableRefills3[discountinuation_flag], TableRefills3[patient_id], A123)</f>
        <v>0</v>
      </c>
      <c r="K123" s="1">
        <f>_xlfn.MINIFS(C:C,A:A,TableRefills3[[#This Row],[patient_id]])</f>
        <v>45786</v>
      </c>
      <c r="L123" s="1">
        <f>TableRefills3[[#This Row],[refill_date]]+TableRefills3[[#This Row],[quantity_days]]</f>
        <v>45814</v>
      </c>
    </row>
    <row r="124" spans="1:12" x14ac:dyDescent="0.25">
      <c r="A124" t="s">
        <v>33</v>
      </c>
      <c r="B124" t="s">
        <v>1204</v>
      </c>
      <c r="C124" s="1">
        <v>45814</v>
      </c>
      <c r="D124" s="9">
        <f t="shared" si="2"/>
        <v>2</v>
      </c>
      <c r="E124">
        <v>28</v>
      </c>
      <c r="F124" s="1">
        <f t="shared" si="3"/>
        <v>45786</v>
      </c>
      <c r="G124" s="1">
        <f>IF(TableRefills3[[#This Row],[prev_refill_days]]="","",TableRefills3[[#This Row],[prev_refill_days]]+TableRefills3[[#This Row],[quantity_days]])</f>
        <v>45814</v>
      </c>
      <c r="H124">
        <f>IF(TableRefills3[[#This Row],[prev_refill_end]]="","",TableRefills3[[#This Row],[refill_date]]-TableRefills3[[#This Row],[prev_refill_end]])</f>
        <v>0</v>
      </c>
      <c r="I124">
        <f>IF(TableRefills3[[#This Row],[gap_days]]="",0,IF(TableRefills3[[#This Row],[gap_days]]&gt;30,1,0))</f>
        <v>0</v>
      </c>
      <c r="J124">
        <f>_xlfn.MAXIFS(TableRefills3[discountinuation_flag], TableRefills3[patient_id], A124)</f>
        <v>0</v>
      </c>
      <c r="K124" s="1">
        <f>_xlfn.MINIFS(C:C,A:A,TableRefills3[[#This Row],[patient_id]])</f>
        <v>45786</v>
      </c>
      <c r="L124" s="1">
        <f>TableRefills3[[#This Row],[refill_date]]+TableRefills3[[#This Row],[quantity_days]]</f>
        <v>45842</v>
      </c>
    </row>
    <row r="125" spans="1:12" x14ac:dyDescent="0.25">
      <c r="A125" t="s">
        <v>33</v>
      </c>
      <c r="B125" t="s">
        <v>1204</v>
      </c>
      <c r="C125" s="1">
        <v>45844</v>
      </c>
      <c r="D125" s="9">
        <f t="shared" si="2"/>
        <v>3</v>
      </c>
      <c r="E125">
        <v>28</v>
      </c>
      <c r="F125" s="1">
        <f t="shared" si="3"/>
        <v>45814</v>
      </c>
      <c r="G125" s="1">
        <f>IF(TableRefills3[[#This Row],[prev_refill_days]]="","",TableRefills3[[#This Row],[prev_refill_days]]+TableRefills3[[#This Row],[quantity_days]])</f>
        <v>45842</v>
      </c>
      <c r="H125">
        <f>IF(TableRefills3[[#This Row],[prev_refill_end]]="","",TableRefills3[[#This Row],[refill_date]]-TableRefills3[[#This Row],[prev_refill_end]])</f>
        <v>2</v>
      </c>
      <c r="I125">
        <f>IF(TableRefills3[[#This Row],[gap_days]]="",0,IF(TableRefills3[[#This Row],[gap_days]]&gt;30,1,0))</f>
        <v>0</v>
      </c>
      <c r="J125">
        <f>_xlfn.MAXIFS(TableRefills3[discountinuation_flag], TableRefills3[patient_id], A125)</f>
        <v>0</v>
      </c>
      <c r="K125" s="1">
        <f>_xlfn.MINIFS(C:C,A:A,TableRefills3[[#This Row],[patient_id]])</f>
        <v>45786</v>
      </c>
      <c r="L125" s="1">
        <f>TableRefills3[[#This Row],[refill_date]]+TableRefills3[[#This Row],[quantity_days]]</f>
        <v>45872</v>
      </c>
    </row>
    <row r="126" spans="1:12" x14ac:dyDescent="0.25">
      <c r="A126" t="s">
        <v>33</v>
      </c>
      <c r="B126" t="s">
        <v>1204</v>
      </c>
      <c r="C126" s="1">
        <v>45872</v>
      </c>
      <c r="D126" s="9">
        <f t="shared" si="2"/>
        <v>4</v>
      </c>
      <c r="E126">
        <v>28</v>
      </c>
      <c r="F126" s="1">
        <f t="shared" si="3"/>
        <v>45844</v>
      </c>
      <c r="G126" s="1">
        <f>IF(TableRefills3[[#This Row],[prev_refill_days]]="","",TableRefills3[[#This Row],[prev_refill_days]]+TableRefills3[[#This Row],[quantity_days]])</f>
        <v>45872</v>
      </c>
      <c r="H126">
        <f>IF(TableRefills3[[#This Row],[prev_refill_end]]="","",TableRefills3[[#This Row],[refill_date]]-TableRefills3[[#This Row],[prev_refill_end]])</f>
        <v>0</v>
      </c>
      <c r="I126">
        <f>IF(TableRefills3[[#This Row],[gap_days]]="",0,IF(TableRefills3[[#This Row],[gap_days]]&gt;30,1,0))</f>
        <v>0</v>
      </c>
      <c r="J126">
        <f>_xlfn.MAXIFS(TableRefills3[discountinuation_flag], TableRefills3[patient_id], A126)</f>
        <v>0</v>
      </c>
      <c r="K126" s="1">
        <f>_xlfn.MINIFS(C:C,A:A,TableRefills3[[#This Row],[patient_id]])</f>
        <v>45786</v>
      </c>
      <c r="L126" s="1">
        <f>TableRefills3[[#This Row],[refill_date]]+TableRefills3[[#This Row],[quantity_days]]</f>
        <v>45900</v>
      </c>
    </row>
    <row r="127" spans="1:12" x14ac:dyDescent="0.25">
      <c r="A127" t="s">
        <v>33</v>
      </c>
      <c r="B127" t="s">
        <v>1204</v>
      </c>
      <c r="C127" s="1">
        <v>45902</v>
      </c>
      <c r="D127" s="9">
        <f t="shared" si="2"/>
        <v>5</v>
      </c>
      <c r="E127">
        <v>28</v>
      </c>
      <c r="F127" s="1">
        <f t="shared" si="3"/>
        <v>45872</v>
      </c>
      <c r="G127" s="1">
        <f>IF(TableRefills3[[#This Row],[prev_refill_days]]="","",TableRefills3[[#This Row],[prev_refill_days]]+TableRefills3[[#This Row],[quantity_days]])</f>
        <v>45900</v>
      </c>
      <c r="H127">
        <f>IF(TableRefills3[[#This Row],[prev_refill_end]]="","",TableRefills3[[#This Row],[refill_date]]-TableRefills3[[#This Row],[prev_refill_end]])</f>
        <v>2</v>
      </c>
      <c r="I127">
        <f>IF(TableRefills3[[#This Row],[gap_days]]="",0,IF(TableRefills3[[#This Row],[gap_days]]&gt;30,1,0))</f>
        <v>0</v>
      </c>
      <c r="J127">
        <f>_xlfn.MAXIFS(TableRefills3[discountinuation_flag], TableRefills3[patient_id], A127)</f>
        <v>0</v>
      </c>
      <c r="K127" s="1">
        <f>_xlfn.MINIFS(C:C,A:A,TableRefills3[[#This Row],[patient_id]])</f>
        <v>45786</v>
      </c>
      <c r="L127" s="1">
        <f>TableRefills3[[#This Row],[refill_date]]+TableRefills3[[#This Row],[quantity_days]]</f>
        <v>45930</v>
      </c>
    </row>
    <row r="128" spans="1:12" x14ac:dyDescent="0.25">
      <c r="A128" t="s">
        <v>34</v>
      </c>
      <c r="B128" t="s">
        <v>1210</v>
      </c>
      <c r="C128" s="1">
        <v>45832</v>
      </c>
      <c r="D128" s="9">
        <f t="shared" si="2"/>
        <v>1</v>
      </c>
      <c r="E128">
        <v>30</v>
      </c>
      <c r="F128" s="1" t="str">
        <f t="shared" si="3"/>
        <v/>
      </c>
      <c r="G128" s="1" t="str">
        <f>IF(TableRefills3[[#This Row],[prev_refill_days]]="","",TableRefills3[[#This Row],[prev_refill_days]]+TableRefills3[[#This Row],[quantity_days]])</f>
        <v/>
      </c>
      <c r="H128" t="str">
        <f>IF(TableRefills3[[#This Row],[prev_refill_end]]="","",TableRefills3[[#This Row],[refill_date]]-TableRefills3[[#This Row],[prev_refill_end]])</f>
        <v/>
      </c>
      <c r="I128">
        <f>IF(TableRefills3[[#This Row],[gap_days]]="",0,IF(TableRefills3[[#This Row],[gap_days]]&gt;30,1,0))</f>
        <v>0</v>
      </c>
      <c r="J128">
        <f>_xlfn.MAXIFS(TableRefills3[discountinuation_flag], TableRefills3[patient_id], A128)</f>
        <v>0</v>
      </c>
      <c r="K128" s="1">
        <f>_xlfn.MINIFS(C:C,A:A,TableRefills3[[#This Row],[patient_id]])</f>
        <v>45832</v>
      </c>
      <c r="L128" s="1">
        <f>TableRefills3[[#This Row],[refill_date]]+TableRefills3[[#This Row],[quantity_days]]</f>
        <v>45862</v>
      </c>
    </row>
    <row r="129" spans="1:12" x14ac:dyDescent="0.25">
      <c r="A129" t="s">
        <v>34</v>
      </c>
      <c r="B129" t="s">
        <v>1210</v>
      </c>
      <c r="C129" s="1">
        <v>45865</v>
      </c>
      <c r="D129" s="9">
        <f t="shared" si="2"/>
        <v>2</v>
      </c>
      <c r="E129">
        <v>30</v>
      </c>
      <c r="F129" s="1">
        <f t="shared" si="3"/>
        <v>45832</v>
      </c>
      <c r="G129" s="1">
        <f>IF(TableRefills3[[#This Row],[prev_refill_days]]="","",TableRefills3[[#This Row],[prev_refill_days]]+TableRefills3[[#This Row],[quantity_days]])</f>
        <v>45862</v>
      </c>
      <c r="H129">
        <f>IF(TableRefills3[[#This Row],[prev_refill_end]]="","",TableRefills3[[#This Row],[refill_date]]-TableRefills3[[#This Row],[prev_refill_end]])</f>
        <v>3</v>
      </c>
      <c r="I129">
        <f>IF(TableRefills3[[#This Row],[gap_days]]="",0,IF(TableRefills3[[#This Row],[gap_days]]&gt;30,1,0))</f>
        <v>0</v>
      </c>
      <c r="J129">
        <f>_xlfn.MAXIFS(TableRefills3[discountinuation_flag], TableRefills3[patient_id], A129)</f>
        <v>0</v>
      </c>
      <c r="K129" s="1">
        <f>_xlfn.MINIFS(C:C,A:A,TableRefills3[[#This Row],[patient_id]])</f>
        <v>45832</v>
      </c>
      <c r="L129" s="1">
        <f>TableRefills3[[#This Row],[refill_date]]+TableRefills3[[#This Row],[quantity_days]]</f>
        <v>45895</v>
      </c>
    </row>
    <row r="130" spans="1:12" x14ac:dyDescent="0.25">
      <c r="A130" t="s">
        <v>34</v>
      </c>
      <c r="B130" t="s">
        <v>1210</v>
      </c>
      <c r="C130" s="1">
        <v>45897</v>
      </c>
      <c r="D130" s="9">
        <f t="shared" ref="D130:D193" si="4">IF(A130=A129, D129+1, 1)</f>
        <v>3</v>
      </c>
      <c r="E130">
        <v>30</v>
      </c>
      <c r="F130" s="1">
        <f t="shared" ref="F130:F193" si="5">IF(A129=A130,C129,"")</f>
        <v>45865</v>
      </c>
      <c r="G130" s="1">
        <f>IF(TableRefills3[[#This Row],[prev_refill_days]]="","",TableRefills3[[#This Row],[prev_refill_days]]+TableRefills3[[#This Row],[quantity_days]])</f>
        <v>45895</v>
      </c>
      <c r="H130">
        <f>IF(TableRefills3[[#This Row],[prev_refill_end]]="","",TableRefills3[[#This Row],[refill_date]]-TableRefills3[[#This Row],[prev_refill_end]])</f>
        <v>2</v>
      </c>
      <c r="I130">
        <f>IF(TableRefills3[[#This Row],[gap_days]]="",0,IF(TableRefills3[[#This Row],[gap_days]]&gt;30,1,0))</f>
        <v>0</v>
      </c>
      <c r="J130">
        <f>_xlfn.MAXIFS(TableRefills3[discountinuation_flag], TableRefills3[patient_id], A130)</f>
        <v>0</v>
      </c>
      <c r="K130" s="1">
        <f>_xlfn.MINIFS(C:C,A:A,TableRefills3[[#This Row],[patient_id]])</f>
        <v>45832</v>
      </c>
      <c r="L130" s="1">
        <f>TableRefills3[[#This Row],[refill_date]]+TableRefills3[[#This Row],[quantity_days]]</f>
        <v>45927</v>
      </c>
    </row>
    <row r="131" spans="1:12" x14ac:dyDescent="0.25">
      <c r="A131" t="s">
        <v>34</v>
      </c>
      <c r="B131" t="s">
        <v>1210</v>
      </c>
      <c r="C131" s="1">
        <v>45930</v>
      </c>
      <c r="D131" s="9">
        <f t="shared" si="4"/>
        <v>4</v>
      </c>
      <c r="E131">
        <v>30</v>
      </c>
      <c r="F131" s="1">
        <f t="shared" si="5"/>
        <v>45897</v>
      </c>
      <c r="G131" s="1">
        <f>IF(TableRefills3[[#This Row],[prev_refill_days]]="","",TableRefills3[[#This Row],[prev_refill_days]]+TableRefills3[[#This Row],[quantity_days]])</f>
        <v>45927</v>
      </c>
      <c r="H131">
        <f>IF(TableRefills3[[#This Row],[prev_refill_end]]="","",TableRefills3[[#This Row],[refill_date]]-TableRefills3[[#This Row],[prev_refill_end]])</f>
        <v>3</v>
      </c>
      <c r="I131">
        <f>IF(TableRefills3[[#This Row],[gap_days]]="",0,IF(TableRefills3[[#This Row],[gap_days]]&gt;30,1,0))</f>
        <v>0</v>
      </c>
      <c r="J131">
        <f>_xlfn.MAXIFS(TableRefills3[discountinuation_flag], TableRefills3[patient_id], A131)</f>
        <v>0</v>
      </c>
      <c r="K131" s="1">
        <f>_xlfn.MINIFS(C:C,A:A,TableRefills3[[#This Row],[patient_id]])</f>
        <v>45832</v>
      </c>
      <c r="L131" s="1">
        <f>TableRefills3[[#This Row],[refill_date]]+TableRefills3[[#This Row],[quantity_days]]</f>
        <v>45960</v>
      </c>
    </row>
    <row r="132" spans="1:12" x14ac:dyDescent="0.25">
      <c r="A132" t="s">
        <v>34</v>
      </c>
      <c r="B132" t="s">
        <v>1210</v>
      </c>
      <c r="C132" s="1">
        <v>45959</v>
      </c>
      <c r="D132" s="9">
        <f t="shared" si="4"/>
        <v>5</v>
      </c>
      <c r="E132">
        <v>30</v>
      </c>
      <c r="F132" s="1">
        <f t="shared" si="5"/>
        <v>45930</v>
      </c>
      <c r="G132" s="1">
        <f>IF(TableRefills3[[#This Row],[prev_refill_days]]="","",TableRefills3[[#This Row],[prev_refill_days]]+TableRefills3[[#This Row],[quantity_days]])</f>
        <v>45960</v>
      </c>
      <c r="H132">
        <f>IF(TableRefills3[[#This Row],[prev_refill_end]]="","",TableRefills3[[#This Row],[refill_date]]-TableRefills3[[#This Row],[prev_refill_end]])</f>
        <v>-1</v>
      </c>
      <c r="I132">
        <f>IF(TableRefills3[[#This Row],[gap_days]]="",0,IF(TableRefills3[[#This Row],[gap_days]]&gt;30,1,0))</f>
        <v>0</v>
      </c>
      <c r="J132">
        <f>_xlfn.MAXIFS(TableRefills3[discountinuation_flag], TableRefills3[patient_id], A132)</f>
        <v>0</v>
      </c>
      <c r="K132" s="1">
        <f>_xlfn.MINIFS(C:C,A:A,TableRefills3[[#This Row],[patient_id]])</f>
        <v>45832</v>
      </c>
      <c r="L132" s="1">
        <f>TableRefills3[[#This Row],[refill_date]]+TableRefills3[[#This Row],[quantity_days]]</f>
        <v>45989</v>
      </c>
    </row>
    <row r="133" spans="1:12" x14ac:dyDescent="0.25">
      <c r="A133" t="s">
        <v>35</v>
      </c>
      <c r="B133" t="s">
        <v>1216</v>
      </c>
      <c r="C133" s="1">
        <v>45793</v>
      </c>
      <c r="D133" s="9">
        <f t="shared" si="4"/>
        <v>1</v>
      </c>
      <c r="E133">
        <v>30</v>
      </c>
      <c r="F133" s="1" t="str">
        <f t="shared" si="5"/>
        <v/>
      </c>
      <c r="G133" s="1" t="str">
        <f>IF(TableRefills3[[#This Row],[prev_refill_days]]="","",TableRefills3[[#This Row],[prev_refill_days]]+TableRefills3[[#This Row],[quantity_days]])</f>
        <v/>
      </c>
      <c r="H133" t="str">
        <f>IF(TableRefills3[[#This Row],[prev_refill_end]]="","",TableRefills3[[#This Row],[refill_date]]-TableRefills3[[#This Row],[prev_refill_end]])</f>
        <v/>
      </c>
      <c r="I133">
        <f>IF(TableRefills3[[#This Row],[gap_days]]="",0,IF(TableRefills3[[#This Row],[gap_days]]&gt;30,1,0))</f>
        <v>0</v>
      </c>
      <c r="J133">
        <f>_xlfn.MAXIFS(TableRefills3[discountinuation_flag], TableRefills3[patient_id], A133)</f>
        <v>0</v>
      </c>
      <c r="K133" s="1">
        <f>_xlfn.MINIFS(C:C,A:A,TableRefills3[[#This Row],[patient_id]])</f>
        <v>45793</v>
      </c>
      <c r="L133" s="1">
        <f>TableRefills3[[#This Row],[refill_date]]+TableRefills3[[#This Row],[quantity_days]]</f>
        <v>45823</v>
      </c>
    </row>
    <row r="134" spans="1:12" x14ac:dyDescent="0.25">
      <c r="A134" t="s">
        <v>35</v>
      </c>
      <c r="B134" t="s">
        <v>1216</v>
      </c>
      <c r="C134" s="1">
        <v>45824</v>
      </c>
      <c r="D134" s="9">
        <f t="shared" si="4"/>
        <v>2</v>
      </c>
      <c r="E134">
        <v>30</v>
      </c>
      <c r="F134" s="1">
        <f t="shared" si="5"/>
        <v>45793</v>
      </c>
      <c r="G134" s="1">
        <f>IF(TableRefills3[[#This Row],[prev_refill_days]]="","",TableRefills3[[#This Row],[prev_refill_days]]+TableRefills3[[#This Row],[quantity_days]])</f>
        <v>45823</v>
      </c>
      <c r="H134">
        <f>IF(TableRefills3[[#This Row],[prev_refill_end]]="","",TableRefills3[[#This Row],[refill_date]]-TableRefills3[[#This Row],[prev_refill_end]])</f>
        <v>1</v>
      </c>
      <c r="I134">
        <f>IF(TableRefills3[[#This Row],[gap_days]]="",0,IF(TableRefills3[[#This Row],[gap_days]]&gt;30,1,0))</f>
        <v>0</v>
      </c>
      <c r="J134">
        <f>_xlfn.MAXIFS(TableRefills3[discountinuation_flag], TableRefills3[patient_id], A134)</f>
        <v>0</v>
      </c>
      <c r="K134" s="1">
        <f>_xlfn.MINIFS(C:C,A:A,TableRefills3[[#This Row],[patient_id]])</f>
        <v>45793</v>
      </c>
      <c r="L134" s="1">
        <f>TableRefills3[[#This Row],[refill_date]]+TableRefills3[[#This Row],[quantity_days]]</f>
        <v>45854</v>
      </c>
    </row>
    <row r="135" spans="1:12" x14ac:dyDescent="0.25">
      <c r="A135" t="s">
        <v>35</v>
      </c>
      <c r="B135" t="s">
        <v>1216</v>
      </c>
      <c r="C135" s="1">
        <v>45857</v>
      </c>
      <c r="D135" s="9">
        <f t="shared" si="4"/>
        <v>3</v>
      </c>
      <c r="E135">
        <v>30</v>
      </c>
      <c r="F135" s="1">
        <f t="shared" si="5"/>
        <v>45824</v>
      </c>
      <c r="G135" s="1">
        <f>IF(TableRefills3[[#This Row],[prev_refill_days]]="","",TableRefills3[[#This Row],[prev_refill_days]]+TableRefills3[[#This Row],[quantity_days]])</f>
        <v>45854</v>
      </c>
      <c r="H135">
        <f>IF(TableRefills3[[#This Row],[prev_refill_end]]="","",TableRefills3[[#This Row],[refill_date]]-TableRefills3[[#This Row],[prev_refill_end]])</f>
        <v>3</v>
      </c>
      <c r="I135">
        <f>IF(TableRefills3[[#This Row],[gap_days]]="",0,IF(TableRefills3[[#This Row],[gap_days]]&gt;30,1,0))</f>
        <v>0</v>
      </c>
      <c r="J135">
        <f>_xlfn.MAXIFS(TableRefills3[discountinuation_flag], TableRefills3[patient_id], A135)</f>
        <v>0</v>
      </c>
      <c r="K135" s="1">
        <f>_xlfn.MINIFS(C:C,A:A,TableRefills3[[#This Row],[patient_id]])</f>
        <v>45793</v>
      </c>
      <c r="L135" s="1">
        <f>TableRefills3[[#This Row],[refill_date]]+TableRefills3[[#This Row],[quantity_days]]</f>
        <v>45887</v>
      </c>
    </row>
    <row r="136" spans="1:12" x14ac:dyDescent="0.25">
      <c r="A136" t="s">
        <v>36</v>
      </c>
      <c r="B136" t="s">
        <v>1220</v>
      </c>
      <c r="C136" s="1">
        <v>45763</v>
      </c>
      <c r="D136" s="9">
        <f t="shared" si="4"/>
        <v>1</v>
      </c>
      <c r="E136">
        <v>21</v>
      </c>
      <c r="F136" s="1" t="str">
        <f t="shared" si="5"/>
        <v/>
      </c>
      <c r="G136" s="1" t="str">
        <f>IF(TableRefills3[[#This Row],[prev_refill_days]]="","",TableRefills3[[#This Row],[prev_refill_days]]+TableRefills3[[#This Row],[quantity_days]])</f>
        <v/>
      </c>
      <c r="H136" t="str">
        <f>IF(TableRefills3[[#This Row],[prev_refill_end]]="","",TableRefills3[[#This Row],[refill_date]]-TableRefills3[[#This Row],[prev_refill_end]])</f>
        <v/>
      </c>
      <c r="I136">
        <f>IF(TableRefills3[[#This Row],[gap_days]]="",0,IF(TableRefills3[[#This Row],[gap_days]]&gt;30,1,0))</f>
        <v>0</v>
      </c>
      <c r="J136">
        <f>_xlfn.MAXIFS(TableRefills3[discountinuation_flag], TableRefills3[patient_id], A136)</f>
        <v>0</v>
      </c>
      <c r="K136" s="1">
        <f>_xlfn.MINIFS(C:C,A:A,TableRefills3[[#This Row],[patient_id]])</f>
        <v>45763</v>
      </c>
      <c r="L136" s="1">
        <f>TableRefills3[[#This Row],[refill_date]]+TableRefills3[[#This Row],[quantity_days]]</f>
        <v>45784</v>
      </c>
    </row>
    <row r="137" spans="1:12" x14ac:dyDescent="0.25">
      <c r="A137" t="s">
        <v>36</v>
      </c>
      <c r="B137" t="s">
        <v>1220</v>
      </c>
      <c r="C137" s="1">
        <v>45783</v>
      </c>
      <c r="D137" s="9">
        <f t="shared" si="4"/>
        <v>2</v>
      </c>
      <c r="E137">
        <v>21</v>
      </c>
      <c r="F137" s="1">
        <f t="shared" si="5"/>
        <v>45763</v>
      </c>
      <c r="G137" s="1">
        <f>IF(TableRefills3[[#This Row],[prev_refill_days]]="","",TableRefills3[[#This Row],[prev_refill_days]]+TableRefills3[[#This Row],[quantity_days]])</f>
        <v>45784</v>
      </c>
      <c r="H137">
        <f>IF(TableRefills3[[#This Row],[prev_refill_end]]="","",TableRefills3[[#This Row],[refill_date]]-TableRefills3[[#This Row],[prev_refill_end]])</f>
        <v>-1</v>
      </c>
      <c r="I137">
        <f>IF(TableRefills3[[#This Row],[gap_days]]="",0,IF(TableRefills3[[#This Row],[gap_days]]&gt;30,1,0))</f>
        <v>0</v>
      </c>
      <c r="J137">
        <f>_xlfn.MAXIFS(TableRefills3[discountinuation_flag], TableRefills3[patient_id], A137)</f>
        <v>0</v>
      </c>
      <c r="K137" s="1">
        <f>_xlfn.MINIFS(C:C,A:A,TableRefills3[[#This Row],[patient_id]])</f>
        <v>45763</v>
      </c>
      <c r="L137" s="1">
        <f>TableRefills3[[#This Row],[refill_date]]+TableRefills3[[#This Row],[quantity_days]]</f>
        <v>45804</v>
      </c>
    </row>
    <row r="138" spans="1:12" x14ac:dyDescent="0.25">
      <c r="A138" t="s">
        <v>36</v>
      </c>
      <c r="B138" t="s">
        <v>1220</v>
      </c>
      <c r="C138" s="1">
        <v>45806</v>
      </c>
      <c r="D138" s="9">
        <f t="shared" si="4"/>
        <v>3</v>
      </c>
      <c r="E138">
        <v>21</v>
      </c>
      <c r="F138" s="1">
        <f t="shared" si="5"/>
        <v>45783</v>
      </c>
      <c r="G138" s="1">
        <f>IF(TableRefills3[[#This Row],[prev_refill_days]]="","",TableRefills3[[#This Row],[prev_refill_days]]+TableRefills3[[#This Row],[quantity_days]])</f>
        <v>45804</v>
      </c>
      <c r="H138">
        <f>IF(TableRefills3[[#This Row],[prev_refill_end]]="","",TableRefills3[[#This Row],[refill_date]]-TableRefills3[[#This Row],[prev_refill_end]])</f>
        <v>2</v>
      </c>
      <c r="I138">
        <f>IF(TableRefills3[[#This Row],[gap_days]]="",0,IF(TableRefills3[[#This Row],[gap_days]]&gt;30,1,0))</f>
        <v>0</v>
      </c>
      <c r="J138">
        <f>_xlfn.MAXIFS(TableRefills3[discountinuation_flag], TableRefills3[patient_id], A138)</f>
        <v>0</v>
      </c>
      <c r="K138" s="1">
        <f>_xlfn.MINIFS(C:C,A:A,TableRefills3[[#This Row],[patient_id]])</f>
        <v>45763</v>
      </c>
      <c r="L138" s="1">
        <f>TableRefills3[[#This Row],[refill_date]]+TableRefills3[[#This Row],[quantity_days]]</f>
        <v>45827</v>
      </c>
    </row>
    <row r="139" spans="1:12" x14ac:dyDescent="0.25">
      <c r="A139" t="s">
        <v>36</v>
      </c>
      <c r="B139" t="s">
        <v>1220</v>
      </c>
      <c r="C139" s="1">
        <v>45830</v>
      </c>
      <c r="D139" s="9">
        <f t="shared" si="4"/>
        <v>4</v>
      </c>
      <c r="E139">
        <v>21</v>
      </c>
      <c r="F139" s="1">
        <f t="shared" si="5"/>
        <v>45806</v>
      </c>
      <c r="G139" s="1">
        <f>IF(TableRefills3[[#This Row],[prev_refill_days]]="","",TableRefills3[[#This Row],[prev_refill_days]]+TableRefills3[[#This Row],[quantity_days]])</f>
        <v>45827</v>
      </c>
      <c r="H139">
        <f>IF(TableRefills3[[#This Row],[prev_refill_end]]="","",TableRefills3[[#This Row],[refill_date]]-TableRefills3[[#This Row],[prev_refill_end]])</f>
        <v>3</v>
      </c>
      <c r="I139">
        <f>IF(TableRefills3[[#This Row],[gap_days]]="",0,IF(TableRefills3[[#This Row],[gap_days]]&gt;30,1,0))</f>
        <v>0</v>
      </c>
      <c r="J139">
        <f>_xlfn.MAXIFS(TableRefills3[discountinuation_flag], TableRefills3[patient_id], A139)</f>
        <v>0</v>
      </c>
      <c r="K139" s="1">
        <f>_xlfn.MINIFS(C:C,A:A,TableRefills3[[#This Row],[patient_id]])</f>
        <v>45763</v>
      </c>
      <c r="L139" s="1">
        <f>TableRefills3[[#This Row],[refill_date]]+TableRefills3[[#This Row],[quantity_days]]</f>
        <v>45851</v>
      </c>
    </row>
    <row r="140" spans="1:12" x14ac:dyDescent="0.25">
      <c r="A140" t="s">
        <v>36</v>
      </c>
      <c r="B140" t="s">
        <v>1220</v>
      </c>
      <c r="C140" s="1">
        <v>45852</v>
      </c>
      <c r="D140" s="9">
        <f t="shared" si="4"/>
        <v>5</v>
      </c>
      <c r="E140">
        <v>21</v>
      </c>
      <c r="F140" s="1">
        <f t="shared" si="5"/>
        <v>45830</v>
      </c>
      <c r="G140" s="1">
        <f>IF(TableRefills3[[#This Row],[prev_refill_days]]="","",TableRefills3[[#This Row],[prev_refill_days]]+TableRefills3[[#This Row],[quantity_days]])</f>
        <v>45851</v>
      </c>
      <c r="H140">
        <f>IF(TableRefills3[[#This Row],[prev_refill_end]]="","",TableRefills3[[#This Row],[refill_date]]-TableRefills3[[#This Row],[prev_refill_end]])</f>
        <v>1</v>
      </c>
      <c r="I140">
        <f>IF(TableRefills3[[#This Row],[gap_days]]="",0,IF(TableRefills3[[#This Row],[gap_days]]&gt;30,1,0))</f>
        <v>0</v>
      </c>
      <c r="J140">
        <f>_xlfn.MAXIFS(TableRefills3[discountinuation_flag], TableRefills3[patient_id], A140)</f>
        <v>0</v>
      </c>
      <c r="K140" s="1">
        <f>_xlfn.MINIFS(C:C,A:A,TableRefills3[[#This Row],[patient_id]])</f>
        <v>45763</v>
      </c>
      <c r="L140" s="1">
        <f>TableRefills3[[#This Row],[refill_date]]+TableRefills3[[#This Row],[quantity_days]]</f>
        <v>45873</v>
      </c>
    </row>
    <row r="141" spans="1:12" x14ac:dyDescent="0.25">
      <c r="A141" t="s">
        <v>37</v>
      </c>
      <c r="B141" t="s">
        <v>1226</v>
      </c>
      <c r="C141" s="1">
        <v>45696</v>
      </c>
      <c r="D141" s="9">
        <f t="shared" si="4"/>
        <v>1</v>
      </c>
      <c r="E141">
        <v>30</v>
      </c>
      <c r="F141" s="1" t="str">
        <f t="shared" si="5"/>
        <v/>
      </c>
      <c r="G141" s="1" t="str">
        <f>IF(TableRefills3[[#This Row],[prev_refill_days]]="","",TableRefills3[[#This Row],[prev_refill_days]]+TableRefills3[[#This Row],[quantity_days]])</f>
        <v/>
      </c>
      <c r="H141" t="str">
        <f>IF(TableRefills3[[#This Row],[prev_refill_end]]="","",TableRefills3[[#This Row],[refill_date]]-TableRefills3[[#This Row],[prev_refill_end]])</f>
        <v/>
      </c>
      <c r="I141">
        <f>IF(TableRefills3[[#This Row],[gap_days]]="",0,IF(TableRefills3[[#This Row],[gap_days]]&gt;30,1,0))</f>
        <v>0</v>
      </c>
      <c r="J141">
        <f>_xlfn.MAXIFS(TableRefills3[discountinuation_flag], TableRefills3[patient_id], A141)</f>
        <v>0</v>
      </c>
      <c r="K141" s="1">
        <f>_xlfn.MINIFS(C:C,A:A,TableRefills3[[#This Row],[patient_id]])</f>
        <v>45696</v>
      </c>
      <c r="L141" s="1">
        <f>TableRefills3[[#This Row],[refill_date]]+TableRefills3[[#This Row],[quantity_days]]</f>
        <v>45726</v>
      </c>
    </row>
    <row r="142" spans="1:12" x14ac:dyDescent="0.25">
      <c r="A142" t="s">
        <v>37</v>
      </c>
      <c r="B142" t="s">
        <v>1226</v>
      </c>
      <c r="C142" s="1">
        <v>45728</v>
      </c>
      <c r="D142" s="9">
        <f t="shared" si="4"/>
        <v>2</v>
      </c>
      <c r="E142">
        <v>30</v>
      </c>
      <c r="F142" s="1">
        <f t="shared" si="5"/>
        <v>45696</v>
      </c>
      <c r="G142" s="1">
        <f>IF(TableRefills3[[#This Row],[prev_refill_days]]="","",TableRefills3[[#This Row],[prev_refill_days]]+TableRefills3[[#This Row],[quantity_days]])</f>
        <v>45726</v>
      </c>
      <c r="H142">
        <f>IF(TableRefills3[[#This Row],[prev_refill_end]]="","",TableRefills3[[#This Row],[refill_date]]-TableRefills3[[#This Row],[prev_refill_end]])</f>
        <v>2</v>
      </c>
      <c r="I142">
        <f>IF(TableRefills3[[#This Row],[gap_days]]="",0,IF(TableRefills3[[#This Row],[gap_days]]&gt;30,1,0))</f>
        <v>0</v>
      </c>
      <c r="J142">
        <f>_xlfn.MAXIFS(TableRefills3[discountinuation_flag], TableRefills3[patient_id], A142)</f>
        <v>0</v>
      </c>
      <c r="K142" s="1">
        <f>_xlfn.MINIFS(C:C,A:A,TableRefills3[[#This Row],[patient_id]])</f>
        <v>45696</v>
      </c>
      <c r="L142" s="1">
        <f>TableRefills3[[#This Row],[refill_date]]+TableRefills3[[#This Row],[quantity_days]]</f>
        <v>45758</v>
      </c>
    </row>
    <row r="143" spans="1:12" x14ac:dyDescent="0.25">
      <c r="A143" t="s">
        <v>37</v>
      </c>
      <c r="B143" t="s">
        <v>1226</v>
      </c>
      <c r="C143" s="1">
        <v>45760</v>
      </c>
      <c r="D143" s="9">
        <f t="shared" si="4"/>
        <v>3</v>
      </c>
      <c r="E143">
        <v>30</v>
      </c>
      <c r="F143" s="1">
        <f t="shared" si="5"/>
        <v>45728</v>
      </c>
      <c r="G143" s="1">
        <f>IF(TableRefills3[[#This Row],[prev_refill_days]]="","",TableRefills3[[#This Row],[prev_refill_days]]+TableRefills3[[#This Row],[quantity_days]])</f>
        <v>45758</v>
      </c>
      <c r="H143">
        <f>IF(TableRefills3[[#This Row],[prev_refill_end]]="","",TableRefills3[[#This Row],[refill_date]]-TableRefills3[[#This Row],[prev_refill_end]])</f>
        <v>2</v>
      </c>
      <c r="I143">
        <f>IF(TableRefills3[[#This Row],[gap_days]]="",0,IF(TableRefills3[[#This Row],[gap_days]]&gt;30,1,0))</f>
        <v>0</v>
      </c>
      <c r="J143">
        <f>_xlfn.MAXIFS(TableRefills3[discountinuation_flag], TableRefills3[patient_id], A143)</f>
        <v>0</v>
      </c>
      <c r="K143" s="1">
        <f>_xlfn.MINIFS(C:C,A:A,TableRefills3[[#This Row],[patient_id]])</f>
        <v>45696</v>
      </c>
      <c r="L143" s="1">
        <f>TableRefills3[[#This Row],[refill_date]]+TableRefills3[[#This Row],[quantity_days]]</f>
        <v>45790</v>
      </c>
    </row>
    <row r="144" spans="1:12" x14ac:dyDescent="0.25">
      <c r="A144" t="s">
        <v>38</v>
      </c>
      <c r="B144" t="s">
        <v>1230</v>
      </c>
      <c r="C144" s="1">
        <v>45709</v>
      </c>
      <c r="D144" s="9">
        <f t="shared" si="4"/>
        <v>1</v>
      </c>
      <c r="E144">
        <v>28</v>
      </c>
      <c r="F144" s="1" t="str">
        <f t="shared" si="5"/>
        <v/>
      </c>
      <c r="G144" s="1" t="str">
        <f>IF(TableRefills3[[#This Row],[prev_refill_days]]="","",TableRefills3[[#This Row],[prev_refill_days]]+TableRefills3[[#This Row],[quantity_days]])</f>
        <v/>
      </c>
      <c r="H144" t="str">
        <f>IF(TableRefills3[[#This Row],[prev_refill_end]]="","",TableRefills3[[#This Row],[refill_date]]-TableRefills3[[#This Row],[prev_refill_end]])</f>
        <v/>
      </c>
      <c r="I144">
        <f>IF(TableRefills3[[#This Row],[gap_days]]="",0,IF(TableRefills3[[#This Row],[gap_days]]&gt;30,1,0))</f>
        <v>0</v>
      </c>
      <c r="J144">
        <f>_xlfn.MAXIFS(TableRefills3[discountinuation_flag], TableRefills3[patient_id], A144)</f>
        <v>0</v>
      </c>
      <c r="K144" s="1">
        <f>_xlfn.MINIFS(C:C,A:A,TableRefills3[[#This Row],[patient_id]])</f>
        <v>45709</v>
      </c>
      <c r="L144" s="1">
        <f>TableRefills3[[#This Row],[refill_date]]+TableRefills3[[#This Row],[quantity_days]]</f>
        <v>45737</v>
      </c>
    </row>
    <row r="145" spans="1:12" x14ac:dyDescent="0.25">
      <c r="A145" t="s">
        <v>38</v>
      </c>
      <c r="B145" t="s">
        <v>1230</v>
      </c>
      <c r="C145" s="1">
        <v>45735</v>
      </c>
      <c r="D145" s="9">
        <f t="shared" si="4"/>
        <v>2</v>
      </c>
      <c r="E145">
        <v>28</v>
      </c>
      <c r="F145" s="1">
        <f t="shared" si="5"/>
        <v>45709</v>
      </c>
      <c r="G145" s="1">
        <f>IF(TableRefills3[[#This Row],[prev_refill_days]]="","",TableRefills3[[#This Row],[prev_refill_days]]+TableRefills3[[#This Row],[quantity_days]])</f>
        <v>45737</v>
      </c>
      <c r="H145">
        <f>IF(TableRefills3[[#This Row],[prev_refill_end]]="","",TableRefills3[[#This Row],[refill_date]]-TableRefills3[[#This Row],[prev_refill_end]])</f>
        <v>-2</v>
      </c>
      <c r="I145">
        <f>IF(TableRefills3[[#This Row],[gap_days]]="",0,IF(TableRefills3[[#This Row],[gap_days]]&gt;30,1,0))</f>
        <v>0</v>
      </c>
      <c r="J145">
        <f>_xlfn.MAXIFS(TableRefills3[discountinuation_flag], TableRefills3[patient_id], A145)</f>
        <v>0</v>
      </c>
      <c r="K145" s="1">
        <f>_xlfn.MINIFS(C:C,A:A,TableRefills3[[#This Row],[patient_id]])</f>
        <v>45709</v>
      </c>
      <c r="L145" s="1">
        <f>TableRefills3[[#This Row],[refill_date]]+TableRefills3[[#This Row],[quantity_days]]</f>
        <v>45763</v>
      </c>
    </row>
    <row r="146" spans="1:12" x14ac:dyDescent="0.25">
      <c r="A146" t="s">
        <v>38</v>
      </c>
      <c r="B146" t="s">
        <v>1230</v>
      </c>
      <c r="C146" s="1">
        <v>45763</v>
      </c>
      <c r="D146" s="9">
        <f t="shared" si="4"/>
        <v>3</v>
      </c>
      <c r="E146">
        <v>28</v>
      </c>
      <c r="F146" s="1">
        <f t="shared" si="5"/>
        <v>45735</v>
      </c>
      <c r="G146" s="1">
        <f>IF(TableRefills3[[#This Row],[prev_refill_days]]="","",TableRefills3[[#This Row],[prev_refill_days]]+TableRefills3[[#This Row],[quantity_days]])</f>
        <v>45763</v>
      </c>
      <c r="H146">
        <f>IF(TableRefills3[[#This Row],[prev_refill_end]]="","",TableRefills3[[#This Row],[refill_date]]-TableRefills3[[#This Row],[prev_refill_end]])</f>
        <v>0</v>
      </c>
      <c r="I146">
        <f>IF(TableRefills3[[#This Row],[gap_days]]="",0,IF(TableRefills3[[#This Row],[gap_days]]&gt;30,1,0))</f>
        <v>0</v>
      </c>
      <c r="J146">
        <f>_xlfn.MAXIFS(TableRefills3[discountinuation_flag], TableRefills3[patient_id], A146)</f>
        <v>0</v>
      </c>
      <c r="K146" s="1">
        <f>_xlfn.MINIFS(C:C,A:A,TableRefills3[[#This Row],[patient_id]])</f>
        <v>45709</v>
      </c>
      <c r="L146" s="1">
        <f>TableRefills3[[#This Row],[refill_date]]+TableRefills3[[#This Row],[quantity_days]]</f>
        <v>45791</v>
      </c>
    </row>
    <row r="147" spans="1:12" x14ac:dyDescent="0.25">
      <c r="A147" t="s">
        <v>39</v>
      </c>
      <c r="B147" t="s">
        <v>1234</v>
      </c>
      <c r="C147" s="1">
        <v>45762</v>
      </c>
      <c r="D147" s="9">
        <f t="shared" si="4"/>
        <v>1</v>
      </c>
      <c r="E147">
        <v>30</v>
      </c>
      <c r="F147" s="1" t="str">
        <f t="shared" si="5"/>
        <v/>
      </c>
      <c r="G147" s="1" t="str">
        <f>IF(TableRefills3[[#This Row],[prev_refill_days]]="","",TableRefills3[[#This Row],[prev_refill_days]]+TableRefills3[[#This Row],[quantity_days]])</f>
        <v/>
      </c>
      <c r="H147" t="str">
        <f>IF(TableRefills3[[#This Row],[prev_refill_end]]="","",TableRefills3[[#This Row],[refill_date]]-TableRefills3[[#This Row],[prev_refill_end]])</f>
        <v/>
      </c>
      <c r="I147">
        <f>IF(TableRefills3[[#This Row],[gap_days]]="",0,IF(TableRefills3[[#This Row],[gap_days]]&gt;30,1,0))</f>
        <v>0</v>
      </c>
      <c r="J147">
        <f>_xlfn.MAXIFS(TableRefills3[discountinuation_flag], TableRefills3[patient_id], A147)</f>
        <v>0</v>
      </c>
      <c r="K147" s="1">
        <f>_xlfn.MINIFS(C:C,A:A,TableRefills3[[#This Row],[patient_id]])</f>
        <v>45762</v>
      </c>
      <c r="L147" s="1">
        <f>TableRefills3[[#This Row],[refill_date]]+TableRefills3[[#This Row],[quantity_days]]</f>
        <v>45792</v>
      </c>
    </row>
    <row r="148" spans="1:12" x14ac:dyDescent="0.25">
      <c r="A148" t="s">
        <v>39</v>
      </c>
      <c r="B148" t="s">
        <v>1234</v>
      </c>
      <c r="C148" s="1">
        <v>45789</v>
      </c>
      <c r="D148" s="9">
        <f t="shared" si="4"/>
        <v>2</v>
      </c>
      <c r="E148">
        <v>30</v>
      </c>
      <c r="F148" s="1">
        <f t="shared" si="5"/>
        <v>45762</v>
      </c>
      <c r="G148" s="1">
        <f>IF(TableRefills3[[#This Row],[prev_refill_days]]="","",TableRefills3[[#This Row],[prev_refill_days]]+TableRefills3[[#This Row],[quantity_days]])</f>
        <v>45792</v>
      </c>
      <c r="H148">
        <f>IF(TableRefills3[[#This Row],[prev_refill_end]]="","",TableRefills3[[#This Row],[refill_date]]-TableRefills3[[#This Row],[prev_refill_end]])</f>
        <v>-3</v>
      </c>
      <c r="I148">
        <f>IF(TableRefills3[[#This Row],[gap_days]]="",0,IF(TableRefills3[[#This Row],[gap_days]]&gt;30,1,0))</f>
        <v>0</v>
      </c>
      <c r="J148">
        <f>_xlfn.MAXIFS(TableRefills3[discountinuation_flag], TableRefills3[patient_id], A148)</f>
        <v>0</v>
      </c>
      <c r="K148" s="1">
        <f>_xlfn.MINIFS(C:C,A:A,TableRefills3[[#This Row],[patient_id]])</f>
        <v>45762</v>
      </c>
      <c r="L148" s="1">
        <f>TableRefills3[[#This Row],[refill_date]]+TableRefills3[[#This Row],[quantity_days]]</f>
        <v>45819</v>
      </c>
    </row>
    <row r="149" spans="1:12" x14ac:dyDescent="0.25">
      <c r="A149" t="s">
        <v>39</v>
      </c>
      <c r="B149" t="s">
        <v>1234</v>
      </c>
      <c r="C149" s="1">
        <v>45822</v>
      </c>
      <c r="D149" s="9">
        <f t="shared" si="4"/>
        <v>3</v>
      </c>
      <c r="E149">
        <v>30</v>
      </c>
      <c r="F149" s="1">
        <f t="shared" si="5"/>
        <v>45789</v>
      </c>
      <c r="G149" s="1">
        <f>IF(TableRefills3[[#This Row],[prev_refill_days]]="","",TableRefills3[[#This Row],[prev_refill_days]]+TableRefills3[[#This Row],[quantity_days]])</f>
        <v>45819</v>
      </c>
      <c r="H149">
        <f>IF(TableRefills3[[#This Row],[prev_refill_end]]="","",TableRefills3[[#This Row],[refill_date]]-TableRefills3[[#This Row],[prev_refill_end]])</f>
        <v>3</v>
      </c>
      <c r="I149">
        <f>IF(TableRefills3[[#This Row],[gap_days]]="",0,IF(TableRefills3[[#This Row],[gap_days]]&gt;30,1,0))</f>
        <v>0</v>
      </c>
      <c r="J149">
        <f>_xlfn.MAXIFS(TableRefills3[discountinuation_flag], TableRefills3[patient_id], A149)</f>
        <v>0</v>
      </c>
      <c r="K149" s="1">
        <f>_xlfn.MINIFS(C:C,A:A,TableRefills3[[#This Row],[patient_id]])</f>
        <v>45762</v>
      </c>
      <c r="L149" s="1">
        <f>TableRefills3[[#This Row],[refill_date]]+TableRefills3[[#This Row],[quantity_days]]</f>
        <v>45852</v>
      </c>
    </row>
    <row r="150" spans="1:12" x14ac:dyDescent="0.25">
      <c r="A150" t="s">
        <v>39</v>
      </c>
      <c r="B150" t="s">
        <v>1234</v>
      </c>
      <c r="C150" s="1">
        <v>45855</v>
      </c>
      <c r="D150" s="9">
        <f t="shared" si="4"/>
        <v>4</v>
      </c>
      <c r="E150">
        <v>30</v>
      </c>
      <c r="F150" s="1">
        <f t="shared" si="5"/>
        <v>45822</v>
      </c>
      <c r="G150" s="1">
        <f>IF(TableRefills3[[#This Row],[prev_refill_days]]="","",TableRefills3[[#This Row],[prev_refill_days]]+TableRefills3[[#This Row],[quantity_days]])</f>
        <v>45852</v>
      </c>
      <c r="H150">
        <f>IF(TableRefills3[[#This Row],[prev_refill_end]]="","",TableRefills3[[#This Row],[refill_date]]-TableRefills3[[#This Row],[prev_refill_end]])</f>
        <v>3</v>
      </c>
      <c r="I150">
        <f>IF(TableRefills3[[#This Row],[gap_days]]="",0,IF(TableRefills3[[#This Row],[gap_days]]&gt;30,1,0))</f>
        <v>0</v>
      </c>
      <c r="J150">
        <f>_xlfn.MAXIFS(TableRefills3[discountinuation_flag], TableRefills3[patient_id], A150)</f>
        <v>0</v>
      </c>
      <c r="K150" s="1">
        <f>_xlfn.MINIFS(C:C,A:A,TableRefills3[[#This Row],[patient_id]])</f>
        <v>45762</v>
      </c>
      <c r="L150" s="1">
        <f>TableRefills3[[#This Row],[refill_date]]+TableRefills3[[#This Row],[quantity_days]]</f>
        <v>45885</v>
      </c>
    </row>
    <row r="151" spans="1:12" x14ac:dyDescent="0.25">
      <c r="A151" t="s">
        <v>39</v>
      </c>
      <c r="B151" t="s">
        <v>1234</v>
      </c>
      <c r="C151" s="1">
        <v>45882</v>
      </c>
      <c r="D151" s="9">
        <f t="shared" si="4"/>
        <v>5</v>
      </c>
      <c r="E151">
        <v>30</v>
      </c>
      <c r="F151" s="1">
        <f t="shared" si="5"/>
        <v>45855</v>
      </c>
      <c r="G151" s="1">
        <f>IF(TableRefills3[[#This Row],[prev_refill_days]]="","",TableRefills3[[#This Row],[prev_refill_days]]+TableRefills3[[#This Row],[quantity_days]])</f>
        <v>45885</v>
      </c>
      <c r="H151">
        <f>IF(TableRefills3[[#This Row],[prev_refill_end]]="","",TableRefills3[[#This Row],[refill_date]]-TableRefills3[[#This Row],[prev_refill_end]])</f>
        <v>-3</v>
      </c>
      <c r="I151">
        <f>IF(TableRefills3[[#This Row],[gap_days]]="",0,IF(TableRefills3[[#This Row],[gap_days]]&gt;30,1,0))</f>
        <v>0</v>
      </c>
      <c r="J151">
        <f>_xlfn.MAXIFS(TableRefills3[discountinuation_flag], TableRefills3[patient_id], A151)</f>
        <v>0</v>
      </c>
      <c r="K151" s="1">
        <f>_xlfn.MINIFS(C:C,A:A,TableRefills3[[#This Row],[patient_id]])</f>
        <v>45762</v>
      </c>
      <c r="L151" s="1">
        <f>TableRefills3[[#This Row],[refill_date]]+TableRefills3[[#This Row],[quantity_days]]</f>
        <v>45912</v>
      </c>
    </row>
    <row r="152" spans="1:12" x14ac:dyDescent="0.25">
      <c r="A152" t="s">
        <v>40</v>
      </c>
      <c r="B152" t="s">
        <v>1240</v>
      </c>
      <c r="C152" s="1">
        <v>45775</v>
      </c>
      <c r="D152" s="9">
        <f t="shared" si="4"/>
        <v>1</v>
      </c>
      <c r="E152">
        <v>21</v>
      </c>
      <c r="F152" s="1" t="str">
        <f t="shared" si="5"/>
        <v/>
      </c>
      <c r="G152" s="1" t="str">
        <f>IF(TableRefills3[[#This Row],[prev_refill_days]]="","",TableRefills3[[#This Row],[prev_refill_days]]+TableRefills3[[#This Row],[quantity_days]])</f>
        <v/>
      </c>
      <c r="H152" t="str">
        <f>IF(TableRefills3[[#This Row],[prev_refill_end]]="","",TableRefills3[[#This Row],[refill_date]]-TableRefills3[[#This Row],[prev_refill_end]])</f>
        <v/>
      </c>
      <c r="I152">
        <f>IF(TableRefills3[[#This Row],[gap_days]]="",0,IF(TableRefills3[[#This Row],[gap_days]]&gt;30,1,0))</f>
        <v>0</v>
      </c>
      <c r="J152">
        <f>_xlfn.MAXIFS(TableRefills3[discountinuation_flag], TableRefills3[patient_id], A152)</f>
        <v>0</v>
      </c>
      <c r="K152" s="1">
        <f>_xlfn.MINIFS(C:C,A:A,TableRefills3[[#This Row],[patient_id]])</f>
        <v>45775</v>
      </c>
      <c r="L152" s="1">
        <f>TableRefills3[[#This Row],[refill_date]]+TableRefills3[[#This Row],[quantity_days]]</f>
        <v>45796</v>
      </c>
    </row>
    <row r="153" spans="1:12" x14ac:dyDescent="0.25">
      <c r="A153" t="s">
        <v>40</v>
      </c>
      <c r="B153" t="s">
        <v>1240</v>
      </c>
      <c r="C153" s="1">
        <v>45794</v>
      </c>
      <c r="D153" s="9">
        <f t="shared" si="4"/>
        <v>2</v>
      </c>
      <c r="E153">
        <v>21</v>
      </c>
      <c r="F153" s="1">
        <f t="shared" si="5"/>
        <v>45775</v>
      </c>
      <c r="G153" s="1">
        <f>IF(TableRefills3[[#This Row],[prev_refill_days]]="","",TableRefills3[[#This Row],[prev_refill_days]]+TableRefills3[[#This Row],[quantity_days]])</f>
        <v>45796</v>
      </c>
      <c r="H153">
        <f>IF(TableRefills3[[#This Row],[prev_refill_end]]="","",TableRefills3[[#This Row],[refill_date]]-TableRefills3[[#This Row],[prev_refill_end]])</f>
        <v>-2</v>
      </c>
      <c r="I153">
        <f>IF(TableRefills3[[#This Row],[gap_days]]="",0,IF(TableRefills3[[#This Row],[gap_days]]&gt;30,1,0))</f>
        <v>0</v>
      </c>
      <c r="J153">
        <f>_xlfn.MAXIFS(TableRefills3[discountinuation_flag], TableRefills3[patient_id], A153)</f>
        <v>0</v>
      </c>
      <c r="K153" s="1">
        <f>_xlfn.MINIFS(C:C,A:A,TableRefills3[[#This Row],[patient_id]])</f>
        <v>45775</v>
      </c>
      <c r="L153" s="1">
        <f>TableRefills3[[#This Row],[refill_date]]+TableRefills3[[#This Row],[quantity_days]]</f>
        <v>45815</v>
      </c>
    </row>
    <row r="154" spans="1:12" x14ac:dyDescent="0.25">
      <c r="A154" t="s">
        <v>40</v>
      </c>
      <c r="B154" t="s">
        <v>1240</v>
      </c>
      <c r="C154" s="1">
        <v>45814</v>
      </c>
      <c r="D154" s="9">
        <f t="shared" si="4"/>
        <v>3</v>
      </c>
      <c r="E154">
        <v>21</v>
      </c>
      <c r="F154" s="1">
        <f t="shared" si="5"/>
        <v>45794</v>
      </c>
      <c r="G154" s="1">
        <f>IF(TableRefills3[[#This Row],[prev_refill_days]]="","",TableRefills3[[#This Row],[prev_refill_days]]+TableRefills3[[#This Row],[quantity_days]])</f>
        <v>45815</v>
      </c>
      <c r="H154">
        <f>IF(TableRefills3[[#This Row],[prev_refill_end]]="","",TableRefills3[[#This Row],[refill_date]]-TableRefills3[[#This Row],[prev_refill_end]])</f>
        <v>-1</v>
      </c>
      <c r="I154">
        <f>IF(TableRefills3[[#This Row],[gap_days]]="",0,IF(TableRefills3[[#This Row],[gap_days]]&gt;30,1,0))</f>
        <v>0</v>
      </c>
      <c r="J154">
        <f>_xlfn.MAXIFS(TableRefills3[discountinuation_flag], TableRefills3[patient_id], A154)</f>
        <v>0</v>
      </c>
      <c r="K154" s="1">
        <f>_xlfn.MINIFS(C:C,A:A,TableRefills3[[#This Row],[patient_id]])</f>
        <v>45775</v>
      </c>
      <c r="L154" s="1">
        <f>TableRefills3[[#This Row],[refill_date]]+TableRefills3[[#This Row],[quantity_days]]</f>
        <v>45835</v>
      </c>
    </row>
    <row r="155" spans="1:12" x14ac:dyDescent="0.25">
      <c r="A155" t="s">
        <v>40</v>
      </c>
      <c r="B155" t="s">
        <v>1240</v>
      </c>
      <c r="C155" s="1">
        <v>45837</v>
      </c>
      <c r="D155" s="9">
        <f t="shared" si="4"/>
        <v>4</v>
      </c>
      <c r="E155">
        <v>21</v>
      </c>
      <c r="F155" s="1">
        <f t="shared" si="5"/>
        <v>45814</v>
      </c>
      <c r="G155" s="1">
        <f>IF(TableRefills3[[#This Row],[prev_refill_days]]="","",TableRefills3[[#This Row],[prev_refill_days]]+TableRefills3[[#This Row],[quantity_days]])</f>
        <v>45835</v>
      </c>
      <c r="H155">
        <f>IF(TableRefills3[[#This Row],[prev_refill_end]]="","",TableRefills3[[#This Row],[refill_date]]-TableRefills3[[#This Row],[prev_refill_end]])</f>
        <v>2</v>
      </c>
      <c r="I155">
        <f>IF(TableRefills3[[#This Row],[gap_days]]="",0,IF(TableRefills3[[#This Row],[gap_days]]&gt;30,1,0))</f>
        <v>0</v>
      </c>
      <c r="J155">
        <f>_xlfn.MAXIFS(TableRefills3[discountinuation_flag], TableRefills3[patient_id], A155)</f>
        <v>0</v>
      </c>
      <c r="K155" s="1">
        <f>_xlfn.MINIFS(C:C,A:A,TableRefills3[[#This Row],[patient_id]])</f>
        <v>45775</v>
      </c>
      <c r="L155" s="1">
        <f>TableRefills3[[#This Row],[refill_date]]+TableRefills3[[#This Row],[quantity_days]]</f>
        <v>45858</v>
      </c>
    </row>
    <row r="156" spans="1:12" x14ac:dyDescent="0.25">
      <c r="A156" t="s">
        <v>40</v>
      </c>
      <c r="B156" t="s">
        <v>1240</v>
      </c>
      <c r="C156" s="1">
        <v>45857</v>
      </c>
      <c r="D156" s="9">
        <f t="shared" si="4"/>
        <v>5</v>
      </c>
      <c r="E156">
        <v>21</v>
      </c>
      <c r="F156" s="1">
        <f t="shared" si="5"/>
        <v>45837</v>
      </c>
      <c r="G156" s="1">
        <f>IF(TableRefills3[[#This Row],[prev_refill_days]]="","",TableRefills3[[#This Row],[prev_refill_days]]+TableRefills3[[#This Row],[quantity_days]])</f>
        <v>45858</v>
      </c>
      <c r="H156">
        <f>IF(TableRefills3[[#This Row],[prev_refill_end]]="","",TableRefills3[[#This Row],[refill_date]]-TableRefills3[[#This Row],[prev_refill_end]])</f>
        <v>-1</v>
      </c>
      <c r="I156">
        <f>IF(TableRefills3[[#This Row],[gap_days]]="",0,IF(TableRefills3[[#This Row],[gap_days]]&gt;30,1,0))</f>
        <v>0</v>
      </c>
      <c r="J156">
        <f>_xlfn.MAXIFS(TableRefills3[discountinuation_flag], TableRefills3[patient_id], A156)</f>
        <v>0</v>
      </c>
      <c r="K156" s="1">
        <f>_xlfn.MINIFS(C:C,A:A,TableRefills3[[#This Row],[patient_id]])</f>
        <v>45775</v>
      </c>
      <c r="L156" s="1">
        <f>TableRefills3[[#This Row],[refill_date]]+TableRefills3[[#This Row],[quantity_days]]</f>
        <v>45878</v>
      </c>
    </row>
    <row r="157" spans="1:12" x14ac:dyDescent="0.25">
      <c r="A157" t="s">
        <v>40</v>
      </c>
      <c r="B157" t="s">
        <v>1240</v>
      </c>
      <c r="C157" s="1">
        <v>45876</v>
      </c>
      <c r="D157" s="9">
        <f t="shared" si="4"/>
        <v>6</v>
      </c>
      <c r="E157">
        <v>21</v>
      </c>
      <c r="F157" s="1">
        <f t="shared" si="5"/>
        <v>45857</v>
      </c>
      <c r="G157" s="1">
        <f>IF(TableRefills3[[#This Row],[prev_refill_days]]="","",TableRefills3[[#This Row],[prev_refill_days]]+TableRefills3[[#This Row],[quantity_days]])</f>
        <v>45878</v>
      </c>
      <c r="H157">
        <f>IF(TableRefills3[[#This Row],[prev_refill_end]]="","",TableRefills3[[#This Row],[refill_date]]-TableRefills3[[#This Row],[prev_refill_end]])</f>
        <v>-2</v>
      </c>
      <c r="I157">
        <f>IF(TableRefills3[[#This Row],[gap_days]]="",0,IF(TableRefills3[[#This Row],[gap_days]]&gt;30,1,0))</f>
        <v>0</v>
      </c>
      <c r="J157">
        <f>_xlfn.MAXIFS(TableRefills3[discountinuation_flag], TableRefills3[patient_id], A157)</f>
        <v>0</v>
      </c>
      <c r="K157" s="1">
        <f>_xlfn.MINIFS(C:C,A:A,TableRefills3[[#This Row],[patient_id]])</f>
        <v>45775</v>
      </c>
      <c r="L157" s="1">
        <f>TableRefills3[[#This Row],[refill_date]]+TableRefills3[[#This Row],[quantity_days]]</f>
        <v>45897</v>
      </c>
    </row>
    <row r="158" spans="1:12" x14ac:dyDescent="0.25">
      <c r="A158" t="s">
        <v>41</v>
      </c>
      <c r="B158" t="s">
        <v>1247</v>
      </c>
      <c r="C158" s="1">
        <v>45738</v>
      </c>
      <c r="D158" s="9">
        <f t="shared" si="4"/>
        <v>1</v>
      </c>
      <c r="E158">
        <v>30</v>
      </c>
      <c r="F158" s="1" t="str">
        <f t="shared" si="5"/>
        <v/>
      </c>
      <c r="G158" s="1" t="str">
        <f>IF(TableRefills3[[#This Row],[prev_refill_days]]="","",TableRefills3[[#This Row],[prev_refill_days]]+TableRefills3[[#This Row],[quantity_days]])</f>
        <v/>
      </c>
      <c r="H158" t="str">
        <f>IF(TableRefills3[[#This Row],[prev_refill_end]]="","",TableRefills3[[#This Row],[refill_date]]-TableRefills3[[#This Row],[prev_refill_end]])</f>
        <v/>
      </c>
      <c r="I158">
        <f>IF(TableRefills3[[#This Row],[gap_days]]="",0,IF(TableRefills3[[#This Row],[gap_days]]&gt;30,1,0))</f>
        <v>0</v>
      </c>
      <c r="J158">
        <f>_xlfn.MAXIFS(TableRefills3[discountinuation_flag], TableRefills3[patient_id], A158)</f>
        <v>0</v>
      </c>
      <c r="K158" s="1">
        <f>_xlfn.MINIFS(C:C,A:A,TableRefills3[[#This Row],[patient_id]])</f>
        <v>45738</v>
      </c>
      <c r="L158" s="1">
        <f>TableRefills3[[#This Row],[refill_date]]+TableRefills3[[#This Row],[quantity_days]]</f>
        <v>45768</v>
      </c>
    </row>
    <row r="159" spans="1:12" x14ac:dyDescent="0.25">
      <c r="A159" t="s">
        <v>41</v>
      </c>
      <c r="B159" t="s">
        <v>1247</v>
      </c>
      <c r="C159" s="1">
        <v>45770</v>
      </c>
      <c r="D159" s="9">
        <f t="shared" si="4"/>
        <v>2</v>
      </c>
      <c r="E159">
        <v>30</v>
      </c>
      <c r="F159" s="1">
        <f t="shared" si="5"/>
        <v>45738</v>
      </c>
      <c r="G159" s="1">
        <f>IF(TableRefills3[[#This Row],[prev_refill_days]]="","",TableRefills3[[#This Row],[prev_refill_days]]+TableRefills3[[#This Row],[quantity_days]])</f>
        <v>45768</v>
      </c>
      <c r="H159">
        <f>IF(TableRefills3[[#This Row],[prev_refill_end]]="","",TableRefills3[[#This Row],[refill_date]]-TableRefills3[[#This Row],[prev_refill_end]])</f>
        <v>2</v>
      </c>
      <c r="I159">
        <f>IF(TableRefills3[[#This Row],[gap_days]]="",0,IF(TableRefills3[[#This Row],[gap_days]]&gt;30,1,0))</f>
        <v>0</v>
      </c>
      <c r="J159">
        <f>_xlfn.MAXIFS(TableRefills3[discountinuation_flag], TableRefills3[patient_id], A159)</f>
        <v>0</v>
      </c>
      <c r="K159" s="1">
        <f>_xlfn.MINIFS(C:C,A:A,TableRefills3[[#This Row],[patient_id]])</f>
        <v>45738</v>
      </c>
      <c r="L159" s="1">
        <f>TableRefills3[[#This Row],[refill_date]]+TableRefills3[[#This Row],[quantity_days]]</f>
        <v>45800</v>
      </c>
    </row>
    <row r="160" spans="1:12" x14ac:dyDescent="0.25">
      <c r="A160" t="s">
        <v>41</v>
      </c>
      <c r="B160" t="s">
        <v>1247</v>
      </c>
      <c r="C160" s="1">
        <v>45800</v>
      </c>
      <c r="D160" s="9">
        <f t="shared" si="4"/>
        <v>3</v>
      </c>
      <c r="E160">
        <v>30</v>
      </c>
      <c r="F160" s="1">
        <f t="shared" si="5"/>
        <v>45770</v>
      </c>
      <c r="G160" s="1">
        <f>IF(TableRefills3[[#This Row],[prev_refill_days]]="","",TableRefills3[[#This Row],[prev_refill_days]]+TableRefills3[[#This Row],[quantity_days]])</f>
        <v>45800</v>
      </c>
      <c r="H160">
        <f>IF(TableRefills3[[#This Row],[prev_refill_end]]="","",TableRefills3[[#This Row],[refill_date]]-TableRefills3[[#This Row],[prev_refill_end]])</f>
        <v>0</v>
      </c>
      <c r="I160">
        <f>IF(TableRefills3[[#This Row],[gap_days]]="",0,IF(TableRefills3[[#This Row],[gap_days]]&gt;30,1,0))</f>
        <v>0</v>
      </c>
      <c r="J160">
        <f>_xlfn.MAXIFS(TableRefills3[discountinuation_flag], TableRefills3[patient_id], A160)</f>
        <v>0</v>
      </c>
      <c r="K160" s="1">
        <f>_xlfn.MINIFS(C:C,A:A,TableRefills3[[#This Row],[patient_id]])</f>
        <v>45738</v>
      </c>
      <c r="L160" s="1">
        <f>TableRefills3[[#This Row],[refill_date]]+TableRefills3[[#This Row],[quantity_days]]</f>
        <v>45830</v>
      </c>
    </row>
    <row r="161" spans="1:12" x14ac:dyDescent="0.25">
      <c r="A161" t="s">
        <v>41</v>
      </c>
      <c r="B161" t="s">
        <v>1247</v>
      </c>
      <c r="C161" s="1">
        <v>45832</v>
      </c>
      <c r="D161" s="9">
        <f t="shared" si="4"/>
        <v>4</v>
      </c>
      <c r="E161">
        <v>30</v>
      </c>
      <c r="F161" s="1">
        <f t="shared" si="5"/>
        <v>45800</v>
      </c>
      <c r="G161" s="1">
        <f>IF(TableRefills3[[#This Row],[prev_refill_days]]="","",TableRefills3[[#This Row],[prev_refill_days]]+TableRefills3[[#This Row],[quantity_days]])</f>
        <v>45830</v>
      </c>
      <c r="H161">
        <f>IF(TableRefills3[[#This Row],[prev_refill_end]]="","",TableRefills3[[#This Row],[refill_date]]-TableRefills3[[#This Row],[prev_refill_end]])</f>
        <v>2</v>
      </c>
      <c r="I161">
        <f>IF(TableRefills3[[#This Row],[gap_days]]="",0,IF(TableRefills3[[#This Row],[gap_days]]&gt;30,1,0))</f>
        <v>0</v>
      </c>
      <c r="J161">
        <f>_xlfn.MAXIFS(TableRefills3[discountinuation_flag], TableRefills3[patient_id], A161)</f>
        <v>0</v>
      </c>
      <c r="K161" s="1">
        <f>_xlfn.MINIFS(C:C,A:A,TableRefills3[[#This Row],[patient_id]])</f>
        <v>45738</v>
      </c>
      <c r="L161" s="1">
        <f>TableRefills3[[#This Row],[refill_date]]+TableRefills3[[#This Row],[quantity_days]]</f>
        <v>45862</v>
      </c>
    </row>
    <row r="162" spans="1:12" x14ac:dyDescent="0.25">
      <c r="A162" t="s">
        <v>42</v>
      </c>
      <c r="B162" t="s">
        <v>1252</v>
      </c>
      <c r="C162" s="1">
        <v>45678</v>
      </c>
      <c r="D162" s="9">
        <f t="shared" si="4"/>
        <v>1</v>
      </c>
      <c r="E162">
        <v>21</v>
      </c>
      <c r="F162" s="1" t="str">
        <f t="shared" si="5"/>
        <v/>
      </c>
      <c r="G162" s="1" t="str">
        <f>IF(TableRefills3[[#This Row],[prev_refill_days]]="","",TableRefills3[[#This Row],[prev_refill_days]]+TableRefills3[[#This Row],[quantity_days]])</f>
        <v/>
      </c>
      <c r="H162" t="str">
        <f>IF(TableRefills3[[#This Row],[prev_refill_end]]="","",TableRefills3[[#This Row],[refill_date]]-TableRefills3[[#This Row],[prev_refill_end]])</f>
        <v/>
      </c>
      <c r="I162">
        <f>IF(TableRefills3[[#This Row],[gap_days]]="",0,IF(TableRefills3[[#This Row],[gap_days]]&gt;30,1,0))</f>
        <v>0</v>
      </c>
      <c r="J162">
        <f>_xlfn.MAXIFS(TableRefills3[discountinuation_flag], TableRefills3[patient_id], A162)</f>
        <v>0</v>
      </c>
      <c r="K162" s="1">
        <f>_xlfn.MINIFS(C:C,A:A,TableRefills3[[#This Row],[patient_id]])</f>
        <v>45678</v>
      </c>
      <c r="L162" s="1">
        <f>TableRefills3[[#This Row],[refill_date]]+TableRefills3[[#This Row],[quantity_days]]</f>
        <v>45699</v>
      </c>
    </row>
    <row r="163" spans="1:12" x14ac:dyDescent="0.25">
      <c r="A163" t="s">
        <v>42</v>
      </c>
      <c r="B163" t="s">
        <v>1252</v>
      </c>
      <c r="C163" s="1">
        <v>45701</v>
      </c>
      <c r="D163" s="9">
        <f t="shared" si="4"/>
        <v>2</v>
      </c>
      <c r="E163">
        <v>21</v>
      </c>
      <c r="F163" s="1">
        <f t="shared" si="5"/>
        <v>45678</v>
      </c>
      <c r="G163" s="1">
        <f>IF(TableRefills3[[#This Row],[prev_refill_days]]="","",TableRefills3[[#This Row],[prev_refill_days]]+TableRefills3[[#This Row],[quantity_days]])</f>
        <v>45699</v>
      </c>
      <c r="H163">
        <f>IF(TableRefills3[[#This Row],[prev_refill_end]]="","",TableRefills3[[#This Row],[refill_date]]-TableRefills3[[#This Row],[prev_refill_end]])</f>
        <v>2</v>
      </c>
      <c r="I163">
        <f>IF(TableRefills3[[#This Row],[gap_days]]="",0,IF(TableRefills3[[#This Row],[gap_days]]&gt;30,1,0))</f>
        <v>0</v>
      </c>
      <c r="J163">
        <f>_xlfn.MAXIFS(TableRefills3[discountinuation_flag], TableRefills3[patient_id], A163)</f>
        <v>0</v>
      </c>
      <c r="K163" s="1">
        <f>_xlfn.MINIFS(C:C,A:A,TableRefills3[[#This Row],[patient_id]])</f>
        <v>45678</v>
      </c>
      <c r="L163" s="1">
        <f>TableRefills3[[#This Row],[refill_date]]+TableRefills3[[#This Row],[quantity_days]]</f>
        <v>45722</v>
      </c>
    </row>
    <row r="164" spans="1:12" x14ac:dyDescent="0.25">
      <c r="A164" t="s">
        <v>42</v>
      </c>
      <c r="B164" t="s">
        <v>1252</v>
      </c>
      <c r="C164" s="1">
        <v>45721</v>
      </c>
      <c r="D164" s="9">
        <f t="shared" si="4"/>
        <v>3</v>
      </c>
      <c r="E164">
        <v>21</v>
      </c>
      <c r="F164" s="1">
        <f t="shared" si="5"/>
        <v>45701</v>
      </c>
      <c r="G164" s="1">
        <f>IF(TableRefills3[[#This Row],[prev_refill_days]]="","",TableRefills3[[#This Row],[prev_refill_days]]+TableRefills3[[#This Row],[quantity_days]])</f>
        <v>45722</v>
      </c>
      <c r="H164">
        <f>IF(TableRefills3[[#This Row],[prev_refill_end]]="","",TableRefills3[[#This Row],[refill_date]]-TableRefills3[[#This Row],[prev_refill_end]])</f>
        <v>-1</v>
      </c>
      <c r="I164">
        <f>IF(TableRefills3[[#This Row],[gap_days]]="",0,IF(TableRefills3[[#This Row],[gap_days]]&gt;30,1,0))</f>
        <v>0</v>
      </c>
      <c r="J164">
        <f>_xlfn.MAXIFS(TableRefills3[discountinuation_flag], TableRefills3[patient_id], A164)</f>
        <v>0</v>
      </c>
      <c r="K164" s="1">
        <f>_xlfn.MINIFS(C:C,A:A,TableRefills3[[#This Row],[patient_id]])</f>
        <v>45678</v>
      </c>
      <c r="L164" s="1">
        <f>TableRefills3[[#This Row],[refill_date]]+TableRefills3[[#This Row],[quantity_days]]</f>
        <v>45742</v>
      </c>
    </row>
    <row r="165" spans="1:12" x14ac:dyDescent="0.25">
      <c r="A165" t="s">
        <v>42</v>
      </c>
      <c r="B165" t="s">
        <v>1252</v>
      </c>
      <c r="C165" s="1">
        <v>45739</v>
      </c>
      <c r="D165" s="9">
        <f t="shared" si="4"/>
        <v>4</v>
      </c>
      <c r="E165">
        <v>21</v>
      </c>
      <c r="F165" s="1">
        <f t="shared" si="5"/>
        <v>45721</v>
      </c>
      <c r="G165" s="1">
        <f>IF(TableRefills3[[#This Row],[prev_refill_days]]="","",TableRefills3[[#This Row],[prev_refill_days]]+TableRefills3[[#This Row],[quantity_days]])</f>
        <v>45742</v>
      </c>
      <c r="H165">
        <f>IF(TableRefills3[[#This Row],[prev_refill_end]]="","",TableRefills3[[#This Row],[refill_date]]-TableRefills3[[#This Row],[prev_refill_end]])</f>
        <v>-3</v>
      </c>
      <c r="I165">
        <f>IF(TableRefills3[[#This Row],[gap_days]]="",0,IF(TableRefills3[[#This Row],[gap_days]]&gt;30,1,0))</f>
        <v>0</v>
      </c>
      <c r="J165">
        <f>_xlfn.MAXIFS(TableRefills3[discountinuation_flag], TableRefills3[patient_id], A165)</f>
        <v>0</v>
      </c>
      <c r="K165" s="1">
        <f>_xlfn.MINIFS(C:C,A:A,TableRefills3[[#This Row],[patient_id]])</f>
        <v>45678</v>
      </c>
      <c r="L165" s="1">
        <f>TableRefills3[[#This Row],[refill_date]]+TableRefills3[[#This Row],[quantity_days]]</f>
        <v>45760</v>
      </c>
    </row>
    <row r="166" spans="1:12" x14ac:dyDescent="0.25">
      <c r="A166" t="s">
        <v>42</v>
      </c>
      <c r="B166" t="s">
        <v>1252</v>
      </c>
      <c r="C166" s="1">
        <v>45761</v>
      </c>
      <c r="D166" s="9">
        <f t="shared" si="4"/>
        <v>5</v>
      </c>
      <c r="E166">
        <v>21</v>
      </c>
      <c r="F166" s="1">
        <f t="shared" si="5"/>
        <v>45739</v>
      </c>
      <c r="G166" s="1">
        <f>IF(TableRefills3[[#This Row],[prev_refill_days]]="","",TableRefills3[[#This Row],[prev_refill_days]]+TableRefills3[[#This Row],[quantity_days]])</f>
        <v>45760</v>
      </c>
      <c r="H166">
        <f>IF(TableRefills3[[#This Row],[prev_refill_end]]="","",TableRefills3[[#This Row],[refill_date]]-TableRefills3[[#This Row],[prev_refill_end]])</f>
        <v>1</v>
      </c>
      <c r="I166">
        <f>IF(TableRefills3[[#This Row],[gap_days]]="",0,IF(TableRefills3[[#This Row],[gap_days]]&gt;30,1,0))</f>
        <v>0</v>
      </c>
      <c r="J166">
        <f>_xlfn.MAXIFS(TableRefills3[discountinuation_flag], TableRefills3[patient_id], A166)</f>
        <v>0</v>
      </c>
      <c r="K166" s="1">
        <f>_xlfn.MINIFS(C:C,A:A,TableRefills3[[#This Row],[patient_id]])</f>
        <v>45678</v>
      </c>
      <c r="L166" s="1">
        <f>TableRefills3[[#This Row],[refill_date]]+TableRefills3[[#This Row],[quantity_days]]</f>
        <v>45782</v>
      </c>
    </row>
    <row r="167" spans="1:12" x14ac:dyDescent="0.25">
      <c r="A167" t="s">
        <v>43</v>
      </c>
      <c r="B167" t="s">
        <v>1258</v>
      </c>
      <c r="C167" s="1">
        <v>45743</v>
      </c>
      <c r="D167" s="9">
        <f t="shared" si="4"/>
        <v>1</v>
      </c>
      <c r="E167">
        <v>30</v>
      </c>
      <c r="F167" s="1" t="str">
        <f t="shared" si="5"/>
        <v/>
      </c>
      <c r="G167" s="1" t="str">
        <f>IF(TableRefills3[[#This Row],[prev_refill_days]]="","",TableRefills3[[#This Row],[prev_refill_days]]+TableRefills3[[#This Row],[quantity_days]])</f>
        <v/>
      </c>
      <c r="H167" t="str">
        <f>IF(TableRefills3[[#This Row],[prev_refill_end]]="","",TableRefills3[[#This Row],[refill_date]]-TableRefills3[[#This Row],[prev_refill_end]])</f>
        <v/>
      </c>
      <c r="I167">
        <f>IF(TableRefills3[[#This Row],[gap_days]]="",0,IF(TableRefills3[[#This Row],[gap_days]]&gt;30,1,0))</f>
        <v>0</v>
      </c>
      <c r="J167">
        <f>_xlfn.MAXIFS(TableRefills3[discountinuation_flag], TableRefills3[patient_id], A167)</f>
        <v>0</v>
      </c>
      <c r="K167" s="1">
        <f>_xlfn.MINIFS(C:C,A:A,TableRefills3[[#This Row],[patient_id]])</f>
        <v>45743</v>
      </c>
      <c r="L167" s="1">
        <f>TableRefills3[[#This Row],[refill_date]]+TableRefills3[[#This Row],[quantity_days]]</f>
        <v>45773</v>
      </c>
    </row>
    <row r="168" spans="1:12" x14ac:dyDescent="0.25">
      <c r="A168" t="s">
        <v>43</v>
      </c>
      <c r="B168" t="s">
        <v>1258</v>
      </c>
      <c r="C168" s="1">
        <v>45772</v>
      </c>
      <c r="D168" s="9">
        <f t="shared" si="4"/>
        <v>2</v>
      </c>
      <c r="E168">
        <v>30</v>
      </c>
      <c r="F168" s="1">
        <f t="shared" si="5"/>
        <v>45743</v>
      </c>
      <c r="G168" s="1">
        <f>IF(TableRefills3[[#This Row],[prev_refill_days]]="","",TableRefills3[[#This Row],[prev_refill_days]]+TableRefills3[[#This Row],[quantity_days]])</f>
        <v>45773</v>
      </c>
      <c r="H168">
        <f>IF(TableRefills3[[#This Row],[prev_refill_end]]="","",TableRefills3[[#This Row],[refill_date]]-TableRefills3[[#This Row],[prev_refill_end]])</f>
        <v>-1</v>
      </c>
      <c r="I168">
        <f>IF(TableRefills3[[#This Row],[gap_days]]="",0,IF(TableRefills3[[#This Row],[gap_days]]&gt;30,1,0))</f>
        <v>0</v>
      </c>
      <c r="J168">
        <f>_xlfn.MAXIFS(TableRefills3[discountinuation_flag], TableRefills3[patient_id], A168)</f>
        <v>0</v>
      </c>
      <c r="K168" s="1">
        <f>_xlfn.MINIFS(C:C,A:A,TableRefills3[[#This Row],[patient_id]])</f>
        <v>45743</v>
      </c>
      <c r="L168" s="1">
        <f>TableRefills3[[#This Row],[refill_date]]+TableRefills3[[#This Row],[quantity_days]]</f>
        <v>45802</v>
      </c>
    </row>
    <row r="169" spans="1:12" x14ac:dyDescent="0.25">
      <c r="A169" t="s">
        <v>43</v>
      </c>
      <c r="B169" t="s">
        <v>1258</v>
      </c>
      <c r="C169" s="1">
        <v>45800</v>
      </c>
      <c r="D169" s="9">
        <f t="shared" si="4"/>
        <v>3</v>
      </c>
      <c r="E169">
        <v>30</v>
      </c>
      <c r="F169" s="1">
        <f t="shared" si="5"/>
        <v>45772</v>
      </c>
      <c r="G169" s="1">
        <f>IF(TableRefills3[[#This Row],[prev_refill_days]]="","",TableRefills3[[#This Row],[prev_refill_days]]+TableRefills3[[#This Row],[quantity_days]])</f>
        <v>45802</v>
      </c>
      <c r="H169">
        <f>IF(TableRefills3[[#This Row],[prev_refill_end]]="","",TableRefills3[[#This Row],[refill_date]]-TableRefills3[[#This Row],[prev_refill_end]])</f>
        <v>-2</v>
      </c>
      <c r="I169">
        <f>IF(TableRefills3[[#This Row],[gap_days]]="",0,IF(TableRefills3[[#This Row],[gap_days]]&gt;30,1,0))</f>
        <v>0</v>
      </c>
      <c r="J169">
        <f>_xlfn.MAXIFS(TableRefills3[discountinuation_flag], TableRefills3[patient_id], A169)</f>
        <v>0</v>
      </c>
      <c r="K169" s="1">
        <f>_xlfn.MINIFS(C:C,A:A,TableRefills3[[#This Row],[patient_id]])</f>
        <v>45743</v>
      </c>
      <c r="L169" s="1">
        <f>TableRefills3[[#This Row],[refill_date]]+TableRefills3[[#This Row],[quantity_days]]</f>
        <v>45830</v>
      </c>
    </row>
    <row r="170" spans="1:12" x14ac:dyDescent="0.25">
      <c r="A170" t="s">
        <v>43</v>
      </c>
      <c r="B170" t="s">
        <v>1258</v>
      </c>
      <c r="C170" s="1">
        <v>45829</v>
      </c>
      <c r="D170" s="9">
        <f t="shared" si="4"/>
        <v>4</v>
      </c>
      <c r="E170">
        <v>30</v>
      </c>
      <c r="F170" s="1">
        <f t="shared" si="5"/>
        <v>45800</v>
      </c>
      <c r="G170" s="1">
        <f>IF(TableRefills3[[#This Row],[prev_refill_days]]="","",TableRefills3[[#This Row],[prev_refill_days]]+TableRefills3[[#This Row],[quantity_days]])</f>
        <v>45830</v>
      </c>
      <c r="H170">
        <f>IF(TableRefills3[[#This Row],[prev_refill_end]]="","",TableRefills3[[#This Row],[refill_date]]-TableRefills3[[#This Row],[prev_refill_end]])</f>
        <v>-1</v>
      </c>
      <c r="I170">
        <f>IF(TableRefills3[[#This Row],[gap_days]]="",0,IF(TableRefills3[[#This Row],[gap_days]]&gt;30,1,0))</f>
        <v>0</v>
      </c>
      <c r="J170">
        <f>_xlfn.MAXIFS(TableRefills3[discountinuation_flag], TableRefills3[patient_id], A170)</f>
        <v>0</v>
      </c>
      <c r="K170" s="1">
        <f>_xlfn.MINIFS(C:C,A:A,TableRefills3[[#This Row],[patient_id]])</f>
        <v>45743</v>
      </c>
      <c r="L170" s="1">
        <f>TableRefills3[[#This Row],[refill_date]]+TableRefills3[[#This Row],[quantity_days]]</f>
        <v>45859</v>
      </c>
    </row>
    <row r="171" spans="1:12" x14ac:dyDescent="0.25">
      <c r="A171" t="s">
        <v>43</v>
      </c>
      <c r="B171" t="s">
        <v>1258</v>
      </c>
      <c r="C171" s="1">
        <v>45858</v>
      </c>
      <c r="D171" s="9">
        <f t="shared" si="4"/>
        <v>5</v>
      </c>
      <c r="E171">
        <v>30</v>
      </c>
      <c r="F171" s="1">
        <f t="shared" si="5"/>
        <v>45829</v>
      </c>
      <c r="G171" s="1">
        <f>IF(TableRefills3[[#This Row],[prev_refill_days]]="","",TableRefills3[[#This Row],[prev_refill_days]]+TableRefills3[[#This Row],[quantity_days]])</f>
        <v>45859</v>
      </c>
      <c r="H171">
        <f>IF(TableRefills3[[#This Row],[prev_refill_end]]="","",TableRefills3[[#This Row],[refill_date]]-TableRefills3[[#This Row],[prev_refill_end]])</f>
        <v>-1</v>
      </c>
      <c r="I171">
        <f>IF(TableRefills3[[#This Row],[gap_days]]="",0,IF(TableRefills3[[#This Row],[gap_days]]&gt;30,1,0))</f>
        <v>0</v>
      </c>
      <c r="J171">
        <f>_xlfn.MAXIFS(TableRefills3[discountinuation_flag], TableRefills3[patient_id], A171)</f>
        <v>0</v>
      </c>
      <c r="K171" s="1">
        <f>_xlfn.MINIFS(C:C,A:A,TableRefills3[[#This Row],[patient_id]])</f>
        <v>45743</v>
      </c>
      <c r="L171" s="1">
        <f>TableRefills3[[#This Row],[refill_date]]+TableRefills3[[#This Row],[quantity_days]]</f>
        <v>45888</v>
      </c>
    </row>
    <row r="172" spans="1:12" x14ac:dyDescent="0.25">
      <c r="A172" t="s">
        <v>44</v>
      </c>
      <c r="B172" t="s">
        <v>1264</v>
      </c>
      <c r="C172" s="1">
        <v>45738</v>
      </c>
      <c r="D172" s="9">
        <f t="shared" si="4"/>
        <v>1</v>
      </c>
      <c r="E172">
        <v>21</v>
      </c>
      <c r="F172" s="1" t="str">
        <f t="shared" si="5"/>
        <v/>
      </c>
      <c r="G172" s="1" t="str">
        <f>IF(TableRefills3[[#This Row],[prev_refill_days]]="","",TableRefills3[[#This Row],[prev_refill_days]]+TableRefills3[[#This Row],[quantity_days]])</f>
        <v/>
      </c>
      <c r="H172" t="str">
        <f>IF(TableRefills3[[#This Row],[prev_refill_end]]="","",TableRefills3[[#This Row],[refill_date]]-TableRefills3[[#This Row],[prev_refill_end]])</f>
        <v/>
      </c>
      <c r="I172">
        <f>IF(TableRefills3[[#This Row],[gap_days]]="",0,IF(TableRefills3[[#This Row],[gap_days]]&gt;30,1,0))</f>
        <v>0</v>
      </c>
      <c r="J172">
        <f>_xlfn.MAXIFS(TableRefills3[discountinuation_flag], TableRefills3[patient_id], A172)</f>
        <v>0</v>
      </c>
      <c r="K172" s="1">
        <f>_xlfn.MINIFS(C:C,A:A,TableRefills3[[#This Row],[patient_id]])</f>
        <v>45738</v>
      </c>
      <c r="L172" s="1">
        <f>TableRefills3[[#This Row],[refill_date]]+TableRefills3[[#This Row],[quantity_days]]</f>
        <v>45759</v>
      </c>
    </row>
    <row r="173" spans="1:12" x14ac:dyDescent="0.25">
      <c r="A173" t="s">
        <v>44</v>
      </c>
      <c r="B173" t="s">
        <v>1264</v>
      </c>
      <c r="C173" s="1">
        <v>45757</v>
      </c>
      <c r="D173" s="9">
        <f t="shared" si="4"/>
        <v>2</v>
      </c>
      <c r="E173">
        <v>21</v>
      </c>
      <c r="F173" s="1">
        <f t="shared" si="5"/>
        <v>45738</v>
      </c>
      <c r="G173" s="1">
        <f>IF(TableRefills3[[#This Row],[prev_refill_days]]="","",TableRefills3[[#This Row],[prev_refill_days]]+TableRefills3[[#This Row],[quantity_days]])</f>
        <v>45759</v>
      </c>
      <c r="H173">
        <f>IF(TableRefills3[[#This Row],[prev_refill_end]]="","",TableRefills3[[#This Row],[refill_date]]-TableRefills3[[#This Row],[prev_refill_end]])</f>
        <v>-2</v>
      </c>
      <c r="I173">
        <f>IF(TableRefills3[[#This Row],[gap_days]]="",0,IF(TableRefills3[[#This Row],[gap_days]]&gt;30,1,0))</f>
        <v>0</v>
      </c>
      <c r="J173">
        <f>_xlfn.MAXIFS(TableRefills3[discountinuation_flag], TableRefills3[patient_id], A173)</f>
        <v>0</v>
      </c>
      <c r="K173" s="1">
        <f>_xlfn.MINIFS(C:C,A:A,TableRefills3[[#This Row],[patient_id]])</f>
        <v>45738</v>
      </c>
      <c r="L173" s="1">
        <f>TableRefills3[[#This Row],[refill_date]]+TableRefills3[[#This Row],[quantity_days]]</f>
        <v>45778</v>
      </c>
    </row>
    <row r="174" spans="1:12" x14ac:dyDescent="0.25">
      <c r="A174" t="s">
        <v>44</v>
      </c>
      <c r="B174" t="s">
        <v>1264</v>
      </c>
      <c r="C174" s="1">
        <v>45775</v>
      </c>
      <c r="D174" s="9">
        <f t="shared" si="4"/>
        <v>3</v>
      </c>
      <c r="E174">
        <v>21</v>
      </c>
      <c r="F174" s="1">
        <f t="shared" si="5"/>
        <v>45757</v>
      </c>
      <c r="G174" s="1">
        <f>IF(TableRefills3[[#This Row],[prev_refill_days]]="","",TableRefills3[[#This Row],[prev_refill_days]]+TableRefills3[[#This Row],[quantity_days]])</f>
        <v>45778</v>
      </c>
      <c r="H174">
        <f>IF(TableRefills3[[#This Row],[prev_refill_end]]="","",TableRefills3[[#This Row],[refill_date]]-TableRefills3[[#This Row],[prev_refill_end]])</f>
        <v>-3</v>
      </c>
      <c r="I174">
        <f>IF(TableRefills3[[#This Row],[gap_days]]="",0,IF(TableRefills3[[#This Row],[gap_days]]&gt;30,1,0))</f>
        <v>0</v>
      </c>
      <c r="J174">
        <f>_xlfn.MAXIFS(TableRefills3[discountinuation_flag], TableRefills3[patient_id], A174)</f>
        <v>0</v>
      </c>
      <c r="K174" s="1">
        <f>_xlfn.MINIFS(C:C,A:A,TableRefills3[[#This Row],[patient_id]])</f>
        <v>45738</v>
      </c>
      <c r="L174" s="1">
        <f>TableRefills3[[#This Row],[refill_date]]+TableRefills3[[#This Row],[quantity_days]]</f>
        <v>45796</v>
      </c>
    </row>
    <row r="175" spans="1:12" x14ac:dyDescent="0.25">
      <c r="A175" t="s">
        <v>44</v>
      </c>
      <c r="B175" t="s">
        <v>1264</v>
      </c>
      <c r="C175" s="1">
        <v>45797</v>
      </c>
      <c r="D175" s="9">
        <f t="shared" si="4"/>
        <v>4</v>
      </c>
      <c r="E175">
        <v>21</v>
      </c>
      <c r="F175" s="1">
        <f t="shared" si="5"/>
        <v>45775</v>
      </c>
      <c r="G175" s="1">
        <f>IF(TableRefills3[[#This Row],[prev_refill_days]]="","",TableRefills3[[#This Row],[prev_refill_days]]+TableRefills3[[#This Row],[quantity_days]])</f>
        <v>45796</v>
      </c>
      <c r="H175">
        <f>IF(TableRefills3[[#This Row],[prev_refill_end]]="","",TableRefills3[[#This Row],[refill_date]]-TableRefills3[[#This Row],[prev_refill_end]])</f>
        <v>1</v>
      </c>
      <c r="I175">
        <f>IF(TableRefills3[[#This Row],[gap_days]]="",0,IF(TableRefills3[[#This Row],[gap_days]]&gt;30,1,0))</f>
        <v>0</v>
      </c>
      <c r="J175">
        <f>_xlfn.MAXIFS(TableRefills3[discountinuation_flag], TableRefills3[patient_id], A175)</f>
        <v>0</v>
      </c>
      <c r="K175" s="1">
        <f>_xlfn.MINIFS(C:C,A:A,TableRefills3[[#This Row],[patient_id]])</f>
        <v>45738</v>
      </c>
      <c r="L175" s="1">
        <f>TableRefills3[[#This Row],[refill_date]]+TableRefills3[[#This Row],[quantity_days]]</f>
        <v>45818</v>
      </c>
    </row>
    <row r="176" spans="1:12" x14ac:dyDescent="0.25">
      <c r="A176" t="s">
        <v>44</v>
      </c>
      <c r="B176" t="s">
        <v>1264</v>
      </c>
      <c r="C176" s="1">
        <v>45815</v>
      </c>
      <c r="D176" s="9">
        <f t="shared" si="4"/>
        <v>5</v>
      </c>
      <c r="E176">
        <v>21</v>
      </c>
      <c r="F176" s="1">
        <f t="shared" si="5"/>
        <v>45797</v>
      </c>
      <c r="G176" s="1">
        <f>IF(TableRefills3[[#This Row],[prev_refill_days]]="","",TableRefills3[[#This Row],[prev_refill_days]]+TableRefills3[[#This Row],[quantity_days]])</f>
        <v>45818</v>
      </c>
      <c r="H176">
        <f>IF(TableRefills3[[#This Row],[prev_refill_end]]="","",TableRefills3[[#This Row],[refill_date]]-TableRefills3[[#This Row],[prev_refill_end]])</f>
        <v>-3</v>
      </c>
      <c r="I176">
        <f>IF(TableRefills3[[#This Row],[gap_days]]="",0,IF(TableRefills3[[#This Row],[gap_days]]&gt;30,1,0))</f>
        <v>0</v>
      </c>
      <c r="J176">
        <f>_xlfn.MAXIFS(TableRefills3[discountinuation_flag], TableRefills3[patient_id], A176)</f>
        <v>0</v>
      </c>
      <c r="K176" s="1">
        <f>_xlfn.MINIFS(C:C,A:A,TableRefills3[[#This Row],[patient_id]])</f>
        <v>45738</v>
      </c>
      <c r="L176" s="1">
        <f>TableRefills3[[#This Row],[refill_date]]+TableRefills3[[#This Row],[quantity_days]]</f>
        <v>45836</v>
      </c>
    </row>
    <row r="177" spans="1:12" x14ac:dyDescent="0.25">
      <c r="A177" t="s">
        <v>45</v>
      </c>
      <c r="B177" t="s">
        <v>1270</v>
      </c>
      <c r="C177" s="1">
        <v>45659</v>
      </c>
      <c r="D177" s="9">
        <f t="shared" si="4"/>
        <v>1</v>
      </c>
      <c r="E177">
        <v>28</v>
      </c>
      <c r="F177" s="1" t="str">
        <f t="shared" si="5"/>
        <v/>
      </c>
      <c r="G177" s="1" t="str">
        <f>IF(TableRefills3[[#This Row],[prev_refill_days]]="","",TableRefills3[[#This Row],[prev_refill_days]]+TableRefills3[[#This Row],[quantity_days]])</f>
        <v/>
      </c>
      <c r="H177" t="str">
        <f>IF(TableRefills3[[#This Row],[prev_refill_end]]="","",TableRefills3[[#This Row],[refill_date]]-TableRefills3[[#This Row],[prev_refill_end]])</f>
        <v/>
      </c>
      <c r="I177">
        <f>IF(TableRefills3[[#This Row],[gap_days]]="",0,IF(TableRefills3[[#This Row],[gap_days]]&gt;30,1,0))</f>
        <v>0</v>
      </c>
      <c r="J177">
        <f>_xlfn.MAXIFS(TableRefills3[discountinuation_flag], TableRefills3[patient_id], A177)</f>
        <v>0</v>
      </c>
      <c r="K177" s="1">
        <f>_xlfn.MINIFS(C:C,A:A,TableRefills3[[#This Row],[patient_id]])</f>
        <v>45659</v>
      </c>
      <c r="L177" s="1">
        <f>TableRefills3[[#This Row],[refill_date]]+TableRefills3[[#This Row],[quantity_days]]</f>
        <v>45687</v>
      </c>
    </row>
    <row r="178" spans="1:12" x14ac:dyDescent="0.25">
      <c r="A178" t="s">
        <v>45</v>
      </c>
      <c r="B178" t="s">
        <v>1270</v>
      </c>
      <c r="C178" s="1">
        <v>45685</v>
      </c>
      <c r="D178" s="9">
        <f t="shared" si="4"/>
        <v>2</v>
      </c>
      <c r="E178">
        <v>28</v>
      </c>
      <c r="F178" s="1">
        <f t="shared" si="5"/>
        <v>45659</v>
      </c>
      <c r="G178" s="1">
        <f>IF(TableRefills3[[#This Row],[prev_refill_days]]="","",TableRefills3[[#This Row],[prev_refill_days]]+TableRefills3[[#This Row],[quantity_days]])</f>
        <v>45687</v>
      </c>
      <c r="H178">
        <f>IF(TableRefills3[[#This Row],[prev_refill_end]]="","",TableRefills3[[#This Row],[refill_date]]-TableRefills3[[#This Row],[prev_refill_end]])</f>
        <v>-2</v>
      </c>
      <c r="I178">
        <f>IF(TableRefills3[[#This Row],[gap_days]]="",0,IF(TableRefills3[[#This Row],[gap_days]]&gt;30,1,0))</f>
        <v>0</v>
      </c>
      <c r="J178">
        <f>_xlfn.MAXIFS(TableRefills3[discountinuation_flag], TableRefills3[patient_id], A178)</f>
        <v>0</v>
      </c>
      <c r="K178" s="1">
        <f>_xlfn.MINIFS(C:C,A:A,TableRefills3[[#This Row],[patient_id]])</f>
        <v>45659</v>
      </c>
      <c r="L178" s="1">
        <f>TableRefills3[[#This Row],[refill_date]]+TableRefills3[[#This Row],[quantity_days]]</f>
        <v>45713</v>
      </c>
    </row>
    <row r="179" spans="1:12" x14ac:dyDescent="0.25">
      <c r="A179" t="s">
        <v>45</v>
      </c>
      <c r="B179" t="s">
        <v>1270</v>
      </c>
      <c r="C179" s="1">
        <v>45714</v>
      </c>
      <c r="D179" s="9">
        <f t="shared" si="4"/>
        <v>3</v>
      </c>
      <c r="E179">
        <v>28</v>
      </c>
      <c r="F179" s="1">
        <f t="shared" si="5"/>
        <v>45685</v>
      </c>
      <c r="G179" s="1">
        <f>IF(TableRefills3[[#This Row],[prev_refill_days]]="","",TableRefills3[[#This Row],[prev_refill_days]]+TableRefills3[[#This Row],[quantity_days]])</f>
        <v>45713</v>
      </c>
      <c r="H179">
        <f>IF(TableRefills3[[#This Row],[prev_refill_end]]="","",TableRefills3[[#This Row],[refill_date]]-TableRefills3[[#This Row],[prev_refill_end]])</f>
        <v>1</v>
      </c>
      <c r="I179">
        <f>IF(TableRefills3[[#This Row],[gap_days]]="",0,IF(TableRefills3[[#This Row],[gap_days]]&gt;30,1,0))</f>
        <v>0</v>
      </c>
      <c r="J179">
        <f>_xlfn.MAXIFS(TableRefills3[discountinuation_flag], TableRefills3[patient_id], A179)</f>
        <v>0</v>
      </c>
      <c r="K179" s="1">
        <f>_xlfn.MINIFS(C:C,A:A,TableRefills3[[#This Row],[patient_id]])</f>
        <v>45659</v>
      </c>
      <c r="L179" s="1">
        <f>TableRefills3[[#This Row],[refill_date]]+TableRefills3[[#This Row],[quantity_days]]</f>
        <v>45742</v>
      </c>
    </row>
    <row r="180" spans="1:12" x14ac:dyDescent="0.25">
      <c r="A180" t="s">
        <v>45</v>
      </c>
      <c r="B180" t="s">
        <v>1270</v>
      </c>
      <c r="C180" s="1">
        <v>45740</v>
      </c>
      <c r="D180" s="9">
        <f t="shared" si="4"/>
        <v>4</v>
      </c>
      <c r="E180">
        <v>28</v>
      </c>
      <c r="F180" s="1">
        <f t="shared" si="5"/>
        <v>45714</v>
      </c>
      <c r="G180" s="1">
        <f>IF(TableRefills3[[#This Row],[prev_refill_days]]="","",TableRefills3[[#This Row],[prev_refill_days]]+TableRefills3[[#This Row],[quantity_days]])</f>
        <v>45742</v>
      </c>
      <c r="H180">
        <f>IF(TableRefills3[[#This Row],[prev_refill_end]]="","",TableRefills3[[#This Row],[refill_date]]-TableRefills3[[#This Row],[prev_refill_end]])</f>
        <v>-2</v>
      </c>
      <c r="I180">
        <f>IF(TableRefills3[[#This Row],[gap_days]]="",0,IF(TableRefills3[[#This Row],[gap_days]]&gt;30,1,0))</f>
        <v>0</v>
      </c>
      <c r="J180">
        <f>_xlfn.MAXIFS(TableRefills3[discountinuation_flag], TableRefills3[patient_id], A180)</f>
        <v>0</v>
      </c>
      <c r="K180" s="1">
        <f>_xlfn.MINIFS(C:C,A:A,TableRefills3[[#This Row],[patient_id]])</f>
        <v>45659</v>
      </c>
      <c r="L180" s="1">
        <f>TableRefills3[[#This Row],[refill_date]]+TableRefills3[[#This Row],[quantity_days]]</f>
        <v>45768</v>
      </c>
    </row>
    <row r="181" spans="1:12" x14ac:dyDescent="0.25">
      <c r="A181" t="s">
        <v>45</v>
      </c>
      <c r="B181" t="s">
        <v>1270</v>
      </c>
      <c r="C181" s="1">
        <v>45767</v>
      </c>
      <c r="D181" s="9">
        <f t="shared" si="4"/>
        <v>5</v>
      </c>
      <c r="E181">
        <v>28</v>
      </c>
      <c r="F181" s="1">
        <f t="shared" si="5"/>
        <v>45740</v>
      </c>
      <c r="G181" s="1">
        <f>IF(TableRefills3[[#This Row],[prev_refill_days]]="","",TableRefills3[[#This Row],[prev_refill_days]]+TableRefills3[[#This Row],[quantity_days]])</f>
        <v>45768</v>
      </c>
      <c r="H181">
        <f>IF(TableRefills3[[#This Row],[prev_refill_end]]="","",TableRefills3[[#This Row],[refill_date]]-TableRefills3[[#This Row],[prev_refill_end]])</f>
        <v>-1</v>
      </c>
      <c r="I181">
        <f>IF(TableRefills3[[#This Row],[gap_days]]="",0,IF(TableRefills3[[#This Row],[gap_days]]&gt;30,1,0))</f>
        <v>0</v>
      </c>
      <c r="J181">
        <f>_xlfn.MAXIFS(TableRefills3[discountinuation_flag], TableRefills3[patient_id], A181)</f>
        <v>0</v>
      </c>
      <c r="K181" s="1">
        <f>_xlfn.MINIFS(C:C,A:A,TableRefills3[[#This Row],[patient_id]])</f>
        <v>45659</v>
      </c>
      <c r="L181" s="1">
        <f>TableRefills3[[#This Row],[refill_date]]+TableRefills3[[#This Row],[quantity_days]]</f>
        <v>45795</v>
      </c>
    </row>
    <row r="182" spans="1:12" x14ac:dyDescent="0.25">
      <c r="A182" t="s">
        <v>46</v>
      </c>
      <c r="B182" t="s">
        <v>1276</v>
      </c>
      <c r="C182" s="1">
        <v>45728</v>
      </c>
      <c r="D182" s="9">
        <f t="shared" si="4"/>
        <v>1</v>
      </c>
      <c r="E182">
        <v>28</v>
      </c>
      <c r="F182" s="1" t="str">
        <f t="shared" si="5"/>
        <v/>
      </c>
      <c r="G182" s="1" t="str">
        <f>IF(TableRefills3[[#This Row],[prev_refill_days]]="","",TableRefills3[[#This Row],[prev_refill_days]]+TableRefills3[[#This Row],[quantity_days]])</f>
        <v/>
      </c>
      <c r="H182" t="str">
        <f>IF(TableRefills3[[#This Row],[prev_refill_end]]="","",TableRefills3[[#This Row],[refill_date]]-TableRefills3[[#This Row],[prev_refill_end]])</f>
        <v/>
      </c>
      <c r="I182">
        <f>IF(TableRefills3[[#This Row],[gap_days]]="",0,IF(TableRefills3[[#This Row],[gap_days]]&gt;30,1,0))</f>
        <v>0</v>
      </c>
      <c r="J182">
        <f>_xlfn.MAXIFS(TableRefills3[discountinuation_flag], TableRefills3[patient_id], A182)</f>
        <v>0</v>
      </c>
      <c r="K182" s="1">
        <f>_xlfn.MINIFS(C:C,A:A,TableRefills3[[#This Row],[patient_id]])</f>
        <v>45728</v>
      </c>
      <c r="L182" s="1">
        <f>TableRefills3[[#This Row],[refill_date]]+TableRefills3[[#This Row],[quantity_days]]</f>
        <v>45756</v>
      </c>
    </row>
    <row r="183" spans="1:12" x14ac:dyDescent="0.25">
      <c r="A183" t="s">
        <v>46</v>
      </c>
      <c r="B183" t="s">
        <v>1276</v>
      </c>
      <c r="C183" s="1">
        <v>45753</v>
      </c>
      <c r="D183" s="9">
        <f t="shared" si="4"/>
        <v>2</v>
      </c>
      <c r="E183">
        <v>28</v>
      </c>
      <c r="F183" s="1">
        <f t="shared" si="5"/>
        <v>45728</v>
      </c>
      <c r="G183" s="1">
        <f>IF(TableRefills3[[#This Row],[prev_refill_days]]="","",TableRefills3[[#This Row],[prev_refill_days]]+TableRefills3[[#This Row],[quantity_days]])</f>
        <v>45756</v>
      </c>
      <c r="H183">
        <f>IF(TableRefills3[[#This Row],[prev_refill_end]]="","",TableRefills3[[#This Row],[refill_date]]-TableRefills3[[#This Row],[prev_refill_end]])</f>
        <v>-3</v>
      </c>
      <c r="I183">
        <f>IF(TableRefills3[[#This Row],[gap_days]]="",0,IF(TableRefills3[[#This Row],[gap_days]]&gt;30,1,0))</f>
        <v>0</v>
      </c>
      <c r="J183">
        <f>_xlfn.MAXIFS(TableRefills3[discountinuation_flag], TableRefills3[patient_id], A183)</f>
        <v>0</v>
      </c>
      <c r="K183" s="1">
        <f>_xlfn.MINIFS(C:C,A:A,TableRefills3[[#This Row],[patient_id]])</f>
        <v>45728</v>
      </c>
      <c r="L183" s="1">
        <f>TableRefills3[[#This Row],[refill_date]]+TableRefills3[[#This Row],[quantity_days]]</f>
        <v>45781</v>
      </c>
    </row>
    <row r="184" spans="1:12" x14ac:dyDescent="0.25">
      <c r="A184" t="s">
        <v>46</v>
      </c>
      <c r="B184" t="s">
        <v>1276</v>
      </c>
      <c r="C184" s="1">
        <v>45783</v>
      </c>
      <c r="D184" s="9">
        <f t="shared" si="4"/>
        <v>3</v>
      </c>
      <c r="E184">
        <v>28</v>
      </c>
      <c r="F184" s="1">
        <f t="shared" si="5"/>
        <v>45753</v>
      </c>
      <c r="G184" s="1">
        <f>IF(TableRefills3[[#This Row],[prev_refill_days]]="","",TableRefills3[[#This Row],[prev_refill_days]]+TableRefills3[[#This Row],[quantity_days]])</f>
        <v>45781</v>
      </c>
      <c r="H184">
        <f>IF(TableRefills3[[#This Row],[prev_refill_end]]="","",TableRefills3[[#This Row],[refill_date]]-TableRefills3[[#This Row],[prev_refill_end]])</f>
        <v>2</v>
      </c>
      <c r="I184">
        <f>IF(TableRefills3[[#This Row],[gap_days]]="",0,IF(TableRefills3[[#This Row],[gap_days]]&gt;30,1,0))</f>
        <v>0</v>
      </c>
      <c r="J184">
        <f>_xlfn.MAXIFS(TableRefills3[discountinuation_flag], TableRefills3[patient_id], A184)</f>
        <v>0</v>
      </c>
      <c r="K184" s="1">
        <f>_xlfn.MINIFS(C:C,A:A,TableRefills3[[#This Row],[patient_id]])</f>
        <v>45728</v>
      </c>
      <c r="L184" s="1">
        <f>TableRefills3[[#This Row],[refill_date]]+TableRefills3[[#This Row],[quantity_days]]</f>
        <v>45811</v>
      </c>
    </row>
    <row r="185" spans="1:12" x14ac:dyDescent="0.25">
      <c r="A185" t="s">
        <v>47</v>
      </c>
      <c r="B185" t="s">
        <v>1280</v>
      </c>
      <c r="C185" s="1">
        <v>45701</v>
      </c>
      <c r="D185" s="9">
        <f t="shared" si="4"/>
        <v>1</v>
      </c>
      <c r="E185">
        <v>28</v>
      </c>
      <c r="F185" s="1" t="str">
        <f t="shared" si="5"/>
        <v/>
      </c>
      <c r="G185" s="1" t="str">
        <f>IF(TableRefills3[[#This Row],[prev_refill_days]]="","",TableRefills3[[#This Row],[prev_refill_days]]+TableRefills3[[#This Row],[quantity_days]])</f>
        <v/>
      </c>
      <c r="H185" t="str">
        <f>IF(TableRefills3[[#This Row],[prev_refill_end]]="","",TableRefills3[[#This Row],[refill_date]]-TableRefills3[[#This Row],[prev_refill_end]])</f>
        <v/>
      </c>
      <c r="I185">
        <f>IF(TableRefills3[[#This Row],[gap_days]]="",0,IF(TableRefills3[[#This Row],[gap_days]]&gt;30,1,0))</f>
        <v>0</v>
      </c>
      <c r="J185">
        <f>_xlfn.MAXIFS(TableRefills3[discountinuation_flag], TableRefills3[patient_id], A185)</f>
        <v>0</v>
      </c>
      <c r="K185" s="1">
        <f>_xlfn.MINIFS(C:C,A:A,TableRefills3[[#This Row],[patient_id]])</f>
        <v>45701</v>
      </c>
      <c r="L185" s="1">
        <f>TableRefills3[[#This Row],[refill_date]]+TableRefills3[[#This Row],[quantity_days]]</f>
        <v>45729</v>
      </c>
    </row>
    <row r="186" spans="1:12" x14ac:dyDescent="0.25">
      <c r="A186" t="s">
        <v>47</v>
      </c>
      <c r="B186" t="s">
        <v>1280</v>
      </c>
      <c r="C186" s="1">
        <v>45729</v>
      </c>
      <c r="D186" s="9">
        <f t="shared" si="4"/>
        <v>2</v>
      </c>
      <c r="E186">
        <v>28</v>
      </c>
      <c r="F186" s="1">
        <f t="shared" si="5"/>
        <v>45701</v>
      </c>
      <c r="G186" s="1">
        <f>IF(TableRefills3[[#This Row],[prev_refill_days]]="","",TableRefills3[[#This Row],[prev_refill_days]]+TableRefills3[[#This Row],[quantity_days]])</f>
        <v>45729</v>
      </c>
      <c r="H186">
        <f>IF(TableRefills3[[#This Row],[prev_refill_end]]="","",TableRefills3[[#This Row],[refill_date]]-TableRefills3[[#This Row],[prev_refill_end]])</f>
        <v>0</v>
      </c>
      <c r="I186">
        <f>IF(TableRefills3[[#This Row],[gap_days]]="",0,IF(TableRefills3[[#This Row],[gap_days]]&gt;30,1,0))</f>
        <v>0</v>
      </c>
      <c r="J186">
        <f>_xlfn.MAXIFS(TableRefills3[discountinuation_flag], TableRefills3[patient_id], A186)</f>
        <v>0</v>
      </c>
      <c r="K186" s="1">
        <f>_xlfn.MINIFS(C:C,A:A,TableRefills3[[#This Row],[patient_id]])</f>
        <v>45701</v>
      </c>
      <c r="L186" s="1">
        <f>TableRefills3[[#This Row],[refill_date]]+TableRefills3[[#This Row],[quantity_days]]</f>
        <v>45757</v>
      </c>
    </row>
    <row r="187" spans="1:12" x14ac:dyDescent="0.25">
      <c r="A187" t="s">
        <v>47</v>
      </c>
      <c r="B187" t="s">
        <v>1280</v>
      </c>
      <c r="C187" s="1">
        <v>45755</v>
      </c>
      <c r="D187" s="9">
        <f t="shared" si="4"/>
        <v>3</v>
      </c>
      <c r="E187">
        <v>28</v>
      </c>
      <c r="F187" s="1">
        <f t="shared" si="5"/>
        <v>45729</v>
      </c>
      <c r="G187" s="1">
        <f>IF(TableRefills3[[#This Row],[prev_refill_days]]="","",TableRefills3[[#This Row],[prev_refill_days]]+TableRefills3[[#This Row],[quantity_days]])</f>
        <v>45757</v>
      </c>
      <c r="H187">
        <f>IF(TableRefills3[[#This Row],[prev_refill_end]]="","",TableRefills3[[#This Row],[refill_date]]-TableRefills3[[#This Row],[prev_refill_end]])</f>
        <v>-2</v>
      </c>
      <c r="I187">
        <f>IF(TableRefills3[[#This Row],[gap_days]]="",0,IF(TableRefills3[[#This Row],[gap_days]]&gt;30,1,0))</f>
        <v>0</v>
      </c>
      <c r="J187">
        <f>_xlfn.MAXIFS(TableRefills3[discountinuation_flag], TableRefills3[patient_id], A187)</f>
        <v>0</v>
      </c>
      <c r="K187" s="1">
        <f>_xlfn.MINIFS(C:C,A:A,TableRefills3[[#This Row],[patient_id]])</f>
        <v>45701</v>
      </c>
      <c r="L187" s="1">
        <f>TableRefills3[[#This Row],[refill_date]]+TableRefills3[[#This Row],[quantity_days]]</f>
        <v>45783</v>
      </c>
    </row>
    <row r="188" spans="1:12" x14ac:dyDescent="0.25">
      <c r="A188" t="s">
        <v>48</v>
      </c>
      <c r="B188" t="s">
        <v>1284</v>
      </c>
      <c r="C188" s="1">
        <v>45698</v>
      </c>
      <c r="D188" s="9">
        <f t="shared" si="4"/>
        <v>1</v>
      </c>
      <c r="E188">
        <v>28</v>
      </c>
      <c r="F188" s="1" t="str">
        <f t="shared" si="5"/>
        <v/>
      </c>
      <c r="G188" s="1" t="str">
        <f>IF(TableRefills3[[#This Row],[prev_refill_days]]="","",TableRefills3[[#This Row],[prev_refill_days]]+TableRefills3[[#This Row],[quantity_days]])</f>
        <v/>
      </c>
      <c r="H188" t="str">
        <f>IF(TableRefills3[[#This Row],[prev_refill_end]]="","",TableRefills3[[#This Row],[refill_date]]-TableRefills3[[#This Row],[prev_refill_end]])</f>
        <v/>
      </c>
      <c r="I188">
        <f>IF(TableRefills3[[#This Row],[gap_days]]="",0,IF(TableRefills3[[#This Row],[gap_days]]&gt;30,1,0))</f>
        <v>0</v>
      </c>
      <c r="J188">
        <f>_xlfn.MAXIFS(TableRefills3[discountinuation_flag], TableRefills3[patient_id], A188)</f>
        <v>0</v>
      </c>
      <c r="K188" s="1">
        <f>_xlfn.MINIFS(C:C,A:A,TableRefills3[[#This Row],[patient_id]])</f>
        <v>45698</v>
      </c>
      <c r="L188" s="1">
        <f>TableRefills3[[#This Row],[refill_date]]+TableRefills3[[#This Row],[quantity_days]]</f>
        <v>45726</v>
      </c>
    </row>
    <row r="189" spans="1:12" x14ac:dyDescent="0.25">
      <c r="A189" t="s">
        <v>48</v>
      </c>
      <c r="B189" t="s">
        <v>1284</v>
      </c>
      <c r="C189" s="1">
        <v>45729</v>
      </c>
      <c r="D189" s="9">
        <f t="shared" si="4"/>
        <v>2</v>
      </c>
      <c r="E189">
        <v>28</v>
      </c>
      <c r="F189" s="1">
        <f t="shared" si="5"/>
        <v>45698</v>
      </c>
      <c r="G189" s="1">
        <f>IF(TableRefills3[[#This Row],[prev_refill_days]]="","",TableRefills3[[#This Row],[prev_refill_days]]+TableRefills3[[#This Row],[quantity_days]])</f>
        <v>45726</v>
      </c>
      <c r="H189">
        <f>IF(TableRefills3[[#This Row],[prev_refill_end]]="","",TableRefills3[[#This Row],[refill_date]]-TableRefills3[[#This Row],[prev_refill_end]])</f>
        <v>3</v>
      </c>
      <c r="I189">
        <f>IF(TableRefills3[[#This Row],[gap_days]]="",0,IF(TableRefills3[[#This Row],[gap_days]]&gt;30,1,0))</f>
        <v>0</v>
      </c>
      <c r="J189">
        <f>_xlfn.MAXIFS(TableRefills3[discountinuation_flag], TableRefills3[patient_id], A189)</f>
        <v>0</v>
      </c>
      <c r="K189" s="1">
        <f>_xlfn.MINIFS(C:C,A:A,TableRefills3[[#This Row],[patient_id]])</f>
        <v>45698</v>
      </c>
      <c r="L189" s="1">
        <f>TableRefills3[[#This Row],[refill_date]]+TableRefills3[[#This Row],[quantity_days]]</f>
        <v>45757</v>
      </c>
    </row>
    <row r="190" spans="1:12" x14ac:dyDescent="0.25">
      <c r="A190" t="s">
        <v>48</v>
      </c>
      <c r="B190" t="s">
        <v>1284</v>
      </c>
      <c r="C190" s="1">
        <v>45759</v>
      </c>
      <c r="D190" s="9">
        <f t="shared" si="4"/>
        <v>3</v>
      </c>
      <c r="E190">
        <v>28</v>
      </c>
      <c r="F190" s="1">
        <f t="shared" si="5"/>
        <v>45729</v>
      </c>
      <c r="G190" s="1">
        <f>IF(TableRefills3[[#This Row],[prev_refill_days]]="","",TableRefills3[[#This Row],[prev_refill_days]]+TableRefills3[[#This Row],[quantity_days]])</f>
        <v>45757</v>
      </c>
      <c r="H190">
        <f>IF(TableRefills3[[#This Row],[prev_refill_end]]="","",TableRefills3[[#This Row],[refill_date]]-TableRefills3[[#This Row],[prev_refill_end]])</f>
        <v>2</v>
      </c>
      <c r="I190">
        <f>IF(TableRefills3[[#This Row],[gap_days]]="",0,IF(TableRefills3[[#This Row],[gap_days]]&gt;30,1,0))</f>
        <v>0</v>
      </c>
      <c r="J190">
        <f>_xlfn.MAXIFS(TableRefills3[discountinuation_flag], TableRefills3[patient_id], A190)</f>
        <v>0</v>
      </c>
      <c r="K190" s="1">
        <f>_xlfn.MINIFS(C:C,A:A,TableRefills3[[#This Row],[patient_id]])</f>
        <v>45698</v>
      </c>
      <c r="L190" s="1">
        <f>TableRefills3[[#This Row],[refill_date]]+TableRefills3[[#This Row],[quantity_days]]</f>
        <v>45787</v>
      </c>
    </row>
    <row r="191" spans="1:12" x14ac:dyDescent="0.25">
      <c r="A191" t="s">
        <v>48</v>
      </c>
      <c r="B191" t="s">
        <v>1284</v>
      </c>
      <c r="C191" s="1">
        <v>45784</v>
      </c>
      <c r="D191" s="9">
        <f t="shared" si="4"/>
        <v>4</v>
      </c>
      <c r="E191">
        <v>28</v>
      </c>
      <c r="F191" s="1">
        <f t="shared" si="5"/>
        <v>45759</v>
      </c>
      <c r="G191" s="1">
        <f>IF(TableRefills3[[#This Row],[prev_refill_days]]="","",TableRefills3[[#This Row],[prev_refill_days]]+TableRefills3[[#This Row],[quantity_days]])</f>
        <v>45787</v>
      </c>
      <c r="H191">
        <f>IF(TableRefills3[[#This Row],[prev_refill_end]]="","",TableRefills3[[#This Row],[refill_date]]-TableRefills3[[#This Row],[prev_refill_end]])</f>
        <v>-3</v>
      </c>
      <c r="I191">
        <f>IF(TableRefills3[[#This Row],[gap_days]]="",0,IF(TableRefills3[[#This Row],[gap_days]]&gt;30,1,0))</f>
        <v>0</v>
      </c>
      <c r="J191">
        <f>_xlfn.MAXIFS(TableRefills3[discountinuation_flag], TableRefills3[patient_id], A191)</f>
        <v>0</v>
      </c>
      <c r="K191" s="1">
        <f>_xlfn.MINIFS(C:C,A:A,TableRefills3[[#This Row],[patient_id]])</f>
        <v>45698</v>
      </c>
      <c r="L191" s="1">
        <f>TableRefills3[[#This Row],[refill_date]]+TableRefills3[[#This Row],[quantity_days]]</f>
        <v>45812</v>
      </c>
    </row>
    <row r="192" spans="1:12" x14ac:dyDescent="0.25">
      <c r="A192" t="s">
        <v>48</v>
      </c>
      <c r="B192" t="s">
        <v>1284</v>
      </c>
      <c r="C192" s="1">
        <v>45813</v>
      </c>
      <c r="D192" s="9">
        <f t="shared" si="4"/>
        <v>5</v>
      </c>
      <c r="E192">
        <v>28</v>
      </c>
      <c r="F192" s="1">
        <f t="shared" si="5"/>
        <v>45784</v>
      </c>
      <c r="G192" s="1">
        <f>IF(TableRefills3[[#This Row],[prev_refill_days]]="","",TableRefills3[[#This Row],[prev_refill_days]]+TableRefills3[[#This Row],[quantity_days]])</f>
        <v>45812</v>
      </c>
      <c r="H192">
        <f>IF(TableRefills3[[#This Row],[prev_refill_end]]="","",TableRefills3[[#This Row],[refill_date]]-TableRefills3[[#This Row],[prev_refill_end]])</f>
        <v>1</v>
      </c>
      <c r="I192">
        <f>IF(TableRefills3[[#This Row],[gap_days]]="",0,IF(TableRefills3[[#This Row],[gap_days]]&gt;30,1,0))</f>
        <v>0</v>
      </c>
      <c r="J192">
        <f>_xlfn.MAXIFS(TableRefills3[discountinuation_flag], TableRefills3[patient_id], A192)</f>
        <v>0</v>
      </c>
      <c r="K192" s="1">
        <f>_xlfn.MINIFS(C:C,A:A,TableRefills3[[#This Row],[patient_id]])</f>
        <v>45698</v>
      </c>
      <c r="L192" s="1">
        <f>TableRefills3[[#This Row],[refill_date]]+TableRefills3[[#This Row],[quantity_days]]</f>
        <v>45841</v>
      </c>
    </row>
    <row r="193" spans="1:12" x14ac:dyDescent="0.25">
      <c r="A193" t="s">
        <v>49</v>
      </c>
      <c r="B193" t="s">
        <v>1290</v>
      </c>
      <c r="C193" s="1">
        <v>45680</v>
      </c>
      <c r="D193" s="9">
        <f t="shared" si="4"/>
        <v>1</v>
      </c>
      <c r="E193">
        <v>30</v>
      </c>
      <c r="F193" s="1" t="str">
        <f t="shared" si="5"/>
        <v/>
      </c>
      <c r="G193" s="1" t="str">
        <f>IF(TableRefills3[[#This Row],[prev_refill_days]]="","",TableRefills3[[#This Row],[prev_refill_days]]+TableRefills3[[#This Row],[quantity_days]])</f>
        <v/>
      </c>
      <c r="H193" t="str">
        <f>IF(TableRefills3[[#This Row],[prev_refill_end]]="","",TableRefills3[[#This Row],[refill_date]]-TableRefills3[[#This Row],[prev_refill_end]])</f>
        <v/>
      </c>
      <c r="I193">
        <f>IF(TableRefills3[[#This Row],[gap_days]]="",0,IF(TableRefills3[[#This Row],[gap_days]]&gt;30,1,0))</f>
        <v>0</v>
      </c>
      <c r="J193">
        <f>_xlfn.MAXIFS(TableRefills3[discountinuation_flag], TableRefills3[patient_id], A193)</f>
        <v>0</v>
      </c>
      <c r="K193" s="1">
        <f>_xlfn.MINIFS(C:C,A:A,TableRefills3[[#This Row],[patient_id]])</f>
        <v>45680</v>
      </c>
      <c r="L193" s="1">
        <f>TableRefills3[[#This Row],[refill_date]]+TableRefills3[[#This Row],[quantity_days]]</f>
        <v>45710</v>
      </c>
    </row>
    <row r="194" spans="1:12" x14ac:dyDescent="0.25">
      <c r="A194" t="s">
        <v>49</v>
      </c>
      <c r="B194" t="s">
        <v>1290</v>
      </c>
      <c r="C194" s="1">
        <v>45710</v>
      </c>
      <c r="D194" s="9">
        <f t="shared" ref="D194:D257" si="6">IF(A194=A193, D193+1, 1)</f>
        <v>2</v>
      </c>
      <c r="E194">
        <v>30</v>
      </c>
      <c r="F194" s="1">
        <f t="shared" ref="F194:F257" si="7">IF(A193=A194,C193,"")</f>
        <v>45680</v>
      </c>
      <c r="G194" s="1">
        <f>IF(TableRefills3[[#This Row],[prev_refill_days]]="","",TableRefills3[[#This Row],[prev_refill_days]]+TableRefills3[[#This Row],[quantity_days]])</f>
        <v>45710</v>
      </c>
      <c r="H194">
        <f>IF(TableRefills3[[#This Row],[prev_refill_end]]="","",TableRefills3[[#This Row],[refill_date]]-TableRefills3[[#This Row],[prev_refill_end]])</f>
        <v>0</v>
      </c>
      <c r="I194">
        <f>IF(TableRefills3[[#This Row],[gap_days]]="",0,IF(TableRefills3[[#This Row],[gap_days]]&gt;30,1,0))</f>
        <v>0</v>
      </c>
      <c r="J194">
        <f>_xlfn.MAXIFS(TableRefills3[discountinuation_flag], TableRefills3[patient_id], A194)</f>
        <v>0</v>
      </c>
      <c r="K194" s="1">
        <f>_xlfn.MINIFS(C:C,A:A,TableRefills3[[#This Row],[patient_id]])</f>
        <v>45680</v>
      </c>
      <c r="L194" s="1">
        <f>TableRefills3[[#This Row],[refill_date]]+TableRefills3[[#This Row],[quantity_days]]</f>
        <v>45740</v>
      </c>
    </row>
    <row r="195" spans="1:12" x14ac:dyDescent="0.25">
      <c r="A195" t="s">
        <v>49</v>
      </c>
      <c r="B195" t="s">
        <v>1290</v>
      </c>
      <c r="C195" s="1">
        <v>45742</v>
      </c>
      <c r="D195" s="9">
        <f t="shared" si="6"/>
        <v>3</v>
      </c>
      <c r="E195">
        <v>30</v>
      </c>
      <c r="F195" s="1">
        <f t="shared" si="7"/>
        <v>45710</v>
      </c>
      <c r="G195" s="1">
        <f>IF(TableRefills3[[#This Row],[prev_refill_days]]="","",TableRefills3[[#This Row],[prev_refill_days]]+TableRefills3[[#This Row],[quantity_days]])</f>
        <v>45740</v>
      </c>
      <c r="H195">
        <f>IF(TableRefills3[[#This Row],[prev_refill_end]]="","",TableRefills3[[#This Row],[refill_date]]-TableRefills3[[#This Row],[prev_refill_end]])</f>
        <v>2</v>
      </c>
      <c r="I195">
        <f>IF(TableRefills3[[#This Row],[gap_days]]="",0,IF(TableRefills3[[#This Row],[gap_days]]&gt;30,1,0))</f>
        <v>0</v>
      </c>
      <c r="J195">
        <f>_xlfn.MAXIFS(TableRefills3[discountinuation_flag], TableRefills3[patient_id], A195)</f>
        <v>0</v>
      </c>
      <c r="K195" s="1">
        <f>_xlfn.MINIFS(C:C,A:A,TableRefills3[[#This Row],[patient_id]])</f>
        <v>45680</v>
      </c>
      <c r="L195" s="1">
        <f>TableRefills3[[#This Row],[refill_date]]+TableRefills3[[#This Row],[quantity_days]]</f>
        <v>45772</v>
      </c>
    </row>
    <row r="196" spans="1:12" x14ac:dyDescent="0.25">
      <c r="A196" t="s">
        <v>49</v>
      </c>
      <c r="B196" t="s">
        <v>1290</v>
      </c>
      <c r="C196" s="1">
        <v>45772</v>
      </c>
      <c r="D196" s="9">
        <f t="shared" si="6"/>
        <v>4</v>
      </c>
      <c r="E196">
        <v>30</v>
      </c>
      <c r="F196" s="1">
        <f t="shared" si="7"/>
        <v>45742</v>
      </c>
      <c r="G196" s="1">
        <f>IF(TableRefills3[[#This Row],[prev_refill_days]]="","",TableRefills3[[#This Row],[prev_refill_days]]+TableRefills3[[#This Row],[quantity_days]])</f>
        <v>45772</v>
      </c>
      <c r="H196">
        <f>IF(TableRefills3[[#This Row],[prev_refill_end]]="","",TableRefills3[[#This Row],[refill_date]]-TableRefills3[[#This Row],[prev_refill_end]])</f>
        <v>0</v>
      </c>
      <c r="I196">
        <f>IF(TableRefills3[[#This Row],[gap_days]]="",0,IF(TableRefills3[[#This Row],[gap_days]]&gt;30,1,0))</f>
        <v>0</v>
      </c>
      <c r="J196">
        <f>_xlfn.MAXIFS(TableRefills3[discountinuation_flag], TableRefills3[patient_id], A196)</f>
        <v>0</v>
      </c>
      <c r="K196" s="1">
        <f>_xlfn.MINIFS(C:C,A:A,TableRefills3[[#This Row],[patient_id]])</f>
        <v>45680</v>
      </c>
      <c r="L196" s="1">
        <f>TableRefills3[[#This Row],[refill_date]]+TableRefills3[[#This Row],[quantity_days]]</f>
        <v>45802</v>
      </c>
    </row>
    <row r="197" spans="1:12" x14ac:dyDescent="0.25">
      <c r="A197" t="s">
        <v>49</v>
      </c>
      <c r="B197" t="s">
        <v>1290</v>
      </c>
      <c r="C197" s="1">
        <v>45800</v>
      </c>
      <c r="D197" s="9">
        <f t="shared" si="6"/>
        <v>5</v>
      </c>
      <c r="E197">
        <v>30</v>
      </c>
      <c r="F197" s="1">
        <f t="shared" si="7"/>
        <v>45772</v>
      </c>
      <c r="G197" s="1">
        <f>IF(TableRefills3[[#This Row],[prev_refill_days]]="","",TableRefills3[[#This Row],[prev_refill_days]]+TableRefills3[[#This Row],[quantity_days]])</f>
        <v>45802</v>
      </c>
      <c r="H197">
        <f>IF(TableRefills3[[#This Row],[prev_refill_end]]="","",TableRefills3[[#This Row],[refill_date]]-TableRefills3[[#This Row],[prev_refill_end]])</f>
        <v>-2</v>
      </c>
      <c r="I197">
        <f>IF(TableRefills3[[#This Row],[gap_days]]="",0,IF(TableRefills3[[#This Row],[gap_days]]&gt;30,1,0))</f>
        <v>0</v>
      </c>
      <c r="J197">
        <f>_xlfn.MAXIFS(TableRefills3[discountinuation_flag], TableRefills3[patient_id], A197)</f>
        <v>0</v>
      </c>
      <c r="K197" s="1">
        <f>_xlfn.MINIFS(C:C,A:A,TableRefills3[[#This Row],[patient_id]])</f>
        <v>45680</v>
      </c>
      <c r="L197" s="1">
        <f>TableRefills3[[#This Row],[refill_date]]+TableRefills3[[#This Row],[quantity_days]]</f>
        <v>45830</v>
      </c>
    </row>
    <row r="198" spans="1:12" x14ac:dyDescent="0.25">
      <c r="A198" t="s">
        <v>49</v>
      </c>
      <c r="B198" t="s">
        <v>1290</v>
      </c>
      <c r="C198" s="1">
        <v>45833</v>
      </c>
      <c r="D198" s="9">
        <f t="shared" si="6"/>
        <v>6</v>
      </c>
      <c r="E198">
        <v>30</v>
      </c>
      <c r="F198" s="1">
        <f t="shared" si="7"/>
        <v>45800</v>
      </c>
      <c r="G198" s="1">
        <f>IF(TableRefills3[[#This Row],[prev_refill_days]]="","",TableRefills3[[#This Row],[prev_refill_days]]+TableRefills3[[#This Row],[quantity_days]])</f>
        <v>45830</v>
      </c>
      <c r="H198">
        <f>IF(TableRefills3[[#This Row],[prev_refill_end]]="","",TableRefills3[[#This Row],[refill_date]]-TableRefills3[[#This Row],[prev_refill_end]])</f>
        <v>3</v>
      </c>
      <c r="I198">
        <f>IF(TableRefills3[[#This Row],[gap_days]]="",0,IF(TableRefills3[[#This Row],[gap_days]]&gt;30,1,0))</f>
        <v>0</v>
      </c>
      <c r="J198">
        <f>_xlfn.MAXIFS(TableRefills3[discountinuation_flag], TableRefills3[patient_id], A198)</f>
        <v>0</v>
      </c>
      <c r="K198" s="1">
        <f>_xlfn.MINIFS(C:C,A:A,TableRefills3[[#This Row],[patient_id]])</f>
        <v>45680</v>
      </c>
      <c r="L198" s="1">
        <f>TableRefills3[[#This Row],[refill_date]]+TableRefills3[[#This Row],[quantity_days]]</f>
        <v>45863</v>
      </c>
    </row>
    <row r="199" spans="1:12" x14ac:dyDescent="0.25">
      <c r="A199" t="s">
        <v>50</v>
      </c>
      <c r="B199" t="s">
        <v>1297</v>
      </c>
      <c r="C199" s="1">
        <v>45815</v>
      </c>
      <c r="D199" s="9">
        <f t="shared" si="6"/>
        <v>1</v>
      </c>
      <c r="E199">
        <v>28</v>
      </c>
      <c r="F199" s="1" t="str">
        <f t="shared" si="7"/>
        <v/>
      </c>
      <c r="G199" s="1" t="str">
        <f>IF(TableRefills3[[#This Row],[prev_refill_days]]="","",TableRefills3[[#This Row],[prev_refill_days]]+TableRefills3[[#This Row],[quantity_days]])</f>
        <v/>
      </c>
      <c r="H199" t="str">
        <f>IF(TableRefills3[[#This Row],[prev_refill_end]]="","",TableRefills3[[#This Row],[refill_date]]-TableRefills3[[#This Row],[prev_refill_end]])</f>
        <v/>
      </c>
      <c r="I199">
        <f>IF(TableRefills3[[#This Row],[gap_days]]="",0,IF(TableRefills3[[#This Row],[gap_days]]&gt;30,1,0))</f>
        <v>0</v>
      </c>
      <c r="J199">
        <f>_xlfn.MAXIFS(TableRefills3[discountinuation_flag], TableRefills3[patient_id], A199)</f>
        <v>0</v>
      </c>
      <c r="K199" s="1">
        <f>_xlfn.MINIFS(C:C,A:A,TableRefills3[[#This Row],[patient_id]])</f>
        <v>45815</v>
      </c>
      <c r="L199" s="1">
        <f>TableRefills3[[#This Row],[refill_date]]+TableRefills3[[#This Row],[quantity_days]]</f>
        <v>45843</v>
      </c>
    </row>
    <row r="200" spans="1:12" x14ac:dyDescent="0.25">
      <c r="A200" t="s">
        <v>50</v>
      </c>
      <c r="B200" t="s">
        <v>1297</v>
      </c>
      <c r="C200" s="1">
        <v>45846</v>
      </c>
      <c r="D200" s="9">
        <f t="shared" si="6"/>
        <v>2</v>
      </c>
      <c r="E200">
        <v>28</v>
      </c>
      <c r="F200" s="1">
        <f t="shared" si="7"/>
        <v>45815</v>
      </c>
      <c r="G200" s="1">
        <f>IF(TableRefills3[[#This Row],[prev_refill_days]]="","",TableRefills3[[#This Row],[prev_refill_days]]+TableRefills3[[#This Row],[quantity_days]])</f>
        <v>45843</v>
      </c>
      <c r="H200">
        <f>IF(TableRefills3[[#This Row],[prev_refill_end]]="","",TableRefills3[[#This Row],[refill_date]]-TableRefills3[[#This Row],[prev_refill_end]])</f>
        <v>3</v>
      </c>
      <c r="I200">
        <f>IF(TableRefills3[[#This Row],[gap_days]]="",0,IF(TableRefills3[[#This Row],[gap_days]]&gt;30,1,0))</f>
        <v>0</v>
      </c>
      <c r="J200">
        <f>_xlfn.MAXIFS(TableRefills3[discountinuation_flag], TableRefills3[patient_id], A200)</f>
        <v>0</v>
      </c>
      <c r="K200" s="1">
        <f>_xlfn.MINIFS(C:C,A:A,TableRefills3[[#This Row],[patient_id]])</f>
        <v>45815</v>
      </c>
      <c r="L200" s="1">
        <f>TableRefills3[[#This Row],[refill_date]]+TableRefills3[[#This Row],[quantity_days]]</f>
        <v>45874</v>
      </c>
    </row>
    <row r="201" spans="1:12" x14ac:dyDescent="0.25">
      <c r="A201" t="s">
        <v>50</v>
      </c>
      <c r="B201" t="s">
        <v>1297</v>
      </c>
      <c r="C201" s="1">
        <v>45874</v>
      </c>
      <c r="D201" s="9">
        <f t="shared" si="6"/>
        <v>3</v>
      </c>
      <c r="E201">
        <v>28</v>
      </c>
      <c r="F201" s="1">
        <f t="shared" si="7"/>
        <v>45846</v>
      </c>
      <c r="G201" s="1">
        <f>IF(TableRefills3[[#This Row],[prev_refill_days]]="","",TableRefills3[[#This Row],[prev_refill_days]]+TableRefills3[[#This Row],[quantity_days]])</f>
        <v>45874</v>
      </c>
      <c r="H201">
        <f>IF(TableRefills3[[#This Row],[prev_refill_end]]="","",TableRefills3[[#This Row],[refill_date]]-TableRefills3[[#This Row],[prev_refill_end]])</f>
        <v>0</v>
      </c>
      <c r="I201">
        <f>IF(TableRefills3[[#This Row],[gap_days]]="",0,IF(TableRefills3[[#This Row],[gap_days]]&gt;30,1,0))</f>
        <v>0</v>
      </c>
      <c r="J201">
        <f>_xlfn.MAXIFS(TableRefills3[discountinuation_flag], TableRefills3[patient_id], A201)</f>
        <v>0</v>
      </c>
      <c r="K201" s="1">
        <f>_xlfn.MINIFS(C:C,A:A,TableRefills3[[#This Row],[patient_id]])</f>
        <v>45815</v>
      </c>
      <c r="L201" s="1">
        <f>TableRefills3[[#This Row],[refill_date]]+TableRefills3[[#This Row],[quantity_days]]</f>
        <v>45902</v>
      </c>
    </row>
    <row r="202" spans="1:12" x14ac:dyDescent="0.25">
      <c r="A202" t="s">
        <v>50</v>
      </c>
      <c r="B202" t="s">
        <v>1297</v>
      </c>
      <c r="C202" s="1">
        <v>45899</v>
      </c>
      <c r="D202" s="9">
        <f t="shared" si="6"/>
        <v>4</v>
      </c>
      <c r="E202">
        <v>28</v>
      </c>
      <c r="F202" s="1">
        <f t="shared" si="7"/>
        <v>45874</v>
      </c>
      <c r="G202" s="1">
        <f>IF(TableRefills3[[#This Row],[prev_refill_days]]="","",TableRefills3[[#This Row],[prev_refill_days]]+TableRefills3[[#This Row],[quantity_days]])</f>
        <v>45902</v>
      </c>
      <c r="H202">
        <f>IF(TableRefills3[[#This Row],[prev_refill_end]]="","",TableRefills3[[#This Row],[refill_date]]-TableRefills3[[#This Row],[prev_refill_end]])</f>
        <v>-3</v>
      </c>
      <c r="I202">
        <f>IF(TableRefills3[[#This Row],[gap_days]]="",0,IF(TableRefills3[[#This Row],[gap_days]]&gt;30,1,0))</f>
        <v>0</v>
      </c>
      <c r="J202">
        <f>_xlfn.MAXIFS(TableRefills3[discountinuation_flag], TableRefills3[patient_id], A202)</f>
        <v>0</v>
      </c>
      <c r="K202" s="1">
        <f>_xlfn.MINIFS(C:C,A:A,TableRefills3[[#This Row],[patient_id]])</f>
        <v>45815</v>
      </c>
      <c r="L202" s="1">
        <f>TableRefills3[[#This Row],[refill_date]]+TableRefills3[[#This Row],[quantity_days]]</f>
        <v>45927</v>
      </c>
    </row>
    <row r="203" spans="1:12" x14ac:dyDescent="0.25">
      <c r="A203" t="s">
        <v>51</v>
      </c>
      <c r="B203" t="s">
        <v>1302</v>
      </c>
      <c r="C203" s="1">
        <v>45820</v>
      </c>
      <c r="D203" s="9">
        <f t="shared" si="6"/>
        <v>1</v>
      </c>
      <c r="E203">
        <v>21</v>
      </c>
      <c r="F203" s="1" t="str">
        <f t="shared" si="7"/>
        <v/>
      </c>
      <c r="G203" s="1" t="str">
        <f>IF(TableRefills3[[#This Row],[prev_refill_days]]="","",TableRefills3[[#This Row],[prev_refill_days]]+TableRefills3[[#This Row],[quantity_days]])</f>
        <v/>
      </c>
      <c r="H203" t="str">
        <f>IF(TableRefills3[[#This Row],[prev_refill_end]]="","",TableRefills3[[#This Row],[refill_date]]-TableRefills3[[#This Row],[prev_refill_end]])</f>
        <v/>
      </c>
      <c r="I203">
        <f>IF(TableRefills3[[#This Row],[gap_days]]="",0,IF(TableRefills3[[#This Row],[gap_days]]&gt;30,1,0))</f>
        <v>0</v>
      </c>
      <c r="J203">
        <f>_xlfn.MAXIFS(TableRefills3[discountinuation_flag], TableRefills3[patient_id], A203)</f>
        <v>0</v>
      </c>
      <c r="K203" s="1">
        <f>_xlfn.MINIFS(C:C,A:A,TableRefills3[[#This Row],[patient_id]])</f>
        <v>45820</v>
      </c>
      <c r="L203" s="1">
        <f>TableRefills3[[#This Row],[refill_date]]+TableRefills3[[#This Row],[quantity_days]]</f>
        <v>45841</v>
      </c>
    </row>
    <row r="204" spans="1:12" x14ac:dyDescent="0.25">
      <c r="A204" t="s">
        <v>51</v>
      </c>
      <c r="B204" t="s">
        <v>1302</v>
      </c>
      <c r="C204" s="1">
        <v>45841</v>
      </c>
      <c r="D204" s="9">
        <f t="shared" si="6"/>
        <v>2</v>
      </c>
      <c r="E204">
        <v>21</v>
      </c>
      <c r="F204" s="1">
        <f t="shared" si="7"/>
        <v>45820</v>
      </c>
      <c r="G204" s="1">
        <f>IF(TableRefills3[[#This Row],[prev_refill_days]]="","",TableRefills3[[#This Row],[prev_refill_days]]+TableRefills3[[#This Row],[quantity_days]])</f>
        <v>45841</v>
      </c>
      <c r="H204">
        <f>IF(TableRefills3[[#This Row],[prev_refill_end]]="","",TableRefills3[[#This Row],[refill_date]]-TableRefills3[[#This Row],[prev_refill_end]])</f>
        <v>0</v>
      </c>
      <c r="I204">
        <f>IF(TableRefills3[[#This Row],[gap_days]]="",0,IF(TableRefills3[[#This Row],[gap_days]]&gt;30,1,0))</f>
        <v>0</v>
      </c>
      <c r="J204">
        <f>_xlfn.MAXIFS(TableRefills3[discountinuation_flag], TableRefills3[patient_id], A204)</f>
        <v>0</v>
      </c>
      <c r="K204" s="1">
        <f>_xlfn.MINIFS(C:C,A:A,TableRefills3[[#This Row],[patient_id]])</f>
        <v>45820</v>
      </c>
      <c r="L204" s="1">
        <f>TableRefills3[[#This Row],[refill_date]]+TableRefills3[[#This Row],[quantity_days]]</f>
        <v>45862</v>
      </c>
    </row>
    <row r="205" spans="1:12" x14ac:dyDescent="0.25">
      <c r="A205" t="s">
        <v>51</v>
      </c>
      <c r="B205" t="s">
        <v>1302</v>
      </c>
      <c r="C205" s="1">
        <v>45861</v>
      </c>
      <c r="D205" s="9">
        <f t="shared" si="6"/>
        <v>3</v>
      </c>
      <c r="E205">
        <v>21</v>
      </c>
      <c r="F205" s="1">
        <f t="shared" si="7"/>
        <v>45841</v>
      </c>
      <c r="G205" s="1">
        <f>IF(TableRefills3[[#This Row],[prev_refill_days]]="","",TableRefills3[[#This Row],[prev_refill_days]]+TableRefills3[[#This Row],[quantity_days]])</f>
        <v>45862</v>
      </c>
      <c r="H205">
        <f>IF(TableRefills3[[#This Row],[prev_refill_end]]="","",TableRefills3[[#This Row],[refill_date]]-TableRefills3[[#This Row],[prev_refill_end]])</f>
        <v>-1</v>
      </c>
      <c r="I205">
        <f>IF(TableRefills3[[#This Row],[gap_days]]="",0,IF(TableRefills3[[#This Row],[gap_days]]&gt;30,1,0))</f>
        <v>0</v>
      </c>
      <c r="J205">
        <f>_xlfn.MAXIFS(TableRefills3[discountinuation_flag], TableRefills3[patient_id], A205)</f>
        <v>0</v>
      </c>
      <c r="K205" s="1">
        <f>_xlfn.MINIFS(C:C,A:A,TableRefills3[[#This Row],[patient_id]])</f>
        <v>45820</v>
      </c>
      <c r="L205" s="1">
        <f>TableRefills3[[#This Row],[refill_date]]+TableRefills3[[#This Row],[quantity_days]]</f>
        <v>45882</v>
      </c>
    </row>
    <row r="206" spans="1:12" x14ac:dyDescent="0.25">
      <c r="A206" t="s">
        <v>51</v>
      </c>
      <c r="B206" t="s">
        <v>1302</v>
      </c>
      <c r="C206" s="1">
        <v>45883</v>
      </c>
      <c r="D206" s="9">
        <f t="shared" si="6"/>
        <v>4</v>
      </c>
      <c r="E206">
        <v>21</v>
      </c>
      <c r="F206" s="1">
        <f t="shared" si="7"/>
        <v>45861</v>
      </c>
      <c r="G206" s="1">
        <f>IF(TableRefills3[[#This Row],[prev_refill_days]]="","",TableRefills3[[#This Row],[prev_refill_days]]+TableRefills3[[#This Row],[quantity_days]])</f>
        <v>45882</v>
      </c>
      <c r="H206">
        <f>IF(TableRefills3[[#This Row],[prev_refill_end]]="","",TableRefills3[[#This Row],[refill_date]]-TableRefills3[[#This Row],[prev_refill_end]])</f>
        <v>1</v>
      </c>
      <c r="I206">
        <f>IF(TableRefills3[[#This Row],[gap_days]]="",0,IF(TableRefills3[[#This Row],[gap_days]]&gt;30,1,0))</f>
        <v>0</v>
      </c>
      <c r="J206">
        <f>_xlfn.MAXIFS(TableRefills3[discountinuation_flag], TableRefills3[patient_id], A206)</f>
        <v>0</v>
      </c>
      <c r="K206" s="1">
        <f>_xlfn.MINIFS(C:C,A:A,TableRefills3[[#This Row],[patient_id]])</f>
        <v>45820</v>
      </c>
      <c r="L206" s="1">
        <f>TableRefills3[[#This Row],[refill_date]]+TableRefills3[[#This Row],[quantity_days]]</f>
        <v>45904</v>
      </c>
    </row>
    <row r="207" spans="1:12" x14ac:dyDescent="0.25">
      <c r="A207" t="s">
        <v>51</v>
      </c>
      <c r="B207" t="s">
        <v>1302</v>
      </c>
      <c r="C207" s="1">
        <v>45905</v>
      </c>
      <c r="D207" s="9">
        <f t="shared" si="6"/>
        <v>5</v>
      </c>
      <c r="E207">
        <v>21</v>
      </c>
      <c r="F207" s="1">
        <f t="shared" si="7"/>
        <v>45883</v>
      </c>
      <c r="G207" s="1">
        <f>IF(TableRefills3[[#This Row],[prev_refill_days]]="","",TableRefills3[[#This Row],[prev_refill_days]]+TableRefills3[[#This Row],[quantity_days]])</f>
        <v>45904</v>
      </c>
      <c r="H207">
        <f>IF(TableRefills3[[#This Row],[prev_refill_end]]="","",TableRefills3[[#This Row],[refill_date]]-TableRefills3[[#This Row],[prev_refill_end]])</f>
        <v>1</v>
      </c>
      <c r="I207">
        <f>IF(TableRefills3[[#This Row],[gap_days]]="",0,IF(TableRefills3[[#This Row],[gap_days]]&gt;30,1,0))</f>
        <v>0</v>
      </c>
      <c r="J207">
        <f>_xlfn.MAXIFS(TableRefills3[discountinuation_flag], TableRefills3[patient_id], A207)</f>
        <v>0</v>
      </c>
      <c r="K207" s="1">
        <f>_xlfn.MINIFS(C:C,A:A,TableRefills3[[#This Row],[patient_id]])</f>
        <v>45820</v>
      </c>
      <c r="L207" s="1">
        <f>TableRefills3[[#This Row],[refill_date]]+TableRefills3[[#This Row],[quantity_days]]</f>
        <v>45926</v>
      </c>
    </row>
    <row r="208" spans="1:12" x14ac:dyDescent="0.25">
      <c r="A208" t="s">
        <v>52</v>
      </c>
      <c r="B208" t="s">
        <v>1308</v>
      </c>
      <c r="C208" s="1">
        <v>45761</v>
      </c>
      <c r="D208" s="9">
        <f t="shared" si="6"/>
        <v>1</v>
      </c>
      <c r="E208">
        <v>30</v>
      </c>
      <c r="F208" s="1" t="str">
        <f t="shared" si="7"/>
        <v/>
      </c>
      <c r="G208" s="1" t="str">
        <f>IF(TableRefills3[[#This Row],[prev_refill_days]]="","",TableRefills3[[#This Row],[prev_refill_days]]+TableRefills3[[#This Row],[quantity_days]])</f>
        <v/>
      </c>
      <c r="H208" t="str">
        <f>IF(TableRefills3[[#This Row],[prev_refill_end]]="","",TableRefills3[[#This Row],[refill_date]]-TableRefills3[[#This Row],[prev_refill_end]])</f>
        <v/>
      </c>
      <c r="I208">
        <f>IF(TableRefills3[[#This Row],[gap_days]]="",0,IF(TableRefills3[[#This Row],[gap_days]]&gt;30,1,0))</f>
        <v>0</v>
      </c>
      <c r="J208">
        <f>_xlfn.MAXIFS(TableRefills3[discountinuation_flag], TableRefills3[patient_id], A208)</f>
        <v>0</v>
      </c>
      <c r="K208" s="1">
        <f>_xlfn.MINIFS(C:C,A:A,TableRefills3[[#This Row],[patient_id]])</f>
        <v>45761</v>
      </c>
      <c r="L208" s="1">
        <f>TableRefills3[[#This Row],[refill_date]]+TableRefills3[[#This Row],[quantity_days]]</f>
        <v>45791</v>
      </c>
    </row>
    <row r="209" spans="1:12" x14ac:dyDescent="0.25">
      <c r="A209" t="s">
        <v>52</v>
      </c>
      <c r="B209" t="s">
        <v>1308</v>
      </c>
      <c r="C209" s="1">
        <v>45792</v>
      </c>
      <c r="D209" s="9">
        <f t="shared" si="6"/>
        <v>2</v>
      </c>
      <c r="E209">
        <v>30</v>
      </c>
      <c r="F209" s="1">
        <f t="shared" si="7"/>
        <v>45761</v>
      </c>
      <c r="G209" s="1">
        <f>IF(TableRefills3[[#This Row],[prev_refill_days]]="","",TableRefills3[[#This Row],[prev_refill_days]]+TableRefills3[[#This Row],[quantity_days]])</f>
        <v>45791</v>
      </c>
      <c r="H209">
        <f>IF(TableRefills3[[#This Row],[prev_refill_end]]="","",TableRefills3[[#This Row],[refill_date]]-TableRefills3[[#This Row],[prev_refill_end]])</f>
        <v>1</v>
      </c>
      <c r="I209">
        <f>IF(TableRefills3[[#This Row],[gap_days]]="",0,IF(TableRefills3[[#This Row],[gap_days]]&gt;30,1,0))</f>
        <v>0</v>
      </c>
      <c r="J209">
        <f>_xlfn.MAXIFS(TableRefills3[discountinuation_flag], TableRefills3[patient_id], A209)</f>
        <v>0</v>
      </c>
      <c r="K209" s="1">
        <f>_xlfn.MINIFS(C:C,A:A,TableRefills3[[#This Row],[patient_id]])</f>
        <v>45761</v>
      </c>
      <c r="L209" s="1">
        <f>TableRefills3[[#This Row],[refill_date]]+TableRefills3[[#This Row],[quantity_days]]</f>
        <v>45822</v>
      </c>
    </row>
    <row r="210" spans="1:12" x14ac:dyDescent="0.25">
      <c r="A210" t="s">
        <v>52</v>
      </c>
      <c r="B210" t="s">
        <v>1308</v>
      </c>
      <c r="C210" s="1">
        <v>45825</v>
      </c>
      <c r="D210" s="9">
        <f t="shared" si="6"/>
        <v>3</v>
      </c>
      <c r="E210">
        <v>30</v>
      </c>
      <c r="F210" s="1">
        <f t="shared" si="7"/>
        <v>45792</v>
      </c>
      <c r="G210" s="1">
        <f>IF(TableRefills3[[#This Row],[prev_refill_days]]="","",TableRefills3[[#This Row],[prev_refill_days]]+TableRefills3[[#This Row],[quantity_days]])</f>
        <v>45822</v>
      </c>
      <c r="H210">
        <f>IF(TableRefills3[[#This Row],[prev_refill_end]]="","",TableRefills3[[#This Row],[refill_date]]-TableRefills3[[#This Row],[prev_refill_end]])</f>
        <v>3</v>
      </c>
      <c r="I210">
        <f>IF(TableRefills3[[#This Row],[gap_days]]="",0,IF(TableRefills3[[#This Row],[gap_days]]&gt;30,1,0))</f>
        <v>0</v>
      </c>
      <c r="J210">
        <f>_xlfn.MAXIFS(TableRefills3[discountinuation_flag], TableRefills3[patient_id], A210)</f>
        <v>0</v>
      </c>
      <c r="K210" s="1">
        <f>_xlfn.MINIFS(C:C,A:A,TableRefills3[[#This Row],[patient_id]])</f>
        <v>45761</v>
      </c>
      <c r="L210" s="1">
        <f>TableRefills3[[#This Row],[refill_date]]+TableRefills3[[#This Row],[quantity_days]]</f>
        <v>45855</v>
      </c>
    </row>
    <row r="211" spans="1:12" x14ac:dyDescent="0.25">
      <c r="A211" t="s">
        <v>53</v>
      </c>
      <c r="B211" t="s">
        <v>1312</v>
      </c>
      <c r="C211" s="1">
        <v>45780</v>
      </c>
      <c r="D211" s="9">
        <f t="shared" si="6"/>
        <v>1</v>
      </c>
      <c r="E211">
        <v>28</v>
      </c>
      <c r="F211" s="1" t="str">
        <f t="shared" si="7"/>
        <v/>
      </c>
      <c r="G211" s="1" t="str">
        <f>IF(TableRefills3[[#This Row],[prev_refill_days]]="","",TableRefills3[[#This Row],[prev_refill_days]]+TableRefills3[[#This Row],[quantity_days]])</f>
        <v/>
      </c>
      <c r="H211" t="str">
        <f>IF(TableRefills3[[#This Row],[prev_refill_end]]="","",TableRefills3[[#This Row],[refill_date]]-TableRefills3[[#This Row],[prev_refill_end]])</f>
        <v/>
      </c>
      <c r="I211">
        <f>IF(TableRefills3[[#This Row],[gap_days]]="",0,IF(TableRefills3[[#This Row],[gap_days]]&gt;30,1,0))</f>
        <v>0</v>
      </c>
      <c r="J211">
        <f>_xlfn.MAXIFS(TableRefills3[discountinuation_flag], TableRefills3[patient_id], A211)</f>
        <v>0</v>
      </c>
      <c r="K211" s="1">
        <f>_xlfn.MINIFS(C:C,A:A,TableRefills3[[#This Row],[patient_id]])</f>
        <v>45780</v>
      </c>
      <c r="L211" s="1">
        <f>TableRefills3[[#This Row],[refill_date]]+TableRefills3[[#This Row],[quantity_days]]</f>
        <v>45808</v>
      </c>
    </row>
    <row r="212" spans="1:12" x14ac:dyDescent="0.25">
      <c r="A212" t="s">
        <v>53</v>
      </c>
      <c r="B212" t="s">
        <v>1312</v>
      </c>
      <c r="C212" s="1">
        <v>45806</v>
      </c>
      <c r="D212" s="9">
        <f t="shared" si="6"/>
        <v>2</v>
      </c>
      <c r="E212">
        <v>28</v>
      </c>
      <c r="F212" s="1">
        <f t="shared" si="7"/>
        <v>45780</v>
      </c>
      <c r="G212" s="1">
        <f>IF(TableRefills3[[#This Row],[prev_refill_days]]="","",TableRefills3[[#This Row],[prev_refill_days]]+TableRefills3[[#This Row],[quantity_days]])</f>
        <v>45808</v>
      </c>
      <c r="H212">
        <f>IF(TableRefills3[[#This Row],[prev_refill_end]]="","",TableRefills3[[#This Row],[refill_date]]-TableRefills3[[#This Row],[prev_refill_end]])</f>
        <v>-2</v>
      </c>
      <c r="I212">
        <f>IF(TableRefills3[[#This Row],[gap_days]]="",0,IF(TableRefills3[[#This Row],[gap_days]]&gt;30,1,0))</f>
        <v>0</v>
      </c>
      <c r="J212">
        <f>_xlfn.MAXIFS(TableRefills3[discountinuation_flag], TableRefills3[patient_id], A212)</f>
        <v>0</v>
      </c>
      <c r="K212" s="1">
        <f>_xlfn.MINIFS(C:C,A:A,TableRefills3[[#This Row],[patient_id]])</f>
        <v>45780</v>
      </c>
      <c r="L212" s="1">
        <f>TableRefills3[[#This Row],[refill_date]]+TableRefills3[[#This Row],[quantity_days]]</f>
        <v>45834</v>
      </c>
    </row>
    <row r="213" spans="1:12" x14ac:dyDescent="0.25">
      <c r="A213" t="s">
        <v>53</v>
      </c>
      <c r="B213" t="s">
        <v>1312</v>
      </c>
      <c r="C213" s="1">
        <v>45835</v>
      </c>
      <c r="D213" s="9">
        <f t="shared" si="6"/>
        <v>3</v>
      </c>
      <c r="E213">
        <v>28</v>
      </c>
      <c r="F213" s="1">
        <f t="shared" si="7"/>
        <v>45806</v>
      </c>
      <c r="G213" s="1">
        <f>IF(TableRefills3[[#This Row],[prev_refill_days]]="","",TableRefills3[[#This Row],[prev_refill_days]]+TableRefills3[[#This Row],[quantity_days]])</f>
        <v>45834</v>
      </c>
      <c r="H213">
        <f>IF(TableRefills3[[#This Row],[prev_refill_end]]="","",TableRefills3[[#This Row],[refill_date]]-TableRefills3[[#This Row],[prev_refill_end]])</f>
        <v>1</v>
      </c>
      <c r="I213">
        <f>IF(TableRefills3[[#This Row],[gap_days]]="",0,IF(TableRefills3[[#This Row],[gap_days]]&gt;30,1,0))</f>
        <v>0</v>
      </c>
      <c r="J213">
        <f>_xlfn.MAXIFS(TableRefills3[discountinuation_flag], TableRefills3[patient_id], A213)</f>
        <v>0</v>
      </c>
      <c r="K213" s="1">
        <f>_xlfn.MINIFS(C:C,A:A,TableRefills3[[#This Row],[patient_id]])</f>
        <v>45780</v>
      </c>
      <c r="L213" s="1">
        <f>TableRefills3[[#This Row],[refill_date]]+TableRefills3[[#This Row],[quantity_days]]</f>
        <v>45863</v>
      </c>
    </row>
    <row r="214" spans="1:12" x14ac:dyDescent="0.25">
      <c r="A214" t="s">
        <v>53</v>
      </c>
      <c r="B214" t="s">
        <v>1312</v>
      </c>
      <c r="C214" s="1">
        <v>45863</v>
      </c>
      <c r="D214" s="9">
        <f t="shared" si="6"/>
        <v>4</v>
      </c>
      <c r="E214">
        <v>28</v>
      </c>
      <c r="F214" s="1">
        <f t="shared" si="7"/>
        <v>45835</v>
      </c>
      <c r="G214" s="1">
        <f>IF(TableRefills3[[#This Row],[prev_refill_days]]="","",TableRefills3[[#This Row],[prev_refill_days]]+TableRefills3[[#This Row],[quantity_days]])</f>
        <v>45863</v>
      </c>
      <c r="H214">
        <f>IF(TableRefills3[[#This Row],[prev_refill_end]]="","",TableRefills3[[#This Row],[refill_date]]-TableRefills3[[#This Row],[prev_refill_end]])</f>
        <v>0</v>
      </c>
      <c r="I214">
        <f>IF(TableRefills3[[#This Row],[gap_days]]="",0,IF(TableRefills3[[#This Row],[gap_days]]&gt;30,1,0))</f>
        <v>0</v>
      </c>
      <c r="J214">
        <f>_xlfn.MAXIFS(TableRefills3[discountinuation_flag], TableRefills3[patient_id], A214)</f>
        <v>0</v>
      </c>
      <c r="K214" s="1">
        <f>_xlfn.MINIFS(C:C,A:A,TableRefills3[[#This Row],[patient_id]])</f>
        <v>45780</v>
      </c>
      <c r="L214" s="1">
        <f>TableRefills3[[#This Row],[refill_date]]+TableRefills3[[#This Row],[quantity_days]]</f>
        <v>45891</v>
      </c>
    </row>
    <row r="215" spans="1:12" x14ac:dyDescent="0.25">
      <c r="A215" t="s">
        <v>53</v>
      </c>
      <c r="B215" t="s">
        <v>1312</v>
      </c>
      <c r="C215" s="1">
        <v>45888</v>
      </c>
      <c r="D215" s="9">
        <f t="shared" si="6"/>
        <v>5</v>
      </c>
      <c r="E215">
        <v>28</v>
      </c>
      <c r="F215" s="1">
        <f t="shared" si="7"/>
        <v>45863</v>
      </c>
      <c r="G215" s="1">
        <f>IF(TableRefills3[[#This Row],[prev_refill_days]]="","",TableRefills3[[#This Row],[prev_refill_days]]+TableRefills3[[#This Row],[quantity_days]])</f>
        <v>45891</v>
      </c>
      <c r="H215">
        <f>IF(TableRefills3[[#This Row],[prev_refill_end]]="","",TableRefills3[[#This Row],[refill_date]]-TableRefills3[[#This Row],[prev_refill_end]])</f>
        <v>-3</v>
      </c>
      <c r="I215">
        <f>IF(TableRefills3[[#This Row],[gap_days]]="",0,IF(TableRefills3[[#This Row],[gap_days]]&gt;30,1,0))</f>
        <v>0</v>
      </c>
      <c r="J215">
        <f>_xlfn.MAXIFS(TableRefills3[discountinuation_flag], TableRefills3[patient_id], A215)</f>
        <v>0</v>
      </c>
      <c r="K215" s="1">
        <f>_xlfn.MINIFS(C:C,A:A,TableRefills3[[#This Row],[patient_id]])</f>
        <v>45780</v>
      </c>
      <c r="L215" s="1">
        <f>TableRefills3[[#This Row],[refill_date]]+TableRefills3[[#This Row],[quantity_days]]</f>
        <v>45916</v>
      </c>
    </row>
    <row r="216" spans="1:12" x14ac:dyDescent="0.25">
      <c r="A216" t="s">
        <v>53</v>
      </c>
      <c r="B216" t="s">
        <v>1312</v>
      </c>
      <c r="C216" s="1">
        <v>45914</v>
      </c>
      <c r="D216" s="9">
        <f t="shared" si="6"/>
        <v>6</v>
      </c>
      <c r="E216">
        <v>28</v>
      </c>
      <c r="F216" s="1">
        <f t="shared" si="7"/>
        <v>45888</v>
      </c>
      <c r="G216" s="1">
        <f>IF(TableRefills3[[#This Row],[prev_refill_days]]="","",TableRefills3[[#This Row],[prev_refill_days]]+TableRefills3[[#This Row],[quantity_days]])</f>
        <v>45916</v>
      </c>
      <c r="H216">
        <f>IF(TableRefills3[[#This Row],[prev_refill_end]]="","",TableRefills3[[#This Row],[refill_date]]-TableRefills3[[#This Row],[prev_refill_end]])</f>
        <v>-2</v>
      </c>
      <c r="I216">
        <f>IF(TableRefills3[[#This Row],[gap_days]]="",0,IF(TableRefills3[[#This Row],[gap_days]]&gt;30,1,0))</f>
        <v>0</v>
      </c>
      <c r="J216">
        <f>_xlfn.MAXIFS(TableRefills3[discountinuation_flag], TableRefills3[patient_id], A216)</f>
        <v>0</v>
      </c>
      <c r="K216" s="1">
        <f>_xlfn.MINIFS(C:C,A:A,TableRefills3[[#This Row],[patient_id]])</f>
        <v>45780</v>
      </c>
      <c r="L216" s="1">
        <f>TableRefills3[[#This Row],[refill_date]]+TableRefills3[[#This Row],[quantity_days]]</f>
        <v>45942</v>
      </c>
    </row>
    <row r="217" spans="1:12" x14ac:dyDescent="0.25">
      <c r="A217" t="s">
        <v>54</v>
      </c>
      <c r="B217" t="s">
        <v>1319</v>
      </c>
      <c r="C217" s="1">
        <v>45659</v>
      </c>
      <c r="D217" s="9">
        <f t="shared" si="6"/>
        <v>1</v>
      </c>
      <c r="E217">
        <v>28</v>
      </c>
      <c r="F217" s="1" t="str">
        <f t="shared" si="7"/>
        <v/>
      </c>
      <c r="G217" s="1" t="str">
        <f>IF(TableRefills3[[#This Row],[prev_refill_days]]="","",TableRefills3[[#This Row],[prev_refill_days]]+TableRefills3[[#This Row],[quantity_days]])</f>
        <v/>
      </c>
      <c r="H217" t="str">
        <f>IF(TableRefills3[[#This Row],[prev_refill_end]]="","",TableRefills3[[#This Row],[refill_date]]-TableRefills3[[#This Row],[prev_refill_end]])</f>
        <v/>
      </c>
      <c r="I217">
        <f>IF(TableRefills3[[#This Row],[gap_days]]="",0,IF(TableRefills3[[#This Row],[gap_days]]&gt;30,1,0))</f>
        <v>0</v>
      </c>
      <c r="J217">
        <f>_xlfn.MAXIFS(TableRefills3[discountinuation_flag], TableRefills3[patient_id], A217)</f>
        <v>0</v>
      </c>
      <c r="K217" s="1">
        <f>_xlfn.MINIFS(C:C,A:A,TableRefills3[[#This Row],[patient_id]])</f>
        <v>45659</v>
      </c>
      <c r="L217" s="1">
        <f>TableRefills3[[#This Row],[refill_date]]+TableRefills3[[#This Row],[quantity_days]]</f>
        <v>45687</v>
      </c>
    </row>
    <row r="218" spans="1:12" x14ac:dyDescent="0.25">
      <c r="A218" t="s">
        <v>54</v>
      </c>
      <c r="B218" t="s">
        <v>1319</v>
      </c>
      <c r="C218" s="1">
        <v>45685</v>
      </c>
      <c r="D218" s="9">
        <f t="shared" si="6"/>
        <v>2</v>
      </c>
      <c r="E218">
        <v>28</v>
      </c>
      <c r="F218" s="1">
        <f t="shared" si="7"/>
        <v>45659</v>
      </c>
      <c r="G218" s="1">
        <f>IF(TableRefills3[[#This Row],[prev_refill_days]]="","",TableRefills3[[#This Row],[prev_refill_days]]+TableRefills3[[#This Row],[quantity_days]])</f>
        <v>45687</v>
      </c>
      <c r="H218">
        <f>IF(TableRefills3[[#This Row],[prev_refill_end]]="","",TableRefills3[[#This Row],[refill_date]]-TableRefills3[[#This Row],[prev_refill_end]])</f>
        <v>-2</v>
      </c>
      <c r="I218">
        <f>IF(TableRefills3[[#This Row],[gap_days]]="",0,IF(TableRefills3[[#This Row],[gap_days]]&gt;30,1,0))</f>
        <v>0</v>
      </c>
      <c r="J218">
        <f>_xlfn.MAXIFS(TableRefills3[discountinuation_flag], TableRefills3[patient_id], A218)</f>
        <v>0</v>
      </c>
      <c r="K218" s="1">
        <f>_xlfn.MINIFS(C:C,A:A,TableRefills3[[#This Row],[patient_id]])</f>
        <v>45659</v>
      </c>
      <c r="L218" s="1">
        <f>TableRefills3[[#This Row],[refill_date]]+TableRefills3[[#This Row],[quantity_days]]</f>
        <v>45713</v>
      </c>
    </row>
    <row r="219" spans="1:12" x14ac:dyDescent="0.25">
      <c r="A219" t="s">
        <v>54</v>
      </c>
      <c r="B219" t="s">
        <v>1319</v>
      </c>
      <c r="C219" s="1">
        <v>45715</v>
      </c>
      <c r="D219" s="9">
        <f t="shared" si="6"/>
        <v>3</v>
      </c>
      <c r="E219">
        <v>28</v>
      </c>
      <c r="F219" s="1">
        <f t="shared" si="7"/>
        <v>45685</v>
      </c>
      <c r="G219" s="1">
        <f>IF(TableRefills3[[#This Row],[prev_refill_days]]="","",TableRefills3[[#This Row],[prev_refill_days]]+TableRefills3[[#This Row],[quantity_days]])</f>
        <v>45713</v>
      </c>
      <c r="H219">
        <f>IF(TableRefills3[[#This Row],[prev_refill_end]]="","",TableRefills3[[#This Row],[refill_date]]-TableRefills3[[#This Row],[prev_refill_end]])</f>
        <v>2</v>
      </c>
      <c r="I219">
        <f>IF(TableRefills3[[#This Row],[gap_days]]="",0,IF(TableRefills3[[#This Row],[gap_days]]&gt;30,1,0))</f>
        <v>0</v>
      </c>
      <c r="J219">
        <f>_xlfn.MAXIFS(TableRefills3[discountinuation_flag], TableRefills3[patient_id], A219)</f>
        <v>0</v>
      </c>
      <c r="K219" s="1">
        <f>_xlfn.MINIFS(C:C,A:A,TableRefills3[[#This Row],[patient_id]])</f>
        <v>45659</v>
      </c>
      <c r="L219" s="1">
        <f>TableRefills3[[#This Row],[refill_date]]+TableRefills3[[#This Row],[quantity_days]]</f>
        <v>45743</v>
      </c>
    </row>
    <row r="220" spans="1:12" x14ac:dyDescent="0.25">
      <c r="A220" t="s">
        <v>54</v>
      </c>
      <c r="B220" t="s">
        <v>1319</v>
      </c>
      <c r="C220" s="1">
        <v>45740</v>
      </c>
      <c r="D220" s="9">
        <f t="shared" si="6"/>
        <v>4</v>
      </c>
      <c r="E220">
        <v>28</v>
      </c>
      <c r="F220" s="1">
        <f t="shared" si="7"/>
        <v>45715</v>
      </c>
      <c r="G220" s="1">
        <f>IF(TableRefills3[[#This Row],[prev_refill_days]]="","",TableRefills3[[#This Row],[prev_refill_days]]+TableRefills3[[#This Row],[quantity_days]])</f>
        <v>45743</v>
      </c>
      <c r="H220">
        <f>IF(TableRefills3[[#This Row],[prev_refill_end]]="","",TableRefills3[[#This Row],[refill_date]]-TableRefills3[[#This Row],[prev_refill_end]])</f>
        <v>-3</v>
      </c>
      <c r="I220">
        <f>IF(TableRefills3[[#This Row],[gap_days]]="",0,IF(TableRefills3[[#This Row],[gap_days]]&gt;30,1,0))</f>
        <v>0</v>
      </c>
      <c r="J220">
        <f>_xlfn.MAXIFS(TableRefills3[discountinuation_flag], TableRefills3[patient_id], A220)</f>
        <v>0</v>
      </c>
      <c r="K220" s="1">
        <f>_xlfn.MINIFS(C:C,A:A,TableRefills3[[#This Row],[patient_id]])</f>
        <v>45659</v>
      </c>
      <c r="L220" s="1">
        <f>TableRefills3[[#This Row],[refill_date]]+TableRefills3[[#This Row],[quantity_days]]</f>
        <v>45768</v>
      </c>
    </row>
    <row r="221" spans="1:12" x14ac:dyDescent="0.25">
      <c r="A221" t="s">
        <v>54</v>
      </c>
      <c r="B221" t="s">
        <v>1319</v>
      </c>
      <c r="C221" s="1">
        <v>45767</v>
      </c>
      <c r="D221" s="9">
        <f t="shared" si="6"/>
        <v>5</v>
      </c>
      <c r="E221">
        <v>28</v>
      </c>
      <c r="F221" s="1">
        <f t="shared" si="7"/>
        <v>45740</v>
      </c>
      <c r="G221" s="1">
        <f>IF(TableRefills3[[#This Row],[prev_refill_days]]="","",TableRefills3[[#This Row],[prev_refill_days]]+TableRefills3[[#This Row],[quantity_days]])</f>
        <v>45768</v>
      </c>
      <c r="H221">
        <f>IF(TableRefills3[[#This Row],[prev_refill_end]]="","",TableRefills3[[#This Row],[refill_date]]-TableRefills3[[#This Row],[prev_refill_end]])</f>
        <v>-1</v>
      </c>
      <c r="I221">
        <f>IF(TableRefills3[[#This Row],[gap_days]]="",0,IF(TableRefills3[[#This Row],[gap_days]]&gt;30,1,0))</f>
        <v>0</v>
      </c>
      <c r="J221">
        <f>_xlfn.MAXIFS(TableRefills3[discountinuation_flag], TableRefills3[patient_id], A221)</f>
        <v>0</v>
      </c>
      <c r="K221" s="1">
        <f>_xlfn.MINIFS(C:C,A:A,TableRefills3[[#This Row],[patient_id]])</f>
        <v>45659</v>
      </c>
      <c r="L221" s="1">
        <f>TableRefills3[[#This Row],[refill_date]]+TableRefills3[[#This Row],[quantity_days]]</f>
        <v>45795</v>
      </c>
    </row>
    <row r="222" spans="1:12" x14ac:dyDescent="0.25">
      <c r="A222" t="s">
        <v>55</v>
      </c>
      <c r="B222" t="s">
        <v>1325</v>
      </c>
      <c r="C222" s="1">
        <v>45794</v>
      </c>
      <c r="D222" s="9">
        <f t="shared" si="6"/>
        <v>1</v>
      </c>
      <c r="E222">
        <v>28</v>
      </c>
      <c r="F222" s="1" t="str">
        <f t="shared" si="7"/>
        <v/>
      </c>
      <c r="G222" s="1" t="str">
        <f>IF(TableRefills3[[#This Row],[prev_refill_days]]="","",TableRefills3[[#This Row],[prev_refill_days]]+TableRefills3[[#This Row],[quantity_days]])</f>
        <v/>
      </c>
      <c r="H222" t="str">
        <f>IF(TableRefills3[[#This Row],[prev_refill_end]]="","",TableRefills3[[#This Row],[refill_date]]-TableRefills3[[#This Row],[prev_refill_end]])</f>
        <v/>
      </c>
      <c r="I222">
        <f>IF(TableRefills3[[#This Row],[gap_days]]="",0,IF(TableRefills3[[#This Row],[gap_days]]&gt;30,1,0))</f>
        <v>0</v>
      </c>
      <c r="J222">
        <f>_xlfn.MAXIFS(TableRefills3[discountinuation_flag], TableRefills3[patient_id], A222)</f>
        <v>0</v>
      </c>
      <c r="K222" s="1">
        <f>_xlfn.MINIFS(C:C,A:A,TableRefills3[[#This Row],[patient_id]])</f>
        <v>45794</v>
      </c>
      <c r="L222" s="1">
        <f>TableRefills3[[#This Row],[refill_date]]+TableRefills3[[#This Row],[quantity_days]]</f>
        <v>45822</v>
      </c>
    </row>
    <row r="223" spans="1:12" x14ac:dyDescent="0.25">
      <c r="A223" t="s">
        <v>55</v>
      </c>
      <c r="B223" t="s">
        <v>1325</v>
      </c>
      <c r="C223" s="1">
        <v>45822</v>
      </c>
      <c r="D223" s="9">
        <f t="shared" si="6"/>
        <v>2</v>
      </c>
      <c r="E223">
        <v>28</v>
      </c>
      <c r="F223" s="1">
        <f t="shared" si="7"/>
        <v>45794</v>
      </c>
      <c r="G223" s="1">
        <f>IF(TableRefills3[[#This Row],[prev_refill_days]]="","",TableRefills3[[#This Row],[prev_refill_days]]+TableRefills3[[#This Row],[quantity_days]])</f>
        <v>45822</v>
      </c>
      <c r="H223">
        <f>IF(TableRefills3[[#This Row],[prev_refill_end]]="","",TableRefills3[[#This Row],[refill_date]]-TableRefills3[[#This Row],[prev_refill_end]])</f>
        <v>0</v>
      </c>
      <c r="I223">
        <f>IF(TableRefills3[[#This Row],[gap_days]]="",0,IF(TableRefills3[[#This Row],[gap_days]]&gt;30,1,0))</f>
        <v>0</v>
      </c>
      <c r="J223">
        <f>_xlfn.MAXIFS(TableRefills3[discountinuation_flag], TableRefills3[patient_id], A223)</f>
        <v>0</v>
      </c>
      <c r="K223" s="1">
        <f>_xlfn.MINIFS(C:C,A:A,TableRefills3[[#This Row],[patient_id]])</f>
        <v>45794</v>
      </c>
      <c r="L223" s="1">
        <f>TableRefills3[[#This Row],[refill_date]]+TableRefills3[[#This Row],[quantity_days]]</f>
        <v>45850</v>
      </c>
    </row>
    <row r="224" spans="1:12" x14ac:dyDescent="0.25">
      <c r="A224" t="s">
        <v>55</v>
      </c>
      <c r="B224" t="s">
        <v>1325</v>
      </c>
      <c r="C224" s="1">
        <v>45851</v>
      </c>
      <c r="D224" s="9">
        <f t="shared" si="6"/>
        <v>3</v>
      </c>
      <c r="E224">
        <v>28</v>
      </c>
      <c r="F224" s="1">
        <f t="shared" si="7"/>
        <v>45822</v>
      </c>
      <c r="G224" s="1">
        <f>IF(TableRefills3[[#This Row],[prev_refill_days]]="","",TableRefills3[[#This Row],[prev_refill_days]]+TableRefills3[[#This Row],[quantity_days]])</f>
        <v>45850</v>
      </c>
      <c r="H224">
        <f>IF(TableRefills3[[#This Row],[prev_refill_end]]="","",TableRefills3[[#This Row],[refill_date]]-TableRefills3[[#This Row],[prev_refill_end]])</f>
        <v>1</v>
      </c>
      <c r="I224">
        <f>IF(TableRefills3[[#This Row],[gap_days]]="",0,IF(TableRefills3[[#This Row],[gap_days]]&gt;30,1,0))</f>
        <v>0</v>
      </c>
      <c r="J224">
        <f>_xlfn.MAXIFS(TableRefills3[discountinuation_flag], TableRefills3[patient_id], A224)</f>
        <v>0</v>
      </c>
      <c r="K224" s="1">
        <f>_xlfn.MINIFS(C:C,A:A,TableRefills3[[#This Row],[patient_id]])</f>
        <v>45794</v>
      </c>
      <c r="L224" s="1">
        <f>TableRefills3[[#This Row],[refill_date]]+TableRefills3[[#This Row],[quantity_days]]</f>
        <v>45879</v>
      </c>
    </row>
    <row r="225" spans="1:12" x14ac:dyDescent="0.25">
      <c r="A225" t="s">
        <v>55</v>
      </c>
      <c r="B225" t="s">
        <v>1325</v>
      </c>
      <c r="C225" s="1">
        <v>45881</v>
      </c>
      <c r="D225" s="9">
        <f t="shared" si="6"/>
        <v>4</v>
      </c>
      <c r="E225">
        <v>28</v>
      </c>
      <c r="F225" s="1">
        <f t="shared" si="7"/>
        <v>45851</v>
      </c>
      <c r="G225" s="1">
        <f>IF(TableRefills3[[#This Row],[prev_refill_days]]="","",TableRefills3[[#This Row],[prev_refill_days]]+TableRefills3[[#This Row],[quantity_days]])</f>
        <v>45879</v>
      </c>
      <c r="H225">
        <f>IF(TableRefills3[[#This Row],[prev_refill_end]]="","",TableRefills3[[#This Row],[refill_date]]-TableRefills3[[#This Row],[prev_refill_end]])</f>
        <v>2</v>
      </c>
      <c r="I225">
        <f>IF(TableRefills3[[#This Row],[gap_days]]="",0,IF(TableRefills3[[#This Row],[gap_days]]&gt;30,1,0))</f>
        <v>0</v>
      </c>
      <c r="J225">
        <f>_xlfn.MAXIFS(TableRefills3[discountinuation_flag], TableRefills3[patient_id], A225)</f>
        <v>0</v>
      </c>
      <c r="K225" s="1">
        <f>_xlfn.MINIFS(C:C,A:A,TableRefills3[[#This Row],[patient_id]])</f>
        <v>45794</v>
      </c>
      <c r="L225" s="1">
        <f>TableRefills3[[#This Row],[refill_date]]+TableRefills3[[#This Row],[quantity_days]]</f>
        <v>45909</v>
      </c>
    </row>
    <row r="226" spans="1:12" x14ac:dyDescent="0.25">
      <c r="A226" t="s">
        <v>56</v>
      </c>
      <c r="B226" t="s">
        <v>1330</v>
      </c>
      <c r="C226" s="1">
        <v>45753</v>
      </c>
      <c r="D226" s="9">
        <f t="shared" si="6"/>
        <v>1</v>
      </c>
      <c r="E226">
        <v>28</v>
      </c>
      <c r="F226" s="1" t="str">
        <f t="shared" si="7"/>
        <v/>
      </c>
      <c r="G226" s="1" t="str">
        <f>IF(TableRefills3[[#This Row],[prev_refill_days]]="","",TableRefills3[[#This Row],[prev_refill_days]]+TableRefills3[[#This Row],[quantity_days]])</f>
        <v/>
      </c>
      <c r="H226" t="str">
        <f>IF(TableRefills3[[#This Row],[prev_refill_end]]="","",TableRefills3[[#This Row],[refill_date]]-TableRefills3[[#This Row],[prev_refill_end]])</f>
        <v/>
      </c>
      <c r="I226">
        <f>IF(TableRefills3[[#This Row],[gap_days]]="",0,IF(TableRefills3[[#This Row],[gap_days]]&gt;30,1,0))</f>
        <v>0</v>
      </c>
      <c r="J226">
        <f>_xlfn.MAXIFS(TableRefills3[discountinuation_flag], TableRefills3[patient_id], A226)</f>
        <v>0</v>
      </c>
      <c r="K226" s="1">
        <f>_xlfn.MINIFS(C:C,A:A,TableRefills3[[#This Row],[patient_id]])</f>
        <v>45753</v>
      </c>
      <c r="L226" s="1">
        <f>TableRefills3[[#This Row],[refill_date]]+TableRefills3[[#This Row],[quantity_days]]</f>
        <v>45781</v>
      </c>
    </row>
    <row r="227" spans="1:12" x14ac:dyDescent="0.25">
      <c r="A227" t="s">
        <v>56</v>
      </c>
      <c r="B227" t="s">
        <v>1330</v>
      </c>
      <c r="C227" s="1">
        <v>45779</v>
      </c>
      <c r="D227" s="9">
        <f t="shared" si="6"/>
        <v>2</v>
      </c>
      <c r="E227">
        <v>28</v>
      </c>
      <c r="F227" s="1">
        <f t="shared" si="7"/>
        <v>45753</v>
      </c>
      <c r="G227" s="1">
        <f>IF(TableRefills3[[#This Row],[prev_refill_days]]="","",TableRefills3[[#This Row],[prev_refill_days]]+TableRefills3[[#This Row],[quantity_days]])</f>
        <v>45781</v>
      </c>
      <c r="H227">
        <f>IF(TableRefills3[[#This Row],[prev_refill_end]]="","",TableRefills3[[#This Row],[refill_date]]-TableRefills3[[#This Row],[prev_refill_end]])</f>
        <v>-2</v>
      </c>
      <c r="I227">
        <f>IF(TableRefills3[[#This Row],[gap_days]]="",0,IF(TableRefills3[[#This Row],[gap_days]]&gt;30,1,0))</f>
        <v>0</v>
      </c>
      <c r="J227">
        <f>_xlfn.MAXIFS(TableRefills3[discountinuation_flag], TableRefills3[patient_id], A227)</f>
        <v>0</v>
      </c>
      <c r="K227" s="1">
        <f>_xlfn.MINIFS(C:C,A:A,TableRefills3[[#This Row],[patient_id]])</f>
        <v>45753</v>
      </c>
      <c r="L227" s="1">
        <f>TableRefills3[[#This Row],[refill_date]]+TableRefills3[[#This Row],[quantity_days]]</f>
        <v>45807</v>
      </c>
    </row>
    <row r="228" spans="1:12" x14ac:dyDescent="0.25">
      <c r="A228" t="s">
        <v>56</v>
      </c>
      <c r="B228" t="s">
        <v>1330</v>
      </c>
      <c r="C228" s="1">
        <v>45808</v>
      </c>
      <c r="D228" s="9">
        <f t="shared" si="6"/>
        <v>3</v>
      </c>
      <c r="E228">
        <v>28</v>
      </c>
      <c r="F228" s="1">
        <f t="shared" si="7"/>
        <v>45779</v>
      </c>
      <c r="G228" s="1">
        <f>IF(TableRefills3[[#This Row],[prev_refill_days]]="","",TableRefills3[[#This Row],[prev_refill_days]]+TableRefills3[[#This Row],[quantity_days]])</f>
        <v>45807</v>
      </c>
      <c r="H228">
        <f>IF(TableRefills3[[#This Row],[prev_refill_end]]="","",TableRefills3[[#This Row],[refill_date]]-TableRefills3[[#This Row],[prev_refill_end]])</f>
        <v>1</v>
      </c>
      <c r="I228">
        <f>IF(TableRefills3[[#This Row],[gap_days]]="",0,IF(TableRefills3[[#This Row],[gap_days]]&gt;30,1,0))</f>
        <v>0</v>
      </c>
      <c r="J228">
        <f>_xlfn.MAXIFS(TableRefills3[discountinuation_flag], TableRefills3[patient_id], A228)</f>
        <v>0</v>
      </c>
      <c r="K228" s="1">
        <f>_xlfn.MINIFS(C:C,A:A,TableRefills3[[#This Row],[patient_id]])</f>
        <v>45753</v>
      </c>
      <c r="L228" s="1">
        <f>TableRefills3[[#This Row],[refill_date]]+TableRefills3[[#This Row],[quantity_days]]</f>
        <v>45836</v>
      </c>
    </row>
    <row r="229" spans="1:12" x14ac:dyDescent="0.25">
      <c r="A229" t="s">
        <v>57</v>
      </c>
      <c r="B229" t="s">
        <v>1334</v>
      </c>
      <c r="C229" s="1">
        <v>45740</v>
      </c>
      <c r="D229" s="9">
        <f t="shared" si="6"/>
        <v>1</v>
      </c>
      <c r="E229">
        <v>21</v>
      </c>
      <c r="F229" s="1" t="str">
        <f t="shared" si="7"/>
        <v/>
      </c>
      <c r="G229" s="1" t="str">
        <f>IF(TableRefills3[[#This Row],[prev_refill_days]]="","",TableRefills3[[#This Row],[prev_refill_days]]+TableRefills3[[#This Row],[quantity_days]])</f>
        <v/>
      </c>
      <c r="H229" t="str">
        <f>IF(TableRefills3[[#This Row],[prev_refill_end]]="","",TableRefills3[[#This Row],[refill_date]]-TableRefills3[[#This Row],[prev_refill_end]])</f>
        <v/>
      </c>
      <c r="I229">
        <f>IF(TableRefills3[[#This Row],[gap_days]]="",0,IF(TableRefills3[[#This Row],[gap_days]]&gt;30,1,0))</f>
        <v>0</v>
      </c>
      <c r="J229">
        <f>_xlfn.MAXIFS(TableRefills3[discountinuation_flag], TableRefills3[patient_id], A229)</f>
        <v>0</v>
      </c>
      <c r="K229" s="1">
        <f>_xlfn.MINIFS(C:C,A:A,TableRefills3[[#This Row],[patient_id]])</f>
        <v>45740</v>
      </c>
      <c r="L229" s="1">
        <f>TableRefills3[[#This Row],[refill_date]]+TableRefills3[[#This Row],[quantity_days]]</f>
        <v>45761</v>
      </c>
    </row>
    <row r="230" spans="1:12" x14ac:dyDescent="0.25">
      <c r="A230" t="s">
        <v>57</v>
      </c>
      <c r="B230" t="s">
        <v>1334</v>
      </c>
      <c r="C230" s="1">
        <v>45762</v>
      </c>
      <c r="D230" s="9">
        <f t="shared" si="6"/>
        <v>2</v>
      </c>
      <c r="E230">
        <v>21</v>
      </c>
      <c r="F230" s="1">
        <f t="shared" si="7"/>
        <v>45740</v>
      </c>
      <c r="G230" s="1">
        <f>IF(TableRefills3[[#This Row],[prev_refill_days]]="","",TableRefills3[[#This Row],[prev_refill_days]]+TableRefills3[[#This Row],[quantity_days]])</f>
        <v>45761</v>
      </c>
      <c r="H230">
        <f>IF(TableRefills3[[#This Row],[prev_refill_end]]="","",TableRefills3[[#This Row],[refill_date]]-TableRefills3[[#This Row],[prev_refill_end]])</f>
        <v>1</v>
      </c>
      <c r="I230">
        <f>IF(TableRefills3[[#This Row],[gap_days]]="",0,IF(TableRefills3[[#This Row],[gap_days]]&gt;30,1,0))</f>
        <v>0</v>
      </c>
      <c r="J230">
        <f>_xlfn.MAXIFS(TableRefills3[discountinuation_flag], TableRefills3[patient_id], A230)</f>
        <v>0</v>
      </c>
      <c r="K230" s="1">
        <f>_xlfn.MINIFS(C:C,A:A,TableRefills3[[#This Row],[patient_id]])</f>
        <v>45740</v>
      </c>
      <c r="L230" s="1">
        <f>TableRefills3[[#This Row],[refill_date]]+TableRefills3[[#This Row],[quantity_days]]</f>
        <v>45783</v>
      </c>
    </row>
    <row r="231" spans="1:12" x14ac:dyDescent="0.25">
      <c r="A231" t="s">
        <v>57</v>
      </c>
      <c r="B231" t="s">
        <v>1334</v>
      </c>
      <c r="C231" s="1">
        <v>45783</v>
      </c>
      <c r="D231" s="9">
        <f t="shared" si="6"/>
        <v>3</v>
      </c>
      <c r="E231">
        <v>21</v>
      </c>
      <c r="F231" s="1">
        <f t="shared" si="7"/>
        <v>45762</v>
      </c>
      <c r="G231" s="1">
        <f>IF(TableRefills3[[#This Row],[prev_refill_days]]="","",TableRefills3[[#This Row],[prev_refill_days]]+TableRefills3[[#This Row],[quantity_days]])</f>
        <v>45783</v>
      </c>
      <c r="H231">
        <f>IF(TableRefills3[[#This Row],[prev_refill_end]]="","",TableRefills3[[#This Row],[refill_date]]-TableRefills3[[#This Row],[prev_refill_end]])</f>
        <v>0</v>
      </c>
      <c r="I231">
        <f>IF(TableRefills3[[#This Row],[gap_days]]="",0,IF(TableRefills3[[#This Row],[gap_days]]&gt;30,1,0))</f>
        <v>0</v>
      </c>
      <c r="J231">
        <f>_xlfn.MAXIFS(TableRefills3[discountinuation_flag], TableRefills3[patient_id], A231)</f>
        <v>0</v>
      </c>
      <c r="K231" s="1">
        <f>_xlfn.MINIFS(C:C,A:A,TableRefills3[[#This Row],[patient_id]])</f>
        <v>45740</v>
      </c>
      <c r="L231" s="1">
        <f>TableRefills3[[#This Row],[refill_date]]+TableRefills3[[#This Row],[quantity_days]]</f>
        <v>45804</v>
      </c>
    </row>
    <row r="232" spans="1:12" x14ac:dyDescent="0.25">
      <c r="A232" t="s">
        <v>57</v>
      </c>
      <c r="B232" t="s">
        <v>1334</v>
      </c>
      <c r="C232" s="1">
        <v>45802</v>
      </c>
      <c r="D232" s="9">
        <f t="shared" si="6"/>
        <v>4</v>
      </c>
      <c r="E232">
        <v>21</v>
      </c>
      <c r="F232" s="1">
        <f t="shared" si="7"/>
        <v>45783</v>
      </c>
      <c r="G232" s="1">
        <f>IF(TableRefills3[[#This Row],[prev_refill_days]]="","",TableRefills3[[#This Row],[prev_refill_days]]+TableRefills3[[#This Row],[quantity_days]])</f>
        <v>45804</v>
      </c>
      <c r="H232">
        <f>IF(TableRefills3[[#This Row],[prev_refill_end]]="","",TableRefills3[[#This Row],[refill_date]]-TableRefills3[[#This Row],[prev_refill_end]])</f>
        <v>-2</v>
      </c>
      <c r="I232">
        <f>IF(TableRefills3[[#This Row],[gap_days]]="",0,IF(TableRefills3[[#This Row],[gap_days]]&gt;30,1,0))</f>
        <v>0</v>
      </c>
      <c r="J232">
        <f>_xlfn.MAXIFS(TableRefills3[discountinuation_flag], TableRefills3[patient_id], A232)</f>
        <v>0</v>
      </c>
      <c r="K232" s="1">
        <f>_xlfn.MINIFS(C:C,A:A,TableRefills3[[#This Row],[patient_id]])</f>
        <v>45740</v>
      </c>
      <c r="L232" s="1">
        <f>TableRefills3[[#This Row],[refill_date]]+TableRefills3[[#This Row],[quantity_days]]</f>
        <v>45823</v>
      </c>
    </row>
    <row r="233" spans="1:12" x14ac:dyDescent="0.25">
      <c r="A233" t="s">
        <v>58</v>
      </c>
      <c r="B233" t="s">
        <v>1339</v>
      </c>
      <c r="C233" s="1">
        <v>45706</v>
      </c>
      <c r="D233" s="9">
        <f t="shared" si="6"/>
        <v>1</v>
      </c>
      <c r="E233">
        <v>28</v>
      </c>
      <c r="F233" s="1" t="str">
        <f t="shared" si="7"/>
        <v/>
      </c>
      <c r="G233" s="1" t="str">
        <f>IF(TableRefills3[[#This Row],[prev_refill_days]]="","",TableRefills3[[#This Row],[prev_refill_days]]+TableRefills3[[#This Row],[quantity_days]])</f>
        <v/>
      </c>
      <c r="H233" t="str">
        <f>IF(TableRefills3[[#This Row],[prev_refill_end]]="","",TableRefills3[[#This Row],[refill_date]]-TableRefills3[[#This Row],[prev_refill_end]])</f>
        <v/>
      </c>
      <c r="I233">
        <f>IF(TableRefills3[[#This Row],[gap_days]]="",0,IF(TableRefills3[[#This Row],[gap_days]]&gt;30,1,0))</f>
        <v>0</v>
      </c>
      <c r="J233">
        <f>_xlfn.MAXIFS(TableRefills3[discountinuation_flag], TableRefills3[patient_id], A233)</f>
        <v>0</v>
      </c>
      <c r="K233" s="1">
        <f>_xlfn.MINIFS(C:C,A:A,TableRefills3[[#This Row],[patient_id]])</f>
        <v>45706</v>
      </c>
      <c r="L233" s="1">
        <f>TableRefills3[[#This Row],[refill_date]]+TableRefills3[[#This Row],[quantity_days]]</f>
        <v>45734</v>
      </c>
    </row>
    <row r="234" spans="1:12" x14ac:dyDescent="0.25">
      <c r="A234" t="s">
        <v>58</v>
      </c>
      <c r="B234" t="s">
        <v>1339</v>
      </c>
      <c r="C234" s="1">
        <v>45734</v>
      </c>
      <c r="D234" s="9">
        <f t="shared" si="6"/>
        <v>2</v>
      </c>
      <c r="E234">
        <v>28</v>
      </c>
      <c r="F234" s="1">
        <f t="shared" si="7"/>
        <v>45706</v>
      </c>
      <c r="G234" s="1">
        <f>IF(TableRefills3[[#This Row],[prev_refill_days]]="","",TableRefills3[[#This Row],[prev_refill_days]]+TableRefills3[[#This Row],[quantity_days]])</f>
        <v>45734</v>
      </c>
      <c r="H234">
        <f>IF(TableRefills3[[#This Row],[prev_refill_end]]="","",TableRefills3[[#This Row],[refill_date]]-TableRefills3[[#This Row],[prev_refill_end]])</f>
        <v>0</v>
      </c>
      <c r="I234">
        <f>IF(TableRefills3[[#This Row],[gap_days]]="",0,IF(TableRefills3[[#This Row],[gap_days]]&gt;30,1,0))</f>
        <v>0</v>
      </c>
      <c r="J234">
        <f>_xlfn.MAXIFS(TableRefills3[discountinuation_flag], TableRefills3[patient_id], A234)</f>
        <v>0</v>
      </c>
      <c r="K234" s="1">
        <f>_xlfn.MINIFS(C:C,A:A,TableRefills3[[#This Row],[patient_id]])</f>
        <v>45706</v>
      </c>
      <c r="L234" s="1">
        <f>TableRefills3[[#This Row],[refill_date]]+TableRefills3[[#This Row],[quantity_days]]</f>
        <v>45762</v>
      </c>
    </row>
    <row r="235" spans="1:12" x14ac:dyDescent="0.25">
      <c r="A235" t="s">
        <v>58</v>
      </c>
      <c r="B235" t="s">
        <v>1339</v>
      </c>
      <c r="C235" s="1">
        <v>45759</v>
      </c>
      <c r="D235" s="9">
        <f t="shared" si="6"/>
        <v>3</v>
      </c>
      <c r="E235">
        <v>28</v>
      </c>
      <c r="F235" s="1">
        <f t="shared" si="7"/>
        <v>45734</v>
      </c>
      <c r="G235" s="1">
        <f>IF(TableRefills3[[#This Row],[prev_refill_days]]="","",TableRefills3[[#This Row],[prev_refill_days]]+TableRefills3[[#This Row],[quantity_days]])</f>
        <v>45762</v>
      </c>
      <c r="H235">
        <f>IF(TableRefills3[[#This Row],[prev_refill_end]]="","",TableRefills3[[#This Row],[refill_date]]-TableRefills3[[#This Row],[prev_refill_end]])</f>
        <v>-3</v>
      </c>
      <c r="I235">
        <f>IF(TableRefills3[[#This Row],[gap_days]]="",0,IF(TableRefills3[[#This Row],[gap_days]]&gt;30,1,0))</f>
        <v>0</v>
      </c>
      <c r="J235">
        <f>_xlfn.MAXIFS(TableRefills3[discountinuation_flag], TableRefills3[patient_id], A235)</f>
        <v>0</v>
      </c>
      <c r="K235" s="1">
        <f>_xlfn.MINIFS(C:C,A:A,TableRefills3[[#This Row],[patient_id]])</f>
        <v>45706</v>
      </c>
      <c r="L235" s="1">
        <f>TableRefills3[[#This Row],[refill_date]]+TableRefills3[[#This Row],[quantity_days]]</f>
        <v>45787</v>
      </c>
    </row>
    <row r="236" spans="1:12" x14ac:dyDescent="0.25">
      <c r="A236" t="s">
        <v>58</v>
      </c>
      <c r="B236" t="s">
        <v>1339</v>
      </c>
      <c r="C236" s="1">
        <v>45788</v>
      </c>
      <c r="D236" s="9">
        <f t="shared" si="6"/>
        <v>4</v>
      </c>
      <c r="E236">
        <v>28</v>
      </c>
      <c r="F236" s="1">
        <f t="shared" si="7"/>
        <v>45759</v>
      </c>
      <c r="G236" s="1">
        <f>IF(TableRefills3[[#This Row],[prev_refill_days]]="","",TableRefills3[[#This Row],[prev_refill_days]]+TableRefills3[[#This Row],[quantity_days]])</f>
        <v>45787</v>
      </c>
      <c r="H236">
        <f>IF(TableRefills3[[#This Row],[prev_refill_end]]="","",TableRefills3[[#This Row],[refill_date]]-TableRefills3[[#This Row],[prev_refill_end]])</f>
        <v>1</v>
      </c>
      <c r="I236">
        <f>IF(TableRefills3[[#This Row],[gap_days]]="",0,IF(TableRefills3[[#This Row],[gap_days]]&gt;30,1,0))</f>
        <v>0</v>
      </c>
      <c r="J236">
        <f>_xlfn.MAXIFS(TableRefills3[discountinuation_flag], TableRefills3[patient_id], A236)</f>
        <v>0</v>
      </c>
      <c r="K236" s="1">
        <f>_xlfn.MINIFS(C:C,A:A,TableRefills3[[#This Row],[patient_id]])</f>
        <v>45706</v>
      </c>
      <c r="L236" s="1">
        <f>TableRefills3[[#This Row],[refill_date]]+TableRefills3[[#This Row],[quantity_days]]</f>
        <v>45816</v>
      </c>
    </row>
    <row r="237" spans="1:12" x14ac:dyDescent="0.25">
      <c r="A237" t="s">
        <v>58</v>
      </c>
      <c r="B237" t="s">
        <v>1339</v>
      </c>
      <c r="C237" s="1">
        <v>45816</v>
      </c>
      <c r="D237" s="9">
        <f t="shared" si="6"/>
        <v>5</v>
      </c>
      <c r="E237">
        <v>28</v>
      </c>
      <c r="F237" s="1">
        <f t="shared" si="7"/>
        <v>45788</v>
      </c>
      <c r="G237" s="1">
        <f>IF(TableRefills3[[#This Row],[prev_refill_days]]="","",TableRefills3[[#This Row],[prev_refill_days]]+TableRefills3[[#This Row],[quantity_days]])</f>
        <v>45816</v>
      </c>
      <c r="H237">
        <f>IF(TableRefills3[[#This Row],[prev_refill_end]]="","",TableRefills3[[#This Row],[refill_date]]-TableRefills3[[#This Row],[prev_refill_end]])</f>
        <v>0</v>
      </c>
      <c r="I237">
        <f>IF(TableRefills3[[#This Row],[gap_days]]="",0,IF(TableRefills3[[#This Row],[gap_days]]&gt;30,1,0))</f>
        <v>0</v>
      </c>
      <c r="J237">
        <f>_xlfn.MAXIFS(TableRefills3[discountinuation_flag], TableRefills3[patient_id], A237)</f>
        <v>0</v>
      </c>
      <c r="K237" s="1">
        <f>_xlfn.MINIFS(C:C,A:A,TableRefills3[[#This Row],[patient_id]])</f>
        <v>45706</v>
      </c>
      <c r="L237" s="1">
        <f>TableRefills3[[#This Row],[refill_date]]+TableRefills3[[#This Row],[quantity_days]]</f>
        <v>45844</v>
      </c>
    </row>
    <row r="238" spans="1:12" x14ac:dyDescent="0.25">
      <c r="A238" t="s">
        <v>59</v>
      </c>
      <c r="B238" t="s">
        <v>1345</v>
      </c>
      <c r="C238" s="1">
        <v>45831</v>
      </c>
      <c r="D238" s="9">
        <f t="shared" si="6"/>
        <v>1</v>
      </c>
      <c r="E238">
        <v>28</v>
      </c>
      <c r="F238" s="1" t="str">
        <f t="shared" si="7"/>
        <v/>
      </c>
      <c r="G238" s="1" t="str">
        <f>IF(TableRefills3[[#This Row],[prev_refill_days]]="","",TableRefills3[[#This Row],[prev_refill_days]]+TableRefills3[[#This Row],[quantity_days]])</f>
        <v/>
      </c>
      <c r="H238" t="str">
        <f>IF(TableRefills3[[#This Row],[prev_refill_end]]="","",TableRefills3[[#This Row],[refill_date]]-TableRefills3[[#This Row],[prev_refill_end]])</f>
        <v/>
      </c>
      <c r="I238">
        <f>IF(TableRefills3[[#This Row],[gap_days]]="",0,IF(TableRefills3[[#This Row],[gap_days]]&gt;30,1,0))</f>
        <v>0</v>
      </c>
      <c r="J238">
        <f>_xlfn.MAXIFS(TableRefills3[discountinuation_flag], TableRefills3[patient_id], A238)</f>
        <v>0</v>
      </c>
      <c r="K238" s="1">
        <f>_xlfn.MINIFS(C:C,A:A,TableRefills3[[#This Row],[patient_id]])</f>
        <v>45831</v>
      </c>
      <c r="L238" s="1">
        <f>TableRefills3[[#This Row],[refill_date]]+TableRefills3[[#This Row],[quantity_days]]</f>
        <v>45859</v>
      </c>
    </row>
    <row r="239" spans="1:12" x14ac:dyDescent="0.25">
      <c r="A239" t="s">
        <v>59</v>
      </c>
      <c r="B239" t="s">
        <v>1345</v>
      </c>
      <c r="C239" s="1">
        <v>45860</v>
      </c>
      <c r="D239" s="9">
        <f t="shared" si="6"/>
        <v>2</v>
      </c>
      <c r="E239">
        <v>28</v>
      </c>
      <c r="F239" s="1">
        <f t="shared" si="7"/>
        <v>45831</v>
      </c>
      <c r="G239" s="1">
        <f>IF(TableRefills3[[#This Row],[prev_refill_days]]="","",TableRefills3[[#This Row],[prev_refill_days]]+TableRefills3[[#This Row],[quantity_days]])</f>
        <v>45859</v>
      </c>
      <c r="H239">
        <f>IF(TableRefills3[[#This Row],[prev_refill_end]]="","",TableRefills3[[#This Row],[refill_date]]-TableRefills3[[#This Row],[prev_refill_end]])</f>
        <v>1</v>
      </c>
      <c r="I239">
        <f>IF(TableRefills3[[#This Row],[gap_days]]="",0,IF(TableRefills3[[#This Row],[gap_days]]&gt;30,1,0))</f>
        <v>0</v>
      </c>
      <c r="J239">
        <f>_xlfn.MAXIFS(TableRefills3[discountinuation_flag], TableRefills3[patient_id], A239)</f>
        <v>0</v>
      </c>
      <c r="K239" s="1">
        <f>_xlfn.MINIFS(C:C,A:A,TableRefills3[[#This Row],[patient_id]])</f>
        <v>45831</v>
      </c>
      <c r="L239" s="1">
        <f>TableRefills3[[#This Row],[refill_date]]+TableRefills3[[#This Row],[quantity_days]]</f>
        <v>45888</v>
      </c>
    </row>
    <row r="240" spans="1:12" x14ac:dyDescent="0.25">
      <c r="A240" t="s">
        <v>59</v>
      </c>
      <c r="B240" t="s">
        <v>1345</v>
      </c>
      <c r="C240" s="1">
        <v>45885</v>
      </c>
      <c r="D240" s="9">
        <f t="shared" si="6"/>
        <v>3</v>
      </c>
      <c r="E240">
        <v>28</v>
      </c>
      <c r="F240" s="1">
        <f t="shared" si="7"/>
        <v>45860</v>
      </c>
      <c r="G240" s="1">
        <f>IF(TableRefills3[[#This Row],[prev_refill_days]]="","",TableRefills3[[#This Row],[prev_refill_days]]+TableRefills3[[#This Row],[quantity_days]])</f>
        <v>45888</v>
      </c>
      <c r="H240">
        <f>IF(TableRefills3[[#This Row],[prev_refill_end]]="","",TableRefills3[[#This Row],[refill_date]]-TableRefills3[[#This Row],[prev_refill_end]])</f>
        <v>-3</v>
      </c>
      <c r="I240">
        <f>IF(TableRefills3[[#This Row],[gap_days]]="",0,IF(TableRefills3[[#This Row],[gap_days]]&gt;30,1,0))</f>
        <v>0</v>
      </c>
      <c r="J240">
        <f>_xlfn.MAXIFS(TableRefills3[discountinuation_flag], TableRefills3[patient_id], A240)</f>
        <v>0</v>
      </c>
      <c r="K240" s="1">
        <f>_xlfn.MINIFS(C:C,A:A,TableRefills3[[#This Row],[patient_id]])</f>
        <v>45831</v>
      </c>
      <c r="L240" s="1">
        <f>TableRefills3[[#This Row],[refill_date]]+TableRefills3[[#This Row],[quantity_days]]</f>
        <v>45913</v>
      </c>
    </row>
    <row r="241" spans="1:12" x14ac:dyDescent="0.25">
      <c r="A241" t="s">
        <v>60</v>
      </c>
      <c r="B241" t="s">
        <v>1349</v>
      </c>
      <c r="C241" s="1">
        <v>45818</v>
      </c>
      <c r="D241" s="9">
        <f t="shared" si="6"/>
        <v>1</v>
      </c>
      <c r="E241">
        <v>28</v>
      </c>
      <c r="F241" s="1" t="str">
        <f t="shared" si="7"/>
        <v/>
      </c>
      <c r="G241" s="1" t="str">
        <f>IF(TableRefills3[[#This Row],[prev_refill_days]]="","",TableRefills3[[#This Row],[prev_refill_days]]+TableRefills3[[#This Row],[quantity_days]])</f>
        <v/>
      </c>
      <c r="H241" t="str">
        <f>IF(TableRefills3[[#This Row],[prev_refill_end]]="","",TableRefills3[[#This Row],[refill_date]]-TableRefills3[[#This Row],[prev_refill_end]])</f>
        <v/>
      </c>
      <c r="I241">
        <f>IF(TableRefills3[[#This Row],[gap_days]]="",0,IF(TableRefills3[[#This Row],[gap_days]]&gt;30,1,0))</f>
        <v>0</v>
      </c>
      <c r="J241">
        <f>_xlfn.MAXIFS(TableRefills3[discountinuation_flag], TableRefills3[patient_id], A241)</f>
        <v>0</v>
      </c>
      <c r="K241" s="1">
        <f>_xlfn.MINIFS(C:C,A:A,TableRefills3[[#This Row],[patient_id]])</f>
        <v>45818</v>
      </c>
      <c r="L241" s="1">
        <f>TableRefills3[[#This Row],[refill_date]]+TableRefills3[[#This Row],[quantity_days]]</f>
        <v>45846</v>
      </c>
    </row>
    <row r="242" spans="1:12" x14ac:dyDescent="0.25">
      <c r="A242" t="s">
        <v>60</v>
      </c>
      <c r="B242" t="s">
        <v>1349</v>
      </c>
      <c r="C242" s="1">
        <v>45846</v>
      </c>
      <c r="D242" s="9">
        <f t="shared" si="6"/>
        <v>2</v>
      </c>
      <c r="E242">
        <v>28</v>
      </c>
      <c r="F242" s="1">
        <f t="shared" si="7"/>
        <v>45818</v>
      </c>
      <c r="G242" s="1">
        <f>IF(TableRefills3[[#This Row],[prev_refill_days]]="","",TableRefills3[[#This Row],[prev_refill_days]]+TableRefills3[[#This Row],[quantity_days]])</f>
        <v>45846</v>
      </c>
      <c r="H242">
        <f>IF(TableRefills3[[#This Row],[prev_refill_end]]="","",TableRefills3[[#This Row],[refill_date]]-TableRefills3[[#This Row],[prev_refill_end]])</f>
        <v>0</v>
      </c>
      <c r="I242">
        <f>IF(TableRefills3[[#This Row],[gap_days]]="",0,IF(TableRefills3[[#This Row],[gap_days]]&gt;30,1,0))</f>
        <v>0</v>
      </c>
      <c r="J242">
        <f>_xlfn.MAXIFS(TableRefills3[discountinuation_flag], TableRefills3[patient_id], A242)</f>
        <v>0</v>
      </c>
      <c r="K242" s="1">
        <f>_xlfn.MINIFS(C:C,A:A,TableRefills3[[#This Row],[patient_id]])</f>
        <v>45818</v>
      </c>
      <c r="L242" s="1">
        <f>TableRefills3[[#This Row],[refill_date]]+TableRefills3[[#This Row],[quantity_days]]</f>
        <v>45874</v>
      </c>
    </row>
    <row r="243" spans="1:12" x14ac:dyDescent="0.25">
      <c r="A243" t="s">
        <v>60</v>
      </c>
      <c r="B243" t="s">
        <v>1349</v>
      </c>
      <c r="C243" s="1">
        <v>45876</v>
      </c>
      <c r="D243" s="9">
        <f t="shared" si="6"/>
        <v>3</v>
      </c>
      <c r="E243">
        <v>28</v>
      </c>
      <c r="F243" s="1">
        <f t="shared" si="7"/>
        <v>45846</v>
      </c>
      <c r="G243" s="1">
        <f>IF(TableRefills3[[#This Row],[prev_refill_days]]="","",TableRefills3[[#This Row],[prev_refill_days]]+TableRefills3[[#This Row],[quantity_days]])</f>
        <v>45874</v>
      </c>
      <c r="H243">
        <f>IF(TableRefills3[[#This Row],[prev_refill_end]]="","",TableRefills3[[#This Row],[refill_date]]-TableRefills3[[#This Row],[prev_refill_end]])</f>
        <v>2</v>
      </c>
      <c r="I243">
        <f>IF(TableRefills3[[#This Row],[gap_days]]="",0,IF(TableRefills3[[#This Row],[gap_days]]&gt;30,1,0))</f>
        <v>0</v>
      </c>
      <c r="J243">
        <f>_xlfn.MAXIFS(TableRefills3[discountinuation_flag], TableRefills3[patient_id], A243)</f>
        <v>0</v>
      </c>
      <c r="K243" s="1">
        <f>_xlfn.MINIFS(C:C,A:A,TableRefills3[[#This Row],[patient_id]])</f>
        <v>45818</v>
      </c>
      <c r="L243" s="1">
        <f>TableRefills3[[#This Row],[refill_date]]+TableRefills3[[#This Row],[quantity_days]]</f>
        <v>45904</v>
      </c>
    </row>
    <row r="244" spans="1:12" x14ac:dyDescent="0.25">
      <c r="A244" t="s">
        <v>61</v>
      </c>
      <c r="B244" t="s">
        <v>1353</v>
      </c>
      <c r="C244" s="1">
        <v>45715</v>
      </c>
      <c r="D244" s="9">
        <f t="shared" si="6"/>
        <v>1</v>
      </c>
      <c r="E244">
        <v>28</v>
      </c>
      <c r="F244" s="1" t="str">
        <f t="shared" si="7"/>
        <v/>
      </c>
      <c r="G244" s="1" t="str">
        <f>IF(TableRefills3[[#This Row],[prev_refill_days]]="","",TableRefills3[[#This Row],[prev_refill_days]]+TableRefills3[[#This Row],[quantity_days]])</f>
        <v/>
      </c>
      <c r="H244" t="str">
        <f>IF(TableRefills3[[#This Row],[prev_refill_end]]="","",TableRefills3[[#This Row],[refill_date]]-TableRefills3[[#This Row],[prev_refill_end]])</f>
        <v/>
      </c>
      <c r="I244">
        <f>IF(TableRefills3[[#This Row],[gap_days]]="",0,IF(TableRefills3[[#This Row],[gap_days]]&gt;30,1,0))</f>
        <v>0</v>
      </c>
      <c r="J244">
        <f>_xlfn.MAXIFS(TableRefills3[discountinuation_flag], TableRefills3[patient_id], A244)</f>
        <v>0</v>
      </c>
      <c r="K244" s="1">
        <f>_xlfn.MINIFS(C:C,A:A,TableRefills3[[#This Row],[patient_id]])</f>
        <v>45715</v>
      </c>
      <c r="L244" s="1">
        <f>TableRefills3[[#This Row],[refill_date]]+TableRefills3[[#This Row],[quantity_days]]</f>
        <v>45743</v>
      </c>
    </row>
    <row r="245" spans="1:12" x14ac:dyDescent="0.25">
      <c r="A245" t="s">
        <v>61</v>
      </c>
      <c r="B245" t="s">
        <v>1353</v>
      </c>
      <c r="C245" s="1">
        <v>45743</v>
      </c>
      <c r="D245" s="9">
        <f t="shared" si="6"/>
        <v>2</v>
      </c>
      <c r="E245">
        <v>28</v>
      </c>
      <c r="F245" s="1">
        <f t="shared" si="7"/>
        <v>45715</v>
      </c>
      <c r="G245" s="1">
        <f>IF(TableRefills3[[#This Row],[prev_refill_days]]="","",TableRefills3[[#This Row],[prev_refill_days]]+TableRefills3[[#This Row],[quantity_days]])</f>
        <v>45743</v>
      </c>
      <c r="H245">
        <f>IF(TableRefills3[[#This Row],[prev_refill_end]]="","",TableRefills3[[#This Row],[refill_date]]-TableRefills3[[#This Row],[prev_refill_end]])</f>
        <v>0</v>
      </c>
      <c r="I245">
        <f>IF(TableRefills3[[#This Row],[gap_days]]="",0,IF(TableRefills3[[#This Row],[gap_days]]&gt;30,1,0))</f>
        <v>0</v>
      </c>
      <c r="J245">
        <f>_xlfn.MAXIFS(TableRefills3[discountinuation_flag], TableRefills3[patient_id], A245)</f>
        <v>0</v>
      </c>
      <c r="K245" s="1">
        <f>_xlfn.MINIFS(C:C,A:A,TableRefills3[[#This Row],[patient_id]])</f>
        <v>45715</v>
      </c>
      <c r="L245" s="1">
        <f>TableRefills3[[#This Row],[refill_date]]+TableRefills3[[#This Row],[quantity_days]]</f>
        <v>45771</v>
      </c>
    </row>
    <row r="246" spans="1:12" x14ac:dyDescent="0.25">
      <c r="A246" t="s">
        <v>61</v>
      </c>
      <c r="B246" t="s">
        <v>1353</v>
      </c>
      <c r="C246" s="1">
        <v>45773</v>
      </c>
      <c r="D246" s="9">
        <f t="shared" si="6"/>
        <v>3</v>
      </c>
      <c r="E246">
        <v>28</v>
      </c>
      <c r="F246" s="1">
        <f t="shared" si="7"/>
        <v>45743</v>
      </c>
      <c r="G246" s="1">
        <f>IF(TableRefills3[[#This Row],[prev_refill_days]]="","",TableRefills3[[#This Row],[prev_refill_days]]+TableRefills3[[#This Row],[quantity_days]])</f>
        <v>45771</v>
      </c>
      <c r="H246">
        <f>IF(TableRefills3[[#This Row],[prev_refill_end]]="","",TableRefills3[[#This Row],[refill_date]]-TableRefills3[[#This Row],[prev_refill_end]])</f>
        <v>2</v>
      </c>
      <c r="I246">
        <f>IF(TableRefills3[[#This Row],[gap_days]]="",0,IF(TableRefills3[[#This Row],[gap_days]]&gt;30,1,0))</f>
        <v>0</v>
      </c>
      <c r="J246">
        <f>_xlfn.MAXIFS(TableRefills3[discountinuation_flag], TableRefills3[patient_id], A246)</f>
        <v>0</v>
      </c>
      <c r="K246" s="1">
        <f>_xlfn.MINIFS(C:C,A:A,TableRefills3[[#This Row],[patient_id]])</f>
        <v>45715</v>
      </c>
      <c r="L246" s="1">
        <f>TableRefills3[[#This Row],[refill_date]]+TableRefills3[[#This Row],[quantity_days]]</f>
        <v>45801</v>
      </c>
    </row>
    <row r="247" spans="1:12" x14ac:dyDescent="0.25">
      <c r="A247" t="s">
        <v>61</v>
      </c>
      <c r="B247" t="s">
        <v>1353</v>
      </c>
      <c r="C247" s="1">
        <v>45801</v>
      </c>
      <c r="D247" s="9">
        <f t="shared" si="6"/>
        <v>4</v>
      </c>
      <c r="E247">
        <v>28</v>
      </c>
      <c r="F247" s="1">
        <f t="shared" si="7"/>
        <v>45773</v>
      </c>
      <c r="G247" s="1">
        <f>IF(TableRefills3[[#This Row],[prev_refill_days]]="","",TableRefills3[[#This Row],[prev_refill_days]]+TableRefills3[[#This Row],[quantity_days]])</f>
        <v>45801</v>
      </c>
      <c r="H247">
        <f>IF(TableRefills3[[#This Row],[prev_refill_end]]="","",TableRefills3[[#This Row],[refill_date]]-TableRefills3[[#This Row],[prev_refill_end]])</f>
        <v>0</v>
      </c>
      <c r="I247">
        <f>IF(TableRefills3[[#This Row],[gap_days]]="",0,IF(TableRefills3[[#This Row],[gap_days]]&gt;30,1,0))</f>
        <v>0</v>
      </c>
      <c r="J247">
        <f>_xlfn.MAXIFS(TableRefills3[discountinuation_flag], TableRefills3[patient_id], A247)</f>
        <v>0</v>
      </c>
      <c r="K247" s="1">
        <f>_xlfn.MINIFS(C:C,A:A,TableRefills3[[#This Row],[patient_id]])</f>
        <v>45715</v>
      </c>
      <c r="L247" s="1">
        <f>TableRefills3[[#This Row],[refill_date]]+TableRefills3[[#This Row],[quantity_days]]</f>
        <v>45829</v>
      </c>
    </row>
    <row r="248" spans="1:12" x14ac:dyDescent="0.25">
      <c r="A248" t="s">
        <v>61</v>
      </c>
      <c r="B248" t="s">
        <v>1353</v>
      </c>
      <c r="C248" s="1">
        <v>45827</v>
      </c>
      <c r="D248" s="9">
        <f t="shared" si="6"/>
        <v>5</v>
      </c>
      <c r="E248">
        <v>28</v>
      </c>
      <c r="F248" s="1">
        <f t="shared" si="7"/>
        <v>45801</v>
      </c>
      <c r="G248" s="1">
        <f>IF(TableRefills3[[#This Row],[prev_refill_days]]="","",TableRefills3[[#This Row],[prev_refill_days]]+TableRefills3[[#This Row],[quantity_days]])</f>
        <v>45829</v>
      </c>
      <c r="H248">
        <f>IF(TableRefills3[[#This Row],[prev_refill_end]]="","",TableRefills3[[#This Row],[refill_date]]-TableRefills3[[#This Row],[prev_refill_end]])</f>
        <v>-2</v>
      </c>
      <c r="I248">
        <f>IF(TableRefills3[[#This Row],[gap_days]]="",0,IF(TableRefills3[[#This Row],[gap_days]]&gt;30,1,0))</f>
        <v>0</v>
      </c>
      <c r="J248">
        <f>_xlfn.MAXIFS(TableRefills3[discountinuation_flag], TableRefills3[patient_id], A248)</f>
        <v>0</v>
      </c>
      <c r="K248" s="1">
        <f>_xlfn.MINIFS(C:C,A:A,TableRefills3[[#This Row],[patient_id]])</f>
        <v>45715</v>
      </c>
      <c r="L248" s="1">
        <f>TableRefills3[[#This Row],[refill_date]]+TableRefills3[[#This Row],[quantity_days]]</f>
        <v>45855</v>
      </c>
    </row>
    <row r="249" spans="1:12" x14ac:dyDescent="0.25">
      <c r="A249" t="s">
        <v>61</v>
      </c>
      <c r="B249" t="s">
        <v>1353</v>
      </c>
      <c r="C249" s="1">
        <v>45858</v>
      </c>
      <c r="D249" s="9">
        <f t="shared" si="6"/>
        <v>6</v>
      </c>
      <c r="E249">
        <v>28</v>
      </c>
      <c r="F249" s="1">
        <f t="shared" si="7"/>
        <v>45827</v>
      </c>
      <c r="G249" s="1">
        <f>IF(TableRefills3[[#This Row],[prev_refill_days]]="","",TableRefills3[[#This Row],[prev_refill_days]]+TableRefills3[[#This Row],[quantity_days]])</f>
        <v>45855</v>
      </c>
      <c r="H249">
        <f>IF(TableRefills3[[#This Row],[prev_refill_end]]="","",TableRefills3[[#This Row],[refill_date]]-TableRefills3[[#This Row],[prev_refill_end]])</f>
        <v>3</v>
      </c>
      <c r="I249">
        <f>IF(TableRefills3[[#This Row],[gap_days]]="",0,IF(TableRefills3[[#This Row],[gap_days]]&gt;30,1,0))</f>
        <v>0</v>
      </c>
      <c r="J249">
        <f>_xlfn.MAXIFS(TableRefills3[discountinuation_flag], TableRefills3[patient_id], A249)</f>
        <v>0</v>
      </c>
      <c r="K249" s="1">
        <f>_xlfn.MINIFS(C:C,A:A,TableRefills3[[#This Row],[patient_id]])</f>
        <v>45715</v>
      </c>
      <c r="L249" s="1">
        <f>TableRefills3[[#This Row],[refill_date]]+TableRefills3[[#This Row],[quantity_days]]</f>
        <v>45886</v>
      </c>
    </row>
    <row r="250" spans="1:12" x14ac:dyDescent="0.25">
      <c r="A250" t="s">
        <v>62</v>
      </c>
      <c r="B250" t="s">
        <v>1360</v>
      </c>
      <c r="C250" s="1">
        <v>45737</v>
      </c>
      <c r="D250" s="9">
        <f t="shared" si="6"/>
        <v>1</v>
      </c>
      <c r="E250">
        <v>28</v>
      </c>
      <c r="F250" s="1" t="str">
        <f t="shared" si="7"/>
        <v/>
      </c>
      <c r="G250" s="1" t="str">
        <f>IF(TableRefills3[[#This Row],[prev_refill_days]]="","",TableRefills3[[#This Row],[prev_refill_days]]+TableRefills3[[#This Row],[quantity_days]])</f>
        <v/>
      </c>
      <c r="H250" t="str">
        <f>IF(TableRefills3[[#This Row],[prev_refill_end]]="","",TableRefills3[[#This Row],[refill_date]]-TableRefills3[[#This Row],[prev_refill_end]])</f>
        <v/>
      </c>
      <c r="I250">
        <f>IF(TableRefills3[[#This Row],[gap_days]]="",0,IF(TableRefills3[[#This Row],[gap_days]]&gt;30,1,0))</f>
        <v>0</v>
      </c>
      <c r="J250">
        <f>_xlfn.MAXIFS(TableRefills3[discountinuation_flag], TableRefills3[patient_id], A250)</f>
        <v>0</v>
      </c>
      <c r="K250" s="1">
        <f>_xlfn.MINIFS(C:C,A:A,TableRefills3[[#This Row],[patient_id]])</f>
        <v>45737</v>
      </c>
      <c r="L250" s="1">
        <f>TableRefills3[[#This Row],[refill_date]]+TableRefills3[[#This Row],[quantity_days]]</f>
        <v>45765</v>
      </c>
    </row>
    <row r="251" spans="1:12" x14ac:dyDescent="0.25">
      <c r="A251" t="s">
        <v>62</v>
      </c>
      <c r="B251" t="s">
        <v>1360</v>
      </c>
      <c r="C251" s="1">
        <v>45768</v>
      </c>
      <c r="D251" s="9">
        <f t="shared" si="6"/>
        <v>2</v>
      </c>
      <c r="E251">
        <v>28</v>
      </c>
      <c r="F251" s="1">
        <f t="shared" si="7"/>
        <v>45737</v>
      </c>
      <c r="G251" s="1">
        <f>IF(TableRefills3[[#This Row],[prev_refill_days]]="","",TableRefills3[[#This Row],[prev_refill_days]]+TableRefills3[[#This Row],[quantity_days]])</f>
        <v>45765</v>
      </c>
      <c r="H251">
        <f>IF(TableRefills3[[#This Row],[prev_refill_end]]="","",TableRefills3[[#This Row],[refill_date]]-TableRefills3[[#This Row],[prev_refill_end]])</f>
        <v>3</v>
      </c>
      <c r="I251">
        <f>IF(TableRefills3[[#This Row],[gap_days]]="",0,IF(TableRefills3[[#This Row],[gap_days]]&gt;30,1,0))</f>
        <v>0</v>
      </c>
      <c r="J251">
        <f>_xlfn.MAXIFS(TableRefills3[discountinuation_flag], TableRefills3[patient_id], A251)</f>
        <v>0</v>
      </c>
      <c r="K251" s="1">
        <f>_xlfn.MINIFS(C:C,A:A,TableRefills3[[#This Row],[patient_id]])</f>
        <v>45737</v>
      </c>
      <c r="L251" s="1">
        <f>TableRefills3[[#This Row],[refill_date]]+TableRefills3[[#This Row],[quantity_days]]</f>
        <v>45796</v>
      </c>
    </row>
    <row r="252" spans="1:12" x14ac:dyDescent="0.25">
      <c r="A252" t="s">
        <v>62</v>
      </c>
      <c r="B252" t="s">
        <v>1360</v>
      </c>
      <c r="C252" s="1">
        <v>45794</v>
      </c>
      <c r="D252" s="9">
        <f t="shared" si="6"/>
        <v>3</v>
      </c>
      <c r="E252">
        <v>28</v>
      </c>
      <c r="F252" s="1">
        <f t="shared" si="7"/>
        <v>45768</v>
      </c>
      <c r="G252" s="1">
        <f>IF(TableRefills3[[#This Row],[prev_refill_days]]="","",TableRefills3[[#This Row],[prev_refill_days]]+TableRefills3[[#This Row],[quantity_days]])</f>
        <v>45796</v>
      </c>
      <c r="H252">
        <f>IF(TableRefills3[[#This Row],[prev_refill_end]]="","",TableRefills3[[#This Row],[refill_date]]-TableRefills3[[#This Row],[prev_refill_end]])</f>
        <v>-2</v>
      </c>
      <c r="I252">
        <f>IF(TableRefills3[[#This Row],[gap_days]]="",0,IF(TableRefills3[[#This Row],[gap_days]]&gt;30,1,0))</f>
        <v>0</v>
      </c>
      <c r="J252">
        <f>_xlfn.MAXIFS(TableRefills3[discountinuation_flag], TableRefills3[patient_id], A252)</f>
        <v>0</v>
      </c>
      <c r="K252" s="1">
        <f>_xlfn.MINIFS(C:C,A:A,TableRefills3[[#This Row],[patient_id]])</f>
        <v>45737</v>
      </c>
      <c r="L252" s="1">
        <f>TableRefills3[[#This Row],[refill_date]]+TableRefills3[[#This Row],[quantity_days]]</f>
        <v>45822</v>
      </c>
    </row>
    <row r="253" spans="1:12" x14ac:dyDescent="0.25">
      <c r="A253" t="s">
        <v>62</v>
      </c>
      <c r="B253" t="s">
        <v>1360</v>
      </c>
      <c r="C253" s="1">
        <v>45819</v>
      </c>
      <c r="D253" s="9">
        <f t="shared" si="6"/>
        <v>4</v>
      </c>
      <c r="E253">
        <v>28</v>
      </c>
      <c r="F253" s="1">
        <f t="shared" si="7"/>
        <v>45794</v>
      </c>
      <c r="G253" s="1">
        <f>IF(TableRefills3[[#This Row],[prev_refill_days]]="","",TableRefills3[[#This Row],[prev_refill_days]]+TableRefills3[[#This Row],[quantity_days]])</f>
        <v>45822</v>
      </c>
      <c r="H253">
        <f>IF(TableRefills3[[#This Row],[prev_refill_end]]="","",TableRefills3[[#This Row],[refill_date]]-TableRefills3[[#This Row],[prev_refill_end]])</f>
        <v>-3</v>
      </c>
      <c r="I253">
        <f>IF(TableRefills3[[#This Row],[gap_days]]="",0,IF(TableRefills3[[#This Row],[gap_days]]&gt;30,1,0))</f>
        <v>0</v>
      </c>
      <c r="J253">
        <f>_xlfn.MAXIFS(TableRefills3[discountinuation_flag], TableRefills3[patient_id], A253)</f>
        <v>0</v>
      </c>
      <c r="K253" s="1">
        <f>_xlfn.MINIFS(C:C,A:A,TableRefills3[[#This Row],[patient_id]])</f>
        <v>45737</v>
      </c>
      <c r="L253" s="1">
        <f>TableRefills3[[#This Row],[refill_date]]+TableRefills3[[#This Row],[quantity_days]]</f>
        <v>45847</v>
      </c>
    </row>
    <row r="254" spans="1:12" x14ac:dyDescent="0.25">
      <c r="A254" t="s">
        <v>63</v>
      </c>
      <c r="B254" t="s">
        <v>1365</v>
      </c>
      <c r="C254" s="1">
        <v>45684</v>
      </c>
      <c r="D254" s="9">
        <f t="shared" si="6"/>
        <v>1</v>
      </c>
      <c r="E254">
        <v>30</v>
      </c>
      <c r="F254" s="1" t="str">
        <f t="shared" si="7"/>
        <v/>
      </c>
      <c r="G254" s="1" t="str">
        <f>IF(TableRefills3[[#This Row],[prev_refill_days]]="","",TableRefills3[[#This Row],[prev_refill_days]]+TableRefills3[[#This Row],[quantity_days]])</f>
        <v/>
      </c>
      <c r="H254" t="str">
        <f>IF(TableRefills3[[#This Row],[prev_refill_end]]="","",TableRefills3[[#This Row],[refill_date]]-TableRefills3[[#This Row],[prev_refill_end]])</f>
        <v/>
      </c>
      <c r="I254">
        <f>IF(TableRefills3[[#This Row],[gap_days]]="",0,IF(TableRefills3[[#This Row],[gap_days]]&gt;30,1,0))</f>
        <v>0</v>
      </c>
      <c r="J254">
        <f>_xlfn.MAXIFS(TableRefills3[discountinuation_flag], TableRefills3[patient_id], A254)</f>
        <v>0</v>
      </c>
      <c r="K254" s="1">
        <f>_xlfn.MINIFS(C:C,A:A,TableRefills3[[#This Row],[patient_id]])</f>
        <v>45684</v>
      </c>
      <c r="L254" s="1">
        <f>TableRefills3[[#This Row],[refill_date]]+TableRefills3[[#This Row],[quantity_days]]</f>
        <v>45714</v>
      </c>
    </row>
    <row r="255" spans="1:12" x14ac:dyDescent="0.25">
      <c r="A255" t="s">
        <v>63</v>
      </c>
      <c r="B255" t="s">
        <v>1365</v>
      </c>
      <c r="C255" s="1">
        <v>45712</v>
      </c>
      <c r="D255" s="9">
        <f t="shared" si="6"/>
        <v>2</v>
      </c>
      <c r="E255">
        <v>30</v>
      </c>
      <c r="F255" s="1">
        <f t="shared" si="7"/>
        <v>45684</v>
      </c>
      <c r="G255" s="1">
        <f>IF(TableRefills3[[#This Row],[prev_refill_days]]="","",TableRefills3[[#This Row],[prev_refill_days]]+TableRefills3[[#This Row],[quantity_days]])</f>
        <v>45714</v>
      </c>
      <c r="H255">
        <f>IF(TableRefills3[[#This Row],[prev_refill_end]]="","",TableRefills3[[#This Row],[refill_date]]-TableRefills3[[#This Row],[prev_refill_end]])</f>
        <v>-2</v>
      </c>
      <c r="I255">
        <f>IF(TableRefills3[[#This Row],[gap_days]]="",0,IF(TableRefills3[[#This Row],[gap_days]]&gt;30,1,0))</f>
        <v>0</v>
      </c>
      <c r="J255">
        <f>_xlfn.MAXIFS(TableRefills3[discountinuation_flag], TableRefills3[patient_id], A255)</f>
        <v>0</v>
      </c>
      <c r="K255" s="1">
        <f>_xlfn.MINIFS(C:C,A:A,TableRefills3[[#This Row],[patient_id]])</f>
        <v>45684</v>
      </c>
      <c r="L255" s="1">
        <f>TableRefills3[[#This Row],[refill_date]]+TableRefills3[[#This Row],[quantity_days]]</f>
        <v>45742</v>
      </c>
    </row>
    <row r="256" spans="1:12" x14ac:dyDescent="0.25">
      <c r="A256" t="s">
        <v>63</v>
      </c>
      <c r="B256" t="s">
        <v>1365</v>
      </c>
      <c r="C256" s="1">
        <v>45740</v>
      </c>
      <c r="D256" s="9">
        <f t="shared" si="6"/>
        <v>3</v>
      </c>
      <c r="E256">
        <v>30</v>
      </c>
      <c r="F256" s="1">
        <f t="shared" si="7"/>
        <v>45712</v>
      </c>
      <c r="G256" s="1">
        <f>IF(TableRefills3[[#This Row],[prev_refill_days]]="","",TableRefills3[[#This Row],[prev_refill_days]]+TableRefills3[[#This Row],[quantity_days]])</f>
        <v>45742</v>
      </c>
      <c r="H256">
        <f>IF(TableRefills3[[#This Row],[prev_refill_end]]="","",TableRefills3[[#This Row],[refill_date]]-TableRefills3[[#This Row],[prev_refill_end]])</f>
        <v>-2</v>
      </c>
      <c r="I256">
        <f>IF(TableRefills3[[#This Row],[gap_days]]="",0,IF(TableRefills3[[#This Row],[gap_days]]&gt;30,1,0))</f>
        <v>0</v>
      </c>
      <c r="J256">
        <f>_xlfn.MAXIFS(TableRefills3[discountinuation_flag], TableRefills3[patient_id], A256)</f>
        <v>0</v>
      </c>
      <c r="K256" s="1">
        <f>_xlfn.MINIFS(C:C,A:A,TableRefills3[[#This Row],[patient_id]])</f>
        <v>45684</v>
      </c>
      <c r="L256" s="1">
        <f>TableRefills3[[#This Row],[refill_date]]+TableRefills3[[#This Row],[quantity_days]]</f>
        <v>45770</v>
      </c>
    </row>
    <row r="257" spans="1:12" x14ac:dyDescent="0.25">
      <c r="A257" t="s">
        <v>63</v>
      </c>
      <c r="B257" t="s">
        <v>1365</v>
      </c>
      <c r="C257" s="1">
        <v>45773</v>
      </c>
      <c r="D257" s="9">
        <f t="shared" si="6"/>
        <v>4</v>
      </c>
      <c r="E257">
        <v>30</v>
      </c>
      <c r="F257" s="1">
        <f t="shared" si="7"/>
        <v>45740</v>
      </c>
      <c r="G257" s="1">
        <f>IF(TableRefills3[[#This Row],[prev_refill_days]]="","",TableRefills3[[#This Row],[prev_refill_days]]+TableRefills3[[#This Row],[quantity_days]])</f>
        <v>45770</v>
      </c>
      <c r="H257">
        <f>IF(TableRefills3[[#This Row],[prev_refill_end]]="","",TableRefills3[[#This Row],[refill_date]]-TableRefills3[[#This Row],[prev_refill_end]])</f>
        <v>3</v>
      </c>
      <c r="I257">
        <f>IF(TableRefills3[[#This Row],[gap_days]]="",0,IF(TableRefills3[[#This Row],[gap_days]]&gt;30,1,0))</f>
        <v>0</v>
      </c>
      <c r="J257">
        <f>_xlfn.MAXIFS(TableRefills3[discountinuation_flag], TableRefills3[patient_id], A257)</f>
        <v>0</v>
      </c>
      <c r="K257" s="1">
        <f>_xlfn.MINIFS(C:C,A:A,TableRefills3[[#This Row],[patient_id]])</f>
        <v>45684</v>
      </c>
      <c r="L257" s="1">
        <f>TableRefills3[[#This Row],[refill_date]]+TableRefills3[[#This Row],[quantity_days]]</f>
        <v>45803</v>
      </c>
    </row>
    <row r="258" spans="1:12" x14ac:dyDescent="0.25">
      <c r="A258" t="s">
        <v>63</v>
      </c>
      <c r="B258" t="s">
        <v>1365</v>
      </c>
      <c r="C258" s="1">
        <v>45806</v>
      </c>
      <c r="D258" s="9">
        <f t="shared" ref="D258:D321" si="8">IF(A258=A257, D257+1, 1)</f>
        <v>5</v>
      </c>
      <c r="E258">
        <v>30</v>
      </c>
      <c r="F258" s="1">
        <f t="shared" ref="F258:F321" si="9">IF(A257=A258,C257,"")</f>
        <v>45773</v>
      </c>
      <c r="G258" s="1">
        <f>IF(TableRefills3[[#This Row],[prev_refill_days]]="","",TableRefills3[[#This Row],[prev_refill_days]]+TableRefills3[[#This Row],[quantity_days]])</f>
        <v>45803</v>
      </c>
      <c r="H258">
        <f>IF(TableRefills3[[#This Row],[prev_refill_end]]="","",TableRefills3[[#This Row],[refill_date]]-TableRefills3[[#This Row],[prev_refill_end]])</f>
        <v>3</v>
      </c>
      <c r="I258">
        <f>IF(TableRefills3[[#This Row],[gap_days]]="",0,IF(TableRefills3[[#This Row],[gap_days]]&gt;30,1,0))</f>
        <v>0</v>
      </c>
      <c r="J258">
        <f>_xlfn.MAXIFS(TableRefills3[discountinuation_flag], TableRefills3[patient_id], A258)</f>
        <v>0</v>
      </c>
      <c r="K258" s="1">
        <f>_xlfn.MINIFS(C:C,A:A,TableRefills3[[#This Row],[patient_id]])</f>
        <v>45684</v>
      </c>
      <c r="L258" s="1">
        <f>TableRefills3[[#This Row],[refill_date]]+TableRefills3[[#This Row],[quantity_days]]</f>
        <v>45836</v>
      </c>
    </row>
    <row r="259" spans="1:12" x14ac:dyDescent="0.25">
      <c r="A259" t="s">
        <v>63</v>
      </c>
      <c r="B259" t="s">
        <v>1365</v>
      </c>
      <c r="C259" s="1">
        <v>45837</v>
      </c>
      <c r="D259" s="9">
        <f t="shared" si="8"/>
        <v>6</v>
      </c>
      <c r="E259">
        <v>30</v>
      </c>
      <c r="F259" s="1">
        <f t="shared" si="9"/>
        <v>45806</v>
      </c>
      <c r="G259" s="1">
        <f>IF(TableRefills3[[#This Row],[prev_refill_days]]="","",TableRefills3[[#This Row],[prev_refill_days]]+TableRefills3[[#This Row],[quantity_days]])</f>
        <v>45836</v>
      </c>
      <c r="H259">
        <f>IF(TableRefills3[[#This Row],[prev_refill_end]]="","",TableRefills3[[#This Row],[refill_date]]-TableRefills3[[#This Row],[prev_refill_end]])</f>
        <v>1</v>
      </c>
      <c r="I259">
        <f>IF(TableRefills3[[#This Row],[gap_days]]="",0,IF(TableRefills3[[#This Row],[gap_days]]&gt;30,1,0))</f>
        <v>0</v>
      </c>
      <c r="J259">
        <f>_xlfn.MAXIFS(TableRefills3[discountinuation_flag], TableRefills3[patient_id], A259)</f>
        <v>0</v>
      </c>
      <c r="K259" s="1">
        <f>_xlfn.MINIFS(C:C,A:A,TableRefills3[[#This Row],[patient_id]])</f>
        <v>45684</v>
      </c>
      <c r="L259" s="1">
        <f>TableRefills3[[#This Row],[refill_date]]+TableRefills3[[#This Row],[quantity_days]]</f>
        <v>45867</v>
      </c>
    </row>
    <row r="260" spans="1:12" x14ac:dyDescent="0.25">
      <c r="A260" t="s">
        <v>64</v>
      </c>
      <c r="B260" t="s">
        <v>1372</v>
      </c>
      <c r="C260" s="1">
        <v>45786</v>
      </c>
      <c r="D260" s="9">
        <f t="shared" si="8"/>
        <v>1</v>
      </c>
      <c r="E260">
        <v>30</v>
      </c>
      <c r="F260" s="1" t="str">
        <f t="shared" si="9"/>
        <v/>
      </c>
      <c r="G260" s="1" t="str">
        <f>IF(TableRefills3[[#This Row],[prev_refill_days]]="","",TableRefills3[[#This Row],[prev_refill_days]]+TableRefills3[[#This Row],[quantity_days]])</f>
        <v/>
      </c>
      <c r="H260" t="str">
        <f>IF(TableRefills3[[#This Row],[prev_refill_end]]="","",TableRefills3[[#This Row],[refill_date]]-TableRefills3[[#This Row],[prev_refill_end]])</f>
        <v/>
      </c>
      <c r="I260">
        <f>IF(TableRefills3[[#This Row],[gap_days]]="",0,IF(TableRefills3[[#This Row],[gap_days]]&gt;30,1,0))</f>
        <v>0</v>
      </c>
      <c r="J260">
        <f>_xlfn.MAXIFS(TableRefills3[discountinuation_flag], TableRefills3[patient_id], A260)</f>
        <v>0</v>
      </c>
      <c r="K260" s="1">
        <f>_xlfn.MINIFS(C:C,A:A,TableRefills3[[#This Row],[patient_id]])</f>
        <v>45786</v>
      </c>
      <c r="L260" s="1">
        <f>TableRefills3[[#This Row],[refill_date]]+TableRefills3[[#This Row],[quantity_days]]</f>
        <v>45816</v>
      </c>
    </row>
    <row r="261" spans="1:12" x14ac:dyDescent="0.25">
      <c r="A261" t="s">
        <v>64</v>
      </c>
      <c r="B261" t="s">
        <v>1372</v>
      </c>
      <c r="C261" s="1">
        <v>45816</v>
      </c>
      <c r="D261" s="9">
        <f t="shared" si="8"/>
        <v>2</v>
      </c>
      <c r="E261">
        <v>30</v>
      </c>
      <c r="F261" s="1">
        <f t="shared" si="9"/>
        <v>45786</v>
      </c>
      <c r="G261" s="1">
        <f>IF(TableRefills3[[#This Row],[prev_refill_days]]="","",TableRefills3[[#This Row],[prev_refill_days]]+TableRefills3[[#This Row],[quantity_days]])</f>
        <v>45816</v>
      </c>
      <c r="H261">
        <f>IF(TableRefills3[[#This Row],[prev_refill_end]]="","",TableRefills3[[#This Row],[refill_date]]-TableRefills3[[#This Row],[prev_refill_end]])</f>
        <v>0</v>
      </c>
      <c r="I261">
        <f>IF(TableRefills3[[#This Row],[gap_days]]="",0,IF(TableRefills3[[#This Row],[gap_days]]&gt;30,1,0))</f>
        <v>0</v>
      </c>
      <c r="J261">
        <f>_xlfn.MAXIFS(TableRefills3[discountinuation_flag], TableRefills3[patient_id], A261)</f>
        <v>0</v>
      </c>
      <c r="K261" s="1">
        <f>_xlfn.MINIFS(C:C,A:A,TableRefills3[[#This Row],[patient_id]])</f>
        <v>45786</v>
      </c>
      <c r="L261" s="1">
        <f>TableRefills3[[#This Row],[refill_date]]+TableRefills3[[#This Row],[quantity_days]]</f>
        <v>45846</v>
      </c>
    </row>
    <row r="262" spans="1:12" x14ac:dyDescent="0.25">
      <c r="A262" t="s">
        <v>64</v>
      </c>
      <c r="B262" t="s">
        <v>1372</v>
      </c>
      <c r="C262" s="1">
        <v>45844</v>
      </c>
      <c r="D262" s="9">
        <f t="shared" si="8"/>
        <v>3</v>
      </c>
      <c r="E262">
        <v>30</v>
      </c>
      <c r="F262" s="1">
        <f t="shared" si="9"/>
        <v>45816</v>
      </c>
      <c r="G262" s="1">
        <f>IF(TableRefills3[[#This Row],[prev_refill_days]]="","",TableRefills3[[#This Row],[prev_refill_days]]+TableRefills3[[#This Row],[quantity_days]])</f>
        <v>45846</v>
      </c>
      <c r="H262">
        <f>IF(TableRefills3[[#This Row],[prev_refill_end]]="","",TableRefills3[[#This Row],[refill_date]]-TableRefills3[[#This Row],[prev_refill_end]])</f>
        <v>-2</v>
      </c>
      <c r="I262">
        <f>IF(TableRefills3[[#This Row],[gap_days]]="",0,IF(TableRefills3[[#This Row],[gap_days]]&gt;30,1,0))</f>
        <v>0</v>
      </c>
      <c r="J262">
        <f>_xlfn.MAXIFS(TableRefills3[discountinuation_flag], TableRefills3[patient_id], A262)</f>
        <v>0</v>
      </c>
      <c r="K262" s="1">
        <f>_xlfn.MINIFS(C:C,A:A,TableRefills3[[#This Row],[patient_id]])</f>
        <v>45786</v>
      </c>
      <c r="L262" s="1">
        <f>TableRefills3[[#This Row],[refill_date]]+TableRefills3[[#This Row],[quantity_days]]</f>
        <v>45874</v>
      </c>
    </row>
    <row r="263" spans="1:12" x14ac:dyDescent="0.25">
      <c r="A263" t="s">
        <v>64</v>
      </c>
      <c r="B263" t="s">
        <v>1372</v>
      </c>
      <c r="C263" s="1">
        <v>45874</v>
      </c>
      <c r="D263" s="9">
        <f t="shared" si="8"/>
        <v>4</v>
      </c>
      <c r="E263">
        <v>30</v>
      </c>
      <c r="F263" s="1">
        <f t="shared" si="9"/>
        <v>45844</v>
      </c>
      <c r="G263" s="1">
        <f>IF(TableRefills3[[#This Row],[prev_refill_days]]="","",TableRefills3[[#This Row],[prev_refill_days]]+TableRefills3[[#This Row],[quantity_days]])</f>
        <v>45874</v>
      </c>
      <c r="H263">
        <f>IF(TableRefills3[[#This Row],[prev_refill_end]]="","",TableRefills3[[#This Row],[refill_date]]-TableRefills3[[#This Row],[prev_refill_end]])</f>
        <v>0</v>
      </c>
      <c r="I263">
        <f>IF(TableRefills3[[#This Row],[gap_days]]="",0,IF(TableRefills3[[#This Row],[gap_days]]&gt;30,1,0))</f>
        <v>0</v>
      </c>
      <c r="J263">
        <f>_xlfn.MAXIFS(TableRefills3[discountinuation_flag], TableRefills3[patient_id], A263)</f>
        <v>0</v>
      </c>
      <c r="K263" s="1">
        <f>_xlfn.MINIFS(C:C,A:A,TableRefills3[[#This Row],[patient_id]])</f>
        <v>45786</v>
      </c>
      <c r="L263" s="1">
        <f>TableRefills3[[#This Row],[refill_date]]+TableRefills3[[#This Row],[quantity_days]]</f>
        <v>45904</v>
      </c>
    </row>
    <row r="264" spans="1:12" x14ac:dyDescent="0.25">
      <c r="A264" t="s">
        <v>64</v>
      </c>
      <c r="B264" t="s">
        <v>1372</v>
      </c>
      <c r="C264" s="1">
        <v>45905</v>
      </c>
      <c r="D264" s="9">
        <f t="shared" si="8"/>
        <v>5</v>
      </c>
      <c r="E264">
        <v>30</v>
      </c>
      <c r="F264" s="1">
        <f t="shared" si="9"/>
        <v>45874</v>
      </c>
      <c r="G264" s="1">
        <f>IF(TableRefills3[[#This Row],[prev_refill_days]]="","",TableRefills3[[#This Row],[prev_refill_days]]+TableRefills3[[#This Row],[quantity_days]])</f>
        <v>45904</v>
      </c>
      <c r="H264">
        <f>IF(TableRefills3[[#This Row],[prev_refill_end]]="","",TableRefills3[[#This Row],[refill_date]]-TableRefills3[[#This Row],[prev_refill_end]])</f>
        <v>1</v>
      </c>
      <c r="I264">
        <f>IF(TableRefills3[[#This Row],[gap_days]]="",0,IF(TableRefills3[[#This Row],[gap_days]]&gt;30,1,0))</f>
        <v>0</v>
      </c>
      <c r="J264">
        <f>_xlfn.MAXIFS(TableRefills3[discountinuation_flag], TableRefills3[patient_id], A264)</f>
        <v>0</v>
      </c>
      <c r="K264" s="1">
        <f>_xlfn.MINIFS(C:C,A:A,TableRefills3[[#This Row],[patient_id]])</f>
        <v>45786</v>
      </c>
      <c r="L264" s="1">
        <f>TableRefills3[[#This Row],[refill_date]]+TableRefills3[[#This Row],[quantity_days]]</f>
        <v>45935</v>
      </c>
    </row>
    <row r="265" spans="1:12" x14ac:dyDescent="0.25">
      <c r="A265" t="s">
        <v>64</v>
      </c>
      <c r="B265" t="s">
        <v>1372</v>
      </c>
      <c r="C265" s="1">
        <v>45938</v>
      </c>
      <c r="D265" s="9">
        <f t="shared" si="8"/>
        <v>6</v>
      </c>
      <c r="E265">
        <v>30</v>
      </c>
      <c r="F265" s="1">
        <f t="shared" si="9"/>
        <v>45905</v>
      </c>
      <c r="G265" s="1">
        <f>IF(TableRefills3[[#This Row],[prev_refill_days]]="","",TableRefills3[[#This Row],[prev_refill_days]]+TableRefills3[[#This Row],[quantity_days]])</f>
        <v>45935</v>
      </c>
      <c r="H265">
        <f>IF(TableRefills3[[#This Row],[prev_refill_end]]="","",TableRefills3[[#This Row],[refill_date]]-TableRefills3[[#This Row],[prev_refill_end]])</f>
        <v>3</v>
      </c>
      <c r="I265">
        <f>IF(TableRefills3[[#This Row],[gap_days]]="",0,IF(TableRefills3[[#This Row],[gap_days]]&gt;30,1,0))</f>
        <v>0</v>
      </c>
      <c r="J265">
        <f>_xlfn.MAXIFS(TableRefills3[discountinuation_flag], TableRefills3[patient_id], A265)</f>
        <v>0</v>
      </c>
      <c r="K265" s="1">
        <f>_xlfn.MINIFS(C:C,A:A,TableRefills3[[#This Row],[patient_id]])</f>
        <v>45786</v>
      </c>
      <c r="L265" s="1">
        <f>TableRefills3[[#This Row],[refill_date]]+TableRefills3[[#This Row],[quantity_days]]</f>
        <v>45968</v>
      </c>
    </row>
    <row r="266" spans="1:12" x14ac:dyDescent="0.25">
      <c r="A266" t="s">
        <v>65</v>
      </c>
      <c r="B266" t="s">
        <v>1379</v>
      </c>
      <c r="C266" s="1">
        <v>45700</v>
      </c>
      <c r="D266" s="9">
        <f t="shared" si="8"/>
        <v>1</v>
      </c>
      <c r="E266">
        <v>30</v>
      </c>
      <c r="F266" s="1" t="str">
        <f t="shared" si="9"/>
        <v/>
      </c>
      <c r="G266" s="1" t="str">
        <f>IF(TableRefills3[[#This Row],[prev_refill_days]]="","",TableRefills3[[#This Row],[prev_refill_days]]+TableRefills3[[#This Row],[quantity_days]])</f>
        <v/>
      </c>
      <c r="H266" t="str">
        <f>IF(TableRefills3[[#This Row],[prev_refill_end]]="","",TableRefills3[[#This Row],[refill_date]]-TableRefills3[[#This Row],[prev_refill_end]])</f>
        <v/>
      </c>
      <c r="I266">
        <f>IF(TableRefills3[[#This Row],[gap_days]]="",0,IF(TableRefills3[[#This Row],[gap_days]]&gt;30,1,0))</f>
        <v>0</v>
      </c>
      <c r="J266">
        <f>_xlfn.MAXIFS(TableRefills3[discountinuation_flag], TableRefills3[patient_id], A266)</f>
        <v>0</v>
      </c>
      <c r="K266" s="1">
        <f>_xlfn.MINIFS(C:C,A:A,TableRefills3[[#This Row],[patient_id]])</f>
        <v>45700</v>
      </c>
      <c r="L266" s="1">
        <f>TableRefills3[[#This Row],[refill_date]]+TableRefills3[[#This Row],[quantity_days]]</f>
        <v>45730</v>
      </c>
    </row>
    <row r="267" spans="1:12" x14ac:dyDescent="0.25">
      <c r="A267" t="s">
        <v>65</v>
      </c>
      <c r="B267" t="s">
        <v>1379</v>
      </c>
      <c r="C267" s="1">
        <v>45731</v>
      </c>
      <c r="D267" s="9">
        <f t="shared" si="8"/>
        <v>2</v>
      </c>
      <c r="E267">
        <v>30</v>
      </c>
      <c r="F267" s="1">
        <f t="shared" si="9"/>
        <v>45700</v>
      </c>
      <c r="G267" s="1">
        <f>IF(TableRefills3[[#This Row],[prev_refill_days]]="","",TableRefills3[[#This Row],[prev_refill_days]]+TableRefills3[[#This Row],[quantity_days]])</f>
        <v>45730</v>
      </c>
      <c r="H267">
        <f>IF(TableRefills3[[#This Row],[prev_refill_end]]="","",TableRefills3[[#This Row],[refill_date]]-TableRefills3[[#This Row],[prev_refill_end]])</f>
        <v>1</v>
      </c>
      <c r="I267">
        <f>IF(TableRefills3[[#This Row],[gap_days]]="",0,IF(TableRefills3[[#This Row],[gap_days]]&gt;30,1,0))</f>
        <v>0</v>
      </c>
      <c r="J267">
        <f>_xlfn.MAXIFS(TableRefills3[discountinuation_flag], TableRefills3[patient_id], A267)</f>
        <v>0</v>
      </c>
      <c r="K267" s="1">
        <f>_xlfn.MINIFS(C:C,A:A,TableRefills3[[#This Row],[patient_id]])</f>
        <v>45700</v>
      </c>
      <c r="L267" s="1">
        <f>TableRefills3[[#This Row],[refill_date]]+TableRefills3[[#This Row],[quantity_days]]</f>
        <v>45761</v>
      </c>
    </row>
    <row r="268" spans="1:12" x14ac:dyDescent="0.25">
      <c r="A268" t="s">
        <v>65</v>
      </c>
      <c r="B268" t="s">
        <v>1379</v>
      </c>
      <c r="C268" s="1">
        <v>45758</v>
      </c>
      <c r="D268" s="9">
        <f t="shared" si="8"/>
        <v>3</v>
      </c>
      <c r="E268">
        <v>30</v>
      </c>
      <c r="F268" s="1">
        <f t="shared" si="9"/>
        <v>45731</v>
      </c>
      <c r="G268" s="1">
        <f>IF(TableRefills3[[#This Row],[prev_refill_days]]="","",TableRefills3[[#This Row],[prev_refill_days]]+TableRefills3[[#This Row],[quantity_days]])</f>
        <v>45761</v>
      </c>
      <c r="H268">
        <f>IF(TableRefills3[[#This Row],[prev_refill_end]]="","",TableRefills3[[#This Row],[refill_date]]-TableRefills3[[#This Row],[prev_refill_end]])</f>
        <v>-3</v>
      </c>
      <c r="I268">
        <f>IF(TableRefills3[[#This Row],[gap_days]]="",0,IF(TableRefills3[[#This Row],[gap_days]]&gt;30,1,0))</f>
        <v>0</v>
      </c>
      <c r="J268">
        <f>_xlfn.MAXIFS(TableRefills3[discountinuation_flag], TableRefills3[patient_id], A268)</f>
        <v>0</v>
      </c>
      <c r="K268" s="1">
        <f>_xlfn.MINIFS(C:C,A:A,TableRefills3[[#This Row],[patient_id]])</f>
        <v>45700</v>
      </c>
      <c r="L268" s="1">
        <f>TableRefills3[[#This Row],[refill_date]]+TableRefills3[[#This Row],[quantity_days]]</f>
        <v>45788</v>
      </c>
    </row>
    <row r="269" spans="1:12" x14ac:dyDescent="0.25">
      <c r="A269" t="s">
        <v>65</v>
      </c>
      <c r="B269" t="s">
        <v>1379</v>
      </c>
      <c r="C269" s="1">
        <v>45789</v>
      </c>
      <c r="D269" s="9">
        <f t="shared" si="8"/>
        <v>4</v>
      </c>
      <c r="E269">
        <v>30</v>
      </c>
      <c r="F269" s="1">
        <f t="shared" si="9"/>
        <v>45758</v>
      </c>
      <c r="G269" s="1">
        <f>IF(TableRefills3[[#This Row],[prev_refill_days]]="","",TableRefills3[[#This Row],[prev_refill_days]]+TableRefills3[[#This Row],[quantity_days]])</f>
        <v>45788</v>
      </c>
      <c r="H269">
        <f>IF(TableRefills3[[#This Row],[prev_refill_end]]="","",TableRefills3[[#This Row],[refill_date]]-TableRefills3[[#This Row],[prev_refill_end]])</f>
        <v>1</v>
      </c>
      <c r="I269">
        <f>IF(TableRefills3[[#This Row],[gap_days]]="",0,IF(TableRefills3[[#This Row],[gap_days]]&gt;30,1,0))</f>
        <v>0</v>
      </c>
      <c r="J269">
        <f>_xlfn.MAXIFS(TableRefills3[discountinuation_flag], TableRefills3[patient_id], A269)</f>
        <v>0</v>
      </c>
      <c r="K269" s="1">
        <f>_xlfn.MINIFS(C:C,A:A,TableRefills3[[#This Row],[patient_id]])</f>
        <v>45700</v>
      </c>
      <c r="L269" s="1">
        <f>TableRefills3[[#This Row],[refill_date]]+TableRefills3[[#This Row],[quantity_days]]</f>
        <v>45819</v>
      </c>
    </row>
    <row r="270" spans="1:12" x14ac:dyDescent="0.25">
      <c r="A270" t="s">
        <v>65</v>
      </c>
      <c r="B270" t="s">
        <v>1379</v>
      </c>
      <c r="C270" s="1">
        <v>45821</v>
      </c>
      <c r="D270" s="9">
        <f t="shared" si="8"/>
        <v>5</v>
      </c>
      <c r="E270">
        <v>30</v>
      </c>
      <c r="F270" s="1">
        <f t="shared" si="9"/>
        <v>45789</v>
      </c>
      <c r="G270" s="1">
        <f>IF(TableRefills3[[#This Row],[prev_refill_days]]="","",TableRefills3[[#This Row],[prev_refill_days]]+TableRefills3[[#This Row],[quantity_days]])</f>
        <v>45819</v>
      </c>
      <c r="H270">
        <f>IF(TableRefills3[[#This Row],[prev_refill_end]]="","",TableRefills3[[#This Row],[refill_date]]-TableRefills3[[#This Row],[prev_refill_end]])</f>
        <v>2</v>
      </c>
      <c r="I270">
        <f>IF(TableRefills3[[#This Row],[gap_days]]="",0,IF(TableRefills3[[#This Row],[gap_days]]&gt;30,1,0))</f>
        <v>0</v>
      </c>
      <c r="J270">
        <f>_xlfn.MAXIFS(TableRefills3[discountinuation_flag], TableRefills3[patient_id], A270)</f>
        <v>0</v>
      </c>
      <c r="K270" s="1">
        <f>_xlfn.MINIFS(C:C,A:A,TableRefills3[[#This Row],[patient_id]])</f>
        <v>45700</v>
      </c>
      <c r="L270" s="1">
        <f>TableRefills3[[#This Row],[refill_date]]+TableRefills3[[#This Row],[quantity_days]]</f>
        <v>45851</v>
      </c>
    </row>
    <row r="271" spans="1:12" x14ac:dyDescent="0.25">
      <c r="A271" t="s">
        <v>66</v>
      </c>
      <c r="B271" t="s">
        <v>1385</v>
      </c>
      <c r="C271" s="1">
        <v>45669</v>
      </c>
      <c r="D271" s="9">
        <f t="shared" si="8"/>
        <v>1</v>
      </c>
      <c r="E271">
        <v>30</v>
      </c>
      <c r="F271" s="1" t="str">
        <f t="shared" si="9"/>
        <v/>
      </c>
      <c r="G271" s="1" t="str">
        <f>IF(TableRefills3[[#This Row],[prev_refill_days]]="","",TableRefills3[[#This Row],[prev_refill_days]]+TableRefills3[[#This Row],[quantity_days]])</f>
        <v/>
      </c>
      <c r="H271" t="str">
        <f>IF(TableRefills3[[#This Row],[prev_refill_end]]="","",TableRefills3[[#This Row],[refill_date]]-TableRefills3[[#This Row],[prev_refill_end]])</f>
        <v/>
      </c>
      <c r="I271">
        <f>IF(TableRefills3[[#This Row],[gap_days]]="",0,IF(TableRefills3[[#This Row],[gap_days]]&gt;30,1,0))</f>
        <v>0</v>
      </c>
      <c r="J271">
        <f>_xlfn.MAXIFS(TableRefills3[discountinuation_flag], TableRefills3[patient_id], A271)</f>
        <v>0</v>
      </c>
      <c r="K271" s="1">
        <f>_xlfn.MINIFS(C:C,A:A,TableRefills3[[#This Row],[patient_id]])</f>
        <v>45669</v>
      </c>
      <c r="L271" s="1">
        <f>TableRefills3[[#This Row],[refill_date]]+TableRefills3[[#This Row],[quantity_days]]</f>
        <v>45699</v>
      </c>
    </row>
    <row r="272" spans="1:12" x14ac:dyDescent="0.25">
      <c r="A272" t="s">
        <v>66</v>
      </c>
      <c r="B272" t="s">
        <v>1385</v>
      </c>
      <c r="C272" s="1">
        <v>45697</v>
      </c>
      <c r="D272" s="9">
        <f t="shared" si="8"/>
        <v>2</v>
      </c>
      <c r="E272">
        <v>30</v>
      </c>
      <c r="F272" s="1">
        <f t="shared" si="9"/>
        <v>45669</v>
      </c>
      <c r="G272" s="1">
        <f>IF(TableRefills3[[#This Row],[prev_refill_days]]="","",TableRefills3[[#This Row],[prev_refill_days]]+TableRefills3[[#This Row],[quantity_days]])</f>
        <v>45699</v>
      </c>
      <c r="H272">
        <f>IF(TableRefills3[[#This Row],[prev_refill_end]]="","",TableRefills3[[#This Row],[refill_date]]-TableRefills3[[#This Row],[prev_refill_end]])</f>
        <v>-2</v>
      </c>
      <c r="I272">
        <f>IF(TableRefills3[[#This Row],[gap_days]]="",0,IF(TableRefills3[[#This Row],[gap_days]]&gt;30,1,0))</f>
        <v>0</v>
      </c>
      <c r="J272">
        <f>_xlfn.MAXIFS(TableRefills3[discountinuation_flag], TableRefills3[patient_id], A272)</f>
        <v>0</v>
      </c>
      <c r="K272" s="1">
        <f>_xlfn.MINIFS(C:C,A:A,TableRefills3[[#This Row],[patient_id]])</f>
        <v>45669</v>
      </c>
      <c r="L272" s="1">
        <f>TableRefills3[[#This Row],[refill_date]]+TableRefills3[[#This Row],[quantity_days]]</f>
        <v>45727</v>
      </c>
    </row>
    <row r="273" spans="1:12" x14ac:dyDescent="0.25">
      <c r="A273" t="s">
        <v>66</v>
      </c>
      <c r="B273" t="s">
        <v>1385</v>
      </c>
      <c r="C273" s="1">
        <v>45730</v>
      </c>
      <c r="D273" s="9">
        <f t="shared" si="8"/>
        <v>3</v>
      </c>
      <c r="E273">
        <v>30</v>
      </c>
      <c r="F273" s="1">
        <f t="shared" si="9"/>
        <v>45697</v>
      </c>
      <c r="G273" s="1">
        <f>IF(TableRefills3[[#This Row],[prev_refill_days]]="","",TableRefills3[[#This Row],[prev_refill_days]]+TableRefills3[[#This Row],[quantity_days]])</f>
        <v>45727</v>
      </c>
      <c r="H273">
        <f>IF(TableRefills3[[#This Row],[prev_refill_end]]="","",TableRefills3[[#This Row],[refill_date]]-TableRefills3[[#This Row],[prev_refill_end]])</f>
        <v>3</v>
      </c>
      <c r="I273">
        <f>IF(TableRefills3[[#This Row],[gap_days]]="",0,IF(TableRefills3[[#This Row],[gap_days]]&gt;30,1,0))</f>
        <v>0</v>
      </c>
      <c r="J273">
        <f>_xlfn.MAXIFS(TableRefills3[discountinuation_flag], TableRefills3[patient_id], A273)</f>
        <v>0</v>
      </c>
      <c r="K273" s="1">
        <f>_xlfn.MINIFS(C:C,A:A,TableRefills3[[#This Row],[patient_id]])</f>
        <v>45669</v>
      </c>
      <c r="L273" s="1">
        <f>TableRefills3[[#This Row],[refill_date]]+TableRefills3[[#This Row],[quantity_days]]</f>
        <v>45760</v>
      </c>
    </row>
    <row r="274" spans="1:12" x14ac:dyDescent="0.25">
      <c r="A274" t="s">
        <v>66</v>
      </c>
      <c r="B274" t="s">
        <v>1385</v>
      </c>
      <c r="C274" s="1">
        <v>45760</v>
      </c>
      <c r="D274" s="9">
        <f t="shared" si="8"/>
        <v>4</v>
      </c>
      <c r="E274">
        <v>30</v>
      </c>
      <c r="F274" s="1">
        <f t="shared" si="9"/>
        <v>45730</v>
      </c>
      <c r="G274" s="1">
        <f>IF(TableRefills3[[#This Row],[prev_refill_days]]="","",TableRefills3[[#This Row],[prev_refill_days]]+TableRefills3[[#This Row],[quantity_days]])</f>
        <v>45760</v>
      </c>
      <c r="H274">
        <f>IF(TableRefills3[[#This Row],[prev_refill_end]]="","",TableRefills3[[#This Row],[refill_date]]-TableRefills3[[#This Row],[prev_refill_end]])</f>
        <v>0</v>
      </c>
      <c r="I274">
        <f>IF(TableRefills3[[#This Row],[gap_days]]="",0,IF(TableRefills3[[#This Row],[gap_days]]&gt;30,1,0))</f>
        <v>0</v>
      </c>
      <c r="J274">
        <f>_xlfn.MAXIFS(TableRefills3[discountinuation_flag], TableRefills3[patient_id], A274)</f>
        <v>0</v>
      </c>
      <c r="K274" s="1">
        <f>_xlfn.MINIFS(C:C,A:A,TableRefills3[[#This Row],[patient_id]])</f>
        <v>45669</v>
      </c>
      <c r="L274" s="1">
        <f>TableRefills3[[#This Row],[refill_date]]+TableRefills3[[#This Row],[quantity_days]]</f>
        <v>45790</v>
      </c>
    </row>
    <row r="275" spans="1:12" x14ac:dyDescent="0.25">
      <c r="A275" t="s">
        <v>66</v>
      </c>
      <c r="B275" t="s">
        <v>1385</v>
      </c>
      <c r="C275" s="1">
        <v>45787</v>
      </c>
      <c r="D275" s="9">
        <f t="shared" si="8"/>
        <v>5</v>
      </c>
      <c r="E275">
        <v>30</v>
      </c>
      <c r="F275" s="1">
        <f t="shared" si="9"/>
        <v>45760</v>
      </c>
      <c r="G275" s="1">
        <f>IF(TableRefills3[[#This Row],[prev_refill_days]]="","",TableRefills3[[#This Row],[prev_refill_days]]+TableRefills3[[#This Row],[quantity_days]])</f>
        <v>45790</v>
      </c>
      <c r="H275">
        <f>IF(TableRefills3[[#This Row],[prev_refill_end]]="","",TableRefills3[[#This Row],[refill_date]]-TableRefills3[[#This Row],[prev_refill_end]])</f>
        <v>-3</v>
      </c>
      <c r="I275">
        <f>IF(TableRefills3[[#This Row],[gap_days]]="",0,IF(TableRefills3[[#This Row],[gap_days]]&gt;30,1,0))</f>
        <v>0</v>
      </c>
      <c r="J275">
        <f>_xlfn.MAXIFS(TableRefills3[discountinuation_flag], TableRefills3[patient_id], A275)</f>
        <v>0</v>
      </c>
      <c r="K275" s="1">
        <f>_xlfn.MINIFS(C:C,A:A,TableRefills3[[#This Row],[patient_id]])</f>
        <v>45669</v>
      </c>
      <c r="L275" s="1">
        <f>TableRefills3[[#This Row],[refill_date]]+TableRefills3[[#This Row],[quantity_days]]</f>
        <v>45817</v>
      </c>
    </row>
    <row r="276" spans="1:12" x14ac:dyDescent="0.25">
      <c r="A276" t="s">
        <v>66</v>
      </c>
      <c r="B276" t="s">
        <v>1385</v>
      </c>
      <c r="C276" s="1">
        <v>45818</v>
      </c>
      <c r="D276" s="9">
        <f t="shared" si="8"/>
        <v>6</v>
      </c>
      <c r="E276">
        <v>30</v>
      </c>
      <c r="F276" s="1">
        <f t="shared" si="9"/>
        <v>45787</v>
      </c>
      <c r="G276" s="1">
        <f>IF(TableRefills3[[#This Row],[prev_refill_days]]="","",TableRefills3[[#This Row],[prev_refill_days]]+TableRefills3[[#This Row],[quantity_days]])</f>
        <v>45817</v>
      </c>
      <c r="H276">
        <f>IF(TableRefills3[[#This Row],[prev_refill_end]]="","",TableRefills3[[#This Row],[refill_date]]-TableRefills3[[#This Row],[prev_refill_end]])</f>
        <v>1</v>
      </c>
      <c r="I276">
        <f>IF(TableRefills3[[#This Row],[gap_days]]="",0,IF(TableRefills3[[#This Row],[gap_days]]&gt;30,1,0))</f>
        <v>0</v>
      </c>
      <c r="J276">
        <f>_xlfn.MAXIFS(TableRefills3[discountinuation_flag], TableRefills3[patient_id], A276)</f>
        <v>0</v>
      </c>
      <c r="K276" s="1">
        <f>_xlfn.MINIFS(C:C,A:A,TableRefills3[[#This Row],[patient_id]])</f>
        <v>45669</v>
      </c>
      <c r="L276" s="1">
        <f>TableRefills3[[#This Row],[refill_date]]+TableRefills3[[#This Row],[quantity_days]]</f>
        <v>45848</v>
      </c>
    </row>
    <row r="277" spans="1:12" x14ac:dyDescent="0.25">
      <c r="A277" t="s">
        <v>67</v>
      </c>
      <c r="B277" t="s">
        <v>1392</v>
      </c>
      <c r="C277" s="1">
        <v>45732</v>
      </c>
      <c r="D277" s="9">
        <f t="shared" si="8"/>
        <v>1</v>
      </c>
      <c r="E277">
        <v>28</v>
      </c>
      <c r="F277" s="1" t="str">
        <f t="shared" si="9"/>
        <v/>
      </c>
      <c r="G277" s="1" t="str">
        <f>IF(TableRefills3[[#This Row],[prev_refill_days]]="","",TableRefills3[[#This Row],[prev_refill_days]]+TableRefills3[[#This Row],[quantity_days]])</f>
        <v/>
      </c>
      <c r="H277" t="str">
        <f>IF(TableRefills3[[#This Row],[prev_refill_end]]="","",TableRefills3[[#This Row],[refill_date]]-TableRefills3[[#This Row],[prev_refill_end]])</f>
        <v/>
      </c>
      <c r="I277">
        <f>IF(TableRefills3[[#This Row],[gap_days]]="",0,IF(TableRefills3[[#This Row],[gap_days]]&gt;30,1,0))</f>
        <v>0</v>
      </c>
      <c r="J277">
        <f>_xlfn.MAXIFS(TableRefills3[discountinuation_flag], TableRefills3[patient_id], A277)</f>
        <v>0</v>
      </c>
      <c r="K277" s="1">
        <f>_xlfn.MINIFS(C:C,A:A,TableRefills3[[#This Row],[patient_id]])</f>
        <v>45732</v>
      </c>
      <c r="L277" s="1">
        <f>TableRefills3[[#This Row],[refill_date]]+TableRefills3[[#This Row],[quantity_days]]</f>
        <v>45760</v>
      </c>
    </row>
    <row r="278" spans="1:12" x14ac:dyDescent="0.25">
      <c r="A278" t="s">
        <v>67</v>
      </c>
      <c r="B278" t="s">
        <v>1392</v>
      </c>
      <c r="C278" s="1">
        <v>45761</v>
      </c>
      <c r="D278" s="9">
        <f t="shared" si="8"/>
        <v>2</v>
      </c>
      <c r="E278">
        <v>28</v>
      </c>
      <c r="F278" s="1">
        <f t="shared" si="9"/>
        <v>45732</v>
      </c>
      <c r="G278" s="1">
        <f>IF(TableRefills3[[#This Row],[prev_refill_days]]="","",TableRefills3[[#This Row],[prev_refill_days]]+TableRefills3[[#This Row],[quantity_days]])</f>
        <v>45760</v>
      </c>
      <c r="H278">
        <f>IF(TableRefills3[[#This Row],[prev_refill_end]]="","",TableRefills3[[#This Row],[refill_date]]-TableRefills3[[#This Row],[prev_refill_end]])</f>
        <v>1</v>
      </c>
      <c r="I278">
        <f>IF(TableRefills3[[#This Row],[gap_days]]="",0,IF(TableRefills3[[#This Row],[gap_days]]&gt;30,1,0))</f>
        <v>0</v>
      </c>
      <c r="J278">
        <f>_xlfn.MAXIFS(TableRefills3[discountinuation_flag], TableRefills3[patient_id], A278)</f>
        <v>0</v>
      </c>
      <c r="K278" s="1">
        <f>_xlfn.MINIFS(C:C,A:A,TableRefills3[[#This Row],[patient_id]])</f>
        <v>45732</v>
      </c>
      <c r="L278" s="1">
        <f>TableRefills3[[#This Row],[refill_date]]+TableRefills3[[#This Row],[quantity_days]]</f>
        <v>45789</v>
      </c>
    </row>
    <row r="279" spans="1:12" x14ac:dyDescent="0.25">
      <c r="A279" t="s">
        <v>67</v>
      </c>
      <c r="B279" t="s">
        <v>1392</v>
      </c>
      <c r="C279" s="1">
        <v>45788</v>
      </c>
      <c r="D279" s="9">
        <f t="shared" si="8"/>
        <v>3</v>
      </c>
      <c r="E279">
        <v>28</v>
      </c>
      <c r="F279" s="1">
        <f t="shared" si="9"/>
        <v>45761</v>
      </c>
      <c r="G279" s="1">
        <f>IF(TableRefills3[[#This Row],[prev_refill_days]]="","",TableRefills3[[#This Row],[prev_refill_days]]+TableRefills3[[#This Row],[quantity_days]])</f>
        <v>45789</v>
      </c>
      <c r="H279">
        <f>IF(TableRefills3[[#This Row],[prev_refill_end]]="","",TableRefills3[[#This Row],[refill_date]]-TableRefills3[[#This Row],[prev_refill_end]])</f>
        <v>-1</v>
      </c>
      <c r="I279">
        <f>IF(TableRefills3[[#This Row],[gap_days]]="",0,IF(TableRefills3[[#This Row],[gap_days]]&gt;30,1,0))</f>
        <v>0</v>
      </c>
      <c r="J279">
        <f>_xlfn.MAXIFS(TableRefills3[discountinuation_flag], TableRefills3[patient_id], A279)</f>
        <v>0</v>
      </c>
      <c r="K279" s="1">
        <f>_xlfn.MINIFS(C:C,A:A,TableRefills3[[#This Row],[patient_id]])</f>
        <v>45732</v>
      </c>
      <c r="L279" s="1">
        <f>TableRefills3[[#This Row],[refill_date]]+TableRefills3[[#This Row],[quantity_days]]</f>
        <v>45816</v>
      </c>
    </row>
    <row r="280" spans="1:12" x14ac:dyDescent="0.25">
      <c r="A280" t="s">
        <v>68</v>
      </c>
      <c r="B280" t="s">
        <v>1396</v>
      </c>
      <c r="C280" s="1">
        <v>45791</v>
      </c>
      <c r="D280" s="9">
        <f t="shared" si="8"/>
        <v>1</v>
      </c>
      <c r="E280">
        <v>21</v>
      </c>
      <c r="F280" s="1" t="str">
        <f t="shared" si="9"/>
        <v/>
      </c>
      <c r="G280" s="1" t="str">
        <f>IF(TableRefills3[[#This Row],[prev_refill_days]]="","",TableRefills3[[#This Row],[prev_refill_days]]+TableRefills3[[#This Row],[quantity_days]])</f>
        <v/>
      </c>
      <c r="H280" t="str">
        <f>IF(TableRefills3[[#This Row],[prev_refill_end]]="","",TableRefills3[[#This Row],[refill_date]]-TableRefills3[[#This Row],[prev_refill_end]])</f>
        <v/>
      </c>
      <c r="I280">
        <f>IF(TableRefills3[[#This Row],[gap_days]]="",0,IF(TableRefills3[[#This Row],[gap_days]]&gt;30,1,0))</f>
        <v>0</v>
      </c>
      <c r="J280">
        <f>_xlfn.MAXIFS(TableRefills3[discountinuation_flag], TableRefills3[patient_id], A280)</f>
        <v>0</v>
      </c>
      <c r="K280" s="1">
        <f>_xlfn.MINIFS(C:C,A:A,TableRefills3[[#This Row],[patient_id]])</f>
        <v>45791</v>
      </c>
      <c r="L280" s="1">
        <f>TableRefills3[[#This Row],[refill_date]]+TableRefills3[[#This Row],[quantity_days]]</f>
        <v>45812</v>
      </c>
    </row>
    <row r="281" spans="1:12" x14ac:dyDescent="0.25">
      <c r="A281" t="s">
        <v>68</v>
      </c>
      <c r="B281" t="s">
        <v>1396</v>
      </c>
      <c r="C281" s="1">
        <v>45813</v>
      </c>
      <c r="D281" s="9">
        <f t="shared" si="8"/>
        <v>2</v>
      </c>
      <c r="E281">
        <v>21</v>
      </c>
      <c r="F281" s="1">
        <f t="shared" si="9"/>
        <v>45791</v>
      </c>
      <c r="G281" s="1">
        <f>IF(TableRefills3[[#This Row],[prev_refill_days]]="","",TableRefills3[[#This Row],[prev_refill_days]]+TableRefills3[[#This Row],[quantity_days]])</f>
        <v>45812</v>
      </c>
      <c r="H281">
        <f>IF(TableRefills3[[#This Row],[prev_refill_end]]="","",TableRefills3[[#This Row],[refill_date]]-TableRefills3[[#This Row],[prev_refill_end]])</f>
        <v>1</v>
      </c>
      <c r="I281">
        <f>IF(TableRefills3[[#This Row],[gap_days]]="",0,IF(TableRefills3[[#This Row],[gap_days]]&gt;30,1,0))</f>
        <v>0</v>
      </c>
      <c r="J281">
        <f>_xlfn.MAXIFS(TableRefills3[discountinuation_flag], TableRefills3[patient_id], A281)</f>
        <v>0</v>
      </c>
      <c r="K281" s="1">
        <f>_xlfn.MINIFS(C:C,A:A,TableRefills3[[#This Row],[patient_id]])</f>
        <v>45791</v>
      </c>
      <c r="L281" s="1">
        <f>TableRefills3[[#This Row],[refill_date]]+TableRefills3[[#This Row],[quantity_days]]</f>
        <v>45834</v>
      </c>
    </row>
    <row r="282" spans="1:12" x14ac:dyDescent="0.25">
      <c r="A282" t="s">
        <v>68</v>
      </c>
      <c r="B282" t="s">
        <v>1396</v>
      </c>
      <c r="C282" s="1">
        <v>45835</v>
      </c>
      <c r="D282" s="9">
        <f t="shared" si="8"/>
        <v>3</v>
      </c>
      <c r="E282">
        <v>21</v>
      </c>
      <c r="F282" s="1">
        <f t="shared" si="9"/>
        <v>45813</v>
      </c>
      <c r="G282" s="1">
        <f>IF(TableRefills3[[#This Row],[prev_refill_days]]="","",TableRefills3[[#This Row],[prev_refill_days]]+TableRefills3[[#This Row],[quantity_days]])</f>
        <v>45834</v>
      </c>
      <c r="H282">
        <f>IF(TableRefills3[[#This Row],[prev_refill_end]]="","",TableRefills3[[#This Row],[refill_date]]-TableRefills3[[#This Row],[prev_refill_end]])</f>
        <v>1</v>
      </c>
      <c r="I282">
        <f>IF(TableRefills3[[#This Row],[gap_days]]="",0,IF(TableRefills3[[#This Row],[gap_days]]&gt;30,1,0))</f>
        <v>0</v>
      </c>
      <c r="J282">
        <f>_xlfn.MAXIFS(TableRefills3[discountinuation_flag], TableRefills3[patient_id], A282)</f>
        <v>0</v>
      </c>
      <c r="K282" s="1">
        <f>_xlfn.MINIFS(C:C,A:A,TableRefills3[[#This Row],[patient_id]])</f>
        <v>45791</v>
      </c>
      <c r="L282" s="1">
        <f>TableRefills3[[#This Row],[refill_date]]+TableRefills3[[#This Row],[quantity_days]]</f>
        <v>45856</v>
      </c>
    </row>
    <row r="283" spans="1:12" x14ac:dyDescent="0.25">
      <c r="A283" t="s">
        <v>68</v>
      </c>
      <c r="B283" t="s">
        <v>1396</v>
      </c>
      <c r="C283" s="1">
        <v>45856</v>
      </c>
      <c r="D283" s="9">
        <f t="shared" si="8"/>
        <v>4</v>
      </c>
      <c r="E283">
        <v>21</v>
      </c>
      <c r="F283" s="1">
        <f t="shared" si="9"/>
        <v>45835</v>
      </c>
      <c r="G283" s="1">
        <f>IF(TableRefills3[[#This Row],[prev_refill_days]]="","",TableRefills3[[#This Row],[prev_refill_days]]+TableRefills3[[#This Row],[quantity_days]])</f>
        <v>45856</v>
      </c>
      <c r="H283">
        <f>IF(TableRefills3[[#This Row],[prev_refill_end]]="","",TableRefills3[[#This Row],[refill_date]]-TableRefills3[[#This Row],[prev_refill_end]])</f>
        <v>0</v>
      </c>
      <c r="I283">
        <f>IF(TableRefills3[[#This Row],[gap_days]]="",0,IF(TableRefills3[[#This Row],[gap_days]]&gt;30,1,0))</f>
        <v>0</v>
      </c>
      <c r="J283">
        <f>_xlfn.MAXIFS(TableRefills3[discountinuation_flag], TableRefills3[patient_id], A283)</f>
        <v>0</v>
      </c>
      <c r="K283" s="1">
        <f>_xlfn.MINIFS(C:C,A:A,TableRefills3[[#This Row],[patient_id]])</f>
        <v>45791</v>
      </c>
      <c r="L283" s="1">
        <f>TableRefills3[[#This Row],[refill_date]]+TableRefills3[[#This Row],[quantity_days]]</f>
        <v>45877</v>
      </c>
    </row>
    <row r="284" spans="1:12" x14ac:dyDescent="0.25">
      <c r="A284" t="s">
        <v>68</v>
      </c>
      <c r="B284" t="s">
        <v>1396</v>
      </c>
      <c r="C284" s="1">
        <v>45880</v>
      </c>
      <c r="D284" s="9">
        <f t="shared" si="8"/>
        <v>5</v>
      </c>
      <c r="E284">
        <v>21</v>
      </c>
      <c r="F284" s="1">
        <f t="shared" si="9"/>
        <v>45856</v>
      </c>
      <c r="G284" s="1">
        <f>IF(TableRefills3[[#This Row],[prev_refill_days]]="","",TableRefills3[[#This Row],[prev_refill_days]]+TableRefills3[[#This Row],[quantity_days]])</f>
        <v>45877</v>
      </c>
      <c r="H284">
        <f>IF(TableRefills3[[#This Row],[prev_refill_end]]="","",TableRefills3[[#This Row],[refill_date]]-TableRefills3[[#This Row],[prev_refill_end]])</f>
        <v>3</v>
      </c>
      <c r="I284">
        <f>IF(TableRefills3[[#This Row],[gap_days]]="",0,IF(TableRefills3[[#This Row],[gap_days]]&gt;30,1,0))</f>
        <v>0</v>
      </c>
      <c r="J284">
        <f>_xlfn.MAXIFS(TableRefills3[discountinuation_flag], TableRefills3[patient_id], A284)</f>
        <v>0</v>
      </c>
      <c r="K284" s="1">
        <f>_xlfn.MINIFS(C:C,A:A,TableRefills3[[#This Row],[patient_id]])</f>
        <v>45791</v>
      </c>
      <c r="L284" s="1">
        <f>TableRefills3[[#This Row],[refill_date]]+TableRefills3[[#This Row],[quantity_days]]</f>
        <v>45901</v>
      </c>
    </row>
    <row r="285" spans="1:12" x14ac:dyDescent="0.25">
      <c r="A285" t="s">
        <v>68</v>
      </c>
      <c r="B285" t="s">
        <v>1396</v>
      </c>
      <c r="C285" s="1">
        <v>45900</v>
      </c>
      <c r="D285" s="9">
        <f t="shared" si="8"/>
        <v>6</v>
      </c>
      <c r="E285">
        <v>21</v>
      </c>
      <c r="F285" s="1">
        <f t="shared" si="9"/>
        <v>45880</v>
      </c>
      <c r="G285" s="1">
        <f>IF(TableRefills3[[#This Row],[prev_refill_days]]="","",TableRefills3[[#This Row],[prev_refill_days]]+TableRefills3[[#This Row],[quantity_days]])</f>
        <v>45901</v>
      </c>
      <c r="H285">
        <f>IF(TableRefills3[[#This Row],[prev_refill_end]]="","",TableRefills3[[#This Row],[refill_date]]-TableRefills3[[#This Row],[prev_refill_end]])</f>
        <v>-1</v>
      </c>
      <c r="I285">
        <f>IF(TableRefills3[[#This Row],[gap_days]]="",0,IF(TableRefills3[[#This Row],[gap_days]]&gt;30,1,0))</f>
        <v>0</v>
      </c>
      <c r="J285">
        <f>_xlfn.MAXIFS(TableRefills3[discountinuation_flag], TableRefills3[patient_id], A285)</f>
        <v>0</v>
      </c>
      <c r="K285" s="1">
        <f>_xlfn.MINIFS(C:C,A:A,TableRefills3[[#This Row],[patient_id]])</f>
        <v>45791</v>
      </c>
      <c r="L285" s="1">
        <f>TableRefills3[[#This Row],[refill_date]]+TableRefills3[[#This Row],[quantity_days]]</f>
        <v>45921</v>
      </c>
    </row>
    <row r="286" spans="1:12" x14ac:dyDescent="0.25">
      <c r="A286" t="s">
        <v>69</v>
      </c>
      <c r="B286" t="s">
        <v>1403</v>
      </c>
      <c r="C286" s="1">
        <v>45744</v>
      </c>
      <c r="D286" s="9">
        <f t="shared" si="8"/>
        <v>1</v>
      </c>
      <c r="E286">
        <v>30</v>
      </c>
      <c r="F286" s="1" t="str">
        <f t="shared" si="9"/>
        <v/>
      </c>
      <c r="G286" s="1" t="str">
        <f>IF(TableRefills3[[#This Row],[prev_refill_days]]="","",TableRefills3[[#This Row],[prev_refill_days]]+TableRefills3[[#This Row],[quantity_days]])</f>
        <v/>
      </c>
      <c r="H286" t="str">
        <f>IF(TableRefills3[[#This Row],[prev_refill_end]]="","",TableRefills3[[#This Row],[refill_date]]-TableRefills3[[#This Row],[prev_refill_end]])</f>
        <v/>
      </c>
      <c r="I286">
        <f>IF(TableRefills3[[#This Row],[gap_days]]="",0,IF(TableRefills3[[#This Row],[gap_days]]&gt;30,1,0))</f>
        <v>0</v>
      </c>
      <c r="J286">
        <f>_xlfn.MAXIFS(TableRefills3[discountinuation_flag], TableRefills3[patient_id], A286)</f>
        <v>0</v>
      </c>
      <c r="K286" s="1">
        <f>_xlfn.MINIFS(C:C,A:A,TableRefills3[[#This Row],[patient_id]])</f>
        <v>45744</v>
      </c>
      <c r="L286" s="1">
        <f>TableRefills3[[#This Row],[refill_date]]+TableRefills3[[#This Row],[quantity_days]]</f>
        <v>45774</v>
      </c>
    </row>
    <row r="287" spans="1:12" x14ac:dyDescent="0.25">
      <c r="A287" t="s">
        <v>69</v>
      </c>
      <c r="B287" t="s">
        <v>1403</v>
      </c>
      <c r="C287" s="1">
        <v>45771</v>
      </c>
      <c r="D287" s="9">
        <f t="shared" si="8"/>
        <v>2</v>
      </c>
      <c r="E287">
        <v>30</v>
      </c>
      <c r="F287" s="1">
        <f t="shared" si="9"/>
        <v>45744</v>
      </c>
      <c r="G287" s="1">
        <f>IF(TableRefills3[[#This Row],[prev_refill_days]]="","",TableRefills3[[#This Row],[prev_refill_days]]+TableRefills3[[#This Row],[quantity_days]])</f>
        <v>45774</v>
      </c>
      <c r="H287">
        <f>IF(TableRefills3[[#This Row],[prev_refill_end]]="","",TableRefills3[[#This Row],[refill_date]]-TableRefills3[[#This Row],[prev_refill_end]])</f>
        <v>-3</v>
      </c>
      <c r="I287">
        <f>IF(TableRefills3[[#This Row],[gap_days]]="",0,IF(TableRefills3[[#This Row],[gap_days]]&gt;30,1,0))</f>
        <v>0</v>
      </c>
      <c r="J287">
        <f>_xlfn.MAXIFS(TableRefills3[discountinuation_flag], TableRefills3[patient_id], A287)</f>
        <v>0</v>
      </c>
      <c r="K287" s="1">
        <f>_xlfn.MINIFS(C:C,A:A,TableRefills3[[#This Row],[patient_id]])</f>
        <v>45744</v>
      </c>
      <c r="L287" s="1">
        <f>TableRefills3[[#This Row],[refill_date]]+TableRefills3[[#This Row],[quantity_days]]</f>
        <v>45801</v>
      </c>
    </row>
    <row r="288" spans="1:12" x14ac:dyDescent="0.25">
      <c r="A288" t="s">
        <v>69</v>
      </c>
      <c r="B288" t="s">
        <v>1403</v>
      </c>
      <c r="C288" s="1">
        <v>45802</v>
      </c>
      <c r="D288" s="9">
        <f t="shared" si="8"/>
        <v>3</v>
      </c>
      <c r="E288">
        <v>30</v>
      </c>
      <c r="F288" s="1">
        <f t="shared" si="9"/>
        <v>45771</v>
      </c>
      <c r="G288" s="1">
        <f>IF(TableRefills3[[#This Row],[prev_refill_days]]="","",TableRefills3[[#This Row],[prev_refill_days]]+TableRefills3[[#This Row],[quantity_days]])</f>
        <v>45801</v>
      </c>
      <c r="H288">
        <f>IF(TableRefills3[[#This Row],[prev_refill_end]]="","",TableRefills3[[#This Row],[refill_date]]-TableRefills3[[#This Row],[prev_refill_end]])</f>
        <v>1</v>
      </c>
      <c r="I288">
        <f>IF(TableRefills3[[#This Row],[gap_days]]="",0,IF(TableRefills3[[#This Row],[gap_days]]&gt;30,1,0))</f>
        <v>0</v>
      </c>
      <c r="J288">
        <f>_xlfn.MAXIFS(TableRefills3[discountinuation_flag], TableRefills3[patient_id], A288)</f>
        <v>0</v>
      </c>
      <c r="K288" s="1">
        <f>_xlfn.MINIFS(C:C,A:A,TableRefills3[[#This Row],[patient_id]])</f>
        <v>45744</v>
      </c>
      <c r="L288" s="1">
        <f>TableRefills3[[#This Row],[refill_date]]+TableRefills3[[#This Row],[quantity_days]]</f>
        <v>45832</v>
      </c>
    </row>
    <row r="289" spans="1:12" x14ac:dyDescent="0.25">
      <c r="A289" t="s">
        <v>69</v>
      </c>
      <c r="B289" t="s">
        <v>1403</v>
      </c>
      <c r="C289" s="1">
        <v>45833</v>
      </c>
      <c r="D289" s="9">
        <f t="shared" si="8"/>
        <v>4</v>
      </c>
      <c r="E289">
        <v>30</v>
      </c>
      <c r="F289" s="1">
        <f t="shared" si="9"/>
        <v>45802</v>
      </c>
      <c r="G289" s="1">
        <f>IF(TableRefills3[[#This Row],[prev_refill_days]]="","",TableRefills3[[#This Row],[prev_refill_days]]+TableRefills3[[#This Row],[quantity_days]])</f>
        <v>45832</v>
      </c>
      <c r="H289">
        <f>IF(TableRefills3[[#This Row],[prev_refill_end]]="","",TableRefills3[[#This Row],[refill_date]]-TableRefills3[[#This Row],[prev_refill_end]])</f>
        <v>1</v>
      </c>
      <c r="I289">
        <f>IF(TableRefills3[[#This Row],[gap_days]]="",0,IF(TableRefills3[[#This Row],[gap_days]]&gt;30,1,0))</f>
        <v>0</v>
      </c>
      <c r="J289">
        <f>_xlfn.MAXIFS(TableRefills3[discountinuation_flag], TableRefills3[patient_id], A289)</f>
        <v>0</v>
      </c>
      <c r="K289" s="1">
        <f>_xlfn.MINIFS(C:C,A:A,TableRefills3[[#This Row],[patient_id]])</f>
        <v>45744</v>
      </c>
      <c r="L289" s="1">
        <f>TableRefills3[[#This Row],[refill_date]]+TableRefills3[[#This Row],[quantity_days]]</f>
        <v>45863</v>
      </c>
    </row>
    <row r="290" spans="1:12" x14ac:dyDescent="0.25">
      <c r="A290" t="s">
        <v>69</v>
      </c>
      <c r="B290" t="s">
        <v>1403</v>
      </c>
      <c r="C290" s="1">
        <v>45865</v>
      </c>
      <c r="D290" s="9">
        <f t="shared" si="8"/>
        <v>5</v>
      </c>
      <c r="E290">
        <v>30</v>
      </c>
      <c r="F290" s="1">
        <f t="shared" si="9"/>
        <v>45833</v>
      </c>
      <c r="G290" s="1">
        <f>IF(TableRefills3[[#This Row],[prev_refill_days]]="","",TableRefills3[[#This Row],[prev_refill_days]]+TableRefills3[[#This Row],[quantity_days]])</f>
        <v>45863</v>
      </c>
      <c r="H290">
        <f>IF(TableRefills3[[#This Row],[prev_refill_end]]="","",TableRefills3[[#This Row],[refill_date]]-TableRefills3[[#This Row],[prev_refill_end]])</f>
        <v>2</v>
      </c>
      <c r="I290">
        <f>IF(TableRefills3[[#This Row],[gap_days]]="",0,IF(TableRefills3[[#This Row],[gap_days]]&gt;30,1,0))</f>
        <v>0</v>
      </c>
      <c r="J290">
        <f>_xlfn.MAXIFS(TableRefills3[discountinuation_flag], TableRefills3[patient_id], A290)</f>
        <v>0</v>
      </c>
      <c r="K290" s="1">
        <f>_xlfn.MINIFS(C:C,A:A,TableRefills3[[#This Row],[patient_id]])</f>
        <v>45744</v>
      </c>
      <c r="L290" s="1">
        <f>TableRefills3[[#This Row],[refill_date]]+TableRefills3[[#This Row],[quantity_days]]</f>
        <v>45895</v>
      </c>
    </row>
    <row r="291" spans="1:12" x14ac:dyDescent="0.25">
      <c r="A291" t="s">
        <v>70</v>
      </c>
      <c r="B291" t="s">
        <v>1409</v>
      </c>
      <c r="C291" s="1">
        <v>45833</v>
      </c>
      <c r="D291" s="9">
        <f t="shared" si="8"/>
        <v>1</v>
      </c>
      <c r="E291">
        <v>30</v>
      </c>
      <c r="F291" s="1" t="str">
        <f t="shared" si="9"/>
        <v/>
      </c>
      <c r="G291" s="1" t="str">
        <f>IF(TableRefills3[[#This Row],[prev_refill_days]]="","",TableRefills3[[#This Row],[prev_refill_days]]+TableRefills3[[#This Row],[quantity_days]])</f>
        <v/>
      </c>
      <c r="H291" t="str">
        <f>IF(TableRefills3[[#This Row],[prev_refill_end]]="","",TableRefills3[[#This Row],[refill_date]]-TableRefills3[[#This Row],[prev_refill_end]])</f>
        <v/>
      </c>
      <c r="I291">
        <f>IF(TableRefills3[[#This Row],[gap_days]]="",0,IF(TableRefills3[[#This Row],[gap_days]]&gt;30,1,0))</f>
        <v>0</v>
      </c>
      <c r="J291">
        <f>_xlfn.MAXIFS(TableRefills3[discountinuation_flag], TableRefills3[patient_id], A291)</f>
        <v>0</v>
      </c>
      <c r="K291" s="1">
        <f>_xlfn.MINIFS(C:C,A:A,TableRefills3[[#This Row],[patient_id]])</f>
        <v>45833</v>
      </c>
      <c r="L291" s="1">
        <f>TableRefills3[[#This Row],[refill_date]]+TableRefills3[[#This Row],[quantity_days]]</f>
        <v>45863</v>
      </c>
    </row>
    <row r="292" spans="1:12" x14ac:dyDescent="0.25">
      <c r="A292" t="s">
        <v>70</v>
      </c>
      <c r="B292" t="s">
        <v>1409</v>
      </c>
      <c r="C292" s="1">
        <v>45863</v>
      </c>
      <c r="D292" s="9">
        <f t="shared" si="8"/>
        <v>2</v>
      </c>
      <c r="E292">
        <v>30</v>
      </c>
      <c r="F292" s="1">
        <f t="shared" si="9"/>
        <v>45833</v>
      </c>
      <c r="G292" s="1">
        <f>IF(TableRefills3[[#This Row],[prev_refill_days]]="","",TableRefills3[[#This Row],[prev_refill_days]]+TableRefills3[[#This Row],[quantity_days]])</f>
        <v>45863</v>
      </c>
      <c r="H292">
        <f>IF(TableRefills3[[#This Row],[prev_refill_end]]="","",TableRefills3[[#This Row],[refill_date]]-TableRefills3[[#This Row],[prev_refill_end]])</f>
        <v>0</v>
      </c>
      <c r="I292">
        <f>IF(TableRefills3[[#This Row],[gap_days]]="",0,IF(TableRefills3[[#This Row],[gap_days]]&gt;30,1,0))</f>
        <v>0</v>
      </c>
      <c r="J292">
        <f>_xlfn.MAXIFS(TableRefills3[discountinuation_flag], TableRefills3[patient_id], A292)</f>
        <v>0</v>
      </c>
      <c r="K292" s="1">
        <f>_xlfn.MINIFS(C:C,A:A,TableRefills3[[#This Row],[patient_id]])</f>
        <v>45833</v>
      </c>
      <c r="L292" s="1">
        <f>TableRefills3[[#This Row],[refill_date]]+TableRefills3[[#This Row],[quantity_days]]</f>
        <v>45893</v>
      </c>
    </row>
    <row r="293" spans="1:12" x14ac:dyDescent="0.25">
      <c r="A293" t="s">
        <v>70</v>
      </c>
      <c r="B293" t="s">
        <v>1409</v>
      </c>
      <c r="C293" s="1">
        <v>45891</v>
      </c>
      <c r="D293" s="9">
        <f t="shared" si="8"/>
        <v>3</v>
      </c>
      <c r="E293">
        <v>30</v>
      </c>
      <c r="F293" s="1">
        <f t="shared" si="9"/>
        <v>45863</v>
      </c>
      <c r="G293" s="1">
        <f>IF(TableRefills3[[#This Row],[prev_refill_days]]="","",TableRefills3[[#This Row],[prev_refill_days]]+TableRefills3[[#This Row],[quantity_days]])</f>
        <v>45893</v>
      </c>
      <c r="H293">
        <f>IF(TableRefills3[[#This Row],[prev_refill_end]]="","",TableRefills3[[#This Row],[refill_date]]-TableRefills3[[#This Row],[prev_refill_end]])</f>
        <v>-2</v>
      </c>
      <c r="I293">
        <f>IF(TableRefills3[[#This Row],[gap_days]]="",0,IF(TableRefills3[[#This Row],[gap_days]]&gt;30,1,0))</f>
        <v>0</v>
      </c>
      <c r="J293">
        <f>_xlfn.MAXIFS(TableRefills3[discountinuation_flag], TableRefills3[patient_id], A293)</f>
        <v>0</v>
      </c>
      <c r="K293" s="1">
        <f>_xlfn.MINIFS(C:C,A:A,TableRefills3[[#This Row],[patient_id]])</f>
        <v>45833</v>
      </c>
      <c r="L293" s="1">
        <f>TableRefills3[[#This Row],[refill_date]]+TableRefills3[[#This Row],[quantity_days]]</f>
        <v>45921</v>
      </c>
    </row>
    <row r="294" spans="1:12" x14ac:dyDescent="0.25">
      <c r="A294" t="s">
        <v>71</v>
      </c>
      <c r="B294" t="s">
        <v>1413</v>
      </c>
      <c r="C294" s="1">
        <v>45745</v>
      </c>
      <c r="D294" s="9">
        <f t="shared" si="8"/>
        <v>1</v>
      </c>
      <c r="E294">
        <v>28</v>
      </c>
      <c r="F294" s="1" t="str">
        <f t="shared" si="9"/>
        <v/>
      </c>
      <c r="G294" s="1" t="str">
        <f>IF(TableRefills3[[#This Row],[prev_refill_days]]="","",TableRefills3[[#This Row],[prev_refill_days]]+TableRefills3[[#This Row],[quantity_days]])</f>
        <v/>
      </c>
      <c r="H294" t="str">
        <f>IF(TableRefills3[[#This Row],[prev_refill_end]]="","",TableRefills3[[#This Row],[refill_date]]-TableRefills3[[#This Row],[prev_refill_end]])</f>
        <v/>
      </c>
      <c r="I294">
        <f>IF(TableRefills3[[#This Row],[gap_days]]="",0,IF(TableRefills3[[#This Row],[gap_days]]&gt;30,1,0))</f>
        <v>0</v>
      </c>
      <c r="J294">
        <f>_xlfn.MAXIFS(TableRefills3[discountinuation_flag], TableRefills3[patient_id], A294)</f>
        <v>0</v>
      </c>
      <c r="K294" s="1">
        <f>_xlfn.MINIFS(C:C,A:A,TableRefills3[[#This Row],[patient_id]])</f>
        <v>45745</v>
      </c>
      <c r="L294" s="1">
        <f>TableRefills3[[#This Row],[refill_date]]+TableRefills3[[#This Row],[quantity_days]]</f>
        <v>45773</v>
      </c>
    </row>
    <row r="295" spans="1:12" x14ac:dyDescent="0.25">
      <c r="A295" t="s">
        <v>71</v>
      </c>
      <c r="B295" t="s">
        <v>1413</v>
      </c>
      <c r="C295" s="1">
        <v>45774</v>
      </c>
      <c r="D295" s="9">
        <f t="shared" si="8"/>
        <v>2</v>
      </c>
      <c r="E295">
        <v>28</v>
      </c>
      <c r="F295" s="1">
        <f t="shared" si="9"/>
        <v>45745</v>
      </c>
      <c r="G295" s="1">
        <f>IF(TableRefills3[[#This Row],[prev_refill_days]]="","",TableRefills3[[#This Row],[prev_refill_days]]+TableRefills3[[#This Row],[quantity_days]])</f>
        <v>45773</v>
      </c>
      <c r="H295">
        <f>IF(TableRefills3[[#This Row],[prev_refill_end]]="","",TableRefills3[[#This Row],[refill_date]]-TableRefills3[[#This Row],[prev_refill_end]])</f>
        <v>1</v>
      </c>
      <c r="I295">
        <f>IF(TableRefills3[[#This Row],[gap_days]]="",0,IF(TableRefills3[[#This Row],[gap_days]]&gt;30,1,0))</f>
        <v>0</v>
      </c>
      <c r="J295">
        <f>_xlfn.MAXIFS(TableRefills3[discountinuation_flag], TableRefills3[patient_id], A295)</f>
        <v>0</v>
      </c>
      <c r="K295" s="1">
        <f>_xlfn.MINIFS(C:C,A:A,TableRefills3[[#This Row],[patient_id]])</f>
        <v>45745</v>
      </c>
      <c r="L295" s="1">
        <f>TableRefills3[[#This Row],[refill_date]]+TableRefills3[[#This Row],[quantity_days]]</f>
        <v>45802</v>
      </c>
    </row>
    <row r="296" spans="1:12" x14ac:dyDescent="0.25">
      <c r="A296" t="s">
        <v>71</v>
      </c>
      <c r="B296" t="s">
        <v>1413</v>
      </c>
      <c r="C296" s="1">
        <v>45801</v>
      </c>
      <c r="D296" s="9">
        <f t="shared" si="8"/>
        <v>3</v>
      </c>
      <c r="E296">
        <v>28</v>
      </c>
      <c r="F296" s="1">
        <f t="shared" si="9"/>
        <v>45774</v>
      </c>
      <c r="G296" s="1">
        <f>IF(TableRefills3[[#This Row],[prev_refill_days]]="","",TableRefills3[[#This Row],[prev_refill_days]]+TableRefills3[[#This Row],[quantity_days]])</f>
        <v>45802</v>
      </c>
      <c r="H296">
        <f>IF(TableRefills3[[#This Row],[prev_refill_end]]="","",TableRefills3[[#This Row],[refill_date]]-TableRefills3[[#This Row],[prev_refill_end]])</f>
        <v>-1</v>
      </c>
      <c r="I296">
        <f>IF(TableRefills3[[#This Row],[gap_days]]="",0,IF(TableRefills3[[#This Row],[gap_days]]&gt;30,1,0))</f>
        <v>0</v>
      </c>
      <c r="J296">
        <f>_xlfn.MAXIFS(TableRefills3[discountinuation_flag], TableRefills3[patient_id], A296)</f>
        <v>0</v>
      </c>
      <c r="K296" s="1">
        <f>_xlfn.MINIFS(C:C,A:A,TableRefills3[[#This Row],[patient_id]])</f>
        <v>45745</v>
      </c>
      <c r="L296" s="1">
        <f>TableRefills3[[#This Row],[refill_date]]+TableRefills3[[#This Row],[quantity_days]]</f>
        <v>45829</v>
      </c>
    </row>
    <row r="297" spans="1:12" x14ac:dyDescent="0.25">
      <c r="A297" t="s">
        <v>71</v>
      </c>
      <c r="B297" t="s">
        <v>1413</v>
      </c>
      <c r="C297" s="1">
        <v>45826</v>
      </c>
      <c r="D297" s="9">
        <f t="shared" si="8"/>
        <v>4</v>
      </c>
      <c r="E297">
        <v>28</v>
      </c>
      <c r="F297" s="1">
        <f t="shared" si="9"/>
        <v>45801</v>
      </c>
      <c r="G297" s="1">
        <f>IF(TableRefills3[[#This Row],[prev_refill_days]]="","",TableRefills3[[#This Row],[prev_refill_days]]+TableRefills3[[#This Row],[quantity_days]])</f>
        <v>45829</v>
      </c>
      <c r="H297">
        <f>IF(TableRefills3[[#This Row],[prev_refill_end]]="","",TableRefills3[[#This Row],[refill_date]]-TableRefills3[[#This Row],[prev_refill_end]])</f>
        <v>-3</v>
      </c>
      <c r="I297">
        <f>IF(TableRefills3[[#This Row],[gap_days]]="",0,IF(TableRefills3[[#This Row],[gap_days]]&gt;30,1,0))</f>
        <v>0</v>
      </c>
      <c r="J297">
        <f>_xlfn.MAXIFS(TableRefills3[discountinuation_flag], TableRefills3[patient_id], A297)</f>
        <v>0</v>
      </c>
      <c r="K297" s="1">
        <f>_xlfn.MINIFS(C:C,A:A,TableRefills3[[#This Row],[patient_id]])</f>
        <v>45745</v>
      </c>
      <c r="L297" s="1">
        <f>TableRefills3[[#This Row],[refill_date]]+TableRefills3[[#This Row],[quantity_days]]</f>
        <v>45854</v>
      </c>
    </row>
    <row r="298" spans="1:12" x14ac:dyDescent="0.25">
      <c r="A298" t="s">
        <v>71</v>
      </c>
      <c r="B298" t="s">
        <v>1413</v>
      </c>
      <c r="C298" s="1">
        <v>45855</v>
      </c>
      <c r="D298" s="9">
        <f t="shared" si="8"/>
        <v>5</v>
      </c>
      <c r="E298">
        <v>28</v>
      </c>
      <c r="F298" s="1">
        <f t="shared" si="9"/>
        <v>45826</v>
      </c>
      <c r="G298" s="1">
        <f>IF(TableRefills3[[#This Row],[prev_refill_days]]="","",TableRefills3[[#This Row],[prev_refill_days]]+TableRefills3[[#This Row],[quantity_days]])</f>
        <v>45854</v>
      </c>
      <c r="H298">
        <f>IF(TableRefills3[[#This Row],[prev_refill_end]]="","",TableRefills3[[#This Row],[refill_date]]-TableRefills3[[#This Row],[prev_refill_end]])</f>
        <v>1</v>
      </c>
      <c r="I298">
        <f>IF(TableRefills3[[#This Row],[gap_days]]="",0,IF(TableRefills3[[#This Row],[gap_days]]&gt;30,1,0))</f>
        <v>0</v>
      </c>
      <c r="J298">
        <f>_xlfn.MAXIFS(TableRefills3[discountinuation_flag], TableRefills3[patient_id], A298)</f>
        <v>0</v>
      </c>
      <c r="K298" s="1">
        <f>_xlfn.MINIFS(C:C,A:A,TableRefills3[[#This Row],[patient_id]])</f>
        <v>45745</v>
      </c>
      <c r="L298" s="1">
        <f>TableRefills3[[#This Row],[refill_date]]+TableRefills3[[#This Row],[quantity_days]]</f>
        <v>45883</v>
      </c>
    </row>
    <row r="299" spans="1:12" x14ac:dyDescent="0.25">
      <c r="A299" t="s">
        <v>72</v>
      </c>
      <c r="B299" t="s">
        <v>1419</v>
      </c>
      <c r="C299" s="1">
        <v>45749</v>
      </c>
      <c r="D299" s="9">
        <f t="shared" si="8"/>
        <v>1</v>
      </c>
      <c r="E299">
        <v>30</v>
      </c>
      <c r="F299" s="1" t="str">
        <f t="shared" si="9"/>
        <v/>
      </c>
      <c r="G299" s="1" t="str">
        <f>IF(TableRefills3[[#This Row],[prev_refill_days]]="","",TableRefills3[[#This Row],[prev_refill_days]]+TableRefills3[[#This Row],[quantity_days]])</f>
        <v/>
      </c>
      <c r="H299" t="str">
        <f>IF(TableRefills3[[#This Row],[prev_refill_end]]="","",TableRefills3[[#This Row],[refill_date]]-TableRefills3[[#This Row],[prev_refill_end]])</f>
        <v/>
      </c>
      <c r="I299">
        <f>IF(TableRefills3[[#This Row],[gap_days]]="",0,IF(TableRefills3[[#This Row],[gap_days]]&gt;30,1,0))</f>
        <v>0</v>
      </c>
      <c r="J299">
        <f>_xlfn.MAXIFS(TableRefills3[discountinuation_flag], TableRefills3[patient_id], A299)</f>
        <v>0</v>
      </c>
      <c r="K299" s="1">
        <f>_xlfn.MINIFS(C:C,A:A,TableRefills3[[#This Row],[patient_id]])</f>
        <v>45749</v>
      </c>
      <c r="L299" s="1">
        <f>TableRefills3[[#This Row],[refill_date]]+TableRefills3[[#This Row],[quantity_days]]</f>
        <v>45779</v>
      </c>
    </row>
    <row r="300" spans="1:12" x14ac:dyDescent="0.25">
      <c r="A300" t="s">
        <v>72</v>
      </c>
      <c r="B300" t="s">
        <v>1419</v>
      </c>
      <c r="C300" s="1">
        <v>45778</v>
      </c>
      <c r="D300" s="9">
        <f t="shared" si="8"/>
        <v>2</v>
      </c>
      <c r="E300">
        <v>30</v>
      </c>
      <c r="F300" s="1">
        <f t="shared" si="9"/>
        <v>45749</v>
      </c>
      <c r="G300" s="1">
        <f>IF(TableRefills3[[#This Row],[prev_refill_days]]="","",TableRefills3[[#This Row],[prev_refill_days]]+TableRefills3[[#This Row],[quantity_days]])</f>
        <v>45779</v>
      </c>
      <c r="H300">
        <f>IF(TableRefills3[[#This Row],[prev_refill_end]]="","",TableRefills3[[#This Row],[refill_date]]-TableRefills3[[#This Row],[prev_refill_end]])</f>
        <v>-1</v>
      </c>
      <c r="I300">
        <f>IF(TableRefills3[[#This Row],[gap_days]]="",0,IF(TableRefills3[[#This Row],[gap_days]]&gt;30,1,0))</f>
        <v>0</v>
      </c>
      <c r="J300">
        <f>_xlfn.MAXIFS(TableRefills3[discountinuation_flag], TableRefills3[patient_id], A300)</f>
        <v>0</v>
      </c>
      <c r="K300" s="1">
        <f>_xlfn.MINIFS(C:C,A:A,TableRefills3[[#This Row],[patient_id]])</f>
        <v>45749</v>
      </c>
      <c r="L300" s="1">
        <f>TableRefills3[[#This Row],[refill_date]]+TableRefills3[[#This Row],[quantity_days]]</f>
        <v>45808</v>
      </c>
    </row>
    <row r="301" spans="1:12" x14ac:dyDescent="0.25">
      <c r="A301" t="s">
        <v>72</v>
      </c>
      <c r="B301" t="s">
        <v>1419</v>
      </c>
      <c r="C301" s="1">
        <v>45807</v>
      </c>
      <c r="D301" s="9">
        <f t="shared" si="8"/>
        <v>3</v>
      </c>
      <c r="E301">
        <v>30</v>
      </c>
      <c r="F301" s="1">
        <f t="shared" si="9"/>
        <v>45778</v>
      </c>
      <c r="G301" s="1">
        <f>IF(TableRefills3[[#This Row],[prev_refill_days]]="","",TableRefills3[[#This Row],[prev_refill_days]]+TableRefills3[[#This Row],[quantity_days]])</f>
        <v>45808</v>
      </c>
      <c r="H301">
        <f>IF(TableRefills3[[#This Row],[prev_refill_end]]="","",TableRefills3[[#This Row],[refill_date]]-TableRefills3[[#This Row],[prev_refill_end]])</f>
        <v>-1</v>
      </c>
      <c r="I301">
        <f>IF(TableRefills3[[#This Row],[gap_days]]="",0,IF(TableRefills3[[#This Row],[gap_days]]&gt;30,1,0))</f>
        <v>0</v>
      </c>
      <c r="J301">
        <f>_xlfn.MAXIFS(TableRefills3[discountinuation_flag], TableRefills3[patient_id], A301)</f>
        <v>0</v>
      </c>
      <c r="K301" s="1">
        <f>_xlfn.MINIFS(C:C,A:A,TableRefills3[[#This Row],[patient_id]])</f>
        <v>45749</v>
      </c>
      <c r="L301" s="1">
        <f>TableRefills3[[#This Row],[refill_date]]+TableRefills3[[#This Row],[quantity_days]]</f>
        <v>45837</v>
      </c>
    </row>
    <row r="302" spans="1:12" x14ac:dyDescent="0.25">
      <c r="A302" t="s">
        <v>72</v>
      </c>
      <c r="B302" t="s">
        <v>1419</v>
      </c>
      <c r="C302" s="1">
        <v>45837</v>
      </c>
      <c r="D302" s="9">
        <f t="shared" si="8"/>
        <v>4</v>
      </c>
      <c r="E302">
        <v>30</v>
      </c>
      <c r="F302" s="1">
        <f t="shared" si="9"/>
        <v>45807</v>
      </c>
      <c r="G302" s="1">
        <f>IF(TableRefills3[[#This Row],[prev_refill_days]]="","",TableRefills3[[#This Row],[prev_refill_days]]+TableRefills3[[#This Row],[quantity_days]])</f>
        <v>45837</v>
      </c>
      <c r="H302">
        <f>IF(TableRefills3[[#This Row],[prev_refill_end]]="","",TableRefills3[[#This Row],[refill_date]]-TableRefills3[[#This Row],[prev_refill_end]])</f>
        <v>0</v>
      </c>
      <c r="I302">
        <f>IF(TableRefills3[[#This Row],[gap_days]]="",0,IF(TableRefills3[[#This Row],[gap_days]]&gt;30,1,0))</f>
        <v>0</v>
      </c>
      <c r="J302">
        <f>_xlfn.MAXIFS(TableRefills3[discountinuation_flag], TableRefills3[patient_id], A302)</f>
        <v>0</v>
      </c>
      <c r="K302" s="1">
        <f>_xlfn.MINIFS(C:C,A:A,TableRefills3[[#This Row],[patient_id]])</f>
        <v>45749</v>
      </c>
      <c r="L302" s="1">
        <f>TableRefills3[[#This Row],[refill_date]]+TableRefills3[[#This Row],[quantity_days]]</f>
        <v>45867</v>
      </c>
    </row>
    <row r="303" spans="1:12" x14ac:dyDescent="0.25">
      <c r="A303" t="s">
        <v>73</v>
      </c>
      <c r="B303" t="s">
        <v>1424</v>
      </c>
      <c r="C303" s="1">
        <v>45700</v>
      </c>
      <c r="D303" s="9">
        <f t="shared" si="8"/>
        <v>1</v>
      </c>
      <c r="E303">
        <v>30</v>
      </c>
      <c r="F303" s="1" t="str">
        <f t="shared" si="9"/>
        <v/>
      </c>
      <c r="G303" s="1" t="str">
        <f>IF(TableRefills3[[#This Row],[prev_refill_days]]="","",TableRefills3[[#This Row],[prev_refill_days]]+TableRefills3[[#This Row],[quantity_days]])</f>
        <v/>
      </c>
      <c r="H303" t="str">
        <f>IF(TableRefills3[[#This Row],[prev_refill_end]]="","",TableRefills3[[#This Row],[refill_date]]-TableRefills3[[#This Row],[prev_refill_end]])</f>
        <v/>
      </c>
      <c r="I303">
        <f>IF(TableRefills3[[#This Row],[gap_days]]="",0,IF(TableRefills3[[#This Row],[gap_days]]&gt;30,1,0))</f>
        <v>0</v>
      </c>
      <c r="J303">
        <f>_xlfn.MAXIFS(TableRefills3[discountinuation_flag], TableRefills3[patient_id], A303)</f>
        <v>0</v>
      </c>
      <c r="K303" s="1">
        <f>_xlfn.MINIFS(C:C,A:A,TableRefills3[[#This Row],[patient_id]])</f>
        <v>45700</v>
      </c>
      <c r="L303" s="1">
        <f>TableRefills3[[#This Row],[refill_date]]+TableRefills3[[#This Row],[quantity_days]]</f>
        <v>45730</v>
      </c>
    </row>
    <row r="304" spans="1:12" x14ac:dyDescent="0.25">
      <c r="A304" t="s">
        <v>73</v>
      </c>
      <c r="B304" t="s">
        <v>1424</v>
      </c>
      <c r="C304" s="1">
        <v>45727</v>
      </c>
      <c r="D304" s="9">
        <f t="shared" si="8"/>
        <v>2</v>
      </c>
      <c r="E304">
        <v>30</v>
      </c>
      <c r="F304" s="1">
        <f t="shared" si="9"/>
        <v>45700</v>
      </c>
      <c r="G304" s="1">
        <f>IF(TableRefills3[[#This Row],[prev_refill_days]]="","",TableRefills3[[#This Row],[prev_refill_days]]+TableRefills3[[#This Row],[quantity_days]])</f>
        <v>45730</v>
      </c>
      <c r="H304">
        <f>IF(TableRefills3[[#This Row],[prev_refill_end]]="","",TableRefills3[[#This Row],[refill_date]]-TableRefills3[[#This Row],[prev_refill_end]])</f>
        <v>-3</v>
      </c>
      <c r="I304">
        <f>IF(TableRefills3[[#This Row],[gap_days]]="",0,IF(TableRefills3[[#This Row],[gap_days]]&gt;30,1,0))</f>
        <v>0</v>
      </c>
      <c r="J304">
        <f>_xlfn.MAXIFS(TableRefills3[discountinuation_flag], TableRefills3[patient_id], A304)</f>
        <v>0</v>
      </c>
      <c r="K304" s="1">
        <f>_xlfn.MINIFS(C:C,A:A,TableRefills3[[#This Row],[patient_id]])</f>
        <v>45700</v>
      </c>
      <c r="L304" s="1">
        <f>TableRefills3[[#This Row],[refill_date]]+TableRefills3[[#This Row],[quantity_days]]</f>
        <v>45757</v>
      </c>
    </row>
    <row r="305" spans="1:12" x14ac:dyDescent="0.25">
      <c r="A305" t="s">
        <v>73</v>
      </c>
      <c r="B305" t="s">
        <v>1424</v>
      </c>
      <c r="C305" s="1">
        <v>45758</v>
      </c>
      <c r="D305" s="9">
        <f t="shared" si="8"/>
        <v>3</v>
      </c>
      <c r="E305">
        <v>30</v>
      </c>
      <c r="F305" s="1">
        <f t="shared" si="9"/>
        <v>45727</v>
      </c>
      <c r="G305" s="1">
        <f>IF(TableRefills3[[#This Row],[prev_refill_days]]="","",TableRefills3[[#This Row],[prev_refill_days]]+TableRefills3[[#This Row],[quantity_days]])</f>
        <v>45757</v>
      </c>
      <c r="H305">
        <f>IF(TableRefills3[[#This Row],[prev_refill_end]]="","",TableRefills3[[#This Row],[refill_date]]-TableRefills3[[#This Row],[prev_refill_end]])</f>
        <v>1</v>
      </c>
      <c r="I305">
        <f>IF(TableRefills3[[#This Row],[gap_days]]="",0,IF(TableRefills3[[#This Row],[gap_days]]&gt;30,1,0))</f>
        <v>0</v>
      </c>
      <c r="J305">
        <f>_xlfn.MAXIFS(TableRefills3[discountinuation_flag], TableRefills3[patient_id], A305)</f>
        <v>0</v>
      </c>
      <c r="K305" s="1">
        <f>_xlfn.MINIFS(C:C,A:A,TableRefills3[[#This Row],[patient_id]])</f>
        <v>45700</v>
      </c>
      <c r="L305" s="1">
        <f>TableRefills3[[#This Row],[refill_date]]+TableRefills3[[#This Row],[quantity_days]]</f>
        <v>45788</v>
      </c>
    </row>
    <row r="306" spans="1:12" x14ac:dyDescent="0.25">
      <c r="A306" t="s">
        <v>74</v>
      </c>
      <c r="B306" t="s">
        <v>1428</v>
      </c>
      <c r="C306" s="1">
        <v>45662</v>
      </c>
      <c r="D306" s="9">
        <f t="shared" si="8"/>
        <v>1</v>
      </c>
      <c r="E306">
        <v>28</v>
      </c>
      <c r="F306" s="1" t="str">
        <f t="shared" si="9"/>
        <v/>
      </c>
      <c r="G306" s="1" t="str">
        <f>IF(TableRefills3[[#This Row],[prev_refill_days]]="","",TableRefills3[[#This Row],[prev_refill_days]]+TableRefills3[[#This Row],[quantity_days]])</f>
        <v/>
      </c>
      <c r="H306" t="str">
        <f>IF(TableRefills3[[#This Row],[prev_refill_end]]="","",TableRefills3[[#This Row],[refill_date]]-TableRefills3[[#This Row],[prev_refill_end]])</f>
        <v/>
      </c>
      <c r="I306">
        <f>IF(TableRefills3[[#This Row],[gap_days]]="",0,IF(TableRefills3[[#This Row],[gap_days]]&gt;30,1,0))</f>
        <v>0</v>
      </c>
      <c r="J306">
        <f>_xlfn.MAXIFS(TableRefills3[discountinuation_flag], TableRefills3[patient_id], A306)</f>
        <v>0</v>
      </c>
      <c r="K306" s="1">
        <f>_xlfn.MINIFS(C:C,A:A,TableRefills3[[#This Row],[patient_id]])</f>
        <v>45662</v>
      </c>
      <c r="L306" s="1">
        <f>TableRefills3[[#This Row],[refill_date]]+TableRefills3[[#This Row],[quantity_days]]</f>
        <v>45690</v>
      </c>
    </row>
    <row r="307" spans="1:12" x14ac:dyDescent="0.25">
      <c r="A307" t="s">
        <v>74</v>
      </c>
      <c r="B307" t="s">
        <v>1428</v>
      </c>
      <c r="C307" s="1">
        <v>45688</v>
      </c>
      <c r="D307" s="9">
        <f t="shared" si="8"/>
        <v>2</v>
      </c>
      <c r="E307">
        <v>28</v>
      </c>
      <c r="F307" s="1">
        <f t="shared" si="9"/>
        <v>45662</v>
      </c>
      <c r="G307" s="1">
        <f>IF(TableRefills3[[#This Row],[prev_refill_days]]="","",TableRefills3[[#This Row],[prev_refill_days]]+TableRefills3[[#This Row],[quantity_days]])</f>
        <v>45690</v>
      </c>
      <c r="H307">
        <f>IF(TableRefills3[[#This Row],[prev_refill_end]]="","",TableRefills3[[#This Row],[refill_date]]-TableRefills3[[#This Row],[prev_refill_end]])</f>
        <v>-2</v>
      </c>
      <c r="I307">
        <f>IF(TableRefills3[[#This Row],[gap_days]]="",0,IF(TableRefills3[[#This Row],[gap_days]]&gt;30,1,0))</f>
        <v>0</v>
      </c>
      <c r="J307">
        <f>_xlfn.MAXIFS(TableRefills3[discountinuation_flag], TableRefills3[patient_id], A307)</f>
        <v>0</v>
      </c>
      <c r="K307" s="1">
        <f>_xlfn.MINIFS(C:C,A:A,TableRefills3[[#This Row],[patient_id]])</f>
        <v>45662</v>
      </c>
      <c r="L307" s="1">
        <f>TableRefills3[[#This Row],[refill_date]]+TableRefills3[[#This Row],[quantity_days]]</f>
        <v>45716</v>
      </c>
    </row>
    <row r="308" spans="1:12" x14ac:dyDescent="0.25">
      <c r="A308" t="s">
        <v>74</v>
      </c>
      <c r="B308" t="s">
        <v>1428</v>
      </c>
      <c r="C308" s="1">
        <v>45718</v>
      </c>
      <c r="D308" s="9">
        <f t="shared" si="8"/>
        <v>3</v>
      </c>
      <c r="E308">
        <v>28</v>
      </c>
      <c r="F308" s="1">
        <f t="shared" si="9"/>
        <v>45688</v>
      </c>
      <c r="G308" s="1">
        <f>IF(TableRefills3[[#This Row],[prev_refill_days]]="","",TableRefills3[[#This Row],[prev_refill_days]]+TableRefills3[[#This Row],[quantity_days]])</f>
        <v>45716</v>
      </c>
      <c r="H308">
        <f>IF(TableRefills3[[#This Row],[prev_refill_end]]="","",TableRefills3[[#This Row],[refill_date]]-TableRefills3[[#This Row],[prev_refill_end]])</f>
        <v>2</v>
      </c>
      <c r="I308">
        <f>IF(TableRefills3[[#This Row],[gap_days]]="",0,IF(TableRefills3[[#This Row],[gap_days]]&gt;30,1,0))</f>
        <v>0</v>
      </c>
      <c r="J308">
        <f>_xlfn.MAXIFS(TableRefills3[discountinuation_flag], TableRefills3[patient_id], A308)</f>
        <v>0</v>
      </c>
      <c r="K308" s="1">
        <f>_xlfn.MINIFS(C:C,A:A,TableRefills3[[#This Row],[patient_id]])</f>
        <v>45662</v>
      </c>
      <c r="L308" s="1">
        <f>TableRefills3[[#This Row],[refill_date]]+TableRefills3[[#This Row],[quantity_days]]</f>
        <v>45746</v>
      </c>
    </row>
    <row r="309" spans="1:12" x14ac:dyDescent="0.25">
      <c r="A309" t="s">
        <v>74</v>
      </c>
      <c r="B309" t="s">
        <v>1428</v>
      </c>
      <c r="C309" s="1">
        <v>45744</v>
      </c>
      <c r="D309" s="9">
        <f t="shared" si="8"/>
        <v>4</v>
      </c>
      <c r="E309">
        <v>28</v>
      </c>
      <c r="F309" s="1">
        <f t="shared" si="9"/>
        <v>45718</v>
      </c>
      <c r="G309" s="1">
        <f>IF(TableRefills3[[#This Row],[prev_refill_days]]="","",TableRefills3[[#This Row],[prev_refill_days]]+TableRefills3[[#This Row],[quantity_days]])</f>
        <v>45746</v>
      </c>
      <c r="H309">
        <f>IF(TableRefills3[[#This Row],[prev_refill_end]]="","",TableRefills3[[#This Row],[refill_date]]-TableRefills3[[#This Row],[prev_refill_end]])</f>
        <v>-2</v>
      </c>
      <c r="I309">
        <f>IF(TableRefills3[[#This Row],[gap_days]]="",0,IF(TableRefills3[[#This Row],[gap_days]]&gt;30,1,0))</f>
        <v>0</v>
      </c>
      <c r="J309">
        <f>_xlfn.MAXIFS(TableRefills3[discountinuation_flag], TableRefills3[patient_id], A309)</f>
        <v>0</v>
      </c>
      <c r="K309" s="1">
        <f>_xlfn.MINIFS(C:C,A:A,TableRefills3[[#This Row],[patient_id]])</f>
        <v>45662</v>
      </c>
      <c r="L309" s="1">
        <f>TableRefills3[[#This Row],[refill_date]]+TableRefills3[[#This Row],[quantity_days]]</f>
        <v>45772</v>
      </c>
    </row>
    <row r="310" spans="1:12" x14ac:dyDescent="0.25">
      <c r="A310" t="s">
        <v>74</v>
      </c>
      <c r="B310" t="s">
        <v>1428</v>
      </c>
      <c r="C310" s="1">
        <v>45769</v>
      </c>
      <c r="D310" s="9">
        <f t="shared" si="8"/>
        <v>5</v>
      </c>
      <c r="E310">
        <v>28</v>
      </c>
      <c r="F310" s="1">
        <f t="shared" si="9"/>
        <v>45744</v>
      </c>
      <c r="G310" s="1">
        <f>IF(TableRefills3[[#This Row],[prev_refill_days]]="","",TableRefills3[[#This Row],[prev_refill_days]]+TableRefills3[[#This Row],[quantity_days]])</f>
        <v>45772</v>
      </c>
      <c r="H310">
        <f>IF(TableRefills3[[#This Row],[prev_refill_end]]="","",TableRefills3[[#This Row],[refill_date]]-TableRefills3[[#This Row],[prev_refill_end]])</f>
        <v>-3</v>
      </c>
      <c r="I310">
        <f>IF(TableRefills3[[#This Row],[gap_days]]="",0,IF(TableRefills3[[#This Row],[gap_days]]&gt;30,1,0))</f>
        <v>0</v>
      </c>
      <c r="J310">
        <f>_xlfn.MAXIFS(TableRefills3[discountinuation_flag], TableRefills3[patient_id], A310)</f>
        <v>0</v>
      </c>
      <c r="K310" s="1">
        <f>_xlfn.MINIFS(C:C,A:A,TableRefills3[[#This Row],[patient_id]])</f>
        <v>45662</v>
      </c>
      <c r="L310" s="1">
        <f>TableRefills3[[#This Row],[refill_date]]+TableRefills3[[#This Row],[quantity_days]]</f>
        <v>45797</v>
      </c>
    </row>
    <row r="311" spans="1:12" x14ac:dyDescent="0.25">
      <c r="A311" t="s">
        <v>74</v>
      </c>
      <c r="B311" t="s">
        <v>1428</v>
      </c>
      <c r="C311" s="1">
        <v>45800</v>
      </c>
      <c r="D311" s="9">
        <f t="shared" si="8"/>
        <v>6</v>
      </c>
      <c r="E311">
        <v>28</v>
      </c>
      <c r="F311" s="1">
        <f t="shared" si="9"/>
        <v>45769</v>
      </c>
      <c r="G311" s="1">
        <f>IF(TableRefills3[[#This Row],[prev_refill_days]]="","",TableRefills3[[#This Row],[prev_refill_days]]+TableRefills3[[#This Row],[quantity_days]])</f>
        <v>45797</v>
      </c>
      <c r="H311">
        <f>IF(TableRefills3[[#This Row],[prev_refill_end]]="","",TableRefills3[[#This Row],[refill_date]]-TableRefills3[[#This Row],[prev_refill_end]])</f>
        <v>3</v>
      </c>
      <c r="I311">
        <f>IF(TableRefills3[[#This Row],[gap_days]]="",0,IF(TableRefills3[[#This Row],[gap_days]]&gt;30,1,0))</f>
        <v>0</v>
      </c>
      <c r="J311">
        <f>_xlfn.MAXIFS(TableRefills3[discountinuation_flag], TableRefills3[patient_id], A311)</f>
        <v>0</v>
      </c>
      <c r="K311" s="1">
        <f>_xlfn.MINIFS(C:C,A:A,TableRefills3[[#This Row],[patient_id]])</f>
        <v>45662</v>
      </c>
      <c r="L311" s="1">
        <f>TableRefills3[[#This Row],[refill_date]]+TableRefills3[[#This Row],[quantity_days]]</f>
        <v>45828</v>
      </c>
    </row>
    <row r="312" spans="1:12" x14ac:dyDescent="0.25">
      <c r="A312" t="s">
        <v>75</v>
      </c>
      <c r="B312" t="s">
        <v>1435</v>
      </c>
      <c r="C312" s="1">
        <v>45715</v>
      </c>
      <c r="D312" s="9">
        <f t="shared" si="8"/>
        <v>1</v>
      </c>
      <c r="E312">
        <v>21</v>
      </c>
      <c r="F312" s="1" t="str">
        <f t="shared" si="9"/>
        <v/>
      </c>
      <c r="G312" s="1" t="str">
        <f>IF(TableRefills3[[#This Row],[prev_refill_days]]="","",TableRefills3[[#This Row],[prev_refill_days]]+TableRefills3[[#This Row],[quantity_days]])</f>
        <v/>
      </c>
      <c r="H312" t="str">
        <f>IF(TableRefills3[[#This Row],[prev_refill_end]]="","",TableRefills3[[#This Row],[refill_date]]-TableRefills3[[#This Row],[prev_refill_end]])</f>
        <v/>
      </c>
      <c r="I312">
        <f>IF(TableRefills3[[#This Row],[gap_days]]="",0,IF(TableRefills3[[#This Row],[gap_days]]&gt;30,1,0))</f>
        <v>0</v>
      </c>
      <c r="J312">
        <f>_xlfn.MAXIFS(TableRefills3[discountinuation_flag], TableRefills3[patient_id], A312)</f>
        <v>0</v>
      </c>
      <c r="K312" s="1">
        <f>_xlfn.MINIFS(C:C,A:A,TableRefills3[[#This Row],[patient_id]])</f>
        <v>45715</v>
      </c>
      <c r="L312" s="1">
        <f>TableRefills3[[#This Row],[refill_date]]+TableRefills3[[#This Row],[quantity_days]]</f>
        <v>45736</v>
      </c>
    </row>
    <row r="313" spans="1:12" x14ac:dyDescent="0.25">
      <c r="A313" t="s">
        <v>75</v>
      </c>
      <c r="B313" t="s">
        <v>1435</v>
      </c>
      <c r="C313" s="1">
        <v>45736</v>
      </c>
      <c r="D313" s="9">
        <f t="shared" si="8"/>
        <v>2</v>
      </c>
      <c r="E313">
        <v>21</v>
      </c>
      <c r="F313" s="1">
        <f t="shared" si="9"/>
        <v>45715</v>
      </c>
      <c r="G313" s="1">
        <f>IF(TableRefills3[[#This Row],[prev_refill_days]]="","",TableRefills3[[#This Row],[prev_refill_days]]+TableRefills3[[#This Row],[quantity_days]])</f>
        <v>45736</v>
      </c>
      <c r="H313">
        <f>IF(TableRefills3[[#This Row],[prev_refill_end]]="","",TableRefills3[[#This Row],[refill_date]]-TableRefills3[[#This Row],[prev_refill_end]])</f>
        <v>0</v>
      </c>
      <c r="I313">
        <f>IF(TableRefills3[[#This Row],[gap_days]]="",0,IF(TableRefills3[[#This Row],[gap_days]]&gt;30,1,0))</f>
        <v>0</v>
      </c>
      <c r="J313">
        <f>_xlfn.MAXIFS(TableRefills3[discountinuation_flag], TableRefills3[patient_id], A313)</f>
        <v>0</v>
      </c>
      <c r="K313" s="1">
        <f>_xlfn.MINIFS(C:C,A:A,TableRefills3[[#This Row],[patient_id]])</f>
        <v>45715</v>
      </c>
      <c r="L313" s="1">
        <f>TableRefills3[[#This Row],[refill_date]]+TableRefills3[[#This Row],[quantity_days]]</f>
        <v>45757</v>
      </c>
    </row>
    <row r="314" spans="1:12" x14ac:dyDescent="0.25">
      <c r="A314" t="s">
        <v>75</v>
      </c>
      <c r="B314" t="s">
        <v>1435</v>
      </c>
      <c r="C314" s="1">
        <v>45757</v>
      </c>
      <c r="D314" s="9">
        <f t="shared" si="8"/>
        <v>3</v>
      </c>
      <c r="E314">
        <v>21</v>
      </c>
      <c r="F314" s="1">
        <f t="shared" si="9"/>
        <v>45736</v>
      </c>
      <c r="G314" s="1">
        <f>IF(TableRefills3[[#This Row],[prev_refill_days]]="","",TableRefills3[[#This Row],[prev_refill_days]]+TableRefills3[[#This Row],[quantity_days]])</f>
        <v>45757</v>
      </c>
      <c r="H314">
        <f>IF(TableRefills3[[#This Row],[prev_refill_end]]="","",TableRefills3[[#This Row],[refill_date]]-TableRefills3[[#This Row],[prev_refill_end]])</f>
        <v>0</v>
      </c>
      <c r="I314">
        <f>IF(TableRefills3[[#This Row],[gap_days]]="",0,IF(TableRefills3[[#This Row],[gap_days]]&gt;30,1,0))</f>
        <v>0</v>
      </c>
      <c r="J314">
        <f>_xlfn.MAXIFS(TableRefills3[discountinuation_flag], TableRefills3[patient_id], A314)</f>
        <v>0</v>
      </c>
      <c r="K314" s="1">
        <f>_xlfn.MINIFS(C:C,A:A,TableRefills3[[#This Row],[patient_id]])</f>
        <v>45715</v>
      </c>
      <c r="L314" s="1">
        <f>TableRefills3[[#This Row],[refill_date]]+TableRefills3[[#This Row],[quantity_days]]</f>
        <v>45778</v>
      </c>
    </row>
    <row r="315" spans="1:12" x14ac:dyDescent="0.25">
      <c r="A315" t="s">
        <v>75</v>
      </c>
      <c r="B315" t="s">
        <v>1435</v>
      </c>
      <c r="C315" s="1">
        <v>45776</v>
      </c>
      <c r="D315" s="9">
        <f t="shared" si="8"/>
        <v>4</v>
      </c>
      <c r="E315">
        <v>21</v>
      </c>
      <c r="F315" s="1">
        <f t="shared" si="9"/>
        <v>45757</v>
      </c>
      <c r="G315" s="1">
        <f>IF(TableRefills3[[#This Row],[prev_refill_days]]="","",TableRefills3[[#This Row],[prev_refill_days]]+TableRefills3[[#This Row],[quantity_days]])</f>
        <v>45778</v>
      </c>
      <c r="H315">
        <f>IF(TableRefills3[[#This Row],[prev_refill_end]]="","",TableRefills3[[#This Row],[refill_date]]-TableRefills3[[#This Row],[prev_refill_end]])</f>
        <v>-2</v>
      </c>
      <c r="I315">
        <f>IF(TableRefills3[[#This Row],[gap_days]]="",0,IF(TableRefills3[[#This Row],[gap_days]]&gt;30,1,0))</f>
        <v>0</v>
      </c>
      <c r="J315">
        <f>_xlfn.MAXIFS(TableRefills3[discountinuation_flag], TableRefills3[patient_id], A315)</f>
        <v>0</v>
      </c>
      <c r="K315" s="1">
        <f>_xlfn.MINIFS(C:C,A:A,TableRefills3[[#This Row],[patient_id]])</f>
        <v>45715</v>
      </c>
      <c r="L315" s="1">
        <f>TableRefills3[[#This Row],[refill_date]]+TableRefills3[[#This Row],[quantity_days]]</f>
        <v>45797</v>
      </c>
    </row>
    <row r="316" spans="1:12" x14ac:dyDescent="0.25">
      <c r="A316" t="s">
        <v>75</v>
      </c>
      <c r="B316" t="s">
        <v>1435</v>
      </c>
      <c r="C316" s="1">
        <v>45799</v>
      </c>
      <c r="D316" s="9">
        <f t="shared" si="8"/>
        <v>5</v>
      </c>
      <c r="E316">
        <v>21</v>
      </c>
      <c r="F316" s="1">
        <f t="shared" si="9"/>
        <v>45776</v>
      </c>
      <c r="G316" s="1">
        <f>IF(TableRefills3[[#This Row],[prev_refill_days]]="","",TableRefills3[[#This Row],[prev_refill_days]]+TableRefills3[[#This Row],[quantity_days]])</f>
        <v>45797</v>
      </c>
      <c r="H316">
        <f>IF(TableRefills3[[#This Row],[prev_refill_end]]="","",TableRefills3[[#This Row],[refill_date]]-TableRefills3[[#This Row],[prev_refill_end]])</f>
        <v>2</v>
      </c>
      <c r="I316">
        <f>IF(TableRefills3[[#This Row],[gap_days]]="",0,IF(TableRefills3[[#This Row],[gap_days]]&gt;30,1,0))</f>
        <v>0</v>
      </c>
      <c r="J316">
        <f>_xlfn.MAXIFS(TableRefills3[discountinuation_flag], TableRefills3[patient_id], A316)</f>
        <v>0</v>
      </c>
      <c r="K316" s="1">
        <f>_xlfn.MINIFS(C:C,A:A,TableRefills3[[#This Row],[patient_id]])</f>
        <v>45715</v>
      </c>
      <c r="L316" s="1">
        <f>TableRefills3[[#This Row],[refill_date]]+TableRefills3[[#This Row],[quantity_days]]</f>
        <v>45820</v>
      </c>
    </row>
    <row r="317" spans="1:12" x14ac:dyDescent="0.25">
      <c r="A317" t="s">
        <v>75</v>
      </c>
      <c r="B317" t="s">
        <v>1435</v>
      </c>
      <c r="C317" s="1">
        <v>45820</v>
      </c>
      <c r="D317" s="9">
        <f t="shared" si="8"/>
        <v>6</v>
      </c>
      <c r="E317">
        <v>21</v>
      </c>
      <c r="F317" s="1">
        <f t="shared" si="9"/>
        <v>45799</v>
      </c>
      <c r="G317" s="1">
        <f>IF(TableRefills3[[#This Row],[prev_refill_days]]="","",TableRefills3[[#This Row],[prev_refill_days]]+TableRefills3[[#This Row],[quantity_days]])</f>
        <v>45820</v>
      </c>
      <c r="H317">
        <f>IF(TableRefills3[[#This Row],[prev_refill_end]]="","",TableRefills3[[#This Row],[refill_date]]-TableRefills3[[#This Row],[prev_refill_end]])</f>
        <v>0</v>
      </c>
      <c r="I317">
        <f>IF(TableRefills3[[#This Row],[gap_days]]="",0,IF(TableRefills3[[#This Row],[gap_days]]&gt;30,1,0))</f>
        <v>0</v>
      </c>
      <c r="J317">
        <f>_xlfn.MAXIFS(TableRefills3[discountinuation_flag], TableRefills3[patient_id], A317)</f>
        <v>0</v>
      </c>
      <c r="K317" s="1">
        <f>_xlfn.MINIFS(C:C,A:A,TableRefills3[[#This Row],[patient_id]])</f>
        <v>45715</v>
      </c>
      <c r="L317" s="1">
        <f>TableRefills3[[#This Row],[refill_date]]+TableRefills3[[#This Row],[quantity_days]]</f>
        <v>45841</v>
      </c>
    </row>
    <row r="318" spans="1:12" x14ac:dyDescent="0.25">
      <c r="A318" t="s">
        <v>76</v>
      </c>
      <c r="B318" t="s">
        <v>1442</v>
      </c>
      <c r="C318" s="1">
        <v>45712</v>
      </c>
      <c r="D318" s="9">
        <f t="shared" si="8"/>
        <v>1</v>
      </c>
      <c r="E318">
        <v>30</v>
      </c>
      <c r="F318" s="1" t="str">
        <f t="shared" si="9"/>
        <v/>
      </c>
      <c r="G318" s="1" t="str">
        <f>IF(TableRefills3[[#This Row],[prev_refill_days]]="","",TableRefills3[[#This Row],[prev_refill_days]]+TableRefills3[[#This Row],[quantity_days]])</f>
        <v/>
      </c>
      <c r="H318" t="str">
        <f>IF(TableRefills3[[#This Row],[prev_refill_end]]="","",TableRefills3[[#This Row],[refill_date]]-TableRefills3[[#This Row],[prev_refill_end]])</f>
        <v/>
      </c>
      <c r="I318">
        <f>IF(TableRefills3[[#This Row],[gap_days]]="",0,IF(TableRefills3[[#This Row],[gap_days]]&gt;30,1,0))</f>
        <v>0</v>
      </c>
      <c r="J318">
        <f>_xlfn.MAXIFS(TableRefills3[discountinuation_flag], TableRefills3[patient_id], A318)</f>
        <v>0</v>
      </c>
      <c r="K318" s="1">
        <f>_xlfn.MINIFS(C:C,A:A,TableRefills3[[#This Row],[patient_id]])</f>
        <v>45712</v>
      </c>
      <c r="L318" s="1">
        <f>TableRefills3[[#This Row],[refill_date]]+TableRefills3[[#This Row],[quantity_days]]</f>
        <v>45742</v>
      </c>
    </row>
    <row r="319" spans="1:12" x14ac:dyDescent="0.25">
      <c r="A319" t="s">
        <v>76</v>
      </c>
      <c r="B319" t="s">
        <v>1442</v>
      </c>
      <c r="C319" s="1">
        <v>45741</v>
      </c>
      <c r="D319" s="9">
        <f t="shared" si="8"/>
        <v>2</v>
      </c>
      <c r="E319">
        <v>30</v>
      </c>
      <c r="F319" s="1">
        <f t="shared" si="9"/>
        <v>45712</v>
      </c>
      <c r="G319" s="1">
        <f>IF(TableRefills3[[#This Row],[prev_refill_days]]="","",TableRefills3[[#This Row],[prev_refill_days]]+TableRefills3[[#This Row],[quantity_days]])</f>
        <v>45742</v>
      </c>
      <c r="H319">
        <f>IF(TableRefills3[[#This Row],[prev_refill_end]]="","",TableRefills3[[#This Row],[refill_date]]-TableRefills3[[#This Row],[prev_refill_end]])</f>
        <v>-1</v>
      </c>
      <c r="I319">
        <f>IF(TableRefills3[[#This Row],[gap_days]]="",0,IF(TableRefills3[[#This Row],[gap_days]]&gt;30,1,0))</f>
        <v>0</v>
      </c>
      <c r="J319">
        <f>_xlfn.MAXIFS(TableRefills3[discountinuation_flag], TableRefills3[patient_id], A319)</f>
        <v>0</v>
      </c>
      <c r="K319" s="1">
        <f>_xlfn.MINIFS(C:C,A:A,TableRefills3[[#This Row],[patient_id]])</f>
        <v>45712</v>
      </c>
      <c r="L319" s="1">
        <f>TableRefills3[[#This Row],[refill_date]]+TableRefills3[[#This Row],[quantity_days]]</f>
        <v>45771</v>
      </c>
    </row>
    <row r="320" spans="1:12" x14ac:dyDescent="0.25">
      <c r="A320" t="s">
        <v>76</v>
      </c>
      <c r="B320" t="s">
        <v>1442</v>
      </c>
      <c r="C320" s="1">
        <v>45771</v>
      </c>
      <c r="D320" s="9">
        <f t="shared" si="8"/>
        <v>3</v>
      </c>
      <c r="E320">
        <v>30</v>
      </c>
      <c r="F320" s="1">
        <f t="shared" si="9"/>
        <v>45741</v>
      </c>
      <c r="G320" s="1">
        <f>IF(TableRefills3[[#This Row],[prev_refill_days]]="","",TableRefills3[[#This Row],[prev_refill_days]]+TableRefills3[[#This Row],[quantity_days]])</f>
        <v>45771</v>
      </c>
      <c r="H320">
        <f>IF(TableRefills3[[#This Row],[prev_refill_end]]="","",TableRefills3[[#This Row],[refill_date]]-TableRefills3[[#This Row],[prev_refill_end]])</f>
        <v>0</v>
      </c>
      <c r="I320">
        <f>IF(TableRefills3[[#This Row],[gap_days]]="",0,IF(TableRefills3[[#This Row],[gap_days]]&gt;30,1,0))</f>
        <v>0</v>
      </c>
      <c r="J320">
        <f>_xlfn.MAXIFS(TableRefills3[discountinuation_flag], TableRefills3[patient_id], A320)</f>
        <v>0</v>
      </c>
      <c r="K320" s="1">
        <f>_xlfn.MINIFS(C:C,A:A,TableRefills3[[#This Row],[patient_id]])</f>
        <v>45712</v>
      </c>
      <c r="L320" s="1">
        <f>TableRefills3[[#This Row],[refill_date]]+TableRefills3[[#This Row],[quantity_days]]</f>
        <v>45801</v>
      </c>
    </row>
    <row r="321" spans="1:12" x14ac:dyDescent="0.25">
      <c r="A321" t="s">
        <v>76</v>
      </c>
      <c r="B321" t="s">
        <v>1442</v>
      </c>
      <c r="C321" s="1">
        <v>45802</v>
      </c>
      <c r="D321" s="9">
        <f t="shared" si="8"/>
        <v>4</v>
      </c>
      <c r="E321">
        <v>30</v>
      </c>
      <c r="F321" s="1">
        <f t="shared" si="9"/>
        <v>45771</v>
      </c>
      <c r="G321" s="1">
        <f>IF(TableRefills3[[#This Row],[prev_refill_days]]="","",TableRefills3[[#This Row],[prev_refill_days]]+TableRefills3[[#This Row],[quantity_days]])</f>
        <v>45801</v>
      </c>
      <c r="H321">
        <f>IF(TableRefills3[[#This Row],[prev_refill_end]]="","",TableRefills3[[#This Row],[refill_date]]-TableRefills3[[#This Row],[prev_refill_end]])</f>
        <v>1</v>
      </c>
      <c r="I321">
        <f>IF(TableRefills3[[#This Row],[gap_days]]="",0,IF(TableRefills3[[#This Row],[gap_days]]&gt;30,1,0))</f>
        <v>0</v>
      </c>
      <c r="J321">
        <f>_xlfn.MAXIFS(TableRefills3[discountinuation_flag], TableRefills3[patient_id], A321)</f>
        <v>0</v>
      </c>
      <c r="K321" s="1">
        <f>_xlfn.MINIFS(C:C,A:A,TableRefills3[[#This Row],[patient_id]])</f>
        <v>45712</v>
      </c>
      <c r="L321" s="1">
        <f>TableRefills3[[#This Row],[refill_date]]+TableRefills3[[#This Row],[quantity_days]]</f>
        <v>45832</v>
      </c>
    </row>
    <row r="322" spans="1:12" x14ac:dyDescent="0.25">
      <c r="A322" t="s">
        <v>76</v>
      </c>
      <c r="B322" t="s">
        <v>1442</v>
      </c>
      <c r="C322" s="1">
        <v>45829</v>
      </c>
      <c r="D322" s="9">
        <f t="shared" ref="D322:D385" si="10">IF(A322=A321, D321+1, 1)</f>
        <v>5</v>
      </c>
      <c r="E322">
        <v>30</v>
      </c>
      <c r="F322" s="1">
        <f t="shared" ref="F322:F385" si="11">IF(A321=A322,C321,"")</f>
        <v>45802</v>
      </c>
      <c r="G322" s="1">
        <f>IF(TableRefills3[[#This Row],[prev_refill_days]]="","",TableRefills3[[#This Row],[prev_refill_days]]+TableRefills3[[#This Row],[quantity_days]])</f>
        <v>45832</v>
      </c>
      <c r="H322">
        <f>IF(TableRefills3[[#This Row],[prev_refill_end]]="","",TableRefills3[[#This Row],[refill_date]]-TableRefills3[[#This Row],[prev_refill_end]])</f>
        <v>-3</v>
      </c>
      <c r="I322">
        <f>IF(TableRefills3[[#This Row],[gap_days]]="",0,IF(TableRefills3[[#This Row],[gap_days]]&gt;30,1,0))</f>
        <v>0</v>
      </c>
      <c r="J322">
        <f>_xlfn.MAXIFS(TableRefills3[discountinuation_flag], TableRefills3[patient_id], A322)</f>
        <v>0</v>
      </c>
      <c r="K322" s="1">
        <f>_xlfn.MINIFS(C:C,A:A,TableRefills3[[#This Row],[patient_id]])</f>
        <v>45712</v>
      </c>
      <c r="L322" s="1">
        <f>TableRefills3[[#This Row],[refill_date]]+TableRefills3[[#This Row],[quantity_days]]</f>
        <v>45859</v>
      </c>
    </row>
    <row r="323" spans="1:12" x14ac:dyDescent="0.25">
      <c r="A323" t="s">
        <v>76</v>
      </c>
      <c r="B323" t="s">
        <v>1442</v>
      </c>
      <c r="C323" s="1">
        <v>45861</v>
      </c>
      <c r="D323" s="9">
        <f t="shared" si="10"/>
        <v>6</v>
      </c>
      <c r="E323">
        <v>30</v>
      </c>
      <c r="F323" s="1">
        <f t="shared" si="11"/>
        <v>45829</v>
      </c>
      <c r="G323" s="1">
        <f>IF(TableRefills3[[#This Row],[prev_refill_days]]="","",TableRefills3[[#This Row],[prev_refill_days]]+TableRefills3[[#This Row],[quantity_days]])</f>
        <v>45859</v>
      </c>
      <c r="H323">
        <f>IF(TableRefills3[[#This Row],[prev_refill_end]]="","",TableRefills3[[#This Row],[refill_date]]-TableRefills3[[#This Row],[prev_refill_end]])</f>
        <v>2</v>
      </c>
      <c r="I323">
        <f>IF(TableRefills3[[#This Row],[gap_days]]="",0,IF(TableRefills3[[#This Row],[gap_days]]&gt;30,1,0))</f>
        <v>0</v>
      </c>
      <c r="J323">
        <f>_xlfn.MAXIFS(TableRefills3[discountinuation_flag], TableRefills3[patient_id], A323)</f>
        <v>0</v>
      </c>
      <c r="K323" s="1">
        <f>_xlfn.MINIFS(C:C,A:A,TableRefills3[[#This Row],[patient_id]])</f>
        <v>45712</v>
      </c>
      <c r="L323" s="1">
        <f>TableRefills3[[#This Row],[refill_date]]+TableRefills3[[#This Row],[quantity_days]]</f>
        <v>45891</v>
      </c>
    </row>
    <row r="324" spans="1:12" x14ac:dyDescent="0.25">
      <c r="A324" t="s">
        <v>77</v>
      </c>
      <c r="B324" t="s">
        <v>1449</v>
      </c>
      <c r="C324" s="1">
        <v>45808</v>
      </c>
      <c r="D324" s="9">
        <f t="shared" si="10"/>
        <v>1</v>
      </c>
      <c r="E324">
        <v>28</v>
      </c>
      <c r="F324" s="1" t="str">
        <f t="shared" si="11"/>
        <v/>
      </c>
      <c r="G324" s="1" t="str">
        <f>IF(TableRefills3[[#This Row],[prev_refill_days]]="","",TableRefills3[[#This Row],[prev_refill_days]]+TableRefills3[[#This Row],[quantity_days]])</f>
        <v/>
      </c>
      <c r="H324" t="str">
        <f>IF(TableRefills3[[#This Row],[prev_refill_end]]="","",TableRefills3[[#This Row],[refill_date]]-TableRefills3[[#This Row],[prev_refill_end]])</f>
        <v/>
      </c>
      <c r="I324">
        <f>IF(TableRefills3[[#This Row],[gap_days]]="",0,IF(TableRefills3[[#This Row],[gap_days]]&gt;30,1,0))</f>
        <v>0</v>
      </c>
      <c r="J324">
        <f>_xlfn.MAXIFS(TableRefills3[discountinuation_flag], TableRefills3[patient_id], A324)</f>
        <v>0</v>
      </c>
      <c r="K324" s="1">
        <f>_xlfn.MINIFS(C:C,A:A,TableRefills3[[#This Row],[patient_id]])</f>
        <v>45808</v>
      </c>
      <c r="L324" s="1">
        <f>TableRefills3[[#This Row],[refill_date]]+TableRefills3[[#This Row],[quantity_days]]</f>
        <v>45836</v>
      </c>
    </row>
    <row r="325" spans="1:12" x14ac:dyDescent="0.25">
      <c r="A325" t="s">
        <v>77</v>
      </c>
      <c r="B325" t="s">
        <v>1449</v>
      </c>
      <c r="C325" s="1">
        <v>45835</v>
      </c>
      <c r="D325" s="9">
        <f t="shared" si="10"/>
        <v>2</v>
      </c>
      <c r="E325">
        <v>28</v>
      </c>
      <c r="F325" s="1">
        <f t="shared" si="11"/>
        <v>45808</v>
      </c>
      <c r="G325" s="1">
        <f>IF(TableRefills3[[#This Row],[prev_refill_days]]="","",TableRefills3[[#This Row],[prev_refill_days]]+TableRefills3[[#This Row],[quantity_days]])</f>
        <v>45836</v>
      </c>
      <c r="H325">
        <f>IF(TableRefills3[[#This Row],[prev_refill_end]]="","",TableRefills3[[#This Row],[refill_date]]-TableRefills3[[#This Row],[prev_refill_end]])</f>
        <v>-1</v>
      </c>
      <c r="I325">
        <f>IF(TableRefills3[[#This Row],[gap_days]]="",0,IF(TableRefills3[[#This Row],[gap_days]]&gt;30,1,0))</f>
        <v>0</v>
      </c>
      <c r="J325">
        <f>_xlfn.MAXIFS(TableRefills3[discountinuation_flag], TableRefills3[patient_id], A325)</f>
        <v>0</v>
      </c>
      <c r="K325" s="1">
        <f>_xlfn.MINIFS(C:C,A:A,TableRefills3[[#This Row],[patient_id]])</f>
        <v>45808</v>
      </c>
      <c r="L325" s="1">
        <f>TableRefills3[[#This Row],[refill_date]]+TableRefills3[[#This Row],[quantity_days]]</f>
        <v>45863</v>
      </c>
    </row>
    <row r="326" spans="1:12" x14ac:dyDescent="0.25">
      <c r="A326" t="s">
        <v>77</v>
      </c>
      <c r="B326" t="s">
        <v>1449</v>
      </c>
      <c r="C326" s="1">
        <v>45866</v>
      </c>
      <c r="D326" s="9">
        <f t="shared" si="10"/>
        <v>3</v>
      </c>
      <c r="E326">
        <v>28</v>
      </c>
      <c r="F326" s="1">
        <f t="shared" si="11"/>
        <v>45835</v>
      </c>
      <c r="G326" s="1">
        <f>IF(TableRefills3[[#This Row],[prev_refill_days]]="","",TableRefills3[[#This Row],[prev_refill_days]]+TableRefills3[[#This Row],[quantity_days]])</f>
        <v>45863</v>
      </c>
      <c r="H326">
        <f>IF(TableRefills3[[#This Row],[prev_refill_end]]="","",TableRefills3[[#This Row],[refill_date]]-TableRefills3[[#This Row],[prev_refill_end]])</f>
        <v>3</v>
      </c>
      <c r="I326">
        <f>IF(TableRefills3[[#This Row],[gap_days]]="",0,IF(TableRefills3[[#This Row],[gap_days]]&gt;30,1,0))</f>
        <v>0</v>
      </c>
      <c r="J326">
        <f>_xlfn.MAXIFS(TableRefills3[discountinuation_flag], TableRefills3[patient_id], A326)</f>
        <v>0</v>
      </c>
      <c r="K326" s="1">
        <f>_xlfn.MINIFS(C:C,A:A,TableRefills3[[#This Row],[patient_id]])</f>
        <v>45808</v>
      </c>
      <c r="L326" s="1">
        <f>TableRefills3[[#This Row],[refill_date]]+TableRefills3[[#This Row],[quantity_days]]</f>
        <v>45894</v>
      </c>
    </row>
    <row r="327" spans="1:12" x14ac:dyDescent="0.25">
      <c r="A327" t="s">
        <v>77</v>
      </c>
      <c r="B327" t="s">
        <v>1449</v>
      </c>
      <c r="C327" s="1">
        <v>45893</v>
      </c>
      <c r="D327" s="9">
        <f t="shared" si="10"/>
        <v>4</v>
      </c>
      <c r="E327">
        <v>28</v>
      </c>
      <c r="F327" s="1">
        <f t="shared" si="11"/>
        <v>45866</v>
      </c>
      <c r="G327" s="1">
        <f>IF(TableRefills3[[#This Row],[prev_refill_days]]="","",TableRefills3[[#This Row],[prev_refill_days]]+TableRefills3[[#This Row],[quantity_days]])</f>
        <v>45894</v>
      </c>
      <c r="H327">
        <f>IF(TableRefills3[[#This Row],[prev_refill_end]]="","",TableRefills3[[#This Row],[refill_date]]-TableRefills3[[#This Row],[prev_refill_end]])</f>
        <v>-1</v>
      </c>
      <c r="I327">
        <f>IF(TableRefills3[[#This Row],[gap_days]]="",0,IF(TableRefills3[[#This Row],[gap_days]]&gt;30,1,0))</f>
        <v>0</v>
      </c>
      <c r="J327">
        <f>_xlfn.MAXIFS(TableRefills3[discountinuation_flag], TableRefills3[patient_id], A327)</f>
        <v>0</v>
      </c>
      <c r="K327" s="1">
        <f>_xlfn.MINIFS(C:C,A:A,TableRefills3[[#This Row],[patient_id]])</f>
        <v>45808</v>
      </c>
      <c r="L327" s="1">
        <f>TableRefills3[[#This Row],[refill_date]]+TableRefills3[[#This Row],[quantity_days]]</f>
        <v>45921</v>
      </c>
    </row>
    <row r="328" spans="1:12" x14ac:dyDescent="0.25">
      <c r="A328" t="s">
        <v>77</v>
      </c>
      <c r="B328" t="s">
        <v>1449</v>
      </c>
      <c r="C328" s="1">
        <v>45921</v>
      </c>
      <c r="D328" s="9">
        <f t="shared" si="10"/>
        <v>5</v>
      </c>
      <c r="E328">
        <v>28</v>
      </c>
      <c r="F328" s="1">
        <f t="shared" si="11"/>
        <v>45893</v>
      </c>
      <c r="G328" s="1">
        <f>IF(TableRefills3[[#This Row],[prev_refill_days]]="","",TableRefills3[[#This Row],[prev_refill_days]]+TableRefills3[[#This Row],[quantity_days]])</f>
        <v>45921</v>
      </c>
      <c r="H328">
        <f>IF(TableRefills3[[#This Row],[prev_refill_end]]="","",TableRefills3[[#This Row],[refill_date]]-TableRefills3[[#This Row],[prev_refill_end]])</f>
        <v>0</v>
      </c>
      <c r="I328">
        <f>IF(TableRefills3[[#This Row],[gap_days]]="",0,IF(TableRefills3[[#This Row],[gap_days]]&gt;30,1,0))</f>
        <v>0</v>
      </c>
      <c r="J328">
        <f>_xlfn.MAXIFS(TableRefills3[discountinuation_flag], TableRefills3[patient_id], A328)</f>
        <v>0</v>
      </c>
      <c r="K328" s="1">
        <f>_xlfn.MINIFS(C:C,A:A,TableRefills3[[#This Row],[patient_id]])</f>
        <v>45808</v>
      </c>
      <c r="L328" s="1">
        <f>TableRefills3[[#This Row],[refill_date]]+TableRefills3[[#This Row],[quantity_days]]</f>
        <v>45949</v>
      </c>
    </row>
    <row r="329" spans="1:12" x14ac:dyDescent="0.25">
      <c r="A329" t="s">
        <v>78</v>
      </c>
      <c r="B329" t="s">
        <v>1455</v>
      </c>
      <c r="C329" s="1">
        <v>45701</v>
      </c>
      <c r="D329" s="9">
        <f t="shared" si="10"/>
        <v>1</v>
      </c>
      <c r="E329">
        <v>30</v>
      </c>
      <c r="F329" s="1" t="str">
        <f t="shared" si="11"/>
        <v/>
      </c>
      <c r="G329" s="1" t="str">
        <f>IF(TableRefills3[[#This Row],[prev_refill_days]]="","",TableRefills3[[#This Row],[prev_refill_days]]+TableRefills3[[#This Row],[quantity_days]])</f>
        <v/>
      </c>
      <c r="H329" t="str">
        <f>IF(TableRefills3[[#This Row],[prev_refill_end]]="","",TableRefills3[[#This Row],[refill_date]]-TableRefills3[[#This Row],[prev_refill_end]])</f>
        <v/>
      </c>
      <c r="I329">
        <f>IF(TableRefills3[[#This Row],[gap_days]]="",0,IF(TableRefills3[[#This Row],[gap_days]]&gt;30,1,0))</f>
        <v>0</v>
      </c>
      <c r="J329">
        <f>_xlfn.MAXIFS(TableRefills3[discountinuation_flag], TableRefills3[patient_id], A329)</f>
        <v>0</v>
      </c>
      <c r="K329" s="1">
        <f>_xlfn.MINIFS(C:C,A:A,TableRefills3[[#This Row],[patient_id]])</f>
        <v>45701</v>
      </c>
      <c r="L329" s="1">
        <f>TableRefills3[[#This Row],[refill_date]]+TableRefills3[[#This Row],[quantity_days]]</f>
        <v>45731</v>
      </c>
    </row>
    <row r="330" spans="1:12" x14ac:dyDescent="0.25">
      <c r="A330" t="s">
        <v>78</v>
      </c>
      <c r="B330" t="s">
        <v>1455</v>
      </c>
      <c r="C330" s="1">
        <v>45730</v>
      </c>
      <c r="D330" s="9">
        <f t="shared" si="10"/>
        <v>2</v>
      </c>
      <c r="E330">
        <v>30</v>
      </c>
      <c r="F330" s="1">
        <f t="shared" si="11"/>
        <v>45701</v>
      </c>
      <c r="G330" s="1">
        <f>IF(TableRefills3[[#This Row],[prev_refill_days]]="","",TableRefills3[[#This Row],[prev_refill_days]]+TableRefills3[[#This Row],[quantity_days]])</f>
        <v>45731</v>
      </c>
      <c r="H330">
        <f>IF(TableRefills3[[#This Row],[prev_refill_end]]="","",TableRefills3[[#This Row],[refill_date]]-TableRefills3[[#This Row],[prev_refill_end]])</f>
        <v>-1</v>
      </c>
      <c r="I330">
        <f>IF(TableRefills3[[#This Row],[gap_days]]="",0,IF(TableRefills3[[#This Row],[gap_days]]&gt;30,1,0))</f>
        <v>0</v>
      </c>
      <c r="J330">
        <f>_xlfn.MAXIFS(TableRefills3[discountinuation_flag], TableRefills3[patient_id], A330)</f>
        <v>0</v>
      </c>
      <c r="K330" s="1">
        <f>_xlfn.MINIFS(C:C,A:A,TableRefills3[[#This Row],[patient_id]])</f>
        <v>45701</v>
      </c>
      <c r="L330" s="1">
        <f>TableRefills3[[#This Row],[refill_date]]+TableRefills3[[#This Row],[quantity_days]]</f>
        <v>45760</v>
      </c>
    </row>
    <row r="331" spans="1:12" x14ac:dyDescent="0.25">
      <c r="A331" t="s">
        <v>78</v>
      </c>
      <c r="B331" t="s">
        <v>1455</v>
      </c>
      <c r="C331" s="1">
        <v>45759</v>
      </c>
      <c r="D331" s="9">
        <f t="shared" si="10"/>
        <v>3</v>
      </c>
      <c r="E331">
        <v>30</v>
      </c>
      <c r="F331" s="1">
        <f t="shared" si="11"/>
        <v>45730</v>
      </c>
      <c r="G331" s="1">
        <f>IF(TableRefills3[[#This Row],[prev_refill_days]]="","",TableRefills3[[#This Row],[prev_refill_days]]+TableRefills3[[#This Row],[quantity_days]])</f>
        <v>45760</v>
      </c>
      <c r="H331">
        <f>IF(TableRefills3[[#This Row],[prev_refill_end]]="","",TableRefills3[[#This Row],[refill_date]]-TableRefills3[[#This Row],[prev_refill_end]])</f>
        <v>-1</v>
      </c>
      <c r="I331">
        <f>IF(TableRefills3[[#This Row],[gap_days]]="",0,IF(TableRefills3[[#This Row],[gap_days]]&gt;30,1,0))</f>
        <v>0</v>
      </c>
      <c r="J331">
        <f>_xlfn.MAXIFS(TableRefills3[discountinuation_flag], TableRefills3[patient_id], A331)</f>
        <v>0</v>
      </c>
      <c r="K331" s="1">
        <f>_xlfn.MINIFS(C:C,A:A,TableRefills3[[#This Row],[patient_id]])</f>
        <v>45701</v>
      </c>
      <c r="L331" s="1">
        <f>TableRefills3[[#This Row],[refill_date]]+TableRefills3[[#This Row],[quantity_days]]</f>
        <v>45789</v>
      </c>
    </row>
    <row r="332" spans="1:12" x14ac:dyDescent="0.25">
      <c r="A332" t="s">
        <v>78</v>
      </c>
      <c r="B332" t="s">
        <v>1455</v>
      </c>
      <c r="C332" s="1">
        <v>45791</v>
      </c>
      <c r="D332" s="9">
        <f t="shared" si="10"/>
        <v>4</v>
      </c>
      <c r="E332">
        <v>30</v>
      </c>
      <c r="F332" s="1">
        <f t="shared" si="11"/>
        <v>45759</v>
      </c>
      <c r="G332" s="1">
        <f>IF(TableRefills3[[#This Row],[prev_refill_days]]="","",TableRefills3[[#This Row],[prev_refill_days]]+TableRefills3[[#This Row],[quantity_days]])</f>
        <v>45789</v>
      </c>
      <c r="H332">
        <f>IF(TableRefills3[[#This Row],[prev_refill_end]]="","",TableRefills3[[#This Row],[refill_date]]-TableRefills3[[#This Row],[prev_refill_end]])</f>
        <v>2</v>
      </c>
      <c r="I332">
        <f>IF(TableRefills3[[#This Row],[gap_days]]="",0,IF(TableRefills3[[#This Row],[gap_days]]&gt;30,1,0))</f>
        <v>0</v>
      </c>
      <c r="J332">
        <f>_xlfn.MAXIFS(TableRefills3[discountinuation_flag], TableRefills3[patient_id], A332)</f>
        <v>0</v>
      </c>
      <c r="K332" s="1">
        <f>_xlfn.MINIFS(C:C,A:A,TableRefills3[[#This Row],[patient_id]])</f>
        <v>45701</v>
      </c>
      <c r="L332" s="1">
        <f>TableRefills3[[#This Row],[refill_date]]+TableRefills3[[#This Row],[quantity_days]]</f>
        <v>45821</v>
      </c>
    </row>
    <row r="333" spans="1:12" x14ac:dyDescent="0.25">
      <c r="A333" t="s">
        <v>79</v>
      </c>
      <c r="B333" t="s">
        <v>1460</v>
      </c>
      <c r="C333" s="1">
        <v>45751</v>
      </c>
      <c r="D333" s="9">
        <f t="shared" si="10"/>
        <v>1</v>
      </c>
      <c r="E333">
        <v>21</v>
      </c>
      <c r="F333" s="1" t="str">
        <f t="shared" si="11"/>
        <v/>
      </c>
      <c r="G333" s="1" t="str">
        <f>IF(TableRefills3[[#This Row],[prev_refill_days]]="","",TableRefills3[[#This Row],[prev_refill_days]]+TableRefills3[[#This Row],[quantity_days]])</f>
        <v/>
      </c>
      <c r="H333" t="str">
        <f>IF(TableRefills3[[#This Row],[prev_refill_end]]="","",TableRefills3[[#This Row],[refill_date]]-TableRefills3[[#This Row],[prev_refill_end]])</f>
        <v/>
      </c>
      <c r="I333">
        <f>IF(TableRefills3[[#This Row],[gap_days]]="",0,IF(TableRefills3[[#This Row],[gap_days]]&gt;30,1,0))</f>
        <v>0</v>
      </c>
      <c r="J333">
        <f>_xlfn.MAXIFS(TableRefills3[discountinuation_flag], TableRefills3[patient_id], A333)</f>
        <v>0</v>
      </c>
      <c r="K333" s="1">
        <f>_xlfn.MINIFS(C:C,A:A,TableRefills3[[#This Row],[patient_id]])</f>
        <v>45751</v>
      </c>
      <c r="L333" s="1">
        <f>TableRefills3[[#This Row],[refill_date]]+TableRefills3[[#This Row],[quantity_days]]</f>
        <v>45772</v>
      </c>
    </row>
    <row r="334" spans="1:12" x14ac:dyDescent="0.25">
      <c r="A334" t="s">
        <v>79</v>
      </c>
      <c r="B334" t="s">
        <v>1460</v>
      </c>
      <c r="C334" s="1">
        <v>45769</v>
      </c>
      <c r="D334" s="9">
        <f t="shared" si="10"/>
        <v>2</v>
      </c>
      <c r="E334">
        <v>21</v>
      </c>
      <c r="F334" s="1">
        <f t="shared" si="11"/>
        <v>45751</v>
      </c>
      <c r="G334" s="1">
        <f>IF(TableRefills3[[#This Row],[prev_refill_days]]="","",TableRefills3[[#This Row],[prev_refill_days]]+TableRefills3[[#This Row],[quantity_days]])</f>
        <v>45772</v>
      </c>
      <c r="H334">
        <f>IF(TableRefills3[[#This Row],[prev_refill_end]]="","",TableRefills3[[#This Row],[refill_date]]-TableRefills3[[#This Row],[prev_refill_end]])</f>
        <v>-3</v>
      </c>
      <c r="I334">
        <f>IF(TableRefills3[[#This Row],[gap_days]]="",0,IF(TableRefills3[[#This Row],[gap_days]]&gt;30,1,0))</f>
        <v>0</v>
      </c>
      <c r="J334">
        <f>_xlfn.MAXIFS(TableRefills3[discountinuation_flag], TableRefills3[patient_id], A334)</f>
        <v>0</v>
      </c>
      <c r="K334" s="1">
        <f>_xlfn.MINIFS(C:C,A:A,TableRefills3[[#This Row],[patient_id]])</f>
        <v>45751</v>
      </c>
      <c r="L334" s="1">
        <f>TableRefills3[[#This Row],[refill_date]]+TableRefills3[[#This Row],[quantity_days]]</f>
        <v>45790</v>
      </c>
    </row>
    <row r="335" spans="1:12" x14ac:dyDescent="0.25">
      <c r="A335" t="s">
        <v>79</v>
      </c>
      <c r="B335" t="s">
        <v>1460</v>
      </c>
      <c r="C335" s="1">
        <v>45787</v>
      </c>
      <c r="D335" s="9">
        <f t="shared" si="10"/>
        <v>3</v>
      </c>
      <c r="E335">
        <v>21</v>
      </c>
      <c r="F335" s="1">
        <f t="shared" si="11"/>
        <v>45769</v>
      </c>
      <c r="G335" s="1">
        <f>IF(TableRefills3[[#This Row],[prev_refill_days]]="","",TableRefills3[[#This Row],[prev_refill_days]]+TableRefills3[[#This Row],[quantity_days]])</f>
        <v>45790</v>
      </c>
      <c r="H335">
        <f>IF(TableRefills3[[#This Row],[prev_refill_end]]="","",TableRefills3[[#This Row],[refill_date]]-TableRefills3[[#This Row],[prev_refill_end]])</f>
        <v>-3</v>
      </c>
      <c r="I335">
        <f>IF(TableRefills3[[#This Row],[gap_days]]="",0,IF(TableRefills3[[#This Row],[gap_days]]&gt;30,1,0))</f>
        <v>0</v>
      </c>
      <c r="J335">
        <f>_xlfn.MAXIFS(TableRefills3[discountinuation_flag], TableRefills3[patient_id], A335)</f>
        <v>0</v>
      </c>
      <c r="K335" s="1">
        <f>_xlfn.MINIFS(C:C,A:A,TableRefills3[[#This Row],[patient_id]])</f>
        <v>45751</v>
      </c>
      <c r="L335" s="1">
        <f>TableRefills3[[#This Row],[refill_date]]+TableRefills3[[#This Row],[quantity_days]]</f>
        <v>45808</v>
      </c>
    </row>
    <row r="336" spans="1:12" x14ac:dyDescent="0.25">
      <c r="A336" t="s">
        <v>80</v>
      </c>
      <c r="B336" t="s">
        <v>1464</v>
      </c>
      <c r="C336" s="1">
        <v>45754</v>
      </c>
      <c r="D336" s="9">
        <f t="shared" si="10"/>
        <v>1</v>
      </c>
      <c r="E336">
        <v>21</v>
      </c>
      <c r="F336" s="1" t="str">
        <f t="shared" si="11"/>
        <v/>
      </c>
      <c r="G336" s="1" t="str">
        <f>IF(TableRefills3[[#This Row],[prev_refill_days]]="","",TableRefills3[[#This Row],[prev_refill_days]]+TableRefills3[[#This Row],[quantity_days]])</f>
        <v/>
      </c>
      <c r="H336" t="str">
        <f>IF(TableRefills3[[#This Row],[prev_refill_end]]="","",TableRefills3[[#This Row],[refill_date]]-TableRefills3[[#This Row],[prev_refill_end]])</f>
        <v/>
      </c>
      <c r="I336">
        <f>IF(TableRefills3[[#This Row],[gap_days]]="",0,IF(TableRefills3[[#This Row],[gap_days]]&gt;30,1,0))</f>
        <v>0</v>
      </c>
      <c r="J336">
        <f>_xlfn.MAXIFS(TableRefills3[discountinuation_flag], TableRefills3[patient_id], A336)</f>
        <v>0</v>
      </c>
      <c r="K336" s="1">
        <f>_xlfn.MINIFS(C:C,A:A,TableRefills3[[#This Row],[patient_id]])</f>
        <v>45754</v>
      </c>
      <c r="L336" s="1">
        <f>TableRefills3[[#This Row],[refill_date]]+TableRefills3[[#This Row],[quantity_days]]</f>
        <v>45775</v>
      </c>
    </row>
    <row r="337" spans="1:12" x14ac:dyDescent="0.25">
      <c r="A337" t="s">
        <v>80</v>
      </c>
      <c r="B337" t="s">
        <v>1464</v>
      </c>
      <c r="C337" s="1">
        <v>45773</v>
      </c>
      <c r="D337" s="9">
        <f t="shared" si="10"/>
        <v>2</v>
      </c>
      <c r="E337">
        <v>21</v>
      </c>
      <c r="F337" s="1">
        <f t="shared" si="11"/>
        <v>45754</v>
      </c>
      <c r="G337" s="1">
        <f>IF(TableRefills3[[#This Row],[prev_refill_days]]="","",TableRefills3[[#This Row],[prev_refill_days]]+TableRefills3[[#This Row],[quantity_days]])</f>
        <v>45775</v>
      </c>
      <c r="H337">
        <f>IF(TableRefills3[[#This Row],[prev_refill_end]]="","",TableRefills3[[#This Row],[refill_date]]-TableRefills3[[#This Row],[prev_refill_end]])</f>
        <v>-2</v>
      </c>
      <c r="I337">
        <f>IF(TableRefills3[[#This Row],[gap_days]]="",0,IF(TableRefills3[[#This Row],[gap_days]]&gt;30,1,0))</f>
        <v>0</v>
      </c>
      <c r="J337">
        <f>_xlfn.MAXIFS(TableRefills3[discountinuation_flag], TableRefills3[patient_id], A337)</f>
        <v>0</v>
      </c>
      <c r="K337" s="1">
        <f>_xlfn.MINIFS(C:C,A:A,TableRefills3[[#This Row],[patient_id]])</f>
        <v>45754</v>
      </c>
      <c r="L337" s="1">
        <f>TableRefills3[[#This Row],[refill_date]]+TableRefills3[[#This Row],[quantity_days]]</f>
        <v>45794</v>
      </c>
    </row>
    <row r="338" spans="1:12" x14ac:dyDescent="0.25">
      <c r="A338" t="s">
        <v>80</v>
      </c>
      <c r="B338" t="s">
        <v>1464</v>
      </c>
      <c r="C338" s="1">
        <v>45791</v>
      </c>
      <c r="D338" s="9">
        <f t="shared" si="10"/>
        <v>3</v>
      </c>
      <c r="E338">
        <v>21</v>
      </c>
      <c r="F338" s="1">
        <f t="shared" si="11"/>
        <v>45773</v>
      </c>
      <c r="G338" s="1">
        <f>IF(TableRefills3[[#This Row],[prev_refill_days]]="","",TableRefills3[[#This Row],[prev_refill_days]]+TableRefills3[[#This Row],[quantity_days]])</f>
        <v>45794</v>
      </c>
      <c r="H338">
        <f>IF(TableRefills3[[#This Row],[prev_refill_end]]="","",TableRefills3[[#This Row],[refill_date]]-TableRefills3[[#This Row],[prev_refill_end]])</f>
        <v>-3</v>
      </c>
      <c r="I338">
        <f>IF(TableRefills3[[#This Row],[gap_days]]="",0,IF(TableRefills3[[#This Row],[gap_days]]&gt;30,1,0))</f>
        <v>0</v>
      </c>
      <c r="J338">
        <f>_xlfn.MAXIFS(TableRefills3[discountinuation_flag], TableRefills3[patient_id], A338)</f>
        <v>0</v>
      </c>
      <c r="K338" s="1">
        <f>_xlfn.MINIFS(C:C,A:A,TableRefills3[[#This Row],[patient_id]])</f>
        <v>45754</v>
      </c>
      <c r="L338" s="1">
        <f>TableRefills3[[#This Row],[refill_date]]+TableRefills3[[#This Row],[quantity_days]]</f>
        <v>45812</v>
      </c>
    </row>
    <row r="339" spans="1:12" x14ac:dyDescent="0.25">
      <c r="A339" t="s">
        <v>80</v>
      </c>
      <c r="B339" t="s">
        <v>1464</v>
      </c>
      <c r="C339" s="1">
        <v>45809</v>
      </c>
      <c r="D339" s="9">
        <f t="shared" si="10"/>
        <v>4</v>
      </c>
      <c r="E339">
        <v>21</v>
      </c>
      <c r="F339" s="1">
        <f t="shared" si="11"/>
        <v>45791</v>
      </c>
      <c r="G339" s="1">
        <f>IF(TableRefills3[[#This Row],[prev_refill_days]]="","",TableRefills3[[#This Row],[prev_refill_days]]+TableRefills3[[#This Row],[quantity_days]])</f>
        <v>45812</v>
      </c>
      <c r="H339">
        <f>IF(TableRefills3[[#This Row],[prev_refill_end]]="","",TableRefills3[[#This Row],[refill_date]]-TableRefills3[[#This Row],[prev_refill_end]])</f>
        <v>-3</v>
      </c>
      <c r="I339">
        <f>IF(TableRefills3[[#This Row],[gap_days]]="",0,IF(TableRefills3[[#This Row],[gap_days]]&gt;30,1,0))</f>
        <v>0</v>
      </c>
      <c r="J339">
        <f>_xlfn.MAXIFS(TableRefills3[discountinuation_flag], TableRefills3[patient_id], A339)</f>
        <v>0</v>
      </c>
      <c r="K339" s="1">
        <f>_xlfn.MINIFS(C:C,A:A,TableRefills3[[#This Row],[patient_id]])</f>
        <v>45754</v>
      </c>
      <c r="L339" s="1">
        <f>TableRefills3[[#This Row],[refill_date]]+TableRefills3[[#This Row],[quantity_days]]</f>
        <v>45830</v>
      </c>
    </row>
    <row r="340" spans="1:12" x14ac:dyDescent="0.25">
      <c r="A340" t="s">
        <v>80</v>
      </c>
      <c r="B340" t="s">
        <v>1464</v>
      </c>
      <c r="C340" s="1">
        <v>45831</v>
      </c>
      <c r="D340" s="9">
        <f t="shared" si="10"/>
        <v>5</v>
      </c>
      <c r="E340">
        <v>21</v>
      </c>
      <c r="F340" s="1">
        <f t="shared" si="11"/>
        <v>45809</v>
      </c>
      <c r="G340" s="1">
        <f>IF(TableRefills3[[#This Row],[prev_refill_days]]="","",TableRefills3[[#This Row],[prev_refill_days]]+TableRefills3[[#This Row],[quantity_days]])</f>
        <v>45830</v>
      </c>
      <c r="H340">
        <f>IF(TableRefills3[[#This Row],[prev_refill_end]]="","",TableRefills3[[#This Row],[refill_date]]-TableRefills3[[#This Row],[prev_refill_end]])</f>
        <v>1</v>
      </c>
      <c r="I340">
        <f>IF(TableRefills3[[#This Row],[gap_days]]="",0,IF(TableRefills3[[#This Row],[gap_days]]&gt;30,1,0))</f>
        <v>0</v>
      </c>
      <c r="J340">
        <f>_xlfn.MAXIFS(TableRefills3[discountinuation_flag], TableRefills3[patient_id], A340)</f>
        <v>0</v>
      </c>
      <c r="K340" s="1">
        <f>_xlfn.MINIFS(C:C,A:A,TableRefills3[[#This Row],[patient_id]])</f>
        <v>45754</v>
      </c>
      <c r="L340" s="1">
        <f>TableRefills3[[#This Row],[refill_date]]+TableRefills3[[#This Row],[quantity_days]]</f>
        <v>45852</v>
      </c>
    </row>
    <row r="341" spans="1:12" x14ac:dyDescent="0.25">
      <c r="A341" t="s">
        <v>81</v>
      </c>
      <c r="B341" t="s">
        <v>1470</v>
      </c>
      <c r="C341" s="1">
        <v>45794</v>
      </c>
      <c r="D341" s="9">
        <f t="shared" si="10"/>
        <v>1</v>
      </c>
      <c r="E341">
        <v>21</v>
      </c>
      <c r="F341" s="1" t="str">
        <f t="shared" si="11"/>
        <v/>
      </c>
      <c r="G341" s="1" t="str">
        <f>IF(TableRefills3[[#This Row],[prev_refill_days]]="","",TableRefills3[[#This Row],[prev_refill_days]]+TableRefills3[[#This Row],[quantity_days]])</f>
        <v/>
      </c>
      <c r="H341" t="str">
        <f>IF(TableRefills3[[#This Row],[prev_refill_end]]="","",TableRefills3[[#This Row],[refill_date]]-TableRefills3[[#This Row],[prev_refill_end]])</f>
        <v/>
      </c>
      <c r="I341">
        <f>IF(TableRefills3[[#This Row],[gap_days]]="",0,IF(TableRefills3[[#This Row],[gap_days]]&gt;30,1,0))</f>
        <v>0</v>
      </c>
      <c r="J341">
        <f>_xlfn.MAXIFS(TableRefills3[discountinuation_flag], TableRefills3[patient_id], A341)</f>
        <v>0</v>
      </c>
      <c r="K341" s="1">
        <f>_xlfn.MINIFS(C:C,A:A,TableRefills3[[#This Row],[patient_id]])</f>
        <v>45794</v>
      </c>
      <c r="L341" s="1">
        <f>TableRefills3[[#This Row],[refill_date]]+TableRefills3[[#This Row],[quantity_days]]</f>
        <v>45815</v>
      </c>
    </row>
    <row r="342" spans="1:12" x14ac:dyDescent="0.25">
      <c r="A342" t="s">
        <v>81</v>
      </c>
      <c r="B342" t="s">
        <v>1470</v>
      </c>
      <c r="C342" s="1">
        <v>45815</v>
      </c>
      <c r="D342" s="9">
        <f t="shared" si="10"/>
        <v>2</v>
      </c>
      <c r="E342">
        <v>21</v>
      </c>
      <c r="F342" s="1">
        <f t="shared" si="11"/>
        <v>45794</v>
      </c>
      <c r="G342" s="1">
        <f>IF(TableRefills3[[#This Row],[prev_refill_days]]="","",TableRefills3[[#This Row],[prev_refill_days]]+TableRefills3[[#This Row],[quantity_days]])</f>
        <v>45815</v>
      </c>
      <c r="H342">
        <f>IF(TableRefills3[[#This Row],[prev_refill_end]]="","",TableRefills3[[#This Row],[refill_date]]-TableRefills3[[#This Row],[prev_refill_end]])</f>
        <v>0</v>
      </c>
      <c r="I342">
        <f>IF(TableRefills3[[#This Row],[gap_days]]="",0,IF(TableRefills3[[#This Row],[gap_days]]&gt;30,1,0))</f>
        <v>0</v>
      </c>
      <c r="J342">
        <f>_xlfn.MAXIFS(TableRefills3[discountinuation_flag], TableRefills3[patient_id], A342)</f>
        <v>0</v>
      </c>
      <c r="K342" s="1">
        <f>_xlfn.MINIFS(C:C,A:A,TableRefills3[[#This Row],[patient_id]])</f>
        <v>45794</v>
      </c>
      <c r="L342" s="1">
        <f>TableRefills3[[#This Row],[refill_date]]+TableRefills3[[#This Row],[quantity_days]]</f>
        <v>45836</v>
      </c>
    </row>
    <row r="343" spans="1:12" x14ac:dyDescent="0.25">
      <c r="A343" t="s">
        <v>81</v>
      </c>
      <c r="B343" t="s">
        <v>1470</v>
      </c>
      <c r="C343" s="1">
        <v>45833</v>
      </c>
      <c r="D343" s="9">
        <f t="shared" si="10"/>
        <v>3</v>
      </c>
      <c r="E343">
        <v>21</v>
      </c>
      <c r="F343" s="1">
        <f t="shared" si="11"/>
        <v>45815</v>
      </c>
      <c r="G343" s="1">
        <f>IF(TableRefills3[[#This Row],[prev_refill_days]]="","",TableRefills3[[#This Row],[prev_refill_days]]+TableRefills3[[#This Row],[quantity_days]])</f>
        <v>45836</v>
      </c>
      <c r="H343">
        <f>IF(TableRefills3[[#This Row],[prev_refill_end]]="","",TableRefills3[[#This Row],[refill_date]]-TableRefills3[[#This Row],[prev_refill_end]])</f>
        <v>-3</v>
      </c>
      <c r="I343">
        <f>IF(TableRefills3[[#This Row],[gap_days]]="",0,IF(TableRefills3[[#This Row],[gap_days]]&gt;30,1,0))</f>
        <v>0</v>
      </c>
      <c r="J343">
        <f>_xlfn.MAXIFS(TableRefills3[discountinuation_flag], TableRefills3[patient_id], A343)</f>
        <v>0</v>
      </c>
      <c r="K343" s="1">
        <f>_xlfn.MINIFS(C:C,A:A,TableRefills3[[#This Row],[patient_id]])</f>
        <v>45794</v>
      </c>
      <c r="L343" s="1">
        <f>TableRefills3[[#This Row],[refill_date]]+TableRefills3[[#This Row],[quantity_days]]</f>
        <v>45854</v>
      </c>
    </row>
    <row r="344" spans="1:12" x14ac:dyDescent="0.25">
      <c r="A344" t="s">
        <v>82</v>
      </c>
      <c r="B344" t="s">
        <v>1474</v>
      </c>
      <c r="C344" s="1">
        <v>45810</v>
      </c>
      <c r="D344" s="9">
        <f t="shared" si="10"/>
        <v>1</v>
      </c>
      <c r="E344">
        <v>28</v>
      </c>
      <c r="F344" s="1" t="str">
        <f t="shared" si="11"/>
        <v/>
      </c>
      <c r="G344" s="1" t="str">
        <f>IF(TableRefills3[[#This Row],[prev_refill_days]]="","",TableRefills3[[#This Row],[prev_refill_days]]+TableRefills3[[#This Row],[quantity_days]])</f>
        <v/>
      </c>
      <c r="H344" t="str">
        <f>IF(TableRefills3[[#This Row],[prev_refill_end]]="","",TableRefills3[[#This Row],[refill_date]]-TableRefills3[[#This Row],[prev_refill_end]])</f>
        <v/>
      </c>
      <c r="I344">
        <f>IF(TableRefills3[[#This Row],[gap_days]]="",0,IF(TableRefills3[[#This Row],[gap_days]]&gt;30,1,0))</f>
        <v>0</v>
      </c>
      <c r="J344">
        <f>_xlfn.MAXIFS(TableRefills3[discountinuation_flag], TableRefills3[patient_id], A344)</f>
        <v>0</v>
      </c>
      <c r="K344" s="1">
        <f>_xlfn.MINIFS(C:C,A:A,TableRefills3[[#This Row],[patient_id]])</f>
        <v>45810</v>
      </c>
      <c r="L344" s="1">
        <f>TableRefills3[[#This Row],[refill_date]]+TableRefills3[[#This Row],[quantity_days]]</f>
        <v>45838</v>
      </c>
    </row>
    <row r="345" spans="1:12" x14ac:dyDescent="0.25">
      <c r="A345" t="s">
        <v>82</v>
      </c>
      <c r="B345" t="s">
        <v>1474</v>
      </c>
      <c r="C345" s="1">
        <v>45840</v>
      </c>
      <c r="D345" s="9">
        <f t="shared" si="10"/>
        <v>2</v>
      </c>
      <c r="E345">
        <v>28</v>
      </c>
      <c r="F345" s="1">
        <f t="shared" si="11"/>
        <v>45810</v>
      </c>
      <c r="G345" s="1">
        <f>IF(TableRefills3[[#This Row],[prev_refill_days]]="","",TableRefills3[[#This Row],[prev_refill_days]]+TableRefills3[[#This Row],[quantity_days]])</f>
        <v>45838</v>
      </c>
      <c r="H345">
        <f>IF(TableRefills3[[#This Row],[prev_refill_end]]="","",TableRefills3[[#This Row],[refill_date]]-TableRefills3[[#This Row],[prev_refill_end]])</f>
        <v>2</v>
      </c>
      <c r="I345">
        <f>IF(TableRefills3[[#This Row],[gap_days]]="",0,IF(TableRefills3[[#This Row],[gap_days]]&gt;30,1,0))</f>
        <v>0</v>
      </c>
      <c r="J345">
        <f>_xlfn.MAXIFS(TableRefills3[discountinuation_flag], TableRefills3[patient_id], A345)</f>
        <v>0</v>
      </c>
      <c r="K345" s="1">
        <f>_xlfn.MINIFS(C:C,A:A,TableRefills3[[#This Row],[patient_id]])</f>
        <v>45810</v>
      </c>
      <c r="L345" s="1">
        <f>TableRefills3[[#This Row],[refill_date]]+TableRefills3[[#This Row],[quantity_days]]</f>
        <v>45868</v>
      </c>
    </row>
    <row r="346" spans="1:12" x14ac:dyDescent="0.25">
      <c r="A346" t="s">
        <v>82</v>
      </c>
      <c r="B346" t="s">
        <v>1474</v>
      </c>
      <c r="C346" s="1">
        <v>45867</v>
      </c>
      <c r="D346" s="9">
        <f t="shared" si="10"/>
        <v>3</v>
      </c>
      <c r="E346">
        <v>28</v>
      </c>
      <c r="F346" s="1">
        <f t="shared" si="11"/>
        <v>45840</v>
      </c>
      <c r="G346" s="1">
        <f>IF(TableRefills3[[#This Row],[prev_refill_days]]="","",TableRefills3[[#This Row],[prev_refill_days]]+TableRefills3[[#This Row],[quantity_days]])</f>
        <v>45868</v>
      </c>
      <c r="H346">
        <f>IF(TableRefills3[[#This Row],[prev_refill_end]]="","",TableRefills3[[#This Row],[refill_date]]-TableRefills3[[#This Row],[prev_refill_end]])</f>
        <v>-1</v>
      </c>
      <c r="I346">
        <f>IF(TableRefills3[[#This Row],[gap_days]]="",0,IF(TableRefills3[[#This Row],[gap_days]]&gt;30,1,0))</f>
        <v>0</v>
      </c>
      <c r="J346">
        <f>_xlfn.MAXIFS(TableRefills3[discountinuation_flag], TableRefills3[patient_id], A346)</f>
        <v>0</v>
      </c>
      <c r="K346" s="1">
        <f>_xlfn.MINIFS(C:C,A:A,TableRefills3[[#This Row],[patient_id]])</f>
        <v>45810</v>
      </c>
      <c r="L346" s="1">
        <f>TableRefills3[[#This Row],[refill_date]]+TableRefills3[[#This Row],[quantity_days]]</f>
        <v>45895</v>
      </c>
    </row>
    <row r="347" spans="1:12" x14ac:dyDescent="0.25">
      <c r="A347" t="s">
        <v>82</v>
      </c>
      <c r="B347" t="s">
        <v>1474</v>
      </c>
      <c r="C347" s="1">
        <v>45897</v>
      </c>
      <c r="D347" s="9">
        <f t="shared" si="10"/>
        <v>4</v>
      </c>
      <c r="E347">
        <v>28</v>
      </c>
      <c r="F347" s="1">
        <f t="shared" si="11"/>
        <v>45867</v>
      </c>
      <c r="G347" s="1">
        <f>IF(TableRefills3[[#This Row],[prev_refill_days]]="","",TableRefills3[[#This Row],[prev_refill_days]]+TableRefills3[[#This Row],[quantity_days]])</f>
        <v>45895</v>
      </c>
      <c r="H347">
        <f>IF(TableRefills3[[#This Row],[prev_refill_end]]="","",TableRefills3[[#This Row],[refill_date]]-TableRefills3[[#This Row],[prev_refill_end]])</f>
        <v>2</v>
      </c>
      <c r="I347">
        <f>IF(TableRefills3[[#This Row],[gap_days]]="",0,IF(TableRefills3[[#This Row],[gap_days]]&gt;30,1,0))</f>
        <v>0</v>
      </c>
      <c r="J347">
        <f>_xlfn.MAXIFS(TableRefills3[discountinuation_flag], TableRefills3[patient_id], A347)</f>
        <v>0</v>
      </c>
      <c r="K347" s="1">
        <f>_xlfn.MINIFS(C:C,A:A,TableRefills3[[#This Row],[patient_id]])</f>
        <v>45810</v>
      </c>
      <c r="L347" s="1">
        <f>TableRefills3[[#This Row],[refill_date]]+TableRefills3[[#This Row],[quantity_days]]</f>
        <v>45925</v>
      </c>
    </row>
    <row r="348" spans="1:12" x14ac:dyDescent="0.25">
      <c r="A348" t="s">
        <v>82</v>
      </c>
      <c r="B348" t="s">
        <v>1474</v>
      </c>
      <c r="C348" s="1">
        <v>45924</v>
      </c>
      <c r="D348" s="9">
        <f t="shared" si="10"/>
        <v>5</v>
      </c>
      <c r="E348">
        <v>28</v>
      </c>
      <c r="F348" s="1">
        <f t="shared" si="11"/>
        <v>45897</v>
      </c>
      <c r="G348" s="1">
        <f>IF(TableRefills3[[#This Row],[prev_refill_days]]="","",TableRefills3[[#This Row],[prev_refill_days]]+TableRefills3[[#This Row],[quantity_days]])</f>
        <v>45925</v>
      </c>
      <c r="H348">
        <f>IF(TableRefills3[[#This Row],[prev_refill_end]]="","",TableRefills3[[#This Row],[refill_date]]-TableRefills3[[#This Row],[prev_refill_end]])</f>
        <v>-1</v>
      </c>
      <c r="I348">
        <f>IF(TableRefills3[[#This Row],[gap_days]]="",0,IF(TableRefills3[[#This Row],[gap_days]]&gt;30,1,0))</f>
        <v>0</v>
      </c>
      <c r="J348">
        <f>_xlfn.MAXIFS(TableRefills3[discountinuation_flag], TableRefills3[patient_id], A348)</f>
        <v>0</v>
      </c>
      <c r="K348" s="1">
        <f>_xlfn.MINIFS(C:C,A:A,TableRefills3[[#This Row],[patient_id]])</f>
        <v>45810</v>
      </c>
      <c r="L348" s="1">
        <f>TableRefills3[[#This Row],[refill_date]]+TableRefills3[[#This Row],[quantity_days]]</f>
        <v>45952</v>
      </c>
    </row>
    <row r="349" spans="1:12" x14ac:dyDescent="0.25">
      <c r="A349" t="s">
        <v>82</v>
      </c>
      <c r="B349" t="s">
        <v>1474</v>
      </c>
      <c r="C349" s="1">
        <v>45955</v>
      </c>
      <c r="D349" s="9">
        <f t="shared" si="10"/>
        <v>6</v>
      </c>
      <c r="E349">
        <v>28</v>
      </c>
      <c r="F349" s="1">
        <f t="shared" si="11"/>
        <v>45924</v>
      </c>
      <c r="G349" s="1">
        <f>IF(TableRefills3[[#This Row],[prev_refill_days]]="","",TableRefills3[[#This Row],[prev_refill_days]]+TableRefills3[[#This Row],[quantity_days]])</f>
        <v>45952</v>
      </c>
      <c r="H349">
        <f>IF(TableRefills3[[#This Row],[prev_refill_end]]="","",TableRefills3[[#This Row],[refill_date]]-TableRefills3[[#This Row],[prev_refill_end]])</f>
        <v>3</v>
      </c>
      <c r="I349">
        <f>IF(TableRefills3[[#This Row],[gap_days]]="",0,IF(TableRefills3[[#This Row],[gap_days]]&gt;30,1,0))</f>
        <v>0</v>
      </c>
      <c r="J349">
        <f>_xlfn.MAXIFS(TableRefills3[discountinuation_flag], TableRefills3[patient_id], A349)</f>
        <v>0</v>
      </c>
      <c r="K349" s="1">
        <f>_xlfn.MINIFS(C:C,A:A,TableRefills3[[#This Row],[patient_id]])</f>
        <v>45810</v>
      </c>
      <c r="L349" s="1">
        <f>TableRefills3[[#This Row],[refill_date]]+TableRefills3[[#This Row],[quantity_days]]</f>
        <v>45983</v>
      </c>
    </row>
    <row r="350" spans="1:12" x14ac:dyDescent="0.25">
      <c r="A350" t="s">
        <v>83</v>
      </c>
      <c r="B350" t="s">
        <v>1481</v>
      </c>
      <c r="C350" s="1">
        <v>45827</v>
      </c>
      <c r="D350" s="9">
        <f t="shared" si="10"/>
        <v>1</v>
      </c>
      <c r="E350">
        <v>21</v>
      </c>
      <c r="F350" s="1" t="str">
        <f t="shared" si="11"/>
        <v/>
      </c>
      <c r="G350" s="1" t="str">
        <f>IF(TableRefills3[[#This Row],[prev_refill_days]]="","",TableRefills3[[#This Row],[prev_refill_days]]+TableRefills3[[#This Row],[quantity_days]])</f>
        <v/>
      </c>
      <c r="H350" t="str">
        <f>IF(TableRefills3[[#This Row],[prev_refill_end]]="","",TableRefills3[[#This Row],[refill_date]]-TableRefills3[[#This Row],[prev_refill_end]])</f>
        <v/>
      </c>
      <c r="I350">
        <f>IF(TableRefills3[[#This Row],[gap_days]]="",0,IF(TableRefills3[[#This Row],[gap_days]]&gt;30,1,0))</f>
        <v>0</v>
      </c>
      <c r="J350">
        <f>_xlfn.MAXIFS(TableRefills3[discountinuation_flag], TableRefills3[patient_id], A350)</f>
        <v>0</v>
      </c>
      <c r="K350" s="1">
        <f>_xlfn.MINIFS(C:C,A:A,TableRefills3[[#This Row],[patient_id]])</f>
        <v>45827</v>
      </c>
      <c r="L350" s="1">
        <f>TableRefills3[[#This Row],[refill_date]]+TableRefills3[[#This Row],[quantity_days]]</f>
        <v>45848</v>
      </c>
    </row>
    <row r="351" spans="1:12" x14ac:dyDescent="0.25">
      <c r="A351" t="s">
        <v>83</v>
      </c>
      <c r="B351" t="s">
        <v>1481</v>
      </c>
      <c r="C351" s="1">
        <v>45847</v>
      </c>
      <c r="D351" s="9">
        <f t="shared" si="10"/>
        <v>2</v>
      </c>
      <c r="E351">
        <v>21</v>
      </c>
      <c r="F351" s="1">
        <f t="shared" si="11"/>
        <v>45827</v>
      </c>
      <c r="G351" s="1">
        <f>IF(TableRefills3[[#This Row],[prev_refill_days]]="","",TableRefills3[[#This Row],[prev_refill_days]]+TableRefills3[[#This Row],[quantity_days]])</f>
        <v>45848</v>
      </c>
      <c r="H351">
        <f>IF(TableRefills3[[#This Row],[prev_refill_end]]="","",TableRefills3[[#This Row],[refill_date]]-TableRefills3[[#This Row],[prev_refill_end]])</f>
        <v>-1</v>
      </c>
      <c r="I351">
        <f>IF(TableRefills3[[#This Row],[gap_days]]="",0,IF(TableRefills3[[#This Row],[gap_days]]&gt;30,1,0))</f>
        <v>0</v>
      </c>
      <c r="J351">
        <f>_xlfn.MAXIFS(TableRefills3[discountinuation_flag], TableRefills3[patient_id], A351)</f>
        <v>0</v>
      </c>
      <c r="K351" s="1">
        <f>_xlfn.MINIFS(C:C,A:A,TableRefills3[[#This Row],[patient_id]])</f>
        <v>45827</v>
      </c>
      <c r="L351" s="1">
        <f>TableRefills3[[#This Row],[refill_date]]+TableRefills3[[#This Row],[quantity_days]]</f>
        <v>45868</v>
      </c>
    </row>
    <row r="352" spans="1:12" x14ac:dyDescent="0.25">
      <c r="A352" t="s">
        <v>83</v>
      </c>
      <c r="B352" t="s">
        <v>1481</v>
      </c>
      <c r="C352" s="1">
        <v>45867</v>
      </c>
      <c r="D352" s="9">
        <f t="shared" si="10"/>
        <v>3</v>
      </c>
      <c r="E352">
        <v>21</v>
      </c>
      <c r="F352" s="1">
        <f t="shared" si="11"/>
        <v>45847</v>
      </c>
      <c r="G352" s="1">
        <f>IF(TableRefills3[[#This Row],[prev_refill_days]]="","",TableRefills3[[#This Row],[prev_refill_days]]+TableRefills3[[#This Row],[quantity_days]])</f>
        <v>45868</v>
      </c>
      <c r="H352">
        <f>IF(TableRefills3[[#This Row],[prev_refill_end]]="","",TableRefills3[[#This Row],[refill_date]]-TableRefills3[[#This Row],[prev_refill_end]])</f>
        <v>-1</v>
      </c>
      <c r="I352">
        <f>IF(TableRefills3[[#This Row],[gap_days]]="",0,IF(TableRefills3[[#This Row],[gap_days]]&gt;30,1,0))</f>
        <v>0</v>
      </c>
      <c r="J352">
        <f>_xlfn.MAXIFS(TableRefills3[discountinuation_flag], TableRefills3[patient_id], A352)</f>
        <v>0</v>
      </c>
      <c r="K352" s="1">
        <f>_xlfn.MINIFS(C:C,A:A,TableRefills3[[#This Row],[patient_id]])</f>
        <v>45827</v>
      </c>
      <c r="L352" s="1">
        <f>TableRefills3[[#This Row],[refill_date]]+TableRefills3[[#This Row],[quantity_days]]</f>
        <v>45888</v>
      </c>
    </row>
    <row r="353" spans="1:12" x14ac:dyDescent="0.25">
      <c r="A353" t="s">
        <v>83</v>
      </c>
      <c r="B353" t="s">
        <v>1481</v>
      </c>
      <c r="C353" s="1">
        <v>45886</v>
      </c>
      <c r="D353" s="9">
        <f t="shared" si="10"/>
        <v>4</v>
      </c>
      <c r="E353">
        <v>21</v>
      </c>
      <c r="F353" s="1">
        <f t="shared" si="11"/>
        <v>45867</v>
      </c>
      <c r="G353" s="1">
        <f>IF(TableRefills3[[#This Row],[prev_refill_days]]="","",TableRefills3[[#This Row],[prev_refill_days]]+TableRefills3[[#This Row],[quantity_days]])</f>
        <v>45888</v>
      </c>
      <c r="H353">
        <f>IF(TableRefills3[[#This Row],[prev_refill_end]]="","",TableRefills3[[#This Row],[refill_date]]-TableRefills3[[#This Row],[prev_refill_end]])</f>
        <v>-2</v>
      </c>
      <c r="I353">
        <f>IF(TableRefills3[[#This Row],[gap_days]]="",0,IF(TableRefills3[[#This Row],[gap_days]]&gt;30,1,0))</f>
        <v>0</v>
      </c>
      <c r="J353">
        <f>_xlfn.MAXIFS(TableRefills3[discountinuation_flag], TableRefills3[patient_id], A353)</f>
        <v>0</v>
      </c>
      <c r="K353" s="1">
        <f>_xlfn.MINIFS(C:C,A:A,TableRefills3[[#This Row],[patient_id]])</f>
        <v>45827</v>
      </c>
      <c r="L353" s="1">
        <f>TableRefills3[[#This Row],[refill_date]]+TableRefills3[[#This Row],[quantity_days]]</f>
        <v>45907</v>
      </c>
    </row>
    <row r="354" spans="1:12" x14ac:dyDescent="0.25">
      <c r="A354" t="s">
        <v>83</v>
      </c>
      <c r="B354" t="s">
        <v>1481</v>
      </c>
      <c r="C354" s="1">
        <v>45904</v>
      </c>
      <c r="D354" s="9">
        <f t="shared" si="10"/>
        <v>5</v>
      </c>
      <c r="E354">
        <v>21</v>
      </c>
      <c r="F354" s="1">
        <f t="shared" si="11"/>
        <v>45886</v>
      </c>
      <c r="G354" s="1">
        <f>IF(TableRefills3[[#This Row],[prev_refill_days]]="","",TableRefills3[[#This Row],[prev_refill_days]]+TableRefills3[[#This Row],[quantity_days]])</f>
        <v>45907</v>
      </c>
      <c r="H354">
        <f>IF(TableRefills3[[#This Row],[prev_refill_end]]="","",TableRefills3[[#This Row],[refill_date]]-TableRefills3[[#This Row],[prev_refill_end]])</f>
        <v>-3</v>
      </c>
      <c r="I354">
        <f>IF(TableRefills3[[#This Row],[gap_days]]="",0,IF(TableRefills3[[#This Row],[gap_days]]&gt;30,1,0))</f>
        <v>0</v>
      </c>
      <c r="J354">
        <f>_xlfn.MAXIFS(TableRefills3[discountinuation_flag], TableRefills3[patient_id], A354)</f>
        <v>0</v>
      </c>
      <c r="K354" s="1">
        <f>_xlfn.MINIFS(C:C,A:A,TableRefills3[[#This Row],[patient_id]])</f>
        <v>45827</v>
      </c>
      <c r="L354" s="1">
        <f>TableRefills3[[#This Row],[refill_date]]+TableRefills3[[#This Row],[quantity_days]]</f>
        <v>45925</v>
      </c>
    </row>
    <row r="355" spans="1:12" x14ac:dyDescent="0.25">
      <c r="A355" t="s">
        <v>83</v>
      </c>
      <c r="B355" t="s">
        <v>1481</v>
      </c>
      <c r="C355" s="1">
        <v>45923</v>
      </c>
      <c r="D355" s="9">
        <f t="shared" si="10"/>
        <v>6</v>
      </c>
      <c r="E355">
        <v>21</v>
      </c>
      <c r="F355" s="1">
        <f t="shared" si="11"/>
        <v>45904</v>
      </c>
      <c r="G355" s="1">
        <f>IF(TableRefills3[[#This Row],[prev_refill_days]]="","",TableRefills3[[#This Row],[prev_refill_days]]+TableRefills3[[#This Row],[quantity_days]])</f>
        <v>45925</v>
      </c>
      <c r="H355">
        <f>IF(TableRefills3[[#This Row],[prev_refill_end]]="","",TableRefills3[[#This Row],[refill_date]]-TableRefills3[[#This Row],[prev_refill_end]])</f>
        <v>-2</v>
      </c>
      <c r="I355">
        <f>IF(TableRefills3[[#This Row],[gap_days]]="",0,IF(TableRefills3[[#This Row],[gap_days]]&gt;30,1,0))</f>
        <v>0</v>
      </c>
      <c r="J355">
        <f>_xlfn.MAXIFS(TableRefills3[discountinuation_flag], TableRefills3[patient_id], A355)</f>
        <v>0</v>
      </c>
      <c r="K355" s="1">
        <f>_xlfn.MINIFS(C:C,A:A,TableRefills3[[#This Row],[patient_id]])</f>
        <v>45827</v>
      </c>
      <c r="L355" s="1">
        <f>TableRefills3[[#This Row],[refill_date]]+TableRefills3[[#This Row],[quantity_days]]</f>
        <v>45944</v>
      </c>
    </row>
    <row r="356" spans="1:12" x14ac:dyDescent="0.25">
      <c r="A356" t="s">
        <v>84</v>
      </c>
      <c r="B356" t="s">
        <v>1488</v>
      </c>
      <c r="C356" s="1">
        <v>45825</v>
      </c>
      <c r="D356" s="9">
        <f t="shared" si="10"/>
        <v>1</v>
      </c>
      <c r="E356">
        <v>30</v>
      </c>
      <c r="F356" s="1" t="str">
        <f t="shared" si="11"/>
        <v/>
      </c>
      <c r="G356" s="1" t="str">
        <f>IF(TableRefills3[[#This Row],[prev_refill_days]]="","",TableRefills3[[#This Row],[prev_refill_days]]+TableRefills3[[#This Row],[quantity_days]])</f>
        <v/>
      </c>
      <c r="H356" t="str">
        <f>IF(TableRefills3[[#This Row],[prev_refill_end]]="","",TableRefills3[[#This Row],[refill_date]]-TableRefills3[[#This Row],[prev_refill_end]])</f>
        <v/>
      </c>
      <c r="I356">
        <f>IF(TableRefills3[[#This Row],[gap_days]]="",0,IF(TableRefills3[[#This Row],[gap_days]]&gt;30,1,0))</f>
        <v>0</v>
      </c>
      <c r="J356">
        <f>_xlfn.MAXIFS(TableRefills3[discountinuation_flag], TableRefills3[patient_id], A356)</f>
        <v>0</v>
      </c>
      <c r="K356" s="1">
        <f>_xlfn.MINIFS(C:C,A:A,TableRefills3[[#This Row],[patient_id]])</f>
        <v>45825</v>
      </c>
      <c r="L356" s="1">
        <f>TableRefills3[[#This Row],[refill_date]]+TableRefills3[[#This Row],[quantity_days]]</f>
        <v>45855</v>
      </c>
    </row>
    <row r="357" spans="1:12" x14ac:dyDescent="0.25">
      <c r="A357" t="s">
        <v>84</v>
      </c>
      <c r="B357" t="s">
        <v>1488</v>
      </c>
      <c r="C357" s="1">
        <v>45853</v>
      </c>
      <c r="D357" s="9">
        <f t="shared" si="10"/>
        <v>2</v>
      </c>
      <c r="E357">
        <v>30</v>
      </c>
      <c r="F357" s="1">
        <f t="shared" si="11"/>
        <v>45825</v>
      </c>
      <c r="G357" s="1">
        <f>IF(TableRefills3[[#This Row],[prev_refill_days]]="","",TableRefills3[[#This Row],[prev_refill_days]]+TableRefills3[[#This Row],[quantity_days]])</f>
        <v>45855</v>
      </c>
      <c r="H357">
        <f>IF(TableRefills3[[#This Row],[prev_refill_end]]="","",TableRefills3[[#This Row],[refill_date]]-TableRefills3[[#This Row],[prev_refill_end]])</f>
        <v>-2</v>
      </c>
      <c r="I357">
        <f>IF(TableRefills3[[#This Row],[gap_days]]="",0,IF(TableRefills3[[#This Row],[gap_days]]&gt;30,1,0))</f>
        <v>0</v>
      </c>
      <c r="J357">
        <f>_xlfn.MAXIFS(TableRefills3[discountinuation_flag], TableRefills3[patient_id], A357)</f>
        <v>0</v>
      </c>
      <c r="K357" s="1">
        <f>_xlfn.MINIFS(C:C,A:A,TableRefills3[[#This Row],[patient_id]])</f>
        <v>45825</v>
      </c>
      <c r="L357" s="1">
        <f>TableRefills3[[#This Row],[refill_date]]+TableRefills3[[#This Row],[quantity_days]]</f>
        <v>45883</v>
      </c>
    </row>
    <row r="358" spans="1:12" x14ac:dyDescent="0.25">
      <c r="A358" t="s">
        <v>84</v>
      </c>
      <c r="B358" t="s">
        <v>1488</v>
      </c>
      <c r="C358" s="1">
        <v>45881</v>
      </c>
      <c r="D358" s="9">
        <f t="shared" si="10"/>
        <v>3</v>
      </c>
      <c r="E358">
        <v>30</v>
      </c>
      <c r="F358" s="1">
        <f t="shared" si="11"/>
        <v>45853</v>
      </c>
      <c r="G358" s="1">
        <f>IF(TableRefills3[[#This Row],[prev_refill_days]]="","",TableRefills3[[#This Row],[prev_refill_days]]+TableRefills3[[#This Row],[quantity_days]])</f>
        <v>45883</v>
      </c>
      <c r="H358">
        <f>IF(TableRefills3[[#This Row],[prev_refill_end]]="","",TableRefills3[[#This Row],[refill_date]]-TableRefills3[[#This Row],[prev_refill_end]])</f>
        <v>-2</v>
      </c>
      <c r="I358">
        <f>IF(TableRefills3[[#This Row],[gap_days]]="",0,IF(TableRefills3[[#This Row],[gap_days]]&gt;30,1,0))</f>
        <v>0</v>
      </c>
      <c r="J358">
        <f>_xlfn.MAXIFS(TableRefills3[discountinuation_flag], TableRefills3[patient_id], A358)</f>
        <v>0</v>
      </c>
      <c r="K358" s="1">
        <f>_xlfn.MINIFS(C:C,A:A,TableRefills3[[#This Row],[patient_id]])</f>
        <v>45825</v>
      </c>
      <c r="L358" s="1">
        <f>TableRefills3[[#This Row],[refill_date]]+TableRefills3[[#This Row],[quantity_days]]</f>
        <v>45911</v>
      </c>
    </row>
    <row r="359" spans="1:12" x14ac:dyDescent="0.25">
      <c r="A359" t="s">
        <v>84</v>
      </c>
      <c r="B359" t="s">
        <v>1488</v>
      </c>
      <c r="C359" s="1">
        <v>45911</v>
      </c>
      <c r="D359" s="9">
        <f t="shared" si="10"/>
        <v>4</v>
      </c>
      <c r="E359">
        <v>30</v>
      </c>
      <c r="F359" s="1">
        <f t="shared" si="11"/>
        <v>45881</v>
      </c>
      <c r="G359" s="1">
        <f>IF(TableRefills3[[#This Row],[prev_refill_days]]="","",TableRefills3[[#This Row],[prev_refill_days]]+TableRefills3[[#This Row],[quantity_days]])</f>
        <v>45911</v>
      </c>
      <c r="H359">
        <f>IF(TableRefills3[[#This Row],[prev_refill_end]]="","",TableRefills3[[#This Row],[refill_date]]-TableRefills3[[#This Row],[prev_refill_end]])</f>
        <v>0</v>
      </c>
      <c r="I359">
        <f>IF(TableRefills3[[#This Row],[gap_days]]="",0,IF(TableRefills3[[#This Row],[gap_days]]&gt;30,1,0))</f>
        <v>0</v>
      </c>
      <c r="J359">
        <f>_xlfn.MAXIFS(TableRefills3[discountinuation_flag], TableRefills3[patient_id], A359)</f>
        <v>0</v>
      </c>
      <c r="K359" s="1">
        <f>_xlfn.MINIFS(C:C,A:A,TableRefills3[[#This Row],[patient_id]])</f>
        <v>45825</v>
      </c>
      <c r="L359" s="1">
        <f>TableRefills3[[#This Row],[refill_date]]+TableRefills3[[#This Row],[quantity_days]]</f>
        <v>45941</v>
      </c>
    </row>
    <row r="360" spans="1:12" x14ac:dyDescent="0.25">
      <c r="A360" t="s">
        <v>84</v>
      </c>
      <c r="B360" t="s">
        <v>1488</v>
      </c>
      <c r="C360" s="1">
        <v>45938</v>
      </c>
      <c r="D360" s="9">
        <f t="shared" si="10"/>
        <v>5</v>
      </c>
      <c r="E360">
        <v>30</v>
      </c>
      <c r="F360" s="1">
        <f t="shared" si="11"/>
        <v>45911</v>
      </c>
      <c r="G360" s="1">
        <f>IF(TableRefills3[[#This Row],[prev_refill_days]]="","",TableRefills3[[#This Row],[prev_refill_days]]+TableRefills3[[#This Row],[quantity_days]])</f>
        <v>45941</v>
      </c>
      <c r="H360">
        <f>IF(TableRefills3[[#This Row],[prev_refill_end]]="","",TableRefills3[[#This Row],[refill_date]]-TableRefills3[[#This Row],[prev_refill_end]])</f>
        <v>-3</v>
      </c>
      <c r="I360">
        <f>IF(TableRefills3[[#This Row],[gap_days]]="",0,IF(TableRefills3[[#This Row],[gap_days]]&gt;30,1,0))</f>
        <v>0</v>
      </c>
      <c r="J360">
        <f>_xlfn.MAXIFS(TableRefills3[discountinuation_flag], TableRefills3[patient_id], A360)</f>
        <v>0</v>
      </c>
      <c r="K360" s="1">
        <f>_xlfn.MINIFS(C:C,A:A,TableRefills3[[#This Row],[patient_id]])</f>
        <v>45825</v>
      </c>
      <c r="L360" s="1">
        <f>TableRefills3[[#This Row],[refill_date]]+TableRefills3[[#This Row],[quantity_days]]</f>
        <v>45968</v>
      </c>
    </row>
    <row r="361" spans="1:12" x14ac:dyDescent="0.25">
      <c r="A361" t="s">
        <v>84</v>
      </c>
      <c r="B361" t="s">
        <v>1488</v>
      </c>
      <c r="C361" s="1">
        <v>45965</v>
      </c>
      <c r="D361" s="9">
        <f t="shared" si="10"/>
        <v>6</v>
      </c>
      <c r="E361">
        <v>30</v>
      </c>
      <c r="F361" s="1">
        <f t="shared" si="11"/>
        <v>45938</v>
      </c>
      <c r="G361" s="1">
        <f>IF(TableRefills3[[#This Row],[prev_refill_days]]="","",TableRefills3[[#This Row],[prev_refill_days]]+TableRefills3[[#This Row],[quantity_days]])</f>
        <v>45968</v>
      </c>
      <c r="H361">
        <f>IF(TableRefills3[[#This Row],[prev_refill_end]]="","",TableRefills3[[#This Row],[refill_date]]-TableRefills3[[#This Row],[prev_refill_end]])</f>
        <v>-3</v>
      </c>
      <c r="I361">
        <f>IF(TableRefills3[[#This Row],[gap_days]]="",0,IF(TableRefills3[[#This Row],[gap_days]]&gt;30,1,0))</f>
        <v>0</v>
      </c>
      <c r="J361">
        <f>_xlfn.MAXIFS(TableRefills3[discountinuation_flag], TableRefills3[patient_id], A361)</f>
        <v>0</v>
      </c>
      <c r="K361" s="1">
        <f>_xlfn.MINIFS(C:C,A:A,TableRefills3[[#This Row],[patient_id]])</f>
        <v>45825</v>
      </c>
      <c r="L361" s="1">
        <f>TableRefills3[[#This Row],[refill_date]]+TableRefills3[[#This Row],[quantity_days]]</f>
        <v>45995</v>
      </c>
    </row>
    <row r="362" spans="1:12" x14ac:dyDescent="0.25">
      <c r="A362" t="s">
        <v>85</v>
      </c>
      <c r="B362" t="s">
        <v>1495</v>
      </c>
      <c r="C362" s="1">
        <v>45670</v>
      </c>
      <c r="D362" s="9">
        <f t="shared" si="10"/>
        <v>1</v>
      </c>
      <c r="E362">
        <v>30</v>
      </c>
      <c r="F362" s="1" t="str">
        <f t="shared" si="11"/>
        <v/>
      </c>
      <c r="G362" s="1" t="str">
        <f>IF(TableRefills3[[#This Row],[prev_refill_days]]="","",TableRefills3[[#This Row],[prev_refill_days]]+TableRefills3[[#This Row],[quantity_days]])</f>
        <v/>
      </c>
      <c r="H362" t="str">
        <f>IF(TableRefills3[[#This Row],[prev_refill_end]]="","",TableRefills3[[#This Row],[refill_date]]-TableRefills3[[#This Row],[prev_refill_end]])</f>
        <v/>
      </c>
      <c r="I362">
        <f>IF(TableRefills3[[#This Row],[gap_days]]="",0,IF(TableRefills3[[#This Row],[gap_days]]&gt;30,1,0))</f>
        <v>0</v>
      </c>
      <c r="J362">
        <f>_xlfn.MAXIFS(TableRefills3[discountinuation_flag], TableRefills3[patient_id], A362)</f>
        <v>0</v>
      </c>
      <c r="K362" s="1">
        <f>_xlfn.MINIFS(C:C,A:A,TableRefills3[[#This Row],[patient_id]])</f>
        <v>45670</v>
      </c>
      <c r="L362" s="1">
        <f>TableRefills3[[#This Row],[refill_date]]+TableRefills3[[#This Row],[quantity_days]]</f>
        <v>45700</v>
      </c>
    </row>
    <row r="363" spans="1:12" x14ac:dyDescent="0.25">
      <c r="A363" t="s">
        <v>85</v>
      </c>
      <c r="B363" t="s">
        <v>1495</v>
      </c>
      <c r="C363" s="1">
        <v>45697</v>
      </c>
      <c r="D363" s="9">
        <f t="shared" si="10"/>
        <v>2</v>
      </c>
      <c r="E363">
        <v>30</v>
      </c>
      <c r="F363" s="1">
        <f t="shared" si="11"/>
        <v>45670</v>
      </c>
      <c r="G363" s="1">
        <f>IF(TableRefills3[[#This Row],[prev_refill_days]]="","",TableRefills3[[#This Row],[prev_refill_days]]+TableRefills3[[#This Row],[quantity_days]])</f>
        <v>45700</v>
      </c>
      <c r="H363">
        <f>IF(TableRefills3[[#This Row],[prev_refill_end]]="","",TableRefills3[[#This Row],[refill_date]]-TableRefills3[[#This Row],[prev_refill_end]])</f>
        <v>-3</v>
      </c>
      <c r="I363">
        <f>IF(TableRefills3[[#This Row],[gap_days]]="",0,IF(TableRefills3[[#This Row],[gap_days]]&gt;30,1,0))</f>
        <v>0</v>
      </c>
      <c r="J363">
        <f>_xlfn.MAXIFS(TableRefills3[discountinuation_flag], TableRefills3[patient_id], A363)</f>
        <v>0</v>
      </c>
      <c r="K363" s="1">
        <f>_xlfn.MINIFS(C:C,A:A,TableRefills3[[#This Row],[patient_id]])</f>
        <v>45670</v>
      </c>
      <c r="L363" s="1">
        <f>TableRefills3[[#This Row],[refill_date]]+TableRefills3[[#This Row],[quantity_days]]</f>
        <v>45727</v>
      </c>
    </row>
    <row r="364" spans="1:12" x14ac:dyDescent="0.25">
      <c r="A364" t="s">
        <v>85</v>
      </c>
      <c r="B364" t="s">
        <v>1495</v>
      </c>
      <c r="C364" s="1">
        <v>45725</v>
      </c>
      <c r="D364" s="9">
        <f t="shared" si="10"/>
        <v>3</v>
      </c>
      <c r="E364">
        <v>30</v>
      </c>
      <c r="F364" s="1">
        <f t="shared" si="11"/>
        <v>45697</v>
      </c>
      <c r="G364" s="1">
        <f>IF(TableRefills3[[#This Row],[prev_refill_days]]="","",TableRefills3[[#This Row],[prev_refill_days]]+TableRefills3[[#This Row],[quantity_days]])</f>
        <v>45727</v>
      </c>
      <c r="H364">
        <f>IF(TableRefills3[[#This Row],[prev_refill_end]]="","",TableRefills3[[#This Row],[refill_date]]-TableRefills3[[#This Row],[prev_refill_end]])</f>
        <v>-2</v>
      </c>
      <c r="I364">
        <f>IF(TableRefills3[[#This Row],[gap_days]]="",0,IF(TableRefills3[[#This Row],[gap_days]]&gt;30,1,0))</f>
        <v>0</v>
      </c>
      <c r="J364">
        <f>_xlfn.MAXIFS(TableRefills3[discountinuation_flag], TableRefills3[patient_id], A364)</f>
        <v>0</v>
      </c>
      <c r="K364" s="1">
        <f>_xlfn.MINIFS(C:C,A:A,TableRefills3[[#This Row],[patient_id]])</f>
        <v>45670</v>
      </c>
      <c r="L364" s="1">
        <f>TableRefills3[[#This Row],[refill_date]]+TableRefills3[[#This Row],[quantity_days]]</f>
        <v>45755</v>
      </c>
    </row>
    <row r="365" spans="1:12" x14ac:dyDescent="0.25">
      <c r="A365" t="s">
        <v>85</v>
      </c>
      <c r="B365" t="s">
        <v>1495</v>
      </c>
      <c r="C365" s="1">
        <v>45752</v>
      </c>
      <c r="D365" s="9">
        <f t="shared" si="10"/>
        <v>4</v>
      </c>
      <c r="E365">
        <v>30</v>
      </c>
      <c r="F365" s="1">
        <f t="shared" si="11"/>
        <v>45725</v>
      </c>
      <c r="G365" s="1">
        <f>IF(TableRefills3[[#This Row],[prev_refill_days]]="","",TableRefills3[[#This Row],[prev_refill_days]]+TableRefills3[[#This Row],[quantity_days]])</f>
        <v>45755</v>
      </c>
      <c r="H365">
        <f>IF(TableRefills3[[#This Row],[prev_refill_end]]="","",TableRefills3[[#This Row],[refill_date]]-TableRefills3[[#This Row],[prev_refill_end]])</f>
        <v>-3</v>
      </c>
      <c r="I365">
        <f>IF(TableRefills3[[#This Row],[gap_days]]="",0,IF(TableRefills3[[#This Row],[gap_days]]&gt;30,1,0))</f>
        <v>0</v>
      </c>
      <c r="J365">
        <f>_xlfn.MAXIFS(TableRefills3[discountinuation_flag], TableRefills3[patient_id], A365)</f>
        <v>0</v>
      </c>
      <c r="K365" s="1">
        <f>_xlfn.MINIFS(C:C,A:A,TableRefills3[[#This Row],[patient_id]])</f>
        <v>45670</v>
      </c>
      <c r="L365" s="1">
        <f>TableRefills3[[#This Row],[refill_date]]+TableRefills3[[#This Row],[quantity_days]]</f>
        <v>45782</v>
      </c>
    </row>
    <row r="366" spans="1:12" x14ac:dyDescent="0.25">
      <c r="A366" t="s">
        <v>85</v>
      </c>
      <c r="B366" t="s">
        <v>1495</v>
      </c>
      <c r="C366" s="1">
        <v>45781</v>
      </c>
      <c r="D366" s="9">
        <f t="shared" si="10"/>
        <v>5</v>
      </c>
      <c r="E366">
        <v>30</v>
      </c>
      <c r="F366" s="1">
        <f t="shared" si="11"/>
        <v>45752</v>
      </c>
      <c r="G366" s="1">
        <f>IF(TableRefills3[[#This Row],[prev_refill_days]]="","",TableRefills3[[#This Row],[prev_refill_days]]+TableRefills3[[#This Row],[quantity_days]])</f>
        <v>45782</v>
      </c>
      <c r="H366">
        <f>IF(TableRefills3[[#This Row],[prev_refill_end]]="","",TableRefills3[[#This Row],[refill_date]]-TableRefills3[[#This Row],[prev_refill_end]])</f>
        <v>-1</v>
      </c>
      <c r="I366">
        <f>IF(TableRefills3[[#This Row],[gap_days]]="",0,IF(TableRefills3[[#This Row],[gap_days]]&gt;30,1,0))</f>
        <v>0</v>
      </c>
      <c r="J366">
        <f>_xlfn.MAXIFS(TableRefills3[discountinuation_flag], TableRefills3[patient_id], A366)</f>
        <v>0</v>
      </c>
      <c r="K366" s="1">
        <f>_xlfn.MINIFS(C:C,A:A,TableRefills3[[#This Row],[patient_id]])</f>
        <v>45670</v>
      </c>
      <c r="L366" s="1">
        <f>TableRefills3[[#This Row],[refill_date]]+TableRefills3[[#This Row],[quantity_days]]</f>
        <v>45811</v>
      </c>
    </row>
    <row r="367" spans="1:12" x14ac:dyDescent="0.25">
      <c r="A367" t="s">
        <v>86</v>
      </c>
      <c r="B367" t="s">
        <v>1501</v>
      </c>
      <c r="C367" s="1">
        <v>45764</v>
      </c>
      <c r="D367" s="9">
        <f t="shared" si="10"/>
        <v>1</v>
      </c>
      <c r="E367">
        <v>28</v>
      </c>
      <c r="F367" s="1" t="str">
        <f t="shared" si="11"/>
        <v/>
      </c>
      <c r="G367" s="1" t="str">
        <f>IF(TableRefills3[[#This Row],[prev_refill_days]]="","",TableRefills3[[#This Row],[prev_refill_days]]+TableRefills3[[#This Row],[quantity_days]])</f>
        <v/>
      </c>
      <c r="H367" t="str">
        <f>IF(TableRefills3[[#This Row],[prev_refill_end]]="","",TableRefills3[[#This Row],[refill_date]]-TableRefills3[[#This Row],[prev_refill_end]])</f>
        <v/>
      </c>
      <c r="I367">
        <f>IF(TableRefills3[[#This Row],[gap_days]]="",0,IF(TableRefills3[[#This Row],[gap_days]]&gt;30,1,0))</f>
        <v>0</v>
      </c>
      <c r="J367">
        <f>_xlfn.MAXIFS(TableRefills3[discountinuation_flag], TableRefills3[patient_id], A367)</f>
        <v>0</v>
      </c>
      <c r="K367" s="1">
        <f>_xlfn.MINIFS(C:C,A:A,TableRefills3[[#This Row],[patient_id]])</f>
        <v>45764</v>
      </c>
      <c r="L367" s="1">
        <f>TableRefills3[[#This Row],[refill_date]]+TableRefills3[[#This Row],[quantity_days]]</f>
        <v>45792</v>
      </c>
    </row>
    <row r="368" spans="1:12" x14ac:dyDescent="0.25">
      <c r="A368" t="s">
        <v>86</v>
      </c>
      <c r="B368" t="s">
        <v>1501</v>
      </c>
      <c r="C368" s="1">
        <v>45793</v>
      </c>
      <c r="D368" s="9">
        <f t="shared" si="10"/>
        <v>2</v>
      </c>
      <c r="E368">
        <v>28</v>
      </c>
      <c r="F368" s="1">
        <f t="shared" si="11"/>
        <v>45764</v>
      </c>
      <c r="G368" s="1">
        <f>IF(TableRefills3[[#This Row],[prev_refill_days]]="","",TableRefills3[[#This Row],[prev_refill_days]]+TableRefills3[[#This Row],[quantity_days]])</f>
        <v>45792</v>
      </c>
      <c r="H368">
        <f>IF(TableRefills3[[#This Row],[prev_refill_end]]="","",TableRefills3[[#This Row],[refill_date]]-TableRefills3[[#This Row],[prev_refill_end]])</f>
        <v>1</v>
      </c>
      <c r="I368">
        <f>IF(TableRefills3[[#This Row],[gap_days]]="",0,IF(TableRefills3[[#This Row],[gap_days]]&gt;30,1,0))</f>
        <v>0</v>
      </c>
      <c r="J368">
        <f>_xlfn.MAXIFS(TableRefills3[discountinuation_flag], TableRefills3[patient_id], A368)</f>
        <v>0</v>
      </c>
      <c r="K368" s="1">
        <f>_xlfn.MINIFS(C:C,A:A,TableRefills3[[#This Row],[patient_id]])</f>
        <v>45764</v>
      </c>
      <c r="L368" s="1">
        <f>TableRefills3[[#This Row],[refill_date]]+TableRefills3[[#This Row],[quantity_days]]</f>
        <v>45821</v>
      </c>
    </row>
    <row r="369" spans="1:12" x14ac:dyDescent="0.25">
      <c r="A369" t="s">
        <v>86</v>
      </c>
      <c r="B369" t="s">
        <v>1501</v>
      </c>
      <c r="C369" s="1">
        <v>45821</v>
      </c>
      <c r="D369" s="9">
        <f t="shared" si="10"/>
        <v>3</v>
      </c>
      <c r="E369">
        <v>28</v>
      </c>
      <c r="F369" s="1">
        <f t="shared" si="11"/>
        <v>45793</v>
      </c>
      <c r="G369" s="1">
        <f>IF(TableRefills3[[#This Row],[prev_refill_days]]="","",TableRefills3[[#This Row],[prev_refill_days]]+TableRefills3[[#This Row],[quantity_days]])</f>
        <v>45821</v>
      </c>
      <c r="H369">
        <f>IF(TableRefills3[[#This Row],[prev_refill_end]]="","",TableRefills3[[#This Row],[refill_date]]-TableRefills3[[#This Row],[prev_refill_end]])</f>
        <v>0</v>
      </c>
      <c r="I369">
        <f>IF(TableRefills3[[#This Row],[gap_days]]="",0,IF(TableRefills3[[#This Row],[gap_days]]&gt;30,1,0))</f>
        <v>0</v>
      </c>
      <c r="J369">
        <f>_xlfn.MAXIFS(TableRefills3[discountinuation_flag], TableRefills3[patient_id], A369)</f>
        <v>0</v>
      </c>
      <c r="K369" s="1">
        <f>_xlfn.MINIFS(C:C,A:A,TableRefills3[[#This Row],[patient_id]])</f>
        <v>45764</v>
      </c>
      <c r="L369" s="1">
        <f>TableRefills3[[#This Row],[refill_date]]+TableRefills3[[#This Row],[quantity_days]]</f>
        <v>45849</v>
      </c>
    </row>
    <row r="370" spans="1:12" x14ac:dyDescent="0.25">
      <c r="A370" t="s">
        <v>86</v>
      </c>
      <c r="B370" t="s">
        <v>1501</v>
      </c>
      <c r="C370" s="1">
        <v>45849</v>
      </c>
      <c r="D370" s="9">
        <f t="shared" si="10"/>
        <v>4</v>
      </c>
      <c r="E370">
        <v>28</v>
      </c>
      <c r="F370" s="1">
        <f t="shared" si="11"/>
        <v>45821</v>
      </c>
      <c r="G370" s="1">
        <f>IF(TableRefills3[[#This Row],[prev_refill_days]]="","",TableRefills3[[#This Row],[prev_refill_days]]+TableRefills3[[#This Row],[quantity_days]])</f>
        <v>45849</v>
      </c>
      <c r="H370">
        <f>IF(TableRefills3[[#This Row],[prev_refill_end]]="","",TableRefills3[[#This Row],[refill_date]]-TableRefills3[[#This Row],[prev_refill_end]])</f>
        <v>0</v>
      </c>
      <c r="I370">
        <f>IF(TableRefills3[[#This Row],[gap_days]]="",0,IF(TableRefills3[[#This Row],[gap_days]]&gt;30,1,0))</f>
        <v>0</v>
      </c>
      <c r="J370">
        <f>_xlfn.MAXIFS(TableRefills3[discountinuation_flag], TableRefills3[patient_id], A370)</f>
        <v>0</v>
      </c>
      <c r="K370" s="1">
        <f>_xlfn.MINIFS(C:C,A:A,TableRefills3[[#This Row],[patient_id]])</f>
        <v>45764</v>
      </c>
      <c r="L370" s="1">
        <f>TableRefills3[[#This Row],[refill_date]]+TableRefills3[[#This Row],[quantity_days]]</f>
        <v>45877</v>
      </c>
    </row>
    <row r="371" spans="1:12" x14ac:dyDescent="0.25">
      <c r="A371" t="s">
        <v>86</v>
      </c>
      <c r="B371" t="s">
        <v>1501</v>
      </c>
      <c r="C371" s="1">
        <v>45878</v>
      </c>
      <c r="D371" s="9">
        <f t="shared" si="10"/>
        <v>5</v>
      </c>
      <c r="E371">
        <v>28</v>
      </c>
      <c r="F371" s="1">
        <f t="shared" si="11"/>
        <v>45849</v>
      </c>
      <c r="G371" s="1">
        <f>IF(TableRefills3[[#This Row],[prev_refill_days]]="","",TableRefills3[[#This Row],[prev_refill_days]]+TableRefills3[[#This Row],[quantity_days]])</f>
        <v>45877</v>
      </c>
      <c r="H371">
        <f>IF(TableRefills3[[#This Row],[prev_refill_end]]="","",TableRefills3[[#This Row],[refill_date]]-TableRefills3[[#This Row],[prev_refill_end]])</f>
        <v>1</v>
      </c>
      <c r="I371">
        <f>IF(TableRefills3[[#This Row],[gap_days]]="",0,IF(TableRefills3[[#This Row],[gap_days]]&gt;30,1,0))</f>
        <v>0</v>
      </c>
      <c r="J371">
        <f>_xlfn.MAXIFS(TableRefills3[discountinuation_flag], TableRefills3[patient_id], A371)</f>
        <v>0</v>
      </c>
      <c r="K371" s="1">
        <f>_xlfn.MINIFS(C:C,A:A,TableRefills3[[#This Row],[patient_id]])</f>
        <v>45764</v>
      </c>
      <c r="L371" s="1">
        <f>TableRefills3[[#This Row],[refill_date]]+TableRefills3[[#This Row],[quantity_days]]</f>
        <v>45906</v>
      </c>
    </row>
    <row r="372" spans="1:12" x14ac:dyDescent="0.25">
      <c r="A372" t="s">
        <v>86</v>
      </c>
      <c r="B372" t="s">
        <v>1501</v>
      </c>
      <c r="C372" s="1">
        <v>45903</v>
      </c>
      <c r="D372" s="9">
        <f t="shared" si="10"/>
        <v>6</v>
      </c>
      <c r="E372">
        <v>28</v>
      </c>
      <c r="F372" s="1">
        <f t="shared" si="11"/>
        <v>45878</v>
      </c>
      <c r="G372" s="1">
        <f>IF(TableRefills3[[#This Row],[prev_refill_days]]="","",TableRefills3[[#This Row],[prev_refill_days]]+TableRefills3[[#This Row],[quantity_days]])</f>
        <v>45906</v>
      </c>
      <c r="H372">
        <f>IF(TableRefills3[[#This Row],[prev_refill_end]]="","",TableRefills3[[#This Row],[refill_date]]-TableRefills3[[#This Row],[prev_refill_end]])</f>
        <v>-3</v>
      </c>
      <c r="I372">
        <f>IF(TableRefills3[[#This Row],[gap_days]]="",0,IF(TableRefills3[[#This Row],[gap_days]]&gt;30,1,0))</f>
        <v>0</v>
      </c>
      <c r="J372">
        <f>_xlfn.MAXIFS(TableRefills3[discountinuation_flag], TableRefills3[patient_id], A372)</f>
        <v>0</v>
      </c>
      <c r="K372" s="1">
        <f>_xlfn.MINIFS(C:C,A:A,TableRefills3[[#This Row],[patient_id]])</f>
        <v>45764</v>
      </c>
      <c r="L372" s="1">
        <f>TableRefills3[[#This Row],[refill_date]]+TableRefills3[[#This Row],[quantity_days]]</f>
        <v>45931</v>
      </c>
    </row>
    <row r="373" spans="1:12" x14ac:dyDescent="0.25">
      <c r="A373" t="s">
        <v>87</v>
      </c>
      <c r="B373" t="s">
        <v>1508</v>
      </c>
      <c r="C373" s="1">
        <v>45755</v>
      </c>
      <c r="D373" s="9">
        <f t="shared" si="10"/>
        <v>1</v>
      </c>
      <c r="E373">
        <v>28</v>
      </c>
      <c r="F373" s="1" t="str">
        <f t="shared" si="11"/>
        <v/>
      </c>
      <c r="G373" s="1" t="str">
        <f>IF(TableRefills3[[#This Row],[prev_refill_days]]="","",TableRefills3[[#This Row],[prev_refill_days]]+TableRefills3[[#This Row],[quantity_days]])</f>
        <v/>
      </c>
      <c r="H373" t="str">
        <f>IF(TableRefills3[[#This Row],[prev_refill_end]]="","",TableRefills3[[#This Row],[refill_date]]-TableRefills3[[#This Row],[prev_refill_end]])</f>
        <v/>
      </c>
      <c r="I373">
        <f>IF(TableRefills3[[#This Row],[gap_days]]="",0,IF(TableRefills3[[#This Row],[gap_days]]&gt;30,1,0))</f>
        <v>0</v>
      </c>
      <c r="J373">
        <f>_xlfn.MAXIFS(TableRefills3[discountinuation_flag], TableRefills3[patient_id], A373)</f>
        <v>0</v>
      </c>
      <c r="K373" s="1">
        <f>_xlfn.MINIFS(C:C,A:A,TableRefills3[[#This Row],[patient_id]])</f>
        <v>45755</v>
      </c>
      <c r="L373" s="1">
        <f>TableRefills3[[#This Row],[refill_date]]+TableRefills3[[#This Row],[quantity_days]]</f>
        <v>45783</v>
      </c>
    </row>
    <row r="374" spans="1:12" x14ac:dyDescent="0.25">
      <c r="A374" t="s">
        <v>87</v>
      </c>
      <c r="B374" t="s">
        <v>1508</v>
      </c>
      <c r="C374" s="1">
        <v>45782</v>
      </c>
      <c r="D374" s="9">
        <f t="shared" si="10"/>
        <v>2</v>
      </c>
      <c r="E374">
        <v>28</v>
      </c>
      <c r="F374" s="1">
        <f t="shared" si="11"/>
        <v>45755</v>
      </c>
      <c r="G374" s="1">
        <f>IF(TableRefills3[[#This Row],[prev_refill_days]]="","",TableRefills3[[#This Row],[prev_refill_days]]+TableRefills3[[#This Row],[quantity_days]])</f>
        <v>45783</v>
      </c>
      <c r="H374">
        <f>IF(TableRefills3[[#This Row],[prev_refill_end]]="","",TableRefills3[[#This Row],[refill_date]]-TableRefills3[[#This Row],[prev_refill_end]])</f>
        <v>-1</v>
      </c>
      <c r="I374">
        <f>IF(TableRefills3[[#This Row],[gap_days]]="",0,IF(TableRefills3[[#This Row],[gap_days]]&gt;30,1,0))</f>
        <v>0</v>
      </c>
      <c r="J374">
        <f>_xlfn.MAXIFS(TableRefills3[discountinuation_flag], TableRefills3[patient_id], A374)</f>
        <v>0</v>
      </c>
      <c r="K374" s="1">
        <f>_xlfn.MINIFS(C:C,A:A,TableRefills3[[#This Row],[patient_id]])</f>
        <v>45755</v>
      </c>
      <c r="L374" s="1">
        <f>TableRefills3[[#This Row],[refill_date]]+TableRefills3[[#This Row],[quantity_days]]</f>
        <v>45810</v>
      </c>
    </row>
    <row r="375" spans="1:12" x14ac:dyDescent="0.25">
      <c r="A375" t="s">
        <v>87</v>
      </c>
      <c r="B375" t="s">
        <v>1508</v>
      </c>
      <c r="C375" s="1">
        <v>45812</v>
      </c>
      <c r="D375" s="9">
        <f t="shared" si="10"/>
        <v>3</v>
      </c>
      <c r="E375">
        <v>28</v>
      </c>
      <c r="F375" s="1">
        <f t="shared" si="11"/>
        <v>45782</v>
      </c>
      <c r="G375" s="1">
        <f>IF(TableRefills3[[#This Row],[prev_refill_days]]="","",TableRefills3[[#This Row],[prev_refill_days]]+TableRefills3[[#This Row],[quantity_days]])</f>
        <v>45810</v>
      </c>
      <c r="H375">
        <f>IF(TableRefills3[[#This Row],[prev_refill_end]]="","",TableRefills3[[#This Row],[refill_date]]-TableRefills3[[#This Row],[prev_refill_end]])</f>
        <v>2</v>
      </c>
      <c r="I375">
        <f>IF(TableRefills3[[#This Row],[gap_days]]="",0,IF(TableRefills3[[#This Row],[gap_days]]&gt;30,1,0))</f>
        <v>0</v>
      </c>
      <c r="J375">
        <f>_xlfn.MAXIFS(TableRefills3[discountinuation_flag], TableRefills3[patient_id], A375)</f>
        <v>0</v>
      </c>
      <c r="K375" s="1">
        <f>_xlfn.MINIFS(C:C,A:A,TableRefills3[[#This Row],[patient_id]])</f>
        <v>45755</v>
      </c>
      <c r="L375" s="1">
        <f>TableRefills3[[#This Row],[refill_date]]+TableRefills3[[#This Row],[quantity_days]]</f>
        <v>45840</v>
      </c>
    </row>
    <row r="376" spans="1:12" x14ac:dyDescent="0.25">
      <c r="A376" t="s">
        <v>88</v>
      </c>
      <c r="B376" t="s">
        <v>1512</v>
      </c>
      <c r="C376" s="1">
        <v>45798</v>
      </c>
      <c r="D376" s="9">
        <f t="shared" si="10"/>
        <v>1</v>
      </c>
      <c r="E376">
        <v>21</v>
      </c>
      <c r="F376" s="1" t="str">
        <f t="shared" si="11"/>
        <v/>
      </c>
      <c r="G376" s="1" t="str">
        <f>IF(TableRefills3[[#This Row],[prev_refill_days]]="","",TableRefills3[[#This Row],[prev_refill_days]]+TableRefills3[[#This Row],[quantity_days]])</f>
        <v/>
      </c>
      <c r="H376" t="str">
        <f>IF(TableRefills3[[#This Row],[prev_refill_end]]="","",TableRefills3[[#This Row],[refill_date]]-TableRefills3[[#This Row],[prev_refill_end]])</f>
        <v/>
      </c>
      <c r="I376">
        <f>IF(TableRefills3[[#This Row],[gap_days]]="",0,IF(TableRefills3[[#This Row],[gap_days]]&gt;30,1,0))</f>
        <v>0</v>
      </c>
      <c r="J376">
        <f>_xlfn.MAXIFS(TableRefills3[discountinuation_flag], TableRefills3[patient_id], A376)</f>
        <v>0</v>
      </c>
      <c r="K376" s="1">
        <f>_xlfn.MINIFS(C:C,A:A,TableRefills3[[#This Row],[patient_id]])</f>
        <v>45798</v>
      </c>
      <c r="L376" s="1">
        <f>TableRefills3[[#This Row],[refill_date]]+TableRefills3[[#This Row],[quantity_days]]</f>
        <v>45819</v>
      </c>
    </row>
    <row r="377" spans="1:12" x14ac:dyDescent="0.25">
      <c r="A377" t="s">
        <v>88</v>
      </c>
      <c r="B377" t="s">
        <v>1512</v>
      </c>
      <c r="C377" s="1">
        <v>45820</v>
      </c>
      <c r="D377" s="9">
        <f t="shared" si="10"/>
        <v>2</v>
      </c>
      <c r="E377">
        <v>21</v>
      </c>
      <c r="F377" s="1">
        <f t="shared" si="11"/>
        <v>45798</v>
      </c>
      <c r="G377" s="1">
        <f>IF(TableRefills3[[#This Row],[prev_refill_days]]="","",TableRefills3[[#This Row],[prev_refill_days]]+TableRefills3[[#This Row],[quantity_days]])</f>
        <v>45819</v>
      </c>
      <c r="H377">
        <f>IF(TableRefills3[[#This Row],[prev_refill_end]]="","",TableRefills3[[#This Row],[refill_date]]-TableRefills3[[#This Row],[prev_refill_end]])</f>
        <v>1</v>
      </c>
      <c r="I377">
        <f>IF(TableRefills3[[#This Row],[gap_days]]="",0,IF(TableRefills3[[#This Row],[gap_days]]&gt;30,1,0))</f>
        <v>0</v>
      </c>
      <c r="J377">
        <f>_xlfn.MAXIFS(TableRefills3[discountinuation_flag], TableRefills3[patient_id], A377)</f>
        <v>0</v>
      </c>
      <c r="K377" s="1">
        <f>_xlfn.MINIFS(C:C,A:A,TableRefills3[[#This Row],[patient_id]])</f>
        <v>45798</v>
      </c>
      <c r="L377" s="1">
        <f>TableRefills3[[#This Row],[refill_date]]+TableRefills3[[#This Row],[quantity_days]]</f>
        <v>45841</v>
      </c>
    </row>
    <row r="378" spans="1:12" x14ac:dyDescent="0.25">
      <c r="A378" t="s">
        <v>88</v>
      </c>
      <c r="B378" t="s">
        <v>1512</v>
      </c>
      <c r="C378" s="1">
        <v>45838</v>
      </c>
      <c r="D378" s="9">
        <f t="shared" si="10"/>
        <v>3</v>
      </c>
      <c r="E378">
        <v>21</v>
      </c>
      <c r="F378" s="1">
        <f t="shared" si="11"/>
        <v>45820</v>
      </c>
      <c r="G378" s="1">
        <f>IF(TableRefills3[[#This Row],[prev_refill_days]]="","",TableRefills3[[#This Row],[prev_refill_days]]+TableRefills3[[#This Row],[quantity_days]])</f>
        <v>45841</v>
      </c>
      <c r="H378">
        <f>IF(TableRefills3[[#This Row],[prev_refill_end]]="","",TableRefills3[[#This Row],[refill_date]]-TableRefills3[[#This Row],[prev_refill_end]])</f>
        <v>-3</v>
      </c>
      <c r="I378">
        <f>IF(TableRefills3[[#This Row],[gap_days]]="",0,IF(TableRefills3[[#This Row],[gap_days]]&gt;30,1,0))</f>
        <v>0</v>
      </c>
      <c r="J378">
        <f>_xlfn.MAXIFS(TableRefills3[discountinuation_flag], TableRefills3[patient_id], A378)</f>
        <v>0</v>
      </c>
      <c r="K378" s="1">
        <f>_xlfn.MINIFS(C:C,A:A,TableRefills3[[#This Row],[patient_id]])</f>
        <v>45798</v>
      </c>
      <c r="L378" s="1">
        <f>TableRefills3[[#This Row],[refill_date]]+TableRefills3[[#This Row],[quantity_days]]</f>
        <v>45859</v>
      </c>
    </row>
    <row r="379" spans="1:12" x14ac:dyDescent="0.25">
      <c r="A379" t="s">
        <v>89</v>
      </c>
      <c r="B379" t="s">
        <v>1516</v>
      </c>
      <c r="C379" s="1">
        <v>45779</v>
      </c>
      <c r="D379" s="9">
        <f t="shared" si="10"/>
        <v>1</v>
      </c>
      <c r="E379">
        <v>28</v>
      </c>
      <c r="F379" s="1" t="str">
        <f t="shared" si="11"/>
        <v/>
      </c>
      <c r="G379" s="1" t="str">
        <f>IF(TableRefills3[[#This Row],[prev_refill_days]]="","",TableRefills3[[#This Row],[prev_refill_days]]+TableRefills3[[#This Row],[quantity_days]])</f>
        <v/>
      </c>
      <c r="H379" t="str">
        <f>IF(TableRefills3[[#This Row],[prev_refill_end]]="","",TableRefills3[[#This Row],[refill_date]]-TableRefills3[[#This Row],[prev_refill_end]])</f>
        <v/>
      </c>
      <c r="I379">
        <f>IF(TableRefills3[[#This Row],[gap_days]]="",0,IF(TableRefills3[[#This Row],[gap_days]]&gt;30,1,0))</f>
        <v>0</v>
      </c>
      <c r="J379">
        <f>_xlfn.MAXIFS(TableRefills3[discountinuation_flag], TableRefills3[patient_id], A379)</f>
        <v>0</v>
      </c>
      <c r="K379" s="1">
        <f>_xlfn.MINIFS(C:C,A:A,TableRefills3[[#This Row],[patient_id]])</f>
        <v>45779</v>
      </c>
      <c r="L379" s="1">
        <f>TableRefills3[[#This Row],[refill_date]]+TableRefills3[[#This Row],[quantity_days]]</f>
        <v>45807</v>
      </c>
    </row>
    <row r="380" spans="1:12" x14ac:dyDescent="0.25">
      <c r="A380" t="s">
        <v>89</v>
      </c>
      <c r="B380" t="s">
        <v>1516</v>
      </c>
      <c r="C380" s="1">
        <v>45808</v>
      </c>
      <c r="D380" s="9">
        <f t="shared" si="10"/>
        <v>2</v>
      </c>
      <c r="E380">
        <v>28</v>
      </c>
      <c r="F380" s="1">
        <f t="shared" si="11"/>
        <v>45779</v>
      </c>
      <c r="G380" s="1">
        <f>IF(TableRefills3[[#This Row],[prev_refill_days]]="","",TableRefills3[[#This Row],[prev_refill_days]]+TableRefills3[[#This Row],[quantity_days]])</f>
        <v>45807</v>
      </c>
      <c r="H380">
        <f>IF(TableRefills3[[#This Row],[prev_refill_end]]="","",TableRefills3[[#This Row],[refill_date]]-TableRefills3[[#This Row],[prev_refill_end]])</f>
        <v>1</v>
      </c>
      <c r="I380">
        <f>IF(TableRefills3[[#This Row],[gap_days]]="",0,IF(TableRefills3[[#This Row],[gap_days]]&gt;30,1,0))</f>
        <v>0</v>
      </c>
      <c r="J380">
        <f>_xlfn.MAXIFS(TableRefills3[discountinuation_flag], TableRefills3[patient_id], A380)</f>
        <v>0</v>
      </c>
      <c r="K380" s="1">
        <f>_xlfn.MINIFS(C:C,A:A,TableRefills3[[#This Row],[patient_id]])</f>
        <v>45779</v>
      </c>
      <c r="L380" s="1">
        <f>TableRefills3[[#This Row],[refill_date]]+TableRefills3[[#This Row],[quantity_days]]</f>
        <v>45836</v>
      </c>
    </row>
    <row r="381" spans="1:12" x14ac:dyDescent="0.25">
      <c r="A381" t="s">
        <v>89</v>
      </c>
      <c r="B381" t="s">
        <v>1516</v>
      </c>
      <c r="C381" s="1">
        <v>45836</v>
      </c>
      <c r="D381" s="9">
        <f t="shared" si="10"/>
        <v>3</v>
      </c>
      <c r="E381">
        <v>28</v>
      </c>
      <c r="F381" s="1">
        <f t="shared" si="11"/>
        <v>45808</v>
      </c>
      <c r="G381" s="1">
        <f>IF(TableRefills3[[#This Row],[prev_refill_days]]="","",TableRefills3[[#This Row],[prev_refill_days]]+TableRefills3[[#This Row],[quantity_days]])</f>
        <v>45836</v>
      </c>
      <c r="H381">
        <f>IF(TableRefills3[[#This Row],[prev_refill_end]]="","",TableRefills3[[#This Row],[refill_date]]-TableRefills3[[#This Row],[prev_refill_end]])</f>
        <v>0</v>
      </c>
      <c r="I381">
        <f>IF(TableRefills3[[#This Row],[gap_days]]="",0,IF(TableRefills3[[#This Row],[gap_days]]&gt;30,1,0))</f>
        <v>0</v>
      </c>
      <c r="J381">
        <f>_xlfn.MAXIFS(TableRefills3[discountinuation_flag], TableRefills3[patient_id], A381)</f>
        <v>0</v>
      </c>
      <c r="K381" s="1">
        <f>_xlfn.MINIFS(C:C,A:A,TableRefills3[[#This Row],[patient_id]])</f>
        <v>45779</v>
      </c>
      <c r="L381" s="1">
        <f>TableRefills3[[#This Row],[refill_date]]+TableRefills3[[#This Row],[quantity_days]]</f>
        <v>45864</v>
      </c>
    </row>
    <row r="382" spans="1:12" x14ac:dyDescent="0.25">
      <c r="A382" t="s">
        <v>89</v>
      </c>
      <c r="B382" t="s">
        <v>1516</v>
      </c>
      <c r="C382" s="1">
        <v>45863</v>
      </c>
      <c r="D382" s="9">
        <f t="shared" si="10"/>
        <v>4</v>
      </c>
      <c r="E382">
        <v>28</v>
      </c>
      <c r="F382" s="1">
        <f t="shared" si="11"/>
        <v>45836</v>
      </c>
      <c r="G382" s="1">
        <f>IF(TableRefills3[[#This Row],[prev_refill_days]]="","",TableRefills3[[#This Row],[prev_refill_days]]+TableRefills3[[#This Row],[quantity_days]])</f>
        <v>45864</v>
      </c>
      <c r="H382">
        <f>IF(TableRefills3[[#This Row],[prev_refill_end]]="","",TableRefills3[[#This Row],[refill_date]]-TableRefills3[[#This Row],[prev_refill_end]])</f>
        <v>-1</v>
      </c>
      <c r="I382">
        <f>IF(TableRefills3[[#This Row],[gap_days]]="",0,IF(TableRefills3[[#This Row],[gap_days]]&gt;30,1,0))</f>
        <v>0</v>
      </c>
      <c r="J382">
        <f>_xlfn.MAXIFS(TableRefills3[discountinuation_flag], TableRefills3[patient_id], A382)</f>
        <v>0</v>
      </c>
      <c r="K382" s="1">
        <f>_xlfn.MINIFS(C:C,A:A,TableRefills3[[#This Row],[patient_id]])</f>
        <v>45779</v>
      </c>
      <c r="L382" s="1">
        <f>TableRefills3[[#This Row],[refill_date]]+TableRefills3[[#This Row],[quantity_days]]</f>
        <v>45891</v>
      </c>
    </row>
    <row r="383" spans="1:12" x14ac:dyDescent="0.25">
      <c r="A383" t="s">
        <v>90</v>
      </c>
      <c r="B383" t="s">
        <v>1521</v>
      </c>
      <c r="C383" s="1">
        <v>45710</v>
      </c>
      <c r="D383" s="9">
        <f t="shared" si="10"/>
        <v>1</v>
      </c>
      <c r="E383">
        <v>30</v>
      </c>
      <c r="F383" s="1" t="str">
        <f t="shared" si="11"/>
        <v/>
      </c>
      <c r="G383" s="1" t="str">
        <f>IF(TableRefills3[[#This Row],[prev_refill_days]]="","",TableRefills3[[#This Row],[prev_refill_days]]+TableRefills3[[#This Row],[quantity_days]])</f>
        <v/>
      </c>
      <c r="H383" t="str">
        <f>IF(TableRefills3[[#This Row],[prev_refill_end]]="","",TableRefills3[[#This Row],[refill_date]]-TableRefills3[[#This Row],[prev_refill_end]])</f>
        <v/>
      </c>
      <c r="I383">
        <f>IF(TableRefills3[[#This Row],[gap_days]]="",0,IF(TableRefills3[[#This Row],[gap_days]]&gt;30,1,0))</f>
        <v>0</v>
      </c>
      <c r="J383">
        <f>_xlfn.MAXIFS(TableRefills3[discountinuation_flag], TableRefills3[patient_id], A383)</f>
        <v>0</v>
      </c>
      <c r="K383" s="1">
        <f>_xlfn.MINIFS(C:C,A:A,TableRefills3[[#This Row],[patient_id]])</f>
        <v>45710</v>
      </c>
      <c r="L383" s="1">
        <f>TableRefills3[[#This Row],[refill_date]]+TableRefills3[[#This Row],[quantity_days]]</f>
        <v>45740</v>
      </c>
    </row>
    <row r="384" spans="1:12" x14ac:dyDescent="0.25">
      <c r="A384" t="s">
        <v>90</v>
      </c>
      <c r="B384" t="s">
        <v>1521</v>
      </c>
      <c r="C384" s="1">
        <v>45737</v>
      </c>
      <c r="D384" s="9">
        <f t="shared" si="10"/>
        <v>2</v>
      </c>
      <c r="E384">
        <v>30</v>
      </c>
      <c r="F384" s="1">
        <f t="shared" si="11"/>
        <v>45710</v>
      </c>
      <c r="G384" s="1">
        <f>IF(TableRefills3[[#This Row],[prev_refill_days]]="","",TableRefills3[[#This Row],[prev_refill_days]]+TableRefills3[[#This Row],[quantity_days]])</f>
        <v>45740</v>
      </c>
      <c r="H384">
        <f>IF(TableRefills3[[#This Row],[prev_refill_end]]="","",TableRefills3[[#This Row],[refill_date]]-TableRefills3[[#This Row],[prev_refill_end]])</f>
        <v>-3</v>
      </c>
      <c r="I384">
        <f>IF(TableRefills3[[#This Row],[gap_days]]="",0,IF(TableRefills3[[#This Row],[gap_days]]&gt;30,1,0))</f>
        <v>0</v>
      </c>
      <c r="J384">
        <f>_xlfn.MAXIFS(TableRefills3[discountinuation_flag], TableRefills3[patient_id], A384)</f>
        <v>0</v>
      </c>
      <c r="K384" s="1">
        <f>_xlfn.MINIFS(C:C,A:A,TableRefills3[[#This Row],[patient_id]])</f>
        <v>45710</v>
      </c>
      <c r="L384" s="1">
        <f>TableRefills3[[#This Row],[refill_date]]+TableRefills3[[#This Row],[quantity_days]]</f>
        <v>45767</v>
      </c>
    </row>
    <row r="385" spans="1:12" x14ac:dyDescent="0.25">
      <c r="A385" t="s">
        <v>90</v>
      </c>
      <c r="B385" t="s">
        <v>1521</v>
      </c>
      <c r="C385" s="1">
        <v>45769</v>
      </c>
      <c r="D385" s="9">
        <f t="shared" si="10"/>
        <v>3</v>
      </c>
      <c r="E385">
        <v>30</v>
      </c>
      <c r="F385" s="1">
        <f t="shared" si="11"/>
        <v>45737</v>
      </c>
      <c r="G385" s="1">
        <f>IF(TableRefills3[[#This Row],[prev_refill_days]]="","",TableRefills3[[#This Row],[prev_refill_days]]+TableRefills3[[#This Row],[quantity_days]])</f>
        <v>45767</v>
      </c>
      <c r="H385">
        <f>IF(TableRefills3[[#This Row],[prev_refill_end]]="","",TableRefills3[[#This Row],[refill_date]]-TableRefills3[[#This Row],[prev_refill_end]])</f>
        <v>2</v>
      </c>
      <c r="I385">
        <f>IF(TableRefills3[[#This Row],[gap_days]]="",0,IF(TableRefills3[[#This Row],[gap_days]]&gt;30,1,0))</f>
        <v>0</v>
      </c>
      <c r="J385">
        <f>_xlfn.MAXIFS(TableRefills3[discountinuation_flag], TableRefills3[patient_id], A385)</f>
        <v>0</v>
      </c>
      <c r="K385" s="1">
        <f>_xlfn.MINIFS(C:C,A:A,TableRefills3[[#This Row],[patient_id]])</f>
        <v>45710</v>
      </c>
      <c r="L385" s="1">
        <f>TableRefills3[[#This Row],[refill_date]]+TableRefills3[[#This Row],[quantity_days]]</f>
        <v>45799</v>
      </c>
    </row>
    <row r="386" spans="1:12" x14ac:dyDescent="0.25">
      <c r="A386" t="s">
        <v>90</v>
      </c>
      <c r="B386" t="s">
        <v>1521</v>
      </c>
      <c r="C386" s="1">
        <v>45797</v>
      </c>
      <c r="D386" s="9">
        <f t="shared" ref="D386:D449" si="12">IF(A386=A385, D385+1, 1)</f>
        <v>4</v>
      </c>
      <c r="E386">
        <v>30</v>
      </c>
      <c r="F386" s="1">
        <f t="shared" ref="F386:F449" si="13">IF(A385=A386,C385,"")</f>
        <v>45769</v>
      </c>
      <c r="G386" s="1">
        <f>IF(TableRefills3[[#This Row],[prev_refill_days]]="","",TableRefills3[[#This Row],[prev_refill_days]]+TableRefills3[[#This Row],[quantity_days]])</f>
        <v>45799</v>
      </c>
      <c r="H386">
        <f>IF(TableRefills3[[#This Row],[prev_refill_end]]="","",TableRefills3[[#This Row],[refill_date]]-TableRefills3[[#This Row],[prev_refill_end]])</f>
        <v>-2</v>
      </c>
      <c r="I386">
        <f>IF(TableRefills3[[#This Row],[gap_days]]="",0,IF(TableRefills3[[#This Row],[gap_days]]&gt;30,1,0))</f>
        <v>0</v>
      </c>
      <c r="J386">
        <f>_xlfn.MAXIFS(TableRefills3[discountinuation_flag], TableRefills3[patient_id], A386)</f>
        <v>0</v>
      </c>
      <c r="K386" s="1">
        <f>_xlfn.MINIFS(C:C,A:A,TableRefills3[[#This Row],[patient_id]])</f>
        <v>45710</v>
      </c>
      <c r="L386" s="1">
        <f>TableRefills3[[#This Row],[refill_date]]+TableRefills3[[#This Row],[quantity_days]]</f>
        <v>45827</v>
      </c>
    </row>
    <row r="387" spans="1:12" x14ac:dyDescent="0.25">
      <c r="A387" t="s">
        <v>90</v>
      </c>
      <c r="B387" t="s">
        <v>1521</v>
      </c>
      <c r="C387" s="1">
        <v>45825</v>
      </c>
      <c r="D387" s="9">
        <f t="shared" si="12"/>
        <v>5</v>
      </c>
      <c r="E387">
        <v>30</v>
      </c>
      <c r="F387" s="1">
        <f t="shared" si="13"/>
        <v>45797</v>
      </c>
      <c r="G387" s="1">
        <f>IF(TableRefills3[[#This Row],[prev_refill_days]]="","",TableRefills3[[#This Row],[prev_refill_days]]+TableRefills3[[#This Row],[quantity_days]])</f>
        <v>45827</v>
      </c>
      <c r="H387">
        <f>IF(TableRefills3[[#This Row],[prev_refill_end]]="","",TableRefills3[[#This Row],[refill_date]]-TableRefills3[[#This Row],[prev_refill_end]])</f>
        <v>-2</v>
      </c>
      <c r="I387">
        <f>IF(TableRefills3[[#This Row],[gap_days]]="",0,IF(TableRefills3[[#This Row],[gap_days]]&gt;30,1,0))</f>
        <v>0</v>
      </c>
      <c r="J387">
        <f>_xlfn.MAXIFS(TableRefills3[discountinuation_flag], TableRefills3[patient_id], A387)</f>
        <v>0</v>
      </c>
      <c r="K387" s="1">
        <f>_xlfn.MINIFS(C:C,A:A,TableRefills3[[#This Row],[patient_id]])</f>
        <v>45710</v>
      </c>
      <c r="L387" s="1">
        <f>TableRefills3[[#This Row],[refill_date]]+TableRefills3[[#This Row],[quantity_days]]</f>
        <v>45855</v>
      </c>
    </row>
    <row r="388" spans="1:12" x14ac:dyDescent="0.25">
      <c r="A388" t="s">
        <v>91</v>
      </c>
      <c r="B388" t="s">
        <v>1527</v>
      </c>
      <c r="C388" s="1">
        <v>45735</v>
      </c>
      <c r="D388" s="9">
        <f t="shared" si="12"/>
        <v>1</v>
      </c>
      <c r="E388">
        <v>30</v>
      </c>
      <c r="F388" s="1" t="str">
        <f t="shared" si="13"/>
        <v/>
      </c>
      <c r="G388" s="1" t="str">
        <f>IF(TableRefills3[[#This Row],[prev_refill_days]]="","",TableRefills3[[#This Row],[prev_refill_days]]+TableRefills3[[#This Row],[quantity_days]])</f>
        <v/>
      </c>
      <c r="H388" t="str">
        <f>IF(TableRefills3[[#This Row],[prev_refill_end]]="","",TableRefills3[[#This Row],[refill_date]]-TableRefills3[[#This Row],[prev_refill_end]])</f>
        <v/>
      </c>
      <c r="I388">
        <f>IF(TableRefills3[[#This Row],[gap_days]]="",0,IF(TableRefills3[[#This Row],[gap_days]]&gt;30,1,0))</f>
        <v>0</v>
      </c>
      <c r="J388">
        <f>_xlfn.MAXIFS(TableRefills3[discountinuation_flag], TableRefills3[patient_id], A388)</f>
        <v>0</v>
      </c>
      <c r="K388" s="1">
        <f>_xlfn.MINIFS(C:C,A:A,TableRefills3[[#This Row],[patient_id]])</f>
        <v>45735</v>
      </c>
      <c r="L388" s="1">
        <f>TableRefills3[[#This Row],[refill_date]]+TableRefills3[[#This Row],[quantity_days]]</f>
        <v>45765</v>
      </c>
    </row>
    <row r="389" spans="1:12" x14ac:dyDescent="0.25">
      <c r="A389" t="s">
        <v>91</v>
      </c>
      <c r="B389" t="s">
        <v>1527</v>
      </c>
      <c r="C389" s="1">
        <v>45765</v>
      </c>
      <c r="D389" s="9">
        <f t="shared" si="12"/>
        <v>2</v>
      </c>
      <c r="E389">
        <v>30</v>
      </c>
      <c r="F389" s="1">
        <f t="shared" si="13"/>
        <v>45735</v>
      </c>
      <c r="G389" s="1">
        <f>IF(TableRefills3[[#This Row],[prev_refill_days]]="","",TableRefills3[[#This Row],[prev_refill_days]]+TableRefills3[[#This Row],[quantity_days]])</f>
        <v>45765</v>
      </c>
      <c r="H389">
        <f>IF(TableRefills3[[#This Row],[prev_refill_end]]="","",TableRefills3[[#This Row],[refill_date]]-TableRefills3[[#This Row],[prev_refill_end]])</f>
        <v>0</v>
      </c>
      <c r="I389">
        <f>IF(TableRefills3[[#This Row],[gap_days]]="",0,IF(TableRefills3[[#This Row],[gap_days]]&gt;30,1,0))</f>
        <v>0</v>
      </c>
      <c r="J389">
        <f>_xlfn.MAXIFS(TableRefills3[discountinuation_flag], TableRefills3[patient_id], A389)</f>
        <v>0</v>
      </c>
      <c r="K389" s="1">
        <f>_xlfn.MINIFS(C:C,A:A,TableRefills3[[#This Row],[patient_id]])</f>
        <v>45735</v>
      </c>
      <c r="L389" s="1">
        <f>TableRefills3[[#This Row],[refill_date]]+TableRefills3[[#This Row],[quantity_days]]</f>
        <v>45795</v>
      </c>
    </row>
    <row r="390" spans="1:12" x14ac:dyDescent="0.25">
      <c r="A390" t="s">
        <v>91</v>
      </c>
      <c r="B390" t="s">
        <v>1527</v>
      </c>
      <c r="C390" s="1">
        <v>45798</v>
      </c>
      <c r="D390" s="9">
        <f t="shared" si="12"/>
        <v>3</v>
      </c>
      <c r="E390">
        <v>30</v>
      </c>
      <c r="F390" s="1">
        <f t="shared" si="13"/>
        <v>45765</v>
      </c>
      <c r="G390" s="1">
        <f>IF(TableRefills3[[#This Row],[prev_refill_days]]="","",TableRefills3[[#This Row],[prev_refill_days]]+TableRefills3[[#This Row],[quantity_days]])</f>
        <v>45795</v>
      </c>
      <c r="H390">
        <f>IF(TableRefills3[[#This Row],[prev_refill_end]]="","",TableRefills3[[#This Row],[refill_date]]-TableRefills3[[#This Row],[prev_refill_end]])</f>
        <v>3</v>
      </c>
      <c r="I390">
        <f>IF(TableRefills3[[#This Row],[gap_days]]="",0,IF(TableRefills3[[#This Row],[gap_days]]&gt;30,1,0))</f>
        <v>0</v>
      </c>
      <c r="J390">
        <f>_xlfn.MAXIFS(TableRefills3[discountinuation_flag], TableRefills3[patient_id], A390)</f>
        <v>0</v>
      </c>
      <c r="K390" s="1">
        <f>_xlfn.MINIFS(C:C,A:A,TableRefills3[[#This Row],[patient_id]])</f>
        <v>45735</v>
      </c>
      <c r="L390" s="1">
        <f>TableRefills3[[#This Row],[refill_date]]+TableRefills3[[#This Row],[quantity_days]]</f>
        <v>45828</v>
      </c>
    </row>
    <row r="391" spans="1:12" x14ac:dyDescent="0.25">
      <c r="A391" t="s">
        <v>91</v>
      </c>
      <c r="B391" t="s">
        <v>1527</v>
      </c>
      <c r="C391" s="1">
        <v>45828</v>
      </c>
      <c r="D391" s="9">
        <f t="shared" si="12"/>
        <v>4</v>
      </c>
      <c r="E391">
        <v>30</v>
      </c>
      <c r="F391" s="1">
        <f t="shared" si="13"/>
        <v>45798</v>
      </c>
      <c r="G391" s="1">
        <f>IF(TableRefills3[[#This Row],[prev_refill_days]]="","",TableRefills3[[#This Row],[prev_refill_days]]+TableRefills3[[#This Row],[quantity_days]])</f>
        <v>45828</v>
      </c>
      <c r="H391">
        <f>IF(TableRefills3[[#This Row],[prev_refill_end]]="","",TableRefills3[[#This Row],[refill_date]]-TableRefills3[[#This Row],[prev_refill_end]])</f>
        <v>0</v>
      </c>
      <c r="I391">
        <f>IF(TableRefills3[[#This Row],[gap_days]]="",0,IF(TableRefills3[[#This Row],[gap_days]]&gt;30,1,0))</f>
        <v>0</v>
      </c>
      <c r="J391">
        <f>_xlfn.MAXIFS(TableRefills3[discountinuation_flag], TableRefills3[patient_id], A391)</f>
        <v>0</v>
      </c>
      <c r="K391" s="1">
        <f>_xlfn.MINIFS(C:C,A:A,TableRefills3[[#This Row],[patient_id]])</f>
        <v>45735</v>
      </c>
      <c r="L391" s="1">
        <f>TableRefills3[[#This Row],[refill_date]]+TableRefills3[[#This Row],[quantity_days]]</f>
        <v>45858</v>
      </c>
    </row>
    <row r="392" spans="1:12" x14ac:dyDescent="0.25">
      <c r="A392" t="s">
        <v>92</v>
      </c>
      <c r="B392" t="s">
        <v>1532</v>
      </c>
      <c r="C392" s="1">
        <v>45827</v>
      </c>
      <c r="D392" s="9">
        <f t="shared" si="12"/>
        <v>1</v>
      </c>
      <c r="E392">
        <v>28</v>
      </c>
      <c r="F392" s="1" t="str">
        <f t="shared" si="13"/>
        <v/>
      </c>
      <c r="G392" s="1" t="str">
        <f>IF(TableRefills3[[#This Row],[prev_refill_days]]="","",TableRefills3[[#This Row],[prev_refill_days]]+TableRefills3[[#This Row],[quantity_days]])</f>
        <v/>
      </c>
      <c r="H392" t="str">
        <f>IF(TableRefills3[[#This Row],[prev_refill_end]]="","",TableRefills3[[#This Row],[refill_date]]-TableRefills3[[#This Row],[prev_refill_end]])</f>
        <v/>
      </c>
      <c r="I392">
        <f>IF(TableRefills3[[#This Row],[gap_days]]="",0,IF(TableRefills3[[#This Row],[gap_days]]&gt;30,1,0))</f>
        <v>0</v>
      </c>
      <c r="J392">
        <f>_xlfn.MAXIFS(TableRefills3[discountinuation_flag], TableRefills3[patient_id], A392)</f>
        <v>0</v>
      </c>
      <c r="K392" s="1">
        <f>_xlfn.MINIFS(C:C,A:A,TableRefills3[[#This Row],[patient_id]])</f>
        <v>45827</v>
      </c>
      <c r="L392" s="1">
        <f>TableRefills3[[#This Row],[refill_date]]+TableRefills3[[#This Row],[quantity_days]]</f>
        <v>45855</v>
      </c>
    </row>
    <row r="393" spans="1:12" x14ac:dyDescent="0.25">
      <c r="A393" t="s">
        <v>92</v>
      </c>
      <c r="B393" t="s">
        <v>1532</v>
      </c>
      <c r="C393" s="1">
        <v>45854</v>
      </c>
      <c r="D393" s="9">
        <f t="shared" si="12"/>
        <v>2</v>
      </c>
      <c r="E393">
        <v>28</v>
      </c>
      <c r="F393" s="1">
        <f t="shared" si="13"/>
        <v>45827</v>
      </c>
      <c r="G393" s="1">
        <f>IF(TableRefills3[[#This Row],[prev_refill_days]]="","",TableRefills3[[#This Row],[prev_refill_days]]+TableRefills3[[#This Row],[quantity_days]])</f>
        <v>45855</v>
      </c>
      <c r="H393">
        <f>IF(TableRefills3[[#This Row],[prev_refill_end]]="","",TableRefills3[[#This Row],[refill_date]]-TableRefills3[[#This Row],[prev_refill_end]])</f>
        <v>-1</v>
      </c>
      <c r="I393">
        <f>IF(TableRefills3[[#This Row],[gap_days]]="",0,IF(TableRefills3[[#This Row],[gap_days]]&gt;30,1,0))</f>
        <v>0</v>
      </c>
      <c r="J393">
        <f>_xlfn.MAXIFS(TableRefills3[discountinuation_flag], TableRefills3[patient_id], A393)</f>
        <v>0</v>
      </c>
      <c r="K393" s="1">
        <f>_xlfn.MINIFS(C:C,A:A,TableRefills3[[#This Row],[patient_id]])</f>
        <v>45827</v>
      </c>
      <c r="L393" s="1">
        <f>TableRefills3[[#This Row],[refill_date]]+TableRefills3[[#This Row],[quantity_days]]</f>
        <v>45882</v>
      </c>
    </row>
    <row r="394" spans="1:12" x14ac:dyDescent="0.25">
      <c r="A394" t="s">
        <v>92</v>
      </c>
      <c r="B394" t="s">
        <v>1532</v>
      </c>
      <c r="C394" s="1">
        <v>45881</v>
      </c>
      <c r="D394" s="9">
        <f t="shared" si="12"/>
        <v>3</v>
      </c>
      <c r="E394">
        <v>28</v>
      </c>
      <c r="F394" s="1">
        <f t="shared" si="13"/>
        <v>45854</v>
      </c>
      <c r="G394" s="1">
        <f>IF(TableRefills3[[#This Row],[prev_refill_days]]="","",TableRefills3[[#This Row],[prev_refill_days]]+TableRefills3[[#This Row],[quantity_days]])</f>
        <v>45882</v>
      </c>
      <c r="H394">
        <f>IF(TableRefills3[[#This Row],[prev_refill_end]]="","",TableRefills3[[#This Row],[refill_date]]-TableRefills3[[#This Row],[prev_refill_end]])</f>
        <v>-1</v>
      </c>
      <c r="I394">
        <f>IF(TableRefills3[[#This Row],[gap_days]]="",0,IF(TableRefills3[[#This Row],[gap_days]]&gt;30,1,0))</f>
        <v>0</v>
      </c>
      <c r="J394">
        <f>_xlfn.MAXIFS(TableRefills3[discountinuation_flag], TableRefills3[patient_id], A394)</f>
        <v>0</v>
      </c>
      <c r="K394" s="1">
        <f>_xlfn.MINIFS(C:C,A:A,TableRefills3[[#This Row],[patient_id]])</f>
        <v>45827</v>
      </c>
      <c r="L394" s="1">
        <f>TableRefills3[[#This Row],[refill_date]]+TableRefills3[[#This Row],[quantity_days]]</f>
        <v>45909</v>
      </c>
    </row>
    <row r="395" spans="1:12" x14ac:dyDescent="0.25">
      <c r="A395" t="s">
        <v>93</v>
      </c>
      <c r="B395" t="s">
        <v>1536</v>
      </c>
      <c r="C395" s="1">
        <v>45827</v>
      </c>
      <c r="D395" s="9">
        <f t="shared" si="12"/>
        <v>1</v>
      </c>
      <c r="E395">
        <v>21</v>
      </c>
      <c r="F395" s="1" t="str">
        <f t="shared" si="13"/>
        <v/>
      </c>
      <c r="G395" s="1" t="str">
        <f>IF(TableRefills3[[#This Row],[prev_refill_days]]="","",TableRefills3[[#This Row],[prev_refill_days]]+TableRefills3[[#This Row],[quantity_days]])</f>
        <v/>
      </c>
      <c r="H395" t="str">
        <f>IF(TableRefills3[[#This Row],[prev_refill_end]]="","",TableRefills3[[#This Row],[refill_date]]-TableRefills3[[#This Row],[prev_refill_end]])</f>
        <v/>
      </c>
      <c r="I395">
        <f>IF(TableRefills3[[#This Row],[gap_days]]="",0,IF(TableRefills3[[#This Row],[gap_days]]&gt;30,1,0))</f>
        <v>0</v>
      </c>
      <c r="J395">
        <f>_xlfn.MAXIFS(TableRefills3[discountinuation_flag], TableRefills3[patient_id], A395)</f>
        <v>0</v>
      </c>
      <c r="K395" s="1">
        <f>_xlfn.MINIFS(C:C,A:A,TableRefills3[[#This Row],[patient_id]])</f>
        <v>45827</v>
      </c>
      <c r="L395" s="1">
        <f>TableRefills3[[#This Row],[refill_date]]+TableRefills3[[#This Row],[quantity_days]]</f>
        <v>45848</v>
      </c>
    </row>
    <row r="396" spans="1:12" x14ac:dyDescent="0.25">
      <c r="A396" t="s">
        <v>93</v>
      </c>
      <c r="B396" t="s">
        <v>1536</v>
      </c>
      <c r="C396" s="1">
        <v>45848</v>
      </c>
      <c r="D396" s="9">
        <f t="shared" si="12"/>
        <v>2</v>
      </c>
      <c r="E396">
        <v>21</v>
      </c>
      <c r="F396" s="1">
        <f t="shared" si="13"/>
        <v>45827</v>
      </c>
      <c r="G396" s="1">
        <f>IF(TableRefills3[[#This Row],[prev_refill_days]]="","",TableRefills3[[#This Row],[prev_refill_days]]+TableRefills3[[#This Row],[quantity_days]])</f>
        <v>45848</v>
      </c>
      <c r="H396">
        <f>IF(TableRefills3[[#This Row],[prev_refill_end]]="","",TableRefills3[[#This Row],[refill_date]]-TableRefills3[[#This Row],[prev_refill_end]])</f>
        <v>0</v>
      </c>
      <c r="I396">
        <f>IF(TableRefills3[[#This Row],[gap_days]]="",0,IF(TableRefills3[[#This Row],[gap_days]]&gt;30,1,0))</f>
        <v>0</v>
      </c>
      <c r="J396">
        <f>_xlfn.MAXIFS(TableRefills3[discountinuation_flag], TableRefills3[patient_id], A396)</f>
        <v>0</v>
      </c>
      <c r="K396" s="1">
        <f>_xlfn.MINIFS(C:C,A:A,TableRefills3[[#This Row],[patient_id]])</f>
        <v>45827</v>
      </c>
      <c r="L396" s="1">
        <f>TableRefills3[[#This Row],[refill_date]]+TableRefills3[[#This Row],[quantity_days]]</f>
        <v>45869</v>
      </c>
    </row>
    <row r="397" spans="1:12" x14ac:dyDescent="0.25">
      <c r="A397" t="s">
        <v>93</v>
      </c>
      <c r="B397" t="s">
        <v>1536</v>
      </c>
      <c r="C397" s="1">
        <v>45871</v>
      </c>
      <c r="D397" s="9">
        <f t="shared" si="12"/>
        <v>3</v>
      </c>
      <c r="E397">
        <v>21</v>
      </c>
      <c r="F397" s="1">
        <f t="shared" si="13"/>
        <v>45848</v>
      </c>
      <c r="G397" s="1">
        <f>IF(TableRefills3[[#This Row],[prev_refill_days]]="","",TableRefills3[[#This Row],[prev_refill_days]]+TableRefills3[[#This Row],[quantity_days]])</f>
        <v>45869</v>
      </c>
      <c r="H397">
        <f>IF(TableRefills3[[#This Row],[prev_refill_end]]="","",TableRefills3[[#This Row],[refill_date]]-TableRefills3[[#This Row],[prev_refill_end]])</f>
        <v>2</v>
      </c>
      <c r="I397">
        <f>IF(TableRefills3[[#This Row],[gap_days]]="",0,IF(TableRefills3[[#This Row],[gap_days]]&gt;30,1,0))</f>
        <v>0</v>
      </c>
      <c r="J397">
        <f>_xlfn.MAXIFS(TableRefills3[discountinuation_flag], TableRefills3[patient_id], A397)</f>
        <v>0</v>
      </c>
      <c r="K397" s="1">
        <f>_xlfn.MINIFS(C:C,A:A,TableRefills3[[#This Row],[patient_id]])</f>
        <v>45827</v>
      </c>
      <c r="L397" s="1">
        <f>TableRefills3[[#This Row],[refill_date]]+TableRefills3[[#This Row],[quantity_days]]</f>
        <v>45892</v>
      </c>
    </row>
    <row r="398" spans="1:12" x14ac:dyDescent="0.25">
      <c r="A398" t="s">
        <v>93</v>
      </c>
      <c r="B398" t="s">
        <v>1536</v>
      </c>
      <c r="C398" s="1">
        <v>45889</v>
      </c>
      <c r="D398" s="9">
        <f t="shared" si="12"/>
        <v>4</v>
      </c>
      <c r="E398">
        <v>21</v>
      </c>
      <c r="F398" s="1">
        <f t="shared" si="13"/>
        <v>45871</v>
      </c>
      <c r="G398" s="1">
        <f>IF(TableRefills3[[#This Row],[prev_refill_days]]="","",TableRefills3[[#This Row],[prev_refill_days]]+TableRefills3[[#This Row],[quantity_days]])</f>
        <v>45892</v>
      </c>
      <c r="H398">
        <f>IF(TableRefills3[[#This Row],[prev_refill_end]]="","",TableRefills3[[#This Row],[refill_date]]-TableRefills3[[#This Row],[prev_refill_end]])</f>
        <v>-3</v>
      </c>
      <c r="I398">
        <f>IF(TableRefills3[[#This Row],[gap_days]]="",0,IF(TableRefills3[[#This Row],[gap_days]]&gt;30,1,0))</f>
        <v>0</v>
      </c>
      <c r="J398">
        <f>_xlfn.MAXIFS(TableRefills3[discountinuation_flag], TableRefills3[patient_id], A398)</f>
        <v>0</v>
      </c>
      <c r="K398" s="1">
        <f>_xlfn.MINIFS(C:C,A:A,TableRefills3[[#This Row],[patient_id]])</f>
        <v>45827</v>
      </c>
      <c r="L398" s="1">
        <f>TableRefills3[[#This Row],[refill_date]]+TableRefills3[[#This Row],[quantity_days]]</f>
        <v>45910</v>
      </c>
    </row>
    <row r="399" spans="1:12" x14ac:dyDescent="0.25">
      <c r="A399" t="s">
        <v>94</v>
      </c>
      <c r="B399" t="s">
        <v>1541</v>
      </c>
      <c r="C399" s="1">
        <v>45727</v>
      </c>
      <c r="D399" s="9">
        <f t="shared" si="12"/>
        <v>1</v>
      </c>
      <c r="E399">
        <v>21</v>
      </c>
      <c r="F399" s="1" t="str">
        <f t="shared" si="13"/>
        <v/>
      </c>
      <c r="G399" s="1" t="str">
        <f>IF(TableRefills3[[#This Row],[prev_refill_days]]="","",TableRefills3[[#This Row],[prev_refill_days]]+TableRefills3[[#This Row],[quantity_days]])</f>
        <v/>
      </c>
      <c r="H399" t="str">
        <f>IF(TableRefills3[[#This Row],[prev_refill_end]]="","",TableRefills3[[#This Row],[refill_date]]-TableRefills3[[#This Row],[prev_refill_end]])</f>
        <v/>
      </c>
      <c r="I399">
        <f>IF(TableRefills3[[#This Row],[gap_days]]="",0,IF(TableRefills3[[#This Row],[gap_days]]&gt;30,1,0))</f>
        <v>0</v>
      </c>
      <c r="J399">
        <f>_xlfn.MAXIFS(TableRefills3[discountinuation_flag], TableRefills3[patient_id], A399)</f>
        <v>0</v>
      </c>
      <c r="K399" s="1">
        <f>_xlfn.MINIFS(C:C,A:A,TableRefills3[[#This Row],[patient_id]])</f>
        <v>45727</v>
      </c>
      <c r="L399" s="1">
        <f>TableRefills3[[#This Row],[refill_date]]+TableRefills3[[#This Row],[quantity_days]]</f>
        <v>45748</v>
      </c>
    </row>
    <row r="400" spans="1:12" x14ac:dyDescent="0.25">
      <c r="A400" t="s">
        <v>94</v>
      </c>
      <c r="B400" t="s">
        <v>1541</v>
      </c>
      <c r="C400" s="1">
        <v>45748</v>
      </c>
      <c r="D400" s="9">
        <f t="shared" si="12"/>
        <v>2</v>
      </c>
      <c r="E400">
        <v>21</v>
      </c>
      <c r="F400" s="1">
        <f t="shared" si="13"/>
        <v>45727</v>
      </c>
      <c r="G400" s="1">
        <f>IF(TableRefills3[[#This Row],[prev_refill_days]]="","",TableRefills3[[#This Row],[prev_refill_days]]+TableRefills3[[#This Row],[quantity_days]])</f>
        <v>45748</v>
      </c>
      <c r="H400">
        <f>IF(TableRefills3[[#This Row],[prev_refill_end]]="","",TableRefills3[[#This Row],[refill_date]]-TableRefills3[[#This Row],[prev_refill_end]])</f>
        <v>0</v>
      </c>
      <c r="I400">
        <f>IF(TableRefills3[[#This Row],[gap_days]]="",0,IF(TableRefills3[[#This Row],[gap_days]]&gt;30,1,0))</f>
        <v>0</v>
      </c>
      <c r="J400">
        <f>_xlfn.MAXIFS(TableRefills3[discountinuation_flag], TableRefills3[patient_id], A400)</f>
        <v>0</v>
      </c>
      <c r="K400" s="1">
        <f>_xlfn.MINIFS(C:C,A:A,TableRefills3[[#This Row],[patient_id]])</f>
        <v>45727</v>
      </c>
      <c r="L400" s="1">
        <f>TableRefills3[[#This Row],[refill_date]]+TableRefills3[[#This Row],[quantity_days]]</f>
        <v>45769</v>
      </c>
    </row>
    <row r="401" spans="1:12" x14ac:dyDescent="0.25">
      <c r="A401" t="s">
        <v>94</v>
      </c>
      <c r="B401" t="s">
        <v>1541</v>
      </c>
      <c r="C401" s="1">
        <v>45767</v>
      </c>
      <c r="D401" s="9">
        <f t="shared" si="12"/>
        <v>3</v>
      </c>
      <c r="E401">
        <v>21</v>
      </c>
      <c r="F401" s="1">
        <f t="shared" si="13"/>
        <v>45748</v>
      </c>
      <c r="G401" s="1">
        <f>IF(TableRefills3[[#This Row],[prev_refill_days]]="","",TableRefills3[[#This Row],[prev_refill_days]]+TableRefills3[[#This Row],[quantity_days]])</f>
        <v>45769</v>
      </c>
      <c r="H401">
        <f>IF(TableRefills3[[#This Row],[prev_refill_end]]="","",TableRefills3[[#This Row],[refill_date]]-TableRefills3[[#This Row],[prev_refill_end]])</f>
        <v>-2</v>
      </c>
      <c r="I401">
        <f>IF(TableRefills3[[#This Row],[gap_days]]="",0,IF(TableRefills3[[#This Row],[gap_days]]&gt;30,1,0))</f>
        <v>0</v>
      </c>
      <c r="J401">
        <f>_xlfn.MAXIFS(TableRefills3[discountinuation_flag], TableRefills3[patient_id], A401)</f>
        <v>0</v>
      </c>
      <c r="K401" s="1">
        <f>_xlfn.MINIFS(C:C,A:A,TableRefills3[[#This Row],[patient_id]])</f>
        <v>45727</v>
      </c>
      <c r="L401" s="1">
        <f>TableRefills3[[#This Row],[refill_date]]+TableRefills3[[#This Row],[quantity_days]]</f>
        <v>45788</v>
      </c>
    </row>
    <row r="402" spans="1:12" x14ac:dyDescent="0.25">
      <c r="A402" t="s">
        <v>94</v>
      </c>
      <c r="B402" t="s">
        <v>1541</v>
      </c>
      <c r="C402" s="1">
        <v>45785</v>
      </c>
      <c r="D402" s="9">
        <f t="shared" si="12"/>
        <v>4</v>
      </c>
      <c r="E402">
        <v>21</v>
      </c>
      <c r="F402" s="1">
        <f t="shared" si="13"/>
        <v>45767</v>
      </c>
      <c r="G402" s="1">
        <f>IF(TableRefills3[[#This Row],[prev_refill_days]]="","",TableRefills3[[#This Row],[prev_refill_days]]+TableRefills3[[#This Row],[quantity_days]])</f>
        <v>45788</v>
      </c>
      <c r="H402">
        <f>IF(TableRefills3[[#This Row],[prev_refill_end]]="","",TableRefills3[[#This Row],[refill_date]]-TableRefills3[[#This Row],[prev_refill_end]])</f>
        <v>-3</v>
      </c>
      <c r="I402">
        <f>IF(TableRefills3[[#This Row],[gap_days]]="",0,IF(TableRefills3[[#This Row],[gap_days]]&gt;30,1,0))</f>
        <v>0</v>
      </c>
      <c r="J402">
        <f>_xlfn.MAXIFS(TableRefills3[discountinuation_flag], TableRefills3[patient_id], A402)</f>
        <v>0</v>
      </c>
      <c r="K402" s="1">
        <f>_xlfn.MINIFS(C:C,A:A,TableRefills3[[#This Row],[patient_id]])</f>
        <v>45727</v>
      </c>
      <c r="L402" s="1">
        <f>TableRefills3[[#This Row],[refill_date]]+TableRefills3[[#This Row],[quantity_days]]</f>
        <v>45806</v>
      </c>
    </row>
    <row r="403" spans="1:12" x14ac:dyDescent="0.25">
      <c r="A403" t="s">
        <v>94</v>
      </c>
      <c r="B403" t="s">
        <v>1541</v>
      </c>
      <c r="C403" s="1">
        <v>45808</v>
      </c>
      <c r="D403" s="9">
        <f t="shared" si="12"/>
        <v>5</v>
      </c>
      <c r="E403">
        <v>21</v>
      </c>
      <c r="F403" s="1">
        <f t="shared" si="13"/>
        <v>45785</v>
      </c>
      <c r="G403" s="1">
        <f>IF(TableRefills3[[#This Row],[prev_refill_days]]="","",TableRefills3[[#This Row],[prev_refill_days]]+TableRefills3[[#This Row],[quantity_days]])</f>
        <v>45806</v>
      </c>
      <c r="H403">
        <f>IF(TableRefills3[[#This Row],[prev_refill_end]]="","",TableRefills3[[#This Row],[refill_date]]-TableRefills3[[#This Row],[prev_refill_end]])</f>
        <v>2</v>
      </c>
      <c r="I403">
        <f>IF(TableRefills3[[#This Row],[gap_days]]="",0,IF(TableRefills3[[#This Row],[gap_days]]&gt;30,1,0))</f>
        <v>0</v>
      </c>
      <c r="J403">
        <f>_xlfn.MAXIFS(TableRefills3[discountinuation_flag], TableRefills3[patient_id], A403)</f>
        <v>0</v>
      </c>
      <c r="K403" s="1">
        <f>_xlfn.MINIFS(C:C,A:A,TableRefills3[[#This Row],[patient_id]])</f>
        <v>45727</v>
      </c>
      <c r="L403" s="1">
        <f>TableRefills3[[#This Row],[refill_date]]+TableRefills3[[#This Row],[quantity_days]]</f>
        <v>45829</v>
      </c>
    </row>
    <row r="404" spans="1:12" x14ac:dyDescent="0.25">
      <c r="A404" t="s">
        <v>94</v>
      </c>
      <c r="B404" t="s">
        <v>1541</v>
      </c>
      <c r="C404" s="1">
        <v>45828</v>
      </c>
      <c r="D404" s="9">
        <f t="shared" si="12"/>
        <v>6</v>
      </c>
      <c r="E404">
        <v>21</v>
      </c>
      <c r="F404" s="1">
        <f t="shared" si="13"/>
        <v>45808</v>
      </c>
      <c r="G404" s="1">
        <f>IF(TableRefills3[[#This Row],[prev_refill_days]]="","",TableRefills3[[#This Row],[prev_refill_days]]+TableRefills3[[#This Row],[quantity_days]])</f>
        <v>45829</v>
      </c>
      <c r="H404">
        <f>IF(TableRefills3[[#This Row],[prev_refill_end]]="","",TableRefills3[[#This Row],[refill_date]]-TableRefills3[[#This Row],[prev_refill_end]])</f>
        <v>-1</v>
      </c>
      <c r="I404">
        <f>IF(TableRefills3[[#This Row],[gap_days]]="",0,IF(TableRefills3[[#This Row],[gap_days]]&gt;30,1,0))</f>
        <v>0</v>
      </c>
      <c r="J404">
        <f>_xlfn.MAXIFS(TableRefills3[discountinuation_flag], TableRefills3[patient_id], A404)</f>
        <v>0</v>
      </c>
      <c r="K404" s="1">
        <f>_xlfn.MINIFS(C:C,A:A,TableRefills3[[#This Row],[patient_id]])</f>
        <v>45727</v>
      </c>
      <c r="L404" s="1">
        <f>TableRefills3[[#This Row],[refill_date]]+TableRefills3[[#This Row],[quantity_days]]</f>
        <v>45849</v>
      </c>
    </row>
    <row r="405" spans="1:12" x14ac:dyDescent="0.25">
      <c r="A405" t="s">
        <v>95</v>
      </c>
      <c r="B405" t="s">
        <v>1548</v>
      </c>
      <c r="C405" s="1">
        <v>45765</v>
      </c>
      <c r="D405" s="9">
        <f t="shared" si="12"/>
        <v>1</v>
      </c>
      <c r="E405">
        <v>30</v>
      </c>
      <c r="F405" s="1" t="str">
        <f t="shared" si="13"/>
        <v/>
      </c>
      <c r="G405" s="1" t="str">
        <f>IF(TableRefills3[[#This Row],[prev_refill_days]]="","",TableRefills3[[#This Row],[prev_refill_days]]+TableRefills3[[#This Row],[quantity_days]])</f>
        <v/>
      </c>
      <c r="H405" t="str">
        <f>IF(TableRefills3[[#This Row],[prev_refill_end]]="","",TableRefills3[[#This Row],[refill_date]]-TableRefills3[[#This Row],[prev_refill_end]])</f>
        <v/>
      </c>
      <c r="I405">
        <f>IF(TableRefills3[[#This Row],[gap_days]]="",0,IF(TableRefills3[[#This Row],[gap_days]]&gt;30,1,0))</f>
        <v>0</v>
      </c>
      <c r="J405">
        <f>_xlfn.MAXIFS(TableRefills3[discountinuation_flag], TableRefills3[patient_id], A405)</f>
        <v>0</v>
      </c>
      <c r="K405" s="1">
        <f>_xlfn.MINIFS(C:C,A:A,TableRefills3[[#This Row],[patient_id]])</f>
        <v>45765</v>
      </c>
      <c r="L405" s="1">
        <f>TableRefills3[[#This Row],[refill_date]]+TableRefills3[[#This Row],[quantity_days]]</f>
        <v>45795</v>
      </c>
    </row>
    <row r="406" spans="1:12" x14ac:dyDescent="0.25">
      <c r="A406" t="s">
        <v>95</v>
      </c>
      <c r="B406" t="s">
        <v>1548</v>
      </c>
      <c r="C406" s="1">
        <v>45798</v>
      </c>
      <c r="D406" s="9">
        <f t="shared" si="12"/>
        <v>2</v>
      </c>
      <c r="E406">
        <v>30</v>
      </c>
      <c r="F406" s="1">
        <f t="shared" si="13"/>
        <v>45765</v>
      </c>
      <c r="G406" s="1">
        <f>IF(TableRefills3[[#This Row],[prev_refill_days]]="","",TableRefills3[[#This Row],[prev_refill_days]]+TableRefills3[[#This Row],[quantity_days]])</f>
        <v>45795</v>
      </c>
      <c r="H406">
        <f>IF(TableRefills3[[#This Row],[prev_refill_end]]="","",TableRefills3[[#This Row],[refill_date]]-TableRefills3[[#This Row],[prev_refill_end]])</f>
        <v>3</v>
      </c>
      <c r="I406">
        <f>IF(TableRefills3[[#This Row],[gap_days]]="",0,IF(TableRefills3[[#This Row],[gap_days]]&gt;30,1,0))</f>
        <v>0</v>
      </c>
      <c r="J406">
        <f>_xlfn.MAXIFS(TableRefills3[discountinuation_flag], TableRefills3[patient_id], A406)</f>
        <v>0</v>
      </c>
      <c r="K406" s="1">
        <f>_xlfn.MINIFS(C:C,A:A,TableRefills3[[#This Row],[patient_id]])</f>
        <v>45765</v>
      </c>
      <c r="L406" s="1">
        <f>TableRefills3[[#This Row],[refill_date]]+TableRefills3[[#This Row],[quantity_days]]</f>
        <v>45828</v>
      </c>
    </row>
    <row r="407" spans="1:12" x14ac:dyDescent="0.25">
      <c r="A407" t="s">
        <v>95</v>
      </c>
      <c r="B407" t="s">
        <v>1548</v>
      </c>
      <c r="C407" s="1">
        <v>45825</v>
      </c>
      <c r="D407" s="9">
        <f t="shared" si="12"/>
        <v>3</v>
      </c>
      <c r="E407">
        <v>30</v>
      </c>
      <c r="F407" s="1">
        <f t="shared" si="13"/>
        <v>45798</v>
      </c>
      <c r="G407" s="1">
        <f>IF(TableRefills3[[#This Row],[prev_refill_days]]="","",TableRefills3[[#This Row],[prev_refill_days]]+TableRefills3[[#This Row],[quantity_days]])</f>
        <v>45828</v>
      </c>
      <c r="H407">
        <f>IF(TableRefills3[[#This Row],[prev_refill_end]]="","",TableRefills3[[#This Row],[refill_date]]-TableRefills3[[#This Row],[prev_refill_end]])</f>
        <v>-3</v>
      </c>
      <c r="I407">
        <f>IF(TableRefills3[[#This Row],[gap_days]]="",0,IF(TableRefills3[[#This Row],[gap_days]]&gt;30,1,0))</f>
        <v>0</v>
      </c>
      <c r="J407">
        <f>_xlfn.MAXIFS(TableRefills3[discountinuation_flag], TableRefills3[patient_id], A407)</f>
        <v>0</v>
      </c>
      <c r="K407" s="1">
        <f>_xlfn.MINIFS(C:C,A:A,TableRefills3[[#This Row],[patient_id]])</f>
        <v>45765</v>
      </c>
      <c r="L407" s="1">
        <f>TableRefills3[[#This Row],[refill_date]]+TableRefills3[[#This Row],[quantity_days]]</f>
        <v>45855</v>
      </c>
    </row>
    <row r="408" spans="1:12" x14ac:dyDescent="0.25">
      <c r="A408" t="s">
        <v>95</v>
      </c>
      <c r="B408" t="s">
        <v>1548</v>
      </c>
      <c r="C408" s="1">
        <v>45856</v>
      </c>
      <c r="D408" s="9">
        <f t="shared" si="12"/>
        <v>4</v>
      </c>
      <c r="E408">
        <v>30</v>
      </c>
      <c r="F408" s="1">
        <f t="shared" si="13"/>
        <v>45825</v>
      </c>
      <c r="G408" s="1">
        <f>IF(TableRefills3[[#This Row],[prev_refill_days]]="","",TableRefills3[[#This Row],[prev_refill_days]]+TableRefills3[[#This Row],[quantity_days]])</f>
        <v>45855</v>
      </c>
      <c r="H408">
        <f>IF(TableRefills3[[#This Row],[prev_refill_end]]="","",TableRefills3[[#This Row],[refill_date]]-TableRefills3[[#This Row],[prev_refill_end]])</f>
        <v>1</v>
      </c>
      <c r="I408">
        <f>IF(TableRefills3[[#This Row],[gap_days]]="",0,IF(TableRefills3[[#This Row],[gap_days]]&gt;30,1,0))</f>
        <v>0</v>
      </c>
      <c r="J408">
        <f>_xlfn.MAXIFS(TableRefills3[discountinuation_flag], TableRefills3[patient_id], A408)</f>
        <v>0</v>
      </c>
      <c r="K408" s="1">
        <f>_xlfn.MINIFS(C:C,A:A,TableRefills3[[#This Row],[patient_id]])</f>
        <v>45765</v>
      </c>
      <c r="L408" s="1">
        <f>TableRefills3[[#This Row],[refill_date]]+TableRefills3[[#This Row],[quantity_days]]</f>
        <v>45886</v>
      </c>
    </row>
    <row r="409" spans="1:12" x14ac:dyDescent="0.25">
      <c r="A409" t="s">
        <v>96</v>
      </c>
      <c r="B409" t="s">
        <v>1553</v>
      </c>
      <c r="C409" s="1">
        <v>45788</v>
      </c>
      <c r="D409" s="9">
        <f t="shared" si="12"/>
        <v>1</v>
      </c>
      <c r="E409">
        <v>21</v>
      </c>
      <c r="F409" s="1" t="str">
        <f t="shared" si="13"/>
        <v/>
      </c>
      <c r="G409" s="1" t="str">
        <f>IF(TableRefills3[[#This Row],[prev_refill_days]]="","",TableRefills3[[#This Row],[prev_refill_days]]+TableRefills3[[#This Row],[quantity_days]])</f>
        <v/>
      </c>
      <c r="H409" t="str">
        <f>IF(TableRefills3[[#This Row],[prev_refill_end]]="","",TableRefills3[[#This Row],[refill_date]]-TableRefills3[[#This Row],[prev_refill_end]])</f>
        <v/>
      </c>
      <c r="I409">
        <f>IF(TableRefills3[[#This Row],[gap_days]]="",0,IF(TableRefills3[[#This Row],[gap_days]]&gt;30,1,0))</f>
        <v>0</v>
      </c>
      <c r="J409">
        <f>_xlfn.MAXIFS(TableRefills3[discountinuation_flag], TableRefills3[patient_id], A409)</f>
        <v>0</v>
      </c>
      <c r="K409" s="1">
        <f>_xlfn.MINIFS(C:C,A:A,TableRefills3[[#This Row],[patient_id]])</f>
        <v>45788</v>
      </c>
      <c r="L409" s="1">
        <f>TableRefills3[[#This Row],[refill_date]]+TableRefills3[[#This Row],[quantity_days]]</f>
        <v>45809</v>
      </c>
    </row>
    <row r="410" spans="1:12" x14ac:dyDescent="0.25">
      <c r="A410" t="s">
        <v>96</v>
      </c>
      <c r="B410" t="s">
        <v>1553</v>
      </c>
      <c r="C410" s="1">
        <v>45812</v>
      </c>
      <c r="D410" s="9">
        <f t="shared" si="12"/>
        <v>2</v>
      </c>
      <c r="E410">
        <v>21</v>
      </c>
      <c r="F410" s="1">
        <f t="shared" si="13"/>
        <v>45788</v>
      </c>
      <c r="G410" s="1">
        <f>IF(TableRefills3[[#This Row],[prev_refill_days]]="","",TableRefills3[[#This Row],[prev_refill_days]]+TableRefills3[[#This Row],[quantity_days]])</f>
        <v>45809</v>
      </c>
      <c r="H410">
        <f>IF(TableRefills3[[#This Row],[prev_refill_end]]="","",TableRefills3[[#This Row],[refill_date]]-TableRefills3[[#This Row],[prev_refill_end]])</f>
        <v>3</v>
      </c>
      <c r="I410">
        <f>IF(TableRefills3[[#This Row],[gap_days]]="",0,IF(TableRefills3[[#This Row],[gap_days]]&gt;30,1,0))</f>
        <v>0</v>
      </c>
      <c r="J410">
        <f>_xlfn.MAXIFS(TableRefills3[discountinuation_flag], TableRefills3[patient_id], A410)</f>
        <v>0</v>
      </c>
      <c r="K410" s="1">
        <f>_xlfn.MINIFS(C:C,A:A,TableRefills3[[#This Row],[patient_id]])</f>
        <v>45788</v>
      </c>
      <c r="L410" s="1">
        <f>TableRefills3[[#This Row],[refill_date]]+TableRefills3[[#This Row],[quantity_days]]</f>
        <v>45833</v>
      </c>
    </row>
    <row r="411" spans="1:12" x14ac:dyDescent="0.25">
      <c r="A411" t="s">
        <v>96</v>
      </c>
      <c r="B411" t="s">
        <v>1553</v>
      </c>
      <c r="C411" s="1">
        <v>45832</v>
      </c>
      <c r="D411" s="9">
        <f t="shared" si="12"/>
        <v>3</v>
      </c>
      <c r="E411">
        <v>21</v>
      </c>
      <c r="F411" s="1">
        <f t="shared" si="13"/>
        <v>45812</v>
      </c>
      <c r="G411" s="1">
        <f>IF(TableRefills3[[#This Row],[prev_refill_days]]="","",TableRefills3[[#This Row],[prev_refill_days]]+TableRefills3[[#This Row],[quantity_days]])</f>
        <v>45833</v>
      </c>
      <c r="H411">
        <f>IF(TableRefills3[[#This Row],[prev_refill_end]]="","",TableRefills3[[#This Row],[refill_date]]-TableRefills3[[#This Row],[prev_refill_end]])</f>
        <v>-1</v>
      </c>
      <c r="I411">
        <f>IF(TableRefills3[[#This Row],[gap_days]]="",0,IF(TableRefills3[[#This Row],[gap_days]]&gt;30,1,0))</f>
        <v>0</v>
      </c>
      <c r="J411">
        <f>_xlfn.MAXIFS(TableRefills3[discountinuation_flag], TableRefills3[patient_id], A411)</f>
        <v>0</v>
      </c>
      <c r="K411" s="1">
        <f>_xlfn.MINIFS(C:C,A:A,TableRefills3[[#This Row],[patient_id]])</f>
        <v>45788</v>
      </c>
      <c r="L411" s="1">
        <f>TableRefills3[[#This Row],[refill_date]]+TableRefills3[[#This Row],[quantity_days]]</f>
        <v>45853</v>
      </c>
    </row>
    <row r="412" spans="1:12" x14ac:dyDescent="0.25">
      <c r="A412" t="s">
        <v>96</v>
      </c>
      <c r="B412" t="s">
        <v>1553</v>
      </c>
      <c r="C412" s="1">
        <v>45855</v>
      </c>
      <c r="D412" s="9">
        <f t="shared" si="12"/>
        <v>4</v>
      </c>
      <c r="E412">
        <v>21</v>
      </c>
      <c r="F412" s="1">
        <f t="shared" si="13"/>
        <v>45832</v>
      </c>
      <c r="G412" s="1">
        <f>IF(TableRefills3[[#This Row],[prev_refill_days]]="","",TableRefills3[[#This Row],[prev_refill_days]]+TableRefills3[[#This Row],[quantity_days]])</f>
        <v>45853</v>
      </c>
      <c r="H412">
        <f>IF(TableRefills3[[#This Row],[prev_refill_end]]="","",TableRefills3[[#This Row],[refill_date]]-TableRefills3[[#This Row],[prev_refill_end]])</f>
        <v>2</v>
      </c>
      <c r="I412">
        <f>IF(TableRefills3[[#This Row],[gap_days]]="",0,IF(TableRefills3[[#This Row],[gap_days]]&gt;30,1,0))</f>
        <v>0</v>
      </c>
      <c r="J412">
        <f>_xlfn.MAXIFS(TableRefills3[discountinuation_flag], TableRefills3[patient_id], A412)</f>
        <v>0</v>
      </c>
      <c r="K412" s="1">
        <f>_xlfn.MINIFS(C:C,A:A,TableRefills3[[#This Row],[patient_id]])</f>
        <v>45788</v>
      </c>
      <c r="L412" s="1">
        <f>TableRefills3[[#This Row],[refill_date]]+TableRefills3[[#This Row],[quantity_days]]</f>
        <v>45876</v>
      </c>
    </row>
    <row r="413" spans="1:12" x14ac:dyDescent="0.25">
      <c r="A413" t="s">
        <v>96</v>
      </c>
      <c r="B413" t="s">
        <v>1553</v>
      </c>
      <c r="C413" s="1">
        <v>45875</v>
      </c>
      <c r="D413" s="9">
        <f t="shared" si="12"/>
        <v>5</v>
      </c>
      <c r="E413">
        <v>21</v>
      </c>
      <c r="F413" s="1">
        <f t="shared" si="13"/>
        <v>45855</v>
      </c>
      <c r="G413" s="1">
        <f>IF(TableRefills3[[#This Row],[prev_refill_days]]="","",TableRefills3[[#This Row],[prev_refill_days]]+TableRefills3[[#This Row],[quantity_days]])</f>
        <v>45876</v>
      </c>
      <c r="H413">
        <f>IF(TableRefills3[[#This Row],[prev_refill_end]]="","",TableRefills3[[#This Row],[refill_date]]-TableRefills3[[#This Row],[prev_refill_end]])</f>
        <v>-1</v>
      </c>
      <c r="I413">
        <f>IF(TableRefills3[[#This Row],[gap_days]]="",0,IF(TableRefills3[[#This Row],[gap_days]]&gt;30,1,0))</f>
        <v>0</v>
      </c>
      <c r="J413">
        <f>_xlfn.MAXIFS(TableRefills3[discountinuation_flag], TableRefills3[patient_id], A413)</f>
        <v>0</v>
      </c>
      <c r="K413" s="1">
        <f>_xlfn.MINIFS(C:C,A:A,TableRefills3[[#This Row],[patient_id]])</f>
        <v>45788</v>
      </c>
      <c r="L413" s="1">
        <f>TableRefills3[[#This Row],[refill_date]]+TableRefills3[[#This Row],[quantity_days]]</f>
        <v>45896</v>
      </c>
    </row>
    <row r="414" spans="1:12" x14ac:dyDescent="0.25">
      <c r="A414" t="s">
        <v>96</v>
      </c>
      <c r="B414" t="s">
        <v>1553</v>
      </c>
      <c r="C414" s="1">
        <v>45899</v>
      </c>
      <c r="D414" s="9">
        <f t="shared" si="12"/>
        <v>6</v>
      </c>
      <c r="E414">
        <v>21</v>
      </c>
      <c r="F414" s="1">
        <f t="shared" si="13"/>
        <v>45875</v>
      </c>
      <c r="G414" s="1">
        <f>IF(TableRefills3[[#This Row],[prev_refill_days]]="","",TableRefills3[[#This Row],[prev_refill_days]]+TableRefills3[[#This Row],[quantity_days]])</f>
        <v>45896</v>
      </c>
      <c r="H414">
        <f>IF(TableRefills3[[#This Row],[prev_refill_end]]="","",TableRefills3[[#This Row],[refill_date]]-TableRefills3[[#This Row],[prev_refill_end]])</f>
        <v>3</v>
      </c>
      <c r="I414">
        <f>IF(TableRefills3[[#This Row],[gap_days]]="",0,IF(TableRefills3[[#This Row],[gap_days]]&gt;30,1,0))</f>
        <v>0</v>
      </c>
      <c r="J414">
        <f>_xlfn.MAXIFS(TableRefills3[discountinuation_flag], TableRefills3[patient_id], A414)</f>
        <v>0</v>
      </c>
      <c r="K414" s="1">
        <f>_xlfn.MINIFS(C:C,A:A,TableRefills3[[#This Row],[patient_id]])</f>
        <v>45788</v>
      </c>
      <c r="L414" s="1">
        <f>TableRefills3[[#This Row],[refill_date]]+TableRefills3[[#This Row],[quantity_days]]</f>
        <v>45920</v>
      </c>
    </row>
    <row r="415" spans="1:12" x14ac:dyDescent="0.25">
      <c r="A415" t="s">
        <v>97</v>
      </c>
      <c r="B415" t="s">
        <v>1560</v>
      </c>
      <c r="C415" s="1">
        <v>45730</v>
      </c>
      <c r="D415" s="9">
        <f t="shared" si="12"/>
        <v>1</v>
      </c>
      <c r="E415">
        <v>21</v>
      </c>
      <c r="F415" s="1" t="str">
        <f t="shared" si="13"/>
        <v/>
      </c>
      <c r="G415" s="1" t="str">
        <f>IF(TableRefills3[[#This Row],[prev_refill_days]]="","",TableRefills3[[#This Row],[prev_refill_days]]+TableRefills3[[#This Row],[quantity_days]])</f>
        <v/>
      </c>
      <c r="H415" t="str">
        <f>IF(TableRefills3[[#This Row],[prev_refill_end]]="","",TableRefills3[[#This Row],[refill_date]]-TableRefills3[[#This Row],[prev_refill_end]])</f>
        <v/>
      </c>
      <c r="I415">
        <f>IF(TableRefills3[[#This Row],[gap_days]]="",0,IF(TableRefills3[[#This Row],[gap_days]]&gt;30,1,0))</f>
        <v>0</v>
      </c>
      <c r="J415">
        <f>_xlfn.MAXIFS(TableRefills3[discountinuation_flag], TableRefills3[patient_id], A415)</f>
        <v>0</v>
      </c>
      <c r="K415" s="1">
        <f>_xlfn.MINIFS(C:C,A:A,TableRefills3[[#This Row],[patient_id]])</f>
        <v>45730</v>
      </c>
      <c r="L415" s="1">
        <f>TableRefills3[[#This Row],[refill_date]]+TableRefills3[[#This Row],[quantity_days]]</f>
        <v>45751</v>
      </c>
    </row>
    <row r="416" spans="1:12" x14ac:dyDescent="0.25">
      <c r="A416" t="s">
        <v>97</v>
      </c>
      <c r="B416" t="s">
        <v>1560</v>
      </c>
      <c r="C416" s="1">
        <v>45748</v>
      </c>
      <c r="D416" s="9">
        <f t="shared" si="12"/>
        <v>2</v>
      </c>
      <c r="E416">
        <v>21</v>
      </c>
      <c r="F416" s="1">
        <f t="shared" si="13"/>
        <v>45730</v>
      </c>
      <c r="G416" s="1">
        <f>IF(TableRefills3[[#This Row],[prev_refill_days]]="","",TableRefills3[[#This Row],[prev_refill_days]]+TableRefills3[[#This Row],[quantity_days]])</f>
        <v>45751</v>
      </c>
      <c r="H416">
        <f>IF(TableRefills3[[#This Row],[prev_refill_end]]="","",TableRefills3[[#This Row],[refill_date]]-TableRefills3[[#This Row],[prev_refill_end]])</f>
        <v>-3</v>
      </c>
      <c r="I416">
        <f>IF(TableRefills3[[#This Row],[gap_days]]="",0,IF(TableRefills3[[#This Row],[gap_days]]&gt;30,1,0))</f>
        <v>0</v>
      </c>
      <c r="J416">
        <f>_xlfn.MAXIFS(TableRefills3[discountinuation_flag], TableRefills3[patient_id], A416)</f>
        <v>0</v>
      </c>
      <c r="K416" s="1">
        <f>_xlfn.MINIFS(C:C,A:A,TableRefills3[[#This Row],[patient_id]])</f>
        <v>45730</v>
      </c>
      <c r="L416" s="1">
        <f>TableRefills3[[#This Row],[refill_date]]+TableRefills3[[#This Row],[quantity_days]]</f>
        <v>45769</v>
      </c>
    </row>
    <row r="417" spans="1:12" x14ac:dyDescent="0.25">
      <c r="A417" t="s">
        <v>97</v>
      </c>
      <c r="B417" t="s">
        <v>1560</v>
      </c>
      <c r="C417" s="1">
        <v>45767</v>
      </c>
      <c r="D417" s="9">
        <f t="shared" si="12"/>
        <v>3</v>
      </c>
      <c r="E417">
        <v>21</v>
      </c>
      <c r="F417" s="1">
        <f t="shared" si="13"/>
        <v>45748</v>
      </c>
      <c r="G417" s="1">
        <f>IF(TableRefills3[[#This Row],[prev_refill_days]]="","",TableRefills3[[#This Row],[prev_refill_days]]+TableRefills3[[#This Row],[quantity_days]])</f>
        <v>45769</v>
      </c>
      <c r="H417">
        <f>IF(TableRefills3[[#This Row],[prev_refill_end]]="","",TableRefills3[[#This Row],[refill_date]]-TableRefills3[[#This Row],[prev_refill_end]])</f>
        <v>-2</v>
      </c>
      <c r="I417">
        <f>IF(TableRefills3[[#This Row],[gap_days]]="",0,IF(TableRefills3[[#This Row],[gap_days]]&gt;30,1,0))</f>
        <v>0</v>
      </c>
      <c r="J417">
        <f>_xlfn.MAXIFS(TableRefills3[discountinuation_flag], TableRefills3[patient_id], A417)</f>
        <v>0</v>
      </c>
      <c r="K417" s="1">
        <f>_xlfn.MINIFS(C:C,A:A,TableRefills3[[#This Row],[patient_id]])</f>
        <v>45730</v>
      </c>
      <c r="L417" s="1">
        <f>TableRefills3[[#This Row],[refill_date]]+TableRefills3[[#This Row],[quantity_days]]</f>
        <v>45788</v>
      </c>
    </row>
    <row r="418" spans="1:12" x14ac:dyDescent="0.25">
      <c r="A418" t="s">
        <v>97</v>
      </c>
      <c r="B418" t="s">
        <v>1560</v>
      </c>
      <c r="C418" s="1">
        <v>45786</v>
      </c>
      <c r="D418" s="9">
        <f t="shared" si="12"/>
        <v>4</v>
      </c>
      <c r="E418">
        <v>21</v>
      </c>
      <c r="F418" s="1">
        <f t="shared" si="13"/>
        <v>45767</v>
      </c>
      <c r="G418" s="1">
        <f>IF(TableRefills3[[#This Row],[prev_refill_days]]="","",TableRefills3[[#This Row],[prev_refill_days]]+TableRefills3[[#This Row],[quantity_days]])</f>
        <v>45788</v>
      </c>
      <c r="H418">
        <f>IF(TableRefills3[[#This Row],[prev_refill_end]]="","",TableRefills3[[#This Row],[refill_date]]-TableRefills3[[#This Row],[prev_refill_end]])</f>
        <v>-2</v>
      </c>
      <c r="I418">
        <f>IF(TableRefills3[[#This Row],[gap_days]]="",0,IF(TableRefills3[[#This Row],[gap_days]]&gt;30,1,0))</f>
        <v>0</v>
      </c>
      <c r="J418">
        <f>_xlfn.MAXIFS(TableRefills3[discountinuation_flag], TableRefills3[patient_id], A418)</f>
        <v>0</v>
      </c>
      <c r="K418" s="1">
        <f>_xlfn.MINIFS(C:C,A:A,TableRefills3[[#This Row],[patient_id]])</f>
        <v>45730</v>
      </c>
      <c r="L418" s="1">
        <f>TableRefills3[[#This Row],[refill_date]]+TableRefills3[[#This Row],[quantity_days]]</f>
        <v>45807</v>
      </c>
    </row>
    <row r="419" spans="1:12" x14ac:dyDescent="0.25">
      <c r="A419" t="s">
        <v>97</v>
      </c>
      <c r="B419" t="s">
        <v>1560</v>
      </c>
      <c r="C419" s="1">
        <v>45808</v>
      </c>
      <c r="D419" s="9">
        <f t="shared" si="12"/>
        <v>5</v>
      </c>
      <c r="E419">
        <v>21</v>
      </c>
      <c r="F419" s="1">
        <f t="shared" si="13"/>
        <v>45786</v>
      </c>
      <c r="G419" s="1">
        <f>IF(TableRefills3[[#This Row],[prev_refill_days]]="","",TableRefills3[[#This Row],[prev_refill_days]]+TableRefills3[[#This Row],[quantity_days]])</f>
        <v>45807</v>
      </c>
      <c r="H419">
        <f>IF(TableRefills3[[#This Row],[prev_refill_end]]="","",TableRefills3[[#This Row],[refill_date]]-TableRefills3[[#This Row],[prev_refill_end]])</f>
        <v>1</v>
      </c>
      <c r="I419">
        <f>IF(TableRefills3[[#This Row],[gap_days]]="",0,IF(TableRefills3[[#This Row],[gap_days]]&gt;30,1,0))</f>
        <v>0</v>
      </c>
      <c r="J419">
        <f>_xlfn.MAXIFS(TableRefills3[discountinuation_flag], TableRefills3[patient_id], A419)</f>
        <v>0</v>
      </c>
      <c r="K419" s="1">
        <f>_xlfn.MINIFS(C:C,A:A,TableRefills3[[#This Row],[patient_id]])</f>
        <v>45730</v>
      </c>
      <c r="L419" s="1">
        <f>TableRefills3[[#This Row],[refill_date]]+TableRefills3[[#This Row],[quantity_days]]</f>
        <v>45829</v>
      </c>
    </row>
    <row r="420" spans="1:12" x14ac:dyDescent="0.25">
      <c r="A420" t="s">
        <v>98</v>
      </c>
      <c r="B420" t="s">
        <v>1566</v>
      </c>
      <c r="C420" s="1">
        <v>45685</v>
      </c>
      <c r="D420" s="9">
        <f t="shared" si="12"/>
        <v>1</v>
      </c>
      <c r="E420">
        <v>21</v>
      </c>
      <c r="F420" s="1" t="str">
        <f t="shared" si="13"/>
        <v/>
      </c>
      <c r="G420" s="1" t="str">
        <f>IF(TableRefills3[[#This Row],[prev_refill_days]]="","",TableRefills3[[#This Row],[prev_refill_days]]+TableRefills3[[#This Row],[quantity_days]])</f>
        <v/>
      </c>
      <c r="H420" t="str">
        <f>IF(TableRefills3[[#This Row],[prev_refill_end]]="","",TableRefills3[[#This Row],[refill_date]]-TableRefills3[[#This Row],[prev_refill_end]])</f>
        <v/>
      </c>
      <c r="I420">
        <f>IF(TableRefills3[[#This Row],[gap_days]]="",0,IF(TableRefills3[[#This Row],[gap_days]]&gt;30,1,0))</f>
        <v>0</v>
      </c>
      <c r="J420">
        <f>_xlfn.MAXIFS(TableRefills3[discountinuation_flag], TableRefills3[patient_id], A420)</f>
        <v>0</v>
      </c>
      <c r="K420" s="1">
        <f>_xlfn.MINIFS(C:C,A:A,TableRefills3[[#This Row],[patient_id]])</f>
        <v>45685</v>
      </c>
      <c r="L420" s="1">
        <f>TableRefills3[[#This Row],[refill_date]]+TableRefills3[[#This Row],[quantity_days]]</f>
        <v>45706</v>
      </c>
    </row>
    <row r="421" spans="1:12" x14ac:dyDescent="0.25">
      <c r="A421" t="s">
        <v>98</v>
      </c>
      <c r="B421" t="s">
        <v>1566</v>
      </c>
      <c r="C421" s="1">
        <v>45703</v>
      </c>
      <c r="D421" s="9">
        <f t="shared" si="12"/>
        <v>2</v>
      </c>
      <c r="E421">
        <v>21</v>
      </c>
      <c r="F421" s="1">
        <f t="shared" si="13"/>
        <v>45685</v>
      </c>
      <c r="G421" s="1">
        <f>IF(TableRefills3[[#This Row],[prev_refill_days]]="","",TableRefills3[[#This Row],[prev_refill_days]]+TableRefills3[[#This Row],[quantity_days]])</f>
        <v>45706</v>
      </c>
      <c r="H421">
        <f>IF(TableRefills3[[#This Row],[prev_refill_end]]="","",TableRefills3[[#This Row],[refill_date]]-TableRefills3[[#This Row],[prev_refill_end]])</f>
        <v>-3</v>
      </c>
      <c r="I421">
        <f>IF(TableRefills3[[#This Row],[gap_days]]="",0,IF(TableRefills3[[#This Row],[gap_days]]&gt;30,1,0))</f>
        <v>0</v>
      </c>
      <c r="J421">
        <f>_xlfn.MAXIFS(TableRefills3[discountinuation_flag], TableRefills3[patient_id], A421)</f>
        <v>0</v>
      </c>
      <c r="K421" s="1">
        <f>_xlfn.MINIFS(C:C,A:A,TableRefills3[[#This Row],[patient_id]])</f>
        <v>45685</v>
      </c>
      <c r="L421" s="1">
        <f>TableRefills3[[#This Row],[refill_date]]+TableRefills3[[#This Row],[quantity_days]]</f>
        <v>45724</v>
      </c>
    </row>
    <row r="422" spans="1:12" x14ac:dyDescent="0.25">
      <c r="A422" t="s">
        <v>98</v>
      </c>
      <c r="B422" t="s">
        <v>1566</v>
      </c>
      <c r="C422" s="1">
        <v>45727</v>
      </c>
      <c r="D422" s="9">
        <f t="shared" si="12"/>
        <v>3</v>
      </c>
      <c r="E422">
        <v>21</v>
      </c>
      <c r="F422" s="1">
        <f t="shared" si="13"/>
        <v>45703</v>
      </c>
      <c r="G422" s="1">
        <f>IF(TableRefills3[[#This Row],[prev_refill_days]]="","",TableRefills3[[#This Row],[prev_refill_days]]+TableRefills3[[#This Row],[quantity_days]])</f>
        <v>45724</v>
      </c>
      <c r="H422">
        <f>IF(TableRefills3[[#This Row],[prev_refill_end]]="","",TableRefills3[[#This Row],[refill_date]]-TableRefills3[[#This Row],[prev_refill_end]])</f>
        <v>3</v>
      </c>
      <c r="I422">
        <f>IF(TableRefills3[[#This Row],[gap_days]]="",0,IF(TableRefills3[[#This Row],[gap_days]]&gt;30,1,0))</f>
        <v>0</v>
      </c>
      <c r="J422">
        <f>_xlfn.MAXIFS(TableRefills3[discountinuation_flag], TableRefills3[patient_id], A422)</f>
        <v>0</v>
      </c>
      <c r="K422" s="1">
        <f>_xlfn.MINIFS(C:C,A:A,TableRefills3[[#This Row],[patient_id]])</f>
        <v>45685</v>
      </c>
      <c r="L422" s="1">
        <f>TableRefills3[[#This Row],[refill_date]]+TableRefills3[[#This Row],[quantity_days]]</f>
        <v>45748</v>
      </c>
    </row>
    <row r="423" spans="1:12" x14ac:dyDescent="0.25">
      <c r="A423" t="s">
        <v>99</v>
      </c>
      <c r="B423" t="s">
        <v>1570</v>
      </c>
      <c r="C423" s="1">
        <v>45708</v>
      </c>
      <c r="D423" s="9">
        <f t="shared" si="12"/>
        <v>1</v>
      </c>
      <c r="E423">
        <v>28</v>
      </c>
      <c r="F423" s="1" t="str">
        <f t="shared" si="13"/>
        <v/>
      </c>
      <c r="G423" s="1" t="str">
        <f>IF(TableRefills3[[#This Row],[prev_refill_days]]="","",TableRefills3[[#This Row],[prev_refill_days]]+TableRefills3[[#This Row],[quantity_days]])</f>
        <v/>
      </c>
      <c r="H423" t="str">
        <f>IF(TableRefills3[[#This Row],[prev_refill_end]]="","",TableRefills3[[#This Row],[refill_date]]-TableRefills3[[#This Row],[prev_refill_end]])</f>
        <v/>
      </c>
      <c r="I423">
        <f>IF(TableRefills3[[#This Row],[gap_days]]="",0,IF(TableRefills3[[#This Row],[gap_days]]&gt;30,1,0))</f>
        <v>0</v>
      </c>
      <c r="J423">
        <f>_xlfn.MAXIFS(TableRefills3[discountinuation_flag], TableRefills3[patient_id], A423)</f>
        <v>0</v>
      </c>
      <c r="K423" s="1">
        <f>_xlfn.MINIFS(C:C,A:A,TableRefills3[[#This Row],[patient_id]])</f>
        <v>45708</v>
      </c>
      <c r="L423" s="1">
        <f>TableRefills3[[#This Row],[refill_date]]+TableRefills3[[#This Row],[quantity_days]]</f>
        <v>45736</v>
      </c>
    </row>
    <row r="424" spans="1:12" x14ac:dyDescent="0.25">
      <c r="A424" t="s">
        <v>99</v>
      </c>
      <c r="B424" t="s">
        <v>1570</v>
      </c>
      <c r="C424" s="1">
        <v>45733</v>
      </c>
      <c r="D424" s="9">
        <f t="shared" si="12"/>
        <v>2</v>
      </c>
      <c r="E424">
        <v>28</v>
      </c>
      <c r="F424" s="1">
        <f t="shared" si="13"/>
        <v>45708</v>
      </c>
      <c r="G424" s="1">
        <f>IF(TableRefills3[[#This Row],[prev_refill_days]]="","",TableRefills3[[#This Row],[prev_refill_days]]+TableRefills3[[#This Row],[quantity_days]])</f>
        <v>45736</v>
      </c>
      <c r="H424">
        <f>IF(TableRefills3[[#This Row],[prev_refill_end]]="","",TableRefills3[[#This Row],[refill_date]]-TableRefills3[[#This Row],[prev_refill_end]])</f>
        <v>-3</v>
      </c>
      <c r="I424">
        <f>IF(TableRefills3[[#This Row],[gap_days]]="",0,IF(TableRefills3[[#This Row],[gap_days]]&gt;30,1,0))</f>
        <v>0</v>
      </c>
      <c r="J424">
        <f>_xlfn.MAXIFS(TableRefills3[discountinuation_flag], TableRefills3[patient_id], A424)</f>
        <v>0</v>
      </c>
      <c r="K424" s="1">
        <f>_xlfn.MINIFS(C:C,A:A,TableRefills3[[#This Row],[patient_id]])</f>
        <v>45708</v>
      </c>
      <c r="L424" s="1">
        <f>TableRefills3[[#This Row],[refill_date]]+TableRefills3[[#This Row],[quantity_days]]</f>
        <v>45761</v>
      </c>
    </row>
    <row r="425" spans="1:12" x14ac:dyDescent="0.25">
      <c r="A425" t="s">
        <v>99</v>
      </c>
      <c r="B425" t="s">
        <v>1570</v>
      </c>
      <c r="C425" s="1">
        <v>45758</v>
      </c>
      <c r="D425" s="9">
        <f t="shared" si="12"/>
        <v>3</v>
      </c>
      <c r="E425">
        <v>28</v>
      </c>
      <c r="F425" s="1">
        <f t="shared" si="13"/>
        <v>45733</v>
      </c>
      <c r="G425" s="1">
        <f>IF(TableRefills3[[#This Row],[prev_refill_days]]="","",TableRefills3[[#This Row],[prev_refill_days]]+TableRefills3[[#This Row],[quantity_days]])</f>
        <v>45761</v>
      </c>
      <c r="H425">
        <f>IF(TableRefills3[[#This Row],[prev_refill_end]]="","",TableRefills3[[#This Row],[refill_date]]-TableRefills3[[#This Row],[prev_refill_end]])</f>
        <v>-3</v>
      </c>
      <c r="I425">
        <f>IF(TableRefills3[[#This Row],[gap_days]]="",0,IF(TableRefills3[[#This Row],[gap_days]]&gt;30,1,0))</f>
        <v>0</v>
      </c>
      <c r="J425">
        <f>_xlfn.MAXIFS(TableRefills3[discountinuation_flag], TableRefills3[patient_id], A425)</f>
        <v>0</v>
      </c>
      <c r="K425" s="1">
        <f>_xlfn.MINIFS(C:C,A:A,TableRefills3[[#This Row],[patient_id]])</f>
        <v>45708</v>
      </c>
      <c r="L425" s="1">
        <f>TableRefills3[[#This Row],[refill_date]]+TableRefills3[[#This Row],[quantity_days]]</f>
        <v>45786</v>
      </c>
    </row>
    <row r="426" spans="1:12" x14ac:dyDescent="0.25">
      <c r="A426" t="s">
        <v>100</v>
      </c>
      <c r="B426" t="s">
        <v>1574</v>
      </c>
      <c r="C426" s="1">
        <v>45725</v>
      </c>
      <c r="D426" s="9">
        <f t="shared" si="12"/>
        <v>1</v>
      </c>
      <c r="E426">
        <v>30</v>
      </c>
      <c r="F426" s="1" t="str">
        <f t="shared" si="13"/>
        <v/>
      </c>
      <c r="G426" s="1" t="str">
        <f>IF(TableRefills3[[#This Row],[prev_refill_days]]="","",TableRefills3[[#This Row],[prev_refill_days]]+TableRefills3[[#This Row],[quantity_days]])</f>
        <v/>
      </c>
      <c r="H426" t="str">
        <f>IF(TableRefills3[[#This Row],[prev_refill_end]]="","",TableRefills3[[#This Row],[refill_date]]-TableRefills3[[#This Row],[prev_refill_end]])</f>
        <v/>
      </c>
      <c r="I426">
        <f>IF(TableRefills3[[#This Row],[gap_days]]="",0,IF(TableRefills3[[#This Row],[gap_days]]&gt;30,1,0))</f>
        <v>0</v>
      </c>
      <c r="J426">
        <f>_xlfn.MAXIFS(TableRefills3[discountinuation_flag], TableRefills3[patient_id], A426)</f>
        <v>0</v>
      </c>
      <c r="K426" s="1">
        <f>_xlfn.MINIFS(C:C,A:A,TableRefills3[[#This Row],[patient_id]])</f>
        <v>45725</v>
      </c>
      <c r="L426" s="1">
        <f>TableRefills3[[#This Row],[refill_date]]+TableRefills3[[#This Row],[quantity_days]]</f>
        <v>45755</v>
      </c>
    </row>
    <row r="427" spans="1:12" x14ac:dyDescent="0.25">
      <c r="A427" t="s">
        <v>100</v>
      </c>
      <c r="B427" t="s">
        <v>1574</v>
      </c>
      <c r="C427" s="1">
        <v>45753</v>
      </c>
      <c r="D427" s="9">
        <f t="shared" si="12"/>
        <v>2</v>
      </c>
      <c r="E427">
        <v>30</v>
      </c>
      <c r="F427" s="1">
        <f t="shared" si="13"/>
        <v>45725</v>
      </c>
      <c r="G427" s="1">
        <f>IF(TableRefills3[[#This Row],[prev_refill_days]]="","",TableRefills3[[#This Row],[prev_refill_days]]+TableRefills3[[#This Row],[quantity_days]])</f>
        <v>45755</v>
      </c>
      <c r="H427">
        <f>IF(TableRefills3[[#This Row],[prev_refill_end]]="","",TableRefills3[[#This Row],[refill_date]]-TableRefills3[[#This Row],[prev_refill_end]])</f>
        <v>-2</v>
      </c>
      <c r="I427">
        <f>IF(TableRefills3[[#This Row],[gap_days]]="",0,IF(TableRefills3[[#This Row],[gap_days]]&gt;30,1,0))</f>
        <v>0</v>
      </c>
      <c r="J427">
        <f>_xlfn.MAXIFS(TableRefills3[discountinuation_flag], TableRefills3[patient_id], A427)</f>
        <v>0</v>
      </c>
      <c r="K427" s="1">
        <f>_xlfn.MINIFS(C:C,A:A,TableRefills3[[#This Row],[patient_id]])</f>
        <v>45725</v>
      </c>
      <c r="L427" s="1">
        <f>TableRefills3[[#This Row],[refill_date]]+TableRefills3[[#This Row],[quantity_days]]</f>
        <v>45783</v>
      </c>
    </row>
    <row r="428" spans="1:12" x14ac:dyDescent="0.25">
      <c r="A428" t="s">
        <v>100</v>
      </c>
      <c r="B428" t="s">
        <v>1574</v>
      </c>
      <c r="C428" s="1">
        <v>45785</v>
      </c>
      <c r="D428" s="9">
        <f t="shared" si="12"/>
        <v>3</v>
      </c>
      <c r="E428">
        <v>30</v>
      </c>
      <c r="F428" s="1">
        <f t="shared" si="13"/>
        <v>45753</v>
      </c>
      <c r="G428" s="1">
        <f>IF(TableRefills3[[#This Row],[prev_refill_days]]="","",TableRefills3[[#This Row],[prev_refill_days]]+TableRefills3[[#This Row],[quantity_days]])</f>
        <v>45783</v>
      </c>
      <c r="H428">
        <f>IF(TableRefills3[[#This Row],[prev_refill_end]]="","",TableRefills3[[#This Row],[refill_date]]-TableRefills3[[#This Row],[prev_refill_end]])</f>
        <v>2</v>
      </c>
      <c r="I428">
        <f>IF(TableRefills3[[#This Row],[gap_days]]="",0,IF(TableRefills3[[#This Row],[gap_days]]&gt;30,1,0))</f>
        <v>0</v>
      </c>
      <c r="J428">
        <f>_xlfn.MAXIFS(TableRefills3[discountinuation_flag], TableRefills3[patient_id], A428)</f>
        <v>0</v>
      </c>
      <c r="K428" s="1">
        <f>_xlfn.MINIFS(C:C,A:A,TableRefills3[[#This Row],[patient_id]])</f>
        <v>45725</v>
      </c>
      <c r="L428" s="1">
        <f>TableRefills3[[#This Row],[refill_date]]+TableRefills3[[#This Row],[quantity_days]]</f>
        <v>45815</v>
      </c>
    </row>
    <row r="429" spans="1:12" x14ac:dyDescent="0.25">
      <c r="A429" t="s">
        <v>100</v>
      </c>
      <c r="B429" t="s">
        <v>1574</v>
      </c>
      <c r="C429" s="1">
        <v>45816</v>
      </c>
      <c r="D429" s="9">
        <f t="shared" si="12"/>
        <v>4</v>
      </c>
      <c r="E429">
        <v>30</v>
      </c>
      <c r="F429" s="1">
        <f t="shared" si="13"/>
        <v>45785</v>
      </c>
      <c r="G429" s="1">
        <f>IF(TableRefills3[[#This Row],[prev_refill_days]]="","",TableRefills3[[#This Row],[prev_refill_days]]+TableRefills3[[#This Row],[quantity_days]])</f>
        <v>45815</v>
      </c>
      <c r="H429">
        <f>IF(TableRefills3[[#This Row],[prev_refill_end]]="","",TableRefills3[[#This Row],[refill_date]]-TableRefills3[[#This Row],[prev_refill_end]])</f>
        <v>1</v>
      </c>
      <c r="I429">
        <f>IF(TableRefills3[[#This Row],[gap_days]]="",0,IF(TableRefills3[[#This Row],[gap_days]]&gt;30,1,0))</f>
        <v>0</v>
      </c>
      <c r="J429">
        <f>_xlfn.MAXIFS(TableRefills3[discountinuation_flag], TableRefills3[patient_id], A429)</f>
        <v>0</v>
      </c>
      <c r="K429" s="1">
        <f>_xlfn.MINIFS(C:C,A:A,TableRefills3[[#This Row],[patient_id]])</f>
        <v>45725</v>
      </c>
      <c r="L429" s="1">
        <f>TableRefills3[[#This Row],[refill_date]]+TableRefills3[[#This Row],[quantity_days]]</f>
        <v>45846</v>
      </c>
    </row>
    <row r="430" spans="1:12" x14ac:dyDescent="0.25">
      <c r="A430" t="s">
        <v>100</v>
      </c>
      <c r="B430" t="s">
        <v>1574</v>
      </c>
      <c r="C430" s="1">
        <v>45846</v>
      </c>
      <c r="D430" s="9">
        <f t="shared" si="12"/>
        <v>5</v>
      </c>
      <c r="E430">
        <v>30</v>
      </c>
      <c r="F430" s="1">
        <f t="shared" si="13"/>
        <v>45816</v>
      </c>
      <c r="G430" s="1">
        <f>IF(TableRefills3[[#This Row],[prev_refill_days]]="","",TableRefills3[[#This Row],[prev_refill_days]]+TableRefills3[[#This Row],[quantity_days]])</f>
        <v>45846</v>
      </c>
      <c r="H430">
        <f>IF(TableRefills3[[#This Row],[prev_refill_end]]="","",TableRefills3[[#This Row],[refill_date]]-TableRefills3[[#This Row],[prev_refill_end]])</f>
        <v>0</v>
      </c>
      <c r="I430">
        <f>IF(TableRefills3[[#This Row],[gap_days]]="",0,IF(TableRefills3[[#This Row],[gap_days]]&gt;30,1,0))</f>
        <v>0</v>
      </c>
      <c r="J430">
        <f>_xlfn.MAXIFS(TableRefills3[discountinuation_flag], TableRefills3[patient_id], A430)</f>
        <v>0</v>
      </c>
      <c r="K430" s="1">
        <f>_xlfn.MINIFS(C:C,A:A,TableRefills3[[#This Row],[patient_id]])</f>
        <v>45725</v>
      </c>
      <c r="L430" s="1">
        <f>TableRefills3[[#This Row],[refill_date]]+TableRefills3[[#This Row],[quantity_days]]</f>
        <v>45876</v>
      </c>
    </row>
    <row r="431" spans="1:12" x14ac:dyDescent="0.25">
      <c r="A431" t="s">
        <v>100</v>
      </c>
      <c r="B431" t="s">
        <v>1574</v>
      </c>
      <c r="C431" s="1">
        <v>45874</v>
      </c>
      <c r="D431" s="9">
        <f t="shared" si="12"/>
        <v>6</v>
      </c>
      <c r="E431">
        <v>30</v>
      </c>
      <c r="F431" s="1">
        <f t="shared" si="13"/>
        <v>45846</v>
      </c>
      <c r="G431" s="1">
        <f>IF(TableRefills3[[#This Row],[prev_refill_days]]="","",TableRefills3[[#This Row],[prev_refill_days]]+TableRefills3[[#This Row],[quantity_days]])</f>
        <v>45876</v>
      </c>
      <c r="H431">
        <f>IF(TableRefills3[[#This Row],[prev_refill_end]]="","",TableRefills3[[#This Row],[refill_date]]-TableRefills3[[#This Row],[prev_refill_end]])</f>
        <v>-2</v>
      </c>
      <c r="I431">
        <f>IF(TableRefills3[[#This Row],[gap_days]]="",0,IF(TableRefills3[[#This Row],[gap_days]]&gt;30,1,0))</f>
        <v>0</v>
      </c>
      <c r="J431">
        <f>_xlfn.MAXIFS(TableRefills3[discountinuation_flag], TableRefills3[patient_id], A431)</f>
        <v>0</v>
      </c>
      <c r="K431" s="1">
        <f>_xlfn.MINIFS(C:C,A:A,TableRefills3[[#This Row],[patient_id]])</f>
        <v>45725</v>
      </c>
      <c r="L431" s="1">
        <f>TableRefills3[[#This Row],[refill_date]]+TableRefills3[[#This Row],[quantity_days]]</f>
        <v>45904</v>
      </c>
    </row>
    <row r="432" spans="1:12" x14ac:dyDescent="0.25">
      <c r="A432" t="s">
        <v>101</v>
      </c>
      <c r="B432" t="s">
        <v>1581</v>
      </c>
      <c r="C432" s="1">
        <v>45709</v>
      </c>
      <c r="D432" s="9">
        <f t="shared" si="12"/>
        <v>1</v>
      </c>
      <c r="E432">
        <v>21</v>
      </c>
      <c r="F432" s="1" t="str">
        <f t="shared" si="13"/>
        <v/>
      </c>
      <c r="G432" s="1" t="str">
        <f>IF(TableRefills3[[#This Row],[prev_refill_days]]="","",TableRefills3[[#This Row],[prev_refill_days]]+TableRefills3[[#This Row],[quantity_days]])</f>
        <v/>
      </c>
      <c r="H432" t="str">
        <f>IF(TableRefills3[[#This Row],[prev_refill_end]]="","",TableRefills3[[#This Row],[refill_date]]-TableRefills3[[#This Row],[prev_refill_end]])</f>
        <v/>
      </c>
      <c r="I432">
        <f>IF(TableRefills3[[#This Row],[gap_days]]="",0,IF(TableRefills3[[#This Row],[gap_days]]&gt;30,1,0))</f>
        <v>0</v>
      </c>
      <c r="J432">
        <f>_xlfn.MAXIFS(TableRefills3[discountinuation_flag], TableRefills3[patient_id], A432)</f>
        <v>0</v>
      </c>
      <c r="K432" s="1">
        <f>_xlfn.MINIFS(C:C,A:A,TableRefills3[[#This Row],[patient_id]])</f>
        <v>45709</v>
      </c>
      <c r="L432" s="1">
        <f>TableRefills3[[#This Row],[refill_date]]+TableRefills3[[#This Row],[quantity_days]]</f>
        <v>45730</v>
      </c>
    </row>
    <row r="433" spans="1:12" x14ac:dyDescent="0.25">
      <c r="A433" t="s">
        <v>101</v>
      </c>
      <c r="B433" t="s">
        <v>1581</v>
      </c>
      <c r="C433" s="1">
        <v>45732</v>
      </c>
      <c r="D433" s="9">
        <f t="shared" si="12"/>
        <v>2</v>
      </c>
      <c r="E433">
        <v>21</v>
      </c>
      <c r="F433" s="1">
        <f t="shared" si="13"/>
        <v>45709</v>
      </c>
      <c r="G433" s="1">
        <f>IF(TableRefills3[[#This Row],[prev_refill_days]]="","",TableRefills3[[#This Row],[prev_refill_days]]+TableRefills3[[#This Row],[quantity_days]])</f>
        <v>45730</v>
      </c>
      <c r="H433">
        <f>IF(TableRefills3[[#This Row],[prev_refill_end]]="","",TableRefills3[[#This Row],[refill_date]]-TableRefills3[[#This Row],[prev_refill_end]])</f>
        <v>2</v>
      </c>
      <c r="I433">
        <f>IF(TableRefills3[[#This Row],[gap_days]]="",0,IF(TableRefills3[[#This Row],[gap_days]]&gt;30,1,0))</f>
        <v>0</v>
      </c>
      <c r="J433">
        <f>_xlfn.MAXIFS(TableRefills3[discountinuation_flag], TableRefills3[patient_id], A433)</f>
        <v>0</v>
      </c>
      <c r="K433" s="1">
        <f>_xlfn.MINIFS(C:C,A:A,TableRefills3[[#This Row],[patient_id]])</f>
        <v>45709</v>
      </c>
      <c r="L433" s="1">
        <f>TableRefills3[[#This Row],[refill_date]]+TableRefills3[[#This Row],[quantity_days]]</f>
        <v>45753</v>
      </c>
    </row>
    <row r="434" spans="1:12" x14ac:dyDescent="0.25">
      <c r="A434" t="s">
        <v>101</v>
      </c>
      <c r="B434" t="s">
        <v>1581</v>
      </c>
      <c r="C434" s="1">
        <v>45752</v>
      </c>
      <c r="D434" s="9">
        <f t="shared" si="12"/>
        <v>3</v>
      </c>
      <c r="E434">
        <v>21</v>
      </c>
      <c r="F434" s="1">
        <f t="shared" si="13"/>
        <v>45732</v>
      </c>
      <c r="G434" s="1">
        <f>IF(TableRefills3[[#This Row],[prev_refill_days]]="","",TableRefills3[[#This Row],[prev_refill_days]]+TableRefills3[[#This Row],[quantity_days]])</f>
        <v>45753</v>
      </c>
      <c r="H434">
        <f>IF(TableRefills3[[#This Row],[prev_refill_end]]="","",TableRefills3[[#This Row],[refill_date]]-TableRefills3[[#This Row],[prev_refill_end]])</f>
        <v>-1</v>
      </c>
      <c r="I434">
        <f>IF(TableRefills3[[#This Row],[gap_days]]="",0,IF(TableRefills3[[#This Row],[gap_days]]&gt;30,1,0))</f>
        <v>0</v>
      </c>
      <c r="J434">
        <f>_xlfn.MAXIFS(TableRefills3[discountinuation_flag], TableRefills3[patient_id], A434)</f>
        <v>0</v>
      </c>
      <c r="K434" s="1">
        <f>_xlfn.MINIFS(C:C,A:A,TableRefills3[[#This Row],[patient_id]])</f>
        <v>45709</v>
      </c>
      <c r="L434" s="1">
        <f>TableRefills3[[#This Row],[refill_date]]+TableRefills3[[#This Row],[quantity_days]]</f>
        <v>45773</v>
      </c>
    </row>
    <row r="435" spans="1:12" x14ac:dyDescent="0.25">
      <c r="A435" t="s">
        <v>101</v>
      </c>
      <c r="B435" t="s">
        <v>1581</v>
      </c>
      <c r="C435" s="1">
        <v>45770</v>
      </c>
      <c r="D435" s="9">
        <f t="shared" si="12"/>
        <v>4</v>
      </c>
      <c r="E435">
        <v>21</v>
      </c>
      <c r="F435" s="1">
        <f t="shared" si="13"/>
        <v>45752</v>
      </c>
      <c r="G435" s="1">
        <f>IF(TableRefills3[[#This Row],[prev_refill_days]]="","",TableRefills3[[#This Row],[prev_refill_days]]+TableRefills3[[#This Row],[quantity_days]])</f>
        <v>45773</v>
      </c>
      <c r="H435">
        <f>IF(TableRefills3[[#This Row],[prev_refill_end]]="","",TableRefills3[[#This Row],[refill_date]]-TableRefills3[[#This Row],[prev_refill_end]])</f>
        <v>-3</v>
      </c>
      <c r="I435">
        <f>IF(TableRefills3[[#This Row],[gap_days]]="",0,IF(TableRefills3[[#This Row],[gap_days]]&gt;30,1,0))</f>
        <v>0</v>
      </c>
      <c r="J435">
        <f>_xlfn.MAXIFS(TableRefills3[discountinuation_flag], TableRefills3[patient_id], A435)</f>
        <v>0</v>
      </c>
      <c r="K435" s="1">
        <f>_xlfn.MINIFS(C:C,A:A,TableRefills3[[#This Row],[patient_id]])</f>
        <v>45709</v>
      </c>
      <c r="L435" s="1">
        <f>TableRefills3[[#This Row],[refill_date]]+TableRefills3[[#This Row],[quantity_days]]</f>
        <v>45791</v>
      </c>
    </row>
    <row r="436" spans="1:12" x14ac:dyDescent="0.25">
      <c r="A436" t="s">
        <v>101</v>
      </c>
      <c r="B436" t="s">
        <v>1581</v>
      </c>
      <c r="C436" s="1">
        <v>45789</v>
      </c>
      <c r="D436" s="9">
        <f t="shared" si="12"/>
        <v>5</v>
      </c>
      <c r="E436">
        <v>21</v>
      </c>
      <c r="F436" s="1">
        <f t="shared" si="13"/>
        <v>45770</v>
      </c>
      <c r="G436" s="1">
        <f>IF(TableRefills3[[#This Row],[prev_refill_days]]="","",TableRefills3[[#This Row],[prev_refill_days]]+TableRefills3[[#This Row],[quantity_days]])</f>
        <v>45791</v>
      </c>
      <c r="H436">
        <f>IF(TableRefills3[[#This Row],[prev_refill_end]]="","",TableRefills3[[#This Row],[refill_date]]-TableRefills3[[#This Row],[prev_refill_end]])</f>
        <v>-2</v>
      </c>
      <c r="I436">
        <f>IF(TableRefills3[[#This Row],[gap_days]]="",0,IF(TableRefills3[[#This Row],[gap_days]]&gt;30,1,0))</f>
        <v>0</v>
      </c>
      <c r="J436">
        <f>_xlfn.MAXIFS(TableRefills3[discountinuation_flag], TableRefills3[patient_id], A436)</f>
        <v>0</v>
      </c>
      <c r="K436" s="1">
        <f>_xlfn.MINIFS(C:C,A:A,TableRefills3[[#This Row],[patient_id]])</f>
        <v>45709</v>
      </c>
      <c r="L436" s="1">
        <f>TableRefills3[[#This Row],[refill_date]]+TableRefills3[[#This Row],[quantity_days]]</f>
        <v>45810</v>
      </c>
    </row>
    <row r="437" spans="1:12" x14ac:dyDescent="0.25">
      <c r="A437" t="s">
        <v>101</v>
      </c>
      <c r="B437" t="s">
        <v>1581</v>
      </c>
      <c r="C437" s="1">
        <v>45811</v>
      </c>
      <c r="D437" s="9">
        <f t="shared" si="12"/>
        <v>6</v>
      </c>
      <c r="E437">
        <v>21</v>
      </c>
      <c r="F437" s="1">
        <f t="shared" si="13"/>
        <v>45789</v>
      </c>
      <c r="G437" s="1">
        <f>IF(TableRefills3[[#This Row],[prev_refill_days]]="","",TableRefills3[[#This Row],[prev_refill_days]]+TableRefills3[[#This Row],[quantity_days]])</f>
        <v>45810</v>
      </c>
      <c r="H437">
        <f>IF(TableRefills3[[#This Row],[prev_refill_end]]="","",TableRefills3[[#This Row],[refill_date]]-TableRefills3[[#This Row],[prev_refill_end]])</f>
        <v>1</v>
      </c>
      <c r="I437">
        <f>IF(TableRefills3[[#This Row],[gap_days]]="",0,IF(TableRefills3[[#This Row],[gap_days]]&gt;30,1,0))</f>
        <v>0</v>
      </c>
      <c r="J437">
        <f>_xlfn.MAXIFS(TableRefills3[discountinuation_flag], TableRefills3[patient_id], A437)</f>
        <v>0</v>
      </c>
      <c r="K437" s="1">
        <f>_xlfn.MINIFS(C:C,A:A,TableRefills3[[#This Row],[patient_id]])</f>
        <v>45709</v>
      </c>
      <c r="L437" s="1">
        <f>TableRefills3[[#This Row],[refill_date]]+TableRefills3[[#This Row],[quantity_days]]</f>
        <v>45832</v>
      </c>
    </row>
    <row r="438" spans="1:12" x14ac:dyDescent="0.25">
      <c r="A438" t="s">
        <v>102</v>
      </c>
      <c r="B438" t="s">
        <v>1588</v>
      </c>
      <c r="C438" s="1">
        <v>45838</v>
      </c>
      <c r="D438" s="9">
        <f t="shared" si="12"/>
        <v>1</v>
      </c>
      <c r="E438">
        <v>28</v>
      </c>
      <c r="F438" s="1" t="str">
        <f t="shared" si="13"/>
        <v/>
      </c>
      <c r="G438" s="1" t="str">
        <f>IF(TableRefills3[[#This Row],[prev_refill_days]]="","",TableRefills3[[#This Row],[prev_refill_days]]+TableRefills3[[#This Row],[quantity_days]])</f>
        <v/>
      </c>
      <c r="H438" t="str">
        <f>IF(TableRefills3[[#This Row],[prev_refill_end]]="","",TableRefills3[[#This Row],[refill_date]]-TableRefills3[[#This Row],[prev_refill_end]])</f>
        <v/>
      </c>
      <c r="I438">
        <f>IF(TableRefills3[[#This Row],[gap_days]]="",0,IF(TableRefills3[[#This Row],[gap_days]]&gt;30,1,0))</f>
        <v>0</v>
      </c>
      <c r="J438">
        <f>_xlfn.MAXIFS(TableRefills3[discountinuation_flag], TableRefills3[patient_id], A438)</f>
        <v>0</v>
      </c>
      <c r="K438" s="1">
        <f>_xlfn.MINIFS(C:C,A:A,TableRefills3[[#This Row],[patient_id]])</f>
        <v>45838</v>
      </c>
      <c r="L438" s="1">
        <f>TableRefills3[[#This Row],[refill_date]]+TableRefills3[[#This Row],[quantity_days]]</f>
        <v>45866</v>
      </c>
    </row>
    <row r="439" spans="1:12" x14ac:dyDescent="0.25">
      <c r="A439" t="s">
        <v>102</v>
      </c>
      <c r="B439" t="s">
        <v>1588</v>
      </c>
      <c r="C439" s="1">
        <v>45869</v>
      </c>
      <c r="D439" s="9">
        <f t="shared" si="12"/>
        <v>2</v>
      </c>
      <c r="E439">
        <v>28</v>
      </c>
      <c r="F439" s="1">
        <f t="shared" si="13"/>
        <v>45838</v>
      </c>
      <c r="G439" s="1">
        <f>IF(TableRefills3[[#This Row],[prev_refill_days]]="","",TableRefills3[[#This Row],[prev_refill_days]]+TableRefills3[[#This Row],[quantity_days]])</f>
        <v>45866</v>
      </c>
      <c r="H439">
        <f>IF(TableRefills3[[#This Row],[prev_refill_end]]="","",TableRefills3[[#This Row],[refill_date]]-TableRefills3[[#This Row],[prev_refill_end]])</f>
        <v>3</v>
      </c>
      <c r="I439">
        <f>IF(TableRefills3[[#This Row],[gap_days]]="",0,IF(TableRefills3[[#This Row],[gap_days]]&gt;30,1,0))</f>
        <v>0</v>
      </c>
      <c r="J439">
        <f>_xlfn.MAXIFS(TableRefills3[discountinuation_flag], TableRefills3[patient_id], A439)</f>
        <v>0</v>
      </c>
      <c r="K439" s="1">
        <f>_xlfn.MINIFS(C:C,A:A,TableRefills3[[#This Row],[patient_id]])</f>
        <v>45838</v>
      </c>
      <c r="L439" s="1">
        <f>TableRefills3[[#This Row],[refill_date]]+TableRefills3[[#This Row],[quantity_days]]</f>
        <v>45897</v>
      </c>
    </row>
    <row r="440" spans="1:12" x14ac:dyDescent="0.25">
      <c r="A440" t="s">
        <v>102</v>
      </c>
      <c r="B440" t="s">
        <v>1588</v>
      </c>
      <c r="C440" s="1">
        <v>45896</v>
      </c>
      <c r="D440" s="9">
        <f t="shared" si="12"/>
        <v>3</v>
      </c>
      <c r="E440">
        <v>28</v>
      </c>
      <c r="F440" s="1">
        <f t="shared" si="13"/>
        <v>45869</v>
      </c>
      <c r="G440" s="1">
        <f>IF(TableRefills3[[#This Row],[prev_refill_days]]="","",TableRefills3[[#This Row],[prev_refill_days]]+TableRefills3[[#This Row],[quantity_days]])</f>
        <v>45897</v>
      </c>
      <c r="H440">
        <f>IF(TableRefills3[[#This Row],[prev_refill_end]]="","",TableRefills3[[#This Row],[refill_date]]-TableRefills3[[#This Row],[prev_refill_end]])</f>
        <v>-1</v>
      </c>
      <c r="I440">
        <f>IF(TableRefills3[[#This Row],[gap_days]]="",0,IF(TableRefills3[[#This Row],[gap_days]]&gt;30,1,0))</f>
        <v>0</v>
      </c>
      <c r="J440">
        <f>_xlfn.MAXIFS(TableRefills3[discountinuation_flag], TableRefills3[patient_id], A440)</f>
        <v>0</v>
      </c>
      <c r="K440" s="1">
        <f>_xlfn.MINIFS(C:C,A:A,TableRefills3[[#This Row],[patient_id]])</f>
        <v>45838</v>
      </c>
      <c r="L440" s="1">
        <f>TableRefills3[[#This Row],[refill_date]]+TableRefills3[[#This Row],[quantity_days]]</f>
        <v>45924</v>
      </c>
    </row>
    <row r="441" spans="1:12" x14ac:dyDescent="0.25">
      <c r="A441" t="s">
        <v>102</v>
      </c>
      <c r="B441" t="s">
        <v>1588</v>
      </c>
      <c r="C441" s="1">
        <v>45922</v>
      </c>
      <c r="D441" s="9">
        <f t="shared" si="12"/>
        <v>4</v>
      </c>
      <c r="E441">
        <v>28</v>
      </c>
      <c r="F441" s="1">
        <f t="shared" si="13"/>
        <v>45896</v>
      </c>
      <c r="G441" s="1">
        <f>IF(TableRefills3[[#This Row],[prev_refill_days]]="","",TableRefills3[[#This Row],[prev_refill_days]]+TableRefills3[[#This Row],[quantity_days]])</f>
        <v>45924</v>
      </c>
      <c r="H441">
        <f>IF(TableRefills3[[#This Row],[prev_refill_end]]="","",TableRefills3[[#This Row],[refill_date]]-TableRefills3[[#This Row],[prev_refill_end]])</f>
        <v>-2</v>
      </c>
      <c r="I441">
        <f>IF(TableRefills3[[#This Row],[gap_days]]="",0,IF(TableRefills3[[#This Row],[gap_days]]&gt;30,1,0))</f>
        <v>0</v>
      </c>
      <c r="J441">
        <f>_xlfn.MAXIFS(TableRefills3[discountinuation_flag], TableRefills3[patient_id], A441)</f>
        <v>0</v>
      </c>
      <c r="K441" s="1">
        <f>_xlfn.MINIFS(C:C,A:A,TableRefills3[[#This Row],[patient_id]])</f>
        <v>45838</v>
      </c>
      <c r="L441" s="1">
        <f>TableRefills3[[#This Row],[refill_date]]+TableRefills3[[#This Row],[quantity_days]]</f>
        <v>45950</v>
      </c>
    </row>
    <row r="442" spans="1:12" x14ac:dyDescent="0.25">
      <c r="A442" t="s">
        <v>103</v>
      </c>
      <c r="B442" t="s">
        <v>1593</v>
      </c>
      <c r="C442" s="1">
        <v>45733</v>
      </c>
      <c r="D442" s="9">
        <f t="shared" si="12"/>
        <v>1</v>
      </c>
      <c r="E442">
        <v>21</v>
      </c>
      <c r="F442" s="1" t="str">
        <f t="shared" si="13"/>
        <v/>
      </c>
      <c r="G442" s="1" t="str">
        <f>IF(TableRefills3[[#This Row],[prev_refill_days]]="","",TableRefills3[[#This Row],[prev_refill_days]]+TableRefills3[[#This Row],[quantity_days]])</f>
        <v/>
      </c>
      <c r="H442" t="str">
        <f>IF(TableRefills3[[#This Row],[prev_refill_end]]="","",TableRefills3[[#This Row],[refill_date]]-TableRefills3[[#This Row],[prev_refill_end]])</f>
        <v/>
      </c>
      <c r="I442">
        <f>IF(TableRefills3[[#This Row],[gap_days]]="",0,IF(TableRefills3[[#This Row],[gap_days]]&gt;30,1,0))</f>
        <v>0</v>
      </c>
      <c r="J442">
        <f>_xlfn.MAXIFS(TableRefills3[discountinuation_flag], TableRefills3[patient_id], A442)</f>
        <v>0</v>
      </c>
      <c r="K442" s="1">
        <f>_xlfn.MINIFS(C:C,A:A,TableRefills3[[#This Row],[patient_id]])</f>
        <v>45733</v>
      </c>
      <c r="L442" s="1">
        <f>TableRefills3[[#This Row],[refill_date]]+TableRefills3[[#This Row],[quantity_days]]</f>
        <v>45754</v>
      </c>
    </row>
    <row r="443" spans="1:12" x14ac:dyDescent="0.25">
      <c r="A443" t="s">
        <v>103</v>
      </c>
      <c r="B443" t="s">
        <v>1593</v>
      </c>
      <c r="C443" s="1">
        <v>45752</v>
      </c>
      <c r="D443" s="9">
        <f t="shared" si="12"/>
        <v>2</v>
      </c>
      <c r="E443">
        <v>21</v>
      </c>
      <c r="F443" s="1">
        <f t="shared" si="13"/>
        <v>45733</v>
      </c>
      <c r="G443" s="1">
        <f>IF(TableRefills3[[#This Row],[prev_refill_days]]="","",TableRefills3[[#This Row],[prev_refill_days]]+TableRefills3[[#This Row],[quantity_days]])</f>
        <v>45754</v>
      </c>
      <c r="H443">
        <f>IF(TableRefills3[[#This Row],[prev_refill_end]]="","",TableRefills3[[#This Row],[refill_date]]-TableRefills3[[#This Row],[prev_refill_end]])</f>
        <v>-2</v>
      </c>
      <c r="I443">
        <f>IF(TableRefills3[[#This Row],[gap_days]]="",0,IF(TableRefills3[[#This Row],[gap_days]]&gt;30,1,0))</f>
        <v>0</v>
      </c>
      <c r="J443">
        <f>_xlfn.MAXIFS(TableRefills3[discountinuation_flag], TableRefills3[patient_id], A443)</f>
        <v>0</v>
      </c>
      <c r="K443" s="1">
        <f>_xlfn.MINIFS(C:C,A:A,TableRefills3[[#This Row],[patient_id]])</f>
        <v>45733</v>
      </c>
      <c r="L443" s="1">
        <f>TableRefills3[[#This Row],[refill_date]]+TableRefills3[[#This Row],[quantity_days]]</f>
        <v>45773</v>
      </c>
    </row>
    <row r="444" spans="1:12" x14ac:dyDescent="0.25">
      <c r="A444" t="s">
        <v>103</v>
      </c>
      <c r="B444" t="s">
        <v>1593</v>
      </c>
      <c r="C444" s="1">
        <v>45775</v>
      </c>
      <c r="D444" s="9">
        <f t="shared" si="12"/>
        <v>3</v>
      </c>
      <c r="E444">
        <v>21</v>
      </c>
      <c r="F444" s="1">
        <f t="shared" si="13"/>
        <v>45752</v>
      </c>
      <c r="G444" s="1">
        <f>IF(TableRefills3[[#This Row],[prev_refill_days]]="","",TableRefills3[[#This Row],[prev_refill_days]]+TableRefills3[[#This Row],[quantity_days]])</f>
        <v>45773</v>
      </c>
      <c r="H444">
        <f>IF(TableRefills3[[#This Row],[prev_refill_end]]="","",TableRefills3[[#This Row],[refill_date]]-TableRefills3[[#This Row],[prev_refill_end]])</f>
        <v>2</v>
      </c>
      <c r="I444">
        <f>IF(TableRefills3[[#This Row],[gap_days]]="",0,IF(TableRefills3[[#This Row],[gap_days]]&gt;30,1,0))</f>
        <v>0</v>
      </c>
      <c r="J444">
        <f>_xlfn.MAXIFS(TableRefills3[discountinuation_flag], TableRefills3[patient_id], A444)</f>
        <v>0</v>
      </c>
      <c r="K444" s="1">
        <f>_xlfn.MINIFS(C:C,A:A,TableRefills3[[#This Row],[patient_id]])</f>
        <v>45733</v>
      </c>
      <c r="L444" s="1">
        <f>TableRefills3[[#This Row],[refill_date]]+TableRefills3[[#This Row],[quantity_days]]</f>
        <v>45796</v>
      </c>
    </row>
    <row r="445" spans="1:12" x14ac:dyDescent="0.25">
      <c r="A445" t="s">
        <v>103</v>
      </c>
      <c r="B445" t="s">
        <v>1593</v>
      </c>
      <c r="C445" s="1">
        <v>45793</v>
      </c>
      <c r="D445" s="9">
        <f t="shared" si="12"/>
        <v>4</v>
      </c>
      <c r="E445">
        <v>21</v>
      </c>
      <c r="F445" s="1">
        <f t="shared" si="13"/>
        <v>45775</v>
      </c>
      <c r="G445" s="1">
        <f>IF(TableRefills3[[#This Row],[prev_refill_days]]="","",TableRefills3[[#This Row],[prev_refill_days]]+TableRefills3[[#This Row],[quantity_days]])</f>
        <v>45796</v>
      </c>
      <c r="H445">
        <f>IF(TableRefills3[[#This Row],[prev_refill_end]]="","",TableRefills3[[#This Row],[refill_date]]-TableRefills3[[#This Row],[prev_refill_end]])</f>
        <v>-3</v>
      </c>
      <c r="I445">
        <f>IF(TableRefills3[[#This Row],[gap_days]]="",0,IF(TableRefills3[[#This Row],[gap_days]]&gt;30,1,0))</f>
        <v>0</v>
      </c>
      <c r="J445">
        <f>_xlfn.MAXIFS(TableRefills3[discountinuation_flag], TableRefills3[patient_id], A445)</f>
        <v>0</v>
      </c>
      <c r="K445" s="1">
        <f>_xlfn.MINIFS(C:C,A:A,TableRefills3[[#This Row],[patient_id]])</f>
        <v>45733</v>
      </c>
      <c r="L445" s="1">
        <f>TableRefills3[[#This Row],[refill_date]]+TableRefills3[[#This Row],[quantity_days]]</f>
        <v>45814</v>
      </c>
    </row>
    <row r="446" spans="1:12" x14ac:dyDescent="0.25">
      <c r="A446" t="s">
        <v>103</v>
      </c>
      <c r="B446" t="s">
        <v>1593</v>
      </c>
      <c r="C446" s="1">
        <v>45813</v>
      </c>
      <c r="D446" s="9">
        <f t="shared" si="12"/>
        <v>5</v>
      </c>
      <c r="E446">
        <v>21</v>
      </c>
      <c r="F446" s="1">
        <f t="shared" si="13"/>
        <v>45793</v>
      </c>
      <c r="G446" s="1">
        <f>IF(TableRefills3[[#This Row],[prev_refill_days]]="","",TableRefills3[[#This Row],[prev_refill_days]]+TableRefills3[[#This Row],[quantity_days]])</f>
        <v>45814</v>
      </c>
      <c r="H446">
        <f>IF(TableRefills3[[#This Row],[prev_refill_end]]="","",TableRefills3[[#This Row],[refill_date]]-TableRefills3[[#This Row],[prev_refill_end]])</f>
        <v>-1</v>
      </c>
      <c r="I446">
        <f>IF(TableRefills3[[#This Row],[gap_days]]="",0,IF(TableRefills3[[#This Row],[gap_days]]&gt;30,1,0))</f>
        <v>0</v>
      </c>
      <c r="J446">
        <f>_xlfn.MAXIFS(TableRefills3[discountinuation_flag], TableRefills3[patient_id], A446)</f>
        <v>0</v>
      </c>
      <c r="K446" s="1">
        <f>_xlfn.MINIFS(C:C,A:A,TableRefills3[[#This Row],[patient_id]])</f>
        <v>45733</v>
      </c>
      <c r="L446" s="1">
        <f>TableRefills3[[#This Row],[refill_date]]+TableRefills3[[#This Row],[quantity_days]]</f>
        <v>45834</v>
      </c>
    </row>
    <row r="447" spans="1:12" x14ac:dyDescent="0.25">
      <c r="A447" t="s">
        <v>103</v>
      </c>
      <c r="B447" t="s">
        <v>1593</v>
      </c>
      <c r="C447" s="1">
        <v>45834</v>
      </c>
      <c r="D447" s="9">
        <f t="shared" si="12"/>
        <v>6</v>
      </c>
      <c r="E447">
        <v>21</v>
      </c>
      <c r="F447" s="1">
        <f t="shared" si="13"/>
        <v>45813</v>
      </c>
      <c r="G447" s="1">
        <f>IF(TableRefills3[[#This Row],[prev_refill_days]]="","",TableRefills3[[#This Row],[prev_refill_days]]+TableRefills3[[#This Row],[quantity_days]])</f>
        <v>45834</v>
      </c>
      <c r="H447">
        <f>IF(TableRefills3[[#This Row],[prev_refill_end]]="","",TableRefills3[[#This Row],[refill_date]]-TableRefills3[[#This Row],[prev_refill_end]])</f>
        <v>0</v>
      </c>
      <c r="I447">
        <f>IF(TableRefills3[[#This Row],[gap_days]]="",0,IF(TableRefills3[[#This Row],[gap_days]]&gt;30,1,0))</f>
        <v>0</v>
      </c>
      <c r="J447">
        <f>_xlfn.MAXIFS(TableRefills3[discountinuation_flag], TableRefills3[patient_id], A447)</f>
        <v>0</v>
      </c>
      <c r="K447" s="1">
        <f>_xlfn.MINIFS(C:C,A:A,TableRefills3[[#This Row],[patient_id]])</f>
        <v>45733</v>
      </c>
      <c r="L447" s="1">
        <f>TableRefills3[[#This Row],[refill_date]]+TableRefills3[[#This Row],[quantity_days]]</f>
        <v>45855</v>
      </c>
    </row>
    <row r="448" spans="1:12" x14ac:dyDescent="0.25">
      <c r="A448" t="s">
        <v>104</v>
      </c>
      <c r="B448" t="s">
        <v>1600</v>
      </c>
      <c r="C448" s="1">
        <v>45668</v>
      </c>
      <c r="D448" s="9">
        <f t="shared" si="12"/>
        <v>1</v>
      </c>
      <c r="E448">
        <v>30</v>
      </c>
      <c r="F448" s="1" t="str">
        <f t="shared" si="13"/>
        <v/>
      </c>
      <c r="G448" s="1" t="str">
        <f>IF(TableRefills3[[#This Row],[prev_refill_days]]="","",TableRefills3[[#This Row],[prev_refill_days]]+TableRefills3[[#This Row],[quantity_days]])</f>
        <v/>
      </c>
      <c r="H448" t="str">
        <f>IF(TableRefills3[[#This Row],[prev_refill_end]]="","",TableRefills3[[#This Row],[refill_date]]-TableRefills3[[#This Row],[prev_refill_end]])</f>
        <v/>
      </c>
      <c r="I448">
        <f>IF(TableRefills3[[#This Row],[gap_days]]="",0,IF(TableRefills3[[#This Row],[gap_days]]&gt;30,1,0))</f>
        <v>0</v>
      </c>
      <c r="J448">
        <f>_xlfn.MAXIFS(TableRefills3[discountinuation_flag], TableRefills3[patient_id], A448)</f>
        <v>0</v>
      </c>
      <c r="K448" s="1">
        <f>_xlfn.MINIFS(C:C,A:A,TableRefills3[[#This Row],[patient_id]])</f>
        <v>45668</v>
      </c>
      <c r="L448" s="1">
        <f>TableRefills3[[#This Row],[refill_date]]+TableRefills3[[#This Row],[quantity_days]]</f>
        <v>45698</v>
      </c>
    </row>
    <row r="449" spans="1:12" x14ac:dyDescent="0.25">
      <c r="A449" t="s">
        <v>104</v>
      </c>
      <c r="B449" t="s">
        <v>1600</v>
      </c>
      <c r="C449" s="1">
        <v>45695</v>
      </c>
      <c r="D449" s="9">
        <f t="shared" si="12"/>
        <v>2</v>
      </c>
      <c r="E449">
        <v>30</v>
      </c>
      <c r="F449" s="1">
        <f t="shared" si="13"/>
        <v>45668</v>
      </c>
      <c r="G449" s="1">
        <f>IF(TableRefills3[[#This Row],[prev_refill_days]]="","",TableRefills3[[#This Row],[prev_refill_days]]+TableRefills3[[#This Row],[quantity_days]])</f>
        <v>45698</v>
      </c>
      <c r="H449">
        <f>IF(TableRefills3[[#This Row],[prev_refill_end]]="","",TableRefills3[[#This Row],[refill_date]]-TableRefills3[[#This Row],[prev_refill_end]])</f>
        <v>-3</v>
      </c>
      <c r="I449">
        <f>IF(TableRefills3[[#This Row],[gap_days]]="",0,IF(TableRefills3[[#This Row],[gap_days]]&gt;30,1,0))</f>
        <v>0</v>
      </c>
      <c r="J449">
        <f>_xlfn.MAXIFS(TableRefills3[discountinuation_flag], TableRefills3[patient_id], A449)</f>
        <v>0</v>
      </c>
      <c r="K449" s="1">
        <f>_xlfn.MINIFS(C:C,A:A,TableRefills3[[#This Row],[patient_id]])</f>
        <v>45668</v>
      </c>
      <c r="L449" s="1">
        <f>TableRefills3[[#This Row],[refill_date]]+TableRefills3[[#This Row],[quantity_days]]</f>
        <v>45725</v>
      </c>
    </row>
    <row r="450" spans="1:12" x14ac:dyDescent="0.25">
      <c r="A450" t="s">
        <v>104</v>
      </c>
      <c r="B450" t="s">
        <v>1600</v>
      </c>
      <c r="C450" s="1">
        <v>45726</v>
      </c>
      <c r="D450" s="9">
        <f t="shared" ref="D450:D513" si="14">IF(A450=A449, D449+1, 1)</f>
        <v>3</v>
      </c>
      <c r="E450">
        <v>30</v>
      </c>
      <c r="F450" s="1">
        <f t="shared" ref="F450:F513" si="15">IF(A449=A450,C449,"")</f>
        <v>45695</v>
      </c>
      <c r="G450" s="1">
        <f>IF(TableRefills3[[#This Row],[prev_refill_days]]="","",TableRefills3[[#This Row],[prev_refill_days]]+TableRefills3[[#This Row],[quantity_days]])</f>
        <v>45725</v>
      </c>
      <c r="H450">
        <f>IF(TableRefills3[[#This Row],[prev_refill_end]]="","",TableRefills3[[#This Row],[refill_date]]-TableRefills3[[#This Row],[prev_refill_end]])</f>
        <v>1</v>
      </c>
      <c r="I450">
        <f>IF(TableRefills3[[#This Row],[gap_days]]="",0,IF(TableRefills3[[#This Row],[gap_days]]&gt;30,1,0))</f>
        <v>0</v>
      </c>
      <c r="J450">
        <f>_xlfn.MAXIFS(TableRefills3[discountinuation_flag], TableRefills3[patient_id], A450)</f>
        <v>0</v>
      </c>
      <c r="K450" s="1">
        <f>_xlfn.MINIFS(C:C,A:A,TableRefills3[[#This Row],[patient_id]])</f>
        <v>45668</v>
      </c>
      <c r="L450" s="1">
        <f>TableRefills3[[#This Row],[refill_date]]+TableRefills3[[#This Row],[quantity_days]]</f>
        <v>45756</v>
      </c>
    </row>
    <row r="451" spans="1:12" x14ac:dyDescent="0.25">
      <c r="A451" t="s">
        <v>104</v>
      </c>
      <c r="B451" t="s">
        <v>1600</v>
      </c>
      <c r="C451" s="1">
        <v>45754</v>
      </c>
      <c r="D451" s="9">
        <f t="shared" si="14"/>
        <v>4</v>
      </c>
      <c r="E451">
        <v>30</v>
      </c>
      <c r="F451" s="1">
        <f t="shared" si="15"/>
        <v>45726</v>
      </c>
      <c r="G451" s="1">
        <f>IF(TableRefills3[[#This Row],[prev_refill_days]]="","",TableRefills3[[#This Row],[prev_refill_days]]+TableRefills3[[#This Row],[quantity_days]])</f>
        <v>45756</v>
      </c>
      <c r="H451">
        <f>IF(TableRefills3[[#This Row],[prev_refill_end]]="","",TableRefills3[[#This Row],[refill_date]]-TableRefills3[[#This Row],[prev_refill_end]])</f>
        <v>-2</v>
      </c>
      <c r="I451">
        <f>IF(TableRefills3[[#This Row],[gap_days]]="",0,IF(TableRefills3[[#This Row],[gap_days]]&gt;30,1,0))</f>
        <v>0</v>
      </c>
      <c r="J451">
        <f>_xlfn.MAXIFS(TableRefills3[discountinuation_flag], TableRefills3[patient_id], A451)</f>
        <v>0</v>
      </c>
      <c r="K451" s="1">
        <f>_xlfn.MINIFS(C:C,A:A,TableRefills3[[#This Row],[patient_id]])</f>
        <v>45668</v>
      </c>
      <c r="L451" s="1">
        <f>TableRefills3[[#This Row],[refill_date]]+TableRefills3[[#This Row],[quantity_days]]</f>
        <v>45784</v>
      </c>
    </row>
    <row r="452" spans="1:12" x14ac:dyDescent="0.25">
      <c r="A452" t="s">
        <v>104</v>
      </c>
      <c r="B452" t="s">
        <v>1600</v>
      </c>
      <c r="C452" s="1">
        <v>45784</v>
      </c>
      <c r="D452" s="9">
        <f t="shared" si="14"/>
        <v>5</v>
      </c>
      <c r="E452">
        <v>30</v>
      </c>
      <c r="F452" s="1">
        <f t="shared" si="15"/>
        <v>45754</v>
      </c>
      <c r="G452" s="1">
        <f>IF(TableRefills3[[#This Row],[prev_refill_days]]="","",TableRefills3[[#This Row],[prev_refill_days]]+TableRefills3[[#This Row],[quantity_days]])</f>
        <v>45784</v>
      </c>
      <c r="H452">
        <f>IF(TableRefills3[[#This Row],[prev_refill_end]]="","",TableRefills3[[#This Row],[refill_date]]-TableRefills3[[#This Row],[prev_refill_end]])</f>
        <v>0</v>
      </c>
      <c r="I452">
        <f>IF(TableRefills3[[#This Row],[gap_days]]="",0,IF(TableRefills3[[#This Row],[gap_days]]&gt;30,1,0))</f>
        <v>0</v>
      </c>
      <c r="J452">
        <f>_xlfn.MAXIFS(TableRefills3[discountinuation_flag], TableRefills3[patient_id], A452)</f>
        <v>0</v>
      </c>
      <c r="K452" s="1">
        <f>_xlfn.MINIFS(C:C,A:A,TableRefills3[[#This Row],[patient_id]])</f>
        <v>45668</v>
      </c>
      <c r="L452" s="1">
        <f>TableRefills3[[#This Row],[refill_date]]+TableRefills3[[#This Row],[quantity_days]]</f>
        <v>45814</v>
      </c>
    </row>
    <row r="453" spans="1:12" x14ac:dyDescent="0.25">
      <c r="A453" t="s">
        <v>104</v>
      </c>
      <c r="B453" t="s">
        <v>1600</v>
      </c>
      <c r="C453" s="1">
        <v>45811</v>
      </c>
      <c r="D453" s="9">
        <f t="shared" si="14"/>
        <v>6</v>
      </c>
      <c r="E453">
        <v>30</v>
      </c>
      <c r="F453" s="1">
        <f t="shared" si="15"/>
        <v>45784</v>
      </c>
      <c r="G453" s="1">
        <f>IF(TableRefills3[[#This Row],[prev_refill_days]]="","",TableRefills3[[#This Row],[prev_refill_days]]+TableRefills3[[#This Row],[quantity_days]])</f>
        <v>45814</v>
      </c>
      <c r="H453">
        <f>IF(TableRefills3[[#This Row],[prev_refill_end]]="","",TableRefills3[[#This Row],[refill_date]]-TableRefills3[[#This Row],[prev_refill_end]])</f>
        <v>-3</v>
      </c>
      <c r="I453">
        <f>IF(TableRefills3[[#This Row],[gap_days]]="",0,IF(TableRefills3[[#This Row],[gap_days]]&gt;30,1,0))</f>
        <v>0</v>
      </c>
      <c r="J453">
        <f>_xlfn.MAXIFS(TableRefills3[discountinuation_flag], TableRefills3[patient_id], A453)</f>
        <v>0</v>
      </c>
      <c r="K453" s="1">
        <f>_xlfn.MINIFS(C:C,A:A,TableRefills3[[#This Row],[patient_id]])</f>
        <v>45668</v>
      </c>
      <c r="L453" s="1">
        <f>TableRefills3[[#This Row],[refill_date]]+TableRefills3[[#This Row],[quantity_days]]</f>
        <v>45841</v>
      </c>
    </row>
    <row r="454" spans="1:12" x14ac:dyDescent="0.25">
      <c r="A454" t="s">
        <v>105</v>
      </c>
      <c r="B454" t="s">
        <v>1607</v>
      </c>
      <c r="C454" s="1">
        <v>45785</v>
      </c>
      <c r="D454" s="9">
        <f t="shared" si="14"/>
        <v>1</v>
      </c>
      <c r="E454">
        <v>30</v>
      </c>
      <c r="F454" s="1" t="str">
        <f t="shared" si="15"/>
        <v/>
      </c>
      <c r="G454" s="1" t="str">
        <f>IF(TableRefills3[[#This Row],[prev_refill_days]]="","",TableRefills3[[#This Row],[prev_refill_days]]+TableRefills3[[#This Row],[quantity_days]])</f>
        <v/>
      </c>
      <c r="H454" t="str">
        <f>IF(TableRefills3[[#This Row],[prev_refill_end]]="","",TableRefills3[[#This Row],[refill_date]]-TableRefills3[[#This Row],[prev_refill_end]])</f>
        <v/>
      </c>
      <c r="I454">
        <f>IF(TableRefills3[[#This Row],[gap_days]]="",0,IF(TableRefills3[[#This Row],[gap_days]]&gt;30,1,0))</f>
        <v>0</v>
      </c>
      <c r="J454">
        <f>_xlfn.MAXIFS(TableRefills3[discountinuation_flag], TableRefills3[patient_id], A454)</f>
        <v>0</v>
      </c>
      <c r="K454" s="1">
        <f>_xlfn.MINIFS(C:C,A:A,TableRefills3[[#This Row],[patient_id]])</f>
        <v>45785</v>
      </c>
      <c r="L454" s="1">
        <f>TableRefills3[[#This Row],[refill_date]]+TableRefills3[[#This Row],[quantity_days]]</f>
        <v>45815</v>
      </c>
    </row>
    <row r="455" spans="1:12" x14ac:dyDescent="0.25">
      <c r="A455" t="s">
        <v>105</v>
      </c>
      <c r="B455" t="s">
        <v>1607</v>
      </c>
      <c r="C455" s="1">
        <v>45815</v>
      </c>
      <c r="D455" s="9">
        <f t="shared" si="14"/>
        <v>2</v>
      </c>
      <c r="E455">
        <v>30</v>
      </c>
      <c r="F455" s="1">
        <f t="shared" si="15"/>
        <v>45785</v>
      </c>
      <c r="G455" s="1">
        <f>IF(TableRefills3[[#This Row],[prev_refill_days]]="","",TableRefills3[[#This Row],[prev_refill_days]]+TableRefills3[[#This Row],[quantity_days]])</f>
        <v>45815</v>
      </c>
      <c r="H455">
        <f>IF(TableRefills3[[#This Row],[prev_refill_end]]="","",TableRefills3[[#This Row],[refill_date]]-TableRefills3[[#This Row],[prev_refill_end]])</f>
        <v>0</v>
      </c>
      <c r="I455">
        <f>IF(TableRefills3[[#This Row],[gap_days]]="",0,IF(TableRefills3[[#This Row],[gap_days]]&gt;30,1,0))</f>
        <v>0</v>
      </c>
      <c r="J455">
        <f>_xlfn.MAXIFS(TableRefills3[discountinuation_flag], TableRefills3[patient_id], A455)</f>
        <v>0</v>
      </c>
      <c r="K455" s="1">
        <f>_xlfn.MINIFS(C:C,A:A,TableRefills3[[#This Row],[patient_id]])</f>
        <v>45785</v>
      </c>
      <c r="L455" s="1">
        <f>TableRefills3[[#This Row],[refill_date]]+TableRefills3[[#This Row],[quantity_days]]</f>
        <v>45845</v>
      </c>
    </row>
    <row r="456" spans="1:12" x14ac:dyDescent="0.25">
      <c r="A456" t="s">
        <v>105</v>
      </c>
      <c r="B456" t="s">
        <v>1607</v>
      </c>
      <c r="C456" s="1">
        <v>45847</v>
      </c>
      <c r="D456" s="9">
        <f t="shared" si="14"/>
        <v>3</v>
      </c>
      <c r="E456">
        <v>30</v>
      </c>
      <c r="F456" s="1">
        <f t="shared" si="15"/>
        <v>45815</v>
      </c>
      <c r="G456" s="1">
        <f>IF(TableRefills3[[#This Row],[prev_refill_days]]="","",TableRefills3[[#This Row],[prev_refill_days]]+TableRefills3[[#This Row],[quantity_days]])</f>
        <v>45845</v>
      </c>
      <c r="H456">
        <f>IF(TableRefills3[[#This Row],[prev_refill_end]]="","",TableRefills3[[#This Row],[refill_date]]-TableRefills3[[#This Row],[prev_refill_end]])</f>
        <v>2</v>
      </c>
      <c r="I456">
        <f>IF(TableRefills3[[#This Row],[gap_days]]="",0,IF(TableRefills3[[#This Row],[gap_days]]&gt;30,1,0))</f>
        <v>0</v>
      </c>
      <c r="J456">
        <f>_xlfn.MAXIFS(TableRefills3[discountinuation_flag], TableRefills3[patient_id], A456)</f>
        <v>0</v>
      </c>
      <c r="K456" s="1">
        <f>_xlfn.MINIFS(C:C,A:A,TableRefills3[[#This Row],[patient_id]])</f>
        <v>45785</v>
      </c>
      <c r="L456" s="1">
        <f>TableRefills3[[#This Row],[refill_date]]+TableRefills3[[#This Row],[quantity_days]]</f>
        <v>45877</v>
      </c>
    </row>
    <row r="457" spans="1:12" x14ac:dyDescent="0.25">
      <c r="A457" t="s">
        <v>105</v>
      </c>
      <c r="B457" t="s">
        <v>1607</v>
      </c>
      <c r="C457" s="1">
        <v>45875</v>
      </c>
      <c r="D457" s="9">
        <f t="shared" si="14"/>
        <v>4</v>
      </c>
      <c r="E457">
        <v>30</v>
      </c>
      <c r="F457" s="1">
        <f t="shared" si="15"/>
        <v>45847</v>
      </c>
      <c r="G457" s="1">
        <f>IF(TableRefills3[[#This Row],[prev_refill_days]]="","",TableRefills3[[#This Row],[prev_refill_days]]+TableRefills3[[#This Row],[quantity_days]])</f>
        <v>45877</v>
      </c>
      <c r="H457">
        <f>IF(TableRefills3[[#This Row],[prev_refill_end]]="","",TableRefills3[[#This Row],[refill_date]]-TableRefills3[[#This Row],[prev_refill_end]])</f>
        <v>-2</v>
      </c>
      <c r="I457">
        <f>IF(TableRefills3[[#This Row],[gap_days]]="",0,IF(TableRefills3[[#This Row],[gap_days]]&gt;30,1,0))</f>
        <v>0</v>
      </c>
      <c r="J457">
        <f>_xlfn.MAXIFS(TableRefills3[discountinuation_flag], TableRefills3[patient_id], A457)</f>
        <v>0</v>
      </c>
      <c r="K457" s="1">
        <f>_xlfn.MINIFS(C:C,A:A,TableRefills3[[#This Row],[patient_id]])</f>
        <v>45785</v>
      </c>
      <c r="L457" s="1">
        <f>TableRefills3[[#This Row],[refill_date]]+TableRefills3[[#This Row],[quantity_days]]</f>
        <v>45905</v>
      </c>
    </row>
    <row r="458" spans="1:12" x14ac:dyDescent="0.25">
      <c r="A458" t="s">
        <v>105</v>
      </c>
      <c r="B458" t="s">
        <v>1607</v>
      </c>
      <c r="C458" s="1">
        <v>45904</v>
      </c>
      <c r="D458" s="9">
        <f t="shared" si="14"/>
        <v>5</v>
      </c>
      <c r="E458">
        <v>30</v>
      </c>
      <c r="F458" s="1">
        <f t="shared" si="15"/>
        <v>45875</v>
      </c>
      <c r="G458" s="1">
        <f>IF(TableRefills3[[#This Row],[prev_refill_days]]="","",TableRefills3[[#This Row],[prev_refill_days]]+TableRefills3[[#This Row],[quantity_days]])</f>
        <v>45905</v>
      </c>
      <c r="H458">
        <f>IF(TableRefills3[[#This Row],[prev_refill_end]]="","",TableRefills3[[#This Row],[refill_date]]-TableRefills3[[#This Row],[prev_refill_end]])</f>
        <v>-1</v>
      </c>
      <c r="I458">
        <f>IF(TableRefills3[[#This Row],[gap_days]]="",0,IF(TableRefills3[[#This Row],[gap_days]]&gt;30,1,0))</f>
        <v>0</v>
      </c>
      <c r="J458">
        <f>_xlfn.MAXIFS(TableRefills3[discountinuation_flag], TableRefills3[patient_id], A458)</f>
        <v>0</v>
      </c>
      <c r="K458" s="1">
        <f>_xlfn.MINIFS(C:C,A:A,TableRefills3[[#This Row],[patient_id]])</f>
        <v>45785</v>
      </c>
      <c r="L458" s="1">
        <f>TableRefills3[[#This Row],[refill_date]]+TableRefills3[[#This Row],[quantity_days]]</f>
        <v>45934</v>
      </c>
    </row>
    <row r="459" spans="1:12" x14ac:dyDescent="0.25">
      <c r="A459" t="s">
        <v>105</v>
      </c>
      <c r="B459" t="s">
        <v>1607</v>
      </c>
      <c r="C459" s="1">
        <v>45931</v>
      </c>
      <c r="D459" s="9">
        <f t="shared" si="14"/>
        <v>6</v>
      </c>
      <c r="E459">
        <v>30</v>
      </c>
      <c r="F459" s="1">
        <f t="shared" si="15"/>
        <v>45904</v>
      </c>
      <c r="G459" s="1">
        <f>IF(TableRefills3[[#This Row],[prev_refill_days]]="","",TableRefills3[[#This Row],[prev_refill_days]]+TableRefills3[[#This Row],[quantity_days]])</f>
        <v>45934</v>
      </c>
      <c r="H459">
        <f>IF(TableRefills3[[#This Row],[prev_refill_end]]="","",TableRefills3[[#This Row],[refill_date]]-TableRefills3[[#This Row],[prev_refill_end]])</f>
        <v>-3</v>
      </c>
      <c r="I459">
        <f>IF(TableRefills3[[#This Row],[gap_days]]="",0,IF(TableRefills3[[#This Row],[gap_days]]&gt;30,1,0))</f>
        <v>0</v>
      </c>
      <c r="J459">
        <f>_xlfn.MAXIFS(TableRefills3[discountinuation_flag], TableRefills3[patient_id], A459)</f>
        <v>0</v>
      </c>
      <c r="K459" s="1">
        <f>_xlfn.MINIFS(C:C,A:A,TableRefills3[[#This Row],[patient_id]])</f>
        <v>45785</v>
      </c>
      <c r="L459" s="1">
        <f>TableRefills3[[#This Row],[refill_date]]+TableRefills3[[#This Row],[quantity_days]]</f>
        <v>45961</v>
      </c>
    </row>
    <row r="460" spans="1:12" x14ac:dyDescent="0.25">
      <c r="A460" t="s">
        <v>106</v>
      </c>
      <c r="B460" t="s">
        <v>1614</v>
      </c>
      <c r="C460" s="1">
        <v>45834</v>
      </c>
      <c r="D460" s="9">
        <f t="shared" si="14"/>
        <v>1</v>
      </c>
      <c r="E460">
        <v>28</v>
      </c>
      <c r="F460" s="1" t="str">
        <f t="shared" si="15"/>
        <v/>
      </c>
      <c r="G460" s="1" t="str">
        <f>IF(TableRefills3[[#This Row],[prev_refill_days]]="","",TableRefills3[[#This Row],[prev_refill_days]]+TableRefills3[[#This Row],[quantity_days]])</f>
        <v/>
      </c>
      <c r="H460" t="str">
        <f>IF(TableRefills3[[#This Row],[prev_refill_end]]="","",TableRefills3[[#This Row],[refill_date]]-TableRefills3[[#This Row],[prev_refill_end]])</f>
        <v/>
      </c>
      <c r="I460">
        <f>IF(TableRefills3[[#This Row],[gap_days]]="",0,IF(TableRefills3[[#This Row],[gap_days]]&gt;30,1,0))</f>
        <v>0</v>
      </c>
      <c r="J460">
        <f>_xlfn.MAXIFS(TableRefills3[discountinuation_flag], TableRefills3[patient_id], A460)</f>
        <v>0</v>
      </c>
      <c r="K460" s="1">
        <f>_xlfn.MINIFS(C:C,A:A,TableRefills3[[#This Row],[patient_id]])</f>
        <v>45834</v>
      </c>
      <c r="L460" s="1">
        <f>TableRefills3[[#This Row],[refill_date]]+TableRefills3[[#This Row],[quantity_days]]</f>
        <v>45862</v>
      </c>
    </row>
    <row r="461" spans="1:12" x14ac:dyDescent="0.25">
      <c r="A461" t="s">
        <v>106</v>
      </c>
      <c r="B461" t="s">
        <v>1614</v>
      </c>
      <c r="C461" s="1">
        <v>45860</v>
      </c>
      <c r="D461" s="9">
        <f t="shared" si="14"/>
        <v>2</v>
      </c>
      <c r="E461">
        <v>28</v>
      </c>
      <c r="F461" s="1">
        <f t="shared" si="15"/>
        <v>45834</v>
      </c>
      <c r="G461" s="1">
        <f>IF(TableRefills3[[#This Row],[prev_refill_days]]="","",TableRefills3[[#This Row],[prev_refill_days]]+TableRefills3[[#This Row],[quantity_days]])</f>
        <v>45862</v>
      </c>
      <c r="H461">
        <f>IF(TableRefills3[[#This Row],[prev_refill_end]]="","",TableRefills3[[#This Row],[refill_date]]-TableRefills3[[#This Row],[prev_refill_end]])</f>
        <v>-2</v>
      </c>
      <c r="I461">
        <f>IF(TableRefills3[[#This Row],[gap_days]]="",0,IF(TableRefills3[[#This Row],[gap_days]]&gt;30,1,0))</f>
        <v>0</v>
      </c>
      <c r="J461">
        <f>_xlfn.MAXIFS(TableRefills3[discountinuation_flag], TableRefills3[patient_id], A461)</f>
        <v>0</v>
      </c>
      <c r="K461" s="1">
        <f>_xlfn.MINIFS(C:C,A:A,TableRefills3[[#This Row],[patient_id]])</f>
        <v>45834</v>
      </c>
      <c r="L461" s="1">
        <f>TableRefills3[[#This Row],[refill_date]]+TableRefills3[[#This Row],[quantity_days]]</f>
        <v>45888</v>
      </c>
    </row>
    <row r="462" spans="1:12" x14ac:dyDescent="0.25">
      <c r="A462" t="s">
        <v>106</v>
      </c>
      <c r="B462" t="s">
        <v>1614</v>
      </c>
      <c r="C462" s="1">
        <v>45888</v>
      </c>
      <c r="D462" s="9">
        <f t="shared" si="14"/>
        <v>3</v>
      </c>
      <c r="E462">
        <v>28</v>
      </c>
      <c r="F462" s="1">
        <f t="shared" si="15"/>
        <v>45860</v>
      </c>
      <c r="G462" s="1">
        <f>IF(TableRefills3[[#This Row],[prev_refill_days]]="","",TableRefills3[[#This Row],[prev_refill_days]]+TableRefills3[[#This Row],[quantity_days]])</f>
        <v>45888</v>
      </c>
      <c r="H462">
        <f>IF(TableRefills3[[#This Row],[prev_refill_end]]="","",TableRefills3[[#This Row],[refill_date]]-TableRefills3[[#This Row],[prev_refill_end]])</f>
        <v>0</v>
      </c>
      <c r="I462">
        <f>IF(TableRefills3[[#This Row],[gap_days]]="",0,IF(TableRefills3[[#This Row],[gap_days]]&gt;30,1,0))</f>
        <v>0</v>
      </c>
      <c r="J462">
        <f>_xlfn.MAXIFS(TableRefills3[discountinuation_flag], TableRefills3[patient_id], A462)</f>
        <v>0</v>
      </c>
      <c r="K462" s="1">
        <f>_xlfn.MINIFS(C:C,A:A,TableRefills3[[#This Row],[patient_id]])</f>
        <v>45834</v>
      </c>
      <c r="L462" s="1">
        <f>TableRefills3[[#This Row],[refill_date]]+TableRefills3[[#This Row],[quantity_days]]</f>
        <v>45916</v>
      </c>
    </row>
    <row r="463" spans="1:12" x14ac:dyDescent="0.25">
      <c r="A463" t="s">
        <v>106</v>
      </c>
      <c r="B463" t="s">
        <v>1614</v>
      </c>
      <c r="C463" s="1">
        <v>45913</v>
      </c>
      <c r="D463" s="9">
        <f t="shared" si="14"/>
        <v>4</v>
      </c>
      <c r="E463">
        <v>28</v>
      </c>
      <c r="F463" s="1">
        <f t="shared" si="15"/>
        <v>45888</v>
      </c>
      <c r="G463" s="1">
        <f>IF(TableRefills3[[#This Row],[prev_refill_days]]="","",TableRefills3[[#This Row],[prev_refill_days]]+TableRefills3[[#This Row],[quantity_days]])</f>
        <v>45916</v>
      </c>
      <c r="H463">
        <f>IF(TableRefills3[[#This Row],[prev_refill_end]]="","",TableRefills3[[#This Row],[refill_date]]-TableRefills3[[#This Row],[prev_refill_end]])</f>
        <v>-3</v>
      </c>
      <c r="I463">
        <f>IF(TableRefills3[[#This Row],[gap_days]]="",0,IF(TableRefills3[[#This Row],[gap_days]]&gt;30,1,0))</f>
        <v>0</v>
      </c>
      <c r="J463">
        <f>_xlfn.MAXIFS(TableRefills3[discountinuation_flag], TableRefills3[patient_id], A463)</f>
        <v>0</v>
      </c>
      <c r="K463" s="1">
        <f>_xlfn.MINIFS(C:C,A:A,TableRefills3[[#This Row],[patient_id]])</f>
        <v>45834</v>
      </c>
      <c r="L463" s="1">
        <f>TableRefills3[[#This Row],[refill_date]]+TableRefills3[[#This Row],[quantity_days]]</f>
        <v>45941</v>
      </c>
    </row>
    <row r="464" spans="1:12" x14ac:dyDescent="0.25">
      <c r="A464" t="s">
        <v>107</v>
      </c>
      <c r="B464" t="s">
        <v>1619</v>
      </c>
      <c r="C464" s="1">
        <v>45742</v>
      </c>
      <c r="D464" s="9">
        <f t="shared" si="14"/>
        <v>1</v>
      </c>
      <c r="E464">
        <v>21</v>
      </c>
      <c r="F464" s="1" t="str">
        <f t="shared" si="15"/>
        <v/>
      </c>
      <c r="G464" s="1" t="str">
        <f>IF(TableRefills3[[#This Row],[prev_refill_days]]="","",TableRefills3[[#This Row],[prev_refill_days]]+TableRefills3[[#This Row],[quantity_days]])</f>
        <v/>
      </c>
      <c r="H464" t="str">
        <f>IF(TableRefills3[[#This Row],[prev_refill_end]]="","",TableRefills3[[#This Row],[refill_date]]-TableRefills3[[#This Row],[prev_refill_end]])</f>
        <v/>
      </c>
      <c r="I464">
        <f>IF(TableRefills3[[#This Row],[gap_days]]="",0,IF(TableRefills3[[#This Row],[gap_days]]&gt;30,1,0))</f>
        <v>0</v>
      </c>
      <c r="J464">
        <f>_xlfn.MAXIFS(TableRefills3[discountinuation_flag], TableRefills3[patient_id], A464)</f>
        <v>0</v>
      </c>
      <c r="K464" s="1">
        <f>_xlfn.MINIFS(C:C,A:A,TableRefills3[[#This Row],[patient_id]])</f>
        <v>45742</v>
      </c>
      <c r="L464" s="1">
        <f>TableRefills3[[#This Row],[refill_date]]+TableRefills3[[#This Row],[quantity_days]]</f>
        <v>45763</v>
      </c>
    </row>
    <row r="465" spans="1:12" x14ac:dyDescent="0.25">
      <c r="A465" t="s">
        <v>107</v>
      </c>
      <c r="B465" t="s">
        <v>1619</v>
      </c>
      <c r="C465" s="1">
        <v>45763</v>
      </c>
      <c r="D465" s="9">
        <f t="shared" si="14"/>
        <v>2</v>
      </c>
      <c r="E465">
        <v>21</v>
      </c>
      <c r="F465" s="1">
        <f t="shared" si="15"/>
        <v>45742</v>
      </c>
      <c r="G465" s="1">
        <f>IF(TableRefills3[[#This Row],[prev_refill_days]]="","",TableRefills3[[#This Row],[prev_refill_days]]+TableRefills3[[#This Row],[quantity_days]])</f>
        <v>45763</v>
      </c>
      <c r="H465">
        <f>IF(TableRefills3[[#This Row],[prev_refill_end]]="","",TableRefills3[[#This Row],[refill_date]]-TableRefills3[[#This Row],[prev_refill_end]])</f>
        <v>0</v>
      </c>
      <c r="I465">
        <f>IF(TableRefills3[[#This Row],[gap_days]]="",0,IF(TableRefills3[[#This Row],[gap_days]]&gt;30,1,0))</f>
        <v>0</v>
      </c>
      <c r="J465">
        <f>_xlfn.MAXIFS(TableRefills3[discountinuation_flag], TableRefills3[patient_id], A465)</f>
        <v>0</v>
      </c>
      <c r="K465" s="1">
        <f>_xlfn.MINIFS(C:C,A:A,TableRefills3[[#This Row],[patient_id]])</f>
        <v>45742</v>
      </c>
      <c r="L465" s="1">
        <f>TableRefills3[[#This Row],[refill_date]]+TableRefills3[[#This Row],[quantity_days]]</f>
        <v>45784</v>
      </c>
    </row>
    <row r="466" spans="1:12" x14ac:dyDescent="0.25">
      <c r="A466" t="s">
        <v>107</v>
      </c>
      <c r="B466" t="s">
        <v>1619</v>
      </c>
      <c r="C466" s="1">
        <v>45782</v>
      </c>
      <c r="D466" s="9">
        <f t="shared" si="14"/>
        <v>3</v>
      </c>
      <c r="E466">
        <v>21</v>
      </c>
      <c r="F466" s="1">
        <f t="shared" si="15"/>
        <v>45763</v>
      </c>
      <c r="G466" s="1">
        <f>IF(TableRefills3[[#This Row],[prev_refill_days]]="","",TableRefills3[[#This Row],[prev_refill_days]]+TableRefills3[[#This Row],[quantity_days]])</f>
        <v>45784</v>
      </c>
      <c r="H466">
        <f>IF(TableRefills3[[#This Row],[prev_refill_end]]="","",TableRefills3[[#This Row],[refill_date]]-TableRefills3[[#This Row],[prev_refill_end]])</f>
        <v>-2</v>
      </c>
      <c r="I466">
        <f>IF(TableRefills3[[#This Row],[gap_days]]="",0,IF(TableRefills3[[#This Row],[gap_days]]&gt;30,1,0))</f>
        <v>0</v>
      </c>
      <c r="J466">
        <f>_xlfn.MAXIFS(TableRefills3[discountinuation_flag], TableRefills3[patient_id], A466)</f>
        <v>0</v>
      </c>
      <c r="K466" s="1">
        <f>_xlfn.MINIFS(C:C,A:A,TableRefills3[[#This Row],[patient_id]])</f>
        <v>45742</v>
      </c>
      <c r="L466" s="1">
        <f>TableRefills3[[#This Row],[refill_date]]+TableRefills3[[#This Row],[quantity_days]]</f>
        <v>45803</v>
      </c>
    </row>
    <row r="467" spans="1:12" x14ac:dyDescent="0.25">
      <c r="A467" t="s">
        <v>107</v>
      </c>
      <c r="B467" t="s">
        <v>1619</v>
      </c>
      <c r="C467" s="1">
        <v>45805</v>
      </c>
      <c r="D467" s="9">
        <f t="shared" si="14"/>
        <v>4</v>
      </c>
      <c r="E467">
        <v>21</v>
      </c>
      <c r="F467" s="1">
        <f t="shared" si="15"/>
        <v>45782</v>
      </c>
      <c r="G467" s="1">
        <f>IF(TableRefills3[[#This Row],[prev_refill_days]]="","",TableRefills3[[#This Row],[prev_refill_days]]+TableRefills3[[#This Row],[quantity_days]])</f>
        <v>45803</v>
      </c>
      <c r="H467">
        <f>IF(TableRefills3[[#This Row],[prev_refill_end]]="","",TableRefills3[[#This Row],[refill_date]]-TableRefills3[[#This Row],[prev_refill_end]])</f>
        <v>2</v>
      </c>
      <c r="I467">
        <f>IF(TableRefills3[[#This Row],[gap_days]]="",0,IF(TableRefills3[[#This Row],[gap_days]]&gt;30,1,0))</f>
        <v>0</v>
      </c>
      <c r="J467">
        <f>_xlfn.MAXIFS(TableRefills3[discountinuation_flag], TableRefills3[patient_id], A467)</f>
        <v>0</v>
      </c>
      <c r="K467" s="1">
        <f>_xlfn.MINIFS(C:C,A:A,TableRefills3[[#This Row],[patient_id]])</f>
        <v>45742</v>
      </c>
      <c r="L467" s="1">
        <f>TableRefills3[[#This Row],[refill_date]]+TableRefills3[[#This Row],[quantity_days]]</f>
        <v>45826</v>
      </c>
    </row>
    <row r="468" spans="1:12" x14ac:dyDescent="0.25">
      <c r="A468" t="s">
        <v>107</v>
      </c>
      <c r="B468" t="s">
        <v>1619</v>
      </c>
      <c r="C468" s="1">
        <v>45828</v>
      </c>
      <c r="D468" s="9">
        <f t="shared" si="14"/>
        <v>5</v>
      </c>
      <c r="E468">
        <v>21</v>
      </c>
      <c r="F468" s="1">
        <f t="shared" si="15"/>
        <v>45805</v>
      </c>
      <c r="G468" s="1">
        <f>IF(TableRefills3[[#This Row],[prev_refill_days]]="","",TableRefills3[[#This Row],[prev_refill_days]]+TableRefills3[[#This Row],[quantity_days]])</f>
        <v>45826</v>
      </c>
      <c r="H468">
        <f>IF(TableRefills3[[#This Row],[prev_refill_end]]="","",TableRefills3[[#This Row],[refill_date]]-TableRefills3[[#This Row],[prev_refill_end]])</f>
        <v>2</v>
      </c>
      <c r="I468">
        <f>IF(TableRefills3[[#This Row],[gap_days]]="",0,IF(TableRefills3[[#This Row],[gap_days]]&gt;30,1,0))</f>
        <v>0</v>
      </c>
      <c r="J468">
        <f>_xlfn.MAXIFS(TableRefills3[discountinuation_flag], TableRefills3[patient_id], A468)</f>
        <v>0</v>
      </c>
      <c r="K468" s="1">
        <f>_xlfn.MINIFS(C:C,A:A,TableRefills3[[#This Row],[patient_id]])</f>
        <v>45742</v>
      </c>
      <c r="L468" s="1">
        <f>TableRefills3[[#This Row],[refill_date]]+TableRefills3[[#This Row],[quantity_days]]</f>
        <v>45849</v>
      </c>
    </row>
    <row r="469" spans="1:12" x14ac:dyDescent="0.25">
      <c r="A469" t="s">
        <v>107</v>
      </c>
      <c r="B469" t="s">
        <v>1619</v>
      </c>
      <c r="C469" s="1">
        <v>45848</v>
      </c>
      <c r="D469" s="9">
        <f t="shared" si="14"/>
        <v>6</v>
      </c>
      <c r="E469">
        <v>21</v>
      </c>
      <c r="F469" s="1">
        <f t="shared" si="15"/>
        <v>45828</v>
      </c>
      <c r="G469" s="1">
        <f>IF(TableRefills3[[#This Row],[prev_refill_days]]="","",TableRefills3[[#This Row],[prev_refill_days]]+TableRefills3[[#This Row],[quantity_days]])</f>
        <v>45849</v>
      </c>
      <c r="H469">
        <f>IF(TableRefills3[[#This Row],[prev_refill_end]]="","",TableRefills3[[#This Row],[refill_date]]-TableRefills3[[#This Row],[prev_refill_end]])</f>
        <v>-1</v>
      </c>
      <c r="I469">
        <f>IF(TableRefills3[[#This Row],[gap_days]]="",0,IF(TableRefills3[[#This Row],[gap_days]]&gt;30,1,0))</f>
        <v>0</v>
      </c>
      <c r="J469">
        <f>_xlfn.MAXIFS(TableRefills3[discountinuation_flag], TableRefills3[patient_id], A469)</f>
        <v>0</v>
      </c>
      <c r="K469" s="1">
        <f>_xlfn.MINIFS(C:C,A:A,TableRefills3[[#This Row],[patient_id]])</f>
        <v>45742</v>
      </c>
      <c r="L469" s="1">
        <f>TableRefills3[[#This Row],[refill_date]]+TableRefills3[[#This Row],[quantity_days]]</f>
        <v>45869</v>
      </c>
    </row>
    <row r="470" spans="1:12" x14ac:dyDescent="0.25">
      <c r="A470" t="s">
        <v>108</v>
      </c>
      <c r="B470" t="s">
        <v>1626</v>
      </c>
      <c r="C470" s="1">
        <v>45658</v>
      </c>
      <c r="D470" s="9">
        <f t="shared" si="14"/>
        <v>1</v>
      </c>
      <c r="E470">
        <v>21</v>
      </c>
      <c r="F470" s="1" t="str">
        <f t="shared" si="15"/>
        <v/>
      </c>
      <c r="G470" s="1" t="str">
        <f>IF(TableRefills3[[#This Row],[prev_refill_days]]="","",TableRefills3[[#This Row],[prev_refill_days]]+TableRefills3[[#This Row],[quantity_days]])</f>
        <v/>
      </c>
      <c r="H470" t="str">
        <f>IF(TableRefills3[[#This Row],[prev_refill_end]]="","",TableRefills3[[#This Row],[refill_date]]-TableRefills3[[#This Row],[prev_refill_end]])</f>
        <v/>
      </c>
      <c r="I470">
        <f>IF(TableRefills3[[#This Row],[gap_days]]="",0,IF(TableRefills3[[#This Row],[gap_days]]&gt;30,1,0))</f>
        <v>0</v>
      </c>
      <c r="J470">
        <f>_xlfn.MAXIFS(TableRefills3[discountinuation_flag], TableRefills3[patient_id], A470)</f>
        <v>0</v>
      </c>
      <c r="K470" s="1">
        <f>_xlfn.MINIFS(C:C,A:A,TableRefills3[[#This Row],[patient_id]])</f>
        <v>45658</v>
      </c>
      <c r="L470" s="1">
        <f>TableRefills3[[#This Row],[refill_date]]+TableRefills3[[#This Row],[quantity_days]]</f>
        <v>45679</v>
      </c>
    </row>
    <row r="471" spans="1:12" x14ac:dyDescent="0.25">
      <c r="A471" t="s">
        <v>108</v>
      </c>
      <c r="B471" t="s">
        <v>1626</v>
      </c>
      <c r="C471" s="1">
        <v>45678</v>
      </c>
      <c r="D471" s="9">
        <f t="shared" si="14"/>
        <v>2</v>
      </c>
      <c r="E471">
        <v>21</v>
      </c>
      <c r="F471" s="1">
        <f t="shared" si="15"/>
        <v>45658</v>
      </c>
      <c r="G471" s="1">
        <f>IF(TableRefills3[[#This Row],[prev_refill_days]]="","",TableRefills3[[#This Row],[prev_refill_days]]+TableRefills3[[#This Row],[quantity_days]])</f>
        <v>45679</v>
      </c>
      <c r="H471">
        <f>IF(TableRefills3[[#This Row],[prev_refill_end]]="","",TableRefills3[[#This Row],[refill_date]]-TableRefills3[[#This Row],[prev_refill_end]])</f>
        <v>-1</v>
      </c>
      <c r="I471">
        <f>IF(TableRefills3[[#This Row],[gap_days]]="",0,IF(TableRefills3[[#This Row],[gap_days]]&gt;30,1,0))</f>
        <v>0</v>
      </c>
      <c r="J471">
        <f>_xlfn.MAXIFS(TableRefills3[discountinuation_flag], TableRefills3[patient_id], A471)</f>
        <v>0</v>
      </c>
      <c r="K471" s="1">
        <f>_xlfn.MINIFS(C:C,A:A,TableRefills3[[#This Row],[patient_id]])</f>
        <v>45658</v>
      </c>
      <c r="L471" s="1">
        <f>TableRefills3[[#This Row],[refill_date]]+TableRefills3[[#This Row],[quantity_days]]</f>
        <v>45699</v>
      </c>
    </row>
    <row r="472" spans="1:12" x14ac:dyDescent="0.25">
      <c r="A472" t="s">
        <v>108</v>
      </c>
      <c r="B472" t="s">
        <v>1626</v>
      </c>
      <c r="C472" s="1">
        <v>45696</v>
      </c>
      <c r="D472" s="9">
        <f t="shared" si="14"/>
        <v>3</v>
      </c>
      <c r="E472">
        <v>21</v>
      </c>
      <c r="F472" s="1">
        <f t="shared" si="15"/>
        <v>45678</v>
      </c>
      <c r="G472" s="1">
        <f>IF(TableRefills3[[#This Row],[prev_refill_days]]="","",TableRefills3[[#This Row],[prev_refill_days]]+TableRefills3[[#This Row],[quantity_days]])</f>
        <v>45699</v>
      </c>
      <c r="H472">
        <f>IF(TableRefills3[[#This Row],[prev_refill_end]]="","",TableRefills3[[#This Row],[refill_date]]-TableRefills3[[#This Row],[prev_refill_end]])</f>
        <v>-3</v>
      </c>
      <c r="I472">
        <f>IF(TableRefills3[[#This Row],[gap_days]]="",0,IF(TableRefills3[[#This Row],[gap_days]]&gt;30,1,0))</f>
        <v>0</v>
      </c>
      <c r="J472">
        <f>_xlfn.MAXIFS(TableRefills3[discountinuation_flag], TableRefills3[patient_id], A472)</f>
        <v>0</v>
      </c>
      <c r="K472" s="1">
        <f>_xlfn.MINIFS(C:C,A:A,TableRefills3[[#This Row],[patient_id]])</f>
        <v>45658</v>
      </c>
      <c r="L472" s="1">
        <f>TableRefills3[[#This Row],[refill_date]]+TableRefills3[[#This Row],[quantity_days]]</f>
        <v>45717</v>
      </c>
    </row>
    <row r="473" spans="1:12" x14ac:dyDescent="0.25">
      <c r="A473" t="s">
        <v>109</v>
      </c>
      <c r="B473" t="s">
        <v>1630</v>
      </c>
      <c r="C473" s="1">
        <v>45829</v>
      </c>
      <c r="D473" s="9">
        <f t="shared" si="14"/>
        <v>1</v>
      </c>
      <c r="E473">
        <v>28</v>
      </c>
      <c r="F473" s="1" t="str">
        <f t="shared" si="15"/>
        <v/>
      </c>
      <c r="G473" s="1" t="str">
        <f>IF(TableRefills3[[#This Row],[prev_refill_days]]="","",TableRefills3[[#This Row],[prev_refill_days]]+TableRefills3[[#This Row],[quantity_days]])</f>
        <v/>
      </c>
      <c r="H473" t="str">
        <f>IF(TableRefills3[[#This Row],[prev_refill_end]]="","",TableRefills3[[#This Row],[refill_date]]-TableRefills3[[#This Row],[prev_refill_end]])</f>
        <v/>
      </c>
      <c r="I473">
        <f>IF(TableRefills3[[#This Row],[gap_days]]="",0,IF(TableRefills3[[#This Row],[gap_days]]&gt;30,1,0))</f>
        <v>0</v>
      </c>
      <c r="J473">
        <f>_xlfn.MAXIFS(TableRefills3[discountinuation_flag], TableRefills3[patient_id], A473)</f>
        <v>0</v>
      </c>
      <c r="K473" s="1">
        <f>_xlfn.MINIFS(C:C,A:A,TableRefills3[[#This Row],[patient_id]])</f>
        <v>45829</v>
      </c>
      <c r="L473" s="1">
        <f>TableRefills3[[#This Row],[refill_date]]+TableRefills3[[#This Row],[quantity_days]]</f>
        <v>45857</v>
      </c>
    </row>
    <row r="474" spans="1:12" x14ac:dyDescent="0.25">
      <c r="A474" t="s">
        <v>109</v>
      </c>
      <c r="B474" t="s">
        <v>1630</v>
      </c>
      <c r="C474" s="1">
        <v>45855</v>
      </c>
      <c r="D474" s="9">
        <f t="shared" si="14"/>
        <v>2</v>
      </c>
      <c r="E474">
        <v>28</v>
      </c>
      <c r="F474" s="1">
        <f t="shared" si="15"/>
        <v>45829</v>
      </c>
      <c r="G474" s="1">
        <f>IF(TableRefills3[[#This Row],[prev_refill_days]]="","",TableRefills3[[#This Row],[prev_refill_days]]+TableRefills3[[#This Row],[quantity_days]])</f>
        <v>45857</v>
      </c>
      <c r="H474">
        <f>IF(TableRefills3[[#This Row],[prev_refill_end]]="","",TableRefills3[[#This Row],[refill_date]]-TableRefills3[[#This Row],[prev_refill_end]])</f>
        <v>-2</v>
      </c>
      <c r="I474">
        <f>IF(TableRefills3[[#This Row],[gap_days]]="",0,IF(TableRefills3[[#This Row],[gap_days]]&gt;30,1,0))</f>
        <v>0</v>
      </c>
      <c r="J474">
        <f>_xlfn.MAXIFS(TableRefills3[discountinuation_flag], TableRefills3[patient_id], A474)</f>
        <v>0</v>
      </c>
      <c r="K474" s="1">
        <f>_xlfn.MINIFS(C:C,A:A,TableRefills3[[#This Row],[patient_id]])</f>
        <v>45829</v>
      </c>
      <c r="L474" s="1">
        <f>TableRefills3[[#This Row],[refill_date]]+TableRefills3[[#This Row],[quantity_days]]</f>
        <v>45883</v>
      </c>
    </row>
    <row r="475" spans="1:12" x14ac:dyDescent="0.25">
      <c r="A475" t="s">
        <v>109</v>
      </c>
      <c r="B475" t="s">
        <v>1630</v>
      </c>
      <c r="C475" s="1">
        <v>45884</v>
      </c>
      <c r="D475" s="9">
        <f t="shared" si="14"/>
        <v>3</v>
      </c>
      <c r="E475">
        <v>28</v>
      </c>
      <c r="F475" s="1">
        <f t="shared" si="15"/>
        <v>45855</v>
      </c>
      <c r="G475" s="1">
        <f>IF(TableRefills3[[#This Row],[prev_refill_days]]="","",TableRefills3[[#This Row],[prev_refill_days]]+TableRefills3[[#This Row],[quantity_days]])</f>
        <v>45883</v>
      </c>
      <c r="H475">
        <f>IF(TableRefills3[[#This Row],[prev_refill_end]]="","",TableRefills3[[#This Row],[refill_date]]-TableRefills3[[#This Row],[prev_refill_end]])</f>
        <v>1</v>
      </c>
      <c r="I475">
        <f>IF(TableRefills3[[#This Row],[gap_days]]="",0,IF(TableRefills3[[#This Row],[gap_days]]&gt;30,1,0))</f>
        <v>0</v>
      </c>
      <c r="J475">
        <f>_xlfn.MAXIFS(TableRefills3[discountinuation_flag], TableRefills3[patient_id], A475)</f>
        <v>0</v>
      </c>
      <c r="K475" s="1">
        <f>_xlfn.MINIFS(C:C,A:A,TableRefills3[[#This Row],[patient_id]])</f>
        <v>45829</v>
      </c>
      <c r="L475" s="1">
        <f>TableRefills3[[#This Row],[refill_date]]+TableRefills3[[#This Row],[quantity_days]]</f>
        <v>45912</v>
      </c>
    </row>
    <row r="476" spans="1:12" x14ac:dyDescent="0.25">
      <c r="A476" t="s">
        <v>109</v>
      </c>
      <c r="B476" t="s">
        <v>1630</v>
      </c>
      <c r="C476" s="1">
        <v>45915</v>
      </c>
      <c r="D476" s="9">
        <f t="shared" si="14"/>
        <v>4</v>
      </c>
      <c r="E476">
        <v>28</v>
      </c>
      <c r="F476" s="1">
        <f t="shared" si="15"/>
        <v>45884</v>
      </c>
      <c r="G476" s="1">
        <f>IF(TableRefills3[[#This Row],[prev_refill_days]]="","",TableRefills3[[#This Row],[prev_refill_days]]+TableRefills3[[#This Row],[quantity_days]])</f>
        <v>45912</v>
      </c>
      <c r="H476">
        <f>IF(TableRefills3[[#This Row],[prev_refill_end]]="","",TableRefills3[[#This Row],[refill_date]]-TableRefills3[[#This Row],[prev_refill_end]])</f>
        <v>3</v>
      </c>
      <c r="I476">
        <f>IF(TableRefills3[[#This Row],[gap_days]]="",0,IF(TableRefills3[[#This Row],[gap_days]]&gt;30,1,0))</f>
        <v>0</v>
      </c>
      <c r="J476">
        <f>_xlfn.MAXIFS(TableRefills3[discountinuation_flag], TableRefills3[patient_id], A476)</f>
        <v>0</v>
      </c>
      <c r="K476" s="1">
        <f>_xlfn.MINIFS(C:C,A:A,TableRefills3[[#This Row],[patient_id]])</f>
        <v>45829</v>
      </c>
      <c r="L476" s="1">
        <f>TableRefills3[[#This Row],[refill_date]]+TableRefills3[[#This Row],[quantity_days]]</f>
        <v>45943</v>
      </c>
    </row>
    <row r="477" spans="1:12" x14ac:dyDescent="0.25">
      <c r="A477" t="s">
        <v>111</v>
      </c>
      <c r="B477" t="s">
        <v>1635</v>
      </c>
      <c r="C477" s="1">
        <v>45686</v>
      </c>
      <c r="D477" s="9">
        <f t="shared" si="14"/>
        <v>1</v>
      </c>
      <c r="E477">
        <v>30</v>
      </c>
      <c r="F477" s="1" t="str">
        <f t="shared" si="15"/>
        <v/>
      </c>
      <c r="G477" s="1" t="str">
        <f>IF(TableRefills3[[#This Row],[prev_refill_days]]="","",TableRefills3[[#This Row],[prev_refill_days]]+TableRefills3[[#This Row],[quantity_days]])</f>
        <v/>
      </c>
      <c r="H477" t="str">
        <f>IF(TableRefills3[[#This Row],[prev_refill_end]]="","",TableRefills3[[#This Row],[refill_date]]-TableRefills3[[#This Row],[prev_refill_end]])</f>
        <v/>
      </c>
      <c r="I477">
        <f>IF(TableRefills3[[#This Row],[gap_days]]="",0,IF(TableRefills3[[#This Row],[gap_days]]&gt;30,1,0))</f>
        <v>0</v>
      </c>
      <c r="J477">
        <f>_xlfn.MAXIFS(TableRefills3[discountinuation_flag], TableRefills3[patient_id], A477)</f>
        <v>0</v>
      </c>
      <c r="K477" s="1">
        <f>_xlfn.MINIFS(C:C,A:A,TableRefills3[[#This Row],[patient_id]])</f>
        <v>45686</v>
      </c>
      <c r="L477" s="1">
        <f>TableRefills3[[#This Row],[refill_date]]+TableRefills3[[#This Row],[quantity_days]]</f>
        <v>45716</v>
      </c>
    </row>
    <row r="478" spans="1:12" x14ac:dyDescent="0.25">
      <c r="A478" t="s">
        <v>111</v>
      </c>
      <c r="B478" t="s">
        <v>1635</v>
      </c>
      <c r="C478" s="1">
        <v>45716</v>
      </c>
      <c r="D478" s="9">
        <f t="shared" si="14"/>
        <v>2</v>
      </c>
      <c r="E478">
        <v>30</v>
      </c>
      <c r="F478" s="1">
        <f t="shared" si="15"/>
        <v>45686</v>
      </c>
      <c r="G478" s="1">
        <f>IF(TableRefills3[[#This Row],[prev_refill_days]]="","",TableRefills3[[#This Row],[prev_refill_days]]+TableRefills3[[#This Row],[quantity_days]])</f>
        <v>45716</v>
      </c>
      <c r="H478">
        <f>IF(TableRefills3[[#This Row],[prev_refill_end]]="","",TableRefills3[[#This Row],[refill_date]]-TableRefills3[[#This Row],[prev_refill_end]])</f>
        <v>0</v>
      </c>
      <c r="I478">
        <f>IF(TableRefills3[[#This Row],[gap_days]]="",0,IF(TableRefills3[[#This Row],[gap_days]]&gt;30,1,0))</f>
        <v>0</v>
      </c>
      <c r="J478">
        <f>_xlfn.MAXIFS(TableRefills3[discountinuation_flag], TableRefills3[patient_id], A478)</f>
        <v>0</v>
      </c>
      <c r="K478" s="1">
        <f>_xlfn.MINIFS(C:C,A:A,TableRefills3[[#This Row],[patient_id]])</f>
        <v>45686</v>
      </c>
      <c r="L478" s="1">
        <f>TableRefills3[[#This Row],[refill_date]]+TableRefills3[[#This Row],[quantity_days]]</f>
        <v>45746</v>
      </c>
    </row>
    <row r="479" spans="1:12" x14ac:dyDescent="0.25">
      <c r="A479" t="s">
        <v>111</v>
      </c>
      <c r="B479" t="s">
        <v>1635</v>
      </c>
      <c r="C479" s="1">
        <v>45746</v>
      </c>
      <c r="D479" s="9">
        <f t="shared" si="14"/>
        <v>3</v>
      </c>
      <c r="E479">
        <v>30</v>
      </c>
      <c r="F479" s="1">
        <f t="shared" si="15"/>
        <v>45716</v>
      </c>
      <c r="G479" s="1">
        <f>IF(TableRefills3[[#This Row],[prev_refill_days]]="","",TableRefills3[[#This Row],[prev_refill_days]]+TableRefills3[[#This Row],[quantity_days]])</f>
        <v>45746</v>
      </c>
      <c r="H479">
        <f>IF(TableRefills3[[#This Row],[prev_refill_end]]="","",TableRefills3[[#This Row],[refill_date]]-TableRefills3[[#This Row],[prev_refill_end]])</f>
        <v>0</v>
      </c>
      <c r="I479">
        <f>IF(TableRefills3[[#This Row],[gap_days]]="",0,IF(TableRefills3[[#This Row],[gap_days]]&gt;30,1,0))</f>
        <v>0</v>
      </c>
      <c r="J479">
        <f>_xlfn.MAXIFS(TableRefills3[discountinuation_flag], TableRefills3[patient_id], A479)</f>
        <v>0</v>
      </c>
      <c r="K479" s="1">
        <f>_xlfn.MINIFS(C:C,A:A,TableRefills3[[#This Row],[patient_id]])</f>
        <v>45686</v>
      </c>
      <c r="L479" s="1">
        <f>TableRefills3[[#This Row],[refill_date]]+TableRefills3[[#This Row],[quantity_days]]</f>
        <v>45776</v>
      </c>
    </row>
    <row r="480" spans="1:12" x14ac:dyDescent="0.25">
      <c r="A480" t="s">
        <v>111</v>
      </c>
      <c r="B480" t="s">
        <v>1635</v>
      </c>
      <c r="C480" s="1">
        <v>45777</v>
      </c>
      <c r="D480" s="9">
        <f t="shared" si="14"/>
        <v>4</v>
      </c>
      <c r="E480">
        <v>30</v>
      </c>
      <c r="F480" s="1">
        <f t="shared" si="15"/>
        <v>45746</v>
      </c>
      <c r="G480" s="1">
        <f>IF(TableRefills3[[#This Row],[prev_refill_days]]="","",TableRefills3[[#This Row],[prev_refill_days]]+TableRefills3[[#This Row],[quantity_days]])</f>
        <v>45776</v>
      </c>
      <c r="H480">
        <f>IF(TableRefills3[[#This Row],[prev_refill_end]]="","",TableRefills3[[#This Row],[refill_date]]-TableRefills3[[#This Row],[prev_refill_end]])</f>
        <v>1</v>
      </c>
      <c r="I480">
        <f>IF(TableRefills3[[#This Row],[gap_days]]="",0,IF(TableRefills3[[#This Row],[gap_days]]&gt;30,1,0))</f>
        <v>0</v>
      </c>
      <c r="J480">
        <f>_xlfn.MAXIFS(TableRefills3[discountinuation_flag], TableRefills3[patient_id], A480)</f>
        <v>0</v>
      </c>
      <c r="K480" s="1">
        <f>_xlfn.MINIFS(C:C,A:A,TableRefills3[[#This Row],[patient_id]])</f>
        <v>45686</v>
      </c>
      <c r="L480" s="1">
        <f>TableRefills3[[#This Row],[refill_date]]+TableRefills3[[#This Row],[quantity_days]]</f>
        <v>45807</v>
      </c>
    </row>
    <row r="481" spans="1:12" x14ac:dyDescent="0.25">
      <c r="A481" t="s">
        <v>112</v>
      </c>
      <c r="B481" t="s">
        <v>1640</v>
      </c>
      <c r="C481" s="1">
        <v>45829</v>
      </c>
      <c r="D481" s="9">
        <f t="shared" si="14"/>
        <v>1</v>
      </c>
      <c r="E481">
        <v>28</v>
      </c>
      <c r="F481" s="1" t="str">
        <f t="shared" si="15"/>
        <v/>
      </c>
      <c r="G481" s="1" t="str">
        <f>IF(TableRefills3[[#This Row],[prev_refill_days]]="","",TableRefills3[[#This Row],[prev_refill_days]]+TableRefills3[[#This Row],[quantity_days]])</f>
        <v/>
      </c>
      <c r="H481" t="str">
        <f>IF(TableRefills3[[#This Row],[prev_refill_end]]="","",TableRefills3[[#This Row],[refill_date]]-TableRefills3[[#This Row],[prev_refill_end]])</f>
        <v/>
      </c>
      <c r="I481">
        <f>IF(TableRefills3[[#This Row],[gap_days]]="",0,IF(TableRefills3[[#This Row],[gap_days]]&gt;30,1,0))</f>
        <v>0</v>
      </c>
      <c r="J481">
        <f>_xlfn.MAXIFS(TableRefills3[discountinuation_flag], TableRefills3[patient_id], A481)</f>
        <v>0</v>
      </c>
      <c r="K481" s="1">
        <f>_xlfn.MINIFS(C:C,A:A,TableRefills3[[#This Row],[patient_id]])</f>
        <v>45829</v>
      </c>
      <c r="L481" s="1">
        <f>TableRefills3[[#This Row],[refill_date]]+TableRefills3[[#This Row],[quantity_days]]</f>
        <v>45857</v>
      </c>
    </row>
    <row r="482" spans="1:12" x14ac:dyDescent="0.25">
      <c r="A482" t="s">
        <v>112</v>
      </c>
      <c r="B482" t="s">
        <v>1640</v>
      </c>
      <c r="C482" s="1">
        <v>45859</v>
      </c>
      <c r="D482" s="9">
        <f t="shared" si="14"/>
        <v>2</v>
      </c>
      <c r="E482">
        <v>28</v>
      </c>
      <c r="F482" s="1">
        <f t="shared" si="15"/>
        <v>45829</v>
      </c>
      <c r="G482" s="1">
        <f>IF(TableRefills3[[#This Row],[prev_refill_days]]="","",TableRefills3[[#This Row],[prev_refill_days]]+TableRefills3[[#This Row],[quantity_days]])</f>
        <v>45857</v>
      </c>
      <c r="H482">
        <f>IF(TableRefills3[[#This Row],[prev_refill_end]]="","",TableRefills3[[#This Row],[refill_date]]-TableRefills3[[#This Row],[prev_refill_end]])</f>
        <v>2</v>
      </c>
      <c r="I482">
        <f>IF(TableRefills3[[#This Row],[gap_days]]="",0,IF(TableRefills3[[#This Row],[gap_days]]&gt;30,1,0))</f>
        <v>0</v>
      </c>
      <c r="J482">
        <f>_xlfn.MAXIFS(TableRefills3[discountinuation_flag], TableRefills3[patient_id], A482)</f>
        <v>0</v>
      </c>
      <c r="K482" s="1">
        <f>_xlfn.MINIFS(C:C,A:A,TableRefills3[[#This Row],[patient_id]])</f>
        <v>45829</v>
      </c>
      <c r="L482" s="1">
        <f>TableRefills3[[#This Row],[refill_date]]+TableRefills3[[#This Row],[quantity_days]]</f>
        <v>45887</v>
      </c>
    </row>
    <row r="483" spans="1:12" x14ac:dyDescent="0.25">
      <c r="A483" t="s">
        <v>112</v>
      </c>
      <c r="B483" t="s">
        <v>1640</v>
      </c>
      <c r="C483" s="1">
        <v>45889</v>
      </c>
      <c r="D483" s="9">
        <f t="shared" si="14"/>
        <v>3</v>
      </c>
      <c r="E483">
        <v>28</v>
      </c>
      <c r="F483" s="1">
        <f t="shared" si="15"/>
        <v>45859</v>
      </c>
      <c r="G483" s="1">
        <f>IF(TableRefills3[[#This Row],[prev_refill_days]]="","",TableRefills3[[#This Row],[prev_refill_days]]+TableRefills3[[#This Row],[quantity_days]])</f>
        <v>45887</v>
      </c>
      <c r="H483">
        <f>IF(TableRefills3[[#This Row],[prev_refill_end]]="","",TableRefills3[[#This Row],[refill_date]]-TableRefills3[[#This Row],[prev_refill_end]])</f>
        <v>2</v>
      </c>
      <c r="I483">
        <f>IF(TableRefills3[[#This Row],[gap_days]]="",0,IF(TableRefills3[[#This Row],[gap_days]]&gt;30,1,0))</f>
        <v>0</v>
      </c>
      <c r="J483">
        <f>_xlfn.MAXIFS(TableRefills3[discountinuation_flag], TableRefills3[patient_id], A483)</f>
        <v>0</v>
      </c>
      <c r="K483" s="1">
        <f>_xlfn.MINIFS(C:C,A:A,TableRefills3[[#This Row],[patient_id]])</f>
        <v>45829</v>
      </c>
      <c r="L483" s="1">
        <f>TableRefills3[[#This Row],[refill_date]]+TableRefills3[[#This Row],[quantity_days]]</f>
        <v>45917</v>
      </c>
    </row>
    <row r="484" spans="1:12" x14ac:dyDescent="0.25">
      <c r="A484" t="s">
        <v>112</v>
      </c>
      <c r="B484" t="s">
        <v>1640</v>
      </c>
      <c r="C484" s="1">
        <v>45915</v>
      </c>
      <c r="D484" s="9">
        <f t="shared" si="14"/>
        <v>4</v>
      </c>
      <c r="E484">
        <v>28</v>
      </c>
      <c r="F484" s="1">
        <f t="shared" si="15"/>
        <v>45889</v>
      </c>
      <c r="G484" s="1">
        <f>IF(TableRefills3[[#This Row],[prev_refill_days]]="","",TableRefills3[[#This Row],[prev_refill_days]]+TableRefills3[[#This Row],[quantity_days]])</f>
        <v>45917</v>
      </c>
      <c r="H484">
        <f>IF(TableRefills3[[#This Row],[prev_refill_end]]="","",TableRefills3[[#This Row],[refill_date]]-TableRefills3[[#This Row],[prev_refill_end]])</f>
        <v>-2</v>
      </c>
      <c r="I484">
        <f>IF(TableRefills3[[#This Row],[gap_days]]="",0,IF(TableRefills3[[#This Row],[gap_days]]&gt;30,1,0))</f>
        <v>0</v>
      </c>
      <c r="J484">
        <f>_xlfn.MAXIFS(TableRefills3[discountinuation_flag], TableRefills3[patient_id], A484)</f>
        <v>0</v>
      </c>
      <c r="K484" s="1">
        <f>_xlfn.MINIFS(C:C,A:A,TableRefills3[[#This Row],[patient_id]])</f>
        <v>45829</v>
      </c>
      <c r="L484" s="1">
        <f>TableRefills3[[#This Row],[refill_date]]+TableRefills3[[#This Row],[quantity_days]]</f>
        <v>45943</v>
      </c>
    </row>
    <row r="485" spans="1:12" x14ac:dyDescent="0.25">
      <c r="A485" t="s">
        <v>112</v>
      </c>
      <c r="B485" t="s">
        <v>1640</v>
      </c>
      <c r="C485" s="1">
        <v>45943</v>
      </c>
      <c r="D485" s="9">
        <f t="shared" si="14"/>
        <v>5</v>
      </c>
      <c r="E485">
        <v>28</v>
      </c>
      <c r="F485" s="1">
        <f t="shared" si="15"/>
        <v>45915</v>
      </c>
      <c r="G485" s="1">
        <f>IF(TableRefills3[[#This Row],[prev_refill_days]]="","",TableRefills3[[#This Row],[prev_refill_days]]+TableRefills3[[#This Row],[quantity_days]])</f>
        <v>45943</v>
      </c>
      <c r="H485">
        <f>IF(TableRefills3[[#This Row],[prev_refill_end]]="","",TableRefills3[[#This Row],[refill_date]]-TableRefills3[[#This Row],[prev_refill_end]])</f>
        <v>0</v>
      </c>
      <c r="I485">
        <f>IF(TableRefills3[[#This Row],[gap_days]]="",0,IF(TableRefills3[[#This Row],[gap_days]]&gt;30,1,0))</f>
        <v>0</v>
      </c>
      <c r="J485">
        <f>_xlfn.MAXIFS(TableRefills3[discountinuation_flag], TableRefills3[patient_id], A485)</f>
        <v>0</v>
      </c>
      <c r="K485" s="1">
        <f>_xlfn.MINIFS(C:C,A:A,TableRefills3[[#This Row],[patient_id]])</f>
        <v>45829</v>
      </c>
      <c r="L485" s="1">
        <f>TableRefills3[[#This Row],[refill_date]]+TableRefills3[[#This Row],[quantity_days]]</f>
        <v>45971</v>
      </c>
    </row>
    <row r="486" spans="1:12" x14ac:dyDescent="0.25">
      <c r="A486" t="s">
        <v>113</v>
      </c>
      <c r="B486" t="s">
        <v>1646</v>
      </c>
      <c r="C486" s="1">
        <v>45696</v>
      </c>
      <c r="D486" s="9">
        <f t="shared" si="14"/>
        <v>1</v>
      </c>
      <c r="E486">
        <v>21</v>
      </c>
      <c r="F486" s="1" t="str">
        <f t="shared" si="15"/>
        <v/>
      </c>
      <c r="G486" s="1" t="str">
        <f>IF(TableRefills3[[#This Row],[prev_refill_days]]="","",TableRefills3[[#This Row],[prev_refill_days]]+TableRefills3[[#This Row],[quantity_days]])</f>
        <v/>
      </c>
      <c r="H486" t="str">
        <f>IF(TableRefills3[[#This Row],[prev_refill_end]]="","",TableRefills3[[#This Row],[refill_date]]-TableRefills3[[#This Row],[prev_refill_end]])</f>
        <v/>
      </c>
      <c r="I486">
        <f>IF(TableRefills3[[#This Row],[gap_days]]="",0,IF(TableRefills3[[#This Row],[gap_days]]&gt;30,1,0))</f>
        <v>0</v>
      </c>
      <c r="J486">
        <f>_xlfn.MAXIFS(TableRefills3[discountinuation_flag], TableRefills3[patient_id], A486)</f>
        <v>0</v>
      </c>
      <c r="K486" s="1">
        <f>_xlfn.MINIFS(C:C,A:A,TableRefills3[[#This Row],[patient_id]])</f>
        <v>45696</v>
      </c>
      <c r="L486" s="1">
        <f>TableRefills3[[#This Row],[refill_date]]+TableRefills3[[#This Row],[quantity_days]]</f>
        <v>45717</v>
      </c>
    </row>
    <row r="487" spans="1:12" x14ac:dyDescent="0.25">
      <c r="A487" t="s">
        <v>113</v>
      </c>
      <c r="B487" t="s">
        <v>1646</v>
      </c>
      <c r="C487" s="1">
        <v>45714</v>
      </c>
      <c r="D487" s="9">
        <f t="shared" si="14"/>
        <v>2</v>
      </c>
      <c r="E487">
        <v>21</v>
      </c>
      <c r="F487" s="1">
        <f t="shared" si="15"/>
        <v>45696</v>
      </c>
      <c r="G487" s="1">
        <f>IF(TableRefills3[[#This Row],[prev_refill_days]]="","",TableRefills3[[#This Row],[prev_refill_days]]+TableRefills3[[#This Row],[quantity_days]])</f>
        <v>45717</v>
      </c>
      <c r="H487">
        <f>IF(TableRefills3[[#This Row],[prev_refill_end]]="","",TableRefills3[[#This Row],[refill_date]]-TableRefills3[[#This Row],[prev_refill_end]])</f>
        <v>-3</v>
      </c>
      <c r="I487">
        <f>IF(TableRefills3[[#This Row],[gap_days]]="",0,IF(TableRefills3[[#This Row],[gap_days]]&gt;30,1,0))</f>
        <v>0</v>
      </c>
      <c r="J487">
        <f>_xlfn.MAXIFS(TableRefills3[discountinuation_flag], TableRefills3[patient_id], A487)</f>
        <v>0</v>
      </c>
      <c r="K487" s="1">
        <f>_xlfn.MINIFS(C:C,A:A,TableRefills3[[#This Row],[patient_id]])</f>
        <v>45696</v>
      </c>
      <c r="L487" s="1">
        <f>TableRefills3[[#This Row],[refill_date]]+TableRefills3[[#This Row],[quantity_days]]</f>
        <v>45735</v>
      </c>
    </row>
    <row r="488" spans="1:12" x14ac:dyDescent="0.25">
      <c r="A488" t="s">
        <v>113</v>
      </c>
      <c r="B488" t="s">
        <v>1646</v>
      </c>
      <c r="C488" s="1">
        <v>45735</v>
      </c>
      <c r="D488" s="9">
        <f t="shared" si="14"/>
        <v>3</v>
      </c>
      <c r="E488">
        <v>21</v>
      </c>
      <c r="F488" s="1">
        <f t="shared" si="15"/>
        <v>45714</v>
      </c>
      <c r="G488" s="1">
        <f>IF(TableRefills3[[#This Row],[prev_refill_days]]="","",TableRefills3[[#This Row],[prev_refill_days]]+TableRefills3[[#This Row],[quantity_days]])</f>
        <v>45735</v>
      </c>
      <c r="H488">
        <f>IF(TableRefills3[[#This Row],[prev_refill_end]]="","",TableRefills3[[#This Row],[refill_date]]-TableRefills3[[#This Row],[prev_refill_end]])</f>
        <v>0</v>
      </c>
      <c r="I488">
        <f>IF(TableRefills3[[#This Row],[gap_days]]="",0,IF(TableRefills3[[#This Row],[gap_days]]&gt;30,1,0))</f>
        <v>0</v>
      </c>
      <c r="J488">
        <f>_xlfn.MAXIFS(TableRefills3[discountinuation_flag], TableRefills3[patient_id], A488)</f>
        <v>0</v>
      </c>
      <c r="K488" s="1">
        <f>_xlfn.MINIFS(C:C,A:A,TableRefills3[[#This Row],[patient_id]])</f>
        <v>45696</v>
      </c>
      <c r="L488" s="1">
        <f>TableRefills3[[#This Row],[refill_date]]+TableRefills3[[#This Row],[quantity_days]]</f>
        <v>45756</v>
      </c>
    </row>
    <row r="489" spans="1:12" x14ac:dyDescent="0.25">
      <c r="A489" t="s">
        <v>114</v>
      </c>
      <c r="B489" t="s">
        <v>1650</v>
      </c>
      <c r="C489" s="1">
        <v>45788</v>
      </c>
      <c r="D489" s="9">
        <f t="shared" si="14"/>
        <v>1</v>
      </c>
      <c r="E489">
        <v>28</v>
      </c>
      <c r="F489" s="1" t="str">
        <f t="shared" si="15"/>
        <v/>
      </c>
      <c r="G489" s="1" t="str">
        <f>IF(TableRefills3[[#This Row],[prev_refill_days]]="","",TableRefills3[[#This Row],[prev_refill_days]]+TableRefills3[[#This Row],[quantity_days]])</f>
        <v/>
      </c>
      <c r="H489" t="str">
        <f>IF(TableRefills3[[#This Row],[prev_refill_end]]="","",TableRefills3[[#This Row],[refill_date]]-TableRefills3[[#This Row],[prev_refill_end]])</f>
        <v/>
      </c>
      <c r="I489">
        <f>IF(TableRefills3[[#This Row],[gap_days]]="",0,IF(TableRefills3[[#This Row],[gap_days]]&gt;30,1,0))</f>
        <v>0</v>
      </c>
      <c r="J489">
        <f>_xlfn.MAXIFS(TableRefills3[discountinuation_flag], TableRefills3[patient_id], A489)</f>
        <v>0</v>
      </c>
      <c r="K489" s="1">
        <f>_xlfn.MINIFS(C:C,A:A,TableRefills3[[#This Row],[patient_id]])</f>
        <v>45788</v>
      </c>
      <c r="L489" s="1">
        <f>TableRefills3[[#This Row],[refill_date]]+TableRefills3[[#This Row],[quantity_days]]</f>
        <v>45816</v>
      </c>
    </row>
    <row r="490" spans="1:12" x14ac:dyDescent="0.25">
      <c r="A490" t="s">
        <v>114</v>
      </c>
      <c r="B490" t="s">
        <v>1650</v>
      </c>
      <c r="C490" s="1">
        <v>45819</v>
      </c>
      <c r="D490" s="9">
        <f t="shared" si="14"/>
        <v>2</v>
      </c>
      <c r="E490">
        <v>28</v>
      </c>
      <c r="F490" s="1">
        <f t="shared" si="15"/>
        <v>45788</v>
      </c>
      <c r="G490" s="1">
        <f>IF(TableRefills3[[#This Row],[prev_refill_days]]="","",TableRefills3[[#This Row],[prev_refill_days]]+TableRefills3[[#This Row],[quantity_days]])</f>
        <v>45816</v>
      </c>
      <c r="H490">
        <f>IF(TableRefills3[[#This Row],[prev_refill_end]]="","",TableRefills3[[#This Row],[refill_date]]-TableRefills3[[#This Row],[prev_refill_end]])</f>
        <v>3</v>
      </c>
      <c r="I490">
        <f>IF(TableRefills3[[#This Row],[gap_days]]="",0,IF(TableRefills3[[#This Row],[gap_days]]&gt;30,1,0))</f>
        <v>0</v>
      </c>
      <c r="J490">
        <f>_xlfn.MAXIFS(TableRefills3[discountinuation_flag], TableRefills3[patient_id], A490)</f>
        <v>0</v>
      </c>
      <c r="K490" s="1">
        <f>_xlfn.MINIFS(C:C,A:A,TableRefills3[[#This Row],[patient_id]])</f>
        <v>45788</v>
      </c>
      <c r="L490" s="1">
        <f>TableRefills3[[#This Row],[refill_date]]+TableRefills3[[#This Row],[quantity_days]]</f>
        <v>45847</v>
      </c>
    </row>
    <row r="491" spans="1:12" x14ac:dyDescent="0.25">
      <c r="A491" t="s">
        <v>114</v>
      </c>
      <c r="B491" t="s">
        <v>1650</v>
      </c>
      <c r="C491" s="1">
        <v>45847</v>
      </c>
      <c r="D491" s="9">
        <f t="shared" si="14"/>
        <v>3</v>
      </c>
      <c r="E491">
        <v>28</v>
      </c>
      <c r="F491" s="1">
        <f t="shared" si="15"/>
        <v>45819</v>
      </c>
      <c r="G491" s="1">
        <f>IF(TableRefills3[[#This Row],[prev_refill_days]]="","",TableRefills3[[#This Row],[prev_refill_days]]+TableRefills3[[#This Row],[quantity_days]])</f>
        <v>45847</v>
      </c>
      <c r="H491">
        <f>IF(TableRefills3[[#This Row],[prev_refill_end]]="","",TableRefills3[[#This Row],[refill_date]]-TableRefills3[[#This Row],[prev_refill_end]])</f>
        <v>0</v>
      </c>
      <c r="I491">
        <f>IF(TableRefills3[[#This Row],[gap_days]]="",0,IF(TableRefills3[[#This Row],[gap_days]]&gt;30,1,0))</f>
        <v>0</v>
      </c>
      <c r="J491">
        <f>_xlfn.MAXIFS(TableRefills3[discountinuation_flag], TableRefills3[patient_id], A491)</f>
        <v>0</v>
      </c>
      <c r="K491" s="1">
        <f>_xlfn.MINIFS(C:C,A:A,TableRefills3[[#This Row],[patient_id]])</f>
        <v>45788</v>
      </c>
      <c r="L491" s="1">
        <f>TableRefills3[[#This Row],[refill_date]]+TableRefills3[[#This Row],[quantity_days]]</f>
        <v>45875</v>
      </c>
    </row>
    <row r="492" spans="1:12" x14ac:dyDescent="0.25">
      <c r="A492" t="s">
        <v>114</v>
      </c>
      <c r="B492" t="s">
        <v>1650</v>
      </c>
      <c r="C492" s="1">
        <v>45873</v>
      </c>
      <c r="D492" s="9">
        <f t="shared" si="14"/>
        <v>4</v>
      </c>
      <c r="E492">
        <v>28</v>
      </c>
      <c r="F492" s="1">
        <f t="shared" si="15"/>
        <v>45847</v>
      </c>
      <c r="G492" s="1">
        <f>IF(TableRefills3[[#This Row],[prev_refill_days]]="","",TableRefills3[[#This Row],[prev_refill_days]]+TableRefills3[[#This Row],[quantity_days]])</f>
        <v>45875</v>
      </c>
      <c r="H492">
        <f>IF(TableRefills3[[#This Row],[prev_refill_end]]="","",TableRefills3[[#This Row],[refill_date]]-TableRefills3[[#This Row],[prev_refill_end]])</f>
        <v>-2</v>
      </c>
      <c r="I492">
        <f>IF(TableRefills3[[#This Row],[gap_days]]="",0,IF(TableRefills3[[#This Row],[gap_days]]&gt;30,1,0))</f>
        <v>0</v>
      </c>
      <c r="J492">
        <f>_xlfn.MAXIFS(TableRefills3[discountinuation_flag], TableRefills3[patient_id], A492)</f>
        <v>0</v>
      </c>
      <c r="K492" s="1">
        <f>_xlfn.MINIFS(C:C,A:A,TableRefills3[[#This Row],[patient_id]])</f>
        <v>45788</v>
      </c>
      <c r="L492" s="1">
        <f>TableRefills3[[#This Row],[refill_date]]+TableRefills3[[#This Row],[quantity_days]]</f>
        <v>45901</v>
      </c>
    </row>
    <row r="493" spans="1:12" x14ac:dyDescent="0.25">
      <c r="A493" t="s">
        <v>114</v>
      </c>
      <c r="B493" t="s">
        <v>1650</v>
      </c>
      <c r="C493" s="1">
        <v>45902</v>
      </c>
      <c r="D493" s="9">
        <f t="shared" si="14"/>
        <v>5</v>
      </c>
      <c r="E493">
        <v>28</v>
      </c>
      <c r="F493" s="1">
        <f t="shared" si="15"/>
        <v>45873</v>
      </c>
      <c r="G493" s="1">
        <f>IF(TableRefills3[[#This Row],[prev_refill_days]]="","",TableRefills3[[#This Row],[prev_refill_days]]+TableRefills3[[#This Row],[quantity_days]])</f>
        <v>45901</v>
      </c>
      <c r="H493">
        <f>IF(TableRefills3[[#This Row],[prev_refill_end]]="","",TableRefills3[[#This Row],[refill_date]]-TableRefills3[[#This Row],[prev_refill_end]])</f>
        <v>1</v>
      </c>
      <c r="I493">
        <f>IF(TableRefills3[[#This Row],[gap_days]]="",0,IF(TableRefills3[[#This Row],[gap_days]]&gt;30,1,0))</f>
        <v>0</v>
      </c>
      <c r="J493">
        <f>_xlfn.MAXIFS(TableRefills3[discountinuation_flag], TableRefills3[patient_id], A493)</f>
        <v>0</v>
      </c>
      <c r="K493" s="1">
        <f>_xlfn.MINIFS(C:C,A:A,TableRefills3[[#This Row],[patient_id]])</f>
        <v>45788</v>
      </c>
      <c r="L493" s="1">
        <f>TableRefills3[[#This Row],[refill_date]]+TableRefills3[[#This Row],[quantity_days]]</f>
        <v>45930</v>
      </c>
    </row>
    <row r="494" spans="1:12" x14ac:dyDescent="0.25">
      <c r="A494" t="s">
        <v>114</v>
      </c>
      <c r="B494" t="s">
        <v>1650</v>
      </c>
      <c r="C494" s="1">
        <v>45932</v>
      </c>
      <c r="D494" s="9">
        <f t="shared" si="14"/>
        <v>6</v>
      </c>
      <c r="E494">
        <v>28</v>
      </c>
      <c r="F494" s="1">
        <f t="shared" si="15"/>
        <v>45902</v>
      </c>
      <c r="G494" s="1">
        <f>IF(TableRefills3[[#This Row],[prev_refill_days]]="","",TableRefills3[[#This Row],[prev_refill_days]]+TableRefills3[[#This Row],[quantity_days]])</f>
        <v>45930</v>
      </c>
      <c r="H494">
        <f>IF(TableRefills3[[#This Row],[prev_refill_end]]="","",TableRefills3[[#This Row],[refill_date]]-TableRefills3[[#This Row],[prev_refill_end]])</f>
        <v>2</v>
      </c>
      <c r="I494">
        <f>IF(TableRefills3[[#This Row],[gap_days]]="",0,IF(TableRefills3[[#This Row],[gap_days]]&gt;30,1,0))</f>
        <v>0</v>
      </c>
      <c r="J494">
        <f>_xlfn.MAXIFS(TableRefills3[discountinuation_flag], TableRefills3[patient_id], A494)</f>
        <v>0</v>
      </c>
      <c r="K494" s="1">
        <f>_xlfn.MINIFS(C:C,A:A,TableRefills3[[#This Row],[patient_id]])</f>
        <v>45788</v>
      </c>
      <c r="L494" s="1">
        <f>TableRefills3[[#This Row],[refill_date]]+TableRefills3[[#This Row],[quantity_days]]</f>
        <v>45960</v>
      </c>
    </row>
    <row r="495" spans="1:12" x14ac:dyDescent="0.25">
      <c r="A495" t="s">
        <v>115</v>
      </c>
      <c r="B495" t="s">
        <v>1657</v>
      </c>
      <c r="C495" s="1">
        <v>45683</v>
      </c>
      <c r="D495" s="9">
        <f t="shared" si="14"/>
        <v>1</v>
      </c>
      <c r="E495">
        <v>21</v>
      </c>
      <c r="F495" s="1" t="str">
        <f t="shared" si="15"/>
        <v/>
      </c>
      <c r="G495" s="1" t="str">
        <f>IF(TableRefills3[[#This Row],[prev_refill_days]]="","",TableRefills3[[#This Row],[prev_refill_days]]+TableRefills3[[#This Row],[quantity_days]])</f>
        <v/>
      </c>
      <c r="H495" t="str">
        <f>IF(TableRefills3[[#This Row],[prev_refill_end]]="","",TableRefills3[[#This Row],[refill_date]]-TableRefills3[[#This Row],[prev_refill_end]])</f>
        <v/>
      </c>
      <c r="I495">
        <f>IF(TableRefills3[[#This Row],[gap_days]]="",0,IF(TableRefills3[[#This Row],[gap_days]]&gt;30,1,0))</f>
        <v>0</v>
      </c>
      <c r="J495">
        <f>_xlfn.MAXIFS(TableRefills3[discountinuation_flag], TableRefills3[patient_id], A495)</f>
        <v>0</v>
      </c>
      <c r="K495" s="1">
        <f>_xlfn.MINIFS(C:C,A:A,TableRefills3[[#This Row],[patient_id]])</f>
        <v>45683</v>
      </c>
      <c r="L495" s="1">
        <f>TableRefills3[[#This Row],[refill_date]]+TableRefills3[[#This Row],[quantity_days]]</f>
        <v>45704</v>
      </c>
    </row>
    <row r="496" spans="1:12" x14ac:dyDescent="0.25">
      <c r="A496" t="s">
        <v>115</v>
      </c>
      <c r="B496" t="s">
        <v>1657</v>
      </c>
      <c r="C496" s="1">
        <v>45702</v>
      </c>
      <c r="D496" s="9">
        <f t="shared" si="14"/>
        <v>2</v>
      </c>
      <c r="E496">
        <v>21</v>
      </c>
      <c r="F496" s="1">
        <f t="shared" si="15"/>
        <v>45683</v>
      </c>
      <c r="G496" s="1">
        <f>IF(TableRefills3[[#This Row],[prev_refill_days]]="","",TableRefills3[[#This Row],[prev_refill_days]]+TableRefills3[[#This Row],[quantity_days]])</f>
        <v>45704</v>
      </c>
      <c r="H496">
        <f>IF(TableRefills3[[#This Row],[prev_refill_end]]="","",TableRefills3[[#This Row],[refill_date]]-TableRefills3[[#This Row],[prev_refill_end]])</f>
        <v>-2</v>
      </c>
      <c r="I496">
        <f>IF(TableRefills3[[#This Row],[gap_days]]="",0,IF(TableRefills3[[#This Row],[gap_days]]&gt;30,1,0))</f>
        <v>0</v>
      </c>
      <c r="J496">
        <f>_xlfn.MAXIFS(TableRefills3[discountinuation_flag], TableRefills3[patient_id], A496)</f>
        <v>0</v>
      </c>
      <c r="K496" s="1">
        <f>_xlfn.MINIFS(C:C,A:A,TableRefills3[[#This Row],[patient_id]])</f>
        <v>45683</v>
      </c>
      <c r="L496" s="1">
        <f>TableRefills3[[#This Row],[refill_date]]+TableRefills3[[#This Row],[quantity_days]]</f>
        <v>45723</v>
      </c>
    </row>
    <row r="497" spans="1:12" x14ac:dyDescent="0.25">
      <c r="A497" t="s">
        <v>115</v>
      </c>
      <c r="B497" t="s">
        <v>1657</v>
      </c>
      <c r="C497" s="1">
        <v>45720</v>
      </c>
      <c r="D497" s="9">
        <f t="shared" si="14"/>
        <v>3</v>
      </c>
      <c r="E497">
        <v>21</v>
      </c>
      <c r="F497" s="1">
        <f t="shared" si="15"/>
        <v>45702</v>
      </c>
      <c r="G497" s="1">
        <f>IF(TableRefills3[[#This Row],[prev_refill_days]]="","",TableRefills3[[#This Row],[prev_refill_days]]+TableRefills3[[#This Row],[quantity_days]])</f>
        <v>45723</v>
      </c>
      <c r="H497">
        <f>IF(TableRefills3[[#This Row],[prev_refill_end]]="","",TableRefills3[[#This Row],[refill_date]]-TableRefills3[[#This Row],[prev_refill_end]])</f>
        <v>-3</v>
      </c>
      <c r="I497">
        <f>IF(TableRefills3[[#This Row],[gap_days]]="",0,IF(TableRefills3[[#This Row],[gap_days]]&gt;30,1,0))</f>
        <v>0</v>
      </c>
      <c r="J497">
        <f>_xlfn.MAXIFS(TableRefills3[discountinuation_flag], TableRefills3[patient_id], A497)</f>
        <v>0</v>
      </c>
      <c r="K497" s="1">
        <f>_xlfn.MINIFS(C:C,A:A,TableRefills3[[#This Row],[patient_id]])</f>
        <v>45683</v>
      </c>
      <c r="L497" s="1">
        <f>TableRefills3[[#This Row],[refill_date]]+TableRefills3[[#This Row],[quantity_days]]</f>
        <v>45741</v>
      </c>
    </row>
    <row r="498" spans="1:12" x14ac:dyDescent="0.25">
      <c r="A498" t="s">
        <v>115</v>
      </c>
      <c r="B498" t="s">
        <v>1657</v>
      </c>
      <c r="C498" s="1">
        <v>45743</v>
      </c>
      <c r="D498" s="9">
        <f t="shared" si="14"/>
        <v>4</v>
      </c>
      <c r="E498">
        <v>21</v>
      </c>
      <c r="F498" s="1">
        <f t="shared" si="15"/>
        <v>45720</v>
      </c>
      <c r="G498" s="1">
        <f>IF(TableRefills3[[#This Row],[prev_refill_days]]="","",TableRefills3[[#This Row],[prev_refill_days]]+TableRefills3[[#This Row],[quantity_days]])</f>
        <v>45741</v>
      </c>
      <c r="H498">
        <f>IF(TableRefills3[[#This Row],[prev_refill_end]]="","",TableRefills3[[#This Row],[refill_date]]-TableRefills3[[#This Row],[prev_refill_end]])</f>
        <v>2</v>
      </c>
      <c r="I498">
        <f>IF(TableRefills3[[#This Row],[gap_days]]="",0,IF(TableRefills3[[#This Row],[gap_days]]&gt;30,1,0))</f>
        <v>0</v>
      </c>
      <c r="J498">
        <f>_xlfn.MAXIFS(TableRefills3[discountinuation_flag], TableRefills3[patient_id], A498)</f>
        <v>0</v>
      </c>
      <c r="K498" s="1">
        <f>_xlfn.MINIFS(C:C,A:A,TableRefills3[[#This Row],[patient_id]])</f>
        <v>45683</v>
      </c>
      <c r="L498" s="1">
        <f>TableRefills3[[#This Row],[refill_date]]+TableRefills3[[#This Row],[quantity_days]]</f>
        <v>45764</v>
      </c>
    </row>
    <row r="499" spans="1:12" x14ac:dyDescent="0.25">
      <c r="A499" t="s">
        <v>115</v>
      </c>
      <c r="B499" t="s">
        <v>1657</v>
      </c>
      <c r="C499" s="1">
        <v>45762</v>
      </c>
      <c r="D499" s="9">
        <f t="shared" si="14"/>
        <v>5</v>
      </c>
      <c r="E499">
        <v>21</v>
      </c>
      <c r="F499" s="1">
        <f t="shared" si="15"/>
        <v>45743</v>
      </c>
      <c r="G499" s="1">
        <f>IF(TableRefills3[[#This Row],[prev_refill_days]]="","",TableRefills3[[#This Row],[prev_refill_days]]+TableRefills3[[#This Row],[quantity_days]])</f>
        <v>45764</v>
      </c>
      <c r="H499">
        <f>IF(TableRefills3[[#This Row],[prev_refill_end]]="","",TableRefills3[[#This Row],[refill_date]]-TableRefills3[[#This Row],[prev_refill_end]])</f>
        <v>-2</v>
      </c>
      <c r="I499">
        <f>IF(TableRefills3[[#This Row],[gap_days]]="",0,IF(TableRefills3[[#This Row],[gap_days]]&gt;30,1,0))</f>
        <v>0</v>
      </c>
      <c r="J499">
        <f>_xlfn.MAXIFS(TableRefills3[discountinuation_flag], TableRefills3[patient_id], A499)</f>
        <v>0</v>
      </c>
      <c r="K499" s="1">
        <f>_xlfn.MINIFS(C:C,A:A,TableRefills3[[#This Row],[patient_id]])</f>
        <v>45683</v>
      </c>
      <c r="L499" s="1">
        <f>TableRefills3[[#This Row],[refill_date]]+TableRefills3[[#This Row],[quantity_days]]</f>
        <v>45783</v>
      </c>
    </row>
    <row r="500" spans="1:12" x14ac:dyDescent="0.25">
      <c r="A500" t="s">
        <v>116</v>
      </c>
      <c r="B500" t="s">
        <v>1663</v>
      </c>
      <c r="C500" s="1">
        <v>45822</v>
      </c>
      <c r="D500" s="9">
        <f t="shared" si="14"/>
        <v>1</v>
      </c>
      <c r="E500">
        <v>30</v>
      </c>
      <c r="F500" s="1" t="str">
        <f t="shared" si="15"/>
        <v/>
      </c>
      <c r="G500" s="1" t="str">
        <f>IF(TableRefills3[[#This Row],[prev_refill_days]]="","",TableRefills3[[#This Row],[prev_refill_days]]+TableRefills3[[#This Row],[quantity_days]])</f>
        <v/>
      </c>
      <c r="H500" t="str">
        <f>IF(TableRefills3[[#This Row],[prev_refill_end]]="","",TableRefills3[[#This Row],[refill_date]]-TableRefills3[[#This Row],[prev_refill_end]])</f>
        <v/>
      </c>
      <c r="I500">
        <f>IF(TableRefills3[[#This Row],[gap_days]]="",0,IF(TableRefills3[[#This Row],[gap_days]]&gt;30,1,0))</f>
        <v>0</v>
      </c>
      <c r="J500">
        <f>_xlfn.MAXIFS(TableRefills3[discountinuation_flag], TableRefills3[patient_id], A500)</f>
        <v>0</v>
      </c>
      <c r="K500" s="1">
        <f>_xlfn.MINIFS(C:C,A:A,TableRefills3[[#This Row],[patient_id]])</f>
        <v>45822</v>
      </c>
      <c r="L500" s="1">
        <f>TableRefills3[[#This Row],[refill_date]]+TableRefills3[[#This Row],[quantity_days]]</f>
        <v>45852</v>
      </c>
    </row>
    <row r="501" spans="1:12" x14ac:dyDescent="0.25">
      <c r="A501" t="s">
        <v>116</v>
      </c>
      <c r="B501" t="s">
        <v>1663</v>
      </c>
      <c r="C501" s="1">
        <v>45852</v>
      </c>
      <c r="D501" s="9">
        <f t="shared" si="14"/>
        <v>2</v>
      </c>
      <c r="E501">
        <v>30</v>
      </c>
      <c r="F501" s="1">
        <f t="shared" si="15"/>
        <v>45822</v>
      </c>
      <c r="G501" s="1">
        <f>IF(TableRefills3[[#This Row],[prev_refill_days]]="","",TableRefills3[[#This Row],[prev_refill_days]]+TableRefills3[[#This Row],[quantity_days]])</f>
        <v>45852</v>
      </c>
      <c r="H501">
        <f>IF(TableRefills3[[#This Row],[prev_refill_end]]="","",TableRefills3[[#This Row],[refill_date]]-TableRefills3[[#This Row],[prev_refill_end]])</f>
        <v>0</v>
      </c>
      <c r="I501">
        <f>IF(TableRefills3[[#This Row],[gap_days]]="",0,IF(TableRefills3[[#This Row],[gap_days]]&gt;30,1,0))</f>
        <v>0</v>
      </c>
      <c r="J501">
        <f>_xlfn.MAXIFS(TableRefills3[discountinuation_flag], TableRefills3[patient_id], A501)</f>
        <v>0</v>
      </c>
      <c r="K501" s="1">
        <f>_xlfn.MINIFS(C:C,A:A,TableRefills3[[#This Row],[patient_id]])</f>
        <v>45822</v>
      </c>
      <c r="L501" s="1">
        <f>TableRefills3[[#This Row],[refill_date]]+TableRefills3[[#This Row],[quantity_days]]</f>
        <v>45882</v>
      </c>
    </row>
    <row r="502" spans="1:12" x14ac:dyDescent="0.25">
      <c r="A502" t="s">
        <v>116</v>
      </c>
      <c r="B502" t="s">
        <v>1663</v>
      </c>
      <c r="C502" s="1">
        <v>45885</v>
      </c>
      <c r="D502" s="9">
        <f t="shared" si="14"/>
        <v>3</v>
      </c>
      <c r="E502">
        <v>30</v>
      </c>
      <c r="F502" s="1">
        <f t="shared" si="15"/>
        <v>45852</v>
      </c>
      <c r="G502" s="1">
        <f>IF(TableRefills3[[#This Row],[prev_refill_days]]="","",TableRefills3[[#This Row],[prev_refill_days]]+TableRefills3[[#This Row],[quantity_days]])</f>
        <v>45882</v>
      </c>
      <c r="H502">
        <f>IF(TableRefills3[[#This Row],[prev_refill_end]]="","",TableRefills3[[#This Row],[refill_date]]-TableRefills3[[#This Row],[prev_refill_end]])</f>
        <v>3</v>
      </c>
      <c r="I502">
        <f>IF(TableRefills3[[#This Row],[gap_days]]="",0,IF(TableRefills3[[#This Row],[gap_days]]&gt;30,1,0))</f>
        <v>0</v>
      </c>
      <c r="J502">
        <f>_xlfn.MAXIFS(TableRefills3[discountinuation_flag], TableRefills3[patient_id], A502)</f>
        <v>0</v>
      </c>
      <c r="K502" s="1">
        <f>_xlfn.MINIFS(C:C,A:A,TableRefills3[[#This Row],[patient_id]])</f>
        <v>45822</v>
      </c>
      <c r="L502" s="1">
        <f>TableRefills3[[#This Row],[refill_date]]+TableRefills3[[#This Row],[quantity_days]]</f>
        <v>45915</v>
      </c>
    </row>
    <row r="503" spans="1:12" x14ac:dyDescent="0.25">
      <c r="A503" t="s">
        <v>117</v>
      </c>
      <c r="B503" t="s">
        <v>1667</v>
      </c>
      <c r="C503" s="1">
        <v>45774</v>
      </c>
      <c r="D503" s="9">
        <f t="shared" si="14"/>
        <v>1</v>
      </c>
      <c r="E503">
        <v>28</v>
      </c>
      <c r="F503" s="1" t="str">
        <f t="shared" si="15"/>
        <v/>
      </c>
      <c r="G503" s="1" t="str">
        <f>IF(TableRefills3[[#This Row],[prev_refill_days]]="","",TableRefills3[[#This Row],[prev_refill_days]]+TableRefills3[[#This Row],[quantity_days]])</f>
        <v/>
      </c>
      <c r="H503" t="str">
        <f>IF(TableRefills3[[#This Row],[prev_refill_end]]="","",TableRefills3[[#This Row],[refill_date]]-TableRefills3[[#This Row],[prev_refill_end]])</f>
        <v/>
      </c>
      <c r="I503">
        <f>IF(TableRefills3[[#This Row],[gap_days]]="",0,IF(TableRefills3[[#This Row],[gap_days]]&gt;30,1,0))</f>
        <v>0</v>
      </c>
      <c r="J503">
        <f>_xlfn.MAXIFS(TableRefills3[discountinuation_flag], TableRefills3[patient_id], A503)</f>
        <v>0</v>
      </c>
      <c r="K503" s="1">
        <f>_xlfn.MINIFS(C:C,A:A,TableRefills3[[#This Row],[patient_id]])</f>
        <v>45774</v>
      </c>
      <c r="L503" s="1">
        <f>TableRefills3[[#This Row],[refill_date]]+TableRefills3[[#This Row],[quantity_days]]</f>
        <v>45802</v>
      </c>
    </row>
    <row r="504" spans="1:12" x14ac:dyDescent="0.25">
      <c r="A504" t="s">
        <v>117</v>
      </c>
      <c r="B504" t="s">
        <v>1667</v>
      </c>
      <c r="C504" s="1">
        <v>45805</v>
      </c>
      <c r="D504" s="9">
        <f t="shared" si="14"/>
        <v>2</v>
      </c>
      <c r="E504">
        <v>28</v>
      </c>
      <c r="F504" s="1">
        <f t="shared" si="15"/>
        <v>45774</v>
      </c>
      <c r="G504" s="1">
        <f>IF(TableRefills3[[#This Row],[prev_refill_days]]="","",TableRefills3[[#This Row],[prev_refill_days]]+TableRefills3[[#This Row],[quantity_days]])</f>
        <v>45802</v>
      </c>
      <c r="H504">
        <f>IF(TableRefills3[[#This Row],[prev_refill_end]]="","",TableRefills3[[#This Row],[refill_date]]-TableRefills3[[#This Row],[prev_refill_end]])</f>
        <v>3</v>
      </c>
      <c r="I504">
        <f>IF(TableRefills3[[#This Row],[gap_days]]="",0,IF(TableRefills3[[#This Row],[gap_days]]&gt;30,1,0))</f>
        <v>0</v>
      </c>
      <c r="J504">
        <f>_xlfn.MAXIFS(TableRefills3[discountinuation_flag], TableRefills3[patient_id], A504)</f>
        <v>0</v>
      </c>
      <c r="K504" s="1">
        <f>_xlfn.MINIFS(C:C,A:A,TableRefills3[[#This Row],[patient_id]])</f>
        <v>45774</v>
      </c>
      <c r="L504" s="1">
        <f>TableRefills3[[#This Row],[refill_date]]+TableRefills3[[#This Row],[quantity_days]]</f>
        <v>45833</v>
      </c>
    </row>
    <row r="505" spans="1:12" x14ac:dyDescent="0.25">
      <c r="A505" t="s">
        <v>117</v>
      </c>
      <c r="B505" t="s">
        <v>1667</v>
      </c>
      <c r="C505" s="1">
        <v>45833</v>
      </c>
      <c r="D505" s="9">
        <f t="shared" si="14"/>
        <v>3</v>
      </c>
      <c r="E505">
        <v>28</v>
      </c>
      <c r="F505" s="1">
        <f t="shared" si="15"/>
        <v>45805</v>
      </c>
      <c r="G505" s="1">
        <f>IF(TableRefills3[[#This Row],[prev_refill_days]]="","",TableRefills3[[#This Row],[prev_refill_days]]+TableRefills3[[#This Row],[quantity_days]])</f>
        <v>45833</v>
      </c>
      <c r="H505">
        <f>IF(TableRefills3[[#This Row],[prev_refill_end]]="","",TableRefills3[[#This Row],[refill_date]]-TableRefills3[[#This Row],[prev_refill_end]])</f>
        <v>0</v>
      </c>
      <c r="I505">
        <f>IF(TableRefills3[[#This Row],[gap_days]]="",0,IF(TableRefills3[[#This Row],[gap_days]]&gt;30,1,0))</f>
        <v>0</v>
      </c>
      <c r="J505">
        <f>_xlfn.MAXIFS(TableRefills3[discountinuation_flag], TableRefills3[patient_id], A505)</f>
        <v>0</v>
      </c>
      <c r="K505" s="1">
        <f>_xlfn.MINIFS(C:C,A:A,TableRefills3[[#This Row],[patient_id]])</f>
        <v>45774</v>
      </c>
      <c r="L505" s="1">
        <f>TableRefills3[[#This Row],[refill_date]]+TableRefills3[[#This Row],[quantity_days]]</f>
        <v>45861</v>
      </c>
    </row>
    <row r="506" spans="1:12" x14ac:dyDescent="0.25">
      <c r="A506" t="s">
        <v>117</v>
      </c>
      <c r="B506" t="s">
        <v>1667</v>
      </c>
      <c r="C506" s="1">
        <v>45862</v>
      </c>
      <c r="D506" s="9">
        <f t="shared" si="14"/>
        <v>4</v>
      </c>
      <c r="E506">
        <v>28</v>
      </c>
      <c r="F506" s="1">
        <f t="shared" si="15"/>
        <v>45833</v>
      </c>
      <c r="G506" s="1">
        <f>IF(TableRefills3[[#This Row],[prev_refill_days]]="","",TableRefills3[[#This Row],[prev_refill_days]]+TableRefills3[[#This Row],[quantity_days]])</f>
        <v>45861</v>
      </c>
      <c r="H506">
        <f>IF(TableRefills3[[#This Row],[prev_refill_end]]="","",TableRefills3[[#This Row],[refill_date]]-TableRefills3[[#This Row],[prev_refill_end]])</f>
        <v>1</v>
      </c>
      <c r="I506">
        <f>IF(TableRefills3[[#This Row],[gap_days]]="",0,IF(TableRefills3[[#This Row],[gap_days]]&gt;30,1,0))</f>
        <v>0</v>
      </c>
      <c r="J506">
        <f>_xlfn.MAXIFS(TableRefills3[discountinuation_flag], TableRefills3[patient_id], A506)</f>
        <v>0</v>
      </c>
      <c r="K506" s="1">
        <f>_xlfn.MINIFS(C:C,A:A,TableRefills3[[#This Row],[patient_id]])</f>
        <v>45774</v>
      </c>
      <c r="L506" s="1">
        <f>TableRefills3[[#This Row],[refill_date]]+TableRefills3[[#This Row],[quantity_days]]</f>
        <v>45890</v>
      </c>
    </row>
    <row r="507" spans="1:12" x14ac:dyDescent="0.25">
      <c r="A507" t="s">
        <v>117</v>
      </c>
      <c r="B507" t="s">
        <v>1667</v>
      </c>
      <c r="C507" s="1">
        <v>45889</v>
      </c>
      <c r="D507" s="9">
        <f t="shared" si="14"/>
        <v>5</v>
      </c>
      <c r="E507">
        <v>28</v>
      </c>
      <c r="F507" s="1">
        <f t="shared" si="15"/>
        <v>45862</v>
      </c>
      <c r="G507" s="1">
        <f>IF(TableRefills3[[#This Row],[prev_refill_days]]="","",TableRefills3[[#This Row],[prev_refill_days]]+TableRefills3[[#This Row],[quantity_days]])</f>
        <v>45890</v>
      </c>
      <c r="H507">
        <f>IF(TableRefills3[[#This Row],[prev_refill_end]]="","",TableRefills3[[#This Row],[refill_date]]-TableRefills3[[#This Row],[prev_refill_end]])</f>
        <v>-1</v>
      </c>
      <c r="I507">
        <f>IF(TableRefills3[[#This Row],[gap_days]]="",0,IF(TableRefills3[[#This Row],[gap_days]]&gt;30,1,0))</f>
        <v>0</v>
      </c>
      <c r="J507">
        <f>_xlfn.MAXIFS(TableRefills3[discountinuation_flag], TableRefills3[patient_id], A507)</f>
        <v>0</v>
      </c>
      <c r="K507" s="1">
        <f>_xlfn.MINIFS(C:C,A:A,TableRefills3[[#This Row],[patient_id]])</f>
        <v>45774</v>
      </c>
      <c r="L507" s="1">
        <f>TableRefills3[[#This Row],[refill_date]]+TableRefills3[[#This Row],[quantity_days]]</f>
        <v>45917</v>
      </c>
    </row>
    <row r="508" spans="1:12" x14ac:dyDescent="0.25">
      <c r="A508" t="s">
        <v>117</v>
      </c>
      <c r="B508" t="s">
        <v>1667</v>
      </c>
      <c r="C508" s="1">
        <v>45920</v>
      </c>
      <c r="D508" s="9">
        <f t="shared" si="14"/>
        <v>6</v>
      </c>
      <c r="E508">
        <v>28</v>
      </c>
      <c r="F508" s="1">
        <f t="shared" si="15"/>
        <v>45889</v>
      </c>
      <c r="G508" s="1">
        <f>IF(TableRefills3[[#This Row],[prev_refill_days]]="","",TableRefills3[[#This Row],[prev_refill_days]]+TableRefills3[[#This Row],[quantity_days]])</f>
        <v>45917</v>
      </c>
      <c r="H508">
        <f>IF(TableRefills3[[#This Row],[prev_refill_end]]="","",TableRefills3[[#This Row],[refill_date]]-TableRefills3[[#This Row],[prev_refill_end]])</f>
        <v>3</v>
      </c>
      <c r="I508">
        <f>IF(TableRefills3[[#This Row],[gap_days]]="",0,IF(TableRefills3[[#This Row],[gap_days]]&gt;30,1,0))</f>
        <v>0</v>
      </c>
      <c r="J508">
        <f>_xlfn.MAXIFS(TableRefills3[discountinuation_flag], TableRefills3[patient_id], A508)</f>
        <v>0</v>
      </c>
      <c r="K508" s="1">
        <f>_xlfn.MINIFS(C:C,A:A,TableRefills3[[#This Row],[patient_id]])</f>
        <v>45774</v>
      </c>
      <c r="L508" s="1">
        <f>TableRefills3[[#This Row],[refill_date]]+TableRefills3[[#This Row],[quantity_days]]</f>
        <v>45948</v>
      </c>
    </row>
    <row r="509" spans="1:12" x14ac:dyDescent="0.25">
      <c r="A509" t="s">
        <v>118</v>
      </c>
      <c r="B509" t="s">
        <v>1674</v>
      </c>
      <c r="C509" s="1">
        <v>45725</v>
      </c>
      <c r="D509" s="9">
        <f t="shared" si="14"/>
        <v>1</v>
      </c>
      <c r="E509">
        <v>30</v>
      </c>
      <c r="F509" s="1" t="str">
        <f t="shared" si="15"/>
        <v/>
      </c>
      <c r="G509" s="1" t="str">
        <f>IF(TableRefills3[[#This Row],[prev_refill_days]]="","",TableRefills3[[#This Row],[prev_refill_days]]+TableRefills3[[#This Row],[quantity_days]])</f>
        <v/>
      </c>
      <c r="H509" t="str">
        <f>IF(TableRefills3[[#This Row],[prev_refill_end]]="","",TableRefills3[[#This Row],[refill_date]]-TableRefills3[[#This Row],[prev_refill_end]])</f>
        <v/>
      </c>
      <c r="I509">
        <f>IF(TableRefills3[[#This Row],[gap_days]]="",0,IF(TableRefills3[[#This Row],[gap_days]]&gt;30,1,0))</f>
        <v>0</v>
      </c>
      <c r="J509">
        <f>_xlfn.MAXIFS(TableRefills3[discountinuation_flag], TableRefills3[patient_id], A509)</f>
        <v>0</v>
      </c>
      <c r="K509" s="1">
        <f>_xlfn.MINIFS(C:C,A:A,TableRefills3[[#This Row],[patient_id]])</f>
        <v>45725</v>
      </c>
      <c r="L509" s="1">
        <f>TableRefills3[[#This Row],[refill_date]]+TableRefills3[[#This Row],[quantity_days]]</f>
        <v>45755</v>
      </c>
    </row>
    <row r="510" spans="1:12" x14ac:dyDescent="0.25">
      <c r="A510" t="s">
        <v>118</v>
      </c>
      <c r="B510" t="s">
        <v>1674</v>
      </c>
      <c r="C510" s="1">
        <v>45756</v>
      </c>
      <c r="D510" s="9">
        <f t="shared" si="14"/>
        <v>2</v>
      </c>
      <c r="E510">
        <v>30</v>
      </c>
      <c r="F510" s="1">
        <f t="shared" si="15"/>
        <v>45725</v>
      </c>
      <c r="G510" s="1">
        <f>IF(TableRefills3[[#This Row],[prev_refill_days]]="","",TableRefills3[[#This Row],[prev_refill_days]]+TableRefills3[[#This Row],[quantity_days]])</f>
        <v>45755</v>
      </c>
      <c r="H510">
        <f>IF(TableRefills3[[#This Row],[prev_refill_end]]="","",TableRefills3[[#This Row],[refill_date]]-TableRefills3[[#This Row],[prev_refill_end]])</f>
        <v>1</v>
      </c>
      <c r="I510">
        <f>IF(TableRefills3[[#This Row],[gap_days]]="",0,IF(TableRefills3[[#This Row],[gap_days]]&gt;30,1,0))</f>
        <v>0</v>
      </c>
      <c r="J510">
        <f>_xlfn.MAXIFS(TableRefills3[discountinuation_flag], TableRefills3[patient_id], A510)</f>
        <v>0</v>
      </c>
      <c r="K510" s="1">
        <f>_xlfn.MINIFS(C:C,A:A,TableRefills3[[#This Row],[patient_id]])</f>
        <v>45725</v>
      </c>
      <c r="L510" s="1">
        <f>TableRefills3[[#This Row],[refill_date]]+TableRefills3[[#This Row],[quantity_days]]</f>
        <v>45786</v>
      </c>
    </row>
    <row r="511" spans="1:12" x14ac:dyDescent="0.25">
      <c r="A511" t="s">
        <v>118</v>
      </c>
      <c r="B511" t="s">
        <v>1674</v>
      </c>
      <c r="C511" s="1">
        <v>45788</v>
      </c>
      <c r="D511" s="9">
        <f t="shared" si="14"/>
        <v>3</v>
      </c>
      <c r="E511">
        <v>30</v>
      </c>
      <c r="F511" s="1">
        <f t="shared" si="15"/>
        <v>45756</v>
      </c>
      <c r="G511" s="1">
        <f>IF(TableRefills3[[#This Row],[prev_refill_days]]="","",TableRefills3[[#This Row],[prev_refill_days]]+TableRefills3[[#This Row],[quantity_days]])</f>
        <v>45786</v>
      </c>
      <c r="H511">
        <f>IF(TableRefills3[[#This Row],[prev_refill_end]]="","",TableRefills3[[#This Row],[refill_date]]-TableRefills3[[#This Row],[prev_refill_end]])</f>
        <v>2</v>
      </c>
      <c r="I511">
        <f>IF(TableRefills3[[#This Row],[gap_days]]="",0,IF(TableRefills3[[#This Row],[gap_days]]&gt;30,1,0))</f>
        <v>0</v>
      </c>
      <c r="J511">
        <f>_xlfn.MAXIFS(TableRefills3[discountinuation_flag], TableRefills3[patient_id], A511)</f>
        <v>0</v>
      </c>
      <c r="K511" s="1">
        <f>_xlfn.MINIFS(C:C,A:A,TableRefills3[[#This Row],[patient_id]])</f>
        <v>45725</v>
      </c>
      <c r="L511" s="1">
        <f>TableRefills3[[#This Row],[refill_date]]+TableRefills3[[#This Row],[quantity_days]]</f>
        <v>45818</v>
      </c>
    </row>
    <row r="512" spans="1:12" x14ac:dyDescent="0.25">
      <c r="A512" t="s">
        <v>118</v>
      </c>
      <c r="B512" t="s">
        <v>1674</v>
      </c>
      <c r="C512" s="1">
        <v>45819</v>
      </c>
      <c r="D512" s="9">
        <f t="shared" si="14"/>
        <v>4</v>
      </c>
      <c r="E512">
        <v>30</v>
      </c>
      <c r="F512" s="1">
        <f t="shared" si="15"/>
        <v>45788</v>
      </c>
      <c r="G512" s="1">
        <f>IF(TableRefills3[[#This Row],[prev_refill_days]]="","",TableRefills3[[#This Row],[prev_refill_days]]+TableRefills3[[#This Row],[quantity_days]])</f>
        <v>45818</v>
      </c>
      <c r="H512">
        <f>IF(TableRefills3[[#This Row],[prev_refill_end]]="","",TableRefills3[[#This Row],[refill_date]]-TableRefills3[[#This Row],[prev_refill_end]])</f>
        <v>1</v>
      </c>
      <c r="I512">
        <f>IF(TableRefills3[[#This Row],[gap_days]]="",0,IF(TableRefills3[[#This Row],[gap_days]]&gt;30,1,0))</f>
        <v>0</v>
      </c>
      <c r="J512">
        <f>_xlfn.MAXIFS(TableRefills3[discountinuation_flag], TableRefills3[patient_id], A512)</f>
        <v>0</v>
      </c>
      <c r="K512" s="1">
        <f>_xlfn.MINIFS(C:C,A:A,TableRefills3[[#This Row],[patient_id]])</f>
        <v>45725</v>
      </c>
      <c r="L512" s="1">
        <f>TableRefills3[[#This Row],[refill_date]]+TableRefills3[[#This Row],[quantity_days]]</f>
        <v>45849</v>
      </c>
    </row>
    <row r="513" spans="1:12" x14ac:dyDescent="0.25">
      <c r="A513" t="s">
        <v>119</v>
      </c>
      <c r="B513" t="s">
        <v>1679</v>
      </c>
      <c r="C513" s="1">
        <v>45670</v>
      </c>
      <c r="D513" s="9">
        <f t="shared" si="14"/>
        <v>1</v>
      </c>
      <c r="E513">
        <v>21</v>
      </c>
      <c r="F513" s="1" t="str">
        <f t="shared" si="15"/>
        <v/>
      </c>
      <c r="G513" s="1" t="str">
        <f>IF(TableRefills3[[#This Row],[prev_refill_days]]="","",TableRefills3[[#This Row],[prev_refill_days]]+TableRefills3[[#This Row],[quantity_days]])</f>
        <v/>
      </c>
      <c r="H513" t="str">
        <f>IF(TableRefills3[[#This Row],[prev_refill_end]]="","",TableRefills3[[#This Row],[refill_date]]-TableRefills3[[#This Row],[prev_refill_end]])</f>
        <v/>
      </c>
      <c r="I513">
        <f>IF(TableRefills3[[#This Row],[gap_days]]="",0,IF(TableRefills3[[#This Row],[gap_days]]&gt;30,1,0))</f>
        <v>0</v>
      </c>
      <c r="J513">
        <f>_xlfn.MAXIFS(TableRefills3[discountinuation_flag], TableRefills3[patient_id], A513)</f>
        <v>0</v>
      </c>
      <c r="K513" s="1">
        <f>_xlfn.MINIFS(C:C,A:A,TableRefills3[[#This Row],[patient_id]])</f>
        <v>45670</v>
      </c>
      <c r="L513" s="1">
        <f>TableRefills3[[#This Row],[refill_date]]+TableRefills3[[#This Row],[quantity_days]]</f>
        <v>45691</v>
      </c>
    </row>
    <row r="514" spans="1:12" x14ac:dyDescent="0.25">
      <c r="A514" t="s">
        <v>119</v>
      </c>
      <c r="B514" t="s">
        <v>1679</v>
      </c>
      <c r="C514" s="1">
        <v>45691</v>
      </c>
      <c r="D514" s="9">
        <f t="shared" ref="D514:D577" si="16">IF(A514=A513, D513+1, 1)</f>
        <v>2</v>
      </c>
      <c r="E514">
        <v>21</v>
      </c>
      <c r="F514" s="1">
        <f t="shared" ref="F514:F577" si="17">IF(A513=A514,C513,"")</f>
        <v>45670</v>
      </c>
      <c r="G514" s="1">
        <f>IF(TableRefills3[[#This Row],[prev_refill_days]]="","",TableRefills3[[#This Row],[prev_refill_days]]+TableRefills3[[#This Row],[quantity_days]])</f>
        <v>45691</v>
      </c>
      <c r="H514">
        <f>IF(TableRefills3[[#This Row],[prev_refill_end]]="","",TableRefills3[[#This Row],[refill_date]]-TableRefills3[[#This Row],[prev_refill_end]])</f>
        <v>0</v>
      </c>
      <c r="I514">
        <f>IF(TableRefills3[[#This Row],[gap_days]]="",0,IF(TableRefills3[[#This Row],[gap_days]]&gt;30,1,0))</f>
        <v>0</v>
      </c>
      <c r="J514">
        <f>_xlfn.MAXIFS(TableRefills3[discountinuation_flag], TableRefills3[patient_id], A514)</f>
        <v>0</v>
      </c>
      <c r="K514" s="1">
        <f>_xlfn.MINIFS(C:C,A:A,TableRefills3[[#This Row],[patient_id]])</f>
        <v>45670</v>
      </c>
      <c r="L514" s="1">
        <f>TableRefills3[[#This Row],[refill_date]]+TableRefills3[[#This Row],[quantity_days]]</f>
        <v>45712</v>
      </c>
    </row>
    <row r="515" spans="1:12" x14ac:dyDescent="0.25">
      <c r="A515" t="s">
        <v>119</v>
      </c>
      <c r="B515" t="s">
        <v>1679</v>
      </c>
      <c r="C515" s="1">
        <v>45711</v>
      </c>
      <c r="D515" s="9">
        <f t="shared" si="16"/>
        <v>3</v>
      </c>
      <c r="E515">
        <v>21</v>
      </c>
      <c r="F515" s="1">
        <f t="shared" si="17"/>
        <v>45691</v>
      </c>
      <c r="G515" s="1">
        <f>IF(TableRefills3[[#This Row],[prev_refill_days]]="","",TableRefills3[[#This Row],[prev_refill_days]]+TableRefills3[[#This Row],[quantity_days]])</f>
        <v>45712</v>
      </c>
      <c r="H515">
        <f>IF(TableRefills3[[#This Row],[prev_refill_end]]="","",TableRefills3[[#This Row],[refill_date]]-TableRefills3[[#This Row],[prev_refill_end]])</f>
        <v>-1</v>
      </c>
      <c r="I515">
        <f>IF(TableRefills3[[#This Row],[gap_days]]="",0,IF(TableRefills3[[#This Row],[gap_days]]&gt;30,1,0))</f>
        <v>0</v>
      </c>
      <c r="J515">
        <f>_xlfn.MAXIFS(TableRefills3[discountinuation_flag], TableRefills3[patient_id], A515)</f>
        <v>0</v>
      </c>
      <c r="K515" s="1">
        <f>_xlfn.MINIFS(C:C,A:A,TableRefills3[[#This Row],[patient_id]])</f>
        <v>45670</v>
      </c>
      <c r="L515" s="1">
        <f>TableRefills3[[#This Row],[refill_date]]+TableRefills3[[#This Row],[quantity_days]]</f>
        <v>45732</v>
      </c>
    </row>
    <row r="516" spans="1:12" x14ac:dyDescent="0.25">
      <c r="A516" t="s">
        <v>119</v>
      </c>
      <c r="B516" t="s">
        <v>1679</v>
      </c>
      <c r="C516" s="1">
        <v>45730</v>
      </c>
      <c r="D516" s="9">
        <f t="shared" si="16"/>
        <v>4</v>
      </c>
      <c r="E516">
        <v>21</v>
      </c>
      <c r="F516" s="1">
        <f t="shared" si="17"/>
        <v>45711</v>
      </c>
      <c r="G516" s="1">
        <f>IF(TableRefills3[[#This Row],[prev_refill_days]]="","",TableRefills3[[#This Row],[prev_refill_days]]+TableRefills3[[#This Row],[quantity_days]])</f>
        <v>45732</v>
      </c>
      <c r="H516">
        <f>IF(TableRefills3[[#This Row],[prev_refill_end]]="","",TableRefills3[[#This Row],[refill_date]]-TableRefills3[[#This Row],[prev_refill_end]])</f>
        <v>-2</v>
      </c>
      <c r="I516">
        <f>IF(TableRefills3[[#This Row],[gap_days]]="",0,IF(TableRefills3[[#This Row],[gap_days]]&gt;30,1,0))</f>
        <v>0</v>
      </c>
      <c r="J516">
        <f>_xlfn.MAXIFS(TableRefills3[discountinuation_flag], TableRefills3[patient_id], A516)</f>
        <v>0</v>
      </c>
      <c r="K516" s="1">
        <f>_xlfn.MINIFS(C:C,A:A,TableRefills3[[#This Row],[patient_id]])</f>
        <v>45670</v>
      </c>
      <c r="L516" s="1">
        <f>TableRefills3[[#This Row],[refill_date]]+TableRefills3[[#This Row],[quantity_days]]</f>
        <v>45751</v>
      </c>
    </row>
    <row r="517" spans="1:12" x14ac:dyDescent="0.25">
      <c r="A517" t="s">
        <v>119</v>
      </c>
      <c r="B517" t="s">
        <v>1679</v>
      </c>
      <c r="C517" s="1">
        <v>45752</v>
      </c>
      <c r="D517" s="9">
        <f t="shared" si="16"/>
        <v>5</v>
      </c>
      <c r="E517">
        <v>21</v>
      </c>
      <c r="F517" s="1">
        <f t="shared" si="17"/>
        <v>45730</v>
      </c>
      <c r="G517" s="1">
        <f>IF(TableRefills3[[#This Row],[prev_refill_days]]="","",TableRefills3[[#This Row],[prev_refill_days]]+TableRefills3[[#This Row],[quantity_days]])</f>
        <v>45751</v>
      </c>
      <c r="H517">
        <f>IF(TableRefills3[[#This Row],[prev_refill_end]]="","",TableRefills3[[#This Row],[refill_date]]-TableRefills3[[#This Row],[prev_refill_end]])</f>
        <v>1</v>
      </c>
      <c r="I517">
        <f>IF(TableRefills3[[#This Row],[gap_days]]="",0,IF(TableRefills3[[#This Row],[gap_days]]&gt;30,1,0))</f>
        <v>0</v>
      </c>
      <c r="J517">
        <f>_xlfn.MAXIFS(TableRefills3[discountinuation_flag], TableRefills3[patient_id], A517)</f>
        <v>0</v>
      </c>
      <c r="K517" s="1">
        <f>_xlfn.MINIFS(C:C,A:A,TableRefills3[[#This Row],[patient_id]])</f>
        <v>45670</v>
      </c>
      <c r="L517" s="1">
        <f>TableRefills3[[#This Row],[refill_date]]+TableRefills3[[#This Row],[quantity_days]]</f>
        <v>45773</v>
      </c>
    </row>
    <row r="518" spans="1:12" x14ac:dyDescent="0.25">
      <c r="A518" t="s">
        <v>119</v>
      </c>
      <c r="B518" t="s">
        <v>1679</v>
      </c>
      <c r="C518" s="1">
        <v>45771</v>
      </c>
      <c r="D518" s="9">
        <f t="shared" si="16"/>
        <v>6</v>
      </c>
      <c r="E518">
        <v>21</v>
      </c>
      <c r="F518" s="1">
        <f t="shared" si="17"/>
        <v>45752</v>
      </c>
      <c r="G518" s="1">
        <f>IF(TableRefills3[[#This Row],[prev_refill_days]]="","",TableRefills3[[#This Row],[prev_refill_days]]+TableRefills3[[#This Row],[quantity_days]])</f>
        <v>45773</v>
      </c>
      <c r="H518">
        <f>IF(TableRefills3[[#This Row],[prev_refill_end]]="","",TableRefills3[[#This Row],[refill_date]]-TableRefills3[[#This Row],[prev_refill_end]])</f>
        <v>-2</v>
      </c>
      <c r="I518">
        <f>IF(TableRefills3[[#This Row],[gap_days]]="",0,IF(TableRefills3[[#This Row],[gap_days]]&gt;30,1,0))</f>
        <v>0</v>
      </c>
      <c r="J518">
        <f>_xlfn.MAXIFS(TableRefills3[discountinuation_flag], TableRefills3[patient_id], A518)</f>
        <v>0</v>
      </c>
      <c r="K518" s="1">
        <f>_xlfn.MINIFS(C:C,A:A,TableRefills3[[#This Row],[patient_id]])</f>
        <v>45670</v>
      </c>
      <c r="L518" s="1">
        <f>TableRefills3[[#This Row],[refill_date]]+TableRefills3[[#This Row],[quantity_days]]</f>
        <v>45792</v>
      </c>
    </row>
    <row r="519" spans="1:12" x14ac:dyDescent="0.25">
      <c r="A519" t="s">
        <v>120</v>
      </c>
      <c r="B519" t="s">
        <v>1686</v>
      </c>
      <c r="C519" s="1">
        <v>45702</v>
      </c>
      <c r="D519" s="9">
        <f t="shared" si="16"/>
        <v>1</v>
      </c>
      <c r="E519">
        <v>30</v>
      </c>
      <c r="F519" s="1" t="str">
        <f t="shared" si="17"/>
        <v/>
      </c>
      <c r="G519" s="1" t="str">
        <f>IF(TableRefills3[[#This Row],[prev_refill_days]]="","",TableRefills3[[#This Row],[prev_refill_days]]+TableRefills3[[#This Row],[quantity_days]])</f>
        <v/>
      </c>
      <c r="H519" t="str">
        <f>IF(TableRefills3[[#This Row],[prev_refill_end]]="","",TableRefills3[[#This Row],[refill_date]]-TableRefills3[[#This Row],[prev_refill_end]])</f>
        <v/>
      </c>
      <c r="I519">
        <f>IF(TableRefills3[[#This Row],[gap_days]]="",0,IF(TableRefills3[[#This Row],[gap_days]]&gt;30,1,0))</f>
        <v>0</v>
      </c>
      <c r="J519">
        <f>_xlfn.MAXIFS(TableRefills3[discountinuation_flag], TableRefills3[patient_id], A519)</f>
        <v>0</v>
      </c>
      <c r="K519" s="1">
        <f>_xlfn.MINIFS(C:C,A:A,TableRefills3[[#This Row],[patient_id]])</f>
        <v>45702</v>
      </c>
      <c r="L519" s="1">
        <f>TableRefills3[[#This Row],[refill_date]]+TableRefills3[[#This Row],[quantity_days]]</f>
        <v>45732</v>
      </c>
    </row>
    <row r="520" spans="1:12" x14ac:dyDescent="0.25">
      <c r="A520" t="s">
        <v>120</v>
      </c>
      <c r="B520" t="s">
        <v>1686</v>
      </c>
      <c r="C520" s="1">
        <v>45734</v>
      </c>
      <c r="D520" s="9">
        <f t="shared" si="16"/>
        <v>2</v>
      </c>
      <c r="E520">
        <v>30</v>
      </c>
      <c r="F520" s="1">
        <f t="shared" si="17"/>
        <v>45702</v>
      </c>
      <c r="G520" s="1">
        <f>IF(TableRefills3[[#This Row],[prev_refill_days]]="","",TableRefills3[[#This Row],[prev_refill_days]]+TableRefills3[[#This Row],[quantity_days]])</f>
        <v>45732</v>
      </c>
      <c r="H520">
        <f>IF(TableRefills3[[#This Row],[prev_refill_end]]="","",TableRefills3[[#This Row],[refill_date]]-TableRefills3[[#This Row],[prev_refill_end]])</f>
        <v>2</v>
      </c>
      <c r="I520">
        <f>IF(TableRefills3[[#This Row],[gap_days]]="",0,IF(TableRefills3[[#This Row],[gap_days]]&gt;30,1,0))</f>
        <v>0</v>
      </c>
      <c r="J520">
        <f>_xlfn.MAXIFS(TableRefills3[discountinuation_flag], TableRefills3[patient_id], A520)</f>
        <v>0</v>
      </c>
      <c r="K520" s="1">
        <f>_xlfn.MINIFS(C:C,A:A,TableRefills3[[#This Row],[patient_id]])</f>
        <v>45702</v>
      </c>
      <c r="L520" s="1">
        <f>TableRefills3[[#This Row],[refill_date]]+TableRefills3[[#This Row],[quantity_days]]</f>
        <v>45764</v>
      </c>
    </row>
    <row r="521" spans="1:12" x14ac:dyDescent="0.25">
      <c r="A521" t="s">
        <v>120</v>
      </c>
      <c r="B521" t="s">
        <v>1686</v>
      </c>
      <c r="C521" s="1">
        <v>45767</v>
      </c>
      <c r="D521" s="9">
        <f t="shared" si="16"/>
        <v>3</v>
      </c>
      <c r="E521">
        <v>30</v>
      </c>
      <c r="F521" s="1">
        <f t="shared" si="17"/>
        <v>45734</v>
      </c>
      <c r="G521" s="1">
        <f>IF(TableRefills3[[#This Row],[prev_refill_days]]="","",TableRefills3[[#This Row],[prev_refill_days]]+TableRefills3[[#This Row],[quantity_days]])</f>
        <v>45764</v>
      </c>
      <c r="H521">
        <f>IF(TableRefills3[[#This Row],[prev_refill_end]]="","",TableRefills3[[#This Row],[refill_date]]-TableRefills3[[#This Row],[prev_refill_end]])</f>
        <v>3</v>
      </c>
      <c r="I521">
        <f>IF(TableRefills3[[#This Row],[gap_days]]="",0,IF(TableRefills3[[#This Row],[gap_days]]&gt;30,1,0))</f>
        <v>0</v>
      </c>
      <c r="J521">
        <f>_xlfn.MAXIFS(TableRefills3[discountinuation_flag], TableRefills3[patient_id], A521)</f>
        <v>0</v>
      </c>
      <c r="K521" s="1">
        <f>_xlfn.MINIFS(C:C,A:A,TableRefills3[[#This Row],[patient_id]])</f>
        <v>45702</v>
      </c>
      <c r="L521" s="1">
        <f>TableRefills3[[#This Row],[refill_date]]+TableRefills3[[#This Row],[quantity_days]]</f>
        <v>45797</v>
      </c>
    </row>
    <row r="522" spans="1:12" x14ac:dyDescent="0.25">
      <c r="A522" t="s">
        <v>121</v>
      </c>
      <c r="B522" t="s">
        <v>1690</v>
      </c>
      <c r="C522" s="1">
        <v>45732</v>
      </c>
      <c r="D522" s="9">
        <f t="shared" si="16"/>
        <v>1</v>
      </c>
      <c r="E522">
        <v>28</v>
      </c>
      <c r="F522" s="1" t="str">
        <f t="shared" si="17"/>
        <v/>
      </c>
      <c r="G522" s="1" t="str">
        <f>IF(TableRefills3[[#This Row],[prev_refill_days]]="","",TableRefills3[[#This Row],[prev_refill_days]]+TableRefills3[[#This Row],[quantity_days]])</f>
        <v/>
      </c>
      <c r="H522" t="str">
        <f>IF(TableRefills3[[#This Row],[prev_refill_end]]="","",TableRefills3[[#This Row],[refill_date]]-TableRefills3[[#This Row],[prev_refill_end]])</f>
        <v/>
      </c>
      <c r="I522">
        <f>IF(TableRefills3[[#This Row],[gap_days]]="",0,IF(TableRefills3[[#This Row],[gap_days]]&gt;30,1,0))</f>
        <v>0</v>
      </c>
      <c r="J522">
        <f>_xlfn.MAXIFS(TableRefills3[discountinuation_flag], TableRefills3[patient_id], A522)</f>
        <v>0</v>
      </c>
      <c r="K522" s="1">
        <f>_xlfn.MINIFS(C:C,A:A,TableRefills3[[#This Row],[patient_id]])</f>
        <v>45732</v>
      </c>
      <c r="L522" s="1">
        <f>TableRefills3[[#This Row],[refill_date]]+TableRefills3[[#This Row],[quantity_days]]</f>
        <v>45760</v>
      </c>
    </row>
    <row r="523" spans="1:12" x14ac:dyDescent="0.25">
      <c r="A523" t="s">
        <v>121</v>
      </c>
      <c r="B523" t="s">
        <v>1690</v>
      </c>
      <c r="C523" s="1">
        <v>45762</v>
      </c>
      <c r="D523" s="9">
        <f t="shared" si="16"/>
        <v>2</v>
      </c>
      <c r="E523">
        <v>28</v>
      </c>
      <c r="F523" s="1">
        <f t="shared" si="17"/>
        <v>45732</v>
      </c>
      <c r="G523" s="1">
        <f>IF(TableRefills3[[#This Row],[prev_refill_days]]="","",TableRefills3[[#This Row],[prev_refill_days]]+TableRefills3[[#This Row],[quantity_days]])</f>
        <v>45760</v>
      </c>
      <c r="H523">
        <f>IF(TableRefills3[[#This Row],[prev_refill_end]]="","",TableRefills3[[#This Row],[refill_date]]-TableRefills3[[#This Row],[prev_refill_end]])</f>
        <v>2</v>
      </c>
      <c r="I523">
        <f>IF(TableRefills3[[#This Row],[gap_days]]="",0,IF(TableRefills3[[#This Row],[gap_days]]&gt;30,1,0))</f>
        <v>0</v>
      </c>
      <c r="J523">
        <f>_xlfn.MAXIFS(TableRefills3[discountinuation_flag], TableRefills3[patient_id], A523)</f>
        <v>0</v>
      </c>
      <c r="K523" s="1">
        <f>_xlfn.MINIFS(C:C,A:A,TableRefills3[[#This Row],[patient_id]])</f>
        <v>45732</v>
      </c>
      <c r="L523" s="1">
        <f>TableRefills3[[#This Row],[refill_date]]+TableRefills3[[#This Row],[quantity_days]]</f>
        <v>45790</v>
      </c>
    </row>
    <row r="524" spans="1:12" x14ac:dyDescent="0.25">
      <c r="A524" t="s">
        <v>121</v>
      </c>
      <c r="B524" t="s">
        <v>1690</v>
      </c>
      <c r="C524" s="1">
        <v>45789</v>
      </c>
      <c r="D524" s="9">
        <f t="shared" si="16"/>
        <v>3</v>
      </c>
      <c r="E524">
        <v>28</v>
      </c>
      <c r="F524" s="1">
        <f t="shared" si="17"/>
        <v>45762</v>
      </c>
      <c r="G524" s="1">
        <f>IF(TableRefills3[[#This Row],[prev_refill_days]]="","",TableRefills3[[#This Row],[prev_refill_days]]+TableRefills3[[#This Row],[quantity_days]])</f>
        <v>45790</v>
      </c>
      <c r="H524">
        <f>IF(TableRefills3[[#This Row],[prev_refill_end]]="","",TableRefills3[[#This Row],[refill_date]]-TableRefills3[[#This Row],[prev_refill_end]])</f>
        <v>-1</v>
      </c>
      <c r="I524">
        <f>IF(TableRefills3[[#This Row],[gap_days]]="",0,IF(TableRefills3[[#This Row],[gap_days]]&gt;30,1,0))</f>
        <v>0</v>
      </c>
      <c r="J524">
        <f>_xlfn.MAXIFS(TableRefills3[discountinuation_flag], TableRefills3[patient_id], A524)</f>
        <v>0</v>
      </c>
      <c r="K524" s="1">
        <f>_xlfn.MINIFS(C:C,A:A,TableRefills3[[#This Row],[patient_id]])</f>
        <v>45732</v>
      </c>
      <c r="L524" s="1">
        <f>TableRefills3[[#This Row],[refill_date]]+TableRefills3[[#This Row],[quantity_days]]</f>
        <v>45817</v>
      </c>
    </row>
    <row r="525" spans="1:12" x14ac:dyDescent="0.25">
      <c r="A525" t="s">
        <v>121</v>
      </c>
      <c r="B525" t="s">
        <v>1690</v>
      </c>
      <c r="C525" s="1">
        <v>45814</v>
      </c>
      <c r="D525" s="9">
        <f t="shared" si="16"/>
        <v>4</v>
      </c>
      <c r="E525">
        <v>28</v>
      </c>
      <c r="F525" s="1">
        <f t="shared" si="17"/>
        <v>45789</v>
      </c>
      <c r="G525" s="1">
        <f>IF(TableRefills3[[#This Row],[prev_refill_days]]="","",TableRefills3[[#This Row],[prev_refill_days]]+TableRefills3[[#This Row],[quantity_days]])</f>
        <v>45817</v>
      </c>
      <c r="H525">
        <f>IF(TableRefills3[[#This Row],[prev_refill_end]]="","",TableRefills3[[#This Row],[refill_date]]-TableRefills3[[#This Row],[prev_refill_end]])</f>
        <v>-3</v>
      </c>
      <c r="I525">
        <f>IF(TableRefills3[[#This Row],[gap_days]]="",0,IF(TableRefills3[[#This Row],[gap_days]]&gt;30,1,0))</f>
        <v>0</v>
      </c>
      <c r="J525">
        <f>_xlfn.MAXIFS(TableRefills3[discountinuation_flag], TableRefills3[patient_id], A525)</f>
        <v>0</v>
      </c>
      <c r="K525" s="1">
        <f>_xlfn.MINIFS(C:C,A:A,TableRefills3[[#This Row],[patient_id]])</f>
        <v>45732</v>
      </c>
      <c r="L525" s="1">
        <f>TableRefills3[[#This Row],[refill_date]]+TableRefills3[[#This Row],[quantity_days]]</f>
        <v>45842</v>
      </c>
    </row>
    <row r="526" spans="1:12" x14ac:dyDescent="0.25">
      <c r="A526" t="s">
        <v>121</v>
      </c>
      <c r="B526" t="s">
        <v>1690</v>
      </c>
      <c r="C526" s="1">
        <v>45841</v>
      </c>
      <c r="D526" s="9">
        <f t="shared" si="16"/>
        <v>5</v>
      </c>
      <c r="E526">
        <v>28</v>
      </c>
      <c r="F526" s="1">
        <f t="shared" si="17"/>
        <v>45814</v>
      </c>
      <c r="G526" s="1">
        <f>IF(TableRefills3[[#This Row],[prev_refill_days]]="","",TableRefills3[[#This Row],[prev_refill_days]]+TableRefills3[[#This Row],[quantity_days]])</f>
        <v>45842</v>
      </c>
      <c r="H526">
        <f>IF(TableRefills3[[#This Row],[prev_refill_end]]="","",TableRefills3[[#This Row],[refill_date]]-TableRefills3[[#This Row],[prev_refill_end]])</f>
        <v>-1</v>
      </c>
      <c r="I526">
        <f>IF(TableRefills3[[#This Row],[gap_days]]="",0,IF(TableRefills3[[#This Row],[gap_days]]&gt;30,1,0))</f>
        <v>0</v>
      </c>
      <c r="J526">
        <f>_xlfn.MAXIFS(TableRefills3[discountinuation_flag], TableRefills3[patient_id], A526)</f>
        <v>0</v>
      </c>
      <c r="K526" s="1">
        <f>_xlfn.MINIFS(C:C,A:A,TableRefills3[[#This Row],[patient_id]])</f>
        <v>45732</v>
      </c>
      <c r="L526" s="1">
        <f>TableRefills3[[#This Row],[refill_date]]+TableRefills3[[#This Row],[quantity_days]]</f>
        <v>45869</v>
      </c>
    </row>
    <row r="527" spans="1:12" x14ac:dyDescent="0.25">
      <c r="A527" t="s">
        <v>122</v>
      </c>
      <c r="B527" t="s">
        <v>1696</v>
      </c>
      <c r="C527" s="1">
        <v>45831</v>
      </c>
      <c r="D527" s="9">
        <f t="shared" si="16"/>
        <v>1</v>
      </c>
      <c r="E527">
        <v>30</v>
      </c>
      <c r="F527" s="1" t="str">
        <f t="shared" si="17"/>
        <v/>
      </c>
      <c r="G527" s="1" t="str">
        <f>IF(TableRefills3[[#This Row],[prev_refill_days]]="","",TableRefills3[[#This Row],[prev_refill_days]]+TableRefills3[[#This Row],[quantity_days]])</f>
        <v/>
      </c>
      <c r="H527" t="str">
        <f>IF(TableRefills3[[#This Row],[prev_refill_end]]="","",TableRefills3[[#This Row],[refill_date]]-TableRefills3[[#This Row],[prev_refill_end]])</f>
        <v/>
      </c>
      <c r="I527">
        <f>IF(TableRefills3[[#This Row],[gap_days]]="",0,IF(TableRefills3[[#This Row],[gap_days]]&gt;30,1,0))</f>
        <v>0</v>
      </c>
      <c r="J527">
        <f>_xlfn.MAXIFS(TableRefills3[discountinuation_flag], TableRefills3[patient_id], A527)</f>
        <v>0</v>
      </c>
      <c r="K527" s="1">
        <f>_xlfn.MINIFS(C:C,A:A,TableRefills3[[#This Row],[patient_id]])</f>
        <v>45831</v>
      </c>
      <c r="L527" s="1">
        <f>TableRefills3[[#This Row],[refill_date]]+TableRefills3[[#This Row],[quantity_days]]</f>
        <v>45861</v>
      </c>
    </row>
    <row r="528" spans="1:12" x14ac:dyDescent="0.25">
      <c r="A528" t="s">
        <v>122</v>
      </c>
      <c r="B528" t="s">
        <v>1696</v>
      </c>
      <c r="C528" s="1">
        <v>45863</v>
      </c>
      <c r="D528" s="9">
        <f t="shared" si="16"/>
        <v>2</v>
      </c>
      <c r="E528">
        <v>30</v>
      </c>
      <c r="F528" s="1">
        <f t="shared" si="17"/>
        <v>45831</v>
      </c>
      <c r="G528" s="1">
        <f>IF(TableRefills3[[#This Row],[prev_refill_days]]="","",TableRefills3[[#This Row],[prev_refill_days]]+TableRefills3[[#This Row],[quantity_days]])</f>
        <v>45861</v>
      </c>
      <c r="H528">
        <f>IF(TableRefills3[[#This Row],[prev_refill_end]]="","",TableRefills3[[#This Row],[refill_date]]-TableRefills3[[#This Row],[prev_refill_end]])</f>
        <v>2</v>
      </c>
      <c r="I528">
        <f>IF(TableRefills3[[#This Row],[gap_days]]="",0,IF(TableRefills3[[#This Row],[gap_days]]&gt;30,1,0))</f>
        <v>0</v>
      </c>
      <c r="J528">
        <f>_xlfn.MAXIFS(TableRefills3[discountinuation_flag], TableRefills3[patient_id], A528)</f>
        <v>0</v>
      </c>
      <c r="K528" s="1">
        <f>_xlfn.MINIFS(C:C,A:A,TableRefills3[[#This Row],[patient_id]])</f>
        <v>45831</v>
      </c>
      <c r="L528" s="1">
        <f>TableRefills3[[#This Row],[refill_date]]+TableRefills3[[#This Row],[quantity_days]]</f>
        <v>45893</v>
      </c>
    </row>
    <row r="529" spans="1:12" x14ac:dyDescent="0.25">
      <c r="A529" t="s">
        <v>122</v>
      </c>
      <c r="B529" t="s">
        <v>1696</v>
      </c>
      <c r="C529" s="1">
        <v>45895</v>
      </c>
      <c r="D529" s="9">
        <f t="shared" si="16"/>
        <v>3</v>
      </c>
      <c r="E529">
        <v>30</v>
      </c>
      <c r="F529" s="1">
        <f t="shared" si="17"/>
        <v>45863</v>
      </c>
      <c r="G529" s="1">
        <f>IF(TableRefills3[[#This Row],[prev_refill_days]]="","",TableRefills3[[#This Row],[prev_refill_days]]+TableRefills3[[#This Row],[quantity_days]])</f>
        <v>45893</v>
      </c>
      <c r="H529">
        <f>IF(TableRefills3[[#This Row],[prev_refill_end]]="","",TableRefills3[[#This Row],[refill_date]]-TableRefills3[[#This Row],[prev_refill_end]])</f>
        <v>2</v>
      </c>
      <c r="I529">
        <f>IF(TableRefills3[[#This Row],[gap_days]]="",0,IF(TableRefills3[[#This Row],[gap_days]]&gt;30,1,0))</f>
        <v>0</v>
      </c>
      <c r="J529">
        <f>_xlfn.MAXIFS(TableRefills3[discountinuation_flag], TableRefills3[patient_id], A529)</f>
        <v>0</v>
      </c>
      <c r="K529" s="1">
        <f>_xlfn.MINIFS(C:C,A:A,TableRefills3[[#This Row],[patient_id]])</f>
        <v>45831</v>
      </c>
      <c r="L529" s="1">
        <f>TableRefills3[[#This Row],[refill_date]]+TableRefills3[[#This Row],[quantity_days]]</f>
        <v>45925</v>
      </c>
    </row>
    <row r="530" spans="1:12" x14ac:dyDescent="0.25">
      <c r="A530" t="s">
        <v>123</v>
      </c>
      <c r="B530" t="s">
        <v>1700</v>
      </c>
      <c r="C530" s="1">
        <v>45767</v>
      </c>
      <c r="D530" s="9">
        <f t="shared" si="16"/>
        <v>1</v>
      </c>
      <c r="E530">
        <v>28</v>
      </c>
      <c r="F530" s="1" t="str">
        <f t="shared" si="17"/>
        <v/>
      </c>
      <c r="G530" s="1" t="str">
        <f>IF(TableRefills3[[#This Row],[prev_refill_days]]="","",TableRefills3[[#This Row],[prev_refill_days]]+TableRefills3[[#This Row],[quantity_days]])</f>
        <v/>
      </c>
      <c r="H530" t="str">
        <f>IF(TableRefills3[[#This Row],[prev_refill_end]]="","",TableRefills3[[#This Row],[refill_date]]-TableRefills3[[#This Row],[prev_refill_end]])</f>
        <v/>
      </c>
      <c r="I530">
        <f>IF(TableRefills3[[#This Row],[gap_days]]="",0,IF(TableRefills3[[#This Row],[gap_days]]&gt;30,1,0))</f>
        <v>0</v>
      </c>
      <c r="J530">
        <f>_xlfn.MAXIFS(TableRefills3[discountinuation_flag], TableRefills3[patient_id], A530)</f>
        <v>0</v>
      </c>
      <c r="K530" s="1">
        <f>_xlfn.MINIFS(C:C,A:A,TableRefills3[[#This Row],[patient_id]])</f>
        <v>45767</v>
      </c>
      <c r="L530" s="1">
        <f>TableRefills3[[#This Row],[refill_date]]+TableRefills3[[#This Row],[quantity_days]]</f>
        <v>45795</v>
      </c>
    </row>
    <row r="531" spans="1:12" x14ac:dyDescent="0.25">
      <c r="A531" t="s">
        <v>123</v>
      </c>
      <c r="B531" t="s">
        <v>1700</v>
      </c>
      <c r="C531" s="1">
        <v>45793</v>
      </c>
      <c r="D531" s="9">
        <f t="shared" si="16"/>
        <v>2</v>
      </c>
      <c r="E531">
        <v>28</v>
      </c>
      <c r="F531" s="1">
        <f t="shared" si="17"/>
        <v>45767</v>
      </c>
      <c r="G531" s="1">
        <f>IF(TableRefills3[[#This Row],[prev_refill_days]]="","",TableRefills3[[#This Row],[prev_refill_days]]+TableRefills3[[#This Row],[quantity_days]])</f>
        <v>45795</v>
      </c>
      <c r="H531">
        <f>IF(TableRefills3[[#This Row],[prev_refill_end]]="","",TableRefills3[[#This Row],[refill_date]]-TableRefills3[[#This Row],[prev_refill_end]])</f>
        <v>-2</v>
      </c>
      <c r="I531">
        <f>IF(TableRefills3[[#This Row],[gap_days]]="",0,IF(TableRefills3[[#This Row],[gap_days]]&gt;30,1,0))</f>
        <v>0</v>
      </c>
      <c r="J531">
        <f>_xlfn.MAXIFS(TableRefills3[discountinuation_flag], TableRefills3[patient_id], A531)</f>
        <v>0</v>
      </c>
      <c r="K531" s="1">
        <f>_xlfn.MINIFS(C:C,A:A,TableRefills3[[#This Row],[patient_id]])</f>
        <v>45767</v>
      </c>
      <c r="L531" s="1">
        <f>TableRefills3[[#This Row],[refill_date]]+TableRefills3[[#This Row],[quantity_days]]</f>
        <v>45821</v>
      </c>
    </row>
    <row r="532" spans="1:12" x14ac:dyDescent="0.25">
      <c r="A532" t="s">
        <v>123</v>
      </c>
      <c r="B532" t="s">
        <v>1700</v>
      </c>
      <c r="C532" s="1">
        <v>45818</v>
      </c>
      <c r="D532" s="9">
        <f t="shared" si="16"/>
        <v>3</v>
      </c>
      <c r="E532">
        <v>28</v>
      </c>
      <c r="F532" s="1">
        <f t="shared" si="17"/>
        <v>45793</v>
      </c>
      <c r="G532" s="1">
        <f>IF(TableRefills3[[#This Row],[prev_refill_days]]="","",TableRefills3[[#This Row],[prev_refill_days]]+TableRefills3[[#This Row],[quantity_days]])</f>
        <v>45821</v>
      </c>
      <c r="H532">
        <f>IF(TableRefills3[[#This Row],[prev_refill_end]]="","",TableRefills3[[#This Row],[refill_date]]-TableRefills3[[#This Row],[prev_refill_end]])</f>
        <v>-3</v>
      </c>
      <c r="I532">
        <f>IF(TableRefills3[[#This Row],[gap_days]]="",0,IF(TableRefills3[[#This Row],[gap_days]]&gt;30,1,0))</f>
        <v>0</v>
      </c>
      <c r="J532">
        <f>_xlfn.MAXIFS(TableRefills3[discountinuation_flag], TableRefills3[patient_id], A532)</f>
        <v>0</v>
      </c>
      <c r="K532" s="1">
        <f>_xlfn.MINIFS(C:C,A:A,TableRefills3[[#This Row],[patient_id]])</f>
        <v>45767</v>
      </c>
      <c r="L532" s="1">
        <f>TableRefills3[[#This Row],[refill_date]]+TableRefills3[[#This Row],[quantity_days]]</f>
        <v>45846</v>
      </c>
    </row>
    <row r="533" spans="1:12" x14ac:dyDescent="0.25">
      <c r="A533" t="s">
        <v>123</v>
      </c>
      <c r="B533" t="s">
        <v>1700</v>
      </c>
      <c r="C533" s="1">
        <v>45846</v>
      </c>
      <c r="D533" s="9">
        <f t="shared" si="16"/>
        <v>4</v>
      </c>
      <c r="E533">
        <v>28</v>
      </c>
      <c r="F533" s="1">
        <f t="shared" si="17"/>
        <v>45818</v>
      </c>
      <c r="G533" s="1">
        <f>IF(TableRefills3[[#This Row],[prev_refill_days]]="","",TableRefills3[[#This Row],[prev_refill_days]]+TableRefills3[[#This Row],[quantity_days]])</f>
        <v>45846</v>
      </c>
      <c r="H533">
        <f>IF(TableRefills3[[#This Row],[prev_refill_end]]="","",TableRefills3[[#This Row],[refill_date]]-TableRefills3[[#This Row],[prev_refill_end]])</f>
        <v>0</v>
      </c>
      <c r="I533">
        <f>IF(TableRefills3[[#This Row],[gap_days]]="",0,IF(TableRefills3[[#This Row],[gap_days]]&gt;30,1,0))</f>
        <v>0</v>
      </c>
      <c r="J533">
        <f>_xlfn.MAXIFS(TableRefills3[discountinuation_flag], TableRefills3[patient_id], A533)</f>
        <v>0</v>
      </c>
      <c r="K533" s="1">
        <f>_xlfn.MINIFS(C:C,A:A,TableRefills3[[#This Row],[patient_id]])</f>
        <v>45767</v>
      </c>
      <c r="L533" s="1">
        <f>TableRefills3[[#This Row],[refill_date]]+TableRefills3[[#This Row],[quantity_days]]</f>
        <v>45874</v>
      </c>
    </row>
    <row r="534" spans="1:12" x14ac:dyDescent="0.25">
      <c r="A534" t="s">
        <v>123</v>
      </c>
      <c r="B534" t="s">
        <v>1700</v>
      </c>
      <c r="C534" s="1">
        <v>45873</v>
      </c>
      <c r="D534" s="9">
        <f t="shared" si="16"/>
        <v>5</v>
      </c>
      <c r="E534">
        <v>28</v>
      </c>
      <c r="F534" s="1">
        <f t="shared" si="17"/>
        <v>45846</v>
      </c>
      <c r="G534" s="1">
        <f>IF(TableRefills3[[#This Row],[prev_refill_days]]="","",TableRefills3[[#This Row],[prev_refill_days]]+TableRefills3[[#This Row],[quantity_days]])</f>
        <v>45874</v>
      </c>
      <c r="H534">
        <f>IF(TableRefills3[[#This Row],[prev_refill_end]]="","",TableRefills3[[#This Row],[refill_date]]-TableRefills3[[#This Row],[prev_refill_end]])</f>
        <v>-1</v>
      </c>
      <c r="I534">
        <f>IF(TableRefills3[[#This Row],[gap_days]]="",0,IF(TableRefills3[[#This Row],[gap_days]]&gt;30,1,0))</f>
        <v>0</v>
      </c>
      <c r="J534">
        <f>_xlfn.MAXIFS(TableRefills3[discountinuation_flag], TableRefills3[patient_id], A534)</f>
        <v>0</v>
      </c>
      <c r="K534" s="1">
        <f>_xlfn.MINIFS(C:C,A:A,TableRefills3[[#This Row],[patient_id]])</f>
        <v>45767</v>
      </c>
      <c r="L534" s="1">
        <f>TableRefills3[[#This Row],[refill_date]]+TableRefills3[[#This Row],[quantity_days]]</f>
        <v>45901</v>
      </c>
    </row>
    <row r="535" spans="1:12" x14ac:dyDescent="0.25">
      <c r="A535" t="s">
        <v>124</v>
      </c>
      <c r="B535" t="s">
        <v>1706</v>
      </c>
      <c r="C535" s="1">
        <v>45682</v>
      </c>
      <c r="D535" s="9">
        <f t="shared" si="16"/>
        <v>1</v>
      </c>
      <c r="E535">
        <v>21</v>
      </c>
      <c r="F535" s="1" t="str">
        <f t="shared" si="17"/>
        <v/>
      </c>
      <c r="G535" s="1" t="str">
        <f>IF(TableRefills3[[#This Row],[prev_refill_days]]="","",TableRefills3[[#This Row],[prev_refill_days]]+TableRefills3[[#This Row],[quantity_days]])</f>
        <v/>
      </c>
      <c r="H535" t="str">
        <f>IF(TableRefills3[[#This Row],[prev_refill_end]]="","",TableRefills3[[#This Row],[refill_date]]-TableRefills3[[#This Row],[prev_refill_end]])</f>
        <v/>
      </c>
      <c r="I535">
        <f>IF(TableRefills3[[#This Row],[gap_days]]="",0,IF(TableRefills3[[#This Row],[gap_days]]&gt;30,1,0))</f>
        <v>0</v>
      </c>
      <c r="J535">
        <f>_xlfn.MAXIFS(TableRefills3[discountinuation_flag], TableRefills3[patient_id], A535)</f>
        <v>0</v>
      </c>
      <c r="K535" s="1">
        <f>_xlfn.MINIFS(C:C,A:A,TableRefills3[[#This Row],[patient_id]])</f>
        <v>45682</v>
      </c>
      <c r="L535" s="1">
        <f>TableRefills3[[#This Row],[refill_date]]+TableRefills3[[#This Row],[quantity_days]]</f>
        <v>45703</v>
      </c>
    </row>
    <row r="536" spans="1:12" x14ac:dyDescent="0.25">
      <c r="A536" t="s">
        <v>124</v>
      </c>
      <c r="B536" t="s">
        <v>1706</v>
      </c>
      <c r="C536" s="1">
        <v>45705</v>
      </c>
      <c r="D536" s="9">
        <f t="shared" si="16"/>
        <v>2</v>
      </c>
      <c r="E536">
        <v>21</v>
      </c>
      <c r="F536" s="1">
        <f t="shared" si="17"/>
        <v>45682</v>
      </c>
      <c r="G536" s="1">
        <f>IF(TableRefills3[[#This Row],[prev_refill_days]]="","",TableRefills3[[#This Row],[prev_refill_days]]+TableRefills3[[#This Row],[quantity_days]])</f>
        <v>45703</v>
      </c>
      <c r="H536">
        <f>IF(TableRefills3[[#This Row],[prev_refill_end]]="","",TableRefills3[[#This Row],[refill_date]]-TableRefills3[[#This Row],[prev_refill_end]])</f>
        <v>2</v>
      </c>
      <c r="I536">
        <f>IF(TableRefills3[[#This Row],[gap_days]]="",0,IF(TableRefills3[[#This Row],[gap_days]]&gt;30,1,0))</f>
        <v>0</v>
      </c>
      <c r="J536">
        <f>_xlfn.MAXIFS(TableRefills3[discountinuation_flag], TableRefills3[patient_id], A536)</f>
        <v>0</v>
      </c>
      <c r="K536" s="1">
        <f>_xlfn.MINIFS(C:C,A:A,TableRefills3[[#This Row],[patient_id]])</f>
        <v>45682</v>
      </c>
      <c r="L536" s="1">
        <f>TableRefills3[[#This Row],[refill_date]]+TableRefills3[[#This Row],[quantity_days]]</f>
        <v>45726</v>
      </c>
    </row>
    <row r="537" spans="1:12" x14ac:dyDescent="0.25">
      <c r="A537" t="s">
        <v>124</v>
      </c>
      <c r="B537" t="s">
        <v>1706</v>
      </c>
      <c r="C537" s="1">
        <v>45726</v>
      </c>
      <c r="D537" s="9">
        <f t="shared" si="16"/>
        <v>3</v>
      </c>
      <c r="E537">
        <v>21</v>
      </c>
      <c r="F537" s="1">
        <f t="shared" si="17"/>
        <v>45705</v>
      </c>
      <c r="G537" s="1">
        <f>IF(TableRefills3[[#This Row],[prev_refill_days]]="","",TableRefills3[[#This Row],[prev_refill_days]]+TableRefills3[[#This Row],[quantity_days]])</f>
        <v>45726</v>
      </c>
      <c r="H537">
        <f>IF(TableRefills3[[#This Row],[prev_refill_end]]="","",TableRefills3[[#This Row],[refill_date]]-TableRefills3[[#This Row],[prev_refill_end]])</f>
        <v>0</v>
      </c>
      <c r="I537">
        <f>IF(TableRefills3[[#This Row],[gap_days]]="",0,IF(TableRefills3[[#This Row],[gap_days]]&gt;30,1,0))</f>
        <v>0</v>
      </c>
      <c r="J537">
        <f>_xlfn.MAXIFS(TableRefills3[discountinuation_flag], TableRefills3[patient_id], A537)</f>
        <v>0</v>
      </c>
      <c r="K537" s="1">
        <f>_xlfn.MINIFS(C:C,A:A,TableRefills3[[#This Row],[patient_id]])</f>
        <v>45682</v>
      </c>
      <c r="L537" s="1">
        <f>TableRefills3[[#This Row],[refill_date]]+TableRefills3[[#This Row],[quantity_days]]</f>
        <v>45747</v>
      </c>
    </row>
    <row r="538" spans="1:12" x14ac:dyDescent="0.25">
      <c r="A538" t="s">
        <v>124</v>
      </c>
      <c r="B538" t="s">
        <v>1706</v>
      </c>
      <c r="C538" s="1">
        <v>45750</v>
      </c>
      <c r="D538" s="9">
        <f t="shared" si="16"/>
        <v>4</v>
      </c>
      <c r="E538">
        <v>21</v>
      </c>
      <c r="F538" s="1">
        <f t="shared" si="17"/>
        <v>45726</v>
      </c>
      <c r="G538" s="1">
        <f>IF(TableRefills3[[#This Row],[prev_refill_days]]="","",TableRefills3[[#This Row],[prev_refill_days]]+TableRefills3[[#This Row],[quantity_days]])</f>
        <v>45747</v>
      </c>
      <c r="H538">
        <f>IF(TableRefills3[[#This Row],[prev_refill_end]]="","",TableRefills3[[#This Row],[refill_date]]-TableRefills3[[#This Row],[prev_refill_end]])</f>
        <v>3</v>
      </c>
      <c r="I538">
        <f>IF(TableRefills3[[#This Row],[gap_days]]="",0,IF(TableRefills3[[#This Row],[gap_days]]&gt;30,1,0))</f>
        <v>0</v>
      </c>
      <c r="J538">
        <f>_xlfn.MAXIFS(TableRefills3[discountinuation_flag], TableRefills3[patient_id], A538)</f>
        <v>0</v>
      </c>
      <c r="K538" s="1">
        <f>_xlfn.MINIFS(C:C,A:A,TableRefills3[[#This Row],[patient_id]])</f>
        <v>45682</v>
      </c>
      <c r="L538" s="1">
        <f>TableRefills3[[#This Row],[refill_date]]+TableRefills3[[#This Row],[quantity_days]]</f>
        <v>45771</v>
      </c>
    </row>
    <row r="539" spans="1:12" x14ac:dyDescent="0.25">
      <c r="A539" t="s">
        <v>124</v>
      </c>
      <c r="B539" t="s">
        <v>1706</v>
      </c>
      <c r="C539" s="1">
        <v>45772</v>
      </c>
      <c r="D539" s="9">
        <f t="shared" si="16"/>
        <v>5</v>
      </c>
      <c r="E539">
        <v>21</v>
      </c>
      <c r="F539" s="1">
        <f t="shared" si="17"/>
        <v>45750</v>
      </c>
      <c r="G539" s="1">
        <f>IF(TableRefills3[[#This Row],[prev_refill_days]]="","",TableRefills3[[#This Row],[prev_refill_days]]+TableRefills3[[#This Row],[quantity_days]])</f>
        <v>45771</v>
      </c>
      <c r="H539">
        <f>IF(TableRefills3[[#This Row],[prev_refill_end]]="","",TableRefills3[[#This Row],[refill_date]]-TableRefills3[[#This Row],[prev_refill_end]])</f>
        <v>1</v>
      </c>
      <c r="I539">
        <f>IF(TableRefills3[[#This Row],[gap_days]]="",0,IF(TableRefills3[[#This Row],[gap_days]]&gt;30,1,0))</f>
        <v>0</v>
      </c>
      <c r="J539">
        <f>_xlfn.MAXIFS(TableRefills3[discountinuation_flag], TableRefills3[patient_id], A539)</f>
        <v>0</v>
      </c>
      <c r="K539" s="1">
        <f>_xlfn.MINIFS(C:C,A:A,TableRefills3[[#This Row],[patient_id]])</f>
        <v>45682</v>
      </c>
      <c r="L539" s="1">
        <f>TableRefills3[[#This Row],[refill_date]]+TableRefills3[[#This Row],[quantity_days]]</f>
        <v>45793</v>
      </c>
    </row>
    <row r="540" spans="1:12" x14ac:dyDescent="0.25">
      <c r="A540" t="s">
        <v>125</v>
      </c>
      <c r="B540" t="s">
        <v>1712</v>
      </c>
      <c r="C540" s="1">
        <v>45660</v>
      </c>
      <c r="D540" s="9">
        <f t="shared" si="16"/>
        <v>1</v>
      </c>
      <c r="E540">
        <v>28</v>
      </c>
      <c r="F540" s="1" t="str">
        <f t="shared" si="17"/>
        <v/>
      </c>
      <c r="G540" s="1" t="str">
        <f>IF(TableRefills3[[#This Row],[prev_refill_days]]="","",TableRefills3[[#This Row],[prev_refill_days]]+TableRefills3[[#This Row],[quantity_days]])</f>
        <v/>
      </c>
      <c r="H540" t="str">
        <f>IF(TableRefills3[[#This Row],[prev_refill_end]]="","",TableRefills3[[#This Row],[refill_date]]-TableRefills3[[#This Row],[prev_refill_end]])</f>
        <v/>
      </c>
      <c r="I540">
        <f>IF(TableRefills3[[#This Row],[gap_days]]="",0,IF(TableRefills3[[#This Row],[gap_days]]&gt;30,1,0))</f>
        <v>0</v>
      </c>
      <c r="J540">
        <f>_xlfn.MAXIFS(TableRefills3[discountinuation_flag], TableRefills3[patient_id], A540)</f>
        <v>0</v>
      </c>
      <c r="K540" s="1">
        <f>_xlfn.MINIFS(C:C,A:A,TableRefills3[[#This Row],[patient_id]])</f>
        <v>45660</v>
      </c>
      <c r="L540" s="1">
        <f>TableRefills3[[#This Row],[refill_date]]+TableRefills3[[#This Row],[quantity_days]]</f>
        <v>45688</v>
      </c>
    </row>
    <row r="541" spans="1:12" x14ac:dyDescent="0.25">
      <c r="A541" t="s">
        <v>125</v>
      </c>
      <c r="B541" t="s">
        <v>1712</v>
      </c>
      <c r="C541" s="1">
        <v>45687</v>
      </c>
      <c r="D541" s="9">
        <f t="shared" si="16"/>
        <v>2</v>
      </c>
      <c r="E541">
        <v>28</v>
      </c>
      <c r="F541" s="1">
        <f t="shared" si="17"/>
        <v>45660</v>
      </c>
      <c r="G541" s="1">
        <f>IF(TableRefills3[[#This Row],[prev_refill_days]]="","",TableRefills3[[#This Row],[prev_refill_days]]+TableRefills3[[#This Row],[quantity_days]])</f>
        <v>45688</v>
      </c>
      <c r="H541">
        <f>IF(TableRefills3[[#This Row],[prev_refill_end]]="","",TableRefills3[[#This Row],[refill_date]]-TableRefills3[[#This Row],[prev_refill_end]])</f>
        <v>-1</v>
      </c>
      <c r="I541">
        <f>IF(TableRefills3[[#This Row],[gap_days]]="",0,IF(TableRefills3[[#This Row],[gap_days]]&gt;30,1,0))</f>
        <v>0</v>
      </c>
      <c r="J541">
        <f>_xlfn.MAXIFS(TableRefills3[discountinuation_flag], TableRefills3[patient_id], A541)</f>
        <v>0</v>
      </c>
      <c r="K541" s="1">
        <f>_xlfn.MINIFS(C:C,A:A,TableRefills3[[#This Row],[patient_id]])</f>
        <v>45660</v>
      </c>
      <c r="L541" s="1">
        <f>TableRefills3[[#This Row],[refill_date]]+TableRefills3[[#This Row],[quantity_days]]</f>
        <v>45715</v>
      </c>
    </row>
    <row r="542" spans="1:12" x14ac:dyDescent="0.25">
      <c r="A542" t="s">
        <v>125</v>
      </c>
      <c r="B542" t="s">
        <v>1712</v>
      </c>
      <c r="C542" s="1">
        <v>45715</v>
      </c>
      <c r="D542" s="9">
        <f t="shared" si="16"/>
        <v>3</v>
      </c>
      <c r="E542">
        <v>28</v>
      </c>
      <c r="F542" s="1">
        <f t="shared" si="17"/>
        <v>45687</v>
      </c>
      <c r="G542" s="1">
        <f>IF(TableRefills3[[#This Row],[prev_refill_days]]="","",TableRefills3[[#This Row],[prev_refill_days]]+TableRefills3[[#This Row],[quantity_days]])</f>
        <v>45715</v>
      </c>
      <c r="H542">
        <f>IF(TableRefills3[[#This Row],[prev_refill_end]]="","",TableRefills3[[#This Row],[refill_date]]-TableRefills3[[#This Row],[prev_refill_end]])</f>
        <v>0</v>
      </c>
      <c r="I542">
        <f>IF(TableRefills3[[#This Row],[gap_days]]="",0,IF(TableRefills3[[#This Row],[gap_days]]&gt;30,1,0))</f>
        <v>0</v>
      </c>
      <c r="J542">
        <f>_xlfn.MAXIFS(TableRefills3[discountinuation_flag], TableRefills3[patient_id], A542)</f>
        <v>0</v>
      </c>
      <c r="K542" s="1">
        <f>_xlfn.MINIFS(C:C,A:A,TableRefills3[[#This Row],[patient_id]])</f>
        <v>45660</v>
      </c>
      <c r="L542" s="1">
        <f>TableRefills3[[#This Row],[refill_date]]+TableRefills3[[#This Row],[quantity_days]]</f>
        <v>45743</v>
      </c>
    </row>
    <row r="543" spans="1:12" x14ac:dyDescent="0.25">
      <c r="A543" t="s">
        <v>125</v>
      </c>
      <c r="B543" t="s">
        <v>1712</v>
      </c>
      <c r="C543" s="1">
        <v>45742</v>
      </c>
      <c r="D543" s="9">
        <f t="shared" si="16"/>
        <v>4</v>
      </c>
      <c r="E543">
        <v>28</v>
      </c>
      <c r="F543" s="1">
        <f t="shared" si="17"/>
        <v>45715</v>
      </c>
      <c r="G543" s="1">
        <f>IF(TableRefills3[[#This Row],[prev_refill_days]]="","",TableRefills3[[#This Row],[prev_refill_days]]+TableRefills3[[#This Row],[quantity_days]])</f>
        <v>45743</v>
      </c>
      <c r="H543">
        <f>IF(TableRefills3[[#This Row],[prev_refill_end]]="","",TableRefills3[[#This Row],[refill_date]]-TableRefills3[[#This Row],[prev_refill_end]])</f>
        <v>-1</v>
      </c>
      <c r="I543">
        <f>IF(TableRefills3[[#This Row],[gap_days]]="",0,IF(TableRefills3[[#This Row],[gap_days]]&gt;30,1,0))</f>
        <v>0</v>
      </c>
      <c r="J543">
        <f>_xlfn.MAXIFS(TableRefills3[discountinuation_flag], TableRefills3[patient_id], A543)</f>
        <v>0</v>
      </c>
      <c r="K543" s="1">
        <f>_xlfn.MINIFS(C:C,A:A,TableRefills3[[#This Row],[patient_id]])</f>
        <v>45660</v>
      </c>
      <c r="L543" s="1">
        <f>TableRefills3[[#This Row],[refill_date]]+TableRefills3[[#This Row],[quantity_days]]</f>
        <v>45770</v>
      </c>
    </row>
    <row r="544" spans="1:12" x14ac:dyDescent="0.25">
      <c r="A544" t="s">
        <v>126</v>
      </c>
      <c r="B544" t="s">
        <v>1717</v>
      </c>
      <c r="C544" s="1">
        <v>45827</v>
      </c>
      <c r="D544" s="9">
        <f t="shared" si="16"/>
        <v>1</v>
      </c>
      <c r="E544">
        <v>21</v>
      </c>
      <c r="F544" s="1" t="str">
        <f t="shared" si="17"/>
        <v/>
      </c>
      <c r="G544" s="1" t="str">
        <f>IF(TableRefills3[[#This Row],[prev_refill_days]]="","",TableRefills3[[#This Row],[prev_refill_days]]+TableRefills3[[#This Row],[quantity_days]])</f>
        <v/>
      </c>
      <c r="H544" t="str">
        <f>IF(TableRefills3[[#This Row],[prev_refill_end]]="","",TableRefills3[[#This Row],[refill_date]]-TableRefills3[[#This Row],[prev_refill_end]])</f>
        <v/>
      </c>
      <c r="I544">
        <f>IF(TableRefills3[[#This Row],[gap_days]]="",0,IF(TableRefills3[[#This Row],[gap_days]]&gt;30,1,0))</f>
        <v>0</v>
      </c>
      <c r="J544">
        <f>_xlfn.MAXIFS(TableRefills3[discountinuation_flag], TableRefills3[patient_id], A544)</f>
        <v>0</v>
      </c>
      <c r="K544" s="1">
        <f>_xlfn.MINIFS(C:C,A:A,TableRefills3[[#This Row],[patient_id]])</f>
        <v>45827</v>
      </c>
      <c r="L544" s="1">
        <f>TableRefills3[[#This Row],[refill_date]]+TableRefills3[[#This Row],[quantity_days]]</f>
        <v>45848</v>
      </c>
    </row>
    <row r="545" spans="1:12" x14ac:dyDescent="0.25">
      <c r="A545" t="s">
        <v>126</v>
      </c>
      <c r="B545" t="s">
        <v>1717</v>
      </c>
      <c r="C545" s="1">
        <v>45850</v>
      </c>
      <c r="D545" s="9">
        <f t="shared" si="16"/>
        <v>2</v>
      </c>
      <c r="E545">
        <v>21</v>
      </c>
      <c r="F545" s="1">
        <f t="shared" si="17"/>
        <v>45827</v>
      </c>
      <c r="G545" s="1">
        <f>IF(TableRefills3[[#This Row],[prev_refill_days]]="","",TableRefills3[[#This Row],[prev_refill_days]]+TableRefills3[[#This Row],[quantity_days]])</f>
        <v>45848</v>
      </c>
      <c r="H545">
        <f>IF(TableRefills3[[#This Row],[prev_refill_end]]="","",TableRefills3[[#This Row],[refill_date]]-TableRefills3[[#This Row],[prev_refill_end]])</f>
        <v>2</v>
      </c>
      <c r="I545">
        <f>IF(TableRefills3[[#This Row],[gap_days]]="",0,IF(TableRefills3[[#This Row],[gap_days]]&gt;30,1,0))</f>
        <v>0</v>
      </c>
      <c r="J545">
        <f>_xlfn.MAXIFS(TableRefills3[discountinuation_flag], TableRefills3[patient_id], A545)</f>
        <v>0</v>
      </c>
      <c r="K545" s="1">
        <f>_xlfn.MINIFS(C:C,A:A,TableRefills3[[#This Row],[patient_id]])</f>
        <v>45827</v>
      </c>
      <c r="L545" s="1">
        <f>TableRefills3[[#This Row],[refill_date]]+TableRefills3[[#This Row],[quantity_days]]</f>
        <v>45871</v>
      </c>
    </row>
    <row r="546" spans="1:12" x14ac:dyDescent="0.25">
      <c r="A546" t="s">
        <v>126</v>
      </c>
      <c r="B546" t="s">
        <v>1717</v>
      </c>
      <c r="C546" s="1">
        <v>45871</v>
      </c>
      <c r="D546" s="9">
        <f t="shared" si="16"/>
        <v>3</v>
      </c>
      <c r="E546">
        <v>21</v>
      </c>
      <c r="F546" s="1">
        <f t="shared" si="17"/>
        <v>45850</v>
      </c>
      <c r="G546" s="1">
        <f>IF(TableRefills3[[#This Row],[prev_refill_days]]="","",TableRefills3[[#This Row],[prev_refill_days]]+TableRefills3[[#This Row],[quantity_days]])</f>
        <v>45871</v>
      </c>
      <c r="H546">
        <f>IF(TableRefills3[[#This Row],[prev_refill_end]]="","",TableRefills3[[#This Row],[refill_date]]-TableRefills3[[#This Row],[prev_refill_end]])</f>
        <v>0</v>
      </c>
      <c r="I546">
        <f>IF(TableRefills3[[#This Row],[gap_days]]="",0,IF(TableRefills3[[#This Row],[gap_days]]&gt;30,1,0))</f>
        <v>0</v>
      </c>
      <c r="J546">
        <f>_xlfn.MAXIFS(TableRefills3[discountinuation_flag], TableRefills3[patient_id], A546)</f>
        <v>0</v>
      </c>
      <c r="K546" s="1">
        <f>_xlfn.MINIFS(C:C,A:A,TableRefills3[[#This Row],[patient_id]])</f>
        <v>45827</v>
      </c>
      <c r="L546" s="1">
        <f>TableRefills3[[#This Row],[refill_date]]+TableRefills3[[#This Row],[quantity_days]]</f>
        <v>45892</v>
      </c>
    </row>
    <row r="547" spans="1:12" x14ac:dyDescent="0.25">
      <c r="A547" t="s">
        <v>126</v>
      </c>
      <c r="B547" t="s">
        <v>1717</v>
      </c>
      <c r="C547" s="1">
        <v>45894</v>
      </c>
      <c r="D547" s="9">
        <f t="shared" si="16"/>
        <v>4</v>
      </c>
      <c r="E547">
        <v>21</v>
      </c>
      <c r="F547" s="1">
        <f t="shared" si="17"/>
        <v>45871</v>
      </c>
      <c r="G547" s="1">
        <f>IF(TableRefills3[[#This Row],[prev_refill_days]]="","",TableRefills3[[#This Row],[prev_refill_days]]+TableRefills3[[#This Row],[quantity_days]])</f>
        <v>45892</v>
      </c>
      <c r="H547">
        <f>IF(TableRefills3[[#This Row],[prev_refill_end]]="","",TableRefills3[[#This Row],[refill_date]]-TableRefills3[[#This Row],[prev_refill_end]])</f>
        <v>2</v>
      </c>
      <c r="I547">
        <f>IF(TableRefills3[[#This Row],[gap_days]]="",0,IF(TableRefills3[[#This Row],[gap_days]]&gt;30,1,0))</f>
        <v>0</v>
      </c>
      <c r="J547">
        <f>_xlfn.MAXIFS(TableRefills3[discountinuation_flag], TableRefills3[patient_id], A547)</f>
        <v>0</v>
      </c>
      <c r="K547" s="1">
        <f>_xlfn.MINIFS(C:C,A:A,TableRefills3[[#This Row],[patient_id]])</f>
        <v>45827</v>
      </c>
      <c r="L547" s="1">
        <f>TableRefills3[[#This Row],[refill_date]]+TableRefills3[[#This Row],[quantity_days]]</f>
        <v>45915</v>
      </c>
    </row>
    <row r="548" spans="1:12" x14ac:dyDescent="0.25">
      <c r="A548" t="s">
        <v>127</v>
      </c>
      <c r="B548" t="s">
        <v>1722</v>
      </c>
      <c r="C548" s="1">
        <v>45742</v>
      </c>
      <c r="D548" s="9">
        <f t="shared" si="16"/>
        <v>1</v>
      </c>
      <c r="E548">
        <v>30</v>
      </c>
      <c r="F548" s="1" t="str">
        <f t="shared" si="17"/>
        <v/>
      </c>
      <c r="G548" s="1" t="str">
        <f>IF(TableRefills3[[#This Row],[prev_refill_days]]="","",TableRefills3[[#This Row],[prev_refill_days]]+TableRefills3[[#This Row],[quantity_days]])</f>
        <v/>
      </c>
      <c r="H548" t="str">
        <f>IF(TableRefills3[[#This Row],[prev_refill_end]]="","",TableRefills3[[#This Row],[refill_date]]-TableRefills3[[#This Row],[prev_refill_end]])</f>
        <v/>
      </c>
      <c r="I548">
        <f>IF(TableRefills3[[#This Row],[gap_days]]="",0,IF(TableRefills3[[#This Row],[gap_days]]&gt;30,1,0))</f>
        <v>0</v>
      </c>
      <c r="J548">
        <f>_xlfn.MAXIFS(TableRefills3[discountinuation_flag], TableRefills3[patient_id], A548)</f>
        <v>0</v>
      </c>
      <c r="K548" s="1">
        <f>_xlfn.MINIFS(C:C,A:A,TableRefills3[[#This Row],[patient_id]])</f>
        <v>45742</v>
      </c>
      <c r="L548" s="1">
        <f>TableRefills3[[#This Row],[refill_date]]+TableRefills3[[#This Row],[quantity_days]]</f>
        <v>45772</v>
      </c>
    </row>
    <row r="549" spans="1:12" x14ac:dyDescent="0.25">
      <c r="A549" t="s">
        <v>127</v>
      </c>
      <c r="B549" t="s">
        <v>1722</v>
      </c>
      <c r="C549" s="1">
        <v>45771</v>
      </c>
      <c r="D549" s="9">
        <f t="shared" si="16"/>
        <v>2</v>
      </c>
      <c r="E549">
        <v>30</v>
      </c>
      <c r="F549" s="1">
        <f t="shared" si="17"/>
        <v>45742</v>
      </c>
      <c r="G549" s="1">
        <f>IF(TableRefills3[[#This Row],[prev_refill_days]]="","",TableRefills3[[#This Row],[prev_refill_days]]+TableRefills3[[#This Row],[quantity_days]])</f>
        <v>45772</v>
      </c>
      <c r="H549">
        <f>IF(TableRefills3[[#This Row],[prev_refill_end]]="","",TableRefills3[[#This Row],[refill_date]]-TableRefills3[[#This Row],[prev_refill_end]])</f>
        <v>-1</v>
      </c>
      <c r="I549">
        <f>IF(TableRefills3[[#This Row],[gap_days]]="",0,IF(TableRefills3[[#This Row],[gap_days]]&gt;30,1,0))</f>
        <v>0</v>
      </c>
      <c r="J549">
        <f>_xlfn.MAXIFS(TableRefills3[discountinuation_flag], TableRefills3[patient_id], A549)</f>
        <v>0</v>
      </c>
      <c r="K549" s="1">
        <f>_xlfn.MINIFS(C:C,A:A,TableRefills3[[#This Row],[patient_id]])</f>
        <v>45742</v>
      </c>
      <c r="L549" s="1">
        <f>TableRefills3[[#This Row],[refill_date]]+TableRefills3[[#This Row],[quantity_days]]</f>
        <v>45801</v>
      </c>
    </row>
    <row r="550" spans="1:12" x14ac:dyDescent="0.25">
      <c r="A550" t="s">
        <v>127</v>
      </c>
      <c r="B550" t="s">
        <v>1722</v>
      </c>
      <c r="C550" s="1">
        <v>45804</v>
      </c>
      <c r="D550" s="9">
        <f t="shared" si="16"/>
        <v>3</v>
      </c>
      <c r="E550">
        <v>30</v>
      </c>
      <c r="F550" s="1">
        <f t="shared" si="17"/>
        <v>45771</v>
      </c>
      <c r="G550" s="1">
        <f>IF(TableRefills3[[#This Row],[prev_refill_days]]="","",TableRefills3[[#This Row],[prev_refill_days]]+TableRefills3[[#This Row],[quantity_days]])</f>
        <v>45801</v>
      </c>
      <c r="H550">
        <f>IF(TableRefills3[[#This Row],[prev_refill_end]]="","",TableRefills3[[#This Row],[refill_date]]-TableRefills3[[#This Row],[prev_refill_end]])</f>
        <v>3</v>
      </c>
      <c r="I550">
        <f>IF(TableRefills3[[#This Row],[gap_days]]="",0,IF(TableRefills3[[#This Row],[gap_days]]&gt;30,1,0))</f>
        <v>0</v>
      </c>
      <c r="J550">
        <f>_xlfn.MAXIFS(TableRefills3[discountinuation_flag], TableRefills3[patient_id], A550)</f>
        <v>0</v>
      </c>
      <c r="K550" s="1">
        <f>_xlfn.MINIFS(C:C,A:A,TableRefills3[[#This Row],[patient_id]])</f>
        <v>45742</v>
      </c>
      <c r="L550" s="1">
        <f>TableRefills3[[#This Row],[refill_date]]+TableRefills3[[#This Row],[quantity_days]]</f>
        <v>45834</v>
      </c>
    </row>
    <row r="551" spans="1:12" x14ac:dyDescent="0.25">
      <c r="A551" t="s">
        <v>127</v>
      </c>
      <c r="B551" t="s">
        <v>1722</v>
      </c>
      <c r="C551" s="1">
        <v>45832</v>
      </c>
      <c r="D551" s="9">
        <f t="shared" si="16"/>
        <v>4</v>
      </c>
      <c r="E551">
        <v>30</v>
      </c>
      <c r="F551" s="1">
        <f t="shared" si="17"/>
        <v>45804</v>
      </c>
      <c r="G551" s="1">
        <f>IF(TableRefills3[[#This Row],[prev_refill_days]]="","",TableRefills3[[#This Row],[prev_refill_days]]+TableRefills3[[#This Row],[quantity_days]])</f>
        <v>45834</v>
      </c>
      <c r="H551">
        <f>IF(TableRefills3[[#This Row],[prev_refill_end]]="","",TableRefills3[[#This Row],[refill_date]]-TableRefills3[[#This Row],[prev_refill_end]])</f>
        <v>-2</v>
      </c>
      <c r="I551">
        <f>IF(TableRefills3[[#This Row],[gap_days]]="",0,IF(TableRefills3[[#This Row],[gap_days]]&gt;30,1,0))</f>
        <v>0</v>
      </c>
      <c r="J551">
        <f>_xlfn.MAXIFS(TableRefills3[discountinuation_flag], TableRefills3[patient_id], A551)</f>
        <v>0</v>
      </c>
      <c r="K551" s="1">
        <f>_xlfn.MINIFS(C:C,A:A,TableRefills3[[#This Row],[patient_id]])</f>
        <v>45742</v>
      </c>
      <c r="L551" s="1">
        <f>TableRefills3[[#This Row],[refill_date]]+TableRefills3[[#This Row],[quantity_days]]</f>
        <v>45862</v>
      </c>
    </row>
    <row r="552" spans="1:12" x14ac:dyDescent="0.25">
      <c r="A552" t="s">
        <v>127</v>
      </c>
      <c r="B552" t="s">
        <v>1722</v>
      </c>
      <c r="C552" s="1">
        <v>45860</v>
      </c>
      <c r="D552" s="9">
        <f t="shared" si="16"/>
        <v>5</v>
      </c>
      <c r="E552">
        <v>30</v>
      </c>
      <c r="F552" s="1">
        <f t="shared" si="17"/>
        <v>45832</v>
      </c>
      <c r="G552" s="1">
        <f>IF(TableRefills3[[#This Row],[prev_refill_days]]="","",TableRefills3[[#This Row],[prev_refill_days]]+TableRefills3[[#This Row],[quantity_days]])</f>
        <v>45862</v>
      </c>
      <c r="H552">
        <f>IF(TableRefills3[[#This Row],[prev_refill_end]]="","",TableRefills3[[#This Row],[refill_date]]-TableRefills3[[#This Row],[prev_refill_end]])</f>
        <v>-2</v>
      </c>
      <c r="I552">
        <f>IF(TableRefills3[[#This Row],[gap_days]]="",0,IF(TableRefills3[[#This Row],[gap_days]]&gt;30,1,0))</f>
        <v>0</v>
      </c>
      <c r="J552">
        <f>_xlfn.MAXIFS(TableRefills3[discountinuation_flag], TableRefills3[patient_id], A552)</f>
        <v>0</v>
      </c>
      <c r="K552" s="1">
        <f>_xlfn.MINIFS(C:C,A:A,TableRefills3[[#This Row],[patient_id]])</f>
        <v>45742</v>
      </c>
      <c r="L552" s="1">
        <f>TableRefills3[[#This Row],[refill_date]]+TableRefills3[[#This Row],[quantity_days]]</f>
        <v>45890</v>
      </c>
    </row>
    <row r="553" spans="1:12" x14ac:dyDescent="0.25">
      <c r="A553" t="s">
        <v>127</v>
      </c>
      <c r="B553" t="s">
        <v>1722</v>
      </c>
      <c r="C553" s="1">
        <v>45889</v>
      </c>
      <c r="D553" s="9">
        <f t="shared" si="16"/>
        <v>6</v>
      </c>
      <c r="E553">
        <v>30</v>
      </c>
      <c r="F553" s="1">
        <f t="shared" si="17"/>
        <v>45860</v>
      </c>
      <c r="G553" s="1">
        <f>IF(TableRefills3[[#This Row],[prev_refill_days]]="","",TableRefills3[[#This Row],[prev_refill_days]]+TableRefills3[[#This Row],[quantity_days]])</f>
        <v>45890</v>
      </c>
      <c r="H553">
        <f>IF(TableRefills3[[#This Row],[prev_refill_end]]="","",TableRefills3[[#This Row],[refill_date]]-TableRefills3[[#This Row],[prev_refill_end]])</f>
        <v>-1</v>
      </c>
      <c r="I553">
        <f>IF(TableRefills3[[#This Row],[gap_days]]="",0,IF(TableRefills3[[#This Row],[gap_days]]&gt;30,1,0))</f>
        <v>0</v>
      </c>
      <c r="J553">
        <f>_xlfn.MAXIFS(TableRefills3[discountinuation_flag], TableRefills3[patient_id], A553)</f>
        <v>0</v>
      </c>
      <c r="K553" s="1">
        <f>_xlfn.MINIFS(C:C,A:A,TableRefills3[[#This Row],[patient_id]])</f>
        <v>45742</v>
      </c>
      <c r="L553" s="1">
        <f>TableRefills3[[#This Row],[refill_date]]+TableRefills3[[#This Row],[quantity_days]]</f>
        <v>45919</v>
      </c>
    </row>
    <row r="554" spans="1:12" x14ac:dyDescent="0.25">
      <c r="A554" t="s">
        <v>128</v>
      </c>
      <c r="B554" t="s">
        <v>1729</v>
      </c>
      <c r="C554" s="1">
        <v>45770</v>
      </c>
      <c r="D554" s="9">
        <f t="shared" si="16"/>
        <v>1</v>
      </c>
      <c r="E554">
        <v>21</v>
      </c>
      <c r="F554" s="1" t="str">
        <f t="shared" si="17"/>
        <v/>
      </c>
      <c r="G554" s="1" t="str">
        <f>IF(TableRefills3[[#This Row],[prev_refill_days]]="","",TableRefills3[[#This Row],[prev_refill_days]]+TableRefills3[[#This Row],[quantity_days]])</f>
        <v/>
      </c>
      <c r="H554" t="str">
        <f>IF(TableRefills3[[#This Row],[prev_refill_end]]="","",TableRefills3[[#This Row],[refill_date]]-TableRefills3[[#This Row],[prev_refill_end]])</f>
        <v/>
      </c>
      <c r="I554">
        <f>IF(TableRefills3[[#This Row],[gap_days]]="",0,IF(TableRefills3[[#This Row],[gap_days]]&gt;30,1,0))</f>
        <v>0</v>
      </c>
      <c r="J554">
        <f>_xlfn.MAXIFS(TableRefills3[discountinuation_flag], TableRefills3[patient_id], A554)</f>
        <v>0</v>
      </c>
      <c r="K554" s="1">
        <f>_xlfn.MINIFS(C:C,A:A,TableRefills3[[#This Row],[patient_id]])</f>
        <v>45770</v>
      </c>
      <c r="L554" s="1">
        <f>TableRefills3[[#This Row],[refill_date]]+TableRefills3[[#This Row],[quantity_days]]</f>
        <v>45791</v>
      </c>
    </row>
    <row r="555" spans="1:12" x14ac:dyDescent="0.25">
      <c r="A555" t="s">
        <v>128</v>
      </c>
      <c r="B555" t="s">
        <v>1729</v>
      </c>
      <c r="C555" s="1">
        <v>45790</v>
      </c>
      <c r="D555" s="9">
        <f t="shared" si="16"/>
        <v>2</v>
      </c>
      <c r="E555">
        <v>21</v>
      </c>
      <c r="F555" s="1">
        <f t="shared" si="17"/>
        <v>45770</v>
      </c>
      <c r="G555" s="1">
        <f>IF(TableRefills3[[#This Row],[prev_refill_days]]="","",TableRefills3[[#This Row],[prev_refill_days]]+TableRefills3[[#This Row],[quantity_days]])</f>
        <v>45791</v>
      </c>
      <c r="H555">
        <f>IF(TableRefills3[[#This Row],[prev_refill_end]]="","",TableRefills3[[#This Row],[refill_date]]-TableRefills3[[#This Row],[prev_refill_end]])</f>
        <v>-1</v>
      </c>
      <c r="I555">
        <f>IF(TableRefills3[[#This Row],[gap_days]]="",0,IF(TableRefills3[[#This Row],[gap_days]]&gt;30,1,0))</f>
        <v>0</v>
      </c>
      <c r="J555">
        <f>_xlfn.MAXIFS(TableRefills3[discountinuation_flag], TableRefills3[patient_id], A555)</f>
        <v>0</v>
      </c>
      <c r="K555" s="1">
        <f>_xlfn.MINIFS(C:C,A:A,TableRefills3[[#This Row],[patient_id]])</f>
        <v>45770</v>
      </c>
      <c r="L555" s="1">
        <f>TableRefills3[[#This Row],[refill_date]]+TableRefills3[[#This Row],[quantity_days]]</f>
        <v>45811</v>
      </c>
    </row>
    <row r="556" spans="1:12" x14ac:dyDescent="0.25">
      <c r="A556" t="s">
        <v>128</v>
      </c>
      <c r="B556" t="s">
        <v>1729</v>
      </c>
      <c r="C556" s="1">
        <v>45809</v>
      </c>
      <c r="D556" s="9">
        <f t="shared" si="16"/>
        <v>3</v>
      </c>
      <c r="E556">
        <v>21</v>
      </c>
      <c r="F556" s="1">
        <f t="shared" si="17"/>
        <v>45790</v>
      </c>
      <c r="G556" s="1">
        <f>IF(TableRefills3[[#This Row],[prev_refill_days]]="","",TableRefills3[[#This Row],[prev_refill_days]]+TableRefills3[[#This Row],[quantity_days]])</f>
        <v>45811</v>
      </c>
      <c r="H556">
        <f>IF(TableRefills3[[#This Row],[prev_refill_end]]="","",TableRefills3[[#This Row],[refill_date]]-TableRefills3[[#This Row],[prev_refill_end]])</f>
        <v>-2</v>
      </c>
      <c r="I556">
        <f>IF(TableRefills3[[#This Row],[gap_days]]="",0,IF(TableRefills3[[#This Row],[gap_days]]&gt;30,1,0))</f>
        <v>0</v>
      </c>
      <c r="J556">
        <f>_xlfn.MAXIFS(TableRefills3[discountinuation_flag], TableRefills3[patient_id], A556)</f>
        <v>0</v>
      </c>
      <c r="K556" s="1">
        <f>_xlfn.MINIFS(C:C,A:A,TableRefills3[[#This Row],[patient_id]])</f>
        <v>45770</v>
      </c>
      <c r="L556" s="1">
        <f>TableRefills3[[#This Row],[refill_date]]+TableRefills3[[#This Row],[quantity_days]]</f>
        <v>45830</v>
      </c>
    </row>
    <row r="557" spans="1:12" x14ac:dyDescent="0.25">
      <c r="A557" t="s">
        <v>128</v>
      </c>
      <c r="B557" t="s">
        <v>1729</v>
      </c>
      <c r="C557" s="1">
        <v>45832</v>
      </c>
      <c r="D557" s="9">
        <f t="shared" si="16"/>
        <v>4</v>
      </c>
      <c r="E557">
        <v>21</v>
      </c>
      <c r="F557" s="1">
        <f t="shared" si="17"/>
        <v>45809</v>
      </c>
      <c r="G557" s="1">
        <f>IF(TableRefills3[[#This Row],[prev_refill_days]]="","",TableRefills3[[#This Row],[prev_refill_days]]+TableRefills3[[#This Row],[quantity_days]])</f>
        <v>45830</v>
      </c>
      <c r="H557">
        <f>IF(TableRefills3[[#This Row],[prev_refill_end]]="","",TableRefills3[[#This Row],[refill_date]]-TableRefills3[[#This Row],[prev_refill_end]])</f>
        <v>2</v>
      </c>
      <c r="I557">
        <f>IF(TableRefills3[[#This Row],[gap_days]]="",0,IF(TableRefills3[[#This Row],[gap_days]]&gt;30,1,0))</f>
        <v>0</v>
      </c>
      <c r="J557">
        <f>_xlfn.MAXIFS(TableRefills3[discountinuation_flag], TableRefills3[patient_id], A557)</f>
        <v>0</v>
      </c>
      <c r="K557" s="1">
        <f>_xlfn.MINIFS(C:C,A:A,TableRefills3[[#This Row],[patient_id]])</f>
        <v>45770</v>
      </c>
      <c r="L557" s="1">
        <f>TableRefills3[[#This Row],[refill_date]]+TableRefills3[[#This Row],[quantity_days]]</f>
        <v>45853</v>
      </c>
    </row>
    <row r="558" spans="1:12" x14ac:dyDescent="0.25">
      <c r="A558" t="s">
        <v>129</v>
      </c>
      <c r="B558" t="s">
        <v>1734</v>
      </c>
      <c r="C558" s="1">
        <v>45681</v>
      </c>
      <c r="D558" s="9">
        <f t="shared" si="16"/>
        <v>1</v>
      </c>
      <c r="E558">
        <v>21</v>
      </c>
      <c r="F558" s="1" t="str">
        <f t="shared" si="17"/>
        <v/>
      </c>
      <c r="G558" s="1" t="str">
        <f>IF(TableRefills3[[#This Row],[prev_refill_days]]="","",TableRefills3[[#This Row],[prev_refill_days]]+TableRefills3[[#This Row],[quantity_days]])</f>
        <v/>
      </c>
      <c r="H558" t="str">
        <f>IF(TableRefills3[[#This Row],[prev_refill_end]]="","",TableRefills3[[#This Row],[refill_date]]-TableRefills3[[#This Row],[prev_refill_end]])</f>
        <v/>
      </c>
      <c r="I558">
        <f>IF(TableRefills3[[#This Row],[gap_days]]="",0,IF(TableRefills3[[#This Row],[gap_days]]&gt;30,1,0))</f>
        <v>0</v>
      </c>
      <c r="J558">
        <f>_xlfn.MAXIFS(TableRefills3[discountinuation_flag], TableRefills3[patient_id], A558)</f>
        <v>0</v>
      </c>
      <c r="K558" s="1">
        <f>_xlfn.MINIFS(C:C,A:A,TableRefills3[[#This Row],[patient_id]])</f>
        <v>45681</v>
      </c>
      <c r="L558" s="1">
        <f>TableRefills3[[#This Row],[refill_date]]+TableRefills3[[#This Row],[quantity_days]]</f>
        <v>45702</v>
      </c>
    </row>
    <row r="559" spans="1:12" x14ac:dyDescent="0.25">
      <c r="A559" t="s">
        <v>129</v>
      </c>
      <c r="B559" t="s">
        <v>1734</v>
      </c>
      <c r="C559" s="1">
        <v>45700</v>
      </c>
      <c r="D559" s="9">
        <f t="shared" si="16"/>
        <v>2</v>
      </c>
      <c r="E559">
        <v>21</v>
      </c>
      <c r="F559" s="1">
        <f t="shared" si="17"/>
        <v>45681</v>
      </c>
      <c r="G559" s="1">
        <f>IF(TableRefills3[[#This Row],[prev_refill_days]]="","",TableRefills3[[#This Row],[prev_refill_days]]+TableRefills3[[#This Row],[quantity_days]])</f>
        <v>45702</v>
      </c>
      <c r="H559">
        <f>IF(TableRefills3[[#This Row],[prev_refill_end]]="","",TableRefills3[[#This Row],[refill_date]]-TableRefills3[[#This Row],[prev_refill_end]])</f>
        <v>-2</v>
      </c>
      <c r="I559">
        <f>IF(TableRefills3[[#This Row],[gap_days]]="",0,IF(TableRefills3[[#This Row],[gap_days]]&gt;30,1,0))</f>
        <v>0</v>
      </c>
      <c r="J559">
        <f>_xlfn.MAXIFS(TableRefills3[discountinuation_flag], TableRefills3[patient_id], A559)</f>
        <v>0</v>
      </c>
      <c r="K559" s="1">
        <f>_xlfn.MINIFS(C:C,A:A,TableRefills3[[#This Row],[patient_id]])</f>
        <v>45681</v>
      </c>
      <c r="L559" s="1">
        <f>TableRefills3[[#This Row],[refill_date]]+TableRefills3[[#This Row],[quantity_days]]</f>
        <v>45721</v>
      </c>
    </row>
    <row r="560" spans="1:12" x14ac:dyDescent="0.25">
      <c r="A560" t="s">
        <v>129</v>
      </c>
      <c r="B560" t="s">
        <v>1734</v>
      </c>
      <c r="C560" s="1">
        <v>45718</v>
      </c>
      <c r="D560" s="9">
        <f t="shared" si="16"/>
        <v>3</v>
      </c>
      <c r="E560">
        <v>21</v>
      </c>
      <c r="F560" s="1">
        <f t="shared" si="17"/>
        <v>45700</v>
      </c>
      <c r="G560" s="1">
        <f>IF(TableRefills3[[#This Row],[prev_refill_days]]="","",TableRefills3[[#This Row],[prev_refill_days]]+TableRefills3[[#This Row],[quantity_days]])</f>
        <v>45721</v>
      </c>
      <c r="H560">
        <f>IF(TableRefills3[[#This Row],[prev_refill_end]]="","",TableRefills3[[#This Row],[refill_date]]-TableRefills3[[#This Row],[prev_refill_end]])</f>
        <v>-3</v>
      </c>
      <c r="I560">
        <f>IF(TableRefills3[[#This Row],[gap_days]]="",0,IF(TableRefills3[[#This Row],[gap_days]]&gt;30,1,0))</f>
        <v>0</v>
      </c>
      <c r="J560">
        <f>_xlfn.MAXIFS(TableRefills3[discountinuation_flag], TableRefills3[patient_id], A560)</f>
        <v>0</v>
      </c>
      <c r="K560" s="1">
        <f>_xlfn.MINIFS(C:C,A:A,TableRefills3[[#This Row],[patient_id]])</f>
        <v>45681</v>
      </c>
      <c r="L560" s="1">
        <f>TableRefills3[[#This Row],[refill_date]]+TableRefills3[[#This Row],[quantity_days]]</f>
        <v>45739</v>
      </c>
    </row>
    <row r="561" spans="1:12" x14ac:dyDescent="0.25">
      <c r="A561" t="s">
        <v>129</v>
      </c>
      <c r="B561" t="s">
        <v>1734</v>
      </c>
      <c r="C561" s="1">
        <v>45738</v>
      </c>
      <c r="D561" s="9">
        <f t="shared" si="16"/>
        <v>4</v>
      </c>
      <c r="E561">
        <v>21</v>
      </c>
      <c r="F561" s="1">
        <f t="shared" si="17"/>
        <v>45718</v>
      </c>
      <c r="G561" s="1">
        <f>IF(TableRefills3[[#This Row],[prev_refill_days]]="","",TableRefills3[[#This Row],[prev_refill_days]]+TableRefills3[[#This Row],[quantity_days]])</f>
        <v>45739</v>
      </c>
      <c r="H561">
        <f>IF(TableRefills3[[#This Row],[prev_refill_end]]="","",TableRefills3[[#This Row],[refill_date]]-TableRefills3[[#This Row],[prev_refill_end]])</f>
        <v>-1</v>
      </c>
      <c r="I561">
        <f>IF(TableRefills3[[#This Row],[gap_days]]="",0,IF(TableRefills3[[#This Row],[gap_days]]&gt;30,1,0))</f>
        <v>0</v>
      </c>
      <c r="J561">
        <f>_xlfn.MAXIFS(TableRefills3[discountinuation_flag], TableRefills3[patient_id], A561)</f>
        <v>0</v>
      </c>
      <c r="K561" s="1">
        <f>_xlfn.MINIFS(C:C,A:A,TableRefills3[[#This Row],[patient_id]])</f>
        <v>45681</v>
      </c>
      <c r="L561" s="1">
        <f>TableRefills3[[#This Row],[refill_date]]+TableRefills3[[#This Row],[quantity_days]]</f>
        <v>45759</v>
      </c>
    </row>
    <row r="562" spans="1:12" x14ac:dyDescent="0.25">
      <c r="A562" t="s">
        <v>130</v>
      </c>
      <c r="B562" t="s">
        <v>1739</v>
      </c>
      <c r="C562" s="1">
        <v>45745</v>
      </c>
      <c r="D562" s="9">
        <f t="shared" si="16"/>
        <v>1</v>
      </c>
      <c r="E562">
        <v>28</v>
      </c>
      <c r="F562" s="1" t="str">
        <f t="shared" si="17"/>
        <v/>
      </c>
      <c r="G562" s="1" t="str">
        <f>IF(TableRefills3[[#This Row],[prev_refill_days]]="","",TableRefills3[[#This Row],[prev_refill_days]]+TableRefills3[[#This Row],[quantity_days]])</f>
        <v/>
      </c>
      <c r="H562" t="str">
        <f>IF(TableRefills3[[#This Row],[prev_refill_end]]="","",TableRefills3[[#This Row],[refill_date]]-TableRefills3[[#This Row],[prev_refill_end]])</f>
        <v/>
      </c>
      <c r="I562">
        <f>IF(TableRefills3[[#This Row],[gap_days]]="",0,IF(TableRefills3[[#This Row],[gap_days]]&gt;30,1,0))</f>
        <v>0</v>
      </c>
      <c r="J562">
        <f>_xlfn.MAXIFS(TableRefills3[discountinuation_flag], TableRefills3[patient_id], A562)</f>
        <v>0</v>
      </c>
      <c r="K562" s="1">
        <f>_xlfn.MINIFS(C:C,A:A,TableRefills3[[#This Row],[patient_id]])</f>
        <v>45745</v>
      </c>
      <c r="L562" s="1">
        <f>TableRefills3[[#This Row],[refill_date]]+TableRefills3[[#This Row],[quantity_days]]</f>
        <v>45773</v>
      </c>
    </row>
    <row r="563" spans="1:12" x14ac:dyDescent="0.25">
      <c r="A563" t="s">
        <v>130</v>
      </c>
      <c r="B563" t="s">
        <v>1739</v>
      </c>
      <c r="C563" s="1">
        <v>45771</v>
      </c>
      <c r="D563" s="9">
        <f t="shared" si="16"/>
        <v>2</v>
      </c>
      <c r="E563">
        <v>28</v>
      </c>
      <c r="F563" s="1">
        <f t="shared" si="17"/>
        <v>45745</v>
      </c>
      <c r="G563" s="1">
        <f>IF(TableRefills3[[#This Row],[prev_refill_days]]="","",TableRefills3[[#This Row],[prev_refill_days]]+TableRefills3[[#This Row],[quantity_days]])</f>
        <v>45773</v>
      </c>
      <c r="H563">
        <f>IF(TableRefills3[[#This Row],[prev_refill_end]]="","",TableRefills3[[#This Row],[refill_date]]-TableRefills3[[#This Row],[prev_refill_end]])</f>
        <v>-2</v>
      </c>
      <c r="I563">
        <f>IF(TableRefills3[[#This Row],[gap_days]]="",0,IF(TableRefills3[[#This Row],[gap_days]]&gt;30,1,0))</f>
        <v>0</v>
      </c>
      <c r="J563">
        <f>_xlfn.MAXIFS(TableRefills3[discountinuation_flag], TableRefills3[patient_id], A563)</f>
        <v>0</v>
      </c>
      <c r="K563" s="1">
        <f>_xlfn.MINIFS(C:C,A:A,TableRefills3[[#This Row],[patient_id]])</f>
        <v>45745</v>
      </c>
      <c r="L563" s="1">
        <f>TableRefills3[[#This Row],[refill_date]]+TableRefills3[[#This Row],[quantity_days]]</f>
        <v>45799</v>
      </c>
    </row>
    <row r="564" spans="1:12" x14ac:dyDescent="0.25">
      <c r="A564" t="s">
        <v>130</v>
      </c>
      <c r="B564" t="s">
        <v>1739</v>
      </c>
      <c r="C564" s="1">
        <v>45801</v>
      </c>
      <c r="D564" s="9">
        <f t="shared" si="16"/>
        <v>3</v>
      </c>
      <c r="E564">
        <v>28</v>
      </c>
      <c r="F564" s="1">
        <f t="shared" si="17"/>
        <v>45771</v>
      </c>
      <c r="G564" s="1">
        <f>IF(TableRefills3[[#This Row],[prev_refill_days]]="","",TableRefills3[[#This Row],[prev_refill_days]]+TableRefills3[[#This Row],[quantity_days]])</f>
        <v>45799</v>
      </c>
      <c r="H564">
        <f>IF(TableRefills3[[#This Row],[prev_refill_end]]="","",TableRefills3[[#This Row],[refill_date]]-TableRefills3[[#This Row],[prev_refill_end]])</f>
        <v>2</v>
      </c>
      <c r="I564">
        <f>IF(TableRefills3[[#This Row],[gap_days]]="",0,IF(TableRefills3[[#This Row],[gap_days]]&gt;30,1,0))</f>
        <v>0</v>
      </c>
      <c r="J564">
        <f>_xlfn.MAXIFS(TableRefills3[discountinuation_flag], TableRefills3[patient_id], A564)</f>
        <v>0</v>
      </c>
      <c r="K564" s="1">
        <f>_xlfn.MINIFS(C:C,A:A,TableRefills3[[#This Row],[patient_id]])</f>
        <v>45745</v>
      </c>
      <c r="L564" s="1">
        <f>TableRefills3[[#This Row],[refill_date]]+TableRefills3[[#This Row],[quantity_days]]</f>
        <v>45829</v>
      </c>
    </row>
    <row r="565" spans="1:12" x14ac:dyDescent="0.25">
      <c r="A565" t="s">
        <v>130</v>
      </c>
      <c r="B565" t="s">
        <v>1739</v>
      </c>
      <c r="C565" s="1">
        <v>45828</v>
      </c>
      <c r="D565" s="9">
        <f t="shared" si="16"/>
        <v>4</v>
      </c>
      <c r="E565">
        <v>28</v>
      </c>
      <c r="F565" s="1">
        <f t="shared" si="17"/>
        <v>45801</v>
      </c>
      <c r="G565" s="1">
        <f>IF(TableRefills3[[#This Row],[prev_refill_days]]="","",TableRefills3[[#This Row],[prev_refill_days]]+TableRefills3[[#This Row],[quantity_days]])</f>
        <v>45829</v>
      </c>
      <c r="H565">
        <f>IF(TableRefills3[[#This Row],[prev_refill_end]]="","",TableRefills3[[#This Row],[refill_date]]-TableRefills3[[#This Row],[prev_refill_end]])</f>
        <v>-1</v>
      </c>
      <c r="I565">
        <f>IF(TableRefills3[[#This Row],[gap_days]]="",0,IF(TableRefills3[[#This Row],[gap_days]]&gt;30,1,0))</f>
        <v>0</v>
      </c>
      <c r="J565">
        <f>_xlfn.MAXIFS(TableRefills3[discountinuation_flag], TableRefills3[patient_id], A565)</f>
        <v>0</v>
      </c>
      <c r="K565" s="1">
        <f>_xlfn.MINIFS(C:C,A:A,TableRefills3[[#This Row],[patient_id]])</f>
        <v>45745</v>
      </c>
      <c r="L565" s="1">
        <f>TableRefills3[[#This Row],[refill_date]]+TableRefills3[[#This Row],[quantity_days]]</f>
        <v>45856</v>
      </c>
    </row>
    <row r="566" spans="1:12" x14ac:dyDescent="0.25">
      <c r="A566" t="s">
        <v>130</v>
      </c>
      <c r="B566" t="s">
        <v>1739</v>
      </c>
      <c r="C566" s="1">
        <v>45855</v>
      </c>
      <c r="D566" s="9">
        <f t="shared" si="16"/>
        <v>5</v>
      </c>
      <c r="E566">
        <v>28</v>
      </c>
      <c r="F566" s="1">
        <f t="shared" si="17"/>
        <v>45828</v>
      </c>
      <c r="G566" s="1">
        <f>IF(TableRefills3[[#This Row],[prev_refill_days]]="","",TableRefills3[[#This Row],[prev_refill_days]]+TableRefills3[[#This Row],[quantity_days]])</f>
        <v>45856</v>
      </c>
      <c r="H566">
        <f>IF(TableRefills3[[#This Row],[prev_refill_end]]="","",TableRefills3[[#This Row],[refill_date]]-TableRefills3[[#This Row],[prev_refill_end]])</f>
        <v>-1</v>
      </c>
      <c r="I566">
        <f>IF(TableRefills3[[#This Row],[gap_days]]="",0,IF(TableRefills3[[#This Row],[gap_days]]&gt;30,1,0))</f>
        <v>0</v>
      </c>
      <c r="J566">
        <f>_xlfn.MAXIFS(TableRefills3[discountinuation_flag], TableRefills3[patient_id], A566)</f>
        <v>0</v>
      </c>
      <c r="K566" s="1">
        <f>_xlfn.MINIFS(C:C,A:A,TableRefills3[[#This Row],[patient_id]])</f>
        <v>45745</v>
      </c>
      <c r="L566" s="1">
        <f>TableRefills3[[#This Row],[refill_date]]+TableRefills3[[#This Row],[quantity_days]]</f>
        <v>45883</v>
      </c>
    </row>
    <row r="567" spans="1:12" x14ac:dyDescent="0.25">
      <c r="A567" t="s">
        <v>131</v>
      </c>
      <c r="B567" t="s">
        <v>1745</v>
      </c>
      <c r="C567" s="1">
        <v>45687</v>
      </c>
      <c r="D567" s="9">
        <f t="shared" si="16"/>
        <v>1</v>
      </c>
      <c r="E567">
        <v>21</v>
      </c>
      <c r="F567" s="1" t="str">
        <f t="shared" si="17"/>
        <v/>
      </c>
      <c r="G567" s="1" t="str">
        <f>IF(TableRefills3[[#This Row],[prev_refill_days]]="","",TableRefills3[[#This Row],[prev_refill_days]]+TableRefills3[[#This Row],[quantity_days]])</f>
        <v/>
      </c>
      <c r="H567" t="str">
        <f>IF(TableRefills3[[#This Row],[prev_refill_end]]="","",TableRefills3[[#This Row],[refill_date]]-TableRefills3[[#This Row],[prev_refill_end]])</f>
        <v/>
      </c>
      <c r="I567">
        <f>IF(TableRefills3[[#This Row],[gap_days]]="",0,IF(TableRefills3[[#This Row],[gap_days]]&gt;30,1,0))</f>
        <v>0</v>
      </c>
      <c r="J567">
        <f>_xlfn.MAXIFS(TableRefills3[discountinuation_flag], TableRefills3[patient_id], A567)</f>
        <v>0</v>
      </c>
      <c r="K567" s="1">
        <f>_xlfn.MINIFS(C:C,A:A,TableRefills3[[#This Row],[patient_id]])</f>
        <v>45687</v>
      </c>
      <c r="L567" s="1">
        <f>TableRefills3[[#This Row],[refill_date]]+TableRefills3[[#This Row],[quantity_days]]</f>
        <v>45708</v>
      </c>
    </row>
    <row r="568" spans="1:12" x14ac:dyDescent="0.25">
      <c r="A568" t="s">
        <v>131</v>
      </c>
      <c r="B568" t="s">
        <v>1745</v>
      </c>
      <c r="C568" s="1">
        <v>45705</v>
      </c>
      <c r="D568" s="9">
        <f t="shared" si="16"/>
        <v>2</v>
      </c>
      <c r="E568">
        <v>21</v>
      </c>
      <c r="F568" s="1">
        <f t="shared" si="17"/>
        <v>45687</v>
      </c>
      <c r="G568" s="1">
        <f>IF(TableRefills3[[#This Row],[prev_refill_days]]="","",TableRefills3[[#This Row],[prev_refill_days]]+TableRefills3[[#This Row],[quantity_days]])</f>
        <v>45708</v>
      </c>
      <c r="H568">
        <f>IF(TableRefills3[[#This Row],[prev_refill_end]]="","",TableRefills3[[#This Row],[refill_date]]-TableRefills3[[#This Row],[prev_refill_end]])</f>
        <v>-3</v>
      </c>
      <c r="I568">
        <f>IF(TableRefills3[[#This Row],[gap_days]]="",0,IF(TableRefills3[[#This Row],[gap_days]]&gt;30,1,0))</f>
        <v>0</v>
      </c>
      <c r="J568">
        <f>_xlfn.MAXIFS(TableRefills3[discountinuation_flag], TableRefills3[patient_id], A568)</f>
        <v>0</v>
      </c>
      <c r="K568" s="1">
        <f>_xlfn.MINIFS(C:C,A:A,TableRefills3[[#This Row],[patient_id]])</f>
        <v>45687</v>
      </c>
      <c r="L568" s="1">
        <f>TableRefills3[[#This Row],[refill_date]]+TableRefills3[[#This Row],[quantity_days]]</f>
        <v>45726</v>
      </c>
    </row>
    <row r="569" spans="1:12" x14ac:dyDescent="0.25">
      <c r="A569" t="s">
        <v>131</v>
      </c>
      <c r="B569" t="s">
        <v>1745</v>
      </c>
      <c r="C569" s="1">
        <v>45726</v>
      </c>
      <c r="D569" s="9">
        <f t="shared" si="16"/>
        <v>3</v>
      </c>
      <c r="E569">
        <v>21</v>
      </c>
      <c r="F569" s="1">
        <f t="shared" si="17"/>
        <v>45705</v>
      </c>
      <c r="G569" s="1">
        <f>IF(TableRefills3[[#This Row],[prev_refill_days]]="","",TableRefills3[[#This Row],[prev_refill_days]]+TableRefills3[[#This Row],[quantity_days]])</f>
        <v>45726</v>
      </c>
      <c r="H569">
        <f>IF(TableRefills3[[#This Row],[prev_refill_end]]="","",TableRefills3[[#This Row],[refill_date]]-TableRefills3[[#This Row],[prev_refill_end]])</f>
        <v>0</v>
      </c>
      <c r="I569">
        <f>IF(TableRefills3[[#This Row],[gap_days]]="",0,IF(TableRefills3[[#This Row],[gap_days]]&gt;30,1,0))</f>
        <v>0</v>
      </c>
      <c r="J569">
        <f>_xlfn.MAXIFS(TableRefills3[discountinuation_flag], TableRefills3[patient_id], A569)</f>
        <v>0</v>
      </c>
      <c r="K569" s="1">
        <f>_xlfn.MINIFS(C:C,A:A,TableRefills3[[#This Row],[patient_id]])</f>
        <v>45687</v>
      </c>
      <c r="L569" s="1">
        <f>TableRefills3[[#This Row],[refill_date]]+TableRefills3[[#This Row],[quantity_days]]</f>
        <v>45747</v>
      </c>
    </row>
    <row r="570" spans="1:12" x14ac:dyDescent="0.25">
      <c r="A570" t="s">
        <v>131</v>
      </c>
      <c r="B570" t="s">
        <v>1745</v>
      </c>
      <c r="C570" s="1">
        <v>45747</v>
      </c>
      <c r="D570" s="9">
        <f t="shared" si="16"/>
        <v>4</v>
      </c>
      <c r="E570">
        <v>21</v>
      </c>
      <c r="F570" s="1">
        <f t="shared" si="17"/>
        <v>45726</v>
      </c>
      <c r="G570" s="1">
        <f>IF(TableRefills3[[#This Row],[prev_refill_days]]="","",TableRefills3[[#This Row],[prev_refill_days]]+TableRefills3[[#This Row],[quantity_days]])</f>
        <v>45747</v>
      </c>
      <c r="H570">
        <f>IF(TableRefills3[[#This Row],[prev_refill_end]]="","",TableRefills3[[#This Row],[refill_date]]-TableRefills3[[#This Row],[prev_refill_end]])</f>
        <v>0</v>
      </c>
      <c r="I570">
        <f>IF(TableRefills3[[#This Row],[gap_days]]="",0,IF(TableRefills3[[#This Row],[gap_days]]&gt;30,1,0))</f>
        <v>0</v>
      </c>
      <c r="J570">
        <f>_xlfn.MAXIFS(TableRefills3[discountinuation_flag], TableRefills3[patient_id], A570)</f>
        <v>0</v>
      </c>
      <c r="K570" s="1">
        <f>_xlfn.MINIFS(C:C,A:A,TableRefills3[[#This Row],[patient_id]])</f>
        <v>45687</v>
      </c>
      <c r="L570" s="1">
        <f>TableRefills3[[#This Row],[refill_date]]+TableRefills3[[#This Row],[quantity_days]]</f>
        <v>45768</v>
      </c>
    </row>
    <row r="571" spans="1:12" x14ac:dyDescent="0.25">
      <c r="A571" t="s">
        <v>131</v>
      </c>
      <c r="B571" t="s">
        <v>1745</v>
      </c>
      <c r="C571" s="1">
        <v>45766</v>
      </c>
      <c r="D571" s="9">
        <f t="shared" si="16"/>
        <v>5</v>
      </c>
      <c r="E571">
        <v>21</v>
      </c>
      <c r="F571" s="1">
        <f t="shared" si="17"/>
        <v>45747</v>
      </c>
      <c r="G571" s="1">
        <f>IF(TableRefills3[[#This Row],[prev_refill_days]]="","",TableRefills3[[#This Row],[prev_refill_days]]+TableRefills3[[#This Row],[quantity_days]])</f>
        <v>45768</v>
      </c>
      <c r="H571">
        <f>IF(TableRefills3[[#This Row],[prev_refill_end]]="","",TableRefills3[[#This Row],[refill_date]]-TableRefills3[[#This Row],[prev_refill_end]])</f>
        <v>-2</v>
      </c>
      <c r="I571">
        <f>IF(TableRefills3[[#This Row],[gap_days]]="",0,IF(TableRefills3[[#This Row],[gap_days]]&gt;30,1,0))</f>
        <v>0</v>
      </c>
      <c r="J571">
        <f>_xlfn.MAXIFS(TableRefills3[discountinuation_flag], TableRefills3[patient_id], A571)</f>
        <v>0</v>
      </c>
      <c r="K571" s="1">
        <f>_xlfn.MINIFS(C:C,A:A,TableRefills3[[#This Row],[patient_id]])</f>
        <v>45687</v>
      </c>
      <c r="L571" s="1">
        <f>TableRefills3[[#This Row],[refill_date]]+TableRefills3[[#This Row],[quantity_days]]</f>
        <v>45787</v>
      </c>
    </row>
    <row r="572" spans="1:12" x14ac:dyDescent="0.25">
      <c r="A572" t="s">
        <v>132</v>
      </c>
      <c r="B572" t="s">
        <v>1751</v>
      </c>
      <c r="C572" s="1">
        <v>45760</v>
      </c>
      <c r="D572" s="9">
        <f t="shared" si="16"/>
        <v>1</v>
      </c>
      <c r="E572">
        <v>30</v>
      </c>
      <c r="F572" s="1" t="str">
        <f t="shared" si="17"/>
        <v/>
      </c>
      <c r="G572" s="1" t="str">
        <f>IF(TableRefills3[[#This Row],[prev_refill_days]]="","",TableRefills3[[#This Row],[prev_refill_days]]+TableRefills3[[#This Row],[quantity_days]])</f>
        <v/>
      </c>
      <c r="H572" t="str">
        <f>IF(TableRefills3[[#This Row],[prev_refill_end]]="","",TableRefills3[[#This Row],[refill_date]]-TableRefills3[[#This Row],[prev_refill_end]])</f>
        <v/>
      </c>
      <c r="I572">
        <f>IF(TableRefills3[[#This Row],[gap_days]]="",0,IF(TableRefills3[[#This Row],[gap_days]]&gt;30,1,0))</f>
        <v>0</v>
      </c>
      <c r="J572">
        <f>_xlfn.MAXIFS(TableRefills3[discountinuation_flag], TableRefills3[patient_id], A572)</f>
        <v>0</v>
      </c>
      <c r="K572" s="1">
        <f>_xlfn.MINIFS(C:C,A:A,TableRefills3[[#This Row],[patient_id]])</f>
        <v>45760</v>
      </c>
      <c r="L572" s="1">
        <f>TableRefills3[[#This Row],[refill_date]]+TableRefills3[[#This Row],[quantity_days]]</f>
        <v>45790</v>
      </c>
    </row>
    <row r="573" spans="1:12" x14ac:dyDescent="0.25">
      <c r="A573" t="s">
        <v>132</v>
      </c>
      <c r="B573" t="s">
        <v>1751</v>
      </c>
      <c r="C573" s="1">
        <v>45790</v>
      </c>
      <c r="D573" s="9">
        <f t="shared" si="16"/>
        <v>2</v>
      </c>
      <c r="E573">
        <v>30</v>
      </c>
      <c r="F573" s="1">
        <f t="shared" si="17"/>
        <v>45760</v>
      </c>
      <c r="G573" s="1">
        <f>IF(TableRefills3[[#This Row],[prev_refill_days]]="","",TableRefills3[[#This Row],[prev_refill_days]]+TableRefills3[[#This Row],[quantity_days]])</f>
        <v>45790</v>
      </c>
      <c r="H573">
        <f>IF(TableRefills3[[#This Row],[prev_refill_end]]="","",TableRefills3[[#This Row],[refill_date]]-TableRefills3[[#This Row],[prev_refill_end]])</f>
        <v>0</v>
      </c>
      <c r="I573">
        <f>IF(TableRefills3[[#This Row],[gap_days]]="",0,IF(TableRefills3[[#This Row],[gap_days]]&gt;30,1,0))</f>
        <v>0</v>
      </c>
      <c r="J573">
        <f>_xlfn.MAXIFS(TableRefills3[discountinuation_flag], TableRefills3[patient_id], A573)</f>
        <v>0</v>
      </c>
      <c r="K573" s="1">
        <f>_xlfn.MINIFS(C:C,A:A,TableRefills3[[#This Row],[patient_id]])</f>
        <v>45760</v>
      </c>
      <c r="L573" s="1">
        <f>TableRefills3[[#This Row],[refill_date]]+TableRefills3[[#This Row],[quantity_days]]</f>
        <v>45820</v>
      </c>
    </row>
    <row r="574" spans="1:12" x14ac:dyDescent="0.25">
      <c r="A574" t="s">
        <v>132</v>
      </c>
      <c r="B574" t="s">
        <v>1751</v>
      </c>
      <c r="C574" s="1">
        <v>45823</v>
      </c>
      <c r="D574" s="9">
        <f t="shared" si="16"/>
        <v>3</v>
      </c>
      <c r="E574">
        <v>30</v>
      </c>
      <c r="F574" s="1">
        <f t="shared" si="17"/>
        <v>45790</v>
      </c>
      <c r="G574" s="1">
        <f>IF(TableRefills3[[#This Row],[prev_refill_days]]="","",TableRefills3[[#This Row],[prev_refill_days]]+TableRefills3[[#This Row],[quantity_days]])</f>
        <v>45820</v>
      </c>
      <c r="H574">
        <f>IF(TableRefills3[[#This Row],[prev_refill_end]]="","",TableRefills3[[#This Row],[refill_date]]-TableRefills3[[#This Row],[prev_refill_end]])</f>
        <v>3</v>
      </c>
      <c r="I574">
        <f>IF(TableRefills3[[#This Row],[gap_days]]="",0,IF(TableRefills3[[#This Row],[gap_days]]&gt;30,1,0))</f>
        <v>0</v>
      </c>
      <c r="J574">
        <f>_xlfn.MAXIFS(TableRefills3[discountinuation_flag], TableRefills3[patient_id], A574)</f>
        <v>0</v>
      </c>
      <c r="K574" s="1">
        <f>_xlfn.MINIFS(C:C,A:A,TableRefills3[[#This Row],[patient_id]])</f>
        <v>45760</v>
      </c>
      <c r="L574" s="1">
        <f>TableRefills3[[#This Row],[refill_date]]+TableRefills3[[#This Row],[quantity_days]]</f>
        <v>45853</v>
      </c>
    </row>
    <row r="575" spans="1:12" x14ac:dyDescent="0.25">
      <c r="A575" t="s">
        <v>132</v>
      </c>
      <c r="B575" t="s">
        <v>1751</v>
      </c>
      <c r="C575" s="1">
        <v>45856</v>
      </c>
      <c r="D575" s="9">
        <f t="shared" si="16"/>
        <v>4</v>
      </c>
      <c r="E575">
        <v>30</v>
      </c>
      <c r="F575" s="1">
        <f t="shared" si="17"/>
        <v>45823</v>
      </c>
      <c r="G575" s="1">
        <f>IF(TableRefills3[[#This Row],[prev_refill_days]]="","",TableRefills3[[#This Row],[prev_refill_days]]+TableRefills3[[#This Row],[quantity_days]])</f>
        <v>45853</v>
      </c>
      <c r="H575">
        <f>IF(TableRefills3[[#This Row],[prev_refill_end]]="","",TableRefills3[[#This Row],[refill_date]]-TableRefills3[[#This Row],[prev_refill_end]])</f>
        <v>3</v>
      </c>
      <c r="I575">
        <f>IF(TableRefills3[[#This Row],[gap_days]]="",0,IF(TableRefills3[[#This Row],[gap_days]]&gt;30,1,0))</f>
        <v>0</v>
      </c>
      <c r="J575">
        <f>_xlfn.MAXIFS(TableRefills3[discountinuation_flag], TableRefills3[patient_id], A575)</f>
        <v>0</v>
      </c>
      <c r="K575" s="1">
        <f>_xlfn.MINIFS(C:C,A:A,TableRefills3[[#This Row],[patient_id]])</f>
        <v>45760</v>
      </c>
      <c r="L575" s="1">
        <f>TableRefills3[[#This Row],[refill_date]]+TableRefills3[[#This Row],[quantity_days]]</f>
        <v>45886</v>
      </c>
    </row>
    <row r="576" spans="1:12" x14ac:dyDescent="0.25">
      <c r="A576" t="s">
        <v>132</v>
      </c>
      <c r="B576" t="s">
        <v>1751</v>
      </c>
      <c r="C576" s="1">
        <v>45885</v>
      </c>
      <c r="D576" s="9">
        <f t="shared" si="16"/>
        <v>5</v>
      </c>
      <c r="E576">
        <v>30</v>
      </c>
      <c r="F576" s="1">
        <f t="shared" si="17"/>
        <v>45856</v>
      </c>
      <c r="G576" s="1">
        <f>IF(TableRefills3[[#This Row],[prev_refill_days]]="","",TableRefills3[[#This Row],[prev_refill_days]]+TableRefills3[[#This Row],[quantity_days]])</f>
        <v>45886</v>
      </c>
      <c r="H576">
        <f>IF(TableRefills3[[#This Row],[prev_refill_end]]="","",TableRefills3[[#This Row],[refill_date]]-TableRefills3[[#This Row],[prev_refill_end]])</f>
        <v>-1</v>
      </c>
      <c r="I576">
        <f>IF(TableRefills3[[#This Row],[gap_days]]="",0,IF(TableRefills3[[#This Row],[gap_days]]&gt;30,1,0))</f>
        <v>0</v>
      </c>
      <c r="J576">
        <f>_xlfn.MAXIFS(TableRefills3[discountinuation_flag], TableRefills3[patient_id], A576)</f>
        <v>0</v>
      </c>
      <c r="K576" s="1">
        <f>_xlfn.MINIFS(C:C,A:A,TableRefills3[[#This Row],[patient_id]])</f>
        <v>45760</v>
      </c>
      <c r="L576" s="1">
        <f>TableRefills3[[#This Row],[refill_date]]+TableRefills3[[#This Row],[quantity_days]]</f>
        <v>45915</v>
      </c>
    </row>
    <row r="577" spans="1:12" x14ac:dyDescent="0.25">
      <c r="A577" t="s">
        <v>133</v>
      </c>
      <c r="B577" t="s">
        <v>1757</v>
      </c>
      <c r="C577" s="1">
        <v>45727</v>
      </c>
      <c r="D577" s="9">
        <f t="shared" si="16"/>
        <v>1</v>
      </c>
      <c r="E577">
        <v>28</v>
      </c>
      <c r="F577" s="1" t="str">
        <f t="shared" si="17"/>
        <v/>
      </c>
      <c r="G577" s="1" t="str">
        <f>IF(TableRefills3[[#This Row],[prev_refill_days]]="","",TableRefills3[[#This Row],[prev_refill_days]]+TableRefills3[[#This Row],[quantity_days]])</f>
        <v/>
      </c>
      <c r="H577" t="str">
        <f>IF(TableRefills3[[#This Row],[prev_refill_end]]="","",TableRefills3[[#This Row],[refill_date]]-TableRefills3[[#This Row],[prev_refill_end]])</f>
        <v/>
      </c>
      <c r="I577">
        <f>IF(TableRefills3[[#This Row],[gap_days]]="",0,IF(TableRefills3[[#This Row],[gap_days]]&gt;30,1,0))</f>
        <v>0</v>
      </c>
      <c r="J577">
        <f>_xlfn.MAXIFS(TableRefills3[discountinuation_flag], TableRefills3[patient_id], A577)</f>
        <v>0</v>
      </c>
      <c r="K577" s="1">
        <f>_xlfn.MINIFS(C:C,A:A,TableRefills3[[#This Row],[patient_id]])</f>
        <v>45727</v>
      </c>
      <c r="L577" s="1">
        <f>TableRefills3[[#This Row],[refill_date]]+TableRefills3[[#This Row],[quantity_days]]</f>
        <v>45755</v>
      </c>
    </row>
    <row r="578" spans="1:12" x14ac:dyDescent="0.25">
      <c r="A578" t="s">
        <v>133</v>
      </c>
      <c r="B578" t="s">
        <v>1757</v>
      </c>
      <c r="C578" s="1">
        <v>45757</v>
      </c>
      <c r="D578" s="9">
        <f t="shared" ref="D578:D641" si="18">IF(A578=A577, D577+1, 1)</f>
        <v>2</v>
      </c>
      <c r="E578">
        <v>28</v>
      </c>
      <c r="F578" s="1">
        <f t="shared" ref="F578:F641" si="19">IF(A577=A578,C577,"")</f>
        <v>45727</v>
      </c>
      <c r="G578" s="1">
        <f>IF(TableRefills3[[#This Row],[prev_refill_days]]="","",TableRefills3[[#This Row],[prev_refill_days]]+TableRefills3[[#This Row],[quantity_days]])</f>
        <v>45755</v>
      </c>
      <c r="H578">
        <f>IF(TableRefills3[[#This Row],[prev_refill_end]]="","",TableRefills3[[#This Row],[refill_date]]-TableRefills3[[#This Row],[prev_refill_end]])</f>
        <v>2</v>
      </c>
      <c r="I578">
        <f>IF(TableRefills3[[#This Row],[gap_days]]="",0,IF(TableRefills3[[#This Row],[gap_days]]&gt;30,1,0))</f>
        <v>0</v>
      </c>
      <c r="J578">
        <f>_xlfn.MAXIFS(TableRefills3[discountinuation_flag], TableRefills3[patient_id], A578)</f>
        <v>0</v>
      </c>
      <c r="K578" s="1">
        <f>_xlfn.MINIFS(C:C,A:A,TableRefills3[[#This Row],[patient_id]])</f>
        <v>45727</v>
      </c>
      <c r="L578" s="1">
        <f>TableRefills3[[#This Row],[refill_date]]+TableRefills3[[#This Row],[quantity_days]]</f>
        <v>45785</v>
      </c>
    </row>
    <row r="579" spans="1:12" x14ac:dyDescent="0.25">
      <c r="A579" t="s">
        <v>133</v>
      </c>
      <c r="B579" t="s">
        <v>1757</v>
      </c>
      <c r="C579" s="1">
        <v>45784</v>
      </c>
      <c r="D579" s="9">
        <f t="shared" si="18"/>
        <v>3</v>
      </c>
      <c r="E579">
        <v>28</v>
      </c>
      <c r="F579" s="1">
        <f t="shared" si="19"/>
        <v>45757</v>
      </c>
      <c r="G579" s="1">
        <f>IF(TableRefills3[[#This Row],[prev_refill_days]]="","",TableRefills3[[#This Row],[prev_refill_days]]+TableRefills3[[#This Row],[quantity_days]])</f>
        <v>45785</v>
      </c>
      <c r="H579">
        <f>IF(TableRefills3[[#This Row],[prev_refill_end]]="","",TableRefills3[[#This Row],[refill_date]]-TableRefills3[[#This Row],[prev_refill_end]])</f>
        <v>-1</v>
      </c>
      <c r="I579">
        <f>IF(TableRefills3[[#This Row],[gap_days]]="",0,IF(TableRefills3[[#This Row],[gap_days]]&gt;30,1,0))</f>
        <v>0</v>
      </c>
      <c r="J579">
        <f>_xlfn.MAXIFS(TableRefills3[discountinuation_flag], TableRefills3[patient_id], A579)</f>
        <v>0</v>
      </c>
      <c r="K579" s="1">
        <f>_xlfn.MINIFS(C:C,A:A,TableRefills3[[#This Row],[patient_id]])</f>
        <v>45727</v>
      </c>
      <c r="L579" s="1">
        <f>TableRefills3[[#This Row],[refill_date]]+TableRefills3[[#This Row],[quantity_days]]</f>
        <v>45812</v>
      </c>
    </row>
    <row r="580" spans="1:12" x14ac:dyDescent="0.25">
      <c r="A580" t="s">
        <v>134</v>
      </c>
      <c r="B580" t="s">
        <v>1761</v>
      </c>
      <c r="C580" s="1">
        <v>45834</v>
      </c>
      <c r="D580" s="9">
        <f t="shared" si="18"/>
        <v>1</v>
      </c>
      <c r="E580">
        <v>30</v>
      </c>
      <c r="F580" s="1" t="str">
        <f t="shared" si="19"/>
        <v/>
      </c>
      <c r="G580" s="1" t="str">
        <f>IF(TableRefills3[[#This Row],[prev_refill_days]]="","",TableRefills3[[#This Row],[prev_refill_days]]+TableRefills3[[#This Row],[quantity_days]])</f>
        <v/>
      </c>
      <c r="H580" t="str">
        <f>IF(TableRefills3[[#This Row],[prev_refill_end]]="","",TableRefills3[[#This Row],[refill_date]]-TableRefills3[[#This Row],[prev_refill_end]])</f>
        <v/>
      </c>
      <c r="I580">
        <f>IF(TableRefills3[[#This Row],[gap_days]]="",0,IF(TableRefills3[[#This Row],[gap_days]]&gt;30,1,0))</f>
        <v>0</v>
      </c>
      <c r="J580">
        <f>_xlfn.MAXIFS(TableRefills3[discountinuation_flag], TableRefills3[patient_id], A580)</f>
        <v>0</v>
      </c>
      <c r="K580" s="1">
        <f>_xlfn.MINIFS(C:C,A:A,TableRefills3[[#This Row],[patient_id]])</f>
        <v>45834</v>
      </c>
      <c r="L580" s="1">
        <f>TableRefills3[[#This Row],[refill_date]]+TableRefills3[[#This Row],[quantity_days]]</f>
        <v>45864</v>
      </c>
    </row>
    <row r="581" spans="1:12" x14ac:dyDescent="0.25">
      <c r="A581" t="s">
        <v>134</v>
      </c>
      <c r="B581" t="s">
        <v>1761</v>
      </c>
      <c r="C581" s="1">
        <v>45863</v>
      </c>
      <c r="D581" s="9">
        <f t="shared" si="18"/>
        <v>2</v>
      </c>
      <c r="E581">
        <v>30</v>
      </c>
      <c r="F581" s="1">
        <f t="shared" si="19"/>
        <v>45834</v>
      </c>
      <c r="G581" s="1">
        <f>IF(TableRefills3[[#This Row],[prev_refill_days]]="","",TableRefills3[[#This Row],[prev_refill_days]]+TableRefills3[[#This Row],[quantity_days]])</f>
        <v>45864</v>
      </c>
      <c r="H581">
        <f>IF(TableRefills3[[#This Row],[prev_refill_end]]="","",TableRefills3[[#This Row],[refill_date]]-TableRefills3[[#This Row],[prev_refill_end]])</f>
        <v>-1</v>
      </c>
      <c r="I581">
        <f>IF(TableRefills3[[#This Row],[gap_days]]="",0,IF(TableRefills3[[#This Row],[gap_days]]&gt;30,1,0))</f>
        <v>0</v>
      </c>
      <c r="J581">
        <f>_xlfn.MAXIFS(TableRefills3[discountinuation_flag], TableRefills3[patient_id], A581)</f>
        <v>0</v>
      </c>
      <c r="K581" s="1">
        <f>_xlfn.MINIFS(C:C,A:A,TableRefills3[[#This Row],[patient_id]])</f>
        <v>45834</v>
      </c>
      <c r="L581" s="1">
        <f>TableRefills3[[#This Row],[refill_date]]+TableRefills3[[#This Row],[quantity_days]]</f>
        <v>45893</v>
      </c>
    </row>
    <row r="582" spans="1:12" x14ac:dyDescent="0.25">
      <c r="A582" t="s">
        <v>134</v>
      </c>
      <c r="B582" t="s">
        <v>1761</v>
      </c>
      <c r="C582" s="1">
        <v>45892</v>
      </c>
      <c r="D582" s="9">
        <f t="shared" si="18"/>
        <v>3</v>
      </c>
      <c r="E582">
        <v>30</v>
      </c>
      <c r="F582" s="1">
        <f t="shared" si="19"/>
        <v>45863</v>
      </c>
      <c r="G582" s="1">
        <f>IF(TableRefills3[[#This Row],[prev_refill_days]]="","",TableRefills3[[#This Row],[prev_refill_days]]+TableRefills3[[#This Row],[quantity_days]])</f>
        <v>45893</v>
      </c>
      <c r="H582">
        <f>IF(TableRefills3[[#This Row],[prev_refill_end]]="","",TableRefills3[[#This Row],[refill_date]]-TableRefills3[[#This Row],[prev_refill_end]])</f>
        <v>-1</v>
      </c>
      <c r="I582">
        <f>IF(TableRefills3[[#This Row],[gap_days]]="",0,IF(TableRefills3[[#This Row],[gap_days]]&gt;30,1,0))</f>
        <v>0</v>
      </c>
      <c r="J582">
        <f>_xlfn.MAXIFS(TableRefills3[discountinuation_flag], TableRefills3[patient_id], A582)</f>
        <v>0</v>
      </c>
      <c r="K582" s="1">
        <f>_xlfn.MINIFS(C:C,A:A,TableRefills3[[#This Row],[patient_id]])</f>
        <v>45834</v>
      </c>
      <c r="L582" s="1">
        <f>TableRefills3[[#This Row],[refill_date]]+TableRefills3[[#This Row],[quantity_days]]</f>
        <v>45922</v>
      </c>
    </row>
    <row r="583" spans="1:12" x14ac:dyDescent="0.25">
      <c r="A583" t="s">
        <v>134</v>
      </c>
      <c r="B583" t="s">
        <v>1761</v>
      </c>
      <c r="C583" s="1">
        <v>45923</v>
      </c>
      <c r="D583" s="9">
        <f t="shared" si="18"/>
        <v>4</v>
      </c>
      <c r="E583">
        <v>30</v>
      </c>
      <c r="F583" s="1">
        <f t="shared" si="19"/>
        <v>45892</v>
      </c>
      <c r="G583" s="1">
        <f>IF(TableRefills3[[#This Row],[prev_refill_days]]="","",TableRefills3[[#This Row],[prev_refill_days]]+TableRefills3[[#This Row],[quantity_days]])</f>
        <v>45922</v>
      </c>
      <c r="H583">
        <f>IF(TableRefills3[[#This Row],[prev_refill_end]]="","",TableRefills3[[#This Row],[refill_date]]-TableRefills3[[#This Row],[prev_refill_end]])</f>
        <v>1</v>
      </c>
      <c r="I583">
        <f>IF(TableRefills3[[#This Row],[gap_days]]="",0,IF(TableRefills3[[#This Row],[gap_days]]&gt;30,1,0))</f>
        <v>0</v>
      </c>
      <c r="J583">
        <f>_xlfn.MAXIFS(TableRefills3[discountinuation_flag], TableRefills3[patient_id], A583)</f>
        <v>0</v>
      </c>
      <c r="K583" s="1">
        <f>_xlfn.MINIFS(C:C,A:A,TableRefills3[[#This Row],[patient_id]])</f>
        <v>45834</v>
      </c>
      <c r="L583" s="1">
        <f>TableRefills3[[#This Row],[refill_date]]+TableRefills3[[#This Row],[quantity_days]]</f>
        <v>45953</v>
      </c>
    </row>
    <row r="584" spans="1:12" x14ac:dyDescent="0.25">
      <c r="A584" t="s">
        <v>135</v>
      </c>
      <c r="B584" t="s">
        <v>1766</v>
      </c>
      <c r="C584" s="1">
        <v>45765</v>
      </c>
      <c r="D584" s="9">
        <f t="shared" si="18"/>
        <v>1</v>
      </c>
      <c r="E584">
        <v>30</v>
      </c>
      <c r="F584" s="1" t="str">
        <f t="shared" si="19"/>
        <v/>
      </c>
      <c r="G584" s="1" t="str">
        <f>IF(TableRefills3[[#This Row],[prev_refill_days]]="","",TableRefills3[[#This Row],[prev_refill_days]]+TableRefills3[[#This Row],[quantity_days]])</f>
        <v/>
      </c>
      <c r="H584" t="str">
        <f>IF(TableRefills3[[#This Row],[prev_refill_end]]="","",TableRefills3[[#This Row],[refill_date]]-TableRefills3[[#This Row],[prev_refill_end]])</f>
        <v/>
      </c>
      <c r="I584">
        <f>IF(TableRefills3[[#This Row],[gap_days]]="",0,IF(TableRefills3[[#This Row],[gap_days]]&gt;30,1,0))</f>
        <v>0</v>
      </c>
      <c r="J584">
        <f>_xlfn.MAXIFS(TableRefills3[discountinuation_flag], TableRefills3[patient_id], A584)</f>
        <v>0</v>
      </c>
      <c r="K584" s="1">
        <f>_xlfn.MINIFS(C:C,A:A,TableRefills3[[#This Row],[patient_id]])</f>
        <v>45765</v>
      </c>
      <c r="L584" s="1">
        <f>TableRefills3[[#This Row],[refill_date]]+TableRefills3[[#This Row],[quantity_days]]</f>
        <v>45795</v>
      </c>
    </row>
    <row r="585" spans="1:12" x14ac:dyDescent="0.25">
      <c r="A585" t="s">
        <v>135</v>
      </c>
      <c r="B585" t="s">
        <v>1766</v>
      </c>
      <c r="C585" s="1">
        <v>45793</v>
      </c>
      <c r="D585" s="9">
        <f t="shared" si="18"/>
        <v>2</v>
      </c>
      <c r="E585">
        <v>30</v>
      </c>
      <c r="F585" s="1">
        <f t="shared" si="19"/>
        <v>45765</v>
      </c>
      <c r="G585" s="1">
        <f>IF(TableRefills3[[#This Row],[prev_refill_days]]="","",TableRefills3[[#This Row],[prev_refill_days]]+TableRefills3[[#This Row],[quantity_days]])</f>
        <v>45795</v>
      </c>
      <c r="H585">
        <f>IF(TableRefills3[[#This Row],[prev_refill_end]]="","",TableRefills3[[#This Row],[refill_date]]-TableRefills3[[#This Row],[prev_refill_end]])</f>
        <v>-2</v>
      </c>
      <c r="I585">
        <f>IF(TableRefills3[[#This Row],[gap_days]]="",0,IF(TableRefills3[[#This Row],[gap_days]]&gt;30,1,0))</f>
        <v>0</v>
      </c>
      <c r="J585">
        <f>_xlfn.MAXIFS(TableRefills3[discountinuation_flag], TableRefills3[patient_id], A585)</f>
        <v>0</v>
      </c>
      <c r="K585" s="1">
        <f>_xlfn.MINIFS(C:C,A:A,TableRefills3[[#This Row],[patient_id]])</f>
        <v>45765</v>
      </c>
      <c r="L585" s="1">
        <f>TableRefills3[[#This Row],[refill_date]]+TableRefills3[[#This Row],[quantity_days]]</f>
        <v>45823</v>
      </c>
    </row>
    <row r="586" spans="1:12" x14ac:dyDescent="0.25">
      <c r="A586" t="s">
        <v>135</v>
      </c>
      <c r="B586" t="s">
        <v>1766</v>
      </c>
      <c r="C586" s="1">
        <v>45820</v>
      </c>
      <c r="D586" s="9">
        <f t="shared" si="18"/>
        <v>3</v>
      </c>
      <c r="E586">
        <v>30</v>
      </c>
      <c r="F586" s="1">
        <f t="shared" si="19"/>
        <v>45793</v>
      </c>
      <c r="G586" s="1">
        <f>IF(TableRefills3[[#This Row],[prev_refill_days]]="","",TableRefills3[[#This Row],[prev_refill_days]]+TableRefills3[[#This Row],[quantity_days]])</f>
        <v>45823</v>
      </c>
      <c r="H586">
        <f>IF(TableRefills3[[#This Row],[prev_refill_end]]="","",TableRefills3[[#This Row],[refill_date]]-TableRefills3[[#This Row],[prev_refill_end]])</f>
        <v>-3</v>
      </c>
      <c r="I586">
        <f>IF(TableRefills3[[#This Row],[gap_days]]="",0,IF(TableRefills3[[#This Row],[gap_days]]&gt;30,1,0))</f>
        <v>0</v>
      </c>
      <c r="J586">
        <f>_xlfn.MAXIFS(TableRefills3[discountinuation_flag], TableRefills3[patient_id], A586)</f>
        <v>0</v>
      </c>
      <c r="K586" s="1">
        <f>_xlfn.MINIFS(C:C,A:A,TableRefills3[[#This Row],[patient_id]])</f>
        <v>45765</v>
      </c>
      <c r="L586" s="1">
        <f>TableRefills3[[#This Row],[refill_date]]+TableRefills3[[#This Row],[quantity_days]]</f>
        <v>45850</v>
      </c>
    </row>
    <row r="587" spans="1:12" x14ac:dyDescent="0.25">
      <c r="A587" t="s">
        <v>135</v>
      </c>
      <c r="B587" t="s">
        <v>1766</v>
      </c>
      <c r="C587" s="1">
        <v>45852</v>
      </c>
      <c r="D587" s="9">
        <f t="shared" si="18"/>
        <v>4</v>
      </c>
      <c r="E587">
        <v>30</v>
      </c>
      <c r="F587" s="1">
        <f t="shared" si="19"/>
        <v>45820</v>
      </c>
      <c r="G587" s="1">
        <f>IF(TableRefills3[[#This Row],[prev_refill_days]]="","",TableRefills3[[#This Row],[prev_refill_days]]+TableRefills3[[#This Row],[quantity_days]])</f>
        <v>45850</v>
      </c>
      <c r="H587">
        <f>IF(TableRefills3[[#This Row],[prev_refill_end]]="","",TableRefills3[[#This Row],[refill_date]]-TableRefills3[[#This Row],[prev_refill_end]])</f>
        <v>2</v>
      </c>
      <c r="I587">
        <f>IF(TableRefills3[[#This Row],[gap_days]]="",0,IF(TableRefills3[[#This Row],[gap_days]]&gt;30,1,0))</f>
        <v>0</v>
      </c>
      <c r="J587">
        <f>_xlfn.MAXIFS(TableRefills3[discountinuation_flag], TableRefills3[patient_id], A587)</f>
        <v>0</v>
      </c>
      <c r="K587" s="1">
        <f>_xlfn.MINIFS(C:C,A:A,TableRefills3[[#This Row],[patient_id]])</f>
        <v>45765</v>
      </c>
      <c r="L587" s="1">
        <f>TableRefills3[[#This Row],[refill_date]]+TableRefills3[[#This Row],[quantity_days]]</f>
        <v>45882</v>
      </c>
    </row>
    <row r="588" spans="1:12" x14ac:dyDescent="0.25">
      <c r="A588" t="s">
        <v>136</v>
      </c>
      <c r="B588" t="s">
        <v>1771</v>
      </c>
      <c r="C588" s="1">
        <v>45686</v>
      </c>
      <c r="D588" s="9">
        <f t="shared" si="18"/>
        <v>1</v>
      </c>
      <c r="E588">
        <v>28</v>
      </c>
      <c r="F588" s="1" t="str">
        <f t="shared" si="19"/>
        <v/>
      </c>
      <c r="G588" s="1" t="str">
        <f>IF(TableRefills3[[#This Row],[prev_refill_days]]="","",TableRefills3[[#This Row],[prev_refill_days]]+TableRefills3[[#This Row],[quantity_days]])</f>
        <v/>
      </c>
      <c r="H588" t="str">
        <f>IF(TableRefills3[[#This Row],[prev_refill_end]]="","",TableRefills3[[#This Row],[refill_date]]-TableRefills3[[#This Row],[prev_refill_end]])</f>
        <v/>
      </c>
      <c r="I588">
        <f>IF(TableRefills3[[#This Row],[gap_days]]="",0,IF(TableRefills3[[#This Row],[gap_days]]&gt;30,1,0))</f>
        <v>0</v>
      </c>
      <c r="J588">
        <f>_xlfn.MAXIFS(TableRefills3[discountinuation_flag], TableRefills3[patient_id], A588)</f>
        <v>0</v>
      </c>
      <c r="K588" s="1">
        <f>_xlfn.MINIFS(C:C,A:A,TableRefills3[[#This Row],[patient_id]])</f>
        <v>45686</v>
      </c>
      <c r="L588" s="1">
        <f>TableRefills3[[#This Row],[refill_date]]+TableRefills3[[#This Row],[quantity_days]]</f>
        <v>45714</v>
      </c>
    </row>
    <row r="589" spans="1:12" x14ac:dyDescent="0.25">
      <c r="A589" t="s">
        <v>136</v>
      </c>
      <c r="B589" t="s">
        <v>1771</v>
      </c>
      <c r="C589" s="1">
        <v>45713</v>
      </c>
      <c r="D589" s="9">
        <f t="shared" si="18"/>
        <v>2</v>
      </c>
      <c r="E589">
        <v>28</v>
      </c>
      <c r="F589" s="1">
        <f t="shared" si="19"/>
        <v>45686</v>
      </c>
      <c r="G589" s="1">
        <f>IF(TableRefills3[[#This Row],[prev_refill_days]]="","",TableRefills3[[#This Row],[prev_refill_days]]+TableRefills3[[#This Row],[quantity_days]])</f>
        <v>45714</v>
      </c>
      <c r="H589">
        <f>IF(TableRefills3[[#This Row],[prev_refill_end]]="","",TableRefills3[[#This Row],[refill_date]]-TableRefills3[[#This Row],[prev_refill_end]])</f>
        <v>-1</v>
      </c>
      <c r="I589">
        <f>IF(TableRefills3[[#This Row],[gap_days]]="",0,IF(TableRefills3[[#This Row],[gap_days]]&gt;30,1,0))</f>
        <v>0</v>
      </c>
      <c r="J589">
        <f>_xlfn.MAXIFS(TableRefills3[discountinuation_flag], TableRefills3[patient_id], A589)</f>
        <v>0</v>
      </c>
      <c r="K589" s="1">
        <f>_xlfn.MINIFS(C:C,A:A,TableRefills3[[#This Row],[patient_id]])</f>
        <v>45686</v>
      </c>
      <c r="L589" s="1">
        <f>TableRefills3[[#This Row],[refill_date]]+TableRefills3[[#This Row],[quantity_days]]</f>
        <v>45741</v>
      </c>
    </row>
    <row r="590" spans="1:12" x14ac:dyDescent="0.25">
      <c r="A590" t="s">
        <v>136</v>
      </c>
      <c r="B590" t="s">
        <v>1771</v>
      </c>
      <c r="C590" s="1">
        <v>45738</v>
      </c>
      <c r="D590" s="9">
        <f t="shared" si="18"/>
        <v>3</v>
      </c>
      <c r="E590">
        <v>28</v>
      </c>
      <c r="F590" s="1">
        <f t="shared" si="19"/>
        <v>45713</v>
      </c>
      <c r="G590" s="1">
        <f>IF(TableRefills3[[#This Row],[prev_refill_days]]="","",TableRefills3[[#This Row],[prev_refill_days]]+TableRefills3[[#This Row],[quantity_days]])</f>
        <v>45741</v>
      </c>
      <c r="H590">
        <f>IF(TableRefills3[[#This Row],[prev_refill_end]]="","",TableRefills3[[#This Row],[refill_date]]-TableRefills3[[#This Row],[prev_refill_end]])</f>
        <v>-3</v>
      </c>
      <c r="I590">
        <f>IF(TableRefills3[[#This Row],[gap_days]]="",0,IF(TableRefills3[[#This Row],[gap_days]]&gt;30,1,0))</f>
        <v>0</v>
      </c>
      <c r="J590">
        <f>_xlfn.MAXIFS(TableRefills3[discountinuation_flag], TableRefills3[patient_id], A590)</f>
        <v>0</v>
      </c>
      <c r="K590" s="1">
        <f>_xlfn.MINIFS(C:C,A:A,TableRefills3[[#This Row],[patient_id]])</f>
        <v>45686</v>
      </c>
      <c r="L590" s="1">
        <f>TableRefills3[[#This Row],[refill_date]]+TableRefills3[[#This Row],[quantity_days]]</f>
        <v>45766</v>
      </c>
    </row>
    <row r="591" spans="1:12" x14ac:dyDescent="0.25">
      <c r="A591" t="s">
        <v>136</v>
      </c>
      <c r="B591" t="s">
        <v>1771</v>
      </c>
      <c r="C591" s="1">
        <v>45766</v>
      </c>
      <c r="D591" s="9">
        <f t="shared" si="18"/>
        <v>4</v>
      </c>
      <c r="E591">
        <v>28</v>
      </c>
      <c r="F591" s="1">
        <f t="shared" si="19"/>
        <v>45738</v>
      </c>
      <c r="G591" s="1">
        <f>IF(TableRefills3[[#This Row],[prev_refill_days]]="","",TableRefills3[[#This Row],[prev_refill_days]]+TableRefills3[[#This Row],[quantity_days]])</f>
        <v>45766</v>
      </c>
      <c r="H591">
        <f>IF(TableRefills3[[#This Row],[prev_refill_end]]="","",TableRefills3[[#This Row],[refill_date]]-TableRefills3[[#This Row],[prev_refill_end]])</f>
        <v>0</v>
      </c>
      <c r="I591">
        <f>IF(TableRefills3[[#This Row],[gap_days]]="",0,IF(TableRefills3[[#This Row],[gap_days]]&gt;30,1,0))</f>
        <v>0</v>
      </c>
      <c r="J591">
        <f>_xlfn.MAXIFS(TableRefills3[discountinuation_flag], TableRefills3[patient_id], A591)</f>
        <v>0</v>
      </c>
      <c r="K591" s="1">
        <f>_xlfn.MINIFS(C:C,A:A,TableRefills3[[#This Row],[patient_id]])</f>
        <v>45686</v>
      </c>
      <c r="L591" s="1">
        <f>TableRefills3[[#This Row],[refill_date]]+TableRefills3[[#This Row],[quantity_days]]</f>
        <v>45794</v>
      </c>
    </row>
    <row r="592" spans="1:12" x14ac:dyDescent="0.25">
      <c r="A592" t="s">
        <v>137</v>
      </c>
      <c r="B592" t="s">
        <v>1776</v>
      </c>
      <c r="C592" s="1">
        <v>45836</v>
      </c>
      <c r="D592" s="9">
        <f t="shared" si="18"/>
        <v>1</v>
      </c>
      <c r="E592">
        <v>28</v>
      </c>
      <c r="F592" s="1" t="str">
        <f t="shared" si="19"/>
        <v/>
      </c>
      <c r="G592" s="1" t="str">
        <f>IF(TableRefills3[[#This Row],[prev_refill_days]]="","",TableRefills3[[#This Row],[prev_refill_days]]+TableRefills3[[#This Row],[quantity_days]])</f>
        <v/>
      </c>
      <c r="H592" t="str">
        <f>IF(TableRefills3[[#This Row],[prev_refill_end]]="","",TableRefills3[[#This Row],[refill_date]]-TableRefills3[[#This Row],[prev_refill_end]])</f>
        <v/>
      </c>
      <c r="I592">
        <f>IF(TableRefills3[[#This Row],[gap_days]]="",0,IF(TableRefills3[[#This Row],[gap_days]]&gt;30,1,0))</f>
        <v>0</v>
      </c>
      <c r="J592">
        <f>_xlfn.MAXIFS(TableRefills3[discountinuation_flag], TableRefills3[patient_id], A592)</f>
        <v>0</v>
      </c>
      <c r="K592" s="1">
        <f>_xlfn.MINIFS(C:C,A:A,TableRefills3[[#This Row],[patient_id]])</f>
        <v>45836</v>
      </c>
      <c r="L592" s="1">
        <f>TableRefills3[[#This Row],[refill_date]]+TableRefills3[[#This Row],[quantity_days]]</f>
        <v>45864</v>
      </c>
    </row>
    <row r="593" spans="1:12" x14ac:dyDescent="0.25">
      <c r="A593" t="s">
        <v>137</v>
      </c>
      <c r="B593" t="s">
        <v>1776</v>
      </c>
      <c r="C593" s="1">
        <v>45863</v>
      </c>
      <c r="D593" s="9">
        <f t="shared" si="18"/>
        <v>2</v>
      </c>
      <c r="E593">
        <v>28</v>
      </c>
      <c r="F593" s="1">
        <f t="shared" si="19"/>
        <v>45836</v>
      </c>
      <c r="G593" s="1">
        <f>IF(TableRefills3[[#This Row],[prev_refill_days]]="","",TableRefills3[[#This Row],[prev_refill_days]]+TableRefills3[[#This Row],[quantity_days]])</f>
        <v>45864</v>
      </c>
      <c r="H593">
        <f>IF(TableRefills3[[#This Row],[prev_refill_end]]="","",TableRefills3[[#This Row],[refill_date]]-TableRefills3[[#This Row],[prev_refill_end]])</f>
        <v>-1</v>
      </c>
      <c r="I593">
        <f>IF(TableRefills3[[#This Row],[gap_days]]="",0,IF(TableRefills3[[#This Row],[gap_days]]&gt;30,1,0))</f>
        <v>0</v>
      </c>
      <c r="J593">
        <f>_xlfn.MAXIFS(TableRefills3[discountinuation_flag], TableRefills3[patient_id], A593)</f>
        <v>0</v>
      </c>
      <c r="K593" s="1">
        <f>_xlfn.MINIFS(C:C,A:A,TableRefills3[[#This Row],[patient_id]])</f>
        <v>45836</v>
      </c>
      <c r="L593" s="1">
        <f>TableRefills3[[#This Row],[refill_date]]+TableRefills3[[#This Row],[quantity_days]]</f>
        <v>45891</v>
      </c>
    </row>
    <row r="594" spans="1:12" x14ac:dyDescent="0.25">
      <c r="A594" t="s">
        <v>137</v>
      </c>
      <c r="B594" t="s">
        <v>1776</v>
      </c>
      <c r="C594" s="1">
        <v>45890</v>
      </c>
      <c r="D594" s="9">
        <f t="shared" si="18"/>
        <v>3</v>
      </c>
      <c r="E594">
        <v>28</v>
      </c>
      <c r="F594" s="1">
        <f t="shared" si="19"/>
        <v>45863</v>
      </c>
      <c r="G594" s="1">
        <f>IF(TableRefills3[[#This Row],[prev_refill_days]]="","",TableRefills3[[#This Row],[prev_refill_days]]+TableRefills3[[#This Row],[quantity_days]])</f>
        <v>45891</v>
      </c>
      <c r="H594">
        <f>IF(TableRefills3[[#This Row],[prev_refill_end]]="","",TableRefills3[[#This Row],[refill_date]]-TableRefills3[[#This Row],[prev_refill_end]])</f>
        <v>-1</v>
      </c>
      <c r="I594">
        <f>IF(TableRefills3[[#This Row],[gap_days]]="",0,IF(TableRefills3[[#This Row],[gap_days]]&gt;30,1,0))</f>
        <v>0</v>
      </c>
      <c r="J594">
        <f>_xlfn.MAXIFS(TableRefills3[discountinuation_flag], TableRefills3[patient_id], A594)</f>
        <v>0</v>
      </c>
      <c r="K594" s="1">
        <f>_xlfn.MINIFS(C:C,A:A,TableRefills3[[#This Row],[patient_id]])</f>
        <v>45836</v>
      </c>
      <c r="L594" s="1">
        <f>TableRefills3[[#This Row],[refill_date]]+TableRefills3[[#This Row],[quantity_days]]</f>
        <v>45918</v>
      </c>
    </row>
    <row r="595" spans="1:12" x14ac:dyDescent="0.25">
      <c r="A595" t="s">
        <v>137</v>
      </c>
      <c r="B595" t="s">
        <v>1776</v>
      </c>
      <c r="C595" s="1">
        <v>45917</v>
      </c>
      <c r="D595" s="9">
        <f t="shared" si="18"/>
        <v>4</v>
      </c>
      <c r="E595">
        <v>28</v>
      </c>
      <c r="F595" s="1">
        <f t="shared" si="19"/>
        <v>45890</v>
      </c>
      <c r="G595" s="1">
        <f>IF(TableRefills3[[#This Row],[prev_refill_days]]="","",TableRefills3[[#This Row],[prev_refill_days]]+TableRefills3[[#This Row],[quantity_days]])</f>
        <v>45918</v>
      </c>
      <c r="H595">
        <f>IF(TableRefills3[[#This Row],[prev_refill_end]]="","",TableRefills3[[#This Row],[refill_date]]-TableRefills3[[#This Row],[prev_refill_end]])</f>
        <v>-1</v>
      </c>
      <c r="I595">
        <f>IF(TableRefills3[[#This Row],[gap_days]]="",0,IF(TableRefills3[[#This Row],[gap_days]]&gt;30,1,0))</f>
        <v>0</v>
      </c>
      <c r="J595">
        <f>_xlfn.MAXIFS(TableRefills3[discountinuation_flag], TableRefills3[patient_id], A595)</f>
        <v>0</v>
      </c>
      <c r="K595" s="1">
        <f>_xlfn.MINIFS(C:C,A:A,TableRefills3[[#This Row],[patient_id]])</f>
        <v>45836</v>
      </c>
      <c r="L595" s="1">
        <f>TableRefills3[[#This Row],[refill_date]]+TableRefills3[[#This Row],[quantity_days]]</f>
        <v>45945</v>
      </c>
    </row>
    <row r="596" spans="1:12" x14ac:dyDescent="0.25">
      <c r="A596" t="s">
        <v>137</v>
      </c>
      <c r="B596" t="s">
        <v>1776</v>
      </c>
      <c r="C596" s="1">
        <v>45945</v>
      </c>
      <c r="D596" s="9">
        <f t="shared" si="18"/>
        <v>5</v>
      </c>
      <c r="E596">
        <v>28</v>
      </c>
      <c r="F596" s="1">
        <f t="shared" si="19"/>
        <v>45917</v>
      </c>
      <c r="G596" s="1">
        <f>IF(TableRefills3[[#This Row],[prev_refill_days]]="","",TableRefills3[[#This Row],[prev_refill_days]]+TableRefills3[[#This Row],[quantity_days]])</f>
        <v>45945</v>
      </c>
      <c r="H596">
        <f>IF(TableRefills3[[#This Row],[prev_refill_end]]="","",TableRefills3[[#This Row],[refill_date]]-TableRefills3[[#This Row],[prev_refill_end]])</f>
        <v>0</v>
      </c>
      <c r="I596">
        <f>IF(TableRefills3[[#This Row],[gap_days]]="",0,IF(TableRefills3[[#This Row],[gap_days]]&gt;30,1,0))</f>
        <v>0</v>
      </c>
      <c r="J596">
        <f>_xlfn.MAXIFS(TableRefills3[discountinuation_flag], TableRefills3[patient_id], A596)</f>
        <v>0</v>
      </c>
      <c r="K596" s="1">
        <f>_xlfn.MINIFS(C:C,A:A,TableRefills3[[#This Row],[patient_id]])</f>
        <v>45836</v>
      </c>
      <c r="L596" s="1">
        <f>TableRefills3[[#This Row],[refill_date]]+TableRefills3[[#This Row],[quantity_days]]</f>
        <v>45973</v>
      </c>
    </row>
    <row r="597" spans="1:12" x14ac:dyDescent="0.25">
      <c r="A597" t="s">
        <v>138</v>
      </c>
      <c r="B597" t="s">
        <v>1782</v>
      </c>
      <c r="C597" s="1">
        <v>45698</v>
      </c>
      <c r="D597" s="9">
        <f t="shared" si="18"/>
        <v>1</v>
      </c>
      <c r="E597">
        <v>30</v>
      </c>
      <c r="F597" s="1" t="str">
        <f t="shared" si="19"/>
        <v/>
      </c>
      <c r="G597" s="1" t="str">
        <f>IF(TableRefills3[[#This Row],[prev_refill_days]]="","",TableRefills3[[#This Row],[prev_refill_days]]+TableRefills3[[#This Row],[quantity_days]])</f>
        <v/>
      </c>
      <c r="H597" t="str">
        <f>IF(TableRefills3[[#This Row],[prev_refill_end]]="","",TableRefills3[[#This Row],[refill_date]]-TableRefills3[[#This Row],[prev_refill_end]])</f>
        <v/>
      </c>
      <c r="I597">
        <f>IF(TableRefills3[[#This Row],[gap_days]]="",0,IF(TableRefills3[[#This Row],[gap_days]]&gt;30,1,0))</f>
        <v>0</v>
      </c>
      <c r="J597">
        <f>_xlfn.MAXIFS(TableRefills3[discountinuation_flag], TableRefills3[patient_id], A597)</f>
        <v>0</v>
      </c>
      <c r="K597" s="1">
        <f>_xlfn.MINIFS(C:C,A:A,TableRefills3[[#This Row],[patient_id]])</f>
        <v>45698</v>
      </c>
      <c r="L597" s="1">
        <f>TableRefills3[[#This Row],[refill_date]]+TableRefills3[[#This Row],[quantity_days]]</f>
        <v>45728</v>
      </c>
    </row>
    <row r="598" spans="1:12" x14ac:dyDescent="0.25">
      <c r="A598" t="s">
        <v>138</v>
      </c>
      <c r="B598" t="s">
        <v>1782</v>
      </c>
      <c r="C598" s="1">
        <v>45731</v>
      </c>
      <c r="D598" s="9">
        <f t="shared" si="18"/>
        <v>2</v>
      </c>
      <c r="E598">
        <v>30</v>
      </c>
      <c r="F598" s="1">
        <f t="shared" si="19"/>
        <v>45698</v>
      </c>
      <c r="G598" s="1">
        <f>IF(TableRefills3[[#This Row],[prev_refill_days]]="","",TableRefills3[[#This Row],[prev_refill_days]]+TableRefills3[[#This Row],[quantity_days]])</f>
        <v>45728</v>
      </c>
      <c r="H598">
        <f>IF(TableRefills3[[#This Row],[prev_refill_end]]="","",TableRefills3[[#This Row],[refill_date]]-TableRefills3[[#This Row],[prev_refill_end]])</f>
        <v>3</v>
      </c>
      <c r="I598">
        <f>IF(TableRefills3[[#This Row],[gap_days]]="",0,IF(TableRefills3[[#This Row],[gap_days]]&gt;30,1,0))</f>
        <v>0</v>
      </c>
      <c r="J598">
        <f>_xlfn.MAXIFS(TableRefills3[discountinuation_flag], TableRefills3[patient_id], A598)</f>
        <v>0</v>
      </c>
      <c r="K598" s="1">
        <f>_xlfn.MINIFS(C:C,A:A,TableRefills3[[#This Row],[patient_id]])</f>
        <v>45698</v>
      </c>
      <c r="L598" s="1">
        <f>TableRefills3[[#This Row],[refill_date]]+TableRefills3[[#This Row],[quantity_days]]</f>
        <v>45761</v>
      </c>
    </row>
    <row r="599" spans="1:12" x14ac:dyDescent="0.25">
      <c r="A599" t="s">
        <v>138</v>
      </c>
      <c r="B599" t="s">
        <v>1782</v>
      </c>
      <c r="C599" s="1">
        <v>45760</v>
      </c>
      <c r="D599" s="9">
        <f t="shared" si="18"/>
        <v>3</v>
      </c>
      <c r="E599">
        <v>30</v>
      </c>
      <c r="F599" s="1">
        <f t="shared" si="19"/>
        <v>45731</v>
      </c>
      <c r="G599" s="1">
        <f>IF(TableRefills3[[#This Row],[prev_refill_days]]="","",TableRefills3[[#This Row],[prev_refill_days]]+TableRefills3[[#This Row],[quantity_days]])</f>
        <v>45761</v>
      </c>
      <c r="H599">
        <f>IF(TableRefills3[[#This Row],[prev_refill_end]]="","",TableRefills3[[#This Row],[refill_date]]-TableRefills3[[#This Row],[prev_refill_end]])</f>
        <v>-1</v>
      </c>
      <c r="I599">
        <f>IF(TableRefills3[[#This Row],[gap_days]]="",0,IF(TableRefills3[[#This Row],[gap_days]]&gt;30,1,0))</f>
        <v>0</v>
      </c>
      <c r="J599">
        <f>_xlfn.MAXIFS(TableRefills3[discountinuation_flag], TableRefills3[patient_id], A599)</f>
        <v>0</v>
      </c>
      <c r="K599" s="1">
        <f>_xlfn.MINIFS(C:C,A:A,TableRefills3[[#This Row],[patient_id]])</f>
        <v>45698</v>
      </c>
      <c r="L599" s="1">
        <f>TableRefills3[[#This Row],[refill_date]]+TableRefills3[[#This Row],[quantity_days]]</f>
        <v>45790</v>
      </c>
    </row>
    <row r="600" spans="1:12" x14ac:dyDescent="0.25">
      <c r="A600" t="s">
        <v>138</v>
      </c>
      <c r="B600" t="s">
        <v>1782</v>
      </c>
      <c r="C600" s="1">
        <v>45793</v>
      </c>
      <c r="D600" s="9">
        <f t="shared" si="18"/>
        <v>4</v>
      </c>
      <c r="E600">
        <v>30</v>
      </c>
      <c r="F600" s="1">
        <f t="shared" si="19"/>
        <v>45760</v>
      </c>
      <c r="G600" s="1">
        <f>IF(TableRefills3[[#This Row],[prev_refill_days]]="","",TableRefills3[[#This Row],[prev_refill_days]]+TableRefills3[[#This Row],[quantity_days]])</f>
        <v>45790</v>
      </c>
      <c r="H600">
        <f>IF(TableRefills3[[#This Row],[prev_refill_end]]="","",TableRefills3[[#This Row],[refill_date]]-TableRefills3[[#This Row],[prev_refill_end]])</f>
        <v>3</v>
      </c>
      <c r="I600">
        <f>IF(TableRefills3[[#This Row],[gap_days]]="",0,IF(TableRefills3[[#This Row],[gap_days]]&gt;30,1,0))</f>
        <v>0</v>
      </c>
      <c r="J600">
        <f>_xlfn.MAXIFS(TableRefills3[discountinuation_flag], TableRefills3[patient_id], A600)</f>
        <v>0</v>
      </c>
      <c r="K600" s="1">
        <f>_xlfn.MINIFS(C:C,A:A,TableRefills3[[#This Row],[patient_id]])</f>
        <v>45698</v>
      </c>
      <c r="L600" s="1">
        <f>TableRefills3[[#This Row],[refill_date]]+TableRefills3[[#This Row],[quantity_days]]</f>
        <v>45823</v>
      </c>
    </row>
    <row r="601" spans="1:12" x14ac:dyDescent="0.25">
      <c r="A601" t="s">
        <v>138</v>
      </c>
      <c r="B601" t="s">
        <v>1782</v>
      </c>
      <c r="C601" s="1">
        <v>45825</v>
      </c>
      <c r="D601" s="9">
        <f t="shared" si="18"/>
        <v>5</v>
      </c>
      <c r="E601">
        <v>30</v>
      </c>
      <c r="F601" s="1">
        <f t="shared" si="19"/>
        <v>45793</v>
      </c>
      <c r="G601" s="1">
        <f>IF(TableRefills3[[#This Row],[prev_refill_days]]="","",TableRefills3[[#This Row],[prev_refill_days]]+TableRefills3[[#This Row],[quantity_days]])</f>
        <v>45823</v>
      </c>
      <c r="H601">
        <f>IF(TableRefills3[[#This Row],[prev_refill_end]]="","",TableRefills3[[#This Row],[refill_date]]-TableRefills3[[#This Row],[prev_refill_end]])</f>
        <v>2</v>
      </c>
      <c r="I601">
        <f>IF(TableRefills3[[#This Row],[gap_days]]="",0,IF(TableRefills3[[#This Row],[gap_days]]&gt;30,1,0))</f>
        <v>0</v>
      </c>
      <c r="J601">
        <f>_xlfn.MAXIFS(TableRefills3[discountinuation_flag], TableRefills3[patient_id], A601)</f>
        <v>0</v>
      </c>
      <c r="K601" s="1">
        <f>_xlfn.MINIFS(C:C,A:A,TableRefills3[[#This Row],[patient_id]])</f>
        <v>45698</v>
      </c>
      <c r="L601" s="1">
        <f>TableRefills3[[#This Row],[refill_date]]+TableRefills3[[#This Row],[quantity_days]]</f>
        <v>45855</v>
      </c>
    </row>
    <row r="602" spans="1:12" x14ac:dyDescent="0.25">
      <c r="A602" t="s">
        <v>138</v>
      </c>
      <c r="B602" t="s">
        <v>1782</v>
      </c>
      <c r="C602" s="1">
        <v>45853</v>
      </c>
      <c r="D602" s="9">
        <f t="shared" si="18"/>
        <v>6</v>
      </c>
      <c r="E602">
        <v>30</v>
      </c>
      <c r="F602" s="1">
        <f t="shared" si="19"/>
        <v>45825</v>
      </c>
      <c r="G602" s="1">
        <f>IF(TableRefills3[[#This Row],[prev_refill_days]]="","",TableRefills3[[#This Row],[prev_refill_days]]+TableRefills3[[#This Row],[quantity_days]])</f>
        <v>45855</v>
      </c>
      <c r="H602">
        <f>IF(TableRefills3[[#This Row],[prev_refill_end]]="","",TableRefills3[[#This Row],[refill_date]]-TableRefills3[[#This Row],[prev_refill_end]])</f>
        <v>-2</v>
      </c>
      <c r="I602">
        <f>IF(TableRefills3[[#This Row],[gap_days]]="",0,IF(TableRefills3[[#This Row],[gap_days]]&gt;30,1,0))</f>
        <v>0</v>
      </c>
      <c r="J602">
        <f>_xlfn.MAXIFS(TableRefills3[discountinuation_flag], TableRefills3[patient_id], A602)</f>
        <v>0</v>
      </c>
      <c r="K602" s="1">
        <f>_xlfn.MINIFS(C:C,A:A,TableRefills3[[#This Row],[patient_id]])</f>
        <v>45698</v>
      </c>
      <c r="L602" s="1">
        <f>TableRefills3[[#This Row],[refill_date]]+TableRefills3[[#This Row],[quantity_days]]</f>
        <v>45883</v>
      </c>
    </row>
    <row r="603" spans="1:12" x14ac:dyDescent="0.25">
      <c r="A603" t="s">
        <v>139</v>
      </c>
      <c r="B603" t="s">
        <v>1789</v>
      </c>
      <c r="C603" s="1">
        <v>45764</v>
      </c>
      <c r="D603" s="9">
        <f t="shared" si="18"/>
        <v>1</v>
      </c>
      <c r="E603">
        <v>21</v>
      </c>
      <c r="F603" s="1" t="str">
        <f t="shared" si="19"/>
        <v/>
      </c>
      <c r="G603" s="1" t="str">
        <f>IF(TableRefills3[[#This Row],[prev_refill_days]]="","",TableRefills3[[#This Row],[prev_refill_days]]+TableRefills3[[#This Row],[quantity_days]])</f>
        <v/>
      </c>
      <c r="H603" t="str">
        <f>IF(TableRefills3[[#This Row],[prev_refill_end]]="","",TableRefills3[[#This Row],[refill_date]]-TableRefills3[[#This Row],[prev_refill_end]])</f>
        <v/>
      </c>
      <c r="I603">
        <f>IF(TableRefills3[[#This Row],[gap_days]]="",0,IF(TableRefills3[[#This Row],[gap_days]]&gt;30,1,0))</f>
        <v>0</v>
      </c>
      <c r="J603">
        <f>_xlfn.MAXIFS(TableRefills3[discountinuation_flag], TableRefills3[patient_id], A603)</f>
        <v>0</v>
      </c>
      <c r="K603" s="1">
        <f>_xlfn.MINIFS(C:C,A:A,TableRefills3[[#This Row],[patient_id]])</f>
        <v>45764</v>
      </c>
      <c r="L603" s="1">
        <f>TableRefills3[[#This Row],[refill_date]]+TableRefills3[[#This Row],[quantity_days]]</f>
        <v>45785</v>
      </c>
    </row>
    <row r="604" spans="1:12" x14ac:dyDescent="0.25">
      <c r="A604" t="s">
        <v>139</v>
      </c>
      <c r="B604" t="s">
        <v>1789</v>
      </c>
      <c r="C604" s="1">
        <v>45788</v>
      </c>
      <c r="D604" s="9">
        <f t="shared" si="18"/>
        <v>2</v>
      </c>
      <c r="E604">
        <v>21</v>
      </c>
      <c r="F604" s="1">
        <f t="shared" si="19"/>
        <v>45764</v>
      </c>
      <c r="G604" s="1">
        <f>IF(TableRefills3[[#This Row],[prev_refill_days]]="","",TableRefills3[[#This Row],[prev_refill_days]]+TableRefills3[[#This Row],[quantity_days]])</f>
        <v>45785</v>
      </c>
      <c r="H604">
        <f>IF(TableRefills3[[#This Row],[prev_refill_end]]="","",TableRefills3[[#This Row],[refill_date]]-TableRefills3[[#This Row],[prev_refill_end]])</f>
        <v>3</v>
      </c>
      <c r="I604">
        <f>IF(TableRefills3[[#This Row],[gap_days]]="",0,IF(TableRefills3[[#This Row],[gap_days]]&gt;30,1,0))</f>
        <v>0</v>
      </c>
      <c r="J604">
        <f>_xlfn.MAXIFS(TableRefills3[discountinuation_flag], TableRefills3[patient_id], A604)</f>
        <v>0</v>
      </c>
      <c r="K604" s="1">
        <f>_xlfn.MINIFS(C:C,A:A,TableRefills3[[#This Row],[patient_id]])</f>
        <v>45764</v>
      </c>
      <c r="L604" s="1">
        <f>TableRefills3[[#This Row],[refill_date]]+TableRefills3[[#This Row],[quantity_days]]</f>
        <v>45809</v>
      </c>
    </row>
    <row r="605" spans="1:12" x14ac:dyDescent="0.25">
      <c r="A605" t="s">
        <v>139</v>
      </c>
      <c r="B605" t="s">
        <v>1789</v>
      </c>
      <c r="C605" s="1">
        <v>45808</v>
      </c>
      <c r="D605" s="9">
        <f t="shared" si="18"/>
        <v>3</v>
      </c>
      <c r="E605">
        <v>21</v>
      </c>
      <c r="F605" s="1">
        <f t="shared" si="19"/>
        <v>45788</v>
      </c>
      <c r="G605" s="1">
        <f>IF(TableRefills3[[#This Row],[prev_refill_days]]="","",TableRefills3[[#This Row],[prev_refill_days]]+TableRefills3[[#This Row],[quantity_days]])</f>
        <v>45809</v>
      </c>
      <c r="H605">
        <f>IF(TableRefills3[[#This Row],[prev_refill_end]]="","",TableRefills3[[#This Row],[refill_date]]-TableRefills3[[#This Row],[prev_refill_end]])</f>
        <v>-1</v>
      </c>
      <c r="I605">
        <f>IF(TableRefills3[[#This Row],[gap_days]]="",0,IF(TableRefills3[[#This Row],[gap_days]]&gt;30,1,0))</f>
        <v>0</v>
      </c>
      <c r="J605">
        <f>_xlfn.MAXIFS(TableRefills3[discountinuation_flag], TableRefills3[patient_id], A605)</f>
        <v>0</v>
      </c>
      <c r="K605" s="1">
        <f>_xlfn.MINIFS(C:C,A:A,TableRefills3[[#This Row],[patient_id]])</f>
        <v>45764</v>
      </c>
      <c r="L605" s="1">
        <f>TableRefills3[[#This Row],[refill_date]]+TableRefills3[[#This Row],[quantity_days]]</f>
        <v>45829</v>
      </c>
    </row>
    <row r="606" spans="1:12" x14ac:dyDescent="0.25">
      <c r="A606" t="s">
        <v>139</v>
      </c>
      <c r="B606" t="s">
        <v>1789</v>
      </c>
      <c r="C606" s="1">
        <v>45830</v>
      </c>
      <c r="D606" s="9">
        <f t="shared" si="18"/>
        <v>4</v>
      </c>
      <c r="E606">
        <v>21</v>
      </c>
      <c r="F606" s="1">
        <f t="shared" si="19"/>
        <v>45808</v>
      </c>
      <c r="G606" s="1">
        <f>IF(TableRefills3[[#This Row],[prev_refill_days]]="","",TableRefills3[[#This Row],[prev_refill_days]]+TableRefills3[[#This Row],[quantity_days]])</f>
        <v>45829</v>
      </c>
      <c r="H606">
        <f>IF(TableRefills3[[#This Row],[prev_refill_end]]="","",TableRefills3[[#This Row],[refill_date]]-TableRefills3[[#This Row],[prev_refill_end]])</f>
        <v>1</v>
      </c>
      <c r="I606">
        <f>IF(TableRefills3[[#This Row],[gap_days]]="",0,IF(TableRefills3[[#This Row],[gap_days]]&gt;30,1,0))</f>
        <v>0</v>
      </c>
      <c r="J606">
        <f>_xlfn.MAXIFS(TableRefills3[discountinuation_flag], TableRefills3[patient_id], A606)</f>
        <v>0</v>
      </c>
      <c r="K606" s="1">
        <f>_xlfn.MINIFS(C:C,A:A,TableRefills3[[#This Row],[patient_id]])</f>
        <v>45764</v>
      </c>
      <c r="L606" s="1">
        <f>TableRefills3[[#This Row],[refill_date]]+TableRefills3[[#This Row],[quantity_days]]</f>
        <v>45851</v>
      </c>
    </row>
    <row r="607" spans="1:12" x14ac:dyDescent="0.25">
      <c r="A607" t="s">
        <v>139</v>
      </c>
      <c r="B607" t="s">
        <v>1789</v>
      </c>
      <c r="C607" s="1">
        <v>45848</v>
      </c>
      <c r="D607" s="9">
        <f t="shared" si="18"/>
        <v>5</v>
      </c>
      <c r="E607">
        <v>21</v>
      </c>
      <c r="F607" s="1">
        <f t="shared" si="19"/>
        <v>45830</v>
      </c>
      <c r="G607" s="1">
        <f>IF(TableRefills3[[#This Row],[prev_refill_days]]="","",TableRefills3[[#This Row],[prev_refill_days]]+TableRefills3[[#This Row],[quantity_days]])</f>
        <v>45851</v>
      </c>
      <c r="H607">
        <f>IF(TableRefills3[[#This Row],[prev_refill_end]]="","",TableRefills3[[#This Row],[refill_date]]-TableRefills3[[#This Row],[prev_refill_end]])</f>
        <v>-3</v>
      </c>
      <c r="I607">
        <f>IF(TableRefills3[[#This Row],[gap_days]]="",0,IF(TableRefills3[[#This Row],[gap_days]]&gt;30,1,0))</f>
        <v>0</v>
      </c>
      <c r="J607">
        <f>_xlfn.MAXIFS(TableRefills3[discountinuation_flag], TableRefills3[patient_id], A607)</f>
        <v>0</v>
      </c>
      <c r="K607" s="1">
        <f>_xlfn.MINIFS(C:C,A:A,TableRefills3[[#This Row],[patient_id]])</f>
        <v>45764</v>
      </c>
      <c r="L607" s="1">
        <f>TableRefills3[[#This Row],[refill_date]]+TableRefills3[[#This Row],[quantity_days]]</f>
        <v>45869</v>
      </c>
    </row>
    <row r="608" spans="1:12" x14ac:dyDescent="0.25">
      <c r="A608" t="s">
        <v>140</v>
      </c>
      <c r="B608" t="s">
        <v>1795</v>
      </c>
      <c r="C608" s="1">
        <v>45803</v>
      </c>
      <c r="D608" s="9">
        <f t="shared" si="18"/>
        <v>1</v>
      </c>
      <c r="E608">
        <v>30</v>
      </c>
      <c r="F608" s="1" t="str">
        <f t="shared" si="19"/>
        <v/>
      </c>
      <c r="G608" s="1" t="str">
        <f>IF(TableRefills3[[#This Row],[prev_refill_days]]="","",TableRefills3[[#This Row],[prev_refill_days]]+TableRefills3[[#This Row],[quantity_days]])</f>
        <v/>
      </c>
      <c r="H608" t="str">
        <f>IF(TableRefills3[[#This Row],[prev_refill_end]]="","",TableRefills3[[#This Row],[refill_date]]-TableRefills3[[#This Row],[prev_refill_end]])</f>
        <v/>
      </c>
      <c r="I608">
        <f>IF(TableRefills3[[#This Row],[gap_days]]="",0,IF(TableRefills3[[#This Row],[gap_days]]&gt;30,1,0))</f>
        <v>0</v>
      </c>
      <c r="J608">
        <f>_xlfn.MAXIFS(TableRefills3[discountinuation_flag], TableRefills3[patient_id], A608)</f>
        <v>0</v>
      </c>
      <c r="K608" s="1">
        <f>_xlfn.MINIFS(C:C,A:A,TableRefills3[[#This Row],[patient_id]])</f>
        <v>45803</v>
      </c>
      <c r="L608" s="1">
        <f>TableRefills3[[#This Row],[refill_date]]+TableRefills3[[#This Row],[quantity_days]]</f>
        <v>45833</v>
      </c>
    </row>
    <row r="609" spans="1:12" x14ac:dyDescent="0.25">
      <c r="A609" t="s">
        <v>140</v>
      </c>
      <c r="B609" t="s">
        <v>1795</v>
      </c>
      <c r="C609" s="1">
        <v>45831</v>
      </c>
      <c r="D609" s="9">
        <f t="shared" si="18"/>
        <v>2</v>
      </c>
      <c r="E609">
        <v>30</v>
      </c>
      <c r="F609" s="1">
        <f t="shared" si="19"/>
        <v>45803</v>
      </c>
      <c r="G609" s="1">
        <f>IF(TableRefills3[[#This Row],[prev_refill_days]]="","",TableRefills3[[#This Row],[prev_refill_days]]+TableRefills3[[#This Row],[quantity_days]])</f>
        <v>45833</v>
      </c>
      <c r="H609">
        <f>IF(TableRefills3[[#This Row],[prev_refill_end]]="","",TableRefills3[[#This Row],[refill_date]]-TableRefills3[[#This Row],[prev_refill_end]])</f>
        <v>-2</v>
      </c>
      <c r="I609">
        <f>IF(TableRefills3[[#This Row],[gap_days]]="",0,IF(TableRefills3[[#This Row],[gap_days]]&gt;30,1,0))</f>
        <v>0</v>
      </c>
      <c r="J609">
        <f>_xlfn.MAXIFS(TableRefills3[discountinuation_flag], TableRefills3[patient_id], A609)</f>
        <v>0</v>
      </c>
      <c r="K609" s="1">
        <f>_xlfn.MINIFS(C:C,A:A,TableRefills3[[#This Row],[patient_id]])</f>
        <v>45803</v>
      </c>
      <c r="L609" s="1">
        <f>TableRefills3[[#This Row],[refill_date]]+TableRefills3[[#This Row],[quantity_days]]</f>
        <v>45861</v>
      </c>
    </row>
    <row r="610" spans="1:12" x14ac:dyDescent="0.25">
      <c r="A610" t="s">
        <v>140</v>
      </c>
      <c r="B610" t="s">
        <v>1795</v>
      </c>
      <c r="C610" s="1">
        <v>45863</v>
      </c>
      <c r="D610" s="9">
        <f t="shared" si="18"/>
        <v>3</v>
      </c>
      <c r="E610">
        <v>30</v>
      </c>
      <c r="F610" s="1">
        <f t="shared" si="19"/>
        <v>45831</v>
      </c>
      <c r="G610" s="1">
        <f>IF(TableRefills3[[#This Row],[prev_refill_days]]="","",TableRefills3[[#This Row],[prev_refill_days]]+TableRefills3[[#This Row],[quantity_days]])</f>
        <v>45861</v>
      </c>
      <c r="H610">
        <f>IF(TableRefills3[[#This Row],[prev_refill_end]]="","",TableRefills3[[#This Row],[refill_date]]-TableRefills3[[#This Row],[prev_refill_end]])</f>
        <v>2</v>
      </c>
      <c r="I610">
        <f>IF(TableRefills3[[#This Row],[gap_days]]="",0,IF(TableRefills3[[#This Row],[gap_days]]&gt;30,1,0))</f>
        <v>0</v>
      </c>
      <c r="J610">
        <f>_xlfn.MAXIFS(TableRefills3[discountinuation_flag], TableRefills3[patient_id], A610)</f>
        <v>0</v>
      </c>
      <c r="K610" s="1">
        <f>_xlfn.MINIFS(C:C,A:A,TableRefills3[[#This Row],[patient_id]])</f>
        <v>45803</v>
      </c>
      <c r="L610" s="1">
        <f>TableRefills3[[#This Row],[refill_date]]+TableRefills3[[#This Row],[quantity_days]]</f>
        <v>45893</v>
      </c>
    </row>
    <row r="611" spans="1:12" x14ac:dyDescent="0.25">
      <c r="A611" t="s">
        <v>140</v>
      </c>
      <c r="B611" t="s">
        <v>1795</v>
      </c>
      <c r="C611" s="1">
        <v>45891</v>
      </c>
      <c r="D611" s="9">
        <f t="shared" si="18"/>
        <v>4</v>
      </c>
      <c r="E611">
        <v>30</v>
      </c>
      <c r="F611" s="1">
        <f t="shared" si="19"/>
        <v>45863</v>
      </c>
      <c r="G611" s="1">
        <f>IF(TableRefills3[[#This Row],[prev_refill_days]]="","",TableRefills3[[#This Row],[prev_refill_days]]+TableRefills3[[#This Row],[quantity_days]])</f>
        <v>45893</v>
      </c>
      <c r="H611">
        <f>IF(TableRefills3[[#This Row],[prev_refill_end]]="","",TableRefills3[[#This Row],[refill_date]]-TableRefills3[[#This Row],[prev_refill_end]])</f>
        <v>-2</v>
      </c>
      <c r="I611">
        <f>IF(TableRefills3[[#This Row],[gap_days]]="",0,IF(TableRefills3[[#This Row],[gap_days]]&gt;30,1,0))</f>
        <v>0</v>
      </c>
      <c r="J611">
        <f>_xlfn.MAXIFS(TableRefills3[discountinuation_flag], TableRefills3[patient_id], A611)</f>
        <v>0</v>
      </c>
      <c r="K611" s="1">
        <f>_xlfn.MINIFS(C:C,A:A,TableRefills3[[#This Row],[patient_id]])</f>
        <v>45803</v>
      </c>
      <c r="L611" s="1">
        <f>TableRefills3[[#This Row],[refill_date]]+TableRefills3[[#This Row],[quantity_days]]</f>
        <v>45921</v>
      </c>
    </row>
    <row r="612" spans="1:12" x14ac:dyDescent="0.25">
      <c r="A612" t="s">
        <v>140</v>
      </c>
      <c r="B612" t="s">
        <v>1795</v>
      </c>
      <c r="C612" s="1">
        <v>45924</v>
      </c>
      <c r="D612" s="9">
        <f t="shared" si="18"/>
        <v>5</v>
      </c>
      <c r="E612">
        <v>30</v>
      </c>
      <c r="F612" s="1">
        <f t="shared" si="19"/>
        <v>45891</v>
      </c>
      <c r="G612" s="1">
        <f>IF(TableRefills3[[#This Row],[prev_refill_days]]="","",TableRefills3[[#This Row],[prev_refill_days]]+TableRefills3[[#This Row],[quantity_days]])</f>
        <v>45921</v>
      </c>
      <c r="H612">
        <f>IF(TableRefills3[[#This Row],[prev_refill_end]]="","",TableRefills3[[#This Row],[refill_date]]-TableRefills3[[#This Row],[prev_refill_end]])</f>
        <v>3</v>
      </c>
      <c r="I612">
        <f>IF(TableRefills3[[#This Row],[gap_days]]="",0,IF(TableRefills3[[#This Row],[gap_days]]&gt;30,1,0))</f>
        <v>0</v>
      </c>
      <c r="J612">
        <f>_xlfn.MAXIFS(TableRefills3[discountinuation_flag], TableRefills3[patient_id], A612)</f>
        <v>0</v>
      </c>
      <c r="K612" s="1">
        <f>_xlfn.MINIFS(C:C,A:A,TableRefills3[[#This Row],[patient_id]])</f>
        <v>45803</v>
      </c>
      <c r="L612" s="1">
        <f>TableRefills3[[#This Row],[refill_date]]+TableRefills3[[#This Row],[quantity_days]]</f>
        <v>45954</v>
      </c>
    </row>
    <row r="613" spans="1:12" x14ac:dyDescent="0.25">
      <c r="A613" t="s">
        <v>141</v>
      </c>
      <c r="B613" t="s">
        <v>1801</v>
      </c>
      <c r="C613" s="1">
        <v>45704</v>
      </c>
      <c r="D613" s="9">
        <f t="shared" si="18"/>
        <v>1</v>
      </c>
      <c r="E613">
        <v>30</v>
      </c>
      <c r="F613" s="1" t="str">
        <f t="shared" si="19"/>
        <v/>
      </c>
      <c r="G613" s="1" t="str">
        <f>IF(TableRefills3[[#This Row],[prev_refill_days]]="","",TableRefills3[[#This Row],[prev_refill_days]]+TableRefills3[[#This Row],[quantity_days]])</f>
        <v/>
      </c>
      <c r="H613" t="str">
        <f>IF(TableRefills3[[#This Row],[prev_refill_end]]="","",TableRefills3[[#This Row],[refill_date]]-TableRefills3[[#This Row],[prev_refill_end]])</f>
        <v/>
      </c>
      <c r="I613">
        <f>IF(TableRefills3[[#This Row],[gap_days]]="",0,IF(TableRefills3[[#This Row],[gap_days]]&gt;30,1,0))</f>
        <v>0</v>
      </c>
      <c r="J613">
        <f>_xlfn.MAXIFS(TableRefills3[discountinuation_flag], TableRefills3[patient_id], A613)</f>
        <v>0</v>
      </c>
      <c r="K613" s="1">
        <f>_xlfn.MINIFS(C:C,A:A,TableRefills3[[#This Row],[patient_id]])</f>
        <v>45704</v>
      </c>
      <c r="L613" s="1">
        <f>TableRefills3[[#This Row],[refill_date]]+TableRefills3[[#This Row],[quantity_days]]</f>
        <v>45734</v>
      </c>
    </row>
    <row r="614" spans="1:12" x14ac:dyDescent="0.25">
      <c r="A614" t="s">
        <v>141</v>
      </c>
      <c r="B614" t="s">
        <v>1801</v>
      </c>
      <c r="C614" s="1">
        <v>45737</v>
      </c>
      <c r="D614" s="9">
        <f t="shared" si="18"/>
        <v>2</v>
      </c>
      <c r="E614">
        <v>30</v>
      </c>
      <c r="F614" s="1">
        <f t="shared" si="19"/>
        <v>45704</v>
      </c>
      <c r="G614" s="1">
        <f>IF(TableRefills3[[#This Row],[prev_refill_days]]="","",TableRefills3[[#This Row],[prev_refill_days]]+TableRefills3[[#This Row],[quantity_days]])</f>
        <v>45734</v>
      </c>
      <c r="H614">
        <f>IF(TableRefills3[[#This Row],[prev_refill_end]]="","",TableRefills3[[#This Row],[refill_date]]-TableRefills3[[#This Row],[prev_refill_end]])</f>
        <v>3</v>
      </c>
      <c r="I614">
        <f>IF(TableRefills3[[#This Row],[gap_days]]="",0,IF(TableRefills3[[#This Row],[gap_days]]&gt;30,1,0))</f>
        <v>0</v>
      </c>
      <c r="J614">
        <f>_xlfn.MAXIFS(TableRefills3[discountinuation_flag], TableRefills3[patient_id], A614)</f>
        <v>0</v>
      </c>
      <c r="K614" s="1">
        <f>_xlfn.MINIFS(C:C,A:A,TableRefills3[[#This Row],[patient_id]])</f>
        <v>45704</v>
      </c>
      <c r="L614" s="1">
        <f>TableRefills3[[#This Row],[refill_date]]+TableRefills3[[#This Row],[quantity_days]]</f>
        <v>45767</v>
      </c>
    </row>
    <row r="615" spans="1:12" x14ac:dyDescent="0.25">
      <c r="A615" t="s">
        <v>141</v>
      </c>
      <c r="B615" t="s">
        <v>1801</v>
      </c>
      <c r="C615" s="1">
        <v>45770</v>
      </c>
      <c r="D615" s="9">
        <f t="shared" si="18"/>
        <v>3</v>
      </c>
      <c r="E615">
        <v>30</v>
      </c>
      <c r="F615" s="1">
        <f t="shared" si="19"/>
        <v>45737</v>
      </c>
      <c r="G615" s="1">
        <f>IF(TableRefills3[[#This Row],[prev_refill_days]]="","",TableRefills3[[#This Row],[prev_refill_days]]+TableRefills3[[#This Row],[quantity_days]])</f>
        <v>45767</v>
      </c>
      <c r="H615">
        <f>IF(TableRefills3[[#This Row],[prev_refill_end]]="","",TableRefills3[[#This Row],[refill_date]]-TableRefills3[[#This Row],[prev_refill_end]])</f>
        <v>3</v>
      </c>
      <c r="I615">
        <f>IF(TableRefills3[[#This Row],[gap_days]]="",0,IF(TableRefills3[[#This Row],[gap_days]]&gt;30,1,0))</f>
        <v>0</v>
      </c>
      <c r="J615">
        <f>_xlfn.MAXIFS(TableRefills3[discountinuation_flag], TableRefills3[patient_id], A615)</f>
        <v>0</v>
      </c>
      <c r="K615" s="1">
        <f>_xlfn.MINIFS(C:C,A:A,TableRefills3[[#This Row],[patient_id]])</f>
        <v>45704</v>
      </c>
      <c r="L615" s="1">
        <f>TableRefills3[[#This Row],[refill_date]]+TableRefills3[[#This Row],[quantity_days]]</f>
        <v>45800</v>
      </c>
    </row>
    <row r="616" spans="1:12" x14ac:dyDescent="0.25">
      <c r="A616" t="s">
        <v>141</v>
      </c>
      <c r="B616" t="s">
        <v>1801</v>
      </c>
      <c r="C616" s="1">
        <v>45800</v>
      </c>
      <c r="D616" s="9">
        <f t="shared" si="18"/>
        <v>4</v>
      </c>
      <c r="E616">
        <v>30</v>
      </c>
      <c r="F616" s="1">
        <f t="shared" si="19"/>
        <v>45770</v>
      </c>
      <c r="G616" s="1">
        <f>IF(TableRefills3[[#This Row],[prev_refill_days]]="","",TableRefills3[[#This Row],[prev_refill_days]]+TableRefills3[[#This Row],[quantity_days]])</f>
        <v>45800</v>
      </c>
      <c r="H616">
        <f>IF(TableRefills3[[#This Row],[prev_refill_end]]="","",TableRefills3[[#This Row],[refill_date]]-TableRefills3[[#This Row],[prev_refill_end]])</f>
        <v>0</v>
      </c>
      <c r="I616">
        <f>IF(TableRefills3[[#This Row],[gap_days]]="",0,IF(TableRefills3[[#This Row],[gap_days]]&gt;30,1,0))</f>
        <v>0</v>
      </c>
      <c r="J616">
        <f>_xlfn.MAXIFS(TableRefills3[discountinuation_flag], TableRefills3[patient_id], A616)</f>
        <v>0</v>
      </c>
      <c r="K616" s="1">
        <f>_xlfn.MINIFS(C:C,A:A,TableRefills3[[#This Row],[patient_id]])</f>
        <v>45704</v>
      </c>
      <c r="L616" s="1">
        <f>TableRefills3[[#This Row],[refill_date]]+TableRefills3[[#This Row],[quantity_days]]</f>
        <v>45830</v>
      </c>
    </row>
    <row r="617" spans="1:12" x14ac:dyDescent="0.25">
      <c r="A617" t="s">
        <v>141</v>
      </c>
      <c r="B617" t="s">
        <v>1801</v>
      </c>
      <c r="C617" s="1">
        <v>45828</v>
      </c>
      <c r="D617" s="9">
        <f t="shared" si="18"/>
        <v>5</v>
      </c>
      <c r="E617">
        <v>30</v>
      </c>
      <c r="F617" s="1">
        <f t="shared" si="19"/>
        <v>45800</v>
      </c>
      <c r="G617" s="1">
        <f>IF(TableRefills3[[#This Row],[prev_refill_days]]="","",TableRefills3[[#This Row],[prev_refill_days]]+TableRefills3[[#This Row],[quantity_days]])</f>
        <v>45830</v>
      </c>
      <c r="H617">
        <f>IF(TableRefills3[[#This Row],[prev_refill_end]]="","",TableRefills3[[#This Row],[refill_date]]-TableRefills3[[#This Row],[prev_refill_end]])</f>
        <v>-2</v>
      </c>
      <c r="I617">
        <f>IF(TableRefills3[[#This Row],[gap_days]]="",0,IF(TableRefills3[[#This Row],[gap_days]]&gt;30,1,0))</f>
        <v>0</v>
      </c>
      <c r="J617">
        <f>_xlfn.MAXIFS(TableRefills3[discountinuation_flag], TableRefills3[patient_id], A617)</f>
        <v>0</v>
      </c>
      <c r="K617" s="1">
        <f>_xlfn.MINIFS(C:C,A:A,TableRefills3[[#This Row],[patient_id]])</f>
        <v>45704</v>
      </c>
      <c r="L617" s="1">
        <f>TableRefills3[[#This Row],[refill_date]]+TableRefills3[[#This Row],[quantity_days]]</f>
        <v>45858</v>
      </c>
    </row>
    <row r="618" spans="1:12" x14ac:dyDescent="0.25">
      <c r="A618" t="s">
        <v>141</v>
      </c>
      <c r="B618" t="s">
        <v>1801</v>
      </c>
      <c r="C618" s="1">
        <v>45861</v>
      </c>
      <c r="D618" s="9">
        <f t="shared" si="18"/>
        <v>6</v>
      </c>
      <c r="E618">
        <v>30</v>
      </c>
      <c r="F618" s="1">
        <f t="shared" si="19"/>
        <v>45828</v>
      </c>
      <c r="G618" s="1">
        <f>IF(TableRefills3[[#This Row],[prev_refill_days]]="","",TableRefills3[[#This Row],[prev_refill_days]]+TableRefills3[[#This Row],[quantity_days]])</f>
        <v>45858</v>
      </c>
      <c r="H618">
        <f>IF(TableRefills3[[#This Row],[prev_refill_end]]="","",TableRefills3[[#This Row],[refill_date]]-TableRefills3[[#This Row],[prev_refill_end]])</f>
        <v>3</v>
      </c>
      <c r="I618">
        <f>IF(TableRefills3[[#This Row],[gap_days]]="",0,IF(TableRefills3[[#This Row],[gap_days]]&gt;30,1,0))</f>
        <v>0</v>
      </c>
      <c r="J618">
        <f>_xlfn.MAXIFS(TableRefills3[discountinuation_flag], TableRefills3[patient_id], A618)</f>
        <v>0</v>
      </c>
      <c r="K618" s="1">
        <f>_xlfn.MINIFS(C:C,A:A,TableRefills3[[#This Row],[patient_id]])</f>
        <v>45704</v>
      </c>
      <c r="L618" s="1">
        <f>TableRefills3[[#This Row],[refill_date]]+TableRefills3[[#This Row],[quantity_days]]</f>
        <v>45891</v>
      </c>
    </row>
    <row r="619" spans="1:12" x14ac:dyDescent="0.25">
      <c r="A619" t="s">
        <v>142</v>
      </c>
      <c r="B619" t="s">
        <v>1808</v>
      </c>
      <c r="C619" s="1">
        <v>45749</v>
      </c>
      <c r="D619" s="9">
        <f t="shared" si="18"/>
        <v>1</v>
      </c>
      <c r="E619">
        <v>28</v>
      </c>
      <c r="F619" s="1" t="str">
        <f t="shared" si="19"/>
        <v/>
      </c>
      <c r="G619" s="1" t="str">
        <f>IF(TableRefills3[[#This Row],[prev_refill_days]]="","",TableRefills3[[#This Row],[prev_refill_days]]+TableRefills3[[#This Row],[quantity_days]])</f>
        <v/>
      </c>
      <c r="H619" t="str">
        <f>IF(TableRefills3[[#This Row],[prev_refill_end]]="","",TableRefills3[[#This Row],[refill_date]]-TableRefills3[[#This Row],[prev_refill_end]])</f>
        <v/>
      </c>
      <c r="I619">
        <f>IF(TableRefills3[[#This Row],[gap_days]]="",0,IF(TableRefills3[[#This Row],[gap_days]]&gt;30,1,0))</f>
        <v>0</v>
      </c>
      <c r="J619">
        <f>_xlfn.MAXIFS(TableRefills3[discountinuation_flag], TableRefills3[patient_id], A619)</f>
        <v>0</v>
      </c>
      <c r="K619" s="1">
        <f>_xlfn.MINIFS(C:C,A:A,TableRefills3[[#This Row],[patient_id]])</f>
        <v>45749</v>
      </c>
      <c r="L619" s="1">
        <f>TableRefills3[[#This Row],[refill_date]]+TableRefills3[[#This Row],[quantity_days]]</f>
        <v>45777</v>
      </c>
    </row>
    <row r="620" spans="1:12" x14ac:dyDescent="0.25">
      <c r="A620" t="s">
        <v>142</v>
      </c>
      <c r="B620" t="s">
        <v>1808</v>
      </c>
      <c r="C620" s="1">
        <v>45774</v>
      </c>
      <c r="D620" s="9">
        <f t="shared" si="18"/>
        <v>2</v>
      </c>
      <c r="E620">
        <v>28</v>
      </c>
      <c r="F620" s="1">
        <f t="shared" si="19"/>
        <v>45749</v>
      </c>
      <c r="G620" s="1">
        <f>IF(TableRefills3[[#This Row],[prev_refill_days]]="","",TableRefills3[[#This Row],[prev_refill_days]]+TableRefills3[[#This Row],[quantity_days]])</f>
        <v>45777</v>
      </c>
      <c r="H620">
        <f>IF(TableRefills3[[#This Row],[prev_refill_end]]="","",TableRefills3[[#This Row],[refill_date]]-TableRefills3[[#This Row],[prev_refill_end]])</f>
        <v>-3</v>
      </c>
      <c r="I620">
        <f>IF(TableRefills3[[#This Row],[gap_days]]="",0,IF(TableRefills3[[#This Row],[gap_days]]&gt;30,1,0))</f>
        <v>0</v>
      </c>
      <c r="J620">
        <f>_xlfn.MAXIFS(TableRefills3[discountinuation_flag], TableRefills3[patient_id], A620)</f>
        <v>0</v>
      </c>
      <c r="K620" s="1">
        <f>_xlfn.MINIFS(C:C,A:A,TableRefills3[[#This Row],[patient_id]])</f>
        <v>45749</v>
      </c>
      <c r="L620" s="1">
        <f>TableRefills3[[#This Row],[refill_date]]+TableRefills3[[#This Row],[quantity_days]]</f>
        <v>45802</v>
      </c>
    </row>
    <row r="621" spans="1:12" x14ac:dyDescent="0.25">
      <c r="A621" t="s">
        <v>142</v>
      </c>
      <c r="B621" t="s">
        <v>1808</v>
      </c>
      <c r="C621" s="1">
        <v>45802</v>
      </c>
      <c r="D621" s="9">
        <f t="shared" si="18"/>
        <v>3</v>
      </c>
      <c r="E621">
        <v>28</v>
      </c>
      <c r="F621" s="1">
        <f t="shared" si="19"/>
        <v>45774</v>
      </c>
      <c r="G621" s="1">
        <f>IF(TableRefills3[[#This Row],[prev_refill_days]]="","",TableRefills3[[#This Row],[prev_refill_days]]+TableRefills3[[#This Row],[quantity_days]])</f>
        <v>45802</v>
      </c>
      <c r="H621">
        <f>IF(TableRefills3[[#This Row],[prev_refill_end]]="","",TableRefills3[[#This Row],[refill_date]]-TableRefills3[[#This Row],[prev_refill_end]])</f>
        <v>0</v>
      </c>
      <c r="I621">
        <f>IF(TableRefills3[[#This Row],[gap_days]]="",0,IF(TableRefills3[[#This Row],[gap_days]]&gt;30,1,0))</f>
        <v>0</v>
      </c>
      <c r="J621">
        <f>_xlfn.MAXIFS(TableRefills3[discountinuation_flag], TableRefills3[patient_id], A621)</f>
        <v>0</v>
      </c>
      <c r="K621" s="1">
        <f>_xlfn.MINIFS(C:C,A:A,TableRefills3[[#This Row],[patient_id]])</f>
        <v>45749</v>
      </c>
      <c r="L621" s="1">
        <f>TableRefills3[[#This Row],[refill_date]]+TableRefills3[[#This Row],[quantity_days]]</f>
        <v>45830</v>
      </c>
    </row>
    <row r="622" spans="1:12" x14ac:dyDescent="0.25">
      <c r="A622" t="s">
        <v>142</v>
      </c>
      <c r="B622" t="s">
        <v>1808</v>
      </c>
      <c r="C622" s="1">
        <v>45830</v>
      </c>
      <c r="D622" s="9">
        <f t="shared" si="18"/>
        <v>4</v>
      </c>
      <c r="E622">
        <v>28</v>
      </c>
      <c r="F622" s="1">
        <f t="shared" si="19"/>
        <v>45802</v>
      </c>
      <c r="G622" s="1">
        <f>IF(TableRefills3[[#This Row],[prev_refill_days]]="","",TableRefills3[[#This Row],[prev_refill_days]]+TableRefills3[[#This Row],[quantity_days]])</f>
        <v>45830</v>
      </c>
      <c r="H622">
        <f>IF(TableRefills3[[#This Row],[prev_refill_end]]="","",TableRefills3[[#This Row],[refill_date]]-TableRefills3[[#This Row],[prev_refill_end]])</f>
        <v>0</v>
      </c>
      <c r="I622">
        <f>IF(TableRefills3[[#This Row],[gap_days]]="",0,IF(TableRefills3[[#This Row],[gap_days]]&gt;30,1,0))</f>
        <v>0</v>
      </c>
      <c r="J622">
        <f>_xlfn.MAXIFS(TableRefills3[discountinuation_flag], TableRefills3[patient_id], A622)</f>
        <v>0</v>
      </c>
      <c r="K622" s="1">
        <f>_xlfn.MINIFS(C:C,A:A,TableRefills3[[#This Row],[patient_id]])</f>
        <v>45749</v>
      </c>
      <c r="L622" s="1">
        <f>TableRefills3[[#This Row],[refill_date]]+TableRefills3[[#This Row],[quantity_days]]</f>
        <v>45858</v>
      </c>
    </row>
    <row r="623" spans="1:12" x14ac:dyDescent="0.25">
      <c r="A623" t="s">
        <v>142</v>
      </c>
      <c r="B623" t="s">
        <v>1808</v>
      </c>
      <c r="C623" s="1">
        <v>45855</v>
      </c>
      <c r="D623" s="9">
        <f t="shared" si="18"/>
        <v>5</v>
      </c>
      <c r="E623">
        <v>28</v>
      </c>
      <c r="F623" s="1">
        <f t="shared" si="19"/>
        <v>45830</v>
      </c>
      <c r="G623" s="1">
        <f>IF(TableRefills3[[#This Row],[prev_refill_days]]="","",TableRefills3[[#This Row],[prev_refill_days]]+TableRefills3[[#This Row],[quantity_days]])</f>
        <v>45858</v>
      </c>
      <c r="H623">
        <f>IF(TableRefills3[[#This Row],[prev_refill_end]]="","",TableRefills3[[#This Row],[refill_date]]-TableRefills3[[#This Row],[prev_refill_end]])</f>
        <v>-3</v>
      </c>
      <c r="I623">
        <f>IF(TableRefills3[[#This Row],[gap_days]]="",0,IF(TableRefills3[[#This Row],[gap_days]]&gt;30,1,0))</f>
        <v>0</v>
      </c>
      <c r="J623">
        <f>_xlfn.MAXIFS(TableRefills3[discountinuation_flag], TableRefills3[patient_id], A623)</f>
        <v>0</v>
      </c>
      <c r="K623" s="1">
        <f>_xlfn.MINIFS(C:C,A:A,TableRefills3[[#This Row],[patient_id]])</f>
        <v>45749</v>
      </c>
      <c r="L623" s="1">
        <f>TableRefills3[[#This Row],[refill_date]]+TableRefills3[[#This Row],[quantity_days]]</f>
        <v>45883</v>
      </c>
    </row>
    <row r="624" spans="1:12" x14ac:dyDescent="0.25">
      <c r="A624" t="s">
        <v>143</v>
      </c>
      <c r="B624" t="s">
        <v>1814</v>
      </c>
      <c r="C624" s="1">
        <v>45833</v>
      </c>
      <c r="D624" s="9">
        <f t="shared" si="18"/>
        <v>1</v>
      </c>
      <c r="E624">
        <v>28</v>
      </c>
      <c r="F624" s="1" t="str">
        <f t="shared" si="19"/>
        <v/>
      </c>
      <c r="G624" s="1" t="str">
        <f>IF(TableRefills3[[#This Row],[prev_refill_days]]="","",TableRefills3[[#This Row],[prev_refill_days]]+TableRefills3[[#This Row],[quantity_days]])</f>
        <v/>
      </c>
      <c r="H624" t="str">
        <f>IF(TableRefills3[[#This Row],[prev_refill_end]]="","",TableRefills3[[#This Row],[refill_date]]-TableRefills3[[#This Row],[prev_refill_end]])</f>
        <v/>
      </c>
      <c r="I624">
        <f>IF(TableRefills3[[#This Row],[gap_days]]="",0,IF(TableRefills3[[#This Row],[gap_days]]&gt;30,1,0))</f>
        <v>0</v>
      </c>
      <c r="J624">
        <f>_xlfn.MAXIFS(TableRefills3[discountinuation_flag], TableRefills3[patient_id], A624)</f>
        <v>0</v>
      </c>
      <c r="K624" s="1">
        <f>_xlfn.MINIFS(C:C,A:A,TableRefills3[[#This Row],[patient_id]])</f>
        <v>45833</v>
      </c>
      <c r="L624" s="1">
        <f>TableRefills3[[#This Row],[refill_date]]+TableRefills3[[#This Row],[quantity_days]]</f>
        <v>45861</v>
      </c>
    </row>
    <row r="625" spans="1:12" x14ac:dyDescent="0.25">
      <c r="A625" t="s">
        <v>143</v>
      </c>
      <c r="B625" t="s">
        <v>1814</v>
      </c>
      <c r="C625" s="1">
        <v>45862</v>
      </c>
      <c r="D625" s="9">
        <f t="shared" si="18"/>
        <v>2</v>
      </c>
      <c r="E625">
        <v>28</v>
      </c>
      <c r="F625" s="1">
        <f t="shared" si="19"/>
        <v>45833</v>
      </c>
      <c r="G625" s="1">
        <f>IF(TableRefills3[[#This Row],[prev_refill_days]]="","",TableRefills3[[#This Row],[prev_refill_days]]+TableRefills3[[#This Row],[quantity_days]])</f>
        <v>45861</v>
      </c>
      <c r="H625">
        <f>IF(TableRefills3[[#This Row],[prev_refill_end]]="","",TableRefills3[[#This Row],[refill_date]]-TableRefills3[[#This Row],[prev_refill_end]])</f>
        <v>1</v>
      </c>
      <c r="I625">
        <f>IF(TableRefills3[[#This Row],[gap_days]]="",0,IF(TableRefills3[[#This Row],[gap_days]]&gt;30,1,0))</f>
        <v>0</v>
      </c>
      <c r="J625">
        <f>_xlfn.MAXIFS(TableRefills3[discountinuation_flag], TableRefills3[patient_id], A625)</f>
        <v>0</v>
      </c>
      <c r="K625" s="1">
        <f>_xlfn.MINIFS(C:C,A:A,TableRefills3[[#This Row],[patient_id]])</f>
        <v>45833</v>
      </c>
      <c r="L625" s="1">
        <f>TableRefills3[[#This Row],[refill_date]]+TableRefills3[[#This Row],[quantity_days]]</f>
        <v>45890</v>
      </c>
    </row>
    <row r="626" spans="1:12" x14ac:dyDescent="0.25">
      <c r="A626" t="s">
        <v>143</v>
      </c>
      <c r="B626" t="s">
        <v>1814</v>
      </c>
      <c r="C626" s="1">
        <v>45891</v>
      </c>
      <c r="D626" s="9">
        <f t="shared" si="18"/>
        <v>3</v>
      </c>
      <c r="E626">
        <v>28</v>
      </c>
      <c r="F626" s="1">
        <f t="shared" si="19"/>
        <v>45862</v>
      </c>
      <c r="G626" s="1">
        <f>IF(TableRefills3[[#This Row],[prev_refill_days]]="","",TableRefills3[[#This Row],[prev_refill_days]]+TableRefills3[[#This Row],[quantity_days]])</f>
        <v>45890</v>
      </c>
      <c r="H626">
        <f>IF(TableRefills3[[#This Row],[prev_refill_end]]="","",TableRefills3[[#This Row],[refill_date]]-TableRefills3[[#This Row],[prev_refill_end]])</f>
        <v>1</v>
      </c>
      <c r="I626">
        <f>IF(TableRefills3[[#This Row],[gap_days]]="",0,IF(TableRefills3[[#This Row],[gap_days]]&gt;30,1,0))</f>
        <v>0</v>
      </c>
      <c r="J626">
        <f>_xlfn.MAXIFS(TableRefills3[discountinuation_flag], TableRefills3[patient_id], A626)</f>
        <v>0</v>
      </c>
      <c r="K626" s="1">
        <f>_xlfn.MINIFS(C:C,A:A,TableRefills3[[#This Row],[patient_id]])</f>
        <v>45833</v>
      </c>
      <c r="L626" s="1">
        <f>TableRefills3[[#This Row],[refill_date]]+TableRefills3[[#This Row],[quantity_days]]</f>
        <v>45919</v>
      </c>
    </row>
    <row r="627" spans="1:12" x14ac:dyDescent="0.25">
      <c r="A627" t="s">
        <v>143</v>
      </c>
      <c r="B627" t="s">
        <v>1814</v>
      </c>
      <c r="C627" s="1">
        <v>45920</v>
      </c>
      <c r="D627" s="9">
        <f t="shared" si="18"/>
        <v>4</v>
      </c>
      <c r="E627">
        <v>28</v>
      </c>
      <c r="F627" s="1">
        <f t="shared" si="19"/>
        <v>45891</v>
      </c>
      <c r="G627" s="1">
        <f>IF(TableRefills3[[#This Row],[prev_refill_days]]="","",TableRefills3[[#This Row],[prev_refill_days]]+TableRefills3[[#This Row],[quantity_days]])</f>
        <v>45919</v>
      </c>
      <c r="H627">
        <f>IF(TableRefills3[[#This Row],[prev_refill_end]]="","",TableRefills3[[#This Row],[refill_date]]-TableRefills3[[#This Row],[prev_refill_end]])</f>
        <v>1</v>
      </c>
      <c r="I627">
        <f>IF(TableRefills3[[#This Row],[gap_days]]="",0,IF(TableRefills3[[#This Row],[gap_days]]&gt;30,1,0))</f>
        <v>0</v>
      </c>
      <c r="J627">
        <f>_xlfn.MAXIFS(TableRefills3[discountinuation_flag], TableRefills3[patient_id], A627)</f>
        <v>0</v>
      </c>
      <c r="K627" s="1">
        <f>_xlfn.MINIFS(C:C,A:A,TableRefills3[[#This Row],[patient_id]])</f>
        <v>45833</v>
      </c>
      <c r="L627" s="1">
        <f>TableRefills3[[#This Row],[refill_date]]+TableRefills3[[#This Row],[quantity_days]]</f>
        <v>45948</v>
      </c>
    </row>
    <row r="628" spans="1:12" x14ac:dyDescent="0.25">
      <c r="A628" t="s">
        <v>143</v>
      </c>
      <c r="B628" t="s">
        <v>1814</v>
      </c>
      <c r="C628" s="1">
        <v>45951</v>
      </c>
      <c r="D628" s="9">
        <f t="shared" si="18"/>
        <v>5</v>
      </c>
      <c r="E628">
        <v>28</v>
      </c>
      <c r="F628" s="1">
        <f t="shared" si="19"/>
        <v>45920</v>
      </c>
      <c r="G628" s="1">
        <f>IF(TableRefills3[[#This Row],[prev_refill_days]]="","",TableRefills3[[#This Row],[prev_refill_days]]+TableRefills3[[#This Row],[quantity_days]])</f>
        <v>45948</v>
      </c>
      <c r="H628">
        <f>IF(TableRefills3[[#This Row],[prev_refill_end]]="","",TableRefills3[[#This Row],[refill_date]]-TableRefills3[[#This Row],[prev_refill_end]])</f>
        <v>3</v>
      </c>
      <c r="I628">
        <f>IF(TableRefills3[[#This Row],[gap_days]]="",0,IF(TableRefills3[[#This Row],[gap_days]]&gt;30,1,0))</f>
        <v>0</v>
      </c>
      <c r="J628">
        <f>_xlfn.MAXIFS(TableRefills3[discountinuation_flag], TableRefills3[patient_id], A628)</f>
        <v>0</v>
      </c>
      <c r="K628" s="1">
        <f>_xlfn.MINIFS(C:C,A:A,TableRefills3[[#This Row],[patient_id]])</f>
        <v>45833</v>
      </c>
      <c r="L628" s="1">
        <f>TableRefills3[[#This Row],[refill_date]]+TableRefills3[[#This Row],[quantity_days]]</f>
        <v>45979</v>
      </c>
    </row>
    <row r="629" spans="1:12" x14ac:dyDescent="0.25">
      <c r="A629" t="s">
        <v>143</v>
      </c>
      <c r="B629" t="s">
        <v>1814</v>
      </c>
      <c r="C629" s="1">
        <v>45981</v>
      </c>
      <c r="D629" s="9">
        <f t="shared" si="18"/>
        <v>6</v>
      </c>
      <c r="E629">
        <v>28</v>
      </c>
      <c r="F629" s="1">
        <f t="shared" si="19"/>
        <v>45951</v>
      </c>
      <c r="G629" s="1">
        <f>IF(TableRefills3[[#This Row],[prev_refill_days]]="","",TableRefills3[[#This Row],[prev_refill_days]]+TableRefills3[[#This Row],[quantity_days]])</f>
        <v>45979</v>
      </c>
      <c r="H629">
        <f>IF(TableRefills3[[#This Row],[prev_refill_end]]="","",TableRefills3[[#This Row],[refill_date]]-TableRefills3[[#This Row],[prev_refill_end]])</f>
        <v>2</v>
      </c>
      <c r="I629">
        <f>IF(TableRefills3[[#This Row],[gap_days]]="",0,IF(TableRefills3[[#This Row],[gap_days]]&gt;30,1,0))</f>
        <v>0</v>
      </c>
      <c r="J629">
        <f>_xlfn.MAXIFS(TableRefills3[discountinuation_flag], TableRefills3[patient_id], A629)</f>
        <v>0</v>
      </c>
      <c r="K629" s="1">
        <f>_xlfn.MINIFS(C:C,A:A,TableRefills3[[#This Row],[patient_id]])</f>
        <v>45833</v>
      </c>
      <c r="L629" s="1">
        <f>TableRefills3[[#This Row],[refill_date]]+TableRefills3[[#This Row],[quantity_days]]</f>
        <v>46009</v>
      </c>
    </row>
    <row r="630" spans="1:12" x14ac:dyDescent="0.25">
      <c r="A630" t="s">
        <v>144</v>
      </c>
      <c r="B630" t="s">
        <v>1821</v>
      </c>
      <c r="C630" s="1">
        <v>45781</v>
      </c>
      <c r="D630" s="9">
        <f t="shared" si="18"/>
        <v>1</v>
      </c>
      <c r="E630">
        <v>21</v>
      </c>
      <c r="F630" s="1" t="str">
        <f t="shared" si="19"/>
        <v/>
      </c>
      <c r="G630" s="1" t="str">
        <f>IF(TableRefills3[[#This Row],[prev_refill_days]]="","",TableRefills3[[#This Row],[prev_refill_days]]+TableRefills3[[#This Row],[quantity_days]])</f>
        <v/>
      </c>
      <c r="H630" t="str">
        <f>IF(TableRefills3[[#This Row],[prev_refill_end]]="","",TableRefills3[[#This Row],[refill_date]]-TableRefills3[[#This Row],[prev_refill_end]])</f>
        <v/>
      </c>
      <c r="I630">
        <f>IF(TableRefills3[[#This Row],[gap_days]]="",0,IF(TableRefills3[[#This Row],[gap_days]]&gt;30,1,0))</f>
        <v>0</v>
      </c>
      <c r="J630">
        <f>_xlfn.MAXIFS(TableRefills3[discountinuation_flag], TableRefills3[patient_id], A630)</f>
        <v>0</v>
      </c>
      <c r="K630" s="1">
        <f>_xlfn.MINIFS(C:C,A:A,TableRefills3[[#This Row],[patient_id]])</f>
        <v>45781</v>
      </c>
      <c r="L630" s="1">
        <f>TableRefills3[[#This Row],[refill_date]]+TableRefills3[[#This Row],[quantity_days]]</f>
        <v>45802</v>
      </c>
    </row>
    <row r="631" spans="1:12" x14ac:dyDescent="0.25">
      <c r="A631" t="s">
        <v>144</v>
      </c>
      <c r="B631" t="s">
        <v>1821</v>
      </c>
      <c r="C631" s="1">
        <v>45804</v>
      </c>
      <c r="D631" s="9">
        <f t="shared" si="18"/>
        <v>2</v>
      </c>
      <c r="E631">
        <v>21</v>
      </c>
      <c r="F631" s="1">
        <f t="shared" si="19"/>
        <v>45781</v>
      </c>
      <c r="G631" s="1">
        <f>IF(TableRefills3[[#This Row],[prev_refill_days]]="","",TableRefills3[[#This Row],[prev_refill_days]]+TableRefills3[[#This Row],[quantity_days]])</f>
        <v>45802</v>
      </c>
      <c r="H631">
        <f>IF(TableRefills3[[#This Row],[prev_refill_end]]="","",TableRefills3[[#This Row],[refill_date]]-TableRefills3[[#This Row],[prev_refill_end]])</f>
        <v>2</v>
      </c>
      <c r="I631">
        <f>IF(TableRefills3[[#This Row],[gap_days]]="",0,IF(TableRefills3[[#This Row],[gap_days]]&gt;30,1,0))</f>
        <v>0</v>
      </c>
      <c r="J631">
        <f>_xlfn.MAXIFS(TableRefills3[discountinuation_flag], TableRefills3[patient_id], A631)</f>
        <v>0</v>
      </c>
      <c r="K631" s="1">
        <f>_xlfn.MINIFS(C:C,A:A,TableRefills3[[#This Row],[patient_id]])</f>
        <v>45781</v>
      </c>
      <c r="L631" s="1">
        <f>TableRefills3[[#This Row],[refill_date]]+TableRefills3[[#This Row],[quantity_days]]</f>
        <v>45825</v>
      </c>
    </row>
    <row r="632" spans="1:12" x14ac:dyDescent="0.25">
      <c r="A632" t="s">
        <v>144</v>
      </c>
      <c r="B632" t="s">
        <v>1821</v>
      </c>
      <c r="C632" s="1">
        <v>45828</v>
      </c>
      <c r="D632" s="9">
        <f t="shared" si="18"/>
        <v>3</v>
      </c>
      <c r="E632">
        <v>21</v>
      </c>
      <c r="F632" s="1">
        <f t="shared" si="19"/>
        <v>45804</v>
      </c>
      <c r="G632" s="1">
        <f>IF(TableRefills3[[#This Row],[prev_refill_days]]="","",TableRefills3[[#This Row],[prev_refill_days]]+TableRefills3[[#This Row],[quantity_days]])</f>
        <v>45825</v>
      </c>
      <c r="H632">
        <f>IF(TableRefills3[[#This Row],[prev_refill_end]]="","",TableRefills3[[#This Row],[refill_date]]-TableRefills3[[#This Row],[prev_refill_end]])</f>
        <v>3</v>
      </c>
      <c r="I632">
        <f>IF(TableRefills3[[#This Row],[gap_days]]="",0,IF(TableRefills3[[#This Row],[gap_days]]&gt;30,1,0))</f>
        <v>0</v>
      </c>
      <c r="J632">
        <f>_xlfn.MAXIFS(TableRefills3[discountinuation_flag], TableRefills3[patient_id], A632)</f>
        <v>0</v>
      </c>
      <c r="K632" s="1">
        <f>_xlfn.MINIFS(C:C,A:A,TableRefills3[[#This Row],[patient_id]])</f>
        <v>45781</v>
      </c>
      <c r="L632" s="1">
        <f>TableRefills3[[#This Row],[refill_date]]+TableRefills3[[#This Row],[quantity_days]]</f>
        <v>45849</v>
      </c>
    </row>
    <row r="633" spans="1:12" x14ac:dyDescent="0.25">
      <c r="A633" t="s">
        <v>144</v>
      </c>
      <c r="B633" t="s">
        <v>1821</v>
      </c>
      <c r="C633" s="1">
        <v>45847</v>
      </c>
      <c r="D633" s="9">
        <f t="shared" si="18"/>
        <v>4</v>
      </c>
      <c r="E633">
        <v>21</v>
      </c>
      <c r="F633" s="1">
        <f t="shared" si="19"/>
        <v>45828</v>
      </c>
      <c r="G633" s="1">
        <f>IF(TableRefills3[[#This Row],[prev_refill_days]]="","",TableRefills3[[#This Row],[prev_refill_days]]+TableRefills3[[#This Row],[quantity_days]])</f>
        <v>45849</v>
      </c>
      <c r="H633">
        <f>IF(TableRefills3[[#This Row],[prev_refill_end]]="","",TableRefills3[[#This Row],[refill_date]]-TableRefills3[[#This Row],[prev_refill_end]])</f>
        <v>-2</v>
      </c>
      <c r="I633">
        <f>IF(TableRefills3[[#This Row],[gap_days]]="",0,IF(TableRefills3[[#This Row],[gap_days]]&gt;30,1,0))</f>
        <v>0</v>
      </c>
      <c r="J633">
        <f>_xlfn.MAXIFS(TableRefills3[discountinuation_flag], TableRefills3[patient_id], A633)</f>
        <v>0</v>
      </c>
      <c r="K633" s="1">
        <f>_xlfn.MINIFS(C:C,A:A,TableRefills3[[#This Row],[patient_id]])</f>
        <v>45781</v>
      </c>
      <c r="L633" s="1">
        <f>TableRefills3[[#This Row],[refill_date]]+TableRefills3[[#This Row],[quantity_days]]</f>
        <v>45868</v>
      </c>
    </row>
    <row r="634" spans="1:12" x14ac:dyDescent="0.25">
      <c r="A634" t="s">
        <v>144</v>
      </c>
      <c r="B634" t="s">
        <v>1821</v>
      </c>
      <c r="C634" s="1">
        <v>45866</v>
      </c>
      <c r="D634" s="9">
        <f t="shared" si="18"/>
        <v>5</v>
      </c>
      <c r="E634">
        <v>21</v>
      </c>
      <c r="F634" s="1">
        <f t="shared" si="19"/>
        <v>45847</v>
      </c>
      <c r="G634" s="1">
        <f>IF(TableRefills3[[#This Row],[prev_refill_days]]="","",TableRefills3[[#This Row],[prev_refill_days]]+TableRefills3[[#This Row],[quantity_days]])</f>
        <v>45868</v>
      </c>
      <c r="H634">
        <f>IF(TableRefills3[[#This Row],[prev_refill_end]]="","",TableRefills3[[#This Row],[refill_date]]-TableRefills3[[#This Row],[prev_refill_end]])</f>
        <v>-2</v>
      </c>
      <c r="I634">
        <f>IF(TableRefills3[[#This Row],[gap_days]]="",0,IF(TableRefills3[[#This Row],[gap_days]]&gt;30,1,0))</f>
        <v>0</v>
      </c>
      <c r="J634">
        <f>_xlfn.MAXIFS(TableRefills3[discountinuation_flag], TableRefills3[patient_id], A634)</f>
        <v>0</v>
      </c>
      <c r="K634" s="1">
        <f>_xlfn.MINIFS(C:C,A:A,TableRefills3[[#This Row],[patient_id]])</f>
        <v>45781</v>
      </c>
      <c r="L634" s="1">
        <f>TableRefills3[[#This Row],[refill_date]]+TableRefills3[[#This Row],[quantity_days]]</f>
        <v>45887</v>
      </c>
    </row>
    <row r="635" spans="1:12" x14ac:dyDescent="0.25">
      <c r="A635" t="s">
        <v>145</v>
      </c>
      <c r="B635" t="s">
        <v>1827</v>
      </c>
      <c r="C635" s="1">
        <v>45686</v>
      </c>
      <c r="D635" s="9">
        <f t="shared" si="18"/>
        <v>1</v>
      </c>
      <c r="E635">
        <v>30</v>
      </c>
      <c r="F635" s="1" t="str">
        <f t="shared" si="19"/>
        <v/>
      </c>
      <c r="G635" s="1" t="str">
        <f>IF(TableRefills3[[#This Row],[prev_refill_days]]="","",TableRefills3[[#This Row],[prev_refill_days]]+TableRefills3[[#This Row],[quantity_days]])</f>
        <v/>
      </c>
      <c r="H635" t="str">
        <f>IF(TableRefills3[[#This Row],[prev_refill_end]]="","",TableRefills3[[#This Row],[refill_date]]-TableRefills3[[#This Row],[prev_refill_end]])</f>
        <v/>
      </c>
      <c r="I635">
        <f>IF(TableRefills3[[#This Row],[gap_days]]="",0,IF(TableRefills3[[#This Row],[gap_days]]&gt;30,1,0))</f>
        <v>0</v>
      </c>
      <c r="J635">
        <f>_xlfn.MAXIFS(TableRefills3[discountinuation_flag], TableRefills3[patient_id], A635)</f>
        <v>0</v>
      </c>
      <c r="K635" s="1">
        <f>_xlfn.MINIFS(C:C,A:A,TableRefills3[[#This Row],[patient_id]])</f>
        <v>45686</v>
      </c>
      <c r="L635" s="1">
        <f>TableRefills3[[#This Row],[refill_date]]+TableRefills3[[#This Row],[quantity_days]]</f>
        <v>45716</v>
      </c>
    </row>
    <row r="636" spans="1:12" x14ac:dyDescent="0.25">
      <c r="A636" t="s">
        <v>145</v>
      </c>
      <c r="B636" t="s">
        <v>1827</v>
      </c>
      <c r="C636" s="1">
        <v>45714</v>
      </c>
      <c r="D636" s="9">
        <f t="shared" si="18"/>
        <v>2</v>
      </c>
      <c r="E636">
        <v>30</v>
      </c>
      <c r="F636" s="1">
        <f t="shared" si="19"/>
        <v>45686</v>
      </c>
      <c r="G636" s="1">
        <f>IF(TableRefills3[[#This Row],[prev_refill_days]]="","",TableRefills3[[#This Row],[prev_refill_days]]+TableRefills3[[#This Row],[quantity_days]])</f>
        <v>45716</v>
      </c>
      <c r="H636">
        <f>IF(TableRefills3[[#This Row],[prev_refill_end]]="","",TableRefills3[[#This Row],[refill_date]]-TableRefills3[[#This Row],[prev_refill_end]])</f>
        <v>-2</v>
      </c>
      <c r="I636">
        <f>IF(TableRefills3[[#This Row],[gap_days]]="",0,IF(TableRefills3[[#This Row],[gap_days]]&gt;30,1,0))</f>
        <v>0</v>
      </c>
      <c r="J636">
        <f>_xlfn.MAXIFS(TableRefills3[discountinuation_flag], TableRefills3[patient_id], A636)</f>
        <v>0</v>
      </c>
      <c r="K636" s="1">
        <f>_xlfn.MINIFS(C:C,A:A,TableRefills3[[#This Row],[patient_id]])</f>
        <v>45686</v>
      </c>
      <c r="L636" s="1">
        <f>TableRefills3[[#This Row],[refill_date]]+TableRefills3[[#This Row],[quantity_days]]</f>
        <v>45744</v>
      </c>
    </row>
    <row r="637" spans="1:12" x14ac:dyDescent="0.25">
      <c r="A637" t="s">
        <v>145</v>
      </c>
      <c r="B637" t="s">
        <v>1827</v>
      </c>
      <c r="C637" s="1">
        <v>45743</v>
      </c>
      <c r="D637" s="9">
        <f t="shared" si="18"/>
        <v>3</v>
      </c>
      <c r="E637">
        <v>30</v>
      </c>
      <c r="F637" s="1">
        <f t="shared" si="19"/>
        <v>45714</v>
      </c>
      <c r="G637" s="1">
        <f>IF(TableRefills3[[#This Row],[prev_refill_days]]="","",TableRefills3[[#This Row],[prev_refill_days]]+TableRefills3[[#This Row],[quantity_days]])</f>
        <v>45744</v>
      </c>
      <c r="H637">
        <f>IF(TableRefills3[[#This Row],[prev_refill_end]]="","",TableRefills3[[#This Row],[refill_date]]-TableRefills3[[#This Row],[prev_refill_end]])</f>
        <v>-1</v>
      </c>
      <c r="I637">
        <f>IF(TableRefills3[[#This Row],[gap_days]]="",0,IF(TableRefills3[[#This Row],[gap_days]]&gt;30,1,0))</f>
        <v>0</v>
      </c>
      <c r="J637">
        <f>_xlfn.MAXIFS(TableRefills3[discountinuation_flag], TableRefills3[patient_id], A637)</f>
        <v>0</v>
      </c>
      <c r="K637" s="1">
        <f>_xlfn.MINIFS(C:C,A:A,TableRefills3[[#This Row],[patient_id]])</f>
        <v>45686</v>
      </c>
      <c r="L637" s="1">
        <f>TableRefills3[[#This Row],[refill_date]]+TableRefills3[[#This Row],[quantity_days]]</f>
        <v>45773</v>
      </c>
    </row>
    <row r="638" spans="1:12" x14ac:dyDescent="0.25">
      <c r="A638" t="s">
        <v>145</v>
      </c>
      <c r="B638" t="s">
        <v>1827</v>
      </c>
      <c r="C638" s="1">
        <v>45773</v>
      </c>
      <c r="D638" s="9">
        <f t="shared" si="18"/>
        <v>4</v>
      </c>
      <c r="E638">
        <v>30</v>
      </c>
      <c r="F638" s="1">
        <f t="shared" si="19"/>
        <v>45743</v>
      </c>
      <c r="G638" s="1">
        <f>IF(TableRefills3[[#This Row],[prev_refill_days]]="","",TableRefills3[[#This Row],[prev_refill_days]]+TableRefills3[[#This Row],[quantity_days]])</f>
        <v>45773</v>
      </c>
      <c r="H638">
        <f>IF(TableRefills3[[#This Row],[prev_refill_end]]="","",TableRefills3[[#This Row],[refill_date]]-TableRefills3[[#This Row],[prev_refill_end]])</f>
        <v>0</v>
      </c>
      <c r="I638">
        <f>IF(TableRefills3[[#This Row],[gap_days]]="",0,IF(TableRefills3[[#This Row],[gap_days]]&gt;30,1,0))</f>
        <v>0</v>
      </c>
      <c r="J638">
        <f>_xlfn.MAXIFS(TableRefills3[discountinuation_flag], TableRefills3[patient_id], A638)</f>
        <v>0</v>
      </c>
      <c r="K638" s="1">
        <f>_xlfn.MINIFS(C:C,A:A,TableRefills3[[#This Row],[patient_id]])</f>
        <v>45686</v>
      </c>
      <c r="L638" s="1">
        <f>TableRefills3[[#This Row],[refill_date]]+TableRefills3[[#This Row],[quantity_days]]</f>
        <v>45803</v>
      </c>
    </row>
    <row r="639" spans="1:12" x14ac:dyDescent="0.25">
      <c r="A639" t="s">
        <v>146</v>
      </c>
      <c r="B639" t="s">
        <v>1832</v>
      </c>
      <c r="C639" s="1">
        <v>45770</v>
      </c>
      <c r="D639" s="9">
        <f t="shared" si="18"/>
        <v>1</v>
      </c>
      <c r="E639">
        <v>28</v>
      </c>
      <c r="F639" s="1" t="str">
        <f t="shared" si="19"/>
        <v/>
      </c>
      <c r="G639" s="1" t="str">
        <f>IF(TableRefills3[[#This Row],[prev_refill_days]]="","",TableRefills3[[#This Row],[prev_refill_days]]+TableRefills3[[#This Row],[quantity_days]])</f>
        <v/>
      </c>
      <c r="H639" t="str">
        <f>IF(TableRefills3[[#This Row],[prev_refill_end]]="","",TableRefills3[[#This Row],[refill_date]]-TableRefills3[[#This Row],[prev_refill_end]])</f>
        <v/>
      </c>
      <c r="I639">
        <f>IF(TableRefills3[[#This Row],[gap_days]]="",0,IF(TableRefills3[[#This Row],[gap_days]]&gt;30,1,0))</f>
        <v>0</v>
      </c>
      <c r="J639">
        <f>_xlfn.MAXIFS(TableRefills3[discountinuation_flag], TableRefills3[patient_id], A639)</f>
        <v>0</v>
      </c>
      <c r="K639" s="1">
        <f>_xlfn.MINIFS(C:C,A:A,TableRefills3[[#This Row],[patient_id]])</f>
        <v>45770</v>
      </c>
      <c r="L639" s="1">
        <f>TableRefills3[[#This Row],[refill_date]]+TableRefills3[[#This Row],[quantity_days]]</f>
        <v>45798</v>
      </c>
    </row>
    <row r="640" spans="1:12" x14ac:dyDescent="0.25">
      <c r="A640" t="s">
        <v>146</v>
      </c>
      <c r="B640" t="s">
        <v>1832</v>
      </c>
      <c r="C640" s="1">
        <v>45800</v>
      </c>
      <c r="D640" s="9">
        <f t="shared" si="18"/>
        <v>2</v>
      </c>
      <c r="E640">
        <v>28</v>
      </c>
      <c r="F640" s="1">
        <f t="shared" si="19"/>
        <v>45770</v>
      </c>
      <c r="G640" s="1">
        <f>IF(TableRefills3[[#This Row],[prev_refill_days]]="","",TableRefills3[[#This Row],[prev_refill_days]]+TableRefills3[[#This Row],[quantity_days]])</f>
        <v>45798</v>
      </c>
      <c r="H640">
        <f>IF(TableRefills3[[#This Row],[prev_refill_end]]="","",TableRefills3[[#This Row],[refill_date]]-TableRefills3[[#This Row],[prev_refill_end]])</f>
        <v>2</v>
      </c>
      <c r="I640">
        <f>IF(TableRefills3[[#This Row],[gap_days]]="",0,IF(TableRefills3[[#This Row],[gap_days]]&gt;30,1,0))</f>
        <v>0</v>
      </c>
      <c r="J640">
        <f>_xlfn.MAXIFS(TableRefills3[discountinuation_flag], TableRefills3[patient_id], A640)</f>
        <v>0</v>
      </c>
      <c r="K640" s="1">
        <f>_xlfn.MINIFS(C:C,A:A,TableRefills3[[#This Row],[patient_id]])</f>
        <v>45770</v>
      </c>
      <c r="L640" s="1">
        <f>TableRefills3[[#This Row],[refill_date]]+TableRefills3[[#This Row],[quantity_days]]</f>
        <v>45828</v>
      </c>
    </row>
    <row r="641" spans="1:12" x14ac:dyDescent="0.25">
      <c r="A641" t="s">
        <v>146</v>
      </c>
      <c r="B641" t="s">
        <v>1832</v>
      </c>
      <c r="C641" s="1">
        <v>45829</v>
      </c>
      <c r="D641" s="9">
        <f t="shared" si="18"/>
        <v>3</v>
      </c>
      <c r="E641">
        <v>28</v>
      </c>
      <c r="F641" s="1">
        <f t="shared" si="19"/>
        <v>45800</v>
      </c>
      <c r="G641" s="1">
        <f>IF(TableRefills3[[#This Row],[prev_refill_days]]="","",TableRefills3[[#This Row],[prev_refill_days]]+TableRefills3[[#This Row],[quantity_days]])</f>
        <v>45828</v>
      </c>
      <c r="H641">
        <f>IF(TableRefills3[[#This Row],[prev_refill_end]]="","",TableRefills3[[#This Row],[refill_date]]-TableRefills3[[#This Row],[prev_refill_end]])</f>
        <v>1</v>
      </c>
      <c r="I641">
        <f>IF(TableRefills3[[#This Row],[gap_days]]="",0,IF(TableRefills3[[#This Row],[gap_days]]&gt;30,1,0))</f>
        <v>0</v>
      </c>
      <c r="J641">
        <f>_xlfn.MAXIFS(TableRefills3[discountinuation_flag], TableRefills3[patient_id], A641)</f>
        <v>0</v>
      </c>
      <c r="K641" s="1">
        <f>_xlfn.MINIFS(C:C,A:A,TableRefills3[[#This Row],[patient_id]])</f>
        <v>45770</v>
      </c>
      <c r="L641" s="1">
        <f>TableRefills3[[#This Row],[refill_date]]+TableRefills3[[#This Row],[quantity_days]]</f>
        <v>45857</v>
      </c>
    </row>
    <row r="642" spans="1:12" x14ac:dyDescent="0.25">
      <c r="A642" t="s">
        <v>146</v>
      </c>
      <c r="B642" t="s">
        <v>1832</v>
      </c>
      <c r="C642" s="1">
        <v>45860</v>
      </c>
      <c r="D642" s="9">
        <f t="shared" ref="D642:D705" si="20">IF(A642=A641, D641+1, 1)</f>
        <v>4</v>
      </c>
      <c r="E642">
        <v>28</v>
      </c>
      <c r="F642" s="1">
        <f t="shared" ref="F642:F705" si="21">IF(A641=A642,C641,"")</f>
        <v>45829</v>
      </c>
      <c r="G642" s="1">
        <f>IF(TableRefills3[[#This Row],[prev_refill_days]]="","",TableRefills3[[#This Row],[prev_refill_days]]+TableRefills3[[#This Row],[quantity_days]])</f>
        <v>45857</v>
      </c>
      <c r="H642">
        <f>IF(TableRefills3[[#This Row],[prev_refill_end]]="","",TableRefills3[[#This Row],[refill_date]]-TableRefills3[[#This Row],[prev_refill_end]])</f>
        <v>3</v>
      </c>
      <c r="I642">
        <f>IF(TableRefills3[[#This Row],[gap_days]]="",0,IF(TableRefills3[[#This Row],[gap_days]]&gt;30,1,0))</f>
        <v>0</v>
      </c>
      <c r="J642">
        <f>_xlfn.MAXIFS(TableRefills3[discountinuation_flag], TableRefills3[patient_id], A642)</f>
        <v>0</v>
      </c>
      <c r="K642" s="1">
        <f>_xlfn.MINIFS(C:C,A:A,TableRefills3[[#This Row],[patient_id]])</f>
        <v>45770</v>
      </c>
      <c r="L642" s="1">
        <f>TableRefills3[[#This Row],[refill_date]]+TableRefills3[[#This Row],[quantity_days]]</f>
        <v>45888</v>
      </c>
    </row>
    <row r="643" spans="1:12" x14ac:dyDescent="0.25">
      <c r="A643" t="s">
        <v>146</v>
      </c>
      <c r="B643" t="s">
        <v>1832</v>
      </c>
      <c r="C643" s="1">
        <v>45891</v>
      </c>
      <c r="D643" s="9">
        <f t="shared" si="20"/>
        <v>5</v>
      </c>
      <c r="E643">
        <v>28</v>
      </c>
      <c r="F643" s="1">
        <f t="shared" si="21"/>
        <v>45860</v>
      </c>
      <c r="G643" s="1">
        <f>IF(TableRefills3[[#This Row],[prev_refill_days]]="","",TableRefills3[[#This Row],[prev_refill_days]]+TableRefills3[[#This Row],[quantity_days]])</f>
        <v>45888</v>
      </c>
      <c r="H643">
        <f>IF(TableRefills3[[#This Row],[prev_refill_end]]="","",TableRefills3[[#This Row],[refill_date]]-TableRefills3[[#This Row],[prev_refill_end]])</f>
        <v>3</v>
      </c>
      <c r="I643">
        <f>IF(TableRefills3[[#This Row],[gap_days]]="",0,IF(TableRefills3[[#This Row],[gap_days]]&gt;30,1,0))</f>
        <v>0</v>
      </c>
      <c r="J643">
        <f>_xlfn.MAXIFS(TableRefills3[discountinuation_flag], TableRefills3[patient_id], A643)</f>
        <v>0</v>
      </c>
      <c r="K643" s="1">
        <f>_xlfn.MINIFS(C:C,A:A,TableRefills3[[#This Row],[patient_id]])</f>
        <v>45770</v>
      </c>
      <c r="L643" s="1">
        <f>TableRefills3[[#This Row],[refill_date]]+TableRefills3[[#This Row],[quantity_days]]</f>
        <v>45919</v>
      </c>
    </row>
    <row r="644" spans="1:12" x14ac:dyDescent="0.25">
      <c r="A644" t="s">
        <v>147</v>
      </c>
      <c r="B644" t="s">
        <v>1838</v>
      </c>
      <c r="C644" s="1">
        <v>45674</v>
      </c>
      <c r="D644" s="9">
        <f t="shared" si="20"/>
        <v>1</v>
      </c>
      <c r="E644">
        <v>21</v>
      </c>
      <c r="F644" s="1" t="str">
        <f t="shared" si="21"/>
        <v/>
      </c>
      <c r="G644" s="1" t="str">
        <f>IF(TableRefills3[[#This Row],[prev_refill_days]]="","",TableRefills3[[#This Row],[prev_refill_days]]+TableRefills3[[#This Row],[quantity_days]])</f>
        <v/>
      </c>
      <c r="H644" t="str">
        <f>IF(TableRefills3[[#This Row],[prev_refill_end]]="","",TableRefills3[[#This Row],[refill_date]]-TableRefills3[[#This Row],[prev_refill_end]])</f>
        <v/>
      </c>
      <c r="I644">
        <f>IF(TableRefills3[[#This Row],[gap_days]]="",0,IF(TableRefills3[[#This Row],[gap_days]]&gt;30,1,0))</f>
        <v>0</v>
      </c>
      <c r="J644">
        <f>_xlfn.MAXIFS(TableRefills3[discountinuation_flag], TableRefills3[patient_id], A644)</f>
        <v>0</v>
      </c>
      <c r="K644" s="1">
        <f>_xlfn.MINIFS(C:C,A:A,TableRefills3[[#This Row],[patient_id]])</f>
        <v>45674</v>
      </c>
      <c r="L644" s="1">
        <f>TableRefills3[[#This Row],[refill_date]]+TableRefills3[[#This Row],[quantity_days]]</f>
        <v>45695</v>
      </c>
    </row>
    <row r="645" spans="1:12" x14ac:dyDescent="0.25">
      <c r="A645" t="s">
        <v>147</v>
      </c>
      <c r="B645" t="s">
        <v>1838</v>
      </c>
      <c r="C645" s="1">
        <v>45698</v>
      </c>
      <c r="D645" s="9">
        <f t="shared" si="20"/>
        <v>2</v>
      </c>
      <c r="E645">
        <v>21</v>
      </c>
      <c r="F645" s="1">
        <f t="shared" si="21"/>
        <v>45674</v>
      </c>
      <c r="G645" s="1">
        <f>IF(TableRefills3[[#This Row],[prev_refill_days]]="","",TableRefills3[[#This Row],[prev_refill_days]]+TableRefills3[[#This Row],[quantity_days]])</f>
        <v>45695</v>
      </c>
      <c r="H645">
        <f>IF(TableRefills3[[#This Row],[prev_refill_end]]="","",TableRefills3[[#This Row],[refill_date]]-TableRefills3[[#This Row],[prev_refill_end]])</f>
        <v>3</v>
      </c>
      <c r="I645">
        <f>IF(TableRefills3[[#This Row],[gap_days]]="",0,IF(TableRefills3[[#This Row],[gap_days]]&gt;30,1,0))</f>
        <v>0</v>
      </c>
      <c r="J645">
        <f>_xlfn.MAXIFS(TableRefills3[discountinuation_flag], TableRefills3[patient_id], A645)</f>
        <v>0</v>
      </c>
      <c r="K645" s="1">
        <f>_xlfn.MINIFS(C:C,A:A,TableRefills3[[#This Row],[patient_id]])</f>
        <v>45674</v>
      </c>
      <c r="L645" s="1">
        <f>TableRefills3[[#This Row],[refill_date]]+TableRefills3[[#This Row],[quantity_days]]</f>
        <v>45719</v>
      </c>
    </row>
    <row r="646" spans="1:12" x14ac:dyDescent="0.25">
      <c r="A646" t="s">
        <v>147</v>
      </c>
      <c r="B646" t="s">
        <v>1838</v>
      </c>
      <c r="C646" s="1">
        <v>45718</v>
      </c>
      <c r="D646" s="9">
        <f t="shared" si="20"/>
        <v>3</v>
      </c>
      <c r="E646">
        <v>21</v>
      </c>
      <c r="F646" s="1">
        <f t="shared" si="21"/>
        <v>45698</v>
      </c>
      <c r="G646" s="1">
        <f>IF(TableRefills3[[#This Row],[prev_refill_days]]="","",TableRefills3[[#This Row],[prev_refill_days]]+TableRefills3[[#This Row],[quantity_days]])</f>
        <v>45719</v>
      </c>
      <c r="H646">
        <f>IF(TableRefills3[[#This Row],[prev_refill_end]]="","",TableRefills3[[#This Row],[refill_date]]-TableRefills3[[#This Row],[prev_refill_end]])</f>
        <v>-1</v>
      </c>
      <c r="I646">
        <f>IF(TableRefills3[[#This Row],[gap_days]]="",0,IF(TableRefills3[[#This Row],[gap_days]]&gt;30,1,0))</f>
        <v>0</v>
      </c>
      <c r="J646">
        <f>_xlfn.MAXIFS(TableRefills3[discountinuation_flag], TableRefills3[patient_id], A646)</f>
        <v>0</v>
      </c>
      <c r="K646" s="1">
        <f>_xlfn.MINIFS(C:C,A:A,TableRefills3[[#This Row],[patient_id]])</f>
        <v>45674</v>
      </c>
      <c r="L646" s="1">
        <f>TableRefills3[[#This Row],[refill_date]]+TableRefills3[[#This Row],[quantity_days]]</f>
        <v>45739</v>
      </c>
    </row>
    <row r="647" spans="1:12" x14ac:dyDescent="0.25">
      <c r="A647" t="s">
        <v>147</v>
      </c>
      <c r="B647" t="s">
        <v>1838</v>
      </c>
      <c r="C647" s="1">
        <v>45736</v>
      </c>
      <c r="D647" s="9">
        <f t="shared" si="20"/>
        <v>4</v>
      </c>
      <c r="E647">
        <v>21</v>
      </c>
      <c r="F647" s="1">
        <f t="shared" si="21"/>
        <v>45718</v>
      </c>
      <c r="G647" s="1">
        <f>IF(TableRefills3[[#This Row],[prev_refill_days]]="","",TableRefills3[[#This Row],[prev_refill_days]]+TableRefills3[[#This Row],[quantity_days]])</f>
        <v>45739</v>
      </c>
      <c r="H647">
        <f>IF(TableRefills3[[#This Row],[prev_refill_end]]="","",TableRefills3[[#This Row],[refill_date]]-TableRefills3[[#This Row],[prev_refill_end]])</f>
        <v>-3</v>
      </c>
      <c r="I647">
        <f>IF(TableRefills3[[#This Row],[gap_days]]="",0,IF(TableRefills3[[#This Row],[gap_days]]&gt;30,1,0))</f>
        <v>0</v>
      </c>
      <c r="J647">
        <f>_xlfn.MAXIFS(TableRefills3[discountinuation_flag], TableRefills3[patient_id], A647)</f>
        <v>0</v>
      </c>
      <c r="K647" s="1">
        <f>_xlfn.MINIFS(C:C,A:A,TableRefills3[[#This Row],[patient_id]])</f>
        <v>45674</v>
      </c>
      <c r="L647" s="1">
        <f>TableRefills3[[#This Row],[refill_date]]+TableRefills3[[#This Row],[quantity_days]]</f>
        <v>45757</v>
      </c>
    </row>
    <row r="648" spans="1:12" x14ac:dyDescent="0.25">
      <c r="A648" t="s">
        <v>147</v>
      </c>
      <c r="B648" t="s">
        <v>1838</v>
      </c>
      <c r="C648" s="1">
        <v>45758</v>
      </c>
      <c r="D648" s="9">
        <f t="shared" si="20"/>
        <v>5</v>
      </c>
      <c r="E648">
        <v>21</v>
      </c>
      <c r="F648" s="1">
        <f t="shared" si="21"/>
        <v>45736</v>
      </c>
      <c r="G648" s="1">
        <f>IF(TableRefills3[[#This Row],[prev_refill_days]]="","",TableRefills3[[#This Row],[prev_refill_days]]+TableRefills3[[#This Row],[quantity_days]])</f>
        <v>45757</v>
      </c>
      <c r="H648">
        <f>IF(TableRefills3[[#This Row],[prev_refill_end]]="","",TableRefills3[[#This Row],[refill_date]]-TableRefills3[[#This Row],[prev_refill_end]])</f>
        <v>1</v>
      </c>
      <c r="I648">
        <f>IF(TableRefills3[[#This Row],[gap_days]]="",0,IF(TableRefills3[[#This Row],[gap_days]]&gt;30,1,0))</f>
        <v>0</v>
      </c>
      <c r="J648">
        <f>_xlfn.MAXIFS(TableRefills3[discountinuation_flag], TableRefills3[patient_id], A648)</f>
        <v>0</v>
      </c>
      <c r="K648" s="1">
        <f>_xlfn.MINIFS(C:C,A:A,TableRefills3[[#This Row],[patient_id]])</f>
        <v>45674</v>
      </c>
      <c r="L648" s="1">
        <f>TableRefills3[[#This Row],[refill_date]]+TableRefills3[[#This Row],[quantity_days]]</f>
        <v>45779</v>
      </c>
    </row>
    <row r="649" spans="1:12" x14ac:dyDescent="0.25">
      <c r="A649" t="s">
        <v>148</v>
      </c>
      <c r="B649" t="s">
        <v>1844</v>
      </c>
      <c r="C649" s="1">
        <v>45825</v>
      </c>
      <c r="D649" s="9">
        <f t="shared" si="20"/>
        <v>1</v>
      </c>
      <c r="E649">
        <v>21</v>
      </c>
      <c r="F649" s="1" t="str">
        <f t="shared" si="21"/>
        <v/>
      </c>
      <c r="G649" s="1" t="str">
        <f>IF(TableRefills3[[#This Row],[prev_refill_days]]="","",TableRefills3[[#This Row],[prev_refill_days]]+TableRefills3[[#This Row],[quantity_days]])</f>
        <v/>
      </c>
      <c r="H649" t="str">
        <f>IF(TableRefills3[[#This Row],[prev_refill_end]]="","",TableRefills3[[#This Row],[refill_date]]-TableRefills3[[#This Row],[prev_refill_end]])</f>
        <v/>
      </c>
      <c r="I649">
        <f>IF(TableRefills3[[#This Row],[gap_days]]="",0,IF(TableRefills3[[#This Row],[gap_days]]&gt;30,1,0))</f>
        <v>0</v>
      </c>
      <c r="J649">
        <f>_xlfn.MAXIFS(TableRefills3[discountinuation_flag], TableRefills3[patient_id], A649)</f>
        <v>0</v>
      </c>
      <c r="K649" s="1">
        <f>_xlfn.MINIFS(C:C,A:A,TableRefills3[[#This Row],[patient_id]])</f>
        <v>45825</v>
      </c>
      <c r="L649" s="1">
        <f>TableRefills3[[#This Row],[refill_date]]+TableRefills3[[#This Row],[quantity_days]]</f>
        <v>45846</v>
      </c>
    </row>
    <row r="650" spans="1:12" x14ac:dyDescent="0.25">
      <c r="A650" t="s">
        <v>148</v>
      </c>
      <c r="B650" t="s">
        <v>1844</v>
      </c>
      <c r="C650" s="1">
        <v>45847</v>
      </c>
      <c r="D650" s="9">
        <f t="shared" si="20"/>
        <v>2</v>
      </c>
      <c r="E650">
        <v>21</v>
      </c>
      <c r="F650" s="1">
        <f t="shared" si="21"/>
        <v>45825</v>
      </c>
      <c r="G650" s="1">
        <f>IF(TableRefills3[[#This Row],[prev_refill_days]]="","",TableRefills3[[#This Row],[prev_refill_days]]+TableRefills3[[#This Row],[quantity_days]])</f>
        <v>45846</v>
      </c>
      <c r="H650">
        <f>IF(TableRefills3[[#This Row],[prev_refill_end]]="","",TableRefills3[[#This Row],[refill_date]]-TableRefills3[[#This Row],[prev_refill_end]])</f>
        <v>1</v>
      </c>
      <c r="I650">
        <f>IF(TableRefills3[[#This Row],[gap_days]]="",0,IF(TableRefills3[[#This Row],[gap_days]]&gt;30,1,0))</f>
        <v>0</v>
      </c>
      <c r="J650">
        <f>_xlfn.MAXIFS(TableRefills3[discountinuation_flag], TableRefills3[patient_id], A650)</f>
        <v>0</v>
      </c>
      <c r="K650" s="1">
        <f>_xlfn.MINIFS(C:C,A:A,TableRefills3[[#This Row],[patient_id]])</f>
        <v>45825</v>
      </c>
      <c r="L650" s="1">
        <f>TableRefills3[[#This Row],[refill_date]]+TableRefills3[[#This Row],[quantity_days]]</f>
        <v>45868</v>
      </c>
    </row>
    <row r="651" spans="1:12" x14ac:dyDescent="0.25">
      <c r="A651" t="s">
        <v>148</v>
      </c>
      <c r="B651" t="s">
        <v>1844</v>
      </c>
      <c r="C651" s="1">
        <v>45867</v>
      </c>
      <c r="D651" s="9">
        <f t="shared" si="20"/>
        <v>3</v>
      </c>
      <c r="E651">
        <v>21</v>
      </c>
      <c r="F651" s="1">
        <f t="shared" si="21"/>
        <v>45847</v>
      </c>
      <c r="G651" s="1">
        <f>IF(TableRefills3[[#This Row],[prev_refill_days]]="","",TableRefills3[[#This Row],[prev_refill_days]]+TableRefills3[[#This Row],[quantity_days]])</f>
        <v>45868</v>
      </c>
      <c r="H651">
        <f>IF(TableRefills3[[#This Row],[prev_refill_end]]="","",TableRefills3[[#This Row],[refill_date]]-TableRefills3[[#This Row],[prev_refill_end]])</f>
        <v>-1</v>
      </c>
      <c r="I651">
        <f>IF(TableRefills3[[#This Row],[gap_days]]="",0,IF(TableRefills3[[#This Row],[gap_days]]&gt;30,1,0))</f>
        <v>0</v>
      </c>
      <c r="J651">
        <f>_xlfn.MAXIFS(TableRefills3[discountinuation_flag], TableRefills3[patient_id], A651)</f>
        <v>0</v>
      </c>
      <c r="K651" s="1">
        <f>_xlfn.MINIFS(C:C,A:A,TableRefills3[[#This Row],[patient_id]])</f>
        <v>45825</v>
      </c>
      <c r="L651" s="1">
        <f>TableRefills3[[#This Row],[refill_date]]+TableRefills3[[#This Row],[quantity_days]]</f>
        <v>45888</v>
      </c>
    </row>
    <row r="652" spans="1:12" x14ac:dyDescent="0.25">
      <c r="A652" t="s">
        <v>149</v>
      </c>
      <c r="B652" t="s">
        <v>1848</v>
      </c>
      <c r="C652" s="1">
        <v>45661</v>
      </c>
      <c r="D652" s="9">
        <f t="shared" si="20"/>
        <v>1</v>
      </c>
      <c r="E652">
        <v>28</v>
      </c>
      <c r="F652" s="1" t="str">
        <f t="shared" si="21"/>
        <v/>
      </c>
      <c r="G652" s="1" t="str">
        <f>IF(TableRefills3[[#This Row],[prev_refill_days]]="","",TableRefills3[[#This Row],[prev_refill_days]]+TableRefills3[[#This Row],[quantity_days]])</f>
        <v/>
      </c>
      <c r="H652" t="str">
        <f>IF(TableRefills3[[#This Row],[prev_refill_end]]="","",TableRefills3[[#This Row],[refill_date]]-TableRefills3[[#This Row],[prev_refill_end]])</f>
        <v/>
      </c>
      <c r="I652">
        <f>IF(TableRefills3[[#This Row],[gap_days]]="",0,IF(TableRefills3[[#This Row],[gap_days]]&gt;30,1,0))</f>
        <v>0</v>
      </c>
      <c r="J652">
        <f>_xlfn.MAXIFS(TableRefills3[discountinuation_flag], TableRefills3[patient_id], A652)</f>
        <v>0</v>
      </c>
      <c r="K652" s="1">
        <f>_xlfn.MINIFS(C:C,A:A,TableRefills3[[#This Row],[patient_id]])</f>
        <v>45661</v>
      </c>
      <c r="L652" s="1">
        <f>TableRefills3[[#This Row],[refill_date]]+TableRefills3[[#This Row],[quantity_days]]</f>
        <v>45689</v>
      </c>
    </row>
    <row r="653" spans="1:12" x14ac:dyDescent="0.25">
      <c r="A653" t="s">
        <v>149</v>
      </c>
      <c r="B653" t="s">
        <v>1848</v>
      </c>
      <c r="C653" s="1">
        <v>45687</v>
      </c>
      <c r="D653" s="9">
        <f t="shared" si="20"/>
        <v>2</v>
      </c>
      <c r="E653">
        <v>28</v>
      </c>
      <c r="F653" s="1">
        <f t="shared" si="21"/>
        <v>45661</v>
      </c>
      <c r="G653" s="1">
        <f>IF(TableRefills3[[#This Row],[prev_refill_days]]="","",TableRefills3[[#This Row],[prev_refill_days]]+TableRefills3[[#This Row],[quantity_days]])</f>
        <v>45689</v>
      </c>
      <c r="H653">
        <f>IF(TableRefills3[[#This Row],[prev_refill_end]]="","",TableRefills3[[#This Row],[refill_date]]-TableRefills3[[#This Row],[prev_refill_end]])</f>
        <v>-2</v>
      </c>
      <c r="I653">
        <f>IF(TableRefills3[[#This Row],[gap_days]]="",0,IF(TableRefills3[[#This Row],[gap_days]]&gt;30,1,0))</f>
        <v>0</v>
      </c>
      <c r="J653">
        <f>_xlfn.MAXIFS(TableRefills3[discountinuation_flag], TableRefills3[patient_id], A653)</f>
        <v>0</v>
      </c>
      <c r="K653" s="1">
        <f>_xlfn.MINIFS(C:C,A:A,TableRefills3[[#This Row],[patient_id]])</f>
        <v>45661</v>
      </c>
      <c r="L653" s="1">
        <f>TableRefills3[[#This Row],[refill_date]]+TableRefills3[[#This Row],[quantity_days]]</f>
        <v>45715</v>
      </c>
    </row>
    <row r="654" spans="1:12" x14ac:dyDescent="0.25">
      <c r="A654" t="s">
        <v>149</v>
      </c>
      <c r="B654" t="s">
        <v>1848</v>
      </c>
      <c r="C654" s="1">
        <v>45716</v>
      </c>
      <c r="D654" s="9">
        <f t="shared" si="20"/>
        <v>3</v>
      </c>
      <c r="E654">
        <v>28</v>
      </c>
      <c r="F654" s="1">
        <f t="shared" si="21"/>
        <v>45687</v>
      </c>
      <c r="G654" s="1">
        <f>IF(TableRefills3[[#This Row],[prev_refill_days]]="","",TableRefills3[[#This Row],[prev_refill_days]]+TableRefills3[[#This Row],[quantity_days]])</f>
        <v>45715</v>
      </c>
      <c r="H654">
        <f>IF(TableRefills3[[#This Row],[prev_refill_end]]="","",TableRefills3[[#This Row],[refill_date]]-TableRefills3[[#This Row],[prev_refill_end]])</f>
        <v>1</v>
      </c>
      <c r="I654">
        <f>IF(TableRefills3[[#This Row],[gap_days]]="",0,IF(TableRefills3[[#This Row],[gap_days]]&gt;30,1,0))</f>
        <v>0</v>
      </c>
      <c r="J654">
        <f>_xlfn.MAXIFS(TableRefills3[discountinuation_flag], TableRefills3[patient_id], A654)</f>
        <v>0</v>
      </c>
      <c r="K654" s="1">
        <f>_xlfn.MINIFS(C:C,A:A,TableRefills3[[#This Row],[patient_id]])</f>
        <v>45661</v>
      </c>
      <c r="L654" s="1">
        <f>TableRefills3[[#This Row],[refill_date]]+TableRefills3[[#This Row],[quantity_days]]</f>
        <v>45744</v>
      </c>
    </row>
    <row r="655" spans="1:12" x14ac:dyDescent="0.25">
      <c r="A655" t="s">
        <v>149</v>
      </c>
      <c r="B655" t="s">
        <v>1848</v>
      </c>
      <c r="C655" s="1">
        <v>45747</v>
      </c>
      <c r="D655" s="9">
        <f t="shared" si="20"/>
        <v>4</v>
      </c>
      <c r="E655">
        <v>28</v>
      </c>
      <c r="F655" s="1">
        <f t="shared" si="21"/>
        <v>45716</v>
      </c>
      <c r="G655" s="1">
        <f>IF(TableRefills3[[#This Row],[prev_refill_days]]="","",TableRefills3[[#This Row],[prev_refill_days]]+TableRefills3[[#This Row],[quantity_days]])</f>
        <v>45744</v>
      </c>
      <c r="H655">
        <f>IF(TableRefills3[[#This Row],[prev_refill_end]]="","",TableRefills3[[#This Row],[refill_date]]-TableRefills3[[#This Row],[prev_refill_end]])</f>
        <v>3</v>
      </c>
      <c r="I655">
        <f>IF(TableRefills3[[#This Row],[gap_days]]="",0,IF(TableRefills3[[#This Row],[gap_days]]&gt;30,1,0))</f>
        <v>0</v>
      </c>
      <c r="J655">
        <f>_xlfn.MAXIFS(TableRefills3[discountinuation_flag], TableRefills3[patient_id], A655)</f>
        <v>0</v>
      </c>
      <c r="K655" s="1">
        <f>_xlfn.MINIFS(C:C,A:A,TableRefills3[[#This Row],[patient_id]])</f>
        <v>45661</v>
      </c>
      <c r="L655" s="1">
        <f>TableRefills3[[#This Row],[refill_date]]+TableRefills3[[#This Row],[quantity_days]]</f>
        <v>45775</v>
      </c>
    </row>
    <row r="656" spans="1:12" x14ac:dyDescent="0.25">
      <c r="A656" t="s">
        <v>150</v>
      </c>
      <c r="B656" t="s">
        <v>1853</v>
      </c>
      <c r="C656" s="1">
        <v>45805</v>
      </c>
      <c r="D656" s="9">
        <f t="shared" si="20"/>
        <v>1</v>
      </c>
      <c r="E656">
        <v>30</v>
      </c>
      <c r="F656" s="1" t="str">
        <f t="shared" si="21"/>
        <v/>
      </c>
      <c r="G656" s="1" t="str">
        <f>IF(TableRefills3[[#This Row],[prev_refill_days]]="","",TableRefills3[[#This Row],[prev_refill_days]]+TableRefills3[[#This Row],[quantity_days]])</f>
        <v/>
      </c>
      <c r="H656" t="str">
        <f>IF(TableRefills3[[#This Row],[prev_refill_end]]="","",TableRefills3[[#This Row],[refill_date]]-TableRefills3[[#This Row],[prev_refill_end]])</f>
        <v/>
      </c>
      <c r="I656">
        <f>IF(TableRefills3[[#This Row],[gap_days]]="",0,IF(TableRefills3[[#This Row],[gap_days]]&gt;30,1,0))</f>
        <v>0</v>
      </c>
      <c r="J656">
        <f>_xlfn.MAXIFS(TableRefills3[discountinuation_flag], TableRefills3[patient_id], A656)</f>
        <v>0</v>
      </c>
      <c r="K656" s="1">
        <f>_xlfn.MINIFS(C:C,A:A,TableRefills3[[#This Row],[patient_id]])</f>
        <v>45805</v>
      </c>
      <c r="L656" s="1">
        <f>TableRefills3[[#This Row],[refill_date]]+TableRefills3[[#This Row],[quantity_days]]</f>
        <v>45835</v>
      </c>
    </row>
    <row r="657" spans="1:12" x14ac:dyDescent="0.25">
      <c r="A657" t="s">
        <v>150</v>
      </c>
      <c r="B657" t="s">
        <v>1853</v>
      </c>
      <c r="C657" s="1">
        <v>45835</v>
      </c>
      <c r="D657" s="9">
        <f t="shared" si="20"/>
        <v>2</v>
      </c>
      <c r="E657">
        <v>30</v>
      </c>
      <c r="F657" s="1">
        <f t="shared" si="21"/>
        <v>45805</v>
      </c>
      <c r="G657" s="1">
        <f>IF(TableRefills3[[#This Row],[prev_refill_days]]="","",TableRefills3[[#This Row],[prev_refill_days]]+TableRefills3[[#This Row],[quantity_days]])</f>
        <v>45835</v>
      </c>
      <c r="H657">
        <f>IF(TableRefills3[[#This Row],[prev_refill_end]]="","",TableRefills3[[#This Row],[refill_date]]-TableRefills3[[#This Row],[prev_refill_end]])</f>
        <v>0</v>
      </c>
      <c r="I657">
        <f>IF(TableRefills3[[#This Row],[gap_days]]="",0,IF(TableRefills3[[#This Row],[gap_days]]&gt;30,1,0))</f>
        <v>0</v>
      </c>
      <c r="J657">
        <f>_xlfn.MAXIFS(TableRefills3[discountinuation_flag], TableRefills3[patient_id], A657)</f>
        <v>0</v>
      </c>
      <c r="K657" s="1">
        <f>_xlfn.MINIFS(C:C,A:A,TableRefills3[[#This Row],[patient_id]])</f>
        <v>45805</v>
      </c>
      <c r="L657" s="1">
        <f>TableRefills3[[#This Row],[refill_date]]+TableRefills3[[#This Row],[quantity_days]]</f>
        <v>45865</v>
      </c>
    </row>
    <row r="658" spans="1:12" x14ac:dyDescent="0.25">
      <c r="A658" t="s">
        <v>150</v>
      </c>
      <c r="B658" t="s">
        <v>1853</v>
      </c>
      <c r="C658" s="1">
        <v>45862</v>
      </c>
      <c r="D658" s="9">
        <f t="shared" si="20"/>
        <v>3</v>
      </c>
      <c r="E658">
        <v>30</v>
      </c>
      <c r="F658" s="1">
        <f t="shared" si="21"/>
        <v>45835</v>
      </c>
      <c r="G658" s="1">
        <f>IF(TableRefills3[[#This Row],[prev_refill_days]]="","",TableRefills3[[#This Row],[prev_refill_days]]+TableRefills3[[#This Row],[quantity_days]])</f>
        <v>45865</v>
      </c>
      <c r="H658">
        <f>IF(TableRefills3[[#This Row],[prev_refill_end]]="","",TableRefills3[[#This Row],[refill_date]]-TableRefills3[[#This Row],[prev_refill_end]])</f>
        <v>-3</v>
      </c>
      <c r="I658">
        <f>IF(TableRefills3[[#This Row],[gap_days]]="",0,IF(TableRefills3[[#This Row],[gap_days]]&gt;30,1,0))</f>
        <v>0</v>
      </c>
      <c r="J658">
        <f>_xlfn.MAXIFS(TableRefills3[discountinuation_flag], TableRefills3[patient_id], A658)</f>
        <v>0</v>
      </c>
      <c r="K658" s="1">
        <f>_xlfn.MINIFS(C:C,A:A,TableRefills3[[#This Row],[patient_id]])</f>
        <v>45805</v>
      </c>
      <c r="L658" s="1">
        <f>TableRefills3[[#This Row],[refill_date]]+TableRefills3[[#This Row],[quantity_days]]</f>
        <v>45892</v>
      </c>
    </row>
    <row r="659" spans="1:12" x14ac:dyDescent="0.25">
      <c r="A659" t="s">
        <v>151</v>
      </c>
      <c r="B659" t="s">
        <v>1857</v>
      </c>
      <c r="C659" s="1">
        <v>45715</v>
      </c>
      <c r="D659" s="9">
        <f t="shared" si="20"/>
        <v>1</v>
      </c>
      <c r="E659">
        <v>28</v>
      </c>
      <c r="F659" s="1" t="str">
        <f t="shared" si="21"/>
        <v/>
      </c>
      <c r="G659" s="1" t="str">
        <f>IF(TableRefills3[[#This Row],[prev_refill_days]]="","",TableRefills3[[#This Row],[prev_refill_days]]+TableRefills3[[#This Row],[quantity_days]])</f>
        <v/>
      </c>
      <c r="H659" t="str">
        <f>IF(TableRefills3[[#This Row],[prev_refill_end]]="","",TableRefills3[[#This Row],[refill_date]]-TableRefills3[[#This Row],[prev_refill_end]])</f>
        <v/>
      </c>
      <c r="I659">
        <f>IF(TableRefills3[[#This Row],[gap_days]]="",0,IF(TableRefills3[[#This Row],[gap_days]]&gt;30,1,0))</f>
        <v>0</v>
      </c>
      <c r="J659">
        <f>_xlfn.MAXIFS(TableRefills3[discountinuation_flag], TableRefills3[patient_id], A659)</f>
        <v>0</v>
      </c>
      <c r="K659" s="1">
        <f>_xlfn.MINIFS(C:C,A:A,TableRefills3[[#This Row],[patient_id]])</f>
        <v>45715</v>
      </c>
      <c r="L659" s="1">
        <f>TableRefills3[[#This Row],[refill_date]]+TableRefills3[[#This Row],[quantity_days]]</f>
        <v>45743</v>
      </c>
    </row>
    <row r="660" spans="1:12" x14ac:dyDescent="0.25">
      <c r="A660" t="s">
        <v>151</v>
      </c>
      <c r="B660" t="s">
        <v>1857</v>
      </c>
      <c r="C660" s="1">
        <v>45745</v>
      </c>
      <c r="D660" s="9">
        <f t="shared" si="20"/>
        <v>2</v>
      </c>
      <c r="E660">
        <v>28</v>
      </c>
      <c r="F660" s="1">
        <f t="shared" si="21"/>
        <v>45715</v>
      </c>
      <c r="G660" s="1">
        <f>IF(TableRefills3[[#This Row],[prev_refill_days]]="","",TableRefills3[[#This Row],[prev_refill_days]]+TableRefills3[[#This Row],[quantity_days]])</f>
        <v>45743</v>
      </c>
      <c r="H660">
        <f>IF(TableRefills3[[#This Row],[prev_refill_end]]="","",TableRefills3[[#This Row],[refill_date]]-TableRefills3[[#This Row],[prev_refill_end]])</f>
        <v>2</v>
      </c>
      <c r="I660">
        <f>IF(TableRefills3[[#This Row],[gap_days]]="",0,IF(TableRefills3[[#This Row],[gap_days]]&gt;30,1,0))</f>
        <v>0</v>
      </c>
      <c r="J660">
        <f>_xlfn.MAXIFS(TableRefills3[discountinuation_flag], TableRefills3[patient_id], A660)</f>
        <v>0</v>
      </c>
      <c r="K660" s="1">
        <f>_xlfn.MINIFS(C:C,A:A,TableRefills3[[#This Row],[patient_id]])</f>
        <v>45715</v>
      </c>
      <c r="L660" s="1">
        <f>TableRefills3[[#This Row],[refill_date]]+TableRefills3[[#This Row],[quantity_days]]</f>
        <v>45773</v>
      </c>
    </row>
    <row r="661" spans="1:12" x14ac:dyDescent="0.25">
      <c r="A661" t="s">
        <v>151</v>
      </c>
      <c r="B661" t="s">
        <v>1857</v>
      </c>
      <c r="C661" s="1">
        <v>45771</v>
      </c>
      <c r="D661" s="9">
        <f t="shared" si="20"/>
        <v>3</v>
      </c>
      <c r="E661">
        <v>28</v>
      </c>
      <c r="F661" s="1">
        <f t="shared" si="21"/>
        <v>45745</v>
      </c>
      <c r="G661" s="1">
        <f>IF(TableRefills3[[#This Row],[prev_refill_days]]="","",TableRefills3[[#This Row],[prev_refill_days]]+TableRefills3[[#This Row],[quantity_days]])</f>
        <v>45773</v>
      </c>
      <c r="H661">
        <f>IF(TableRefills3[[#This Row],[prev_refill_end]]="","",TableRefills3[[#This Row],[refill_date]]-TableRefills3[[#This Row],[prev_refill_end]])</f>
        <v>-2</v>
      </c>
      <c r="I661">
        <f>IF(TableRefills3[[#This Row],[gap_days]]="",0,IF(TableRefills3[[#This Row],[gap_days]]&gt;30,1,0))</f>
        <v>0</v>
      </c>
      <c r="J661">
        <f>_xlfn.MAXIFS(TableRefills3[discountinuation_flag], TableRefills3[patient_id], A661)</f>
        <v>0</v>
      </c>
      <c r="K661" s="1">
        <f>_xlfn.MINIFS(C:C,A:A,TableRefills3[[#This Row],[patient_id]])</f>
        <v>45715</v>
      </c>
      <c r="L661" s="1">
        <f>TableRefills3[[#This Row],[refill_date]]+TableRefills3[[#This Row],[quantity_days]]</f>
        <v>45799</v>
      </c>
    </row>
    <row r="662" spans="1:12" x14ac:dyDescent="0.25">
      <c r="A662" t="s">
        <v>151</v>
      </c>
      <c r="B662" t="s">
        <v>1857</v>
      </c>
      <c r="C662" s="1">
        <v>45800</v>
      </c>
      <c r="D662" s="9">
        <f t="shared" si="20"/>
        <v>4</v>
      </c>
      <c r="E662">
        <v>28</v>
      </c>
      <c r="F662" s="1">
        <f t="shared" si="21"/>
        <v>45771</v>
      </c>
      <c r="G662" s="1">
        <f>IF(TableRefills3[[#This Row],[prev_refill_days]]="","",TableRefills3[[#This Row],[prev_refill_days]]+TableRefills3[[#This Row],[quantity_days]])</f>
        <v>45799</v>
      </c>
      <c r="H662">
        <f>IF(TableRefills3[[#This Row],[prev_refill_end]]="","",TableRefills3[[#This Row],[refill_date]]-TableRefills3[[#This Row],[prev_refill_end]])</f>
        <v>1</v>
      </c>
      <c r="I662">
        <f>IF(TableRefills3[[#This Row],[gap_days]]="",0,IF(TableRefills3[[#This Row],[gap_days]]&gt;30,1,0))</f>
        <v>0</v>
      </c>
      <c r="J662">
        <f>_xlfn.MAXIFS(TableRefills3[discountinuation_flag], TableRefills3[patient_id], A662)</f>
        <v>0</v>
      </c>
      <c r="K662" s="1">
        <f>_xlfn.MINIFS(C:C,A:A,TableRefills3[[#This Row],[patient_id]])</f>
        <v>45715</v>
      </c>
      <c r="L662" s="1">
        <f>TableRefills3[[#This Row],[refill_date]]+TableRefills3[[#This Row],[quantity_days]]</f>
        <v>45828</v>
      </c>
    </row>
    <row r="663" spans="1:12" x14ac:dyDescent="0.25">
      <c r="A663" t="s">
        <v>151</v>
      </c>
      <c r="B663" t="s">
        <v>1857</v>
      </c>
      <c r="C663" s="1">
        <v>45831</v>
      </c>
      <c r="D663" s="9">
        <f t="shared" si="20"/>
        <v>5</v>
      </c>
      <c r="E663">
        <v>28</v>
      </c>
      <c r="F663" s="1">
        <f t="shared" si="21"/>
        <v>45800</v>
      </c>
      <c r="G663" s="1">
        <f>IF(TableRefills3[[#This Row],[prev_refill_days]]="","",TableRefills3[[#This Row],[prev_refill_days]]+TableRefills3[[#This Row],[quantity_days]])</f>
        <v>45828</v>
      </c>
      <c r="H663">
        <f>IF(TableRefills3[[#This Row],[prev_refill_end]]="","",TableRefills3[[#This Row],[refill_date]]-TableRefills3[[#This Row],[prev_refill_end]])</f>
        <v>3</v>
      </c>
      <c r="I663">
        <f>IF(TableRefills3[[#This Row],[gap_days]]="",0,IF(TableRefills3[[#This Row],[gap_days]]&gt;30,1,0))</f>
        <v>0</v>
      </c>
      <c r="J663">
        <f>_xlfn.MAXIFS(TableRefills3[discountinuation_flag], TableRefills3[patient_id], A663)</f>
        <v>0</v>
      </c>
      <c r="K663" s="1">
        <f>_xlfn.MINIFS(C:C,A:A,TableRefills3[[#This Row],[patient_id]])</f>
        <v>45715</v>
      </c>
      <c r="L663" s="1">
        <f>TableRefills3[[#This Row],[refill_date]]+TableRefills3[[#This Row],[quantity_days]]</f>
        <v>45859</v>
      </c>
    </row>
    <row r="664" spans="1:12" x14ac:dyDescent="0.25">
      <c r="A664" t="s">
        <v>152</v>
      </c>
      <c r="B664" t="s">
        <v>1863</v>
      </c>
      <c r="C664" s="1">
        <v>45790</v>
      </c>
      <c r="D664" s="9">
        <f t="shared" si="20"/>
        <v>1</v>
      </c>
      <c r="E664">
        <v>30</v>
      </c>
      <c r="F664" s="1" t="str">
        <f t="shared" si="21"/>
        <v/>
      </c>
      <c r="G664" s="1" t="str">
        <f>IF(TableRefills3[[#This Row],[prev_refill_days]]="","",TableRefills3[[#This Row],[prev_refill_days]]+TableRefills3[[#This Row],[quantity_days]])</f>
        <v/>
      </c>
      <c r="H664" t="str">
        <f>IF(TableRefills3[[#This Row],[prev_refill_end]]="","",TableRefills3[[#This Row],[refill_date]]-TableRefills3[[#This Row],[prev_refill_end]])</f>
        <v/>
      </c>
      <c r="I664">
        <f>IF(TableRefills3[[#This Row],[gap_days]]="",0,IF(TableRefills3[[#This Row],[gap_days]]&gt;30,1,0))</f>
        <v>0</v>
      </c>
      <c r="J664">
        <f>_xlfn.MAXIFS(TableRefills3[discountinuation_flag], TableRefills3[patient_id], A664)</f>
        <v>0</v>
      </c>
      <c r="K664" s="1">
        <f>_xlfn.MINIFS(C:C,A:A,TableRefills3[[#This Row],[patient_id]])</f>
        <v>45790</v>
      </c>
      <c r="L664" s="1">
        <f>TableRefills3[[#This Row],[refill_date]]+TableRefills3[[#This Row],[quantity_days]]</f>
        <v>45820</v>
      </c>
    </row>
    <row r="665" spans="1:12" x14ac:dyDescent="0.25">
      <c r="A665" t="s">
        <v>152</v>
      </c>
      <c r="B665" t="s">
        <v>1863</v>
      </c>
      <c r="C665" s="1">
        <v>45822</v>
      </c>
      <c r="D665" s="9">
        <f t="shared" si="20"/>
        <v>2</v>
      </c>
      <c r="E665">
        <v>30</v>
      </c>
      <c r="F665" s="1">
        <f t="shared" si="21"/>
        <v>45790</v>
      </c>
      <c r="G665" s="1">
        <f>IF(TableRefills3[[#This Row],[prev_refill_days]]="","",TableRefills3[[#This Row],[prev_refill_days]]+TableRefills3[[#This Row],[quantity_days]])</f>
        <v>45820</v>
      </c>
      <c r="H665">
        <f>IF(TableRefills3[[#This Row],[prev_refill_end]]="","",TableRefills3[[#This Row],[refill_date]]-TableRefills3[[#This Row],[prev_refill_end]])</f>
        <v>2</v>
      </c>
      <c r="I665">
        <f>IF(TableRefills3[[#This Row],[gap_days]]="",0,IF(TableRefills3[[#This Row],[gap_days]]&gt;30,1,0))</f>
        <v>0</v>
      </c>
      <c r="J665">
        <f>_xlfn.MAXIFS(TableRefills3[discountinuation_flag], TableRefills3[patient_id], A665)</f>
        <v>0</v>
      </c>
      <c r="K665" s="1">
        <f>_xlfn.MINIFS(C:C,A:A,TableRefills3[[#This Row],[patient_id]])</f>
        <v>45790</v>
      </c>
      <c r="L665" s="1">
        <f>TableRefills3[[#This Row],[refill_date]]+TableRefills3[[#This Row],[quantity_days]]</f>
        <v>45852</v>
      </c>
    </row>
    <row r="666" spans="1:12" x14ac:dyDescent="0.25">
      <c r="A666" t="s">
        <v>152</v>
      </c>
      <c r="B666" t="s">
        <v>1863</v>
      </c>
      <c r="C666" s="1">
        <v>45850</v>
      </c>
      <c r="D666" s="9">
        <f t="shared" si="20"/>
        <v>3</v>
      </c>
      <c r="E666">
        <v>30</v>
      </c>
      <c r="F666" s="1">
        <f t="shared" si="21"/>
        <v>45822</v>
      </c>
      <c r="G666" s="1">
        <f>IF(TableRefills3[[#This Row],[prev_refill_days]]="","",TableRefills3[[#This Row],[prev_refill_days]]+TableRefills3[[#This Row],[quantity_days]])</f>
        <v>45852</v>
      </c>
      <c r="H666">
        <f>IF(TableRefills3[[#This Row],[prev_refill_end]]="","",TableRefills3[[#This Row],[refill_date]]-TableRefills3[[#This Row],[prev_refill_end]])</f>
        <v>-2</v>
      </c>
      <c r="I666">
        <f>IF(TableRefills3[[#This Row],[gap_days]]="",0,IF(TableRefills3[[#This Row],[gap_days]]&gt;30,1,0))</f>
        <v>0</v>
      </c>
      <c r="J666">
        <f>_xlfn.MAXIFS(TableRefills3[discountinuation_flag], TableRefills3[patient_id], A666)</f>
        <v>0</v>
      </c>
      <c r="K666" s="1">
        <f>_xlfn.MINIFS(C:C,A:A,TableRefills3[[#This Row],[patient_id]])</f>
        <v>45790</v>
      </c>
      <c r="L666" s="1">
        <f>TableRefills3[[#This Row],[refill_date]]+TableRefills3[[#This Row],[quantity_days]]</f>
        <v>45880</v>
      </c>
    </row>
    <row r="667" spans="1:12" x14ac:dyDescent="0.25">
      <c r="A667" t="s">
        <v>152</v>
      </c>
      <c r="B667" t="s">
        <v>1863</v>
      </c>
      <c r="C667" s="1">
        <v>45883</v>
      </c>
      <c r="D667" s="9">
        <f t="shared" si="20"/>
        <v>4</v>
      </c>
      <c r="E667">
        <v>30</v>
      </c>
      <c r="F667" s="1">
        <f t="shared" si="21"/>
        <v>45850</v>
      </c>
      <c r="G667" s="1">
        <f>IF(TableRefills3[[#This Row],[prev_refill_days]]="","",TableRefills3[[#This Row],[prev_refill_days]]+TableRefills3[[#This Row],[quantity_days]])</f>
        <v>45880</v>
      </c>
      <c r="H667">
        <f>IF(TableRefills3[[#This Row],[prev_refill_end]]="","",TableRefills3[[#This Row],[refill_date]]-TableRefills3[[#This Row],[prev_refill_end]])</f>
        <v>3</v>
      </c>
      <c r="I667">
        <f>IF(TableRefills3[[#This Row],[gap_days]]="",0,IF(TableRefills3[[#This Row],[gap_days]]&gt;30,1,0))</f>
        <v>0</v>
      </c>
      <c r="J667">
        <f>_xlfn.MAXIFS(TableRefills3[discountinuation_flag], TableRefills3[patient_id], A667)</f>
        <v>0</v>
      </c>
      <c r="K667" s="1">
        <f>_xlfn.MINIFS(C:C,A:A,TableRefills3[[#This Row],[patient_id]])</f>
        <v>45790</v>
      </c>
      <c r="L667" s="1">
        <f>TableRefills3[[#This Row],[refill_date]]+TableRefills3[[#This Row],[quantity_days]]</f>
        <v>45913</v>
      </c>
    </row>
    <row r="668" spans="1:12" x14ac:dyDescent="0.25">
      <c r="A668" t="s">
        <v>152</v>
      </c>
      <c r="B668" t="s">
        <v>1863</v>
      </c>
      <c r="C668" s="1">
        <v>45915</v>
      </c>
      <c r="D668" s="9">
        <f t="shared" si="20"/>
        <v>5</v>
      </c>
      <c r="E668">
        <v>30</v>
      </c>
      <c r="F668" s="1">
        <f t="shared" si="21"/>
        <v>45883</v>
      </c>
      <c r="G668" s="1">
        <f>IF(TableRefills3[[#This Row],[prev_refill_days]]="","",TableRefills3[[#This Row],[prev_refill_days]]+TableRefills3[[#This Row],[quantity_days]])</f>
        <v>45913</v>
      </c>
      <c r="H668">
        <f>IF(TableRefills3[[#This Row],[prev_refill_end]]="","",TableRefills3[[#This Row],[refill_date]]-TableRefills3[[#This Row],[prev_refill_end]])</f>
        <v>2</v>
      </c>
      <c r="I668">
        <f>IF(TableRefills3[[#This Row],[gap_days]]="",0,IF(TableRefills3[[#This Row],[gap_days]]&gt;30,1,0))</f>
        <v>0</v>
      </c>
      <c r="J668">
        <f>_xlfn.MAXIFS(TableRefills3[discountinuation_flag], TableRefills3[patient_id], A668)</f>
        <v>0</v>
      </c>
      <c r="K668" s="1">
        <f>_xlfn.MINIFS(C:C,A:A,TableRefills3[[#This Row],[patient_id]])</f>
        <v>45790</v>
      </c>
      <c r="L668" s="1">
        <f>TableRefills3[[#This Row],[refill_date]]+TableRefills3[[#This Row],[quantity_days]]</f>
        <v>45945</v>
      </c>
    </row>
    <row r="669" spans="1:12" x14ac:dyDescent="0.25">
      <c r="A669" t="s">
        <v>153</v>
      </c>
      <c r="B669" t="s">
        <v>1869</v>
      </c>
      <c r="C669" s="1">
        <v>45834</v>
      </c>
      <c r="D669" s="9">
        <f t="shared" si="20"/>
        <v>1</v>
      </c>
      <c r="E669">
        <v>21</v>
      </c>
      <c r="F669" s="1" t="str">
        <f t="shared" si="21"/>
        <v/>
      </c>
      <c r="G669" s="1" t="str">
        <f>IF(TableRefills3[[#This Row],[prev_refill_days]]="","",TableRefills3[[#This Row],[prev_refill_days]]+TableRefills3[[#This Row],[quantity_days]])</f>
        <v/>
      </c>
      <c r="H669" t="str">
        <f>IF(TableRefills3[[#This Row],[prev_refill_end]]="","",TableRefills3[[#This Row],[refill_date]]-TableRefills3[[#This Row],[prev_refill_end]])</f>
        <v/>
      </c>
      <c r="I669">
        <f>IF(TableRefills3[[#This Row],[gap_days]]="",0,IF(TableRefills3[[#This Row],[gap_days]]&gt;30,1,0))</f>
        <v>0</v>
      </c>
      <c r="J669">
        <f>_xlfn.MAXIFS(TableRefills3[discountinuation_flag], TableRefills3[patient_id], A669)</f>
        <v>0</v>
      </c>
      <c r="K669" s="1">
        <f>_xlfn.MINIFS(C:C,A:A,TableRefills3[[#This Row],[patient_id]])</f>
        <v>45834</v>
      </c>
      <c r="L669" s="1">
        <f>TableRefills3[[#This Row],[refill_date]]+TableRefills3[[#This Row],[quantity_days]]</f>
        <v>45855</v>
      </c>
    </row>
    <row r="670" spans="1:12" x14ac:dyDescent="0.25">
      <c r="A670" t="s">
        <v>153</v>
      </c>
      <c r="B670" t="s">
        <v>1869</v>
      </c>
      <c r="C670" s="1">
        <v>45852</v>
      </c>
      <c r="D670" s="9">
        <f t="shared" si="20"/>
        <v>2</v>
      </c>
      <c r="E670">
        <v>21</v>
      </c>
      <c r="F670" s="1">
        <f t="shared" si="21"/>
        <v>45834</v>
      </c>
      <c r="G670" s="1">
        <f>IF(TableRefills3[[#This Row],[prev_refill_days]]="","",TableRefills3[[#This Row],[prev_refill_days]]+TableRefills3[[#This Row],[quantity_days]])</f>
        <v>45855</v>
      </c>
      <c r="H670">
        <f>IF(TableRefills3[[#This Row],[prev_refill_end]]="","",TableRefills3[[#This Row],[refill_date]]-TableRefills3[[#This Row],[prev_refill_end]])</f>
        <v>-3</v>
      </c>
      <c r="I670">
        <f>IF(TableRefills3[[#This Row],[gap_days]]="",0,IF(TableRefills3[[#This Row],[gap_days]]&gt;30,1,0))</f>
        <v>0</v>
      </c>
      <c r="J670">
        <f>_xlfn.MAXIFS(TableRefills3[discountinuation_flag], TableRefills3[patient_id], A670)</f>
        <v>0</v>
      </c>
      <c r="K670" s="1">
        <f>_xlfn.MINIFS(C:C,A:A,TableRefills3[[#This Row],[patient_id]])</f>
        <v>45834</v>
      </c>
      <c r="L670" s="1">
        <f>TableRefills3[[#This Row],[refill_date]]+TableRefills3[[#This Row],[quantity_days]]</f>
        <v>45873</v>
      </c>
    </row>
    <row r="671" spans="1:12" x14ac:dyDescent="0.25">
      <c r="A671" t="s">
        <v>153</v>
      </c>
      <c r="B671" t="s">
        <v>1869</v>
      </c>
      <c r="C671" s="1">
        <v>45875</v>
      </c>
      <c r="D671" s="9">
        <f t="shared" si="20"/>
        <v>3</v>
      </c>
      <c r="E671">
        <v>21</v>
      </c>
      <c r="F671" s="1">
        <f t="shared" si="21"/>
        <v>45852</v>
      </c>
      <c r="G671" s="1">
        <f>IF(TableRefills3[[#This Row],[prev_refill_days]]="","",TableRefills3[[#This Row],[prev_refill_days]]+TableRefills3[[#This Row],[quantity_days]])</f>
        <v>45873</v>
      </c>
      <c r="H671">
        <f>IF(TableRefills3[[#This Row],[prev_refill_end]]="","",TableRefills3[[#This Row],[refill_date]]-TableRefills3[[#This Row],[prev_refill_end]])</f>
        <v>2</v>
      </c>
      <c r="I671">
        <f>IF(TableRefills3[[#This Row],[gap_days]]="",0,IF(TableRefills3[[#This Row],[gap_days]]&gt;30,1,0))</f>
        <v>0</v>
      </c>
      <c r="J671">
        <f>_xlfn.MAXIFS(TableRefills3[discountinuation_flag], TableRefills3[patient_id], A671)</f>
        <v>0</v>
      </c>
      <c r="K671" s="1">
        <f>_xlfn.MINIFS(C:C,A:A,TableRefills3[[#This Row],[patient_id]])</f>
        <v>45834</v>
      </c>
      <c r="L671" s="1">
        <f>TableRefills3[[#This Row],[refill_date]]+TableRefills3[[#This Row],[quantity_days]]</f>
        <v>45896</v>
      </c>
    </row>
    <row r="672" spans="1:12" x14ac:dyDescent="0.25">
      <c r="A672" t="s">
        <v>153</v>
      </c>
      <c r="B672" t="s">
        <v>1869</v>
      </c>
      <c r="C672" s="1">
        <v>45893</v>
      </c>
      <c r="D672" s="9">
        <f t="shared" si="20"/>
        <v>4</v>
      </c>
      <c r="E672">
        <v>21</v>
      </c>
      <c r="F672" s="1">
        <f t="shared" si="21"/>
        <v>45875</v>
      </c>
      <c r="G672" s="1">
        <f>IF(TableRefills3[[#This Row],[prev_refill_days]]="","",TableRefills3[[#This Row],[prev_refill_days]]+TableRefills3[[#This Row],[quantity_days]])</f>
        <v>45896</v>
      </c>
      <c r="H672">
        <f>IF(TableRefills3[[#This Row],[prev_refill_end]]="","",TableRefills3[[#This Row],[refill_date]]-TableRefills3[[#This Row],[prev_refill_end]])</f>
        <v>-3</v>
      </c>
      <c r="I672">
        <f>IF(TableRefills3[[#This Row],[gap_days]]="",0,IF(TableRefills3[[#This Row],[gap_days]]&gt;30,1,0))</f>
        <v>0</v>
      </c>
      <c r="J672">
        <f>_xlfn.MAXIFS(TableRefills3[discountinuation_flag], TableRefills3[patient_id], A672)</f>
        <v>0</v>
      </c>
      <c r="K672" s="1">
        <f>_xlfn.MINIFS(C:C,A:A,TableRefills3[[#This Row],[patient_id]])</f>
        <v>45834</v>
      </c>
      <c r="L672" s="1">
        <f>TableRefills3[[#This Row],[refill_date]]+TableRefills3[[#This Row],[quantity_days]]</f>
        <v>45914</v>
      </c>
    </row>
    <row r="673" spans="1:12" x14ac:dyDescent="0.25">
      <c r="A673" t="s">
        <v>154</v>
      </c>
      <c r="B673" t="s">
        <v>1874</v>
      </c>
      <c r="C673" s="1">
        <v>45768</v>
      </c>
      <c r="D673" s="9">
        <f t="shared" si="20"/>
        <v>1</v>
      </c>
      <c r="E673">
        <v>28</v>
      </c>
      <c r="F673" s="1" t="str">
        <f t="shared" si="21"/>
        <v/>
      </c>
      <c r="G673" s="1" t="str">
        <f>IF(TableRefills3[[#This Row],[prev_refill_days]]="","",TableRefills3[[#This Row],[prev_refill_days]]+TableRefills3[[#This Row],[quantity_days]])</f>
        <v/>
      </c>
      <c r="H673" t="str">
        <f>IF(TableRefills3[[#This Row],[prev_refill_end]]="","",TableRefills3[[#This Row],[refill_date]]-TableRefills3[[#This Row],[prev_refill_end]])</f>
        <v/>
      </c>
      <c r="I673">
        <f>IF(TableRefills3[[#This Row],[gap_days]]="",0,IF(TableRefills3[[#This Row],[gap_days]]&gt;30,1,0))</f>
        <v>0</v>
      </c>
      <c r="J673">
        <f>_xlfn.MAXIFS(TableRefills3[discountinuation_flag], TableRefills3[patient_id], A673)</f>
        <v>0</v>
      </c>
      <c r="K673" s="1">
        <f>_xlfn.MINIFS(C:C,A:A,TableRefills3[[#This Row],[patient_id]])</f>
        <v>45768</v>
      </c>
      <c r="L673" s="1">
        <f>TableRefills3[[#This Row],[refill_date]]+TableRefills3[[#This Row],[quantity_days]]</f>
        <v>45796</v>
      </c>
    </row>
    <row r="674" spans="1:12" x14ac:dyDescent="0.25">
      <c r="A674" t="s">
        <v>154</v>
      </c>
      <c r="B674" t="s">
        <v>1874</v>
      </c>
      <c r="C674" s="1">
        <v>45794</v>
      </c>
      <c r="D674" s="9">
        <f t="shared" si="20"/>
        <v>2</v>
      </c>
      <c r="E674">
        <v>28</v>
      </c>
      <c r="F674" s="1">
        <f t="shared" si="21"/>
        <v>45768</v>
      </c>
      <c r="G674" s="1">
        <f>IF(TableRefills3[[#This Row],[prev_refill_days]]="","",TableRefills3[[#This Row],[prev_refill_days]]+TableRefills3[[#This Row],[quantity_days]])</f>
        <v>45796</v>
      </c>
      <c r="H674">
        <f>IF(TableRefills3[[#This Row],[prev_refill_end]]="","",TableRefills3[[#This Row],[refill_date]]-TableRefills3[[#This Row],[prev_refill_end]])</f>
        <v>-2</v>
      </c>
      <c r="I674">
        <f>IF(TableRefills3[[#This Row],[gap_days]]="",0,IF(TableRefills3[[#This Row],[gap_days]]&gt;30,1,0))</f>
        <v>0</v>
      </c>
      <c r="J674">
        <f>_xlfn.MAXIFS(TableRefills3[discountinuation_flag], TableRefills3[patient_id], A674)</f>
        <v>0</v>
      </c>
      <c r="K674" s="1">
        <f>_xlfn.MINIFS(C:C,A:A,TableRefills3[[#This Row],[patient_id]])</f>
        <v>45768</v>
      </c>
      <c r="L674" s="1">
        <f>TableRefills3[[#This Row],[refill_date]]+TableRefills3[[#This Row],[quantity_days]]</f>
        <v>45822</v>
      </c>
    </row>
    <row r="675" spans="1:12" x14ac:dyDescent="0.25">
      <c r="A675" t="s">
        <v>154</v>
      </c>
      <c r="B675" t="s">
        <v>1874</v>
      </c>
      <c r="C675" s="1">
        <v>45819</v>
      </c>
      <c r="D675" s="9">
        <f t="shared" si="20"/>
        <v>3</v>
      </c>
      <c r="E675">
        <v>28</v>
      </c>
      <c r="F675" s="1">
        <f t="shared" si="21"/>
        <v>45794</v>
      </c>
      <c r="G675" s="1">
        <f>IF(TableRefills3[[#This Row],[prev_refill_days]]="","",TableRefills3[[#This Row],[prev_refill_days]]+TableRefills3[[#This Row],[quantity_days]])</f>
        <v>45822</v>
      </c>
      <c r="H675">
        <f>IF(TableRefills3[[#This Row],[prev_refill_end]]="","",TableRefills3[[#This Row],[refill_date]]-TableRefills3[[#This Row],[prev_refill_end]])</f>
        <v>-3</v>
      </c>
      <c r="I675">
        <f>IF(TableRefills3[[#This Row],[gap_days]]="",0,IF(TableRefills3[[#This Row],[gap_days]]&gt;30,1,0))</f>
        <v>0</v>
      </c>
      <c r="J675">
        <f>_xlfn.MAXIFS(TableRefills3[discountinuation_flag], TableRefills3[patient_id], A675)</f>
        <v>0</v>
      </c>
      <c r="K675" s="1">
        <f>_xlfn.MINIFS(C:C,A:A,TableRefills3[[#This Row],[patient_id]])</f>
        <v>45768</v>
      </c>
      <c r="L675" s="1">
        <f>TableRefills3[[#This Row],[refill_date]]+TableRefills3[[#This Row],[quantity_days]]</f>
        <v>45847</v>
      </c>
    </row>
    <row r="676" spans="1:12" x14ac:dyDescent="0.25">
      <c r="A676" t="s">
        <v>154</v>
      </c>
      <c r="B676" t="s">
        <v>1874</v>
      </c>
      <c r="C676" s="1">
        <v>45848</v>
      </c>
      <c r="D676" s="9">
        <f t="shared" si="20"/>
        <v>4</v>
      </c>
      <c r="E676">
        <v>28</v>
      </c>
      <c r="F676" s="1">
        <f t="shared" si="21"/>
        <v>45819</v>
      </c>
      <c r="G676" s="1">
        <f>IF(TableRefills3[[#This Row],[prev_refill_days]]="","",TableRefills3[[#This Row],[prev_refill_days]]+TableRefills3[[#This Row],[quantity_days]])</f>
        <v>45847</v>
      </c>
      <c r="H676">
        <f>IF(TableRefills3[[#This Row],[prev_refill_end]]="","",TableRefills3[[#This Row],[refill_date]]-TableRefills3[[#This Row],[prev_refill_end]])</f>
        <v>1</v>
      </c>
      <c r="I676">
        <f>IF(TableRefills3[[#This Row],[gap_days]]="",0,IF(TableRefills3[[#This Row],[gap_days]]&gt;30,1,0))</f>
        <v>0</v>
      </c>
      <c r="J676">
        <f>_xlfn.MAXIFS(TableRefills3[discountinuation_flag], TableRefills3[patient_id], A676)</f>
        <v>0</v>
      </c>
      <c r="K676" s="1">
        <f>_xlfn.MINIFS(C:C,A:A,TableRefills3[[#This Row],[patient_id]])</f>
        <v>45768</v>
      </c>
      <c r="L676" s="1">
        <f>TableRefills3[[#This Row],[refill_date]]+TableRefills3[[#This Row],[quantity_days]]</f>
        <v>45876</v>
      </c>
    </row>
    <row r="677" spans="1:12" x14ac:dyDescent="0.25">
      <c r="A677" t="s">
        <v>154</v>
      </c>
      <c r="B677" t="s">
        <v>1874</v>
      </c>
      <c r="C677" s="1">
        <v>45876</v>
      </c>
      <c r="D677" s="9">
        <f t="shared" si="20"/>
        <v>5</v>
      </c>
      <c r="E677">
        <v>28</v>
      </c>
      <c r="F677" s="1">
        <f t="shared" si="21"/>
        <v>45848</v>
      </c>
      <c r="G677" s="1">
        <f>IF(TableRefills3[[#This Row],[prev_refill_days]]="","",TableRefills3[[#This Row],[prev_refill_days]]+TableRefills3[[#This Row],[quantity_days]])</f>
        <v>45876</v>
      </c>
      <c r="H677">
        <f>IF(TableRefills3[[#This Row],[prev_refill_end]]="","",TableRefills3[[#This Row],[refill_date]]-TableRefills3[[#This Row],[prev_refill_end]])</f>
        <v>0</v>
      </c>
      <c r="I677">
        <f>IF(TableRefills3[[#This Row],[gap_days]]="",0,IF(TableRefills3[[#This Row],[gap_days]]&gt;30,1,0))</f>
        <v>0</v>
      </c>
      <c r="J677">
        <f>_xlfn.MAXIFS(TableRefills3[discountinuation_flag], TableRefills3[patient_id], A677)</f>
        <v>0</v>
      </c>
      <c r="K677" s="1">
        <f>_xlfn.MINIFS(C:C,A:A,TableRefills3[[#This Row],[patient_id]])</f>
        <v>45768</v>
      </c>
      <c r="L677" s="1">
        <f>TableRefills3[[#This Row],[refill_date]]+TableRefills3[[#This Row],[quantity_days]]</f>
        <v>45904</v>
      </c>
    </row>
    <row r="678" spans="1:12" x14ac:dyDescent="0.25">
      <c r="A678" t="s">
        <v>154</v>
      </c>
      <c r="B678" t="s">
        <v>1874</v>
      </c>
      <c r="C678" s="1">
        <v>45903</v>
      </c>
      <c r="D678" s="9">
        <f t="shared" si="20"/>
        <v>6</v>
      </c>
      <c r="E678">
        <v>28</v>
      </c>
      <c r="F678" s="1">
        <f t="shared" si="21"/>
        <v>45876</v>
      </c>
      <c r="G678" s="1">
        <f>IF(TableRefills3[[#This Row],[prev_refill_days]]="","",TableRefills3[[#This Row],[prev_refill_days]]+TableRefills3[[#This Row],[quantity_days]])</f>
        <v>45904</v>
      </c>
      <c r="H678">
        <f>IF(TableRefills3[[#This Row],[prev_refill_end]]="","",TableRefills3[[#This Row],[refill_date]]-TableRefills3[[#This Row],[prev_refill_end]])</f>
        <v>-1</v>
      </c>
      <c r="I678">
        <f>IF(TableRefills3[[#This Row],[gap_days]]="",0,IF(TableRefills3[[#This Row],[gap_days]]&gt;30,1,0))</f>
        <v>0</v>
      </c>
      <c r="J678">
        <f>_xlfn.MAXIFS(TableRefills3[discountinuation_flag], TableRefills3[patient_id], A678)</f>
        <v>0</v>
      </c>
      <c r="K678" s="1">
        <f>_xlfn.MINIFS(C:C,A:A,TableRefills3[[#This Row],[patient_id]])</f>
        <v>45768</v>
      </c>
      <c r="L678" s="1">
        <f>TableRefills3[[#This Row],[refill_date]]+TableRefills3[[#This Row],[quantity_days]]</f>
        <v>45931</v>
      </c>
    </row>
    <row r="679" spans="1:12" x14ac:dyDescent="0.25">
      <c r="A679" t="s">
        <v>155</v>
      </c>
      <c r="B679" t="s">
        <v>1881</v>
      </c>
      <c r="C679" s="1">
        <v>45781</v>
      </c>
      <c r="D679" s="9">
        <f t="shared" si="20"/>
        <v>1</v>
      </c>
      <c r="E679">
        <v>28</v>
      </c>
      <c r="F679" s="1" t="str">
        <f t="shared" si="21"/>
        <v/>
      </c>
      <c r="G679" s="1" t="str">
        <f>IF(TableRefills3[[#This Row],[prev_refill_days]]="","",TableRefills3[[#This Row],[prev_refill_days]]+TableRefills3[[#This Row],[quantity_days]])</f>
        <v/>
      </c>
      <c r="H679" t="str">
        <f>IF(TableRefills3[[#This Row],[prev_refill_end]]="","",TableRefills3[[#This Row],[refill_date]]-TableRefills3[[#This Row],[prev_refill_end]])</f>
        <v/>
      </c>
      <c r="I679">
        <f>IF(TableRefills3[[#This Row],[gap_days]]="",0,IF(TableRefills3[[#This Row],[gap_days]]&gt;30,1,0))</f>
        <v>0</v>
      </c>
      <c r="J679">
        <f>_xlfn.MAXIFS(TableRefills3[discountinuation_flag], TableRefills3[patient_id], A679)</f>
        <v>0</v>
      </c>
      <c r="K679" s="1">
        <f>_xlfn.MINIFS(C:C,A:A,TableRefills3[[#This Row],[patient_id]])</f>
        <v>45781</v>
      </c>
      <c r="L679" s="1">
        <f>TableRefills3[[#This Row],[refill_date]]+TableRefills3[[#This Row],[quantity_days]]</f>
        <v>45809</v>
      </c>
    </row>
    <row r="680" spans="1:12" x14ac:dyDescent="0.25">
      <c r="A680" t="s">
        <v>155</v>
      </c>
      <c r="B680" t="s">
        <v>1881</v>
      </c>
      <c r="C680" s="1">
        <v>45812</v>
      </c>
      <c r="D680" s="9">
        <f t="shared" si="20"/>
        <v>2</v>
      </c>
      <c r="E680">
        <v>28</v>
      </c>
      <c r="F680" s="1">
        <f t="shared" si="21"/>
        <v>45781</v>
      </c>
      <c r="G680" s="1">
        <f>IF(TableRefills3[[#This Row],[prev_refill_days]]="","",TableRefills3[[#This Row],[prev_refill_days]]+TableRefills3[[#This Row],[quantity_days]])</f>
        <v>45809</v>
      </c>
      <c r="H680">
        <f>IF(TableRefills3[[#This Row],[prev_refill_end]]="","",TableRefills3[[#This Row],[refill_date]]-TableRefills3[[#This Row],[prev_refill_end]])</f>
        <v>3</v>
      </c>
      <c r="I680">
        <f>IF(TableRefills3[[#This Row],[gap_days]]="",0,IF(TableRefills3[[#This Row],[gap_days]]&gt;30,1,0))</f>
        <v>0</v>
      </c>
      <c r="J680">
        <f>_xlfn.MAXIFS(TableRefills3[discountinuation_flag], TableRefills3[patient_id], A680)</f>
        <v>0</v>
      </c>
      <c r="K680" s="1">
        <f>_xlfn.MINIFS(C:C,A:A,TableRefills3[[#This Row],[patient_id]])</f>
        <v>45781</v>
      </c>
      <c r="L680" s="1">
        <f>TableRefills3[[#This Row],[refill_date]]+TableRefills3[[#This Row],[quantity_days]]</f>
        <v>45840</v>
      </c>
    </row>
    <row r="681" spans="1:12" x14ac:dyDescent="0.25">
      <c r="A681" t="s">
        <v>155</v>
      </c>
      <c r="B681" t="s">
        <v>1881</v>
      </c>
      <c r="C681" s="1">
        <v>45841</v>
      </c>
      <c r="D681" s="9">
        <f t="shared" si="20"/>
        <v>3</v>
      </c>
      <c r="E681">
        <v>28</v>
      </c>
      <c r="F681" s="1">
        <f t="shared" si="21"/>
        <v>45812</v>
      </c>
      <c r="G681" s="1">
        <f>IF(TableRefills3[[#This Row],[prev_refill_days]]="","",TableRefills3[[#This Row],[prev_refill_days]]+TableRefills3[[#This Row],[quantity_days]])</f>
        <v>45840</v>
      </c>
      <c r="H681">
        <f>IF(TableRefills3[[#This Row],[prev_refill_end]]="","",TableRefills3[[#This Row],[refill_date]]-TableRefills3[[#This Row],[prev_refill_end]])</f>
        <v>1</v>
      </c>
      <c r="I681">
        <f>IF(TableRefills3[[#This Row],[gap_days]]="",0,IF(TableRefills3[[#This Row],[gap_days]]&gt;30,1,0))</f>
        <v>0</v>
      </c>
      <c r="J681">
        <f>_xlfn.MAXIFS(TableRefills3[discountinuation_flag], TableRefills3[patient_id], A681)</f>
        <v>0</v>
      </c>
      <c r="K681" s="1">
        <f>_xlfn.MINIFS(C:C,A:A,TableRefills3[[#This Row],[patient_id]])</f>
        <v>45781</v>
      </c>
      <c r="L681" s="1">
        <f>TableRefills3[[#This Row],[refill_date]]+TableRefills3[[#This Row],[quantity_days]]</f>
        <v>45869</v>
      </c>
    </row>
    <row r="682" spans="1:12" x14ac:dyDescent="0.25">
      <c r="A682" t="s">
        <v>156</v>
      </c>
      <c r="B682" t="s">
        <v>1885</v>
      </c>
      <c r="C682" s="1">
        <v>45827</v>
      </c>
      <c r="D682" s="9">
        <f t="shared" si="20"/>
        <v>1</v>
      </c>
      <c r="E682">
        <v>21</v>
      </c>
      <c r="F682" s="1" t="str">
        <f t="shared" si="21"/>
        <v/>
      </c>
      <c r="G682" s="1" t="str">
        <f>IF(TableRefills3[[#This Row],[prev_refill_days]]="","",TableRefills3[[#This Row],[prev_refill_days]]+TableRefills3[[#This Row],[quantity_days]])</f>
        <v/>
      </c>
      <c r="H682" t="str">
        <f>IF(TableRefills3[[#This Row],[prev_refill_end]]="","",TableRefills3[[#This Row],[refill_date]]-TableRefills3[[#This Row],[prev_refill_end]])</f>
        <v/>
      </c>
      <c r="I682">
        <f>IF(TableRefills3[[#This Row],[gap_days]]="",0,IF(TableRefills3[[#This Row],[gap_days]]&gt;30,1,0))</f>
        <v>0</v>
      </c>
      <c r="J682">
        <f>_xlfn.MAXIFS(TableRefills3[discountinuation_flag], TableRefills3[patient_id], A682)</f>
        <v>0</v>
      </c>
      <c r="K682" s="1">
        <f>_xlfn.MINIFS(C:C,A:A,TableRefills3[[#This Row],[patient_id]])</f>
        <v>45827</v>
      </c>
      <c r="L682" s="1">
        <f>TableRefills3[[#This Row],[refill_date]]+TableRefills3[[#This Row],[quantity_days]]</f>
        <v>45848</v>
      </c>
    </row>
    <row r="683" spans="1:12" x14ac:dyDescent="0.25">
      <c r="A683" t="s">
        <v>156</v>
      </c>
      <c r="B683" t="s">
        <v>1885</v>
      </c>
      <c r="C683" s="1">
        <v>45845</v>
      </c>
      <c r="D683" s="9">
        <f t="shared" si="20"/>
        <v>2</v>
      </c>
      <c r="E683">
        <v>21</v>
      </c>
      <c r="F683" s="1">
        <f t="shared" si="21"/>
        <v>45827</v>
      </c>
      <c r="G683" s="1">
        <f>IF(TableRefills3[[#This Row],[prev_refill_days]]="","",TableRefills3[[#This Row],[prev_refill_days]]+TableRefills3[[#This Row],[quantity_days]])</f>
        <v>45848</v>
      </c>
      <c r="H683">
        <f>IF(TableRefills3[[#This Row],[prev_refill_end]]="","",TableRefills3[[#This Row],[refill_date]]-TableRefills3[[#This Row],[prev_refill_end]])</f>
        <v>-3</v>
      </c>
      <c r="I683">
        <f>IF(TableRefills3[[#This Row],[gap_days]]="",0,IF(TableRefills3[[#This Row],[gap_days]]&gt;30,1,0))</f>
        <v>0</v>
      </c>
      <c r="J683">
        <f>_xlfn.MAXIFS(TableRefills3[discountinuation_flag], TableRefills3[patient_id], A683)</f>
        <v>0</v>
      </c>
      <c r="K683" s="1">
        <f>_xlfn.MINIFS(C:C,A:A,TableRefills3[[#This Row],[patient_id]])</f>
        <v>45827</v>
      </c>
      <c r="L683" s="1">
        <f>TableRefills3[[#This Row],[refill_date]]+TableRefills3[[#This Row],[quantity_days]]</f>
        <v>45866</v>
      </c>
    </row>
    <row r="684" spans="1:12" x14ac:dyDescent="0.25">
      <c r="A684" t="s">
        <v>156</v>
      </c>
      <c r="B684" t="s">
        <v>1885</v>
      </c>
      <c r="C684" s="1">
        <v>45864</v>
      </c>
      <c r="D684" s="9">
        <f t="shared" si="20"/>
        <v>3</v>
      </c>
      <c r="E684">
        <v>21</v>
      </c>
      <c r="F684" s="1">
        <f t="shared" si="21"/>
        <v>45845</v>
      </c>
      <c r="G684" s="1">
        <f>IF(TableRefills3[[#This Row],[prev_refill_days]]="","",TableRefills3[[#This Row],[prev_refill_days]]+TableRefills3[[#This Row],[quantity_days]])</f>
        <v>45866</v>
      </c>
      <c r="H684">
        <f>IF(TableRefills3[[#This Row],[prev_refill_end]]="","",TableRefills3[[#This Row],[refill_date]]-TableRefills3[[#This Row],[prev_refill_end]])</f>
        <v>-2</v>
      </c>
      <c r="I684">
        <f>IF(TableRefills3[[#This Row],[gap_days]]="",0,IF(TableRefills3[[#This Row],[gap_days]]&gt;30,1,0))</f>
        <v>0</v>
      </c>
      <c r="J684">
        <f>_xlfn.MAXIFS(TableRefills3[discountinuation_flag], TableRefills3[patient_id], A684)</f>
        <v>0</v>
      </c>
      <c r="K684" s="1">
        <f>_xlfn.MINIFS(C:C,A:A,TableRefills3[[#This Row],[patient_id]])</f>
        <v>45827</v>
      </c>
      <c r="L684" s="1">
        <f>TableRefills3[[#This Row],[refill_date]]+TableRefills3[[#This Row],[quantity_days]]</f>
        <v>45885</v>
      </c>
    </row>
    <row r="685" spans="1:12" x14ac:dyDescent="0.25">
      <c r="A685" t="s">
        <v>156</v>
      </c>
      <c r="B685" t="s">
        <v>1885</v>
      </c>
      <c r="C685" s="1">
        <v>45886</v>
      </c>
      <c r="D685" s="9">
        <f t="shared" si="20"/>
        <v>4</v>
      </c>
      <c r="E685">
        <v>21</v>
      </c>
      <c r="F685" s="1">
        <f t="shared" si="21"/>
        <v>45864</v>
      </c>
      <c r="G685" s="1">
        <f>IF(TableRefills3[[#This Row],[prev_refill_days]]="","",TableRefills3[[#This Row],[prev_refill_days]]+TableRefills3[[#This Row],[quantity_days]])</f>
        <v>45885</v>
      </c>
      <c r="H685">
        <f>IF(TableRefills3[[#This Row],[prev_refill_end]]="","",TableRefills3[[#This Row],[refill_date]]-TableRefills3[[#This Row],[prev_refill_end]])</f>
        <v>1</v>
      </c>
      <c r="I685">
        <f>IF(TableRefills3[[#This Row],[gap_days]]="",0,IF(TableRefills3[[#This Row],[gap_days]]&gt;30,1,0))</f>
        <v>0</v>
      </c>
      <c r="J685">
        <f>_xlfn.MAXIFS(TableRefills3[discountinuation_flag], TableRefills3[patient_id], A685)</f>
        <v>0</v>
      </c>
      <c r="K685" s="1">
        <f>_xlfn.MINIFS(C:C,A:A,TableRefills3[[#This Row],[patient_id]])</f>
        <v>45827</v>
      </c>
      <c r="L685" s="1">
        <f>TableRefills3[[#This Row],[refill_date]]+TableRefills3[[#This Row],[quantity_days]]</f>
        <v>45907</v>
      </c>
    </row>
    <row r="686" spans="1:12" x14ac:dyDescent="0.25">
      <c r="A686" t="s">
        <v>157</v>
      </c>
      <c r="B686" t="s">
        <v>1890</v>
      </c>
      <c r="C686" s="1">
        <v>45696</v>
      </c>
      <c r="D686" s="9">
        <f t="shared" si="20"/>
        <v>1</v>
      </c>
      <c r="E686">
        <v>21</v>
      </c>
      <c r="F686" s="1" t="str">
        <f t="shared" si="21"/>
        <v/>
      </c>
      <c r="G686" s="1" t="str">
        <f>IF(TableRefills3[[#This Row],[prev_refill_days]]="","",TableRefills3[[#This Row],[prev_refill_days]]+TableRefills3[[#This Row],[quantity_days]])</f>
        <v/>
      </c>
      <c r="H686" t="str">
        <f>IF(TableRefills3[[#This Row],[prev_refill_end]]="","",TableRefills3[[#This Row],[refill_date]]-TableRefills3[[#This Row],[prev_refill_end]])</f>
        <v/>
      </c>
      <c r="I686">
        <f>IF(TableRefills3[[#This Row],[gap_days]]="",0,IF(TableRefills3[[#This Row],[gap_days]]&gt;30,1,0))</f>
        <v>0</v>
      </c>
      <c r="J686">
        <f>_xlfn.MAXIFS(TableRefills3[discountinuation_flag], TableRefills3[patient_id], A686)</f>
        <v>0</v>
      </c>
      <c r="K686" s="1">
        <f>_xlfn.MINIFS(C:C,A:A,TableRefills3[[#This Row],[patient_id]])</f>
        <v>45696</v>
      </c>
      <c r="L686" s="1">
        <f>TableRefills3[[#This Row],[refill_date]]+TableRefills3[[#This Row],[quantity_days]]</f>
        <v>45717</v>
      </c>
    </row>
    <row r="687" spans="1:12" x14ac:dyDescent="0.25">
      <c r="A687" t="s">
        <v>157</v>
      </c>
      <c r="B687" t="s">
        <v>1890</v>
      </c>
      <c r="C687" s="1">
        <v>45718</v>
      </c>
      <c r="D687" s="9">
        <f t="shared" si="20"/>
        <v>2</v>
      </c>
      <c r="E687">
        <v>21</v>
      </c>
      <c r="F687" s="1">
        <f t="shared" si="21"/>
        <v>45696</v>
      </c>
      <c r="G687" s="1">
        <f>IF(TableRefills3[[#This Row],[prev_refill_days]]="","",TableRefills3[[#This Row],[prev_refill_days]]+TableRefills3[[#This Row],[quantity_days]])</f>
        <v>45717</v>
      </c>
      <c r="H687">
        <f>IF(TableRefills3[[#This Row],[prev_refill_end]]="","",TableRefills3[[#This Row],[refill_date]]-TableRefills3[[#This Row],[prev_refill_end]])</f>
        <v>1</v>
      </c>
      <c r="I687">
        <f>IF(TableRefills3[[#This Row],[gap_days]]="",0,IF(TableRefills3[[#This Row],[gap_days]]&gt;30,1,0))</f>
        <v>0</v>
      </c>
      <c r="J687">
        <f>_xlfn.MAXIFS(TableRefills3[discountinuation_flag], TableRefills3[patient_id], A687)</f>
        <v>0</v>
      </c>
      <c r="K687" s="1">
        <f>_xlfn.MINIFS(C:C,A:A,TableRefills3[[#This Row],[patient_id]])</f>
        <v>45696</v>
      </c>
      <c r="L687" s="1">
        <f>TableRefills3[[#This Row],[refill_date]]+TableRefills3[[#This Row],[quantity_days]]</f>
        <v>45739</v>
      </c>
    </row>
    <row r="688" spans="1:12" x14ac:dyDescent="0.25">
      <c r="A688" t="s">
        <v>157</v>
      </c>
      <c r="B688" t="s">
        <v>1890</v>
      </c>
      <c r="C688" s="1">
        <v>45736</v>
      </c>
      <c r="D688" s="9">
        <f t="shared" si="20"/>
        <v>3</v>
      </c>
      <c r="E688">
        <v>21</v>
      </c>
      <c r="F688" s="1">
        <f t="shared" si="21"/>
        <v>45718</v>
      </c>
      <c r="G688" s="1">
        <f>IF(TableRefills3[[#This Row],[prev_refill_days]]="","",TableRefills3[[#This Row],[prev_refill_days]]+TableRefills3[[#This Row],[quantity_days]])</f>
        <v>45739</v>
      </c>
      <c r="H688">
        <f>IF(TableRefills3[[#This Row],[prev_refill_end]]="","",TableRefills3[[#This Row],[refill_date]]-TableRefills3[[#This Row],[prev_refill_end]])</f>
        <v>-3</v>
      </c>
      <c r="I688">
        <f>IF(TableRefills3[[#This Row],[gap_days]]="",0,IF(TableRefills3[[#This Row],[gap_days]]&gt;30,1,0))</f>
        <v>0</v>
      </c>
      <c r="J688">
        <f>_xlfn.MAXIFS(TableRefills3[discountinuation_flag], TableRefills3[patient_id], A688)</f>
        <v>0</v>
      </c>
      <c r="K688" s="1">
        <f>_xlfn.MINIFS(C:C,A:A,TableRefills3[[#This Row],[patient_id]])</f>
        <v>45696</v>
      </c>
      <c r="L688" s="1">
        <f>TableRefills3[[#This Row],[refill_date]]+TableRefills3[[#This Row],[quantity_days]]</f>
        <v>45757</v>
      </c>
    </row>
    <row r="689" spans="1:12" x14ac:dyDescent="0.25">
      <c r="A689" t="s">
        <v>157</v>
      </c>
      <c r="B689" t="s">
        <v>1890</v>
      </c>
      <c r="C689" s="1">
        <v>45758</v>
      </c>
      <c r="D689" s="9">
        <f t="shared" si="20"/>
        <v>4</v>
      </c>
      <c r="E689">
        <v>21</v>
      </c>
      <c r="F689" s="1">
        <f t="shared" si="21"/>
        <v>45736</v>
      </c>
      <c r="G689" s="1">
        <f>IF(TableRefills3[[#This Row],[prev_refill_days]]="","",TableRefills3[[#This Row],[prev_refill_days]]+TableRefills3[[#This Row],[quantity_days]])</f>
        <v>45757</v>
      </c>
      <c r="H689">
        <f>IF(TableRefills3[[#This Row],[prev_refill_end]]="","",TableRefills3[[#This Row],[refill_date]]-TableRefills3[[#This Row],[prev_refill_end]])</f>
        <v>1</v>
      </c>
      <c r="I689">
        <f>IF(TableRefills3[[#This Row],[gap_days]]="",0,IF(TableRefills3[[#This Row],[gap_days]]&gt;30,1,0))</f>
        <v>0</v>
      </c>
      <c r="J689">
        <f>_xlfn.MAXIFS(TableRefills3[discountinuation_flag], TableRefills3[patient_id], A689)</f>
        <v>0</v>
      </c>
      <c r="K689" s="1">
        <f>_xlfn.MINIFS(C:C,A:A,TableRefills3[[#This Row],[patient_id]])</f>
        <v>45696</v>
      </c>
      <c r="L689" s="1">
        <f>TableRefills3[[#This Row],[refill_date]]+TableRefills3[[#This Row],[quantity_days]]</f>
        <v>45779</v>
      </c>
    </row>
    <row r="690" spans="1:12" x14ac:dyDescent="0.25">
      <c r="A690" t="s">
        <v>158</v>
      </c>
      <c r="B690" t="s">
        <v>1895</v>
      </c>
      <c r="C690" s="1">
        <v>45814</v>
      </c>
      <c r="D690" s="9">
        <f t="shared" si="20"/>
        <v>1</v>
      </c>
      <c r="E690">
        <v>21</v>
      </c>
      <c r="F690" s="1" t="str">
        <f t="shared" si="21"/>
        <v/>
      </c>
      <c r="G690" s="1" t="str">
        <f>IF(TableRefills3[[#This Row],[prev_refill_days]]="","",TableRefills3[[#This Row],[prev_refill_days]]+TableRefills3[[#This Row],[quantity_days]])</f>
        <v/>
      </c>
      <c r="H690" t="str">
        <f>IF(TableRefills3[[#This Row],[prev_refill_end]]="","",TableRefills3[[#This Row],[refill_date]]-TableRefills3[[#This Row],[prev_refill_end]])</f>
        <v/>
      </c>
      <c r="I690">
        <f>IF(TableRefills3[[#This Row],[gap_days]]="",0,IF(TableRefills3[[#This Row],[gap_days]]&gt;30,1,0))</f>
        <v>0</v>
      </c>
      <c r="J690">
        <f>_xlfn.MAXIFS(TableRefills3[discountinuation_flag], TableRefills3[patient_id], A690)</f>
        <v>0</v>
      </c>
      <c r="K690" s="1">
        <f>_xlfn.MINIFS(C:C,A:A,TableRefills3[[#This Row],[patient_id]])</f>
        <v>45814</v>
      </c>
      <c r="L690" s="1">
        <f>TableRefills3[[#This Row],[refill_date]]+TableRefills3[[#This Row],[quantity_days]]</f>
        <v>45835</v>
      </c>
    </row>
    <row r="691" spans="1:12" x14ac:dyDescent="0.25">
      <c r="A691" t="s">
        <v>158</v>
      </c>
      <c r="B691" t="s">
        <v>1895</v>
      </c>
      <c r="C691" s="1">
        <v>45838</v>
      </c>
      <c r="D691" s="9">
        <f t="shared" si="20"/>
        <v>2</v>
      </c>
      <c r="E691">
        <v>21</v>
      </c>
      <c r="F691" s="1">
        <f t="shared" si="21"/>
        <v>45814</v>
      </c>
      <c r="G691" s="1">
        <f>IF(TableRefills3[[#This Row],[prev_refill_days]]="","",TableRefills3[[#This Row],[prev_refill_days]]+TableRefills3[[#This Row],[quantity_days]])</f>
        <v>45835</v>
      </c>
      <c r="H691">
        <f>IF(TableRefills3[[#This Row],[prev_refill_end]]="","",TableRefills3[[#This Row],[refill_date]]-TableRefills3[[#This Row],[prev_refill_end]])</f>
        <v>3</v>
      </c>
      <c r="I691">
        <f>IF(TableRefills3[[#This Row],[gap_days]]="",0,IF(TableRefills3[[#This Row],[gap_days]]&gt;30,1,0))</f>
        <v>0</v>
      </c>
      <c r="J691">
        <f>_xlfn.MAXIFS(TableRefills3[discountinuation_flag], TableRefills3[patient_id], A691)</f>
        <v>0</v>
      </c>
      <c r="K691" s="1">
        <f>_xlfn.MINIFS(C:C,A:A,TableRefills3[[#This Row],[patient_id]])</f>
        <v>45814</v>
      </c>
      <c r="L691" s="1">
        <f>TableRefills3[[#This Row],[refill_date]]+TableRefills3[[#This Row],[quantity_days]]</f>
        <v>45859</v>
      </c>
    </row>
    <row r="692" spans="1:12" x14ac:dyDescent="0.25">
      <c r="A692" t="s">
        <v>158</v>
      </c>
      <c r="B692" t="s">
        <v>1895</v>
      </c>
      <c r="C692" s="1">
        <v>45861</v>
      </c>
      <c r="D692" s="9">
        <f t="shared" si="20"/>
        <v>3</v>
      </c>
      <c r="E692">
        <v>21</v>
      </c>
      <c r="F692" s="1">
        <f t="shared" si="21"/>
        <v>45838</v>
      </c>
      <c r="G692" s="1">
        <f>IF(TableRefills3[[#This Row],[prev_refill_days]]="","",TableRefills3[[#This Row],[prev_refill_days]]+TableRefills3[[#This Row],[quantity_days]])</f>
        <v>45859</v>
      </c>
      <c r="H692">
        <f>IF(TableRefills3[[#This Row],[prev_refill_end]]="","",TableRefills3[[#This Row],[refill_date]]-TableRefills3[[#This Row],[prev_refill_end]])</f>
        <v>2</v>
      </c>
      <c r="I692">
        <f>IF(TableRefills3[[#This Row],[gap_days]]="",0,IF(TableRefills3[[#This Row],[gap_days]]&gt;30,1,0))</f>
        <v>0</v>
      </c>
      <c r="J692">
        <f>_xlfn.MAXIFS(TableRefills3[discountinuation_flag], TableRefills3[patient_id], A692)</f>
        <v>0</v>
      </c>
      <c r="K692" s="1">
        <f>_xlfn.MINIFS(C:C,A:A,TableRefills3[[#This Row],[patient_id]])</f>
        <v>45814</v>
      </c>
      <c r="L692" s="1">
        <f>TableRefills3[[#This Row],[refill_date]]+TableRefills3[[#This Row],[quantity_days]]</f>
        <v>45882</v>
      </c>
    </row>
    <row r="693" spans="1:12" x14ac:dyDescent="0.25">
      <c r="A693" t="s">
        <v>158</v>
      </c>
      <c r="B693" t="s">
        <v>1895</v>
      </c>
      <c r="C693" s="1">
        <v>45880</v>
      </c>
      <c r="D693" s="9">
        <f t="shared" si="20"/>
        <v>4</v>
      </c>
      <c r="E693">
        <v>21</v>
      </c>
      <c r="F693" s="1">
        <f t="shared" si="21"/>
        <v>45861</v>
      </c>
      <c r="G693" s="1">
        <f>IF(TableRefills3[[#This Row],[prev_refill_days]]="","",TableRefills3[[#This Row],[prev_refill_days]]+TableRefills3[[#This Row],[quantity_days]])</f>
        <v>45882</v>
      </c>
      <c r="H693">
        <f>IF(TableRefills3[[#This Row],[prev_refill_end]]="","",TableRefills3[[#This Row],[refill_date]]-TableRefills3[[#This Row],[prev_refill_end]])</f>
        <v>-2</v>
      </c>
      <c r="I693">
        <f>IF(TableRefills3[[#This Row],[gap_days]]="",0,IF(TableRefills3[[#This Row],[gap_days]]&gt;30,1,0))</f>
        <v>0</v>
      </c>
      <c r="J693">
        <f>_xlfn.MAXIFS(TableRefills3[discountinuation_flag], TableRefills3[patient_id], A693)</f>
        <v>0</v>
      </c>
      <c r="K693" s="1">
        <f>_xlfn.MINIFS(C:C,A:A,TableRefills3[[#This Row],[patient_id]])</f>
        <v>45814</v>
      </c>
      <c r="L693" s="1">
        <f>TableRefills3[[#This Row],[refill_date]]+TableRefills3[[#This Row],[quantity_days]]</f>
        <v>45901</v>
      </c>
    </row>
    <row r="694" spans="1:12" x14ac:dyDescent="0.25">
      <c r="A694" t="s">
        <v>158</v>
      </c>
      <c r="B694" t="s">
        <v>1895</v>
      </c>
      <c r="C694" s="1">
        <v>45904</v>
      </c>
      <c r="D694" s="9">
        <f t="shared" si="20"/>
        <v>5</v>
      </c>
      <c r="E694">
        <v>21</v>
      </c>
      <c r="F694" s="1">
        <f t="shared" si="21"/>
        <v>45880</v>
      </c>
      <c r="G694" s="1">
        <f>IF(TableRefills3[[#This Row],[prev_refill_days]]="","",TableRefills3[[#This Row],[prev_refill_days]]+TableRefills3[[#This Row],[quantity_days]])</f>
        <v>45901</v>
      </c>
      <c r="H694">
        <f>IF(TableRefills3[[#This Row],[prev_refill_end]]="","",TableRefills3[[#This Row],[refill_date]]-TableRefills3[[#This Row],[prev_refill_end]])</f>
        <v>3</v>
      </c>
      <c r="I694">
        <f>IF(TableRefills3[[#This Row],[gap_days]]="",0,IF(TableRefills3[[#This Row],[gap_days]]&gt;30,1,0))</f>
        <v>0</v>
      </c>
      <c r="J694">
        <f>_xlfn.MAXIFS(TableRefills3[discountinuation_flag], TableRefills3[patient_id], A694)</f>
        <v>0</v>
      </c>
      <c r="K694" s="1">
        <f>_xlfn.MINIFS(C:C,A:A,TableRefills3[[#This Row],[patient_id]])</f>
        <v>45814</v>
      </c>
      <c r="L694" s="1">
        <f>TableRefills3[[#This Row],[refill_date]]+TableRefills3[[#This Row],[quantity_days]]</f>
        <v>45925</v>
      </c>
    </row>
    <row r="695" spans="1:12" x14ac:dyDescent="0.25">
      <c r="A695" t="s">
        <v>159</v>
      </c>
      <c r="B695" t="s">
        <v>1901</v>
      </c>
      <c r="C695" s="1">
        <v>45660</v>
      </c>
      <c r="D695" s="9">
        <f t="shared" si="20"/>
        <v>1</v>
      </c>
      <c r="E695">
        <v>30</v>
      </c>
      <c r="F695" s="1" t="str">
        <f t="shared" si="21"/>
        <v/>
      </c>
      <c r="G695" s="1" t="str">
        <f>IF(TableRefills3[[#This Row],[prev_refill_days]]="","",TableRefills3[[#This Row],[prev_refill_days]]+TableRefills3[[#This Row],[quantity_days]])</f>
        <v/>
      </c>
      <c r="H695" t="str">
        <f>IF(TableRefills3[[#This Row],[prev_refill_end]]="","",TableRefills3[[#This Row],[refill_date]]-TableRefills3[[#This Row],[prev_refill_end]])</f>
        <v/>
      </c>
      <c r="I695">
        <f>IF(TableRefills3[[#This Row],[gap_days]]="",0,IF(TableRefills3[[#This Row],[gap_days]]&gt;30,1,0))</f>
        <v>0</v>
      </c>
      <c r="J695">
        <f>_xlfn.MAXIFS(TableRefills3[discountinuation_flag], TableRefills3[patient_id], A695)</f>
        <v>0</v>
      </c>
      <c r="K695" s="1">
        <f>_xlfn.MINIFS(C:C,A:A,TableRefills3[[#This Row],[patient_id]])</f>
        <v>45660</v>
      </c>
      <c r="L695" s="1">
        <f>TableRefills3[[#This Row],[refill_date]]+TableRefills3[[#This Row],[quantity_days]]</f>
        <v>45690</v>
      </c>
    </row>
    <row r="696" spans="1:12" x14ac:dyDescent="0.25">
      <c r="A696" t="s">
        <v>159</v>
      </c>
      <c r="B696" t="s">
        <v>1901</v>
      </c>
      <c r="C696" s="1">
        <v>45692</v>
      </c>
      <c r="D696" s="9">
        <f t="shared" si="20"/>
        <v>2</v>
      </c>
      <c r="E696">
        <v>30</v>
      </c>
      <c r="F696" s="1">
        <f t="shared" si="21"/>
        <v>45660</v>
      </c>
      <c r="G696" s="1">
        <f>IF(TableRefills3[[#This Row],[prev_refill_days]]="","",TableRefills3[[#This Row],[prev_refill_days]]+TableRefills3[[#This Row],[quantity_days]])</f>
        <v>45690</v>
      </c>
      <c r="H696">
        <f>IF(TableRefills3[[#This Row],[prev_refill_end]]="","",TableRefills3[[#This Row],[refill_date]]-TableRefills3[[#This Row],[prev_refill_end]])</f>
        <v>2</v>
      </c>
      <c r="I696">
        <f>IF(TableRefills3[[#This Row],[gap_days]]="",0,IF(TableRefills3[[#This Row],[gap_days]]&gt;30,1,0))</f>
        <v>0</v>
      </c>
      <c r="J696">
        <f>_xlfn.MAXIFS(TableRefills3[discountinuation_flag], TableRefills3[patient_id], A696)</f>
        <v>0</v>
      </c>
      <c r="K696" s="1">
        <f>_xlfn.MINIFS(C:C,A:A,TableRefills3[[#This Row],[patient_id]])</f>
        <v>45660</v>
      </c>
      <c r="L696" s="1">
        <f>TableRefills3[[#This Row],[refill_date]]+TableRefills3[[#This Row],[quantity_days]]</f>
        <v>45722</v>
      </c>
    </row>
    <row r="697" spans="1:12" x14ac:dyDescent="0.25">
      <c r="A697" t="s">
        <v>159</v>
      </c>
      <c r="B697" t="s">
        <v>1901</v>
      </c>
      <c r="C697" s="1">
        <v>45720</v>
      </c>
      <c r="D697" s="9">
        <f t="shared" si="20"/>
        <v>3</v>
      </c>
      <c r="E697">
        <v>30</v>
      </c>
      <c r="F697" s="1">
        <f t="shared" si="21"/>
        <v>45692</v>
      </c>
      <c r="G697" s="1">
        <f>IF(TableRefills3[[#This Row],[prev_refill_days]]="","",TableRefills3[[#This Row],[prev_refill_days]]+TableRefills3[[#This Row],[quantity_days]])</f>
        <v>45722</v>
      </c>
      <c r="H697">
        <f>IF(TableRefills3[[#This Row],[prev_refill_end]]="","",TableRefills3[[#This Row],[refill_date]]-TableRefills3[[#This Row],[prev_refill_end]])</f>
        <v>-2</v>
      </c>
      <c r="I697">
        <f>IF(TableRefills3[[#This Row],[gap_days]]="",0,IF(TableRefills3[[#This Row],[gap_days]]&gt;30,1,0))</f>
        <v>0</v>
      </c>
      <c r="J697">
        <f>_xlfn.MAXIFS(TableRefills3[discountinuation_flag], TableRefills3[patient_id], A697)</f>
        <v>0</v>
      </c>
      <c r="K697" s="1">
        <f>_xlfn.MINIFS(C:C,A:A,TableRefills3[[#This Row],[patient_id]])</f>
        <v>45660</v>
      </c>
      <c r="L697" s="1">
        <f>TableRefills3[[#This Row],[refill_date]]+TableRefills3[[#This Row],[quantity_days]]</f>
        <v>45750</v>
      </c>
    </row>
    <row r="698" spans="1:12" x14ac:dyDescent="0.25">
      <c r="A698" t="s">
        <v>159</v>
      </c>
      <c r="B698" t="s">
        <v>1901</v>
      </c>
      <c r="C698" s="1">
        <v>45750</v>
      </c>
      <c r="D698" s="9">
        <f t="shared" si="20"/>
        <v>4</v>
      </c>
      <c r="E698">
        <v>30</v>
      </c>
      <c r="F698" s="1">
        <f t="shared" si="21"/>
        <v>45720</v>
      </c>
      <c r="G698" s="1">
        <f>IF(TableRefills3[[#This Row],[prev_refill_days]]="","",TableRefills3[[#This Row],[prev_refill_days]]+TableRefills3[[#This Row],[quantity_days]])</f>
        <v>45750</v>
      </c>
      <c r="H698">
        <f>IF(TableRefills3[[#This Row],[prev_refill_end]]="","",TableRefills3[[#This Row],[refill_date]]-TableRefills3[[#This Row],[prev_refill_end]])</f>
        <v>0</v>
      </c>
      <c r="I698">
        <f>IF(TableRefills3[[#This Row],[gap_days]]="",0,IF(TableRefills3[[#This Row],[gap_days]]&gt;30,1,0))</f>
        <v>0</v>
      </c>
      <c r="J698">
        <f>_xlfn.MAXIFS(TableRefills3[discountinuation_flag], TableRefills3[patient_id], A698)</f>
        <v>0</v>
      </c>
      <c r="K698" s="1">
        <f>_xlfn.MINIFS(C:C,A:A,TableRefills3[[#This Row],[patient_id]])</f>
        <v>45660</v>
      </c>
      <c r="L698" s="1">
        <f>TableRefills3[[#This Row],[refill_date]]+TableRefills3[[#This Row],[quantity_days]]</f>
        <v>45780</v>
      </c>
    </row>
    <row r="699" spans="1:12" x14ac:dyDescent="0.25">
      <c r="A699" t="s">
        <v>160</v>
      </c>
      <c r="B699" t="s">
        <v>1906</v>
      </c>
      <c r="C699" s="1">
        <v>45787</v>
      </c>
      <c r="D699" s="9">
        <f t="shared" si="20"/>
        <v>1</v>
      </c>
      <c r="E699">
        <v>30</v>
      </c>
      <c r="F699" s="1" t="str">
        <f t="shared" si="21"/>
        <v/>
      </c>
      <c r="G699" s="1" t="str">
        <f>IF(TableRefills3[[#This Row],[prev_refill_days]]="","",TableRefills3[[#This Row],[prev_refill_days]]+TableRefills3[[#This Row],[quantity_days]])</f>
        <v/>
      </c>
      <c r="H699" t="str">
        <f>IF(TableRefills3[[#This Row],[prev_refill_end]]="","",TableRefills3[[#This Row],[refill_date]]-TableRefills3[[#This Row],[prev_refill_end]])</f>
        <v/>
      </c>
      <c r="I699">
        <f>IF(TableRefills3[[#This Row],[gap_days]]="",0,IF(TableRefills3[[#This Row],[gap_days]]&gt;30,1,0))</f>
        <v>0</v>
      </c>
      <c r="J699">
        <f>_xlfn.MAXIFS(TableRefills3[discountinuation_flag], TableRefills3[patient_id], A699)</f>
        <v>0</v>
      </c>
      <c r="K699" s="1">
        <f>_xlfn.MINIFS(C:C,A:A,TableRefills3[[#This Row],[patient_id]])</f>
        <v>45787</v>
      </c>
      <c r="L699" s="1">
        <f>TableRefills3[[#This Row],[refill_date]]+TableRefills3[[#This Row],[quantity_days]]</f>
        <v>45817</v>
      </c>
    </row>
    <row r="700" spans="1:12" x14ac:dyDescent="0.25">
      <c r="A700" t="s">
        <v>160</v>
      </c>
      <c r="B700" t="s">
        <v>1906</v>
      </c>
      <c r="C700" s="1">
        <v>45814</v>
      </c>
      <c r="D700" s="9">
        <f t="shared" si="20"/>
        <v>2</v>
      </c>
      <c r="E700">
        <v>30</v>
      </c>
      <c r="F700" s="1">
        <f t="shared" si="21"/>
        <v>45787</v>
      </c>
      <c r="G700" s="1">
        <f>IF(TableRefills3[[#This Row],[prev_refill_days]]="","",TableRefills3[[#This Row],[prev_refill_days]]+TableRefills3[[#This Row],[quantity_days]])</f>
        <v>45817</v>
      </c>
      <c r="H700">
        <f>IF(TableRefills3[[#This Row],[prev_refill_end]]="","",TableRefills3[[#This Row],[refill_date]]-TableRefills3[[#This Row],[prev_refill_end]])</f>
        <v>-3</v>
      </c>
      <c r="I700">
        <f>IF(TableRefills3[[#This Row],[gap_days]]="",0,IF(TableRefills3[[#This Row],[gap_days]]&gt;30,1,0))</f>
        <v>0</v>
      </c>
      <c r="J700">
        <f>_xlfn.MAXIFS(TableRefills3[discountinuation_flag], TableRefills3[patient_id], A700)</f>
        <v>0</v>
      </c>
      <c r="K700" s="1">
        <f>_xlfn.MINIFS(C:C,A:A,TableRefills3[[#This Row],[patient_id]])</f>
        <v>45787</v>
      </c>
      <c r="L700" s="1">
        <f>TableRefills3[[#This Row],[refill_date]]+TableRefills3[[#This Row],[quantity_days]]</f>
        <v>45844</v>
      </c>
    </row>
    <row r="701" spans="1:12" x14ac:dyDescent="0.25">
      <c r="A701" t="s">
        <v>160</v>
      </c>
      <c r="B701" t="s">
        <v>1906</v>
      </c>
      <c r="C701" s="1">
        <v>45841</v>
      </c>
      <c r="D701" s="9">
        <f t="shared" si="20"/>
        <v>3</v>
      </c>
      <c r="E701">
        <v>30</v>
      </c>
      <c r="F701" s="1">
        <f t="shared" si="21"/>
        <v>45814</v>
      </c>
      <c r="G701" s="1">
        <f>IF(TableRefills3[[#This Row],[prev_refill_days]]="","",TableRefills3[[#This Row],[prev_refill_days]]+TableRefills3[[#This Row],[quantity_days]])</f>
        <v>45844</v>
      </c>
      <c r="H701">
        <f>IF(TableRefills3[[#This Row],[prev_refill_end]]="","",TableRefills3[[#This Row],[refill_date]]-TableRefills3[[#This Row],[prev_refill_end]])</f>
        <v>-3</v>
      </c>
      <c r="I701">
        <f>IF(TableRefills3[[#This Row],[gap_days]]="",0,IF(TableRefills3[[#This Row],[gap_days]]&gt;30,1,0))</f>
        <v>0</v>
      </c>
      <c r="J701">
        <f>_xlfn.MAXIFS(TableRefills3[discountinuation_flag], TableRefills3[patient_id], A701)</f>
        <v>0</v>
      </c>
      <c r="K701" s="1">
        <f>_xlfn.MINIFS(C:C,A:A,TableRefills3[[#This Row],[patient_id]])</f>
        <v>45787</v>
      </c>
      <c r="L701" s="1">
        <f>TableRefills3[[#This Row],[refill_date]]+TableRefills3[[#This Row],[quantity_days]]</f>
        <v>45871</v>
      </c>
    </row>
    <row r="702" spans="1:12" x14ac:dyDescent="0.25">
      <c r="A702" t="s">
        <v>160</v>
      </c>
      <c r="B702" t="s">
        <v>1906</v>
      </c>
      <c r="C702" s="1">
        <v>45868</v>
      </c>
      <c r="D702" s="9">
        <f t="shared" si="20"/>
        <v>4</v>
      </c>
      <c r="E702">
        <v>30</v>
      </c>
      <c r="F702" s="1">
        <f t="shared" si="21"/>
        <v>45841</v>
      </c>
      <c r="G702" s="1">
        <f>IF(TableRefills3[[#This Row],[prev_refill_days]]="","",TableRefills3[[#This Row],[prev_refill_days]]+TableRefills3[[#This Row],[quantity_days]])</f>
        <v>45871</v>
      </c>
      <c r="H702">
        <f>IF(TableRefills3[[#This Row],[prev_refill_end]]="","",TableRefills3[[#This Row],[refill_date]]-TableRefills3[[#This Row],[prev_refill_end]])</f>
        <v>-3</v>
      </c>
      <c r="I702">
        <f>IF(TableRefills3[[#This Row],[gap_days]]="",0,IF(TableRefills3[[#This Row],[gap_days]]&gt;30,1,0))</f>
        <v>0</v>
      </c>
      <c r="J702">
        <f>_xlfn.MAXIFS(TableRefills3[discountinuation_flag], TableRefills3[patient_id], A702)</f>
        <v>0</v>
      </c>
      <c r="K702" s="1">
        <f>_xlfn.MINIFS(C:C,A:A,TableRefills3[[#This Row],[patient_id]])</f>
        <v>45787</v>
      </c>
      <c r="L702" s="1">
        <f>TableRefills3[[#This Row],[refill_date]]+TableRefills3[[#This Row],[quantity_days]]</f>
        <v>45898</v>
      </c>
    </row>
    <row r="703" spans="1:12" x14ac:dyDescent="0.25">
      <c r="A703" t="s">
        <v>161</v>
      </c>
      <c r="B703" t="s">
        <v>1911</v>
      </c>
      <c r="C703" s="1">
        <v>45784</v>
      </c>
      <c r="D703" s="9">
        <f t="shared" si="20"/>
        <v>1</v>
      </c>
      <c r="E703">
        <v>28</v>
      </c>
      <c r="F703" s="1" t="str">
        <f t="shared" si="21"/>
        <v/>
      </c>
      <c r="G703" s="1" t="str">
        <f>IF(TableRefills3[[#This Row],[prev_refill_days]]="","",TableRefills3[[#This Row],[prev_refill_days]]+TableRefills3[[#This Row],[quantity_days]])</f>
        <v/>
      </c>
      <c r="H703" t="str">
        <f>IF(TableRefills3[[#This Row],[prev_refill_end]]="","",TableRefills3[[#This Row],[refill_date]]-TableRefills3[[#This Row],[prev_refill_end]])</f>
        <v/>
      </c>
      <c r="I703">
        <f>IF(TableRefills3[[#This Row],[gap_days]]="",0,IF(TableRefills3[[#This Row],[gap_days]]&gt;30,1,0))</f>
        <v>0</v>
      </c>
      <c r="J703">
        <f>_xlfn.MAXIFS(TableRefills3[discountinuation_flag], TableRefills3[patient_id], A703)</f>
        <v>0</v>
      </c>
      <c r="K703" s="1">
        <f>_xlfn.MINIFS(C:C,A:A,TableRefills3[[#This Row],[patient_id]])</f>
        <v>45784</v>
      </c>
      <c r="L703" s="1">
        <f>TableRefills3[[#This Row],[refill_date]]+TableRefills3[[#This Row],[quantity_days]]</f>
        <v>45812</v>
      </c>
    </row>
    <row r="704" spans="1:12" x14ac:dyDescent="0.25">
      <c r="A704" t="s">
        <v>161</v>
      </c>
      <c r="B704" t="s">
        <v>1911</v>
      </c>
      <c r="C704" s="1">
        <v>45813</v>
      </c>
      <c r="D704" s="9">
        <f t="shared" si="20"/>
        <v>2</v>
      </c>
      <c r="E704">
        <v>28</v>
      </c>
      <c r="F704" s="1">
        <f t="shared" si="21"/>
        <v>45784</v>
      </c>
      <c r="G704" s="1">
        <f>IF(TableRefills3[[#This Row],[prev_refill_days]]="","",TableRefills3[[#This Row],[prev_refill_days]]+TableRefills3[[#This Row],[quantity_days]])</f>
        <v>45812</v>
      </c>
      <c r="H704">
        <f>IF(TableRefills3[[#This Row],[prev_refill_end]]="","",TableRefills3[[#This Row],[refill_date]]-TableRefills3[[#This Row],[prev_refill_end]])</f>
        <v>1</v>
      </c>
      <c r="I704">
        <f>IF(TableRefills3[[#This Row],[gap_days]]="",0,IF(TableRefills3[[#This Row],[gap_days]]&gt;30,1,0))</f>
        <v>0</v>
      </c>
      <c r="J704">
        <f>_xlfn.MAXIFS(TableRefills3[discountinuation_flag], TableRefills3[patient_id], A704)</f>
        <v>0</v>
      </c>
      <c r="K704" s="1">
        <f>_xlfn.MINIFS(C:C,A:A,TableRefills3[[#This Row],[patient_id]])</f>
        <v>45784</v>
      </c>
      <c r="L704" s="1">
        <f>TableRefills3[[#This Row],[refill_date]]+TableRefills3[[#This Row],[quantity_days]]</f>
        <v>45841</v>
      </c>
    </row>
    <row r="705" spans="1:12" x14ac:dyDescent="0.25">
      <c r="A705" t="s">
        <v>161</v>
      </c>
      <c r="B705" t="s">
        <v>1911</v>
      </c>
      <c r="C705" s="1">
        <v>45838</v>
      </c>
      <c r="D705" s="9">
        <f t="shared" si="20"/>
        <v>3</v>
      </c>
      <c r="E705">
        <v>28</v>
      </c>
      <c r="F705" s="1">
        <f t="shared" si="21"/>
        <v>45813</v>
      </c>
      <c r="G705" s="1">
        <f>IF(TableRefills3[[#This Row],[prev_refill_days]]="","",TableRefills3[[#This Row],[prev_refill_days]]+TableRefills3[[#This Row],[quantity_days]])</f>
        <v>45841</v>
      </c>
      <c r="H705">
        <f>IF(TableRefills3[[#This Row],[prev_refill_end]]="","",TableRefills3[[#This Row],[refill_date]]-TableRefills3[[#This Row],[prev_refill_end]])</f>
        <v>-3</v>
      </c>
      <c r="I705">
        <f>IF(TableRefills3[[#This Row],[gap_days]]="",0,IF(TableRefills3[[#This Row],[gap_days]]&gt;30,1,0))</f>
        <v>0</v>
      </c>
      <c r="J705">
        <f>_xlfn.MAXIFS(TableRefills3[discountinuation_flag], TableRefills3[patient_id], A705)</f>
        <v>0</v>
      </c>
      <c r="K705" s="1">
        <f>_xlfn.MINIFS(C:C,A:A,TableRefills3[[#This Row],[patient_id]])</f>
        <v>45784</v>
      </c>
      <c r="L705" s="1">
        <f>TableRefills3[[#This Row],[refill_date]]+TableRefills3[[#This Row],[quantity_days]]</f>
        <v>45866</v>
      </c>
    </row>
    <row r="706" spans="1:12" x14ac:dyDescent="0.25">
      <c r="A706" t="s">
        <v>161</v>
      </c>
      <c r="B706" t="s">
        <v>1911</v>
      </c>
      <c r="C706" s="1">
        <v>45866</v>
      </c>
      <c r="D706" s="9">
        <f t="shared" ref="D706:D769" si="22">IF(A706=A705, D705+1, 1)</f>
        <v>4</v>
      </c>
      <c r="E706">
        <v>28</v>
      </c>
      <c r="F706" s="1">
        <f t="shared" ref="F706:F769" si="23">IF(A705=A706,C705,"")</f>
        <v>45838</v>
      </c>
      <c r="G706" s="1">
        <f>IF(TableRefills3[[#This Row],[prev_refill_days]]="","",TableRefills3[[#This Row],[prev_refill_days]]+TableRefills3[[#This Row],[quantity_days]])</f>
        <v>45866</v>
      </c>
      <c r="H706">
        <f>IF(TableRefills3[[#This Row],[prev_refill_end]]="","",TableRefills3[[#This Row],[refill_date]]-TableRefills3[[#This Row],[prev_refill_end]])</f>
        <v>0</v>
      </c>
      <c r="I706">
        <f>IF(TableRefills3[[#This Row],[gap_days]]="",0,IF(TableRefills3[[#This Row],[gap_days]]&gt;30,1,0))</f>
        <v>0</v>
      </c>
      <c r="J706">
        <f>_xlfn.MAXIFS(TableRefills3[discountinuation_flag], TableRefills3[patient_id], A706)</f>
        <v>0</v>
      </c>
      <c r="K706" s="1">
        <f>_xlfn.MINIFS(C:C,A:A,TableRefills3[[#This Row],[patient_id]])</f>
        <v>45784</v>
      </c>
      <c r="L706" s="1">
        <f>TableRefills3[[#This Row],[refill_date]]+TableRefills3[[#This Row],[quantity_days]]</f>
        <v>45894</v>
      </c>
    </row>
    <row r="707" spans="1:12" x14ac:dyDescent="0.25">
      <c r="A707" t="s">
        <v>161</v>
      </c>
      <c r="B707" t="s">
        <v>1911</v>
      </c>
      <c r="C707" s="1">
        <v>45894</v>
      </c>
      <c r="D707" s="9">
        <f t="shared" si="22"/>
        <v>5</v>
      </c>
      <c r="E707">
        <v>28</v>
      </c>
      <c r="F707" s="1">
        <f t="shared" si="23"/>
        <v>45866</v>
      </c>
      <c r="G707" s="1">
        <f>IF(TableRefills3[[#This Row],[prev_refill_days]]="","",TableRefills3[[#This Row],[prev_refill_days]]+TableRefills3[[#This Row],[quantity_days]])</f>
        <v>45894</v>
      </c>
      <c r="H707">
        <f>IF(TableRefills3[[#This Row],[prev_refill_end]]="","",TableRefills3[[#This Row],[refill_date]]-TableRefills3[[#This Row],[prev_refill_end]])</f>
        <v>0</v>
      </c>
      <c r="I707">
        <f>IF(TableRefills3[[#This Row],[gap_days]]="",0,IF(TableRefills3[[#This Row],[gap_days]]&gt;30,1,0))</f>
        <v>0</v>
      </c>
      <c r="J707">
        <f>_xlfn.MAXIFS(TableRefills3[discountinuation_flag], TableRefills3[patient_id], A707)</f>
        <v>0</v>
      </c>
      <c r="K707" s="1">
        <f>_xlfn.MINIFS(C:C,A:A,TableRefills3[[#This Row],[patient_id]])</f>
        <v>45784</v>
      </c>
      <c r="L707" s="1">
        <f>TableRefills3[[#This Row],[refill_date]]+TableRefills3[[#This Row],[quantity_days]]</f>
        <v>45922</v>
      </c>
    </row>
    <row r="708" spans="1:12" x14ac:dyDescent="0.25">
      <c r="A708" t="s">
        <v>162</v>
      </c>
      <c r="B708" t="s">
        <v>1917</v>
      </c>
      <c r="C708" s="1">
        <v>45677</v>
      </c>
      <c r="D708" s="9">
        <f t="shared" si="22"/>
        <v>1</v>
      </c>
      <c r="E708">
        <v>30</v>
      </c>
      <c r="F708" s="1" t="str">
        <f t="shared" si="23"/>
        <v/>
      </c>
      <c r="G708" s="1" t="str">
        <f>IF(TableRefills3[[#This Row],[prev_refill_days]]="","",TableRefills3[[#This Row],[prev_refill_days]]+TableRefills3[[#This Row],[quantity_days]])</f>
        <v/>
      </c>
      <c r="H708" t="str">
        <f>IF(TableRefills3[[#This Row],[prev_refill_end]]="","",TableRefills3[[#This Row],[refill_date]]-TableRefills3[[#This Row],[prev_refill_end]])</f>
        <v/>
      </c>
      <c r="I708">
        <f>IF(TableRefills3[[#This Row],[gap_days]]="",0,IF(TableRefills3[[#This Row],[gap_days]]&gt;30,1,0))</f>
        <v>0</v>
      </c>
      <c r="J708">
        <f>_xlfn.MAXIFS(TableRefills3[discountinuation_flag], TableRefills3[patient_id], A708)</f>
        <v>0</v>
      </c>
      <c r="K708" s="1">
        <f>_xlfn.MINIFS(C:C,A:A,TableRefills3[[#This Row],[patient_id]])</f>
        <v>45677</v>
      </c>
      <c r="L708" s="1">
        <f>TableRefills3[[#This Row],[refill_date]]+TableRefills3[[#This Row],[quantity_days]]</f>
        <v>45707</v>
      </c>
    </row>
    <row r="709" spans="1:12" x14ac:dyDescent="0.25">
      <c r="A709" t="s">
        <v>162</v>
      </c>
      <c r="B709" t="s">
        <v>1917</v>
      </c>
      <c r="C709" s="1">
        <v>45705</v>
      </c>
      <c r="D709" s="9">
        <f t="shared" si="22"/>
        <v>2</v>
      </c>
      <c r="E709">
        <v>30</v>
      </c>
      <c r="F709" s="1">
        <f t="shared" si="23"/>
        <v>45677</v>
      </c>
      <c r="G709" s="1">
        <f>IF(TableRefills3[[#This Row],[prev_refill_days]]="","",TableRefills3[[#This Row],[prev_refill_days]]+TableRefills3[[#This Row],[quantity_days]])</f>
        <v>45707</v>
      </c>
      <c r="H709">
        <f>IF(TableRefills3[[#This Row],[prev_refill_end]]="","",TableRefills3[[#This Row],[refill_date]]-TableRefills3[[#This Row],[prev_refill_end]])</f>
        <v>-2</v>
      </c>
      <c r="I709">
        <f>IF(TableRefills3[[#This Row],[gap_days]]="",0,IF(TableRefills3[[#This Row],[gap_days]]&gt;30,1,0))</f>
        <v>0</v>
      </c>
      <c r="J709">
        <f>_xlfn.MAXIFS(TableRefills3[discountinuation_flag], TableRefills3[patient_id], A709)</f>
        <v>0</v>
      </c>
      <c r="K709" s="1">
        <f>_xlfn.MINIFS(C:C,A:A,TableRefills3[[#This Row],[patient_id]])</f>
        <v>45677</v>
      </c>
      <c r="L709" s="1">
        <f>TableRefills3[[#This Row],[refill_date]]+TableRefills3[[#This Row],[quantity_days]]</f>
        <v>45735</v>
      </c>
    </row>
    <row r="710" spans="1:12" x14ac:dyDescent="0.25">
      <c r="A710" t="s">
        <v>162</v>
      </c>
      <c r="B710" t="s">
        <v>1917</v>
      </c>
      <c r="C710" s="1">
        <v>45734</v>
      </c>
      <c r="D710" s="9">
        <f t="shared" si="22"/>
        <v>3</v>
      </c>
      <c r="E710">
        <v>30</v>
      </c>
      <c r="F710" s="1">
        <f t="shared" si="23"/>
        <v>45705</v>
      </c>
      <c r="G710" s="1">
        <f>IF(TableRefills3[[#This Row],[prev_refill_days]]="","",TableRefills3[[#This Row],[prev_refill_days]]+TableRefills3[[#This Row],[quantity_days]])</f>
        <v>45735</v>
      </c>
      <c r="H710">
        <f>IF(TableRefills3[[#This Row],[prev_refill_end]]="","",TableRefills3[[#This Row],[refill_date]]-TableRefills3[[#This Row],[prev_refill_end]])</f>
        <v>-1</v>
      </c>
      <c r="I710">
        <f>IF(TableRefills3[[#This Row],[gap_days]]="",0,IF(TableRefills3[[#This Row],[gap_days]]&gt;30,1,0))</f>
        <v>0</v>
      </c>
      <c r="J710">
        <f>_xlfn.MAXIFS(TableRefills3[discountinuation_flag], TableRefills3[patient_id], A710)</f>
        <v>0</v>
      </c>
      <c r="K710" s="1">
        <f>_xlfn.MINIFS(C:C,A:A,TableRefills3[[#This Row],[patient_id]])</f>
        <v>45677</v>
      </c>
      <c r="L710" s="1">
        <f>TableRefills3[[#This Row],[refill_date]]+TableRefills3[[#This Row],[quantity_days]]</f>
        <v>45764</v>
      </c>
    </row>
    <row r="711" spans="1:12" x14ac:dyDescent="0.25">
      <c r="A711" t="s">
        <v>162</v>
      </c>
      <c r="B711" t="s">
        <v>1917</v>
      </c>
      <c r="C711" s="1">
        <v>45762</v>
      </c>
      <c r="D711" s="9">
        <f t="shared" si="22"/>
        <v>4</v>
      </c>
      <c r="E711">
        <v>30</v>
      </c>
      <c r="F711" s="1">
        <f t="shared" si="23"/>
        <v>45734</v>
      </c>
      <c r="G711" s="1">
        <f>IF(TableRefills3[[#This Row],[prev_refill_days]]="","",TableRefills3[[#This Row],[prev_refill_days]]+TableRefills3[[#This Row],[quantity_days]])</f>
        <v>45764</v>
      </c>
      <c r="H711">
        <f>IF(TableRefills3[[#This Row],[prev_refill_end]]="","",TableRefills3[[#This Row],[refill_date]]-TableRefills3[[#This Row],[prev_refill_end]])</f>
        <v>-2</v>
      </c>
      <c r="I711">
        <f>IF(TableRefills3[[#This Row],[gap_days]]="",0,IF(TableRefills3[[#This Row],[gap_days]]&gt;30,1,0))</f>
        <v>0</v>
      </c>
      <c r="J711">
        <f>_xlfn.MAXIFS(TableRefills3[discountinuation_flag], TableRefills3[patient_id], A711)</f>
        <v>0</v>
      </c>
      <c r="K711" s="1">
        <f>_xlfn.MINIFS(C:C,A:A,TableRefills3[[#This Row],[patient_id]])</f>
        <v>45677</v>
      </c>
      <c r="L711" s="1">
        <f>TableRefills3[[#This Row],[refill_date]]+TableRefills3[[#This Row],[quantity_days]]</f>
        <v>45792</v>
      </c>
    </row>
    <row r="712" spans="1:12" x14ac:dyDescent="0.25">
      <c r="A712" t="s">
        <v>162</v>
      </c>
      <c r="B712" t="s">
        <v>1917</v>
      </c>
      <c r="C712" s="1">
        <v>45795</v>
      </c>
      <c r="D712" s="9">
        <f t="shared" si="22"/>
        <v>5</v>
      </c>
      <c r="E712">
        <v>30</v>
      </c>
      <c r="F712" s="1">
        <f t="shared" si="23"/>
        <v>45762</v>
      </c>
      <c r="G712" s="1">
        <f>IF(TableRefills3[[#This Row],[prev_refill_days]]="","",TableRefills3[[#This Row],[prev_refill_days]]+TableRefills3[[#This Row],[quantity_days]])</f>
        <v>45792</v>
      </c>
      <c r="H712">
        <f>IF(TableRefills3[[#This Row],[prev_refill_end]]="","",TableRefills3[[#This Row],[refill_date]]-TableRefills3[[#This Row],[prev_refill_end]])</f>
        <v>3</v>
      </c>
      <c r="I712">
        <f>IF(TableRefills3[[#This Row],[gap_days]]="",0,IF(TableRefills3[[#This Row],[gap_days]]&gt;30,1,0))</f>
        <v>0</v>
      </c>
      <c r="J712">
        <f>_xlfn.MAXIFS(TableRefills3[discountinuation_flag], TableRefills3[patient_id], A712)</f>
        <v>0</v>
      </c>
      <c r="K712" s="1">
        <f>_xlfn.MINIFS(C:C,A:A,TableRefills3[[#This Row],[patient_id]])</f>
        <v>45677</v>
      </c>
      <c r="L712" s="1">
        <f>TableRefills3[[#This Row],[refill_date]]+TableRefills3[[#This Row],[quantity_days]]</f>
        <v>45825</v>
      </c>
    </row>
    <row r="713" spans="1:12" x14ac:dyDescent="0.25">
      <c r="A713" t="s">
        <v>163</v>
      </c>
      <c r="B713" t="s">
        <v>1923</v>
      </c>
      <c r="C713" s="1">
        <v>45740</v>
      </c>
      <c r="D713" s="9">
        <f t="shared" si="22"/>
        <v>1</v>
      </c>
      <c r="E713">
        <v>28</v>
      </c>
      <c r="F713" s="1" t="str">
        <f t="shared" si="23"/>
        <v/>
      </c>
      <c r="G713" s="1" t="str">
        <f>IF(TableRefills3[[#This Row],[prev_refill_days]]="","",TableRefills3[[#This Row],[prev_refill_days]]+TableRefills3[[#This Row],[quantity_days]])</f>
        <v/>
      </c>
      <c r="H713" t="str">
        <f>IF(TableRefills3[[#This Row],[prev_refill_end]]="","",TableRefills3[[#This Row],[refill_date]]-TableRefills3[[#This Row],[prev_refill_end]])</f>
        <v/>
      </c>
      <c r="I713">
        <f>IF(TableRefills3[[#This Row],[gap_days]]="",0,IF(TableRefills3[[#This Row],[gap_days]]&gt;30,1,0))</f>
        <v>0</v>
      </c>
      <c r="J713">
        <f>_xlfn.MAXIFS(TableRefills3[discountinuation_flag], TableRefills3[patient_id], A713)</f>
        <v>0</v>
      </c>
      <c r="K713" s="1">
        <f>_xlfn.MINIFS(C:C,A:A,TableRefills3[[#This Row],[patient_id]])</f>
        <v>45740</v>
      </c>
      <c r="L713" s="1">
        <f>TableRefills3[[#This Row],[refill_date]]+TableRefills3[[#This Row],[quantity_days]]</f>
        <v>45768</v>
      </c>
    </row>
    <row r="714" spans="1:12" x14ac:dyDescent="0.25">
      <c r="A714" t="s">
        <v>163</v>
      </c>
      <c r="B714" t="s">
        <v>1923</v>
      </c>
      <c r="C714" s="1">
        <v>45770</v>
      </c>
      <c r="D714" s="9">
        <f t="shared" si="22"/>
        <v>2</v>
      </c>
      <c r="E714">
        <v>28</v>
      </c>
      <c r="F714" s="1">
        <f t="shared" si="23"/>
        <v>45740</v>
      </c>
      <c r="G714" s="1">
        <f>IF(TableRefills3[[#This Row],[prev_refill_days]]="","",TableRefills3[[#This Row],[prev_refill_days]]+TableRefills3[[#This Row],[quantity_days]])</f>
        <v>45768</v>
      </c>
      <c r="H714">
        <f>IF(TableRefills3[[#This Row],[prev_refill_end]]="","",TableRefills3[[#This Row],[refill_date]]-TableRefills3[[#This Row],[prev_refill_end]])</f>
        <v>2</v>
      </c>
      <c r="I714">
        <f>IF(TableRefills3[[#This Row],[gap_days]]="",0,IF(TableRefills3[[#This Row],[gap_days]]&gt;30,1,0))</f>
        <v>0</v>
      </c>
      <c r="J714">
        <f>_xlfn.MAXIFS(TableRefills3[discountinuation_flag], TableRefills3[patient_id], A714)</f>
        <v>0</v>
      </c>
      <c r="K714" s="1">
        <f>_xlfn.MINIFS(C:C,A:A,TableRefills3[[#This Row],[patient_id]])</f>
        <v>45740</v>
      </c>
      <c r="L714" s="1">
        <f>TableRefills3[[#This Row],[refill_date]]+TableRefills3[[#This Row],[quantity_days]]</f>
        <v>45798</v>
      </c>
    </row>
    <row r="715" spans="1:12" x14ac:dyDescent="0.25">
      <c r="A715" t="s">
        <v>163</v>
      </c>
      <c r="B715" t="s">
        <v>1923</v>
      </c>
      <c r="C715" s="1">
        <v>45800</v>
      </c>
      <c r="D715" s="9">
        <f t="shared" si="22"/>
        <v>3</v>
      </c>
      <c r="E715">
        <v>28</v>
      </c>
      <c r="F715" s="1">
        <f t="shared" si="23"/>
        <v>45770</v>
      </c>
      <c r="G715" s="1">
        <f>IF(TableRefills3[[#This Row],[prev_refill_days]]="","",TableRefills3[[#This Row],[prev_refill_days]]+TableRefills3[[#This Row],[quantity_days]])</f>
        <v>45798</v>
      </c>
      <c r="H715">
        <f>IF(TableRefills3[[#This Row],[prev_refill_end]]="","",TableRefills3[[#This Row],[refill_date]]-TableRefills3[[#This Row],[prev_refill_end]])</f>
        <v>2</v>
      </c>
      <c r="I715">
        <f>IF(TableRefills3[[#This Row],[gap_days]]="",0,IF(TableRefills3[[#This Row],[gap_days]]&gt;30,1,0))</f>
        <v>0</v>
      </c>
      <c r="J715">
        <f>_xlfn.MAXIFS(TableRefills3[discountinuation_flag], TableRefills3[patient_id], A715)</f>
        <v>0</v>
      </c>
      <c r="K715" s="1">
        <f>_xlfn.MINIFS(C:C,A:A,TableRefills3[[#This Row],[patient_id]])</f>
        <v>45740</v>
      </c>
      <c r="L715" s="1">
        <f>TableRefills3[[#This Row],[refill_date]]+TableRefills3[[#This Row],[quantity_days]]</f>
        <v>45828</v>
      </c>
    </row>
    <row r="716" spans="1:12" x14ac:dyDescent="0.25">
      <c r="A716" t="s">
        <v>163</v>
      </c>
      <c r="B716" t="s">
        <v>1923</v>
      </c>
      <c r="C716" s="1">
        <v>45828</v>
      </c>
      <c r="D716" s="9">
        <f t="shared" si="22"/>
        <v>4</v>
      </c>
      <c r="E716">
        <v>28</v>
      </c>
      <c r="F716" s="1">
        <f t="shared" si="23"/>
        <v>45800</v>
      </c>
      <c r="G716" s="1">
        <f>IF(TableRefills3[[#This Row],[prev_refill_days]]="","",TableRefills3[[#This Row],[prev_refill_days]]+TableRefills3[[#This Row],[quantity_days]])</f>
        <v>45828</v>
      </c>
      <c r="H716">
        <f>IF(TableRefills3[[#This Row],[prev_refill_end]]="","",TableRefills3[[#This Row],[refill_date]]-TableRefills3[[#This Row],[prev_refill_end]])</f>
        <v>0</v>
      </c>
      <c r="I716">
        <f>IF(TableRefills3[[#This Row],[gap_days]]="",0,IF(TableRefills3[[#This Row],[gap_days]]&gt;30,1,0))</f>
        <v>0</v>
      </c>
      <c r="J716">
        <f>_xlfn.MAXIFS(TableRefills3[discountinuation_flag], TableRefills3[patient_id], A716)</f>
        <v>0</v>
      </c>
      <c r="K716" s="1">
        <f>_xlfn.MINIFS(C:C,A:A,TableRefills3[[#This Row],[patient_id]])</f>
        <v>45740</v>
      </c>
      <c r="L716" s="1">
        <f>TableRefills3[[#This Row],[refill_date]]+TableRefills3[[#This Row],[quantity_days]]</f>
        <v>45856</v>
      </c>
    </row>
    <row r="717" spans="1:12" x14ac:dyDescent="0.25">
      <c r="A717" t="s">
        <v>164</v>
      </c>
      <c r="B717" t="s">
        <v>1928</v>
      </c>
      <c r="C717" s="1">
        <v>45742</v>
      </c>
      <c r="D717" s="9">
        <f t="shared" si="22"/>
        <v>1</v>
      </c>
      <c r="E717">
        <v>30</v>
      </c>
      <c r="F717" s="1" t="str">
        <f t="shared" si="23"/>
        <v/>
      </c>
      <c r="G717" s="1" t="str">
        <f>IF(TableRefills3[[#This Row],[prev_refill_days]]="","",TableRefills3[[#This Row],[prev_refill_days]]+TableRefills3[[#This Row],[quantity_days]])</f>
        <v/>
      </c>
      <c r="H717" t="str">
        <f>IF(TableRefills3[[#This Row],[prev_refill_end]]="","",TableRefills3[[#This Row],[refill_date]]-TableRefills3[[#This Row],[prev_refill_end]])</f>
        <v/>
      </c>
      <c r="I717">
        <f>IF(TableRefills3[[#This Row],[gap_days]]="",0,IF(TableRefills3[[#This Row],[gap_days]]&gt;30,1,0))</f>
        <v>0</v>
      </c>
      <c r="J717">
        <f>_xlfn.MAXIFS(TableRefills3[discountinuation_flag], TableRefills3[patient_id], A717)</f>
        <v>0</v>
      </c>
      <c r="K717" s="1">
        <f>_xlfn.MINIFS(C:C,A:A,TableRefills3[[#This Row],[patient_id]])</f>
        <v>45742</v>
      </c>
      <c r="L717" s="1">
        <f>TableRefills3[[#This Row],[refill_date]]+TableRefills3[[#This Row],[quantity_days]]</f>
        <v>45772</v>
      </c>
    </row>
    <row r="718" spans="1:12" x14ac:dyDescent="0.25">
      <c r="A718" t="s">
        <v>164</v>
      </c>
      <c r="B718" t="s">
        <v>1928</v>
      </c>
      <c r="C718" s="1">
        <v>45770</v>
      </c>
      <c r="D718" s="9">
        <f t="shared" si="22"/>
        <v>2</v>
      </c>
      <c r="E718">
        <v>30</v>
      </c>
      <c r="F718" s="1">
        <f t="shared" si="23"/>
        <v>45742</v>
      </c>
      <c r="G718" s="1">
        <f>IF(TableRefills3[[#This Row],[prev_refill_days]]="","",TableRefills3[[#This Row],[prev_refill_days]]+TableRefills3[[#This Row],[quantity_days]])</f>
        <v>45772</v>
      </c>
      <c r="H718">
        <f>IF(TableRefills3[[#This Row],[prev_refill_end]]="","",TableRefills3[[#This Row],[refill_date]]-TableRefills3[[#This Row],[prev_refill_end]])</f>
        <v>-2</v>
      </c>
      <c r="I718">
        <f>IF(TableRefills3[[#This Row],[gap_days]]="",0,IF(TableRefills3[[#This Row],[gap_days]]&gt;30,1,0))</f>
        <v>0</v>
      </c>
      <c r="J718">
        <f>_xlfn.MAXIFS(TableRefills3[discountinuation_flag], TableRefills3[patient_id], A718)</f>
        <v>0</v>
      </c>
      <c r="K718" s="1">
        <f>_xlfn.MINIFS(C:C,A:A,TableRefills3[[#This Row],[patient_id]])</f>
        <v>45742</v>
      </c>
      <c r="L718" s="1">
        <f>TableRefills3[[#This Row],[refill_date]]+TableRefills3[[#This Row],[quantity_days]]</f>
        <v>45800</v>
      </c>
    </row>
    <row r="719" spans="1:12" x14ac:dyDescent="0.25">
      <c r="A719" t="s">
        <v>164</v>
      </c>
      <c r="B719" t="s">
        <v>1928</v>
      </c>
      <c r="C719" s="1">
        <v>45800</v>
      </c>
      <c r="D719" s="9">
        <f t="shared" si="22"/>
        <v>3</v>
      </c>
      <c r="E719">
        <v>30</v>
      </c>
      <c r="F719" s="1">
        <f t="shared" si="23"/>
        <v>45770</v>
      </c>
      <c r="G719" s="1">
        <f>IF(TableRefills3[[#This Row],[prev_refill_days]]="","",TableRefills3[[#This Row],[prev_refill_days]]+TableRefills3[[#This Row],[quantity_days]])</f>
        <v>45800</v>
      </c>
      <c r="H719">
        <f>IF(TableRefills3[[#This Row],[prev_refill_end]]="","",TableRefills3[[#This Row],[refill_date]]-TableRefills3[[#This Row],[prev_refill_end]])</f>
        <v>0</v>
      </c>
      <c r="I719">
        <f>IF(TableRefills3[[#This Row],[gap_days]]="",0,IF(TableRefills3[[#This Row],[gap_days]]&gt;30,1,0))</f>
        <v>0</v>
      </c>
      <c r="J719">
        <f>_xlfn.MAXIFS(TableRefills3[discountinuation_flag], TableRefills3[patient_id], A719)</f>
        <v>0</v>
      </c>
      <c r="K719" s="1">
        <f>_xlfn.MINIFS(C:C,A:A,TableRefills3[[#This Row],[patient_id]])</f>
        <v>45742</v>
      </c>
      <c r="L719" s="1">
        <f>TableRefills3[[#This Row],[refill_date]]+TableRefills3[[#This Row],[quantity_days]]</f>
        <v>45830</v>
      </c>
    </row>
    <row r="720" spans="1:12" x14ac:dyDescent="0.25">
      <c r="A720" t="s">
        <v>165</v>
      </c>
      <c r="B720" t="s">
        <v>1932</v>
      </c>
      <c r="C720" s="1">
        <v>45670</v>
      </c>
      <c r="D720" s="9">
        <f t="shared" si="22"/>
        <v>1</v>
      </c>
      <c r="E720">
        <v>21</v>
      </c>
      <c r="F720" s="1" t="str">
        <f t="shared" si="23"/>
        <v/>
      </c>
      <c r="G720" s="1" t="str">
        <f>IF(TableRefills3[[#This Row],[prev_refill_days]]="","",TableRefills3[[#This Row],[prev_refill_days]]+TableRefills3[[#This Row],[quantity_days]])</f>
        <v/>
      </c>
      <c r="H720" t="str">
        <f>IF(TableRefills3[[#This Row],[prev_refill_end]]="","",TableRefills3[[#This Row],[refill_date]]-TableRefills3[[#This Row],[prev_refill_end]])</f>
        <v/>
      </c>
      <c r="I720">
        <f>IF(TableRefills3[[#This Row],[gap_days]]="",0,IF(TableRefills3[[#This Row],[gap_days]]&gt;30,1,0))</f>
        <v>0</v>
      </c>
      <c r="J720">
        <f>_xlfn.MAXIFS(TableRefills3[discountinuation_flag], TableRefills3[patient_id], A720)</f>
        <v>0</v>
      </c>
      <c r="K720" s="1">
        <f>_xlfn.MINIFS(C:C,A:A,TableRefills3[[#This Row],[patient_id]])</f>
        <v>45670</v>
      </c>
      <c r="L720" s="1">
        <f>TableRefills3[[#This Row],[refill_date]]+TableRefills3[[#This Row],[quantity_days]]</f>
        <v>45691</v>
      </c>
    </row>
    <row r="721" spans="1:12" x14ac:dyDescent="0.25">
      <c r="A721" t="s">
        <v>165</v>
      </c>
      <c r="B721" t="s">
        <v>1932</v>
      </c>
      <c r="C721" s="1">
        <v>45689</v>
      </c>
      <c r="D721" s="9">
        <f t="shared" si="22"/>
        <v>2</v>
      </c>
      <c r="E721">
        <v>21</v>
      </c>
      <c r="F721" s="1">
        <f t="shared" si="23"/>
        <v>45670</v>
      </c>
      <c r="G721" s="1">
        <f>IF(TableRefills3[[#This Row],[prev_refill_days]]="","",TableRefills3[[#This Row],[prev_refill_days]]+TableRefills3[[#This Row],[quantity_days]])</f>
        <v>45691</v>
      </c>
      <c r="H721">
        <f>IF(TableRefills3[[#This Row],[prev_refill_end]]="","",TableRefills3[[#This Row],[refill_date]]-TableRefills3[[#This Row],[prev_refill_end]])</f>
        <v>-2</v>
      </c>
      <c r="I721">
        <f>IF(TableRefills3[[#This Row],[gap_days]]="",0,IF(TableRefills3[[#This Row],[gap_days]]&gt;30,1,0))</f>
        <v>0</v>
      </c>
      <c r="J721">
        <f>_xlfn.MAXIFS(TableRefills3[discountinuation_flag], TableRefills3[patient_id], A721)</f>
        <v>0</v>
      </c>
      <c r="K721" s="1">
        <f>_xlfn.MINIFS(C:C,A:A,TableRefills3[[#This Row],[patient_id]])</f>
        <v>45670</v>
      </c>
      <c r="L721" s="1">
        <f>TableRefills3[[#This Row],[refill_date]]+TableRefills3[[#This Row],[quantity_days]]</f>
        <v>45710</v>
      </c>
    </row>
    <row r="722" spans="1:12" x14ac:dyDescent="0.25">
      <c r="A722" t="s">
        <v>165</v>
      </c>
      <c r="B722" t="s">
        <v>1932</v>
      </c>
      <c r="C722" s="1">
        <v>45708</v>
      </c>
      <c r="D722" s="9">
        <f t="shared" si="22"/>
        <v>3</v>
      </c>
      <c r="E722">
        <v>21</v>
      </c>
      <c r="F722" s="1">
        <f t="shared" si="23"/>
        <v>45689</v>
      </c>
      <c r="G722" s="1">
        <f>IF(TableRefills3[[#This Row],[prev_refill_days]]="","",TableRefills3[[#This Row],[prev_refill_days]]+TableRefills3[[#This Row],[quantity_days]])</f>
        <v>45710</v>
      </c>
      <c r="H722">
        <f>IF(TableRefills3[[#This Row],[prev_refill_end]]="","",TableRefills3[[#This Row],[refill_date]]-TableRefills3[[#This Row],[prev_refill_end]])</f>
        <v>-2</v>
      </c>
      <c r="I722">
        <f>IF(TableRefills3[[#This Row],[gap_days]]="",0,IF(TableRefills3[[#This Row],[gap_days]]&gt;30,1,0))</f>
        <v>0</v>
      </c>
      <c r="J722">
        <f>_xlfn.MAXIFS(TableRefills3[discountinuation_flag], TableRefills3[patient_id], A722)</f>
        <v>0</v>
      </c>
      <c r="K722" s="1">
        <f>_xlfn.MINIFS(C:C,A:A,TableRefills3[[#This Row],[patient_id]])</f>
        <v>45670</v>
      </c>
      <c r="L722" s="1">
        <f>TableRefills3[[#This Row],[refill_date]]+TableRefills3[[#This Row],[quantity_days]]</f>
        <v>45729</v>
      </c>
    </row>
    <row r="723" spans="1:12" x14ac:dyDescent="0.25">
      <c r="A723" t="s">
        <v>166</v>
      </c>
      <c r="B723" t="s">
        <v>1936</v>
      </c>
      <c r="C723" s="1">
        <v>45715</v>
      </c>
      <c r="D723" s="9">
        <f t="shared" si="22"/>
        <v>1</v>
      </c>
      <c r="E723">
        <v>21</v>
      </c>
      <c r="F723" s="1" t="str">
        <f t="shared" si="23"/>
        <v/>
      </c>
      <c r="G723" s="1" t="str">
        <f>IF(TableRefills3[[#This Row],[prev_refill_days]]="","",TableRefills3[[#This Row],[prev_refill_days]]+TableRefills3[[#This Row],[quantity_days]])</f>
        <v/>
      </c>
      <c r="H723" t="str">
        <f>IF(TableRefills3[[#This Row],[prev_refill_end]]="","",TableRefills3[[#This Row],[refill_date]]-TableRefills3[[#This Row],[prev_refill_end]])</f>
        <v/>
      </c>
      <c r="I723">
        <f>IF(TableRefills3[[#This Row],[gap_days]]="",0,IF(TableRefills3[[#This Row],[gap_days]]&gt;30,1,0))</f>
        <v>0</v>
      </c>
      <c r="J723">
        <f>_xlfn.MAXIFS(TableRefills3[discountinuation_flag], TableRefills3[patient_id], A723)</f>
        <v>0</v>
      </c>
      <c r="K723" s="1">
        <f>_xlfn.MINIFS(C:C,A:A,TableRefills3[[#This Row],[patient_id]])</f>
        <v>45715</v>
      </c>
      <c r="L723" s="1">
        <f>TableRefills3[[#This Row],[refill_date]]+TableRefills3[[#This Row],[quantity_days]]</f>
        <v>45736</v>
      </c>
    </row>
    <row r="724" spans="1:12" x14ac:dyDescent="0.25">
      <c r="A724" t="s">
        <v>166</v>
      </c>
      <c r="B724" t="s">
        <v>1936</v>
      </c>
      <c r="C724" s="1">
        <v>45735</v>
      </c>
      <c r="D724" s="9">
        <f t="shared" si="22"/>
        <v>2</v>
      </c>
      <c r="E724">
        <v>21</v>
      </c>
      <c r="F724" s="1">
        <f t="shared" si="23"/>
        <v>45715</v>
      </c>
      <c r="G724" s="1">
        <f>IF(TableRefills3[[#This Row],[prev_refill_days]]="","",TableRefills3[[#This Row],[prev_refill_days]]+TableRefills3[[#This Row],[quantity_days]])</f>
        <v>45736</v>
      </c>
      <c r="H724">
        <f>IF(TableRefills3[[#This Row],[prev_refill_end]]="","",TableRefills3[[#This Row],[refill_date]]-TableRefills3[[#This Row],[prev_refill_end]])</f>
        <v>-1</v>
      </c>
      <c r="I724">
        <f>IF(TableRefills3[[#This Row],[gap_days]]="",0,IF(TableRefills3[[#This Row],[gap_days]]&gt;30,1,0))</f>
        <v>0</v>
      </c>
      <c r="J724">
        <f>_xlfn.MAXIFS(TableRefills3[discountinuation_flag], TableRefills3[patient_id], A724)</f>
        <v>0</v>
      </c>
      <c r="K724" s="1">
        <f>_xlfn.MINIFS(C:C,A:A,TableRefills3[[#This Row],[patient_id]])</f>
        <v>45715</v>
      </c>
      <c r="L724" s="1">
        <f>TableRefills3[[#This Row],[refill_date]]+TableRefills3[[#This Row],[quantity_days]]</f>
        <v>45756</v>
      </c>
    </row>
    <row r="725" spans="1:12" x14ac:dyDescent="0.25">
      <c r="A725" t="s">
        <v>166</v>
      </c>
      <c r="B725" t="s">
        <v>1936</v>
      </c>
      <c r="C725" s="1">
        <v>45759</v>
      </c>
      <c r="D725" s="9">
        <f t="shared" si="22"/>
        <v>3</v>
      </c>
      <c r="E725">
        <v>21</v>
      </c>
      <c r="F725" s="1">
        <f t="shared" si="23"/>
        <v>45735</v>
      </c>
      <c r="G725" s="1">
        <f>IF(TableRefills3[[#This Row],[prev_refill_days]]="","",TableRefills3[[#This Row],[prev_refill_days]]+TableRefills3[[#This Row],[quantity_days]])</f>
        <v>45756</v>
      </c>
      <c r="H725">
        <f>IF(TableRefills3[[#This Row],[prev_refill_end]]="","",TableRefills3[[#This Row],[refill_date]]-TableRefills3[[#This Row],[prev_refill_end]])</f>
        <v>3</v>
      </c>
      <c r="I725">
        <f>IF(TableRefills3[[#This Row],[gap_days]]="",0,IF(TableRefills3[[#This Row],[gap_days]]&gt;30,1,0))</f>
        <v>0</v>
      </c>
      <c r="J725">
        <f>_xlfn.MAXIFS(TableRefills3[discountinuation_flag], TableRefills3[patient_id], A725)</f>
        <v>0</v>
      </c>
      <c r="K725" s="1">
        <f>_xlfn.MINIFS(C:C,A:A,TableRefills3[[#This Row],[patient_id]])</f>
        <v>45715</v>
      </c>
      <c r="L725" s="1">
        <f>TableRefills3[[#This Row],[refill_date]]+TableRefills3[[#This Row],[quantity_days]]</f>
        <v>45780</v>
      </c>
    </row>
    <row r="726" spans="1:12" x14ac:dyDescent="0.25">
      <c r="A726" t="s">
        <v>166</v>
      </c>
      <c r="B726" t="s">
        <v>1936</v>
      </c>
      <c r="C726" s="1">
        <v>45779</v>
      </c>
      <c r="D726" s="9">
        <f t="shared" si="22"/>
        <v>4</v>
      </c>
      <c r="E726">
        <v>21</v>
      </c>
      <c r="F726" s="1">
        <f t="shared" si="23"/>
        <v>45759</v>
      </c>
      <c r="G726" s="1">
        <f>IF(TableRefills3[[#This Row],[prev_refill_days]]="","",TableRefills3[[#This Row],[prev_refill_days]]+TableRefills3[[#This Row],[quantity_days]])</f>
        <v>45780</v>
      </c>
      <c r="H726">
        <f>IF(TableRefills3[[#This Row],[prev_refill_end]]="","",TableRefills3[[#This Row],[refill_date]]-TableRefills3[[#This Row],[prev_refill_end]])</f>
        <v>-1</v>
      </c>
      <c r="I726">
        <f>IF(TableRefills3[[#This Row],[gap_days]]="",0,IF(TableRefills3[[#This Row],[gap_days]]&gt;30,1,0))</f>
        <v>0</v>
      </c>
      <c r="J726">
        <f>_xlfn.MAXIFS(TableRefills3[discountinuation_flag], TableRefills3[patient_id], A726)</f>
        <v>0</v>
      </c>
      <c r="K726" s="1">
        <f>_xlfn.MINIFS(C:C,A:A,TableRefills3[[#This Row],[patient_id]])</f>
        <v>45715</v>
      </c>
      <c r="L726" s="1">
        <f>TableRefills3[[#This Row],[refill_date]]+TableRefills3[[#This Row],[quantity_days]]</f>
        <v>45800</v>
      </c>
    </row>
    <row r="727" spans="1:12" x14ac:dyDescent="0.25">
      <c r="A727" t="s">
        <v>166</v>
      </c>
      <c r="B727" t="s">
        <v>1936</v>
      </c>
      <c r="C727" s="1">
        <v>45802</v>
      </c>
      <c r="D727" s="9">
        <f t="shared" si="22"/>
        <v>5</v>
      </c>
      <c r="E727">
        <v>21</v>
      </c>
      <c r="F727" s="1">
        <f t="shared" si="23"/>
        <v>45779</v>
      </c>
      <c r="G727" s="1">
        <f>IF(TableRefills3[[#This Row],[prev_refill_days]]="","",TableRefills3[[#This Row],[prev_refill_days]]+TableRefills3[[#This Row],[quantity_days]])</f>
        <v>45800</v>
      </c>
      <c r="H727">
        <f>IF(TableRefills3[[#This Row],[prev_refill_end]]="","",TableRefills3[[#This Row],[refill_date]]-TableRefills3[[#This Row],[prev_refill_end]])</f>
        <v>2</v>
      </c>
      <c r="I727">
        <f>IF(TableRefills3[[#This Row],[gap_days]]="",0,IF(TableRefills3[[#This Row],[gap_days]]&gt;30,1,0))</f>
        <v>0</v>
      </c>
      <c r="J727">
        <f>_xlfn.MAXIFS(TableRefills3[discountinuation_flag], TableRefills3[patient_id], A727)</f>
        <v>0</v>
      </c>
      <c r="K727" s="1">
        <f>_xlfn.MINIFS(C:C,A:A,TableRefills3[[#This Row],[patient_id]])</f>
        <v>45715</v>
      </c>
      <c r="L727" s="1">
        <f>TableRefills3[[#This Row],[refill_date]]+TableRefills3[[#This Row],[quantity_days]]</f>
        <v>45823</v>
      </c>
    </row>
    <row r="728" spans="1:12" x14ac:dyDescent="0.25">
      <c r="A728" t="s">
        <v>166</v>
      </c>
      <c r="B728" t="s">
        <v>1936</v>
      </c>
      <c r="C728" s="1">
        <v>45823</v>
      </c>
      <c r="D728" s="9">
        <f t="shared" si="22"/>
        <v>6</v>
      </c>
      <c r="E728">
        <v>21</v>
      </c>
      <c r="F728" s="1">
        <f t="shared" si="23"/>
        <v>45802</v>
      </c>
      <c r="G728" s="1">
        <f>IF(TableRefills3[[#This Row],[prev_refill_days]]="","",TableRefills3[[#This Row],[prev_refill_days]]+TableRefills3[[#This Row],[quantity_days]])</f>
        <v>45823</v>
      </c>
      <c r="H728">
        <f>IF(TableRefills3[[#This Row],[prev_refill_end]]="","",TableRefills3[[#This Row],[refill_date]]-TableRefills3[[#This Row],[prev_refill_end]])</f>
        <v>0</v>
      </c>
      <c r="I728">
        <f>IF(TableRefills3[[#This Row],[gap_days]]="",0,IF(TableRefills3[[#This Row],[gap_days]]&gt;30,1,0))</f>
        <v>0</v>
      </c>
      <c r="J728">
        <f>_xlfn.MAXIFS(TableRefills3[discountinuation_flag], TableRefills3[patient_id], A728)</f>
        <v>0</v>
      </c>
      <c r="K728" s="1">
        <f>_xlfn.MINIFS(C:C,A:A,TableRefills3[[#This Row],[patient_id]])</f>
        <v>45715</v>
      </c>
      <c r="L728" s="1">
        <f>TableRefills3[[#This Row],[refill_date]]+TableRefills3[[#This Row],[quantity_days]]</f>
        <v>45844</v>
      </c>
    </row>
    <row r="729" spans="1:12" x14ac:dyDescent="0.25">
      <c r="A729" t="s">
        <v>167</v>
      </c>
      <c r="B729" t="s">
        <v>1943</v>
      </c>
      <c r="C729" s="1">
        <v>45822</v>
      </c>
      <c r="D729" s="9">
        <f t="shared" si="22"/>
        <v>1</v>
      </c>
      <c r="E729">
        <v>21</v>
      </c>
      <c r="F729" s="1" t="str">
        <f t="shared" si="23"/>
        <v/>
      </c>
      <c r="G729" s="1" t="str">
        <f>IF(TableRefills3[[#This Row],[prev_refill_days]]="","",TableRefills3[[#This Row],[prev_refill_days]]+TableRefills3[[#This Row],[quantity_days]])</f>
        <v/>
      </c>
      <c r="H729" t="str">
        <f>IF(TableRefills3[[#This Row],[prev_refill_end]]="","",TableRefills3[[#This Row],[refill_date]]-TableRefills3[[#This Row],[prev_refill_end]])</f>
        <v/>
      </c>
      <c r="I729">
        <f>IF(TableRefills3[[#This Row],[gap_days]]="",0,IF(TableRefills3[[#This Row],[gap_days]]&gt;30,1,0))</f>
        <v>0</v>
      </c>
      <c r="J729">
        <f>_xlfn.MAXIFS(TableRefills3[discountinuation_flag], TableRefills3[patient_id], A729)</f>
        <v>0</v>
      </c>
      <c r="K729" s="1">
        <f>_xlfn.MINIFS(C:C,A:A,TableRefills3[[#This Row],[patient_id]])</f>
        <v>45822</v>
      </c>
      <c r="L729" s="1">
        <f>TableRefills3[[#This Row],[refill_date]]+TableRefills3[[#This Row],[quantity_days]]</f>
        <v>45843</v>
      </c>
    </row>
    <row r="730" spans="1:12" x14ac:dyDescent="0.25">
      <c r="A730" t="s">
        <v>167</v>
      </c>
      <c r="B730" t="s">
        <v>1943</v>
      </c>
      <c r="C730" s="1">
        <v>45840</v>
      </c>
      <c r="D730" s="9">
        <f t="shared" si="22"/>
        <v>2</v>
      </c>
      <c r="E730">
        <v>21</v>
      </c>
      <c r="F730" s="1">
        <f t="shared" si="23"/>
        <v>45822</v>
      </c>
      <c r="G730" s="1">
        <f>IF(TableRefills3[[#This Row],[prev_refill_days]]="","",TableRefills3[[#This Row],[prev_refill_days]]+TableRefills3[[#This Row],[quantity_days]])</f>
        <v>45843</v>
      </c>
      <c r="H730">
        <f>IF(TableRefills3[[#This Row],[prev_refill_end]]="","",TableRefills3[[#This Row],[refill_date]]-TableRefills3[[#This Row],[prev_refill_end]])</f>
        <v>-3</v>
      </c>
      <c r="I730">
        <f>IF(TableRefills3[[#This Row],[gap_days]]="",0,IF(TableRefills3[[#This Row],[gap_days]]&gt;30,1,0))</f>
        <v>0</v>
      </c>
      <c r="J730">
        <f>_xlfn.MAXIFS(TableRefills3[discountinuation_flag], TableRefills3[patient_id], A730)</f>
        <v>0</v>
      </c>
      <c r="K730" s="1">
        <f>_xlfn.MINIFS(C:C,A:A,TableRefills3[[#This Row],[patient_id]])</f>
        <v>45822</v>
      </c>
      <c r="L730" s="1">
        <f>TableRefills3[[#This Row],[refill_date]]+TableRefills3[[#This Row],[quantity_days]]</f>
        <v>45861</v>
      </c>
    </row>
    <row r="731" spans="1:12" x14ac:dyDescent="0.25">
      <c r="A731" t="s">
        <v>167</v>
      </c>
      <c r="B731" t="s">
        <v>1943</v>
      </c>
      <c r="C731" s="1">
        <v>45861</v>
      </c>
      <c r="D731" s="9">
        <f t="shared" si="22"/>
        <v>3</v>
      </c>
      <c r="E731">
        <v>21</v>
      </c>
      <c r="F731" s="1">
        <f t="shared" si="23"/>
        <v>45840</v>
      </c>
      <c r="G731" s="1">
        <f>IF(TableRefills3[[#This Row],[prev_refill_days]]="","",TableRefills3[[#This Row],[prev_refill_days]]+TableRefills3[[#This Row],[quantity_days]])</f>
        <v>45861</v>
      </c>
      <c r="H731">
        <f>IF(TableRefills3[[#This Row],[prev_refill_end]]="","",TableRefills3[[#This Row],[refill_date]]-TableRefills3[[#This Row],[prev_refill_end]])</f>
        <v>0</v>
      </c>
      <c r="I731">
        <f>IF(TableRefills3[[#This Row],[gap_days]]="",0,IF(TableRefills3[[#This Row],[gap_days]]&gt;30,1,0))</f>
        <v>0</v>
      </c>
      <c r="J731">
        <f>_xlfn.MAXIFS(TableRefills3[discountinuation_flag], TableRefills3[patient_id], A731)</f>
        <v>0</v>
      </c>
      <c r="K731" s="1">
        <f>_xlfn.MINIFS(C:C,A:A,TableRefills3[[#This Row],[patient_id]])</f>
        <v>45822</v>
      </c>
      <c r="L731" s="1">
        <f>TableRefills3[[#This Row],[refill_date]]+TableRefills3[[#This Row],[quantity_days]]</f>
        <v>45882</v>
      </c>
    </row>
    <row r="732" spans="1:12" x14ac:dyDescent="0.25">
      <c r="A732" t="s">
        <v>167</v>
      </c>
      <c r="B732" t="s">
        <v>1943</v>
      </c>
      <c r="C732" s="1">
        <v>45880</v>
      </c>
      <c r="D732" s="9">
        <f t="shared" si="22"/>
        <v>4</v>
      </c>
      <c r="E732">
        <v>21</v>
      </c>
      <c r="F732" s="1">
        <f t="shared" si="23"/>
        <v>45861</v>
      </c>
      <c r="G732" s="1">
        <f>IF(TableRefills3[[#This Row],[prev_refill_days]]="","",TableRefills3[[#This Row],[prev_refill_days]]+TableRefills3[[#This Row],[quantity_days]])</f>
        <v>45882</v>
      </c>
      <c r="H732">
        <f>IF(TableRefills3[[#This Row],[prev_refill_end]]="","",TableRefills3[[#This Row],[refill_date]]-TableRefills3[[#This Row],[prev_refill_end]])</f>
        <v>-2</v>
      </c>
      <c r="I732">
        <f>IF(TableRefills3[[#This Row],[gap_days]]="",0,IF(TableRefills3[[#This Row],[gap_days]]&gt;30,1,0))</f>
        <v>0</v>
      </c>
      <c r="J732">
        <f>_xlfn.MAXIFS(TableRefills3[discountinuation_flag], TableRefills3[patient_id], A732)</f>
        <v>0</v>
      </c>
      <c r="K732" s="1">
        <f>_xlfn.MINIFS(C:C,A:A,TableRefills3[[#This Row],[patient_id]])</f>
        <v>45822</v>
      </c>
      <c r="L732" s="1">
        <f>TableRefills3[[#This Row],[refill_date]]+TableRefills3[[#This Row],[quantity_days]]</f>
        <v>45901</v>
      </c>
    </row>
    <row r="733" spans="1:12" x14ac:dyDescent="0.25">
      <c r="A733" t="s">
        <v>167</v>
      </c>
      <c r="B733" t="s">
        <v>1943</v>
      </c>
      <c r="C733" s="1">
        <v>45898</v>
      </c>
      <c r="D733" s="9">
        <f t="shared" si="22"/>
        <v>5</v>
      </c>
      <c r="E733">
        <v>21</v>
      </c>
      <c r="F733" s="1">
        <f t="shared" si="23"/>
        <v>45880</v>
      </c>
      <c r="G733" s="1">
        <f>IF(TableRefills3[[#This Row],[prev_refill_days]]="","",TableRefills3[[#This Row],[prev_refill_days]]+TableRefills3[[#This Row],[quantity_days]])</f>
        <v>45901</v>
      </c>
      <c r="H733">
        <f>IF(TableRefills3[[#This Row],[prev_refill_end]]="","",TableRefills3[[#This Row],[refill_date]]-TableRefills3[[#This Row],[prev_refill_end]])</f>
        <v>-3</v>
      </c>
      <c r="I733">
        <f>IF(TableRefills3[[#This Row],[gap_days]]="",0,IF(TableRefills3[[#This Row],[gap_days]]&gt;30,1,0))</f>
        <v>0</v>
      </c>
      <c r="J733">
        <f>_xlfn.MAXIFS(TableRefills3[discountinuation_flag], TableRefills3[patient_id], A733)</f>
        <v>0</v>
      </c>
      <c r="K733" s="1">
        <f>_xlfn.MINIFS(C:C,A:A,TableRefills3[[#This Row],[patient_id]])</f>
        <v>45822</v>
      </c>
      <c r="L733" s="1">
        <f>TableRefills3[[#This Row],[refill_date]]+TableRefills3[[#This Row],[quantity_days]]</f>
        <v>45919</v>
      </c>
    </row>
    <row r="734" spans="1:12" x14ac:dyDescent="0.25">
      <c r="A734" t="s">
        <v>167</v>
      </c>
      <c r="B734" t="s">
        <v>1943</v>
      </c>
      <c r="C734" s="1">
        <v>45921</v>
      </c>
      <c r="D734" s="9">
        <f t="shared" si="22"/>
        <v>6</v>
      </c>
      <c r="E734">
        <v>21</v>
      </c>
      <c r="F734" s="1">
        <f t="shared" si="23"/>
        <v>45898</v>
      </c>
      <c r="G734" s="1">
        <f>IF(TableRefills3[[#This Row],[prev_refill_days]]="","",TableRefills3[[#This Row],[prev_refill_days]]+TableRefills3[[#This Row],[quantity_days]])</f>
        <v>45919</v>
      </c>
      <c r="H734">
        <f>IF(TableRefills3[[#This Row],[prev_refill_end]]="","",TableRefills3[[#This Row],[refill_date]]-TableRefills3[[#This Row],[prev_refill_end]])</f>
        <v>2</v>
      </c>
      <c r="I734">
        <f>IF(TableRefills3[[#This Row],[gap_days]]="",0,IF(TableRefills3[[#This Row],[gap_days]]&gt;30,1,0))</f>
        <v>0</v>
      </c>
      <c r="J734">
        <f>_xlfn.MAXIFS(TableRefills3[discountinuation_flag], TableRefills3[patient_id], A734)</f>
        <v>0</v>
      </c>
      <c r="K734" s="1">
        <f>_xlfn.MINIFS(C:C,A:A,TableRefills3[[#This Row],[patient_id]])</f>
        <v>45822</v>
      </c>
      <c r="L734" s="1">
        <f>TableRefills3[[#This Row],[refill_date]]+TableRefills3[[#This Row],[quantity_days]]</f>
        <v>45942</v>
      </c>
    </row>
    <row r="735" spans="1:12" x14ac:dyDescent="0.25">
      <c r="A735" t="s">
        <v>168</v>
      </c>
      <c r="B735" t="s">
        <v>1950</v>
      </c>
      <c r="C735" s="1">
        <v>45761</v>
      </c>
      <c r="D735" s="9">
        <f t="shared" si="22"/>
        <v>1</v>
      </c>
      <c r="E735">
        <v>21</v>
      </c>
      <c r="F735" s="1" t="str">
        <f t="shared" si="23"/>
        <v/>
      </c>
      <c r="G735" s="1" t="str">
        <f>IF(TableRefills3[[#This Row],[prev_refill_days]]="","",TableRefills3[[#This Row],[prev_refill_days]]+TableRefills3[[#This Row],[quantity_days]])</f>
        <v/>
      </c>
      <c r="H735" t="str">
        <f>IF(TableRefills3[[#This Row],[prev_refill_end]]="","",TableRefills3[[#This Row],[refill_date]]-TableRefills3[[#This Row],[prev_refill_end]])</f>
        <v/>
      </c>
      <c r="I735">
        <f>IF(TableRefills3[[#This Row],[gap_days]]="",0,IF(TableRefills3[[#This Row],[gap_days]]&gt;30,1,0))</f>
        <v>0</v>
      </c>
      <c r="J735">
        <f>_xlfn.MAXIFS(TableRefills3[discountinuation_flag], TableRefills3[patient_id], A735)</f>
        <v>0</v>
      </c>
      <c r="K735" s="1">
        <f>_xlfn.MINIFS(C:C,A:A,TableRefills3[[#This Row],[patient_id]])</f>
        <v>45761</v>
      </c>
      <c r="L735" s="1">
        <f>TableRefills3[[#This Row],[refill_date]]+TableRefills3[[#This Row],[quantity_days]]</f>
        <v>45782</v>
      </c>
    </row>
    <row r="736" spans="1:12" x14ac:dyDescent="0.25">
      <c r="A736" t="s">
        <v>168</v>
      </c>
      <c r="B736" t="s">
        <v>1950</v>
      </c>
      <c r="C736" s="1">
        <v>45780</v>
      </c>
      <c r="D736" s="9">
        <f t="shared" si="22"/>
        <v>2</v>
      </c>
      <c r="E736">
        <v>21</v>
      </c>
      <c r="F736" s="1">
        <f t="shared" si="23"/>
        <v>45761</v>
      </c>
      <c r="G736" s="1">
        <f>IF(TableRefills3[[#This Row],[prev_refill_days]]="","",TableRefills3[[#This Row],[prev_refill_days]]+TableRefills3[[#This Row],[quantity_days]])</f>
        <v>45782</v>
      </c>
      <c r="H736">
        <f>IF(TableRefills3[[#This Row],[prev_refill_end]]="","",TableRefills3[[#This Row],[refill_date]]-TableRefills3[[#This Row],[prev_refill_end]])</f>
        <v>-2</v>
      </c>
      <c r="I736">
        <f>IF(TableRefills3[[#This Row],[gap_days]]="",0,IF(TableRefills3[[#This Row],[gap_days]]&gt;30,1,0))</f>
        <v>0</v>
      </c>
      <c r="J736">
        <f>_xlfn.MAXIFS(TableRefills3[discountinuation_flag], TableRefills3[patient_id], A736)</f>
        <v>0</v>
      </c>
      <c r="K736" s="1">
        <f>_xlfn.MINIFS(C:C,A:A,TableRefills3[[#This Row],[patient_id]])</f>
        <v>45761</v>
      </c>
      <c r="L736" s="1">
        <f>TableRefills3[[#This Row],[refill_date]]+TableRefills3[[#This Row],[quantity_days]]</f>
        <v>45801</v>
      </c>
    </row>
    <row r="737" spans="1:12" x14ac:dyDescent="0.25">
      <c r="A737" t="s">
        <v>168</v>
      </c>
      <c r="B737" t="s">
        <v>1950</v>
      </c>
      <c r="C737" s="1">
        <v>45802</v>
      </c>
      <c r="D737" s="9">
        <f t="shared" si="22"/>
        <v>3</v>
      </c>
      <c r="E737">
        <v>21</v>
      </c>
      <c r="F737" s="1">
        <f t="shared" si="23"/>
        <v>45780</v>
      </c>
      <c r="G737" s="1">
        <f>IF(TableRefills3[[#This Row],[prev_refill_days]]="","",TableRefills3[[#This Row],[prev_refill_days]]+TableRefills3[[#This Row],[quantity_days]])</f>
        <v>45801</v>
      </c>
      <c r="H737">
        <f>IF(TableRefills3[[#This Row],[prev_refill_end]]="","",TableRefills3[[#This Row],[refill_date]]-TableRefills3[[#This Row],[prev_refill_end]])</f>
        <v>1</v>
      </c>
      <c r="I737">
        <f>IF(TableRefills3[[#This Row],[gap_days]]="",0,IF(TableRefills3[[#This Row],[gap_days]]&gt;30,1,0))</f>
        <v>0</v>
      </c>
      <c r="J737">
        <f>_xlfn.MAXIFS(TableRefills3[discountinuation_flag], TableRefills3[patient_id], A737)</f>
        <v>0</v>
      </c>
      <c r="K737" s="1">
        <f>_xlfn.MINIFS(C:C,A:A,TableRefills3[[#This Row],[patient_id]])</f>
        <v>45761</v>
      </c>
      <c r="L737" s="1">
        <f>TableRefills3[[#This Row],[refill_date]]+TableRefills3[[#This Row],[quantity_days]]</f>
        <v>45823</v>
      </c>
    </row>
    <row r="738" spans="1:12" x14ac:dyDescent="0.25">
      <c r="A738" t="s">
        <v>168</v>
      </c>
      <c r="B738" t="s">
        <v>1950</v>
      </c>
      <c r="C738" s="1">
        <v>45821</v>
      </c>
      <c r="D738" s="9">
        <f t="shared" si="22"/>
        <v>4</v>
      </c>
      <c r="E738">
        <v>21</v>
      </c>
      <c r="F738" s="1">
        <f t="shared" si="23"/>
        <v>45802</v>
      </c>
      <c r="G738" s="1">
        <f>IF(TableRefills3[[#This Row],[prev_refill_days]]="","",TableRefills3[[#This Row],[prev_refill_days]]+TableRefills3[[#This Row],[quantity_days]])</f>
        <v>45823</v>
      </c>
      <c r="H738">
        <f>IF(TableRefills3[[#This Row],[prev_refill_end]]="","",TableRefills3[[#This Row],[refill_date]]-TableRefills3[[#This Row],[prev_refill_end]])</f>
        <v>-2</v>
      </c>
      <c r="I738">
        <f>IF(TableRefills3[[#This Row],[gap_days]]="",0,IF(TableRefills3[[#This Row],[gap_days]]&gt;30,1,0))</f>
        <v>0</v>
      </c>
      <c r="J738">
        <f>_xlfn.MAXIFS(TableRefills3[discountinuation_flag], TableRefills3[patient_id], A738)</f>
        <v>0</v>
      </c>
      <c r="K738" s="1">
        <f>_xlfn.MINIFS(C:C,A:A,TableRefills3[[#This Row],[patient_id]])</f>
        <v>45761</v>
      </c>
      <c r="L738" s="1">
        <f>TableRefills3[[#This Row],[refill_date]]+TableRefills3[[#This Row],[quantity_days]]</f>
        <v>45842</v>
      </c>
    </row>
    <row r="739" spans="1:12" x14ac:dyDescent="0.25">
      <c r="A739" t="s">
        <v>168</v>
      </c>
      <c r="B739" t="s">
        <v>1950</v>
      </c>
      <c r="C739" s="1">
        <v>45843</v>
      </c>
      <c r="D739" s="9">
        <f t="shared" si="22"/>
        <v>5</v>
      </c>
      <c r="E739">
        <v>21</v>
      </c>
      <c r="F739" s="1">
        <f t="shared" si="23"/>
        <v>45821</v>
      </c>
      <c r="G739" s="1">
        <f>IF(TableRefills3[[#This Row],[prev_refill_days]]="","",TableRefills3[[#This Row],[prev_refill_days]]+TableRefills3[[#This Row],[quantity_days]])</f>
        <v>45842</v>
      </c>
      <c r="H739">
        <f>IF(TableRefills3[[#This Row],[prev_refill_end]]="","",TableRefills3[[#This Row],[refill_date]]-TableRefills3[[#This Row],[prev_refill_end]])</f>
        <v>1</v>
      </c>
      <c r="I739">
        <f>IF(TableRefills3[[#This Row],[gap_days]]="",0,IF(TableRefills3[[#This Row],[gap_days]]&gt;30,1,0))</f>
        <v>0</v>
      </c>
      <c r="J739">
        <f>_xlfn.MAXIFS(TableRefills3[discountinuation_flag], TableRefills3[patient_id], A739)</f>
        <v>0</v>
      </c>
      <c r="K739" s="1">
        <f>_xlfn.MINIFS(C:C,A:A,TableRefills3[[#This Row],[patient_id]])</f>
        <v>45761</v>
      </c>
      <c r="L739" s="1">
        <f>TableRefills3[[#This Row],[refill_date]]+TableRefills3[[#This Row],[quantity_days]]</f>
        <v>45864</v>
      </c>
    </row>
    <row r="740" spans="1:12" x14ac:dyDescent="0.25">
      <c r="A740" t="s">
        <v>168</v>
      </c>
      <c r="B740" t="s">
        <v>1950</v>
      </c>
      <c r="C740" s="1">
        <v>45867</v>
      </c>
      <c r="D740" s="9">
        <f t="shared" si="22"/>
        <v>6</v>
      </c>
      <c r="E740">
        <v>21</v>
      </c>
      <c r="F740" s="1">
        <f t="shared" si="23"/>
        <v>45843</v>
      </c>
      <c r="G740" s="1">
        <f>IF(TableRefills3[[#This Row],[prev_refill_days]]="","",TableRefills3[[#This Row],[prev_refill_days]]+TableRefills3[[#This Row],[quantity_days]])</f>
        <v>45864</v>
      </c>
      <c r="H740">
        <f>IF(TableRefills3[[#This Row],[prev_refill_end]]="","",TableRefills3[[#This Row],[refill_date]]-TableRefills3[[#This Row],[prev_refill_end]])</f>
        <v>3</v>
      </c>
      <c r="I740">
        <f>IF(TableRefills3[[#This Row],[gap_days]]="",0,IF(TableRefills3[[#This Row],[gap_days]]&gt;30,1,0))</f>
        <v>0</v>
      </c>
      <c r="J740">
        <f>_xlfn.MAXIFS(TableRefills3[discountinuation_flag], TableRefills3[patient_id], A740)</f>
        <v>0</v>
      </c>
      <c r="K740" s="1">
        <f>_xlfn.MINIFS(C:C,A:A,TableRefills3[[#This Row],[patient_id]])</f>
        <v>45761</v>
      </c>
      <c r="L740" s="1">
        <f>TableRefills3[[#This Row],[refill_date]]+TableRefills3[[#This Row],[quantity_days]]</f>
        <v>45888</v>
      </c>
    </row>
    <row r="741" spans="1:12" x14ac:dyDescent="0.25">
      <c r="A741" t="s">
        <v>169</v>
      </c>
      <c r="B741" t="s">
        <v>1957</v>
      </c>
      <c r="C741" s="1">
        <v>45678</v>
      </c>
      <c r="D741" s="9">
        <f t="shared" si="22"/>
        <v>1</v>
      </c>
      <c r="E741">
        <v>30</v>
      </c>
      <c r="F741" s="1" t="str">
        <f t="shared" si="23"/>
        <v/>
      </c>
      <c r="G741" s="1" t="str">
        <f>IF(TableRefills3[[#This Row],[prev_refill_days]]="","",TableRefills3[[#This Row],[prev_refill_days]]+TableRefills3[[#This Row],[quantity_days]])</f>
        <v/>
      </c>
      <c r="H741" t="str">
        <f>IF(TableRefills3[[#This Row],[prev_refill_end]]="","",TableRefills3[[#This Row],[refill_date]]-TableRefills3[[#This Row],[prev_refill_end]])</f>
        <v/>
      </c>
      <c r="I741">
        <f>IF(TableRefills3[[#This Row],[gap_days]]="",0,IF(TableRefills3[[#This Row],[gap_days]]&gt;30,1,0))</f>
        <v>0</v>
      </c>
      <c r="J741">
        <f>_xlfn.MAXIFS(TableRefills3[discountinuation_flag], TableRefills3[patient_id], A741)</f>
        <v>0</v>
      </c>
      <c r="K741" s="1">
        <f>_xlfn.MINIFS(C:C,A:A,TableRefills3[[#This Row],[patient_id]])</f>
        <v>45678</v>
      </c>
      <c r="L741" s="1">
        <f>TableRefills3[[#This Row],[refill_date]]+TableRefills3[[#This Row],[quantity_days]]</f>
        <v>45708</v>
      </c>
    </row>
    <row r="742" spans="1:12" x14ac:dyDescent="0.25">
      <c r="A742" t="s">
        <v>169</v>
      </c>
      <c r="B742" t="s">
        <v>1957</v>
      </c>
      <c r="C742" s="1">
        <v>45706</v>
      </c>
      <c r="D742" s="9">
        <f t="shared" si="22"/>
        <v>2</v>
      </c>
      <c r="E742">
        <v>30</v>
      </c>
      <c r="F742" s="1">
        <f t="shared" si="23"/>
        <v>45678</v>
      </c>
      <c r="G742" s="1">
        <f>IF(TableRefills3[[#This Row],[prev_refill_days]]="","",TableRefills3[[#This Row],[prev_refill_days]]+TableRefills3[[#This Row],[quantity_days]])</f>
        <v>45708</v>
      </c>
      <c r="H742">
        <f>IF(TableRefills3[[#This Row],[prev_refill_end]]="","",TableRefills3[[#This Row],[refill_date]]-TableRefills3[[#This Row],[prev_refill_end]])</f>
        <v>-2</v>
      </c>
      <c r="I742">
        <f>IF(TableRefills3[[#This Row],[gap_days]]="",0,IF(TableRefills3[[#This Row],[gap_days]]&gt;30,1,0))</f>
        <v>0</v>
      </c>
      <c r="J742">
        <f>_xlfn.MAXIFS(TableRefills3[discountinuation_flag], TableRefills3[patient_id], A742)</f>
        <v>0</v>
      </c>
      <c r="K742" s="1">
        <f>_xlfn.MINIFS(C:C,A:A,TableRefills3[[#This Row],[patient_id]])</f>
        <v>45678</v>
      </c>
      <c r="L742" s="1">
        <f>TableRefills3[[#This Row],[refill_date]]+TableRefills3[[#This Row],[quantity_days]]</f>
        <v>45736</v>
      </c>
    </row>
    <row r="743" spans="1:12" x14ac:dyDescent="0.25">
      <c r="A743" t="s">
        <v>169</v>
      </c>
      <c r="B743" t="s">
        <v>1957</v>
      </c>
      <c r="C743" s="1">
        <v>45738</v>
      </c>
      <c r="D743" s="9">
        <f t="shared" si="22"/>
        <v>3</v>
      </c>
      <c r="E743">
        <v>30</v>
      </c>
      <c r="F743" s="1">
        <f t="shared" si="23"/>
        <v>45706</v>
      </c>
      <c r="G743" s="1">
        <f>IF(TableRefills3[[#This Row],[prev_refill_days]]="","",TableRefills3[[#This Row],[prev_refill_days]]+TableRefills3[[#This Row],[quantity_days]])</f>
        <v>45736</v>
      </c>
      <c r="H743">
        <f>IF(TableRefills3[[#This Row],[prev_refill_end]]="","",TableRefills3[[#This Row],[refill_date]]-TableRefills3[[#This Row],[prev_refill_end]])</f>
        <v>2</v>
      </c>
      <c r="I743">
        <f>IF(TableRefills3[[#This Row],[gap_days]]="",0,IF(TableRefills3[[#This Row],[gap_days]]&gt;30,1,0))</f>
        <v>0</v>
      </c>
      <c r="J743">
        <f>_xlfn.MAXIFS(TableRefills3[discountinuation_flag], TableRefills3[patient_id], A743)</f>
        <v>0</v>
      </c>
      <c r="K743" s="1">
        <f>_xlfn.MINIFS(C:C,A:A,TableRefills3[[#This Row],[patient_id]])</f>
        <v>45678</v>
      </c>
      <c r="L743" s="1">
        <f>TableRefills3[[#This Row],[refill_date]]+TableRefills3[[#This Row],[quantity_days]]</f>
        <v>45768</v>
      </c>
    </row>
    <row r="744" spans="1:12" x14ac:dyDescent="0.25">
      <c r="A744" t="s">
        <v>169</v>
      </c>
      <c r="B744" t="s">
        <v>1957</v>
      </c>
      <c r="C744" s="1">
        <v>45768</v>
      </c>
      <c r="D744" s="9">
        <f t="shared" si="22"/>
        <v>4</v>
      </c>
      <c r="E744">
        <v>30</v>
      </c>
      <c r="F744" s="1">
        <f t="shared" si="23"/>
        <v>45738</v>
      </c>
      <c r="G744" s="1">
        <f>IF(TableRefills3[[#This Row],[prev_refill_days]]="","",TableRefills3[[#This Row],[prev_refill_days]]+TableRefills3[[#This Row],[quantity_days]])</f>
        <v>45768</v>
      </c>
      <c r="H744">
        <f>IF(TableRefills3[[#This Row],[prev_refill_end]]="","",TableRefills3[[#This Row],[refill_date]]-TableRefills3[[#This Row],[prev_refill_end]])</f>
        <v>0</v>
      </c>
      <c r="I744">
        <f>IF(TableRefills3[[#This Row],[gap_days]]="",0,IF(TableRefills3[[#This Row],[gap_days]]&gt;30,1,0))</f>
        <v>0</v>
      </c>
      <c r="J744">
        <f>_xlfn.MAXIFS(TableRefills3[discountinuation_flag], TableRefills3[patient_id], A744)</f>
        <v>0</v>
      </c>
      <c r="K744" s="1">
        <f>_xlfn.MINIFS(C:C,A:A,TableRefills3[[#This Row],[patient_id]])</f>
        <v>45678</v>
      </c>
      <c r="L744" s="1">
        <f>TableRefills3[[#This Row],[refill_date]]+TableRefills3[[#This Row],[quantity_days]]</f>
        <v>45798</v>
      </c>
    </row>
    <row r="745" spans="1:12" x14ac:dyDescent="0.25">
      <c r="A745" t="s">
        <v>169</v>
      </c>
      <c r="B745" t="s">
        <v>1957</v>
      </c>
      <c r="C745" s="1">
        <v>45797</v>
      </c>
      <c r="D745" s="9">
        <f t="shared" si="22"/>
        <v>5</v>
      </c>
      <c r="E745">
        <v>30</v>
      </c>
      <c r="F745" s="1">
        <f t="shared" si="23"/>
        <v>45768</v>
      </c>
      <c r="G745" s="1">
        <f>IF(TableRefills3[[#This Row],[prev_refill_days]]="","",TableRefills3[[#This Row],[prev_refill_days]]+TableRefills3[[#This Row],[quantity_days]])</f>
        <v>45798</v>
      </c>
      <c r="H745">
        <f>IF(TableRefills3[[#This Row],[prev_refill_end]]="","",TableRefills3[[#This Row],[refill_date]]-TableRefills3[[#This Row],[prev_refill_end]])</f>
        <v>-1</v>
      </c>
      <c r="I745">
        <f>IF(TableRefills3[[#This Row],[gap_days]]="",0,IF(TableRefills3[[#This Row],[gap_days]]&gt;30,1,0))</f>
        <v>0</v>
      </c>
      <c r="J745">
        <f>_xlfn.MAXIFS(TableRefills3[discountinuation_flag], TableRefills3[patient_id], A745)</f>
        <v>0</v>
      </c>
      <c r="K745" s="1">
        <f>_xlfn.MINIFS(C:C,A:A,TableRefills3[[#This Row],[patient_id]])</f>
        <v>45678</v>
      </c>
      <c r="L745" s="1">
        <f>TableRefills3[[#This Row],[refill_date]]+TableRefills3[[#This Row],[quantity_days]]</f>
        <v>45827</v>
      </c>
    </row>
    <row r="746" spans="1:12" x14ac:dyDescent="0.25">
      <c r="A746" t="s">
        <v>169</v>
      </c>
      <c r="B746" t="s">
        <v>1957</v>
      </c>
      <c r="C746" s="1">
        <v>45830</v>
      </c>
      <c r="D746" s="9">
        <f t="shared" si="22"/>
        <v>6</v>
      </c>
      <c r="E746">
        <v>30</v>
      </c>
      <c r="F746" s="1">
        <f t="shared" si="23"/>
        <v>45797</v>
      </c>
      <c r="G746" s="1">
        <f>IF(TableRefills3[[#This Row],[prev_refill_days]]="","",TableRefills3[[#This Row],[prev_refill_days]]+TableRefills3[[#This Row],[quantity_days]])</f>
        <v>45827</v>
      </c>
      <c r="H746">
        <f>IF(TableRefills3[[#This Row],[prev_refill_end]]="","",TableRefills3[[#This Row],[refill_date]]-TableRefills3[[#This Row],[prev_refill_end]])</f>
        <v>3</v>
      </c>
      <c r="I746">
        <f>IF(TableRefills3[[#This Row],[gap_days]]="",0,IF(TableRefills3[[#This Row],[gap_days]]&gt;30,1,0))</f>
        <v>0</v>
      </c>
      <c r="J746">
        <f>_xlfn.MAXIFS(TableRefills3[discountinuation_flag], TableRefills3[patient_id], A746)</f>
        <v>0</v>
      </c>
      <c r="K746" s="1">
        <f>_xlfn.MINIFS(C:C,A:A,TableRefills3[[#This Row],[patient_id]])</f>
        <v>45678</v>
      </c>
      <c r="L746" s="1">
        <f>TableRefills3[[#This Row],[refill_date]]+TableRefills3[[#This Row],[quantity_days]]</f>
        <v>45860</v>
      </c>
    </row>
    <row r="747" spans="1:12" x14ac:dyDescent="0.25">
      <c r="A747" t="s">
        <v>170</v>
      </c>
      <c r="B747" t="s">
        <v>1964</v>
      </c>
      <c r="C747" s="1">
        <v>45771</v>
      </c>
      <c r="D747" s="9">
        <f t="shared" si="22"/>
        <v>1</v>
      </c>
      <c r="E747">
        <v>21</v>
      </c>
      <c r="F747" s="1" t="str">
        <f t="shared" si="23"/>
        <v/>
      </c>
      <c r="G747" s="1" t="str">
        <f>IF(TableRefills3[[#This Row],[prev_refill_days]]="","",TableRefills3[[#This Row],[prev_refill_days]]+TableRefills3[[#This Row],[quantity_days]])</f>
        <v/>
      </c>
      <c r="H747" t="str">
        <f>IF(TableRefills3[[#This Row],[prev_refill_end]]="","",TableRefills3[[#This Row],[refill_date]]-TableRefills3[[#This Row],[prev_refill_end]])</f>
        <v/>
      </c>
      <c r="I747">
        <f>IF(TableRefills3[[#This Row],[gap_days]]="",0,IF(TableRefills3[[#This Row],[gap_days]]&gt;30,1,0))</f>
        <v>0</v>
      </c>
      <c r="J747">
        <f>_xlfn.MAXIFS(TableRefills3[discountinuation_flag], TableRefills3[patient_id], A747)</f>
        <v>0</v>
      </c>
      <c r="K747" s="1">
        <f>_xlfn.MINIFS(C:C,A:A,TableRefills3[[#This Row],[patient_id]])</f>
        <v>45771</v>
      </c>
      <c r="L747" s="1">
        <f>TableRefills3[[#This Row],[refill_date]]+TableRefills3[[#This Row],[quantity_days]]</f>
        <v>45792</v>
      </c>
    </row>
    <row r="748" spans="1:12" x14ac:dyDescent="0.25">
      <c r="A748" t="s">
        <v>170</v>
      </c>
      <c r="B748" t="s">
        <v>1964</v>
      </c>
      <c r="C748" s="1">
        <v>45792</v>
      </c>
      <c r="D748" s="9">
        <f t="shared" si="22"/>
        <v>2</v>
      </c>
      <c r="E748">
        <v>21</v>
      </c>
      <c r="F748" s="1">
        <f t="shared" si="23"/>
        <v>45771</v>
      </c>
      <c r="G748" s="1">
        <f>IF(TableRefills3[[#This Row],[prev_refill_days]]="","",TableRefills3[[#This Row],[prev_refill_days]]+TableRefills3[[#This Row],[quantity_days]])</f>
        <v>45792</v>
      </c>
      <c r="H748">
        <f>IF(TableRefills3[[#This Row],[prev_refill_end]]="","",TableRefills3[[#This Row],[refill_date]]-TableRefills3[[#This Row],[prev_refill_end]])</f>
        <v>0</v>
      </c>
      <c r="I748">
        <f>IF(TableRefills3[[#This Row],[gap_days]]="",0,IF(TableRefills3[[#This Row],[gap_days]]&gt;30,1,0))</f>
        <v>0</v>
      </c>
      <c r="J748">
        <f>_xlfn.MAXIFS(TableRefills3[discountinuation_flag], TableRefills3[patient_id], A748)</f>
        <v>0</v>
      </c>
      <c r="K748" s="1">
        <f>_xlfn.MINIFS(C:C,A:A,TableRefills3[[#This Row],[patient_id]])</f>
        <v>45771</v>
      </c>
      <c r="L748" s="1">
        <f>TableRefills3[[#This Row],[refill_date]]+TableRefills3[[#This Row],[quantity_days]]</f>
        <v>45813</v>
      </c>
    </row>
    <row r="749" spans="1:12" x14ac:dyDescent="0.25">
      <c r="A749" t="s">
        <v>170</v>
      </c>
      <c r="B749" t="s">
        <v>1964</v>
      </c>
      <c r="C749" s="1">
        <v>45812</v>
      </c>
      <c r="D749" s="9">
        <f t="shared" si="22"/>
        <v>3</v>
      </c>
      <c r="E749">
        <v>21</v>
      </c>
      <c r="F749" s="1">
        <f t="shared" si="23"/>
        <v>45792</v>
      </c>
      <c r="G749" s="1">
        <f>IF(TableRefills3[[#This Row],[prev_refill_days]]="","",TableRefills3[[#This Row],[prev_refill_days]]+TableRefills3[[#This Row],[quantity_days]])</f>
        <v>45813</v>
      </c>
      <c r="H749">
        <f>IF(TableRefills3[[#This Row],[prev_refill_end]]="","",TableRefills3[[#This Row],[refill_date]]-TableRefills3[[#This Row],[prev_refill_end]])</f>
        <v>-1</v>
      </c>
      <c r="I749">
        <f>IF(TableRefills3[[#This Row],[gap_days]]="",0,IF(TableRefills3[[#This Row],[gap_days]]&gt;30,1,0))</f>
        <v>0</v>
      </c>
      <c r="J749">
        <f>_xlfn.MAXIFS(TableRefills3[discountinuation_flag], TableRefills3[patient_id], A749)</f>
        <v>0</v>
      </c>
      <c r="K749" s="1">
        <f>_xlfn.MINIFS(C:C,A:A,TableRefills3[[#This Row],[patient_id]])</f>
        <v>45771</v>
      </c>
      <c r="L749" s="1">
        <f>TableRefills3[[#This Row],[refill_date]]+TableRefills3[[#This Row],[quantity_days]]</f>
        <v>45833</v>
      </c>
    </row>
    <row r="750" spans="1:12" x14ac:dyDescent="0.25">
      <c r="A750" t="s">
        <v>170</v>
      </c>
      <c r="B750" t="s">
        <v>1964</v>
      </c>
      <c r="C750" s="1">
        <v>45833</v>
      </c>
      <c r="D750" s="9">
        <f t="shared" si="22"/>
        <v>4</v>
      </c>
      <c r="E750">
        <v>21</v>
      </c>
      <c r="F750" s="1">
        <f t="shared" si="23"/>
        <v>45812</v>
      </c>
      <c r="G750" s="1">
        <f>IF(TableRefills3[[#This Row],[prev_refill_days]]="","",TableRefills3[[#This Row],[prev_refill_days]]+TableRefills3[[#This Row],[quantity_days]])</f>
        <v>45833</v>
      </c>
      <c r="H750">
        <f>IF(TableRefills3[[#This Row],[prev_refill_end]]="","",TableRefills3[[#This Row],[refill_date]]-TableRefills3[[#This Row],[prev_refill_end]])</f>
        <v>0</v>
      </c>
      <c r="I750">
        <f>IF(TableRefills3[[#This Row],[gap_days]]="",0,IF(TableRefills3[[#This Row],[gap_days]]&gt;30,1,0))</f>
        <v>0</v>
      </c>
      <c r="J750">
        <f>_xlfn.MAXIFS(TableRefills3[discountinuation_flag], TableRefills3[patient_id], A750)</f>
        <v>0</v>
      </c>
      <c r="K750" s="1">
        <f>_xlfn.MINIFS(C:C,A:A,TableRefills3[[#This Row],[patient_id]])</f>
        <v>45771</v>
      </c>
      <c r="L750" s="1">
        <f>TableRefills3[[#This Row],[refill_date]]+TableRefills3[[#This Row],[quantity_days]]</f>
        <v>45854</v>
      </c>
    </row>
    <row r="751" spans="1:12" x14ac:dyDescent="0.25">
      <c r="A751" t="s">
        <v>170</v>
      </c>
      <c r="B751" t="s">
        <v>1964</v>
      </c>
      <c r="C751" s="1">
        <v>45851</v>
      </c>
      <c r="D751" s="9">
        <f t="shared" si="22"/>
        <v>5</v>
      </c>
      <c r="E751">
        <v>21</v>
      </c>
      <c r="F751" s="1">
        <f t="shared" si="23"/>
        <v>45833</v>
      </c>
      <c r="G751" s="1">
        <f>IF(TableRefills3[[#This Row],[prev_refill_days]]="","",TableRefills3[[#This Row],[prev_refill_days]]+TableRefills3[[#This Row],[quantity_days]])</f>
        <v>45854</v>
      </c>
      <c r="H751">
        <f>IF(TableRefills3[[#This Row],[prev_refill_end]]="","",TableRefills3[[#This Row],[refill_date]]-TableRefills3[[#This Row],[prev_refill_end]])</f>
        <v>-3</v>
      </c>
      <c r="I751">
        <f>IF(TableRefills3[[#This Row],[gap_days]]="",0,IF(TableRefills3[[#This Row],[gap_days]]&gt;30,1,0))</f>
        <v>0</v>
      </c>
      <c r="J751">
        <f>_xlfn.MAXIFS(TableRefills3[discountinuation_flag], TableRefills3[patient_id], A751)</f>
        <v>0</v>
      </c>
      <c r="K751" s="1">
        <f>_xlfn.MINIFS(C:C,A:A,TableRefills3[[#This Row],[patient_id]])</f>
        <v>45771</v>
      </c>
      <c r="L751" s="1">
        <f>TableRefills3[[#This Row],[refill_date]]+TableRefills3[[#This Row],[quantity_days]]</f>
        <v>45872</v>
      </c>
    </row>
    <row r="752" spans="1:12" x14ac:dyDescent="0.25">
      <c r="A752" t="s">
        <v>170</v>
      </c>
      <c r="B752" t="s">
        <v>1964</v>
      </c>
      <c r="C752" s="1">
        <v>45870</v>
      </c>
      <c r="D752" s="9">
        <f t="shared" si="22"/>
        <v>6</v>
      </c>
      <c r="E752">
        <v>21</v>
      </c>
      <c r="F752" s="1">
        <f t="shared" si="23"/>
        <v>45851</v>
      </c>
      <c r="G752" s="1">
        <f>IF(TableRefills3[[#This Row],[prev_refill_days]]="","",TableRefills3[[#This Row],[prev_refill_days]]+TableRefills3[[#This Row],[quantity_days]])</f>
        <v>45872</v>
      </c>
      <c r="H752">
        <f>IF(TableRefills3[[#This Row],[prev_refill_end]]="","",TableRefills3[[#This Row],[refill_date]]-TableRefills3[[#This Row],[prev_refill_end]])</f>
        <v>-2</v>
      </c>
      <c r="I752">
        <f>IF(TableRefills3[[#This Row],[gap_days]]="",0,IF(TableRefills3[[#This Row],[gap_days]]&gt;30,1,0))</f>
        <v>0</v>
      </c>
      <c r="J752">
        <f>_xlfn.MAXIFS(TableRefills3[discountinuation_flag], TableRefills3[patient_id], A752)</f>
        <v>0</v>
      </c>
      <c r="K752" s="1">
        <f>_xlfn.MINIFS(C:C,A:A,TableRefills3[[#This Row],[patient_id]])</f>
        <v>45771</v>
      </c>
      <c r="L752" s="1">
        <f>TableRefills3[[#This Row],[refill_date]]+TableRefills3[[#This Row],[quantity_days]]</f>
        <v>45891</v>
      </c>
    </row>
    <row r="753" spans="1:12" x14ac:dyDescent="0.25">
      <c r="A753" t="s">
        <v>171</v>
      </c>
      <c r="B753" t="s">
        <v>1971</v>
      </c>
      <c r="C753" s="1">
        <v>45772</v>
      </c>
      <c r="D753" s="9">
        <f t="shared" si="22"/>
        <v>1</v>
      </c>
      <c r="E753">
        <v>21</v>
      </c>
      <c r="F753" s="1" t="str">
        <f t="shared" si="23"/>
        <v/>
      </c>
      <c r="G753" s="1" t="str">
        <f>IF(TableRefills3[[#This Row],[prev_refill_days]]="","",TableRefills3[[#This Row],[prev_refill_days]]+TableRefills3[[#This Row],[quantity_days]])</f>
        <v/>
      </c>
      <c r="H753" t="str">
        <f>IF(TableRefills3[[#This Row],[prev_refill_end]]="","",TableRefills3[[#This Row],[refill_date]]-TableRefills3[[#This Row],[prev_refill_end]])</f>
        <v/>
      </c>
      <c r="I753">
        <f>IF(TableRefills3[[#This Row],[gap_days]]="",0,IF(TableRefills3[[#This Row],[gap_days]]&gt;30,1,0))</f>
        <v>0</v>
      </c>
      <c r="J753">
        <f>_xlfn.MAXIFS(TableRefills3[discountinuation_flag], TableRefills3[patient_id], A753)</f>
        <v>0</v>
      </c>
      <c r="K753" s="1">
        <f>_xlfn.MINIFS(C:C,A:A,TableRefills3[[#This Row],[patient_id]])</f>
        <v>45772</v>
      </c>
      <c r="L753" s="1">
        <f>TableRefills3[[#This Row],[refill_date]]+TableRefills3[[#This Row],[quantity_days]]</f>
        <v>45793</v>
      </c>
    </row>
    <row r="754" spans="1:12" x14ac:dyDescent="0.25">
      <c r="A754" t="s">
        <v>171</v>
      </c>
      <c r="B754" t="s">
        <v>1971</v>
      </c>
      <c r="C754" s="1">
        <v>45791</v>
      </c>
      <c r="D754" s="9">
        <f t="shared" si="22"/>
        <v>2</v>
      </c>
      <c r="E754">
        <v>21</v>
      </c>
      <c r="F754" s="1">
        <f t="shared" si="23"/>
        <v>45772</v>
      </c>
      <c r="G754" s="1">
        <f>IF(TableRefills3[[#This Row],[prev_refill_days]]="","",TableRefills3[[#This Row],[prev_refill_days]]+TableRefills3[[#This Row],[quantity_days]])</f>
        <v>45793</v>
      </c>
      <c r="H754">
        <f>IF(TableRefills3[[#This Row],[prev_refill_end]]="","",TableRefills3[[#This Row],[refill_date]]-TableRefills3[[#This Row],[prev_refill_end]])</f>
        <v>-2</v>
      </c>
      <c r="I754">
        <f>IF(TableRefills3[[#This Row],[gap_days]]="",0,IF(TableRefills3[[#This Row],[gap_days]]&gt;30,1,0))</f>
        <v>0</v>
      </c>
      <c r="J754">
        <f>_xlfn.MAXIFS(TableRefills3[discountinuation_flag], TableRefills3[patient_id], A754)</f>
        <v>0</v>
      </c>
      <c r="K754" s="1">
        <f>_xlfn.MINIFS(C:C,A:A,TableRefills3[[#This Row],[patient_id]])</f>
        <v>45772</v>
      </c>
      <c r="L754" s="1">
        <f>TableRefills3[[#This Row],[refill_date]]+TableRefills3[[#This Row],[quantity_days]]</f>
        <v>45812</v>
      </c>
    </row>
    <row r="755" spans="1:12" x14ac:dyDescent="0.25">
      <c r="A755" t="s">
        <v>171</v>
      </c>
      <c r="B755" t="s">
        <v>1971</v>
      </c>
      <c r="C755" s="1">
        <v>45814</v>
      </c>
      <c r="D755" s="9">
        <f t="shared" si="22"/>
        <v>3</v>
      </c>
      <c r="E755">
        <v>21</v>
      </c>
      <c r="F755" s="1">
        <f t="shared" si="23"/>
        <v>45791</v>
      </c>
      <c r="G755" s="1">
        <f>IF(TableRefills3[[#This Row],[prev_refill_days]]="","",TableRefills3[[#This Row],[prev_refill_days]]+TableRefills3[[#This Row],[quantity_days]])</f>
        <v>45812</v>
      </c>
      <c r="H755">
        <f>IF(TableRefills3[[#This Row],[prev_refill_end]]="","",TableRefills3[[#This Row],[refill_date]]-TableRefills3[[#This Row],[prev_refill_end]])</f>
        <v>2</v>
      </c>
      <c r="I755">
        <f>IF(TableRefills3[[#This Row],[gap_days]]="",0,IF(TableRefills3[[#This Row],[gap_days]]&gt;30,1,0))</f>
        <v>0</v>
      </c>
      <c r="J755">
        <f>_xlfn.MAXIFS(TableRefills3[discountinuation_flag], TableRefills3[patient_id], A755)</f>
        <v>0</v>
      </c>
      <c r="K755" s="1">
        <f>_xlfn.MINIFS(C:C,A:A,TableRefills3[[#This Row],[patient_id]])</f>
        <v>45772</v>
      </c>
      <c r="L755" s="1">
        <f>TableRefills3[[#This Row],[refill_date]]+TableRefills3[[#This Row],[quantity_days]]</f>
        <v>45835</v>
      </c>
    </row>
    <row r="756" spans="1:12" x14ac:dyDescent="0.25">
      <c r="A756" t="s">
        <v>171</v>
      </c>
      <c r="B756" t="s">
        <v>1971</v>
      </c>
      <c r="C756" s="1">
        <v>45835</v>
      </c>
      <c r="D756" s="9">
        <f t="shared" si="22"/>
        <v>4</v>
      </c>
      <c r="E756">
        <v>21</v>
      </c>
      <c r="F756" s="1">
        <f t="shared" si="23"/>
        <v>45814</v>
      </c>
      <c r="G756" s="1">
        <f>IF(TableRefills3[[#This Row],[prev_refill_days]]="","",TableRefills3[[#This Row],[prev_refill_days]]+TableRefills3[[#This Row],[quantity_days]])</f>
        <v>45835</v>
      </c>
      <c r="H756">
        <f>IF(TableRefills3[[#This Row],[prev_refill_end]]="","",TableRefills3[[#This Row],[refill_date]]-TableRefills3[[#This Row],[prev_refill_end]])</f>
        <v>0</v>
      </c>
      <c r="I756">
        <f>IF(TableRefills3[[#This Row],[gap_days]]="",0,IF(TableRefills3[[#This Row],[gap_days]]&gt;30,1,0))</f>
        <v>0</v>
      </c>
      <c r="J756">
        <f>_xlfn.MAXIFS(TableRefills3[discountinuation_flag], TableRefills3[patient_id], A756)</f>
        <v>0</v>
      </c>
      <c r="K756" s="1">
        <f>_xlfn.MINIFS(C:C,A:A,TableRefills3[[#This Row],[patient_id]])</f>
        <v>45772</v>
      </c>
      <c r="L756" s="1">
        <f>TableRefills3[[#This Row],[refill_date]]+TableRefills3[[#This Row],[quantity_days]]</f>
        <v>45856</v>
      </c>
    </row>
    <row r="757" spans="1:12" x14ac:dyDescent="0.25">
      <c r="A757" t="s">
        <v>171</v>
      </c>
      <c r="B757" t="s">
        <v>1971</v>
      </c>
      <c r="C757" s="1">
        <v>45857</v>
      </c>
      <c r="D757" s="9">
        <f t="shared" si="22"/>
        <v>5</v>
      </c>
      <c r="E757">
        <v>21</v>
      </c>
      <c r="F757" s="1">
        <f t="shared" si="23"/>
        <v>45835</v>
      </c>
      <c r="G757" s="1">
        <f>IF(TableRefills3[[#This Row],[prev_refill_days]]="","",TableRefills3[[#This Row],[prev_refill_days]]+TableRefills3[[#This Row],[quantity_days]])</f>
        <v>45856</v>
      </c>
      <c r="H757">
        <f>IF(TableRefills3[[#This Row],[prev_refill_end]]="","",TableRefills3[[#This Row],[refill_date]]-TableRefills3[[#This Row],[prev_refill_end]])</f>
        <v>1</v>
      </c>
      <c r="I757">
        <f>IF(TableRefills3[[#This Row],[gap_days]]="",0,IF(TableRefills3[[#This Row],[gap_days]]&gt;30,1,0))</f>
        <v>0</v>
      </c>
      <c r="J757">
        <f>_xlfn.MAXIFS(TableRefills3[discountinuation_flag], TableRefills3[patient_id], A757)</f>
        <v>0</v>
      </c>
      <c r="K757" s="1">
        <f>_xlfn.MINIFS(C:C,A:A,TableRefills3[[#This Row],[patient_id]])</f>
        <v>45772</v>
      </c>
      <c r="L757" s="1">
        <f>TableRefills3[[#This Row],[refill_date]]+TableRefills3[[#This Row],[quantity_days]]</f>
        <v>45878</v>
      </c>
    </row>
    <row r="758" spans="1:12" x14ac:dyDescent="0.25">
      <c r="A758" t="s">
        <v>171</v>
      </c>
      <c r="B758" t="s">
        <v>1971</v>
      </c>
      <c r="C758" s="1">
        <v>45880</v>
      </c>
      <c r="D758" s="9">
        <f t="shared" si="22"/>
        <v>6</v>
      </c>
      <c r="E758">
        <v>21</v>
      </c>
      <c r="F758" s="1">
        <f t="shared" si="23"/>
        <v>45857</v>
      </c>
      <c r="G758" s="1">
        <f>IF(TableRefills3[[#This Row],[prev_refill_days]]="","",TableRefills3[[#This Row],[prev_refill_days]]+TableRefills3[[#This Row],[quantity_days]])</f>
        <v>45878</v>
      </c>
      <c r="H758">
        <f>IF(TableRefills3[[#This Row],[prev_refill_end]]="","",TableRefills3[[#This Row],[refill_date]]-TableRefills3[[#This Row],[prev_refill_end]])</f>
        <v>2</v>
      </c>
      <c r="I758">
        <f>IF(TableRefills3[[#This Row],[gap_days]]="",0,IF(TableRefills3[[#This Row],[gap_days]]&gt;30,1,0))</f>
        <v>0</v>
      </c>
      <c r="J758">
        <f>_xlfn.MAXIFS(TableRefills3[discountinuation_flag], TableRefills3[patient_id], A758)</f>
        <v>0</v>
      </c>
      <c r="K758" s="1">
        <f>_xlfn.MINIFS(C:C,A:A,TableRefills3[[#This Row],[patient_id]])</f>
        <v>45772</v>
      </c>
      <c r="L758" s="1">
        <f>TableRefills3[[#This Row],[refill_date]]+TableRefills3[[#This Row],[quantity_days]]</f>
        <v>45901</v>
      </c>
    </row>
    <row r="759" spans="1:12" x14ac:dyDescent="0.25">
      <c r="A759" t="s">
        <v>172</v>
      </c>
      <c r="B759" t="s">
        <v>1978</v>
      </c>
      <c r="C759" s="1">
        <v>45785</v>
      </c>
      <c r="D759" s="9">
        <f t="shared" si="22"/>
        <v>1</v>
      </c>
      <c r="E759">
        <v>30</v>
      </c>
      <c r="F759" s="1" t="str">
        <f t="shared" si="23"/>
        <v/>
      </c>
      <c r="G759" s="1" t="str">
        <f>IF(TableRefills3[[#This Row],[prev_refill_days]]="","",TableRefills3[[#This Row],[prev_refill_days]]+TableRefills3[[#This Row],[quantity_days]])</f>
        <v/>
      </c>
      <c r="H759" t="str">
        <f>IF(TableRefills3[[#This Row],[prev_refill_end]]="","",TableRefills3[[#This Row],[refill_date]]-TableRefills3[[#This Row],[prev_refill_end]])</f>
        <v/>
      </c>
      <c r="I759">
        <f>IF(TableRefills3[[#This Row],[gap_days]]="",0,IF(TableRefills3[[#This Row],[gap_days]]&gt;30,1,0))</f>
        <v>0</v>
      </c>
      <c r="J759">
        <f>_xlfn.MAXIFS(TableRefills3[discountinuation_flag], TableRefills3[patient_id], A759)</f>
        <v>0</v>
      </c>
      <c r="K759" s="1">
        <f>_xlfn.MINIFS(C:C,A:A,TableRefills3[[#This Row],[patient_id]])</f>
        <v>45785</v>
      </c>
      <c r="L759" s="1">
        <f>TableRefills3[[#This Row],[refill_date]]+TableRefills3[[#This Row],[quantity_days]]</f>
        <v>45815</v>
      </c>
    </row>
    <row r="760" spans="1:12" x14ac:dyDescent="0.25">
      <c r="A760" t="s">
        <v>172</v>
      </c>
      <c r="B760" t="s">
        <v>1978</v>
      </c>
      <c r="C760" s="1">
        <v>45812</v>
      </c>
      <c r="D760" s="9">
        <f t="shared" si="22"/>
        <v>2</v>
      </c>
      <c r="E760">
        <v>30</v>
      </c>
      <c r="F760" s="1">
        <f t="shared" si="23"/>
        <v>45785</v>
      </c>
      <c r="G760" s="1">
        <f>IF(TableRefills3[[#This Row],[prev_refill_days]]="","",TableRefills3[[#This Row],[prev_refill_days]]+TableRefills3[[#This Row],[quantity_days]])</f>
        <v>45815</v>
      </c>
      <c r="H760">
        <f>IF(TableRefills3[[#This Row],[prev_refill_end]]="","",TableRefills3[[#This Row],[refill_date]]-TableRefills3[[#This Row],[prev_refill_end]])</f>
        <v>-3</v>
      </c>
      <c r="I760">
        <f>IF(TableRefills3[[#This Row],[gap_days]]="",0,IF(TableRefills3[[#This Row],[gap_days]]&gt;30,1,0))</f>
        <v>0</v>
      </c>
      <c r="J760">
        <f>_xlfn.MAXIFS(TableRefills3[discountinuation_flag], TableRefills3[patient_id], A760)</f>
        <v>0</v>
      </c>
      <c r="K760" s="1">
        <f>_xlfn.MINIFS(C:C,A:A,TableRefills3[[#This Row],[patient_id]])</f>
        <v>45785</v>
      </c>
      <c r="L760" s="1">
        <f>TableRefills3[[#This Row],[refill_date]]+TableRefills3[[#This Row],[quantity_days]]</f>
        <v>45842</v>
      </c>
    </row>
    <row r="761" spans="1:12" x14ac:dyDescent="0.25">
      <c r="A761" t="s">
        <v>172</v>
      </c>
      <c r="B761" t="s">
        <v>1978</v>
      </c>
      <c r="C761" s="1">
        <v>45841</v>
      </c>
      <c r="D761" s="9">
        <f t="shared" si="22"/>
        <v>3</v>
      </c>
      <c r="E761">
        <v>30</v>
      </c>
      <c r="F761" s="1">
        <f t="shared" si="23"/>
        <v>45812</v>
      </c>
      <c r="G761" s="1">
        <f>IF(TableRefills3[[#This Row],[prev_refill_days]]="","",TableRefills3[[#This Row],[prev_refill_days]]+TableRefills3[[#This Row],[quantity_days]])</f>
        <v>45842</v>
      </c>
      <c r="H761">
        <f>IF(TableRefills3[[#This Row],[prev_refill_end]]="","",TableRefills3[[#This Row],[refill_date]]-TableRefills3[[#This Row],[prev_refill_end]])</f>
        <v>-1</v>
      </c>
      <c r="I761">
        <f>IF(TableRefills3[[#This Row],[gap_days]]="",0,IF(TableRefills3[[#This Row],[gap_days]]&gt;30,1,0))</f>
        <v>0</v>
      </c>
      <c r="J761">
        <f>_xlfn.MAXIFS(TableRefills3[discountinuation_flag], TableRefills3[patient_id], A761)</f>
        <v>0</v>
      </c>
      <c r="K761" s="1">
        <f>_xlfn.MINIFS(C:C,A:A,TableRefills3[[#This Row],[patient_id]])</f>
        <v>45785</v>
      </c>
      <c r="L761" s="1">
        <f>TableRefills3[[#This Row],[refill_date]]+TableRefills3[[#This Row],[quantity_days]]</f>
        <v>45871</v>
      </c>
    </row>
    <row r="762" spans="1:12" x14ac:dyDescent="0.25">
      <c r="A762" t="s">
        <v>172</v>
      </c>
      <c r="B762" t="s">
        <v>1978</v>
      </c>
      <c r="C762" s="1">
        <v>45872</v>
      </c>
      <c r="D762" s="9">
        <f t="shared" si="22"/>
        <v>4</v>
      </c>
      <c r="E762">
        <v>30</v>
      </c>
      <c r="F762" s="1">
        <f t="shared" si="23"/>
        <v>45841</v>
      </c>
      <c r="G762" s="1">
        <f>IF(TableRefills3[[#This Row],[prev_refill_days]]="","",TableRefills3[[#This Row],[prev_refill_days]]+TableRefills3[[#This Row],[quantity_days]])</f>
        <v>45871</v>
      </c>
      <c r="H762">
        <f>IF(TableRefills3[[#This Row],[prev_refill_end]]="","",TableRefills3[[#This Row],[refill_date]]-TableRefills3[[#This Row],[prev_refill_end]])</f>
        <v>1</v>
      </c>
      <c r="I762">
        <f>IF(TableRefills3[[#This Row],[gap_days]]="",0,IF(TableRefills3[[#This Row],[gap_days]]&gt;30,1,0))</f>
        <v>0</v>
      </c>
      <c r="J762">
        <f>_xlfn.MAXIFS(TableRefills3[discountinuation_flag], TableRefills3[patient_id], A762)</f>
        <v>0</v>
      </c>
      <c r="K762" s="1">
        <f>_xlfn.MINIFS(C:C,A:A,TableRefills3[[#This Row],[patient_id]])</f>
        <v>45785</v>
      </c>
      <c r="L762" s="1">
        <f>TableRefills3[[#This Row],[refill_date]]+TableRefills3[[#This Row],[quantity_days]]</f>
        <v>45902</v>
      </c>
    </row>
    <row r="763" spans="1:12" x14ac:dyDescent="0.25">
      <c r="A763" t="s">
        <v>173</v>
      </c>
      <c r="B763" t="s">
        <v>1983</v>
      </c>
      <c r="C763" s="1">
        <v>45738</v>
      </c>
      <c r="D763" s="9">
        <f t="shared" si="22"/>
        <v>1</v>
      </c>
      <c r="E763">
        <v>30</v>
      </c>
      <c r="F763" s="1" t="str">
        <f t="shared" si="23"/>
        <v/>
      </c>
      <c r="G763" s="1" t="str">
        <f>IF(TableRefills3[[#This Row],[prev_refill_days]]="","",TableRefills3[[#This Row],[prev_refill_days]]+TableRefills3[[#This Row],[quantity_days]])</f>
        <v/>
      </c>
      <c r="H763" t="str">
        <f>IF(TableRefills3[[#This Row],[prev_refill_end]]="","",TableRefills3[[#This Row],[refill_date]]-TableRefills3[[#This Row],[prev_refill_end]])</f>
        <v/>
      </c>
      <c r="I763">
        <f>IF(TableRefills3[[#This Row],[gap_days]]="",0,IF(TableRefills3[[#This Row],[gap_days]]&gt;30,1,0))</f>
        <v>0</v>
      </c>
      <c r="J763">
        <f>_xlfn.MAXIFS(TableRefills3[discountinuation_flag], TableRefills3[patient_id], A763)</f>
        <v>0</v>
      </c>
      <c r="K763" s="1">
        <f>_xlfn.MINIFS(C:C,A:A,TableRefills3[[#This Row],[patient_id]])</f>
        <v>45738</v>
      </c>
      <c r="L763" s="1">
        <f>TableRefills3[[#This Row],[refill_date]]+TableRefills3[[#This Row],[quantity_days]]</f>
        <v>45768</v>
      </c>
    </row>
    <row r="764" spans="1:12" x14ac:dyDescent="0.25">
      <c r="A764" t="s">
        <v>173</v>
      </c>
      <c r="B764" t="s">
        <v>1983</v>
      </c>
      <c r="C764" s="1">
        <v>45767</v>
      </c>
      <c r="D764" s="9">
        <f t="shared" si="22"/>
        <v>2</v>
      </c>
      <c r="E764">
        <v>30</v>
      </c>
      <c r="F764" s="1">
        <f t="shared" si="23"/>
        <v>45738</v>
      </c>
      <c r="G764" s="1">
        <f>IF(TableRefills3[[#This Row],[prev_refill_days]]="","",TableRefills3[[#This Row],[prev_refill_days]]+TableRefills3[[#This Row],[quantity_days]])</f>
        <v>45768</v>
      </c>
      <c r="H764">
        <f>IF(TableRefills3[[#This Row],[prev_refill_end]]="","",TableRefills3[[#This Row],[refill_date]]-TableRefills3[[#This Row],[prev_refill_end]])</f>
        <v>-1</v>
      </c>
      <c r="I764">
        <f>IF(TableRefills3[[#This Row],[gap_days]]="",0,IF(TableRefills3[[#This Row],[gap_days]]&gt;30,1,0))</f>
        <v>0</v>
      </c>
      <c r="J764">
        <f>_xlfn.MAXIFS(TableRefills3[discountinuation_flag], TableRefills3[patient_id], A764)</f>
        <v>0</v>
      </c>
      <c r="K764" s="1">
        <f>_xlfn.MINIFS(C:C,A:A,TableRefills3[[#This Row],[patient_id]])</f>
        <v>45738</v>
      </c>
      <c r="L764" s="1">
        <f>TableRefills3[[#This Row],[refill_date]]+TableRefills3[[#This Row],[quantity_days]]</f>
        <v>45797</v>
      </c>
    </row>
    <row r="765" spans="1:12" x14ac:dyDescent="0.25">
      <c r="A765" t="s">
        <v>173</v>
      </c>
      <c r="B765" t="s">
        <v>1983</v>
      </c>
      <c r="C765" s="1">
        <v>45794</v>
      </c>
      <c r="D765" s="9">
        <f t="shared" si="22"/>
        <v>3</v>
      </c>
      <c r="E765">
        <v>30</v>
      </c>
      <c r="F765" s="1">
        <f t="shared" si="23"/>
        <v>45767</v>
      </c>
      <c r="G765" s="1">
        <f>IF(TableRefills3[[#This Row],[prev_refill_days]]="","",TableRefills3[[#This Row],[prev_refill_days]]+TableRefills3[[#This Row],[quantity_days]])</f>
        <v>45797</v>
      </c>
      <c r="H765">
        <f>IF(TableRefills3[[#This Row],[prev_refill_end]]="","",TableRefills3[[#This Row],[refill_date]]-TableRefills3[[#This Row],[prev_refill_end]])</f>
        <v>-3</v>
      </c>
      <c r="I765">
        <f>IF(TableRefills3[[#This Row],[gap_days]]="",0,IF(TableRefills3[[#This Row],[gap_days]]&gt;30,1,0))</f>
        <v>0</v>
      </c>
      <c r="J765">
        <f>_xlfn.MAXIFS(TableRefills3[discountinuation_flag], TableRefills3[patient_id], A765)</f>
        <v>0</v>
      </c>
      <c r="K765" s="1">
        <f>_xlfn.MINIFS(C:C,A:A,TableRefills3[[#This Row],[patient_id]])</f>
        <v>45738</v>
      </c>
      <c r="L765" s="1">
        <f>TableRefills3[[#This Row],[refill_date]]+TableRefills3[[#This Row],[quantity_days]]</f>
        <v>45824</v>
      </c>
    </row>
    <row r="766" spans="1:12" x14ac:dyDescent="0.25">
      <c r="A766" t="s">
        <v>173</v>
      </c>
      <c r="B766" t="s">
        <v>1983</v>
      </c>
      <c r="C766" s="1">
        <v>45822</v>
      </c>
      <c r="D766" s="9">
        <f t="shared" si="22"/>
        <v>4</v>
      </c>
      <c r="E766">
        <v>30</v>
      </c>
      <c r="F766" s="1">
        <f t="shared" si="23"/>
        <v>45794</v>
      </c>
      <c r="G766" s="1">
        <f>IF(TableRefills3[[#This Row],[prev_refill_days]]="","",TableRefills3[[#This Row],[prev_refill_days]]+TableRefills3[[#This Row],[quantity_days]])</f>
        <v>45824</v>
      </c>
      <c r="H766">
        <f>IF(TableRefills3[[#This Row],[prev_refill_end]]="","",TableRefills3[[#This Row],[refill_date]]-TableRefills3[[#This Row],[prev_refill_end]])</f>
        <v>-2</v>
      </c>
      <c r="I766">
        <f>IF(TableRefills3[[#This Row],[gap_days]]="",0,IF(TableRefills3[[#This Row],[gap_days]]&gt;30,1,0))</f>
        <v>0</v>
      </c>
      <c r="J766">
        <f>_xlfn.MAXIFS(TableRefills3[discountinuation_flag], TableRefills3[patient_id], A766)</f>
        <v>0</v>
      </c>
      <c r="K766" s="1">
        <f>_xlfn.MINIFS(C:C,A:A,TableRefills3[[#This Row],[patient_id]])</f>
        <v>45738</v>
      </c>
      <c r="L766" s="1">
        <f>TableRefills3[[#This Row],[refill_date]]+TableRefills3[[#This Row],[quantity_days]]</f>
        <v>45852</v>
      </c>
    </row>
    <row r="767" spans="1:12" x14ac:dyDescent="0.25">
      <c r="A767" t="s">
        <v>173</v>
      </c>
      <c r="B767" t="s">
        <v>1983</v>
      </c>
      <c r="C767" s="1">
        <v>45851</v>
      </c>
      <c r="D767" s="9">
        <f t="shared" si="22"/>
        <v>5</v>
      </c>
      <c r="E767">
        <v>30</v>
      </c>
      <c r="F767" s="1">
        <f t="shared" si="23"/>
        <v>45822</v>
      </c>
      <c r="G767" s="1">
        <f>IF(TableRefills3[[#This Row],[prev_refill_days]]="","",TableRefills3[[#This Row],[prev_refill_days]]+TableRefills3[[#This Row],[quantity_days]])</f>
        <v>45852</v>
      </c>
      <c r="H767">
        <f>IF(TableRefills3[[#This Row],[prev_refill_end]]="","",TableRefills3[[#This Row],[refill_date]]-TableRefills3[[#This Row],[prev_refill_end]])</f>
        <v>-1</v>
      </c>
      <c r="I767">
        <f>IF(TableRefills3[[#This Row],[gap_days]]="",0,IF(TableRefills3[[#This Row],[gap_days]]&gt;30,1,0))</f>
        <v>0</v>
      </c>
      <c r="J767">
        <f>_xlfn.MAXIFS(TableRefills3[discountinuation_flag], TableRefills3[patient_id], A767)</f>
        <v>0</v>
      </c>
      <c r="K767" s="1">
        <f>_xlfn.MINIFS(C:C,A:A,TableRefills3[[#This Row],[patient_id]])</f>
        <v>45738</v>
      </c>
      <c r="L767" s="1">
        <f>TableRefills3[[#This Row],[refill_date]]+TableRefills3[[#This Row],[quantity_days]]</f>
        <v>45881</v>
      </c>
    </row>
    <row r="768" spans="1:12" x14ac:dyDescent="0.25">
      <c r="A768" t="s">
        <v>174</v>
      </c>
      <c r="B768" t="s">
        <v>1989</v>
      </c>
      <c r="C768" s="1">
        <v>45785</v>
      </c>
      <c r="D768" s="9">
        <f t="shared" si="22"/>
        <v>1</v>
      </c>
      <c r="E768">
        <v>30</v>
      </c>
      <c r="F768" s="1" t="str">
        <f t="shared" si="23"/>
        <v/>
      </c>
      <c r="G768" s="1" t="str">
        <f>IF(TableRefills3[[#This Row],[prev_refill_days]]="","",TableRefills3[[#This Row],[prev_refill_days]]+TableRefills3[[#This Row],[quantity_days]])</f>
        <v/>
      </c>
      <c r="H768" t="str">
        <f>IF(TableRefills3[[#This Row],[prev_refill_end]]="","",TableRefills3[[#This Row],[refill_date]]-TableRefills3[[#This Row],[prev_refill_end]])</f>
        <v/>
      </c>
      <c r="I768">
        <f>IF(TableRefills3[[#This Row],[gap_days]]="",0,IF(TableRefills3[[#This Row],[gap_days]]&gt;30,1,0))</f>
        <v>0</v>
      </c>
      <c r="J768">
        <f>_xlfn.MAXIFS(TableRefills3[discountinuation_flag], TableRefills3[patient_id], A768)</f>
        <v>0</v>
      </c>
      <c r="K768" s="1">
        <f>_xlfn.MINIFS(C:C,A:A,TableRefills3[[#This Row],[patient_id]])</f>
        <v>45785</v>
      </c>
      <c r="L768" s="1">
        <f>TableRefills3[[#This Row],[refill_date]]+TableRefills3[[#This Row],[quantity_days]]</f>
        <v>45815</v>
      </c>
    </row>
    <row r="769" spans="1:12" x14ac:dyDescent="0.25">
      <c r="A769" t="s">
        <v>174</v>
      </c>
      <c r="B769" t="s">
        <v>1989</v>
      </c>
      <c r="C769" s="1">
        <v>45812</v>
      </c>
      <c r="D769" s="9">
        <f t="shared" si="22"/>
        <v>2</v>
      </c>
      <c r="E769">
        <v>30</v>
      </c>
      <c r="F769" s="1">
        <f t="shared" si="23"/>
        <v>45785</v>
      </c>
      <c r="G769" s="1">
        <f>IF(TableRefills3[[#This Row],[prev_refill_days]]="","",TableRefills3[[#This Row],[prev_refill_days]]+TableRefills3[[#This Row],[quantity_days]])</f>
        <v>45815</v>
      </c>
      <c r="H769">
        <f>IF(TableRefills3[[#This Row],[prev_refill_end]]="","",TableRefills3[[#This Row],[refill_date]]-TableRefills3[[#This Row],[prev_refill_end]])</f>
        <v>-3</v>
      </c>
      <c r="I769">
        <f>IF(TableRefills3[[#This Row],[gap_days]]="",0,IF(TableRefills3[[#This Row],[gap_days]]&gt;30,1,0))</f>
        <v>0</v>
      </c>
      <c r="J769">
        <f>_xlfn.MAXIFS(TableRefills3[discountinuation_flag], TableRefills3[patient_id], A769)</f>
        <v>0</v>
      </c>
      <c r="K769" s="1">
        <f>_xlfn.MINIFS(C:C,A:A,TableRefills3[[#This Row],[patient_id]])</f>
        <v>45785</v>
      </c>
      <c r="L769" s="1">
        <f>TableRefills3[[#This Row],[refill_date]]+TableRefills3[[#This Row],[quantity_days]]</f>
        <v>45842</v>
      </c>
    </row>
    <row r="770" spans="1:12" x14ac:dyDescent="0.25">
      <c r="A770" t="s">
        <v>174</v>
      </c>
      <c r="B770" t="s">
        <v>1989</v>
      </c>
      <c r="C770" s="1">
        <v>45841</v>
      </c>
      <c r="D770" s="9">
        <f t="shared" ref="D770:D833" si="24">IF(A770=A769, D769+1, 1)</f>
        <v>3</v>
      </c>
      <c r="E770">
        <v>30</v>
      </c>
      <c r="F770" s="1">
        <f t="shared" ref="F770:F833" si="25">IF(A769=A770,C769,"")</f>
        <v>45812</v>
      </c>
      <c r="G770" s="1">
        <f>IF(TableRefills3[[#This Row],[prev_refill_days]]="","",TableRefills3[[#This Row],[prev_refill_days]]+TableRefills3[[#This Row],[quantity_days]])</f>
        <v>45842</v>
      </c>
      <c r="H770">
        <f>IF(TableRefills3[[#This Row],[prev_refill_end]]="","",TableRefills3[[#This Row],[refill_date]]-TableRefills3[[#This Row],[prev_refill_end]])</f>
        <v>-1</v>
      </c>
      <c r="I770">
        <f>IF(TableRefills3[[#This Row],[gap_days]]="",0,IF(TableRefills3[[#This Row],[gap_days]]&gt;30,1,0))</f>
        <v>0</v>
      </c>
      <c r="J770">
        <f>_xlfn.MAXIFS(TableRefills3[discountinuation_flag], TableRefills3[patient_id], A770)</f>
        <v>0</v>
      </c>
      <c r="K770" s="1">
        <f>_xlfn.MINIFS(C:C,A:A,TableRefills3[[#This Row],[patient_id]])</f>
        <v>45785</v>
      </c>
      <c r="L770" s="1">
        <f>TableRefills3[[#This Row],[refill_date]]+TableRefills3[[#This Row],[quantity_days]]</f>
        <v>45871</v>
      </c>
    </row>
    <row r="771" spans="1:12" x14ac:dyDescent="0.25">
      <c r="A771" t="s">
        <v>174</v>
      </c>
      <c r="B771" t="s">
        <v>1989</v>
      </c>
      <c r="C771" s="1">
        <v>45871</v>
      </c>
      <c r="D771" s="9">
        <f t="shared" si="24"/>
        <v>4</v>
      </c>
      <c r="E771">
        <v>30</v>
      </c>
      <c r="F771" s="1">
        <f t="shared" si="25"/>
        <v>45841</v>
      </c>
      <c r="G771" s="1">
        <f>IF(TableRefills3[[#This Row],[prev_refill_days]]="","",TableRefills3[[#This Row],[prev_refill_days]]+TableRefills3[[#This Row],[quantity_days]])</f>
        <v>45871</v>
      </c>
      <c r="H771">
        <f>IF(TableRefills3[[#This Row],[prev_refill_end]]="","",TableRefills3[[#This Row],[refill_date]]-TableRefills3[[#This Row],[prev_refill_end]])</f>
        <v>0</v>
      </c>
      <c r="I771">
        <f>IF(TableRefills3[[#This Row],[gap_days]]="",0,IF(TableRefills3[[#This Row],[gap_days]]&gt;30,1,0))</f>
        <v>0</v>
      </c>
      <c r="J771">
        <f>_xlfn.MAXIFS(TableRefills3[discountinuation_flag], TableRefills3[patient_id], A771)</f>
        <v>0</v>
      </c>
      <c r="K771" s="1">
        <f>_xlfn.MINIFS(C:C,A:A,TableRefills3[[#This Row],[patient_id]])</f>
        <v>45785</v>
      </c>
      <c r="L771" s="1">
        <f>TableRefills3[[#This Row],[refill_date]]+TableRefills3[[#This Row],[quantity_days]]</f>
        <v>45901</v>
      </c>
    </row>
    <row r="772" spans="1:12" x14ac:dyDescent="0.25">
      <c r="A772" t="s">
        <v>174</v>
      </c>
      <c r="B772" t="s">
        <v>1989</v>
      </c>
      <c r="C772" s="1">
        <v>45898</v>
      </c>
      <c r="D772" s="9">
        <f t="shared" si="24"/>
        <v>5</v>
      </c>
      <c r="E772">
        <v>30</v>
      </c>
      <c r="F772" s="1">
        <f t="shared" si="25"/>
        <v>45871</v>
      </c>
      <c r="G772" s="1">
        <f>IF(TableRefills3[[#This Row],[prev_refill_days]]="","",TableRefills3[[#This Row],[prev_refill_days]]+TableRefills3[[#This Row],[quantity_days]])</f>
        <v>45901</v>
      </c>
      <c r="H772">
        <f>IF(TableRefills3[[#This Row],[prev_refill_end]]="","",TableRefills3[[#This Row],[refill_date]]-TableRefills3[[#This Row],[prev_refill_end]])</f>
        <v>-3</v>
      </c>
      <c r="I772">
        <f>IF(TableRefills3[[#This Row],[gap_days]]="",0,IF(TableRefills3[[#This Row],[gap_days]]&gt;30,1,0))</f>
        <v>0</v>
      </c>
      <c r="J772">
        <f>_xlfn.MAXIFS(TableRefills3[discountinuation_flag], TableRefills3[patient_id], A772)</f>
        <v>0</v>
      </c>
      <c r="K772" s="1">
        <f>_xlfn.MINIFS(C:C,A:A,TableRefills3[[#This Row],[patient_id]])</f>
        <v>45785</v>
      </c>
      <c r="L772" s="1">
        <f>TableRefills3[[#This Row],[refill_date]]+TableRefills3[[#This Row],[quantity_days]]</f>
        <v>45928</v>
      </c>
    </row>
    <row r="773" spans="1:12" x14ac:dyDescent="0.25">
      <c r="A773" t="s">
        <v>175</v>
      </c>
      <c r="B773" t="s">
        <v>1995</v>
      </c>
      <c r="C773" s="1">
        <v>45684</v>
      </c>
      <c r="D773" s="9">
        <f t="shared" si="24"/>
        <v>1</v>
      </c>
      <c r="E773">
        <v>21</v>
      </c>
      <c r="F773" s="1" t="str">
        <f t="shared" si="25"/>
        <v/>
      </c>
      <c r="G773" s="1" t="str">
        <f>IF(TableRefills3[[#This Row],[prev_refill_days]]="","",TableRefills3[[#This Row],[prev_refill_days]]+TableRefills3[[#This Row],[quantity_days]])</f>
        <v/>
      </c>
      <c r="H773" t="str">
        <f>IF(TableRefills3[[#This Row],[prev_refill_end]]="","",TableRefills3[[#This Row],[refill_date]]-TableRefills3[[#This Row],[prev_refill_end]])</f>
        <v/>
      </c>
      <c r="I773">
        <f>IF(TableRefills3[[#This Row],[gap_days]]="",0,IF(TableRefills3[[#This Row],[gap_days]]&gt;30,1,0))</f>
        <v>0</v>
      </c>
      <c r="J773">
        <f>_xlfn.MAXIFS(TableRefills3[discountinuation_flag], TableRefills3[patient_id], A773)</f>
        <v>0</v>
      </c>
      <c r="K773" s="1">
        <f>_xlfn.MINIFS(C:C,A:A,TableRefills3[[#This Row],[patient_id]])</f>
        <v>45684</v>
      </c>
      <c r="L773" s="1">
        <f>TableRefills3[[#This Row],[refill_date]]+TableRefills3[[#This Row],[quantity_days]]</f>
        <v>45705</v>
      </c>
    </row>
    <row r="774" spans="1:12" x14ac:dyDescent="0.25">
      <c r="A774" t="s">
        <v>175</v>
      </c>
      <c r="B774" t="s">
        <v>1995</v>
      </c>
      <c r="C774" s="1">
        <v>45707</v>
      </c>
      <c r="D774" s="9">
        <f t="shared" si="24"/>
        <v>2</v>
      </c>
      <c r="E774">
        <v>21</v>
      </c>
      <c r="F774" s="1">
        <f t="shared" si="25"/>
        <v>45684</v>
      </c>
      <c r="G774" s="1">
        <f>IF(TableRefills3[[#This Row],[prev_refill_days]]="","",TableRefills3[[#This Row],[prev_refill_days]]+TableRefills3[[#This Row],[quantity_days]])</f>
        <v>45705</v>
      </c>
      <c r="H774">
        <f>IF(TableRefills3[[#This Row],[prev_refill_end]]="","",TableRefills3[[#This Row],[refill_date]]-TableRefills3[[#This Row],[prev_refill_end]])</f>
        <v>2</v>
      </c>
      <c r="I774">
        <f>IF(TableRefills3[[#This Row],[gap_days]]="",0,IF(TableRefills3[[#This Row],[gap_days]]&gt;30,1,0))</f>
        <v>0</v>
      </c>
      <c r="J774">
        <f>_xlfn.MAXIFS(TableRefills3[discountinuation_flag], TableRefills3[patient_id], A774)</f>
        <v>0</v>
      </c>
      <c r="K774" s="1">
        <f>_xlfn.MINIFS(C:C,A:A,TableRefills3[[#This Row],[patient_id]])</f>
        <v>45684</v>
      </c>
      <c r="L774" s="1">
        <f>TableRefills3[[#This Row],[refill_date]]+TableRefills3[[#This Row],[quantity_days]]</f>
        <v>45728</v>
      </c>
    </row>
    <row r="775" spans="1:12" x14ac:dyDescent="0.25">
      <c r="A775" t="s">
        <v>175</v>
      </c>
      <c r="B775" t="s">
        <v>1995</v>
      </c>
      <c r="C775" s="1">
        <v>45731</v>
      </c>
      <c r="D775" s="9">
        <f t="shared" si="24"/>
        <v>3</v>
      </c>
      <c r="E775">
        <v>21</v>
      </c>
      <c r="F775" s="1">
        <f t="shared" si="25"/>
        <v>45707</v>
      </c>
      <c r="G775" s="1">
        <f>IF(TableRefills3[[#This Row],[prev_refill_days]]="","",TableRefills3[[#This Row],[prev_refill_days]]+TableRefills3[[#This Row],[quantity_days]])</f>
        <v>45728</v>
      </c>
      <c r="H775">
        <f>IF(TableRefills3[[#This Row],[prev_refill_end]]="","",TableRefills3[[#This Row],[refill_date]]-TableRefills3[[#This Row],[prev_refill_end]])</f>
        <v>3</v>
      </c>
      <c r="I775">
        <f>IF(TableRefills3[[#This Row],[gap_days]]="",0,IF(TableRefills3[[#This Row],[gap_days]]&gt;30,1,0))</f>
        <v>0</v>
      </c>
      <c r="J775">
        <f>_xlfn.MAXIFS(TableRefills3[discountinuation_flag], TableRefills3[patient_id], A775)</f>
        <v>0</v>
      </c>
      <c r="K775" s="1">
        <f>_xlfn.MINIFS(C:C,A:A,TableRefills3[[#This Row],[patient_id]])</f>
        <v>45684</v>
      </c>
      <c r="L775" s="1">
        <f>TableRefills3[[#This Row],[refill_date]]+TableRefills3[[#This Row],[quantity_days]]</f>
        <v>45752</v>
      </c>
    </row>
    <row r="776" spans="1:12" x14ac:dyDescent="0.25">
      <c r="A776" t="s">
        <v>175</v>
      </c>
      <c r="B776" t="s">
        <v>1995</v>
      </c>
      <c r="C776" s="1">
        <v>45749</v>
      </c>
      <c r="D776" s="9">
        <f t="shared" si="24"/>
        <v>4</v>
      </c>
      <c r="E776">
        <v>21</v>
      </c>
      <c r="F776" s="1">
        <f t="shared" si="25"/>
        <v>45731</v>
      </c>
      <c r="G776" s="1">
        <f>IF(TableRefills3[[#This Row],[prev_refill_days]]="","",TableRefills3[[#This Row],[prev_refill_days]]+TableRefills3[[#This Row],[quantity_days]])</f>
        <v>45752</v>
      </c>
      <c r="H776">
        <f>IF(TableRefills3[[#This Row],[prev_refill_end]]="","",TableRefills3[[#This Row],[refill_date]]-TableRefills3[[#This Row],[prev_refill_end]])</f>
        <v>-3</v>
      </c>
      <c r="I776">
        <f>IF(TableRefills3[[#This Row],[gap_days]]="",0,IF(TableRefills3[[#This Row],[gap_days]]&gt;30,1,0))</f>
        <v>0</v>
      </c>
      <c r="J776">
        <f>_xlfn.MAXIFS(TableRefills3[discountinuation_flag], TableRefills3[patient_id], A776)</f>
        <v>0</v>
      </c>
      <c r="K776" s="1">
        <f>_xlfn.MINIFS(C:C,A:A,TableRefills3[[#This Row],[patient_id]])</f>
        <v>45684</v>
      </c>
      <c r="L776" s="1">
        <f>TableRefills3[[#This Row],[refill_date]]+TableRefills3[[#This Row],[quantity_days]]</f>
        <v>45770</v>
      </c>
    </row>
    <row r="777" spans="1:12" x14ac:dyDescent="0.25">
      <c r="A777" t="s">
        <v>175</v>
      </c>
      <c r="B777" t="s">
        <v>1995</v>
      </c>
      <c r="C777" s="1">
        <v>45768</v>
      </c>
      <c r="D777" s="9">
        <f t="shared" si="24"/>
        <v>5</v>
      </c>
      <c r="E777">
        <v>21</v>
      </c>
      <c r="F777" s="1">
        <f t="shared" si="25"/>
        <v>45749</v>
      </c>
      <c r="G777" s="1">
        <f>IF(TableRefills3[[#This Row],[prev_refill_days]]="","",TableRefills3[[#This Row],[prev_refill_days]]+TableRefills3[[#This Row],[quantity_days]])</f>
        <v>45770</v>
      </c>
      <c r="H777">
        <f>IF(TableRefills3[[#This Row],[prev_refill_end]]="","",TableRefills3[[#This Row],[refill_date]]-TableRefills3[[#This Row],[prev_refill_end]])</f>
        <v>-2</v>
      </c>
      <c r="I777">
        <f>IF(TableRefills3[[#This Row],[gap_days]]="",0,IF(TableRefills3[[#This Row],[gap_days]]&gt;30,1,0))</f>
        <v>0</v>
      </c>
      <c r="J777">
        <f>_xlfn.MAXIFS(TableRefills3[discountinuation_flag], TableRefills3[patient_id], A777)</f>
        <v>0</v>
      </c>
      <c r="K777" s="1">
        <f>_xlfn.MINIFS(C:C,A:A,TableRefills3[[#This Row],[patient_id]])</f>
        <v>45684</v>
      </c>
      <c r="L777" s="1">
        <f>TableRefills3[[#This Row],[refill_date]]+TableRefills3[[#This Row],[quantity_days]]</f>
        <v>45789</v>
      </c>
    </row>
    <row r="778" spans="1:12" x14ac:dyDescent="0.25">
      <c r="A778" t="s">
        <v>176</v>
      </c>
      <c r="B778" t="s">
        <v>2001</v>
      </c>
      <c r="C778" s="1">
        <v>45763</v>
      </c>
      <c r="D778" s="9">
        <f t="shared" si="24"/>
        <v>1</v>
      </c>
      <c r="E778">
        <v>28</v>
      </c>
      <c r="F778" s="1" t="str">
        <f t="shared" si="25"/>
        <v/>
      </c>
      <c r="G778" s="1" t="str">
        <f>IF(TableRefills3[[#This Row],[prev_refill_days]]="","",TableRefills3[[#This Row],[prev_refill_days]]+TableRefills3[[#This Row],[quantity_days]])</f>
        <v/>
      </c>
      <c r="H778" t="str">
        <f>IF(TableRefills3[[#This Row],[prev_refill_end]]="","",TableRefills3[[#This Row],[refill_date]]-TableRefills3[[#This Row],[prev_refill_end]])</f>
        <v/>
      </c>
      <c r="I778">
        <f>IF(TableRefills3[[#This Row],[gap_days]]="",0,IF(TableRefills3[[#This Row],[gap_days]]&gt;30,1,0))</f>
        <v>0</v>
      </c>
      <c r="J778">
        <f>_xlfn.MAXIFS(TableRefills3[discountinuation_flag], TableRefills3[patient_id], A778)</f>
        <v>0</v>
      </c>
      <c r="K778" s="1">
        <f>_xlfn.MINIFS(C:C,A:A,TableRefills3[[#This Row],[patient_id]])</f>
        <v>45763</v>
      </c>
      <c r="L778" s="1">
        <f>TableRefills3[[#This Row],[refill_date]]+TableRefills3[[#This Row],[quantity_days]]</f>
        <v>45791</v>
      </c>
    </row>
    <row r="779" spans="1:12" x14ac:dyDescent="0.25">
      <c r="A779" t="s">
        <v>176</v>
      </c>
      <c r="B779" t="s">
        <v>2001</v>
      </c>
      <c r="C779" s="1">
        <v>45793</v>
      </c>
      <c r="D779" s="9">
        <f t="shared" si="24"/>
        <v>2</v>
      </c>
      <c r="E779">
        <v>28</v>
      </c>
      <c r="F779" s="1">
        <f t="shared" si="25"/>
        <v>45763</v>
      </c>
      <c r="G779" s="1">
        <f>IF(TableRefills3[[#This Row],[prev_refill_days]]="","",TableRefills3[[#This Row],[prev_refill_days]]+TableRefills3[[#This Row],[quantity_days]])</f>
        <v>45791</v>
      </c>
      <c r="H779">
        <f>IF(TableRefills3[[#This Row],[prev_refill_end]]="","",TableRefills3[[#This Row],[refill_date]]-TableRefills3[[#This Row],[prev_refill_end]])</f>
        <v>2</v>
      </c>
      <c r="I779">
        <f>IF(TableRefills3[[#This Row],[gap_days]]="",0,IF(TableRefills3[[#This Row],[gap_days]]&gt;30,1,0))</f>
        <v>0</v>
      </c>
      <c r="J779">
        <f>_xlfn.MAXIFS(TableRefills3[discountinuation_flag], TableRefills3[patient_id], A779)</f>
        <v>0</v>
      </c>
      <c r="K779" s="1">
        <f>_xlfn.MINIFS(C:C,A:A,TableRefills3[[#This Row],[patient_id]])</f>
        <v>45763</v>
      </c>
      <c r="L779" s="1">
        <f>TableRefills3[[#This Row],[refill_date]]+TableRefills3[[#This Row],[quantity_days]]</f>
        <v>45821</v>
      </c>
    </row>
    <row r="780" spans="1:12" x14ac:dyDescent="0.25">
      <c r="A780" t="s">
        <v>176</v>
      </c>
      <c r="B780" t="s">
        <v>2001</v>
      </c>
      <c r="C780" s="1">
        <v>45822</v>
      </c>
      <c r="D780" s="9">
        <f t="shared" si="24"/>
        <v>3</v>
      </c>
      <c r="E780">
        <v>28</v>
      </c>
      <c r="F780" s="1">
        <f t="shared" si="25"/>
        <v>45793</v>
      </c>
      <c r="G780" s="1">
        <f>IF(TableRefills3[[#This Row],[prev_refill_days]]="","",TableRefills3[[#This Row],[prev_refill_days]]+TableRefills3[[#This Row],[quantity_days]])</f>
        <v>45821</v>
      </c>
      <c r="H780">
        <f>IF(TableRefills3[[#This Row],[prev_refill_end]]="","",TableRefills3[[#This Row],[refill_date]]-TableRefills3[[#This Row],[prev_refill_end]])</f>
        <v>1</v>
      </c>
      <c r="I780">
        <f>IF(TableRefills3[[#This Row],[gap_days]]="",0,IF(TableRefills3[[#This Row],[gap_days]]&gt;30,1,0))</f>
        <v>0</v>
      </c>
      <c r="J780">
        <f>_xlfn.MAXIFS(TableRefills3[discountinuation_flag], TableRefills3[patient_id], A780)</f>
        <v>0</v>
      </c>
      <c r="K780" s="1">
        <f>_xlfn.MINIFS(C:C,A:A,TableRefills3[[#This Row],[patient_id]])</f>
        <v>45763</v>
      </c>
      <c r="L780" s="1">
        <f>TableRefills3[[#This Row],[refill_date]]+TableRefills3[[#This Row],[quantity_days]]</f>
        <v>45850</v>
      </c>
    </row>
    <row r="781" spans="1:12" x14ac:dyDescent="0.25">
      <c r="A781" t="s">
        <v>177</v>
      </c>
      <c r="B781" t="s">
        <v>2005</v>
      </c>
      <c r="C781" s="1">
        <v>45800</v>
      </c>
      <c r="D781" s="9">
        <f t="shared" si="24"/>
        <v>1</v>
      </c>
      <c r="E781">
        <v>28</v>
      </c>
      <c r="F781" s="1" t="str">
        <f t="shared" si="25"/>
        <v/>
      </c>
      <c r="G781" s="1" t="str">
        <f>IF(TableRefills3[[#This Row],[prev_refill_days]]="","",TableRefills3[[#This Row],[prev_refill_days]]+TableRefills3[[#This Row],[quantity_days]])</f>
        <v/>
      </c>
      <c r="H781" t="str">
        <f>IF(TableRefills3[[#This Row],[prev_refill_end]]="","",TableRefills3[[#This Row],[refill_date]]-TableRefills3[[#This Row],[prev_refill_end]])</f>
        <v/>
      </c>
      <c r="I781">
        <f>IF(TableRefills3[[#This Row],[gap_days]]="",0,IF(TableRefills3[[#This Row],[gap_days]]&gt;30,1,0))</f>
        <v>0</v>
      </c>
      <c r="J781">
        <f>_xlfn.MAXIFS(TableRefills3[discountinuation_flag], TableRefills3[patient_id], A781)</f>
        <v>0</v>
      </c>
      <c r="K781" s="1">
        <f>_xlfn.MINIFS(C:C,A:A,TableRefills3[[#This Row],[patient_id]])</f>
        <v>45800</v>
      </c>
      <c r="L781" s="1">
        <f>TableRefills3[[#This Row],[refill_date]]+TableRefills3[[#This Row],[quantity_days]]</f>
        <v>45828</v>
      </c>
    </row>
    <row r="782" spans="1:12" x14ac:dyDescent="0.25">
      <c r="A782" t="s">
        <v>177</v>
      </c>
      <c r="B782" t="s">
        <v>2005</v>
      </c>
      <c r="C782" s="1">
        <v>45829</v>
      </c>
      <c r="D782" s="9">
        <f t="shared" si="24"/>
        <v>2</v>
      </c>
      <c r="E782">
        <v>28</v>
      </c>
      <c r="F782" s="1">
        <f t="shared" si="25"/>
        <v>45800</v>
      </c>
      <c r="G782" s="1">
        <f>IF(TableRefills3[[#This Row],[prev_refill_days]]="","",TableRefills3[[#This Row],[prev_refill_days]]+TableRefills3[[#This Row],[quantity_days]])</f>
        <v>45828</v>
      </c>
      <c r="H782">
        <f>IF(TableRefills3[[#This Row],[prev_refill_end]]="","",TableRefills3[[#This Row],[refill_date]]-TableRefills3[[#This Row],[prev_refill_end]])</f>
        <v>1</v>
      </c>
      <c r="I782">
        <f>IF(TableRefills3[[#This Row],[gap_days]]="",0,IF(TableRefills3[[#This Row],[gap_days]]&gt;30,1,0))</f>
        <v>0</v>
      </c>
      <c r="J782">
        <f>_xlfn.MAXIFS(TableRefills3[discountinuation_flag], TableRefills3[patient_id], A782)</f>
        <v>0</v>
      </c>
      <c r="K782" s="1">
        <f>_xlfn.MINIFS(C:C,A:A,TableRefills3[[#This Row],[patient_id]])</f>
        <v>45800</v>
      </c>
      <c r="L782" s="1">
        <f>TableRefills3[[#This Row],[refill_date]]+TableRefills3[[#This Row],[quantity_days]]</f>
        <v>45857</v>
      </c>
    </row>
    <row r="783" spans="1:12" x14ac:dyDescent="0.25">
      <c r="A783" t="s">
        <v>177</v>
      </c>
      <c r="B783" t="s">
        <v>2005</v>
      </c>
      <c r="C783" s="1">
        <v>45856</v>
      </c>
      <c r="D783" s="9">
        <f t="shared" si="24"/>
        <v>3</v>
      </c>
      <c r="E783">
        <v>28</v>
      </c>
      <c r="F783" s="1">
        <f t="shared" si="25"/>
        <v>45829</v>
      </c>
      <c r="G783" s="1">
        <f>IF(TableRefills3[[#This Row],[prev_refill_days]]="","",TableRefills3[[#This Row],[prev_refill_days]]+TableRefills3[[#This Row],[quantity_days]])</f>
        <v>45857</v>
      </c>
      <c r="H783">
        <f>IF(TableRefills3[[#This Row],[prev_refill_end]]="","",TableRefills3[[#This Row],[refill_date]]-TableRefills3[[#This Row],[prev_refill_end]])</f>
        <v>-1</v>
      </c>
      <c r="I783">
        <f>IF(TableRefills3[[#This Row],[gap_days]]="",0,IF(TableRefills3[[#This Row],[gap_days]]&gt;30,1,0))</f>
        <v>0</v>
      </c>
      <c r="J783">
        <f>_xlfn.MAXIFS(TableRefills3[discountinuation_flag], TableRefills3[patient_id], A783)</f>
        <v>0</v>
      </c>
      <c r="K783" s="1">
        <f>_xlfn.MINIFS(C:C,A:A,TableRefills3[[#This Row],[patient_id]])</f>
        <v>45800</v>
      </c>
      <c r="L783" s="1">
        <f>TableRefills3[[#This Row],[refill_date]]+TableRefills3[[#This Row],[quantity_days]]</f>
        <v>45884</v>
      </c>
    </row>
    <row r="784" spans="1:12" x14ac:dyDescent="0.25">
      <c r="A784" t="s">
        <v>178</v>
      </c>
      <c r="B784" t="s">
        <v>2009</v>
      </c>
      <c r="C784" s="1">
        <v>45658</v>
      </c>
      <c r="D784" s="9">
        <f t="shared" si="24"/>
        <v>1</v>
      </c>
      <c r="E784">
        <v>28</v>
      </c>
      <c r="F784" s="1" t="str">
        <f t="shared" si="25"/>
        <v/>
      </c>
      <c r="G784" s="1" t="str">
        <f>IF(TableRefills3[[#This Row],[prev_refill_days]]="","",TableRefills3[[#This Row],[prev_refill_days]]+TableRefills3[[#This Row],[quantity_days]])</f>
        <v/>
      </c>
      <c r="H784" t="str">
        <f>IF(TableRefills3[[#This Row],[prev_refill_end]]="","",TableRefills3[[#This Row],[refill_date]]-TableRefills3[[#This Row],[prev_refill_end]])</f>
        <v/>
      </c>
      <c r="I784">
        <f>IF(TableRefills3[[#This Row],[gap_days]]="",0,IF(TableRefills3[[#This Row],[gap_days]]&gt;30,1,0))</f>
        <v>0</v>
      </c>
      <c r="J784">
        <f>_xlfn.MAXIFS(TableRefills3[discountinuation_flag], TableRefills3[patient_id], A784)</f>
        <v>0</v>
      </c>
      <c r="K784" s="1">
        <f>_xlfn.MINIFS(C:C,A:A,TableRefills3[[#This Row],[patient_id]])</f>
        <v>45658</v>
      </c>
      <c r="L784" s="1">
        <f>TableRefills3[[#This Row],[refill_date]]+TableRefills3[[#This Row],[quantity_days]]</f>
        <v>45686</v>
      </c>
    </row>
    <row r="785" spans="1:12" x14ac:dyDescent="0.25">
      <c r="A785" t="s">
        <v>178</v>
      </c>
      <c r="B785" t="s">
        <v>2009</v>
      </c>
      <c r="C785" s="1">
        <v>45689</v>
      </c>
      <c r="D785" s="9">
        <f t="shared" si="24"/>
        <v>2</v>
      </c>
      <c r="E785">
        <v>28</v>
      </c>
      <c r="F785" s="1">
        <f t="shared" si="25"/>
        <v>45658</v>
      </c>
      <c r="G785" s="1">
        <f>IF(TableRefills3[[#This Row],[prev_refill_days]]="","",TableRefills3[[#This Row],[prev_refill_days]]+TableRefills3[[#This Row],[quantity_days]])</f>
        <v>45686</v>
      </c>
      <c r="H785">
        <f>IF(TableRefills3[[#This Row],[prev_refill_end]]="","",TableRefills3[[#This Row],[refill_date]]-TableRefills3[[#This Row],[prev_refill_end]])</f>
        <v>3</v>
      </c>
      <c r="I785">
        <f>IF(TableRefills3[[#This Row],[gap_days]]="",0,IF(TableRefills3[[#This Row],[gap_days]]&gt;30,1,0))</f>
        <v>0</v>
      </c>
      <c r="J785">
        <f>_xlfn.MAXIFS(TableRefills3[discountinuation_flag], TableRefills3[patient_id], A785)</f>
        <v>0</v>
      </c>
      <c r="K785" s="1">
        <f>_xlfn.MINIFS(C:C,A:A,TableRefills3[[#This Row],[patient_id]])</f>
        <v>45658</v>
      </c>
      <c r="L785" s="1">
        <f>TableRefills3[[#This Row],[refill_date]]+TableRefills3[[#This Row],[quantity_days]]</f>
        <v>45717</v>
      </c>
    </row>
    <row r="786" spans="1:12" x14ac:dyDescent="0.25">
      <c r="A786" t="s">
        <v>178</v>
      </c>
      <c r="B786" t="s">
        <v>2009</v>
      </c>
      <c r="C786" s="1">
        <v>45714</v>
      </c>
      <c r="D786" s="9">
        <f t="shared" si="24"/>
        <v>3</v>
      </c>
      <c r="E786">
        <v>28</v>
      </c>
      <c r="F786" s="1">
        <f t="shared" si="25"/>
        <v>45689</v>
      </c>
      <c r="G786" s="1">
        <f>IF(TableRefills3[[#This Row],[prev_refill_days]]="","",TableRefills3[[#This Row],[prev_refill_days]]+TableRefills3[[#This Row],[quantity_days]])</f>
        <v>45717</v>
      </c>
      <c r="H786">
        <f>IF(TableRefills3[[#This Row],[prev_refill_end]]="","",TableRefills3[[#This Row],[refill_date]]-TableRefills3[[#This Row],[prev_refill_end]])</f>
        <v>-3</v>
      </c>
      <c r="I786">
        <f>IF(TableRefills3[[#This Row],[gap_days]]="",0,IF(TableRefills3[[#This Row],[gap_days]]&gt;30,1,0))</f>
        <v>0</v>
      </c>
      <c r="J786">
        <f>_xlfn.MAXIFS(TableRefills3[discountinuation_flag], TableRefills3[patient_id], A786)</f>
        <v>0</v>
      </c>
      <c r="K786" s="1">
        <f>_xlfn.MINIFS(C:C,A:A,TableRefills3[[#This Row],[patient_id]])</f>
        <v>45658</v>
      </c>
      <c r="L786" s="1">
        <f>TableRefills3[[#This Row],[refill_date]]+TableRefills3[[#This Row],[quantity_days]]</f>
        <v>45742</v>
      </c>
    </row>
    <row r="787" spans="1:12" x14ac:dyDescent="0.25">
      <c r="A787" t="s">
        <v>178</v>
      </c>
      <c r="B787" t="s">
        <v>2009</v>
      </c>
      <c r="C787" s="1">
        <v>45741</v>
      </c>
      <c r="D787" s="9">
        <f t="shared" si="24"/>
        <v>4</v>
      </c>
      <c r="E787">
        <v>28</v>
      </c>
      <c r="F787" s="1">
        <f t="shared" si="25"/>
        <v>45714</v>
      </c>
      <c r="G787" s="1">
        <f>IF(TableRefills3[[#This Row],[prev_refill_days]]="","",TableRefills3[[#This Row],[prev_refill_days]]+TableRefills3[[#This Row],[quantity_days]])</f>
        <v>45742</v>
      </c>
      <c r="H787">
        <f>IF(TableRefills3[[#This Row],[prev_refill_end]]="","",TableRefills3[[#This Row],[refill_date]]-TableRefills3[[#This Row],[prev_refill_end]])</f>
        <v>-1</v>
      </c>
      <c r="I787">
        <f>IF(TableRefills3[[#This Row],[gap_days]]="",0,IF(TableRefills3[[#This Row],[gap_days]]&gt;30,1,0))</f>
        <v>0</v>
      </c>
      <c r="J787">
        <f>_xlfn.MAXIFS(TableRefills3[discountinuation_flag], TableRefills3[patient_id], A787)</f>
        <v>0</v>
      </c>
      <c r="K787" s="1">
        <f>_xlfn.MINIFS(C:C,A:A,TableRefills3[[#This Row],[patient_id]])</f>
        <v>45658</v>
      </c>
      <c r="L787" s="1">
        <f>TableRefills3[[#This Row],[refill_date]]+TableRefills3[[#This Row],[quantity_days]]</f>
        <v>45769</v>
      </c>
    </row>
    <row r="788" spans="1:12" x14ac:dyDescent="0.25">
      <c r="A788" t="s">
        <v>178</v>
      </c>
      <c r="B788" t="s">
        <v>2009</v>
      </c>
      <c r="C788" s="1">
        <v>45770</v>
      </c>
      <c r="D788" s="9">
        <f t="shared" si="24"/>
        <v>5</v>
      </c>
      <c r="E788">
        <v>28</v>
      </c>
      <c r="F788" s="1">
        <f t="shared" si="25"/>
        <v>45741</v>
      </c>
      <c r="G788" s="1">
        <f>IF(TableRefills3[[#This Row],[prev_refill_days]]="","",TableRefills3[[#This Row],[prev_refill_days]]+TableRefills3[[#This Row],[quantity_days]])</f>
        <v>45769</v>
      </c>
      <c r="H788">
        <f>IF(TableRefills3[[#This Row],[prev_refill_end]]="","",TableRefills3[[#This Row],[refill_date]]-TableRefills3[[#This Row],[prev_refill_end]])</f>
        <v>1</v>
      </c>
      <c r="I788">
        <f>IF(TableRefills3[[#This Row],[gap_days]]="",0,IF(TableRefills3[[#This Row],[gap_days]]&gt;30,1,0))</f>
        <v>0</v>
      </c>
      <c r="J788">
        <f>_xlfn.MAXIFS(TableRefills3[discountinuation_flag], TableRefills3[patient_id], A788)</f>
        <v>0</v>
      </c>
      <c r="K788" s="1">
        <f>_xlfn.MINIFS(C:C,A:A,TableRefills3[[#This Row],[patient_id]])</f>
        <v>45658</v>
      </c>
      <c r="L788" s="1">
        <f>TableRefills3[[#This Row],[refill_date]]+TableRefills3[[#This Row],[quantity_days]]</f>
        <v>45798</v>
      </c>
    </row>
    <row r="789" spans="1:12" x14ac:dyDescent="0.25">
      <c r="A789" t="s">
        <v>179</v>
      </c>
      <c r="B789" t="s">
        <v>2015</v>
      </c>
      <c r="C789" s="1">
        <v>45812</v>
      </c>
      <c r="D789" s="9">
        <f t="shared" si="24"/>
        <v>1</v>
      </c>
      <c r="E789">
        <v>30</v>
      </c>
      <c r="F789" s="1" t="str">
        <f t="shared" si="25"/>
        <v/>
      </c>
      <c r="G789" s="1" t="str">
        <f>IF(TableRefills3[[#This Row],[prev_refill_days]]="","",TableRefills3[[#This Row],[prev_refill_days]]+TableRefills3[[#This Row],[quantity_days]])</f>
        <v/>
      </c>
      <c r="H789" t="str">
        <f>IF(TableRefills3[[#This Row],[prev_refill_end]]="","",TableRefills3[[#This Row],[refill_date]]-TableRefills3[[#This Row],[prev_refill_end]])</f>
        <v/>
      </c>
      <c r="I789">
        <f>IF(TableRefills3[[#This Row],[gap_days]]="",0,IF(TableRefills3[[#This Row],[gap_days]]&gt;30,1,0))</f>
        <v>0</v>
      </c>
      <c r="J789">
        <f>_xlfn.MAXIFS(TableRefills3[discountinuation_flag], TableRefills3[patient_id], A789)</f>
        <v>0</v>
      </c>
      <c r="K789" s="1">
        <f>_xlfn.MINIFS(C:C,A:A,TableRefills3[[#This Row],[patient_id]])</f>
        <v>45812</v>
      </c>
      <c r="L789" s="1">
        <f>TableRefills3[[#This Row],[refill_date]]+TableRefills3[[#This Row],[quantity_days]]</f>
        <v>45842</v>
      </c>
    </row>
    <row r="790" spans="1:12" x14ac:dyDescent="0.25">
      <c r="A790" t="s">
        <v>179</v>
      </c>
      <c r="B790" t="s">
        <v>2015</v>
      </c>
      <c r="C790" s="1">
        <v>45842</v>
      </c>
      <c r="D790" s="9">
        <f t="shared" si="24"/>
        <v>2</v>
      </c>
      <c r="E790">
        <v>30</v>
      </c>
      <c r="F790" s="1">
        <f t="shared" si="25"/>
        <v>45812</v>
      </c>
      <c r="G790" s="1">
        <f>IF(TableRefills3[[#This Row],[prev_refill_days]]="","",TableRefills3[[#This Row],[prev_refill_days]]+TableRefills3[[#This Row],[quantity_days]])</f>
        <v>45842</v>
      </c>
      <c r="H790">
        <f>IF(TableRefills3[[#This Row],[prev_refill_end]]="","",TableRefills3[[#This Row],[refill_date]]-TableRefills3[[#This Row],[prev_refill_end]])</f>
        <v>0</v>
      </c>
      <c r="I790">
        <f>IF(TableRefills3[[#This Row],[gap_days]]="",0,IF(TableRefills3[[#This Row],[gap_days]]&gt;30,1,0))</f>
        <v>0</v>
      </c>
      <c r="J790">
        <f>_xlfn.MAXIFS(TableRefills3[discountinuation_flag], TableRefills3[patient_id], A790)</f>
        <v>0</v>
      </c>
      <c r="K790" s="1">
        <f>_xlfn.MINIFS(C:C,A:A,TableRefills3[[#This Row],[patient_id]])</f>
        <v>45812</v>
      </c>
      <c r="L790" s="1">
        <f>TableRefills3[[#This Row],[refill_date]]+TableRefills3[[#This Row],[quantity_days]]</f>
        <v>45872</v>
      </c>
    </row>
    <row r="791" spans="1:12" x14ac:dyDescent="0.25">
      <c r="A791" t="s">
        <v>179</v>
      </c>
      <c r="B791" t="s">
        <v>2015</v>
      </c>
      <c r="C791" s="1">
        <v>45872</v>
      </c>
      <c r="D791" s="9">
        <f t="shared" si="24"/>
        <v>3</v>
      </c>
      <c r="E791">
        <v>30</v>
      </c>
      <c r="F791" s="1">
        <f t="shared" si="25"/>
        <v>45842</v>
      </c>
      <c r="G791" s="1">
        <f>IF(TableRefills3[[#This Row],[prev_refill_days]]="","",TableRefills3[[#This Row],[prev_refill_days]]+TableRefills3[[#This Row],[quantity_days]])</f>
        <v>45872</v>
      </c>
      <c r="H791">
        <f>IF(TableRefills3[[#This Row],[prev_refill_end]]="","",TableRefills3[[#This Row],[refill_date]]-TableRefills3[[#This Row],[prev_refill_end]])</f>
        <v>0</v>
      </c>
      <c r="I791">
        <f>IF(TableRefills3[[#This Row],[gap_days]]="",0,IF(TableRefills3[[#This Row],[gap_days]]&gt;30,1,0))</f>
        <v>0</v>
      </c>
      <c r="J791">
        <f>_xlfn.MAXIFS(TableRefills3[discountinuation_flag], TableRefills3[patient_id], A791)</f>
        <v>0</v>
      </c>
      <c r="K791" s="1">
        <f>_xlfn.MINIFS(C:C,A:A,TableRefills3[[#This Row],[patient_id]])</f>
        <v>45812</v>
      </c>
      <c r="L791" s="1">
        <f>TableRefills3[[#This Row],[refill_date]]+TableRefills3[[#This Row],[quantity_days]]</f>
        <v>45902</v>
      </c>
    </row>
    <row r="792" spans="1:12" x14ac:dyDescent="0.25">
      <c r="A792" t="s">
        <v>179</v>
      </c>
      <c r="B792" t="s">
        <v>2015</v>
      </c>
      <c r="C792" s="1">
        <v>45905</v>
      </c>
      <c r="D792" s="9">
        <f t="shared" si="24"/>
        <v>4</v>
      </c>
      <c r="E792">
        <v>30</v>
      </c>
      <c r="F792" s="1">
        <f t="shared" si="25"/>
        <v>45872</v>
      </c>
      <c r="G792" s="1">
        <f>IF(TableRefills3[[#This Row],[prev_refill_days]]="","",TableRefills3[[#This Row],[prev_refill_days]]+TableRefills3[[#This Row],[quantity_days]])</f>
        <v>45902</v>
      </c>
      <c r="H792">
        <f>IF(TableRefills3[[#This Row],[prev_refill_end]]="","",TableRefills3[[#This Row],[refill_date]]-TableRefills3[[#This Row],[prev_refill_end]])</f>
        <v>3</v>
      </c>
      <c r="I792">
        <f>IF(TableRefills3[[#This Row],[gap_days]]="",0,IF(TableRefills3[[#This Row],[gap_days]]&gt;30,1,0))</f>
        <v>0</v>
      </c>
      <c r="J792">
        <f>_xlfn.MAXIFS(TableRefills3[discountinuation_flag], TableRefills3[patient_id], A792)</f>
        <v>0</v>
      </c>
      <c r="K792" s="1">
        <f>_xlfn.MINIFS(C:C,A:A,TableRefills3[[#This Row],[patient_id]])</f>
        <v>45812</v>
      </c>
      <c r="L792" s="1">
        <f>TableRefills3[[#This Row],[refill_date]]+TableRefills3[[#This Row],[quantity_days]]</f>
        <v>45935</v>
      </c>
    </row>
    <row r="793" spans="1:12" x14ac:dyDescent="0.25">
      <c r="A793" t="s">
        <v>179</v>
      </c>
      <c r="B793" t="s">
        <v>2015</v>
      </c>
      <c r="C793" s="1">
        <v>45933</v>
      </c>
      <c r="D793" s="9">
        <f t="shared" si="24"/>
        <v>5</v>
      </c>
      <c r="E793">
        <v>30</v>
      </c>
      <c r="F793" s="1">
        <f t="shared" si="25"/>
        <v>45905</v>
      </c>
      <c r="G793" s="1">
        <f>IF(TableRefills3[[#This Row],[prev_refill_days]]="","",TableRefills3[[#This Row],[prev_refill_days]]+TableRefills3[[#This Row],[quantity_days]])</f>
        <v>45935</v>
      </c>
      <c r="H793">
        <f>IF(TableRefills3[[#This Row],[prev_refill_end]]="","",TableRefills3[[#This Row],[refill_date]]-TableRefills3[[#This Row],[prev_refill_end]])</f>
        <v>-2</v>
      </c>
      <c r="I793">
        <f>IF(TableRefills3[[#This Row],[gap_days]]="",0,IF(TableRefills3[[#This Row],[gap_days]]&gt;30,1,0))</f>
        <v>0</v>
      </c>
      <c r="J793">
        <f>_xlfn.MAXIFS(TableRefills3[discountinuation_flag], TableRefills3[patient_id], A793)</f>
        <v>0</v>
      </c>
      <c r="K793" s="1">
        <f>_xlfn.MINIFS(C:C,A:A,TableRefills3[[#This Row],[patient_id]])</f>
        <v>45812</v>
      </c>
      <c r="L793" s="1">
        <f>TableRefills3[[#This Row],[refill_date]]+TableRefills3[[#This Row],[quantity_days]]</f>
        <v>45963</v>
      </c>
    </row>
    <row r="794" spans="1:12" x14ac:dyDescent="0.25">
      <c r="A794" t="s">
        <v>180</v>
      </c>
      <c r="B794" t="s">
        <v>2021</v>
      </c>
      <c r="C794" s="1">
        <v>45788</v>
      </c>
      <c r="D794" s="9">
        <f t="shared" si="24"/>
        <v>1</v>
      </c>
      <c r="E794">
        <v>21</v>
      </c>
      <c r="F794" s="1" t="str">
        <f t="shared" si="25"/>
        <v/>
      </c>
      <c r="G794" s="1" t="str">
        <f>IF(TableRefills3[[#This Row],[prev_refill_days]]="","",TableRefills3[[#This Row],[prev_refill_days]]+TableRefills3[[#This Row],[quantity_days]])</f>
        <v/>
      </c>
      <c r="H794" t="str">
        <f>IF(TableRefills3[[#This Row],[prev_refill_end]]="","",TableRefills3[[#This Row],[refill_date]]-TableRefills3[[#This Row],[prev_refill_end]])</f>
        <v/>
      </c>
      <c r="I794">
        <f>IF(TableRefills3[[#This Row],[gap_days]]="",0,IF(TableRefills3[[#This Row],[gap_days]]&gt;30,1,0))</f>
        <v>0</v>
      </c>
      <c r="J794">
        <f>_xlfn.MAXIFS(TableRefills3[discountinuation_flag], TableRefills3[patient_id], A794)</f>
        <v>0</v>
      </c>
      <c r="K794" s="1">
        <f>_xlfn.MINIFS(C:C,A:A,TableRefills3[[#This Row],[patient_id]])</f>
        <v>45788</v>
      </c>
      <c r="L794" s="1">
        <f>TableRefills3[[#This Row],[refill_date]]+TableRefills3[[#This Row],[quantity_days]]</f>
        <v>45809</v>
      </c>
    </row>
    <row r="795" spans="1:12" x14ac:dyDescent="0.25">
      <c r="A795" t="s">
        <v>180</v>
      </c>
      <c r="B795" t="s">
        <v>2021</v>
      </c>
      <c r="C795" s="1">
        <v>45812</v>
      </c>
      <c r="D795" s="9">
        <f t="shared" si="24"/>
        <v>2</v>
      </c>
      <c r="E795">
        <v>21</v>
      </c>
      <c r="F795" s="1">
        <f t="shared" si="25"/>
        <v>45788</v>
      </c>
      <c r="G795" s="1">
        <f>IF(TableRefills3[[#This Row],[prev_refill_days]]="","",TableRefills3[[#This Row],[prev_refill_days]]+TableRefills3[[#This Row],[quantity_days]])</f>
        <v>45809</v>
      </c>
      <c r="H795">
        <f>IF(TableRefills3[[#This Row],[prev_refill_end]]="","",TableRefills3[[#This Row],[refill_date]]-TableRefills3[[#This Row],[prev_refill_end]])</f>
        <v>3</v>
      </c>
      <c r="I795">
        <f>IF(TableRefills3[[#This Row],[gap_days]]="",0,IF(TableRefills3[[#This Row],[gap_days]]&gt;30,1,0))</f>
        <v>0</v>
      </c>
      <c r="J795">
        <f>_xlfn.MAXIFS(TableRefills3[discountinuation_flag], TableRefills3[patient_id], A795)</f>
        <v>0</v>
      </c>
      <c r="K795" s="1">
        <f>_xlfn.MINIFS(C:C,A:A,TableRefills3[[#This Row],[patient_id]])</f>
        <v>45788</v>
      </c>
      <c r="L795" s="1">
        <f>TableRefills3[[#This Row],[refill_date]]+TableRefills3[[#This Row],[quantity_days]]</f>
        <v>45833</v>
      </c>
    </row>
    <row r="796" spans="1:12" x14ac:dyDescent="0.25">
      <c r="A796" t="s">
        <v>180</v>
      </c>
      <c r="B796" t="s">
        <v>2021</v>
      </c>
      <c r="C796" s="1">
        <v>45834</v>
      </c>
      <c r="D796" s="9">
        <f t="shared" si="24"/>
        <v>3</v>
      </c>
      <c r="E796">
        <v>21</v>
      </c>
      <c r="F796" s="1">
        <f t="shared" si="25"/>
        <v>45812</v>
      </c>
      <c r="G796" s="1">
        <f>IF(TableRefills3[[#This Row],[prev_refill_days]]="","",TableRefills3[[#This Row],[prev_refill_days]]+TableRefills3[[#This Row],[quantity_days]])</f>
        <v>45833</v>
      </c>
      <c r="H796">
        <f>IF(TableRefills3[[#This Row],[prev_refill_end]]="","",TableRefills3[[#This Row],[refill_date]]-TableRefills3[[#This Row],[prev_refill_end]])</f>
        <v>1</v>
      </c>
      <c r="I796">
        <f>IF(TableRefills3[[#This Row],[gap_days]]="",0,IF(TableRefills3[[#This Row],[gap_days]]&gt;30,1,0))</f>
        <v>0</v>
      </c>
      <c r="J796">
        <f>_xlfn.MAXIFS(TableRefills3[discountinuation_flag], TableRefills3[patient_id], A796)</f>
        <v>0</v>
      </c>
      <c r="K796" s="1">
        <f>_xlfn.MINIFS(C:C,A:A,TableRefills3[[#This Row],[patient_id]])</f>
        <v>45788</v>
      </c>
      <c r="L796" s="1">
        <f>TableRefills3[[#This Row],[refill_date]]+TableRefills3[[#This Row],[quantity_days]]</f>
        <v>45855</v>
      </c>
    </row>
    <row r="797" spans="1:12" x14ac:dyDescent="0.25">
      <c r="A797" t="s">
        <v>180</v>
      </c>
      <c r="B797" t="s">
        <v>2021</v>
      </c>
      <c r="C797" s="1">
        <v>45857</v>
      </c>
      <c r="D797" s="9">
        <f t="shared" si="24"/>
        <v>4</v>
      </c>
      <c r="E797">
        <v>21</v>
      </c>
      <c r="F797" s="1">
        <f t="shared" si="25"/>
        <v>45834</v>
      </c>
      <c r="G797" s="1">
        <f>IF(TableRefills3[[#This Row],[prev_refill_days]]="","",TableRefills3[[#This Row],[prev_refill_days]]+TableRefills3[[#This Row],[quantity_days]])</f>
        <v>45855</v>
      </c>
      <c r="H797">
        <f>IF(TableRefills3[[#This Row],[prev_refill_end]]="","",TableRefills3[[#This Row],[refill_date]]-TableRefills3[[#This Row],[prev_refill_end]])</f>
        <v>2</v>
      </c>
      <c r="I797">
        <f>IF(TableRefills3[[#This Row],[gap_days]]="",0,IF(TableRefills3[[#This Row],[gap_days]]&gt;30,1,0))</f>
        <v>0</v>
      </c>
      <c r="J797">
        <f>_xlfn.MAXIFS(TableRefills3[discountinuation_flag], TableRefills3[patient_id], A797)</f>
        <v>0</v>
      </c>
      <c r="K797" s="1">
        <f>_xlfn.MINIFS(C:C,A:A,TableRefills3[[#This Row],[patient_id]])</f>
        <v>45788</v>
      </c>
      <c r="L797" s="1">
        <f>TableRefills3[[#This Row],[refill_date]]+TableRefills3[[#This Row],[quantity_days]]</f>
        <v>45878</v>
      </c>
    </row>
    <row r="798" spans="1:12" x14ac:dyDescent="0.25">
      <c r="A798" t="s">
        <v>180</v>
      </c>
      <c r="B798" t="s">
        <v>2021</v>
      </c>
      <c r="C798" s="1">
        <v>45879</v>
      </c>
      <c r="D798" s="9">
        <f t="shared" si="24"/>
        <v>5</v>
      </c>
      <c r="E798">
        <v>21</v>
      </c>
      <c r="F798" s="1">
        <f t="shared" si="25"/>
        <v>45857</v>
      </c>
      <c r="G798" s="1">
        <f>IF(TableRefills3[[#This Row],[prev_refill_days]]="","",TableRefills3[[#This Row],[prev_refill_days]]+TableRefills3[[#This Row],[quantity_days]])</f>
        <v>45878</v>
      </c>
      <c r="H798">
        <f>IF(TableRefills3[[#This Row],[prev_refill_end]]="","",TableRefills3[[#This Row],[refill_date]]-TableRefills3[[#This Row],[prev_refill_end]])</f>
        <v>1</v>
      </c>
      <c r="I798">
        <f>IF(TableRefills3[[#This Row],[gap_days]]="",0,IF(TableRefills3[[#This Row],[gap_days]]&gt;30,1,0))</f>
        <v>0</v>
      </c>
      <c r="J798">
        <f>_xlfn.MAXIFS(TableRefills3[discountinuation_flag], TableRefills3[patient_id], A798)</f>
        <v>0</v>
      </c>
      <c r="K798" s="1">
        <f>_xlfn.MINIFS(C:C,A:A,TableRefills3[[#This Row],[patient_id]])</f>
        <v>45788</v>
      </c>
      <c r="L798" s="1">
        <f>TableRefills3[[#This Row],[refill_date]]+TableRefills3[[#This Row],[quantity_days]]</f>
        <v>45900</v>
      </c>
    </row>
    <row r="799" spans="1:12" x14ac:dyDescent="0.25">
      <c r="A799" t="s">
        <v>181</v>
      </c>
      <c r="B799" t="s">
        <v>2027</v>
      </c>
      <c r="C799" s="1">
        <v>45710</v>
      </c>
      <c r="D799" s="9">
        <f t="shared" si="24"/>
        <v>1</v>
      </c>
      <c r="E799">
        <v>21</v>
      </c>
      <c r="F799" s="1" t="str">
        <f t="shared" si="25"/>
        <v/>
      </c>
      <c r="G799" s="1" t="str">
        <f>IF(TableRefills3[[#This Row],[prev_refill_days]]="","",TableRefills3[[#This Row],[prev_refill_days]]+TableRefills3[[#This Row],[quantity_days]])</f>
        <v/>
      </c>
      <c r="H799" t="str">
        <f>IF(TableRefills3[[#This Row],[prev_refill_end]]="","",TableRefills3[[#This Row],[refill_date]]-TableRefills3[[#This Row],[prev_refill_end]])</f>
        <v/>
      </c>
      <c r="I799">
        <f>IF(TableRefills3[[#This Row],[gap_days]]="",0,IF(TableRefills3[[#This Row],[gap_days]]&gt;30,1,0))</f>
        <v>0</v>
      </c>
      <c r="J799">
        <f>_xlfn.MAXIFS(TableRefills3[discountinuation_flag], TableRefills3[patient_id], A799)</f>
        <v>0</v>
      </c>
      <c r="K799" s="1">
        <f>_xlfn.MINIFS(C:C,A:A,TableRefills3[[#This Row],[patient_id]])</f>
        <v>45710</v>
      </c>
      <c r="L799" s="1">
        <f>TableRefills3[[#This Row],[refill_date]]+TableRefills3[[#This Row],[quantity_days]]</f>
        <v>45731</v>
      </c>
    </row>
    <row r="800" spans="1:12" x14ac:dyDescent="0.25">
      <c r="A800" t="s">
        <v>181</v>
      </c>
      <c r="B800" t="s">
        <v>2027</v>
      </c>
      <c r="C800" s="1">
        <v>45729</v>
      </c>
      <c r="D800" s="9">
        <f t="shared" si="24"/>
        <v>2</v>
      </c>
      <c r="E800">
        <v>21</v>
      </c>
      <c r="F800" s="1">
        <f t="shared" si="25"/>
        <v>45710</v>
      </c>
      <c r="G800" s="1">
        <f>IF(TableRefills3[[#This Row],[prev_refill_days]]="","",TableRefills3[[#This Row],[prev_refill_days]]+TableRefills3[[#This Row],[quantity_days]])</f>
        <v>45731</v>
      </c>
      <c r="H800">
        <f>IF(TableRefills3[[#This Row],[prev_refill_end]]="","",TableRefills3[[#This Row],[refill_date]]-TableRefills3[[#This Row],[prev_refill_end]])</f>
        <v>-2</v>
      </c>
      <c r="I800">
        <f>IF(TableRefills3[[#This Row],[gap_days]]="",0,IF(TableRefills3[[#This Row],[gap_days]]&gt;30,1,0))</f>
        <v>0</v>
      </c>
      <c r="J800">
        <f>_xlfn.MAXIFS(TableRefills3[discountinuation_flag], TableRefills3[patient_id], A800)</f>
        <v>0</v>
      </c>
      <c r="K800" s="1">
        <f>_xlfn.MINIFS(C:C,A:A,TableRefills3[[#This Row],[patient_id]])</f>
        <v>45710</v>
      </c>
      <c r="L800" s="1">
        <f>TableRefills3[[#This Row],[refill_date]]+TableRefills3[[#This Row],[quantity_days]]</f>
        <v>45750</v>
      </c>
    </row>
    <row r="801" spans="1:12" x14ac:dyDescent="0.25">
      <c r="A801" t="s">
        <v>181</v>
      </c>
      <c r="B801" t="s">
        <v>2027</v>
      </c>
      <c r="C801" s="1">
        <v>45753</v>
      </c>
      <c r="D801" s="9">
        <f t="shared" si="24"/>
        <v>3</v>
      </c>
      <c r="E801">
        <v>21</v>
      </c>
      <c r="F801" s="1">
        <f t="shared" si="25"/>
        <v>45729</v>
      </c>
      <c r="G801" s="1">
        <f>IF(TableRefills3[[#This Row],[prev_refill_days]]="","",TableRefills3[[#This Row],[prev_refill_days]]+TableRefills3[[#This Row],[quantity_days]])</f>
        <v>45750</v>
      </c>
      <c r="H801">
        <f>IF(TableRefills3[[#This Row],[prev_refill_end]]="","",TableRefills3[[#This Row],[refill_date]]-TableRefills3[[#This Row],[prev_refill_end]])</f>
        <v>3</v>
      </c>
      <c r="I801">
        <f>IF(TableRefills3[[#This Row],[gap_days]]="",0,IF(TableRefills3[[#This Row],[gap_days]]&gt;30,1,0))</f>
        <v>0</v>
      </c>
      <c r="J801">
        <f>_xlfn.MAXIFS(TableRefills3[discountinuation_flag], TableRefills3[patient_id], A801)</f>
        <v>0</v>
      </c>
      <c r="K801" s="1">
        <f>_xlfn.MINIFS(C:C,A:A,TableRefills3[[#This Row],[patient_id]])</f>
        <v>45710</v>
      </c>
      <c r="L801" s="1">
        <f>TableRefills3[[#This Row],[refill_date]]+TableRefills3[[#This Row],[quantity_days]]</f>
        <v>45774</v>
      </c>
    </row>
    <row r="802" spans="1:12" x14ac:dyDescent="0.25">
      <c r="A802" t="s">
        <v>181</v>
      </c>
      <c r="B802" t="s">
        <v>2027</v>
      </c>
      <c r="C802" s="1">
        <v>45776</v>
      </c>
      <c r="D802" s="9">
        <f t="shared" si="24"/>
        <v>4</v>
      </c>
      <c r="E802">
        <v>21</v>
      </c>
      <c r="F802" s="1">
        <f t="shared" si="25"/>
        <v>45753</v>
      </c>
      <c r="G802" s="1">
        <f>IF(TableRefills3[[#This Row],[prev_refill_days]]="","",TableRefills3[[#This Row],[prev_refill_days]]+TableRefills3[[#This Row],[quantity_days]])</f>
        <v>45774</v>
      </c>
      <c r="H802">
        <f>IF(TableRefills3[[#This Row],[prev_refill_end]]="","",TableRefills3[[#This Row],[refill_date]]-TableRefills3[[#This Row],[prev_refill_end]])</f>
        <v>2</v>
      </c>
      <c r="I802">
        <f>IF(TableRefills3[[#This Row],[gap_days]]="",0,IF(TableRefills3[[#This Row],[gap_days]]&gt;30,1,0))</f>
        <v>0</v>
      </c>
      <c r="J802">
        <f>_xlfn.MAXIFS(TableRefills3[discountinuation_flag], TableRefills3[patient_id], A802)</f>
        <v>0</v>
      </c>
      <c r="K802" s="1">
        <f>_xlfn.MINIFS(C:C,A:A,TableRefills3[[#This Row],[patient_id]])</f>
        <v>45710</v>
      </c>
      <c r="L802" s="1">
        <f>TableRefills3[[#This Row],[refill_date]]+TableRefills3[[#This Row],[quantity_days]]</f>
        <v>45797</v>
      </c>
    </row>
    <row r="803" spans="1:12" x14ac:dyDescent="0.25">
      <c r="A803" t="s">
        <v>181</v>
      </c>
      <c r="B803" t="s">
        <v>2027</v>
      </c>
      <c r="C803" s="1">
        <v>45798</v>
      </c>
      <c r="D803" s="9">
        <f t="shared" si="24"/>
        <v>5</v>
      </c>
      <c r="E803">
        <v>21</v>
      </c>
      <c r="F803" s="1">
        <f t="shared" si="25"/>
        <v>45776</v>
      </c>
      <c r="G803" s="1">
        <f>IF(TableRefills3[[#This Row],[prev_refill_days]]="","",TableRefills3[[#This Row],[prev_refill_days]]+TableRefills3[[#This Row],[quantity_days]])</f>
        <v>45797</v>
      </c>
      <c r="H803">
        <f>IF(TableRefills3[[#This Row],[prev_refill_end]]="","",TableRefills3[[#This Row],[refill_date]]-TableRefills3[[#This Row],[prev_refill_end]])</f>
        <v>1</v>
      </c>
      <c r="I803">
        <f>IF(TableRefills3[[#This Row],[gap_days]]="",0,IF(TableRefills3[[#This Row],[gap_days]]&gt;30,1,0))</f>
        <v>0</v>
      </c>
      <c r="J803">
        <f>_xlfn.MAXIFS(TableRefills3[discountinuation_flag], TableRefills3[patient_id], A803)</f>
        <v>0</v>
      </c>
      <c r="K803" s="1">
        <f>_xlfn.MINIFS(C:C,A:A,TableRefills3[[#This Row],[patient_id]])</f>
        <v>45710</v>
      </c>
      <c r="L803" s="1">
        <f>TableRefills3[[#This Row],[refill_date]]+TableRefills3[[#This Row],[quantity_days]]</f>
        <v>45819</v>
      </c>
    </row>
    <row r="804" spans="1:12" x14ac:dyDescent="0.25">
      <c r="A804" t="s">
        <v>181</v>
      </c>
      <c r="B804" t="s">
        <v>2027</v>
      </c>
      <c r="C804" s="1">
        <v>45819</v>
      </c>
      <c r="D804" s="9">
        <f t="shared" si="24"/>
        <v>6</v>
      </c>
      <c r="E804">
        <v>21</v>
      </c>
      <c r="F804" s="1">
        <f t="shared" si="25"/>
        <v>45798</v>
      </c>
      <c r="G804" s="1">
        <f>IF(TableRefills3[[#This Row],[prev_refill_days]]="","",TableRefills3[[#This Row],[prev_refill_days]]+TableRefills3[[#This Row],[quantity_days]])</f>
        <v>45819</v>
      </c>
      <c r="H804">
        <f>IF(TableRefills3[[#This Row],[prev_refill_end]]="","",TableRefills3[[#This Row],[refill_date]]-TableRefills3[[#This Row],[prev_refill_end]])</f>
        <v>0</v>
      </c>
      <c r="I804">
        <f>IF(TableRefills3[[#This Row],[gap_days]]="",0,IF(TableRefills3[[#This Row],[gap_days]]&gt;30,1,0))</f>
        <v>0</v>
      </c>
      <c r="J804">
        <f>_xlfn.MAXIFS(TableRefills3[discountinuation_flag], TableRefills3[patient_id], A804)</f>
        <v>0</v>
      </c>
      <c r="K804" s="1">
        <f>_xlfn.MINIFS(C:C,A:A,TableRefills3[[#This Row],[patient_id]])</f>
        <v>45710</v>
      </c>
      <c r="L804" s="1">
        <f>TableRefills3[[#This Row],[refill_date]]+TableRefills3[[#This Row],[quantity_days]]</f>
        <v>45840</v>
      </c>
    </row>
    <row r="805" spans="1:12" x14ac:dyDescent="0.25">
      <c r="A805" t="s">
        <v>182</v>
      </c>
      <c r="B805" t="s">
        <v>2034</v>
      </c>
      <c r="C805" s="1">
        <v>45745</v>
      </c>
      <c r="D805" s="9">
        <f t="shared" si="24"/>
        <v>1</v>
      </c>
      <c r="E805">
        <v>28</v>
      </c>
      <c r="F805" s="1" t="str">
        <f t="shared" si="25"/>
        <v/>
      </c>
      <c r="G805" s="1" t="str">
        <f>IF(TableRefills3[[#This Row],[prev_refill_days]]="","",TableRefills3[[#This Row],[prev_refill_days]]+TableRefills3[[#This Row],[quantity_days]])</f>
        <v/>
      </c>
      <c r="H805" t="str">
        <f>IF(TableRefills3[[#This Row],[prev_refill_end]]="","",TableRefills3[[#This Row],[refill_date]]-TableRefills3[[#This Row],[prev_refill_end]])</f>
        <v/>
      </c>
      <c r="I805">
        <f>IF(TableRefills3[[#This Row],[gap_days]]="",0,IF(TableRefills3[[#This Row],[gap_days]]&gt;30,1,0))</f>
        <v>0</v>
      </c>
      <c r="J805">
        <f>_xlfn.MAXIFS(TableRefills3[discountinuation_flag], TableRefills3[patient_id], A805)</f>
        <v>0</v>
      </c>
      <c r="K805" s="1">
        <f>_xlfn.MINIFS(C:C,A:A,TableRefills3[[#This Row],[patient_id]])</f>
        <v>45745</v>
      </c>
      <c r="L805" s="1">
        <f>TableRefills3[[#This Row],[refill_date]]+TableRefills3[[#This Row],[quantity_days]]</f>
        <v>45773</v>
      </c>
    </row>
    <row r="806" spans="1:12" x14ac:dyDescent="0.25">
      <c r="A806" t="s">
        <v>182</v>
      </c>
      <c r="B806" t="s">
        <v>2034</v>
      </c>
      <c r="C806" s="1">
        <v>45774</v>
      </c>
      <c r="D806" s="9">
        <f t="shared" si="24"/>
        <v>2</v>
      </c>
      <c r="E806">
        <v>28</v>
      </c>
      <c r="F806" s="1">
        <f t="shared" si="25"/>
        <v>45745</v>
      </c>
      <c r="G806" s="1">
        <f>IF(TableRefills3[[#This Row],[prev_refill_days]]="","",TableRefills3[[#This Row],[prev_refill_days]]+TableRefills3[[#This Row],[quantity_days]])</f>
        <v>45773</v>
      </c>
      <c r="H806">
        <f>IF(TableRefills3[[#This Row],[prev_refill_end]]="","",TableRefills3[[#This Row],[refill_date]]-TableRefills3[[#This Row],[prev_refill_end]])</f>
        <v>1</v>
      </c>
      <c r="I806">
        <f>IF(TableRefills3[[#This Row],[gap_days]]="",0,IF(TableRefills3[[#This Row],[gap_days]]&gt;30,1,0))</f>
        <v>0</v>
      </c>
      <c r="J806">
        <f>_xlfn.MAXIFS(TableRefills3[discountinuation_flag], TableRefills3[patient_id], A806)</f>
        <v>0</v>
      </c>
      <c r="K806" s="1">
        <f>_xlfn.MINIFS(C:C,A:A,TableRefills3[[#This Row],[patient_id]])</f>
        <v>45745</v>
      </c>
      <c r="L806" s="1">
        <f>TableRefills3[[#This Row],[refill_date]]+TableRefills3[[#This Row],[quantity_days]]</f>
        <v>45802</v>
      </c>
    </row>
    <row r="807" spans="1:12" x14ac:dyDescent="0.25">
      <c r="A807" t="s">
        <v>182</v>
      </c>
      <c r="B807" t="s">
        <v>2034</v>
      </c>
      <c r="C807" s="1">
        <v>45802</v>
      </c>
      <c r="D807" s="9">
        <f t="shared" si="24"/>
        <v>3</v>
      </c>
      <c r="E807">
        <v>28</v>
      </c>
      <c r="F807" s="1">
        <f t="shared" si="25"/>
        <v>45774</v>
      </c>
      <c r="G807" s="1">
        <f>IF(TableRefills3[[#This Row],[prev_refill_days]]="","",TableRefills3[[#This Row],[prev_refill_days]]+TableRefills3[[#This Row],[quantity_days]])</f>
        <v>45802</v>
      </c>
      <c r="H807">
        <f>IF(TableRefills3[[#This Row],[prev_refill_end]]="","",TableRefills3[[#This Row],[refill_date]]-TableRefills3[[#This Row],[prev_refill_end]])</f>
        <v>0</v>
      </c>
      <c r="I807">
        <f>IF(TableRefills3[[#This Row],[gap_days]]="",0,IF(TableRefills3[[#This Row],[gap_days]]&gt;30,1,0))</f>
        <v>0</v>
      </c>
      <c r="J807">
        <f>_xlfn.MAXIFS(TableRefills3[discountinuation_flag], TableRefills3[patient_id], A807)</f>
        <v>0</v>
      </c>
      <c r="K807" s="1">
        <f>_xlfn.MINIFS(C:C,A:A,TableRefills3[[#This Row],[patient_id]])</f>
        <v>45745</v>
      </c>
      <c r="L807" s="1">
        <f>TableRefills3[[#This Row],[refill_date]]+TableRefills3[[#This Row],[quantity_days]]</f>
        <v>45830</v>
      </c>
    </row>
    <row r="808" spans="1:12" x14ac:dyDescent="0.25">
      <c r="A808" t="s">
        <v>182</v>
      </c>
      <c r="B808" t="s">
        <v>2034</v>
      </c>
      <c r="C808" s="1">
        <v>45827</v>
      </c>
      <c r="D808" s="9">
        <f t="shared" si="24"/>
        <v>4</v>
      </c>
      <c r="E808">
        <v>28</v>
      </c>
      <c r="F808" s="1">
        <f t="shared" si="25"/>
        <v>45802</v>
      </c>
      <c r="G808" s="1">
        <f>IF(TableRefills3[[#This Row],[prev_refill_days]]="","",TableRefills3[[#This Row],[prev_refill_days]]+TableRefills3[[#This Row],[quantity_days]])</f>
        <v>45830</v>
      </c>
      <c r="H808">
        <f>IF(TableRefills3[[#This Row],[prev_refill_end]]="","",TableRefills3[[#This Row],[refill_date]]-TableRefills3[[#This Row],[prev_refill_end]])</f>
        <v>-3</v>
      </c>
      <c r="I808">
        <f>IF(TableRefills3[[#This Row],[gap_days]]="",0,IF(TableRefills3[[#This Row],[gap_days]]&gt;30,1,0))</f>
        <v>0</v>
      </c>
      <c r="J808">
        <f>_xlfn.MAXIFS(TableRefills3[discountinuation_flag], TableRefills3[patient_id], A808)</f>
        <v>0</v>
      </c>
      <c r="K808" s="1">
        <f>_xlfn.MINIFS(C:C,A:A,TableRefills3[[#This Row],[patient_id]])</f>
        <v>45745</v>
      </c>
      <c r="L808" s="1">
        <f>TableRefills3[[#This Row],[refill_date]]+TableRefills3[[#This Row],[quantity_days]]</f>
        <v>45855</v>
      </c>
    </row>
    <row r="809" spans="1:12" x14ac:dyDescent="0.25">
      <c r="A809" t="s">
        <v>182</v>
      </c>
      <c r="B809" t="s">
        <v>2034</v>
      </c>
      <c r="C809" s="1">
        <v>45858</v>
      </c>
      <c r="D809" s="9">
        <f t="shared" si="24"/>
        <v>5</v>
      </c>
      <c r="E809">
        <v>28</v>
      </c>
      <c r="F809" s="1">
        <f t="shared" si="25"/>
        <v>45827</v>
      </c>
      <c r="G809" s="1">
        <f>IF(TableRefills3[[#This Row],[prev_refill_days]]="","",TableRefills3[[#This Row],[prev_refill_days]]+TableRefills3[[#This Row],[quantity_days]])</f>
        <v>45855</v>
      </c>
      <c r="H809">
        <f>IF(TableRefills3[[#This Row],[prev_refill_end]]="","",TableRefills3[[#This Row],[refill_date]]-TableRefills3[[#This Row],[prev_refill_end]])</f>
        <v>3</v>
      </c>
      <c r="I809">
        <f>IF(TableRefills3[[#This Row],[gap_days]]="",0,IF(TableRefills3[[#This Row],[gap_days]]&gt;30,1,0))</f>
        <v>0</v>
      </c>
      <c r="J809">
        <f>_xlfn.MAXIFS(TableRefills3[discountinuation_flag], TableRefills3[patient_id], A809)</f>
        <v>0</v>
      </c>
      <c r="K809" s="1">
        <f>_xlfn.MINIFS(C:C,A:A,TableRefills3[[#This Row],[patient_id]])</f>
        <v>45745</v>
      </c>
      <c r="L809" s="1">
        <f>TableRefills3[[#This Row],[refill_date]]+TableRefills3[[#This Row],[quantity_days]]</f>
        <v>45886</v>
      </c>
    </row>
    <row r="810" spans="1:12" x14ac:dyDescent="0.25">
      <c r="A810" t="s">
        <v>182</v>
      </c>
      <c r="B810" t="s">
        <v>2034</v>
      </c>
      <c r="C810" s="1">
        <v>45887</v>
      </c>
      <c r="D810" s="9">
        <f t="shared" si="24"/>
        <v>6</v>
      </c>
      <c r="E810">
        <v>28</v>
      </c>
      <c r="F810" s="1">
        <f t="shared" si="25"/>
        <v>45858</v>
      </c>
      <c r="G810" s="1">
        <f>IF(TableRefills3[[#This Row],[prev_refill_days]]="","",TableRefills3[[#This Row],[prev_refill_days]]+TableRefills3[[#This Row],[quantity_days]])</f>
        <v>45886</v>
      </c>
      <c r="H810">
        <f>IF(TableRefills3[[#This Row],[prev_refill_end]]="","",TableRefills3[[#This Row],[refill_date]]-TableRefills3[[#This Row],[prev_refill_end]])</f>
        <v>1</v>
      </c>
      <c r="I810">
        <f>IF(TableRefills3[[#This Row],[gap_days]]="",0,IF(TableRefills3[[#This Row],[gap_days]]&gt;30,1,0))</f>
        <v>0</v>
      </c>
      <c r="J810">
        <f>_xlfn.MAXIFS(TableRefills3[discountinuation_flag], TableRefills3[patient_id], A810)</f>
        <v>0</v>
      </c>
      <c r="K810" s="1">
        <f>_xlfn.MINIFS(C:C,A:A,TableRefills3[[#This Row],[patient_id]])</f>
        <v>45745</v>
      </c>
      <c r="L810" s="1">
        <f>TableRefills3[[#This Row],[refill_date]]+TableRefills3[[#This Row],[quantity_days]]</f>
        <v>45915</v>
      </c>
    </row>
    <row r="811" spans="1:12" x14ac:dyDescent="0.25">
      <c r="A811" t="s">
        <v>183</v>
      </c>
      <c r="B811" t="s">
        <v>2041</v>
      </c>
      <c r="C811" s="1">
        <v>45671</v>
      </c>
      <c r="D811" s="9">
        <f t="shared" si="24"/>
        <v>1</v>
      </c>
      <c r="E811">
        <v>30</v>
      </c>
      <c r="F811" s="1" t="str">
        <f t="shared" si="25"/>
        <v/>
      </c>
      <c r="G811" s="1" t="str">
        <f>IF(TableRefills3[[#This Row],[prev_refill_days]]="","",TableRefills3[[#This Row],[prev_refill_days]]+TableRefills3[[#This Row],[quantity_days]])</f>
        <v/>
      </c>
      <c r="H811" t="str">
        <f>IF(TableRefills3[[#This Row],[prev_refill_end]]="","",TableRefills3[[#This Row],[refill_date]]-TableRefills3[[#This Row],[prev_refill_end]])</f>
        <v/>
      </c>
      <c r="I811">
        <f>IF(TableRefills3[[#This Row],[gap_days]]="",0,IF(TableRefills3[[#This Row],[gap_days]]&gt;30,1,0))</f>
        <v>0</v>
      </c>
      <c r="J811">
        <f>_xlfn.MAXIFS(TableRefills3[discountinuation_flag], TableRefills3[patient_id], A811)</f>
        <v>0</v>
      </c>
      <c r="K811" s="1">
        <f>_xlfn.MINIFS(C:C,A:A,TableRefills3[[#This Row],[patient_id]])</f>
        <v>45671</v>
      </c>
      <c r="L811" s="1">
        <f>TableRefills3[[#This Row],[refill_date]]+TableRefills3[[#This Row],[quantity_days]]</f>
        <v>45701</v>
      </c>
    </row>
    <row r="812" spans="1:12" x14ac:dyDescent="0.25">
      <c r="A812" t="s">
        <v>183</v>
      </c>
      <c r="B812" t="s">
        <v>2041</v>
      </c>
      <c r="C812" s="1">
        <v>45703</v>
      </c>
      <c r="D812" s="9">
        <f t="shared" si="24"/>
        <v>2</v>
      </c>
      <c r="E812">
        <v>30</v>
      </c>
      <c r="F812" s="1">
        <f t="shared" si="25"/>
        <v>45671</v>
      </c>
      <c r="G812" s="1">
        <f>IF(TableRefills3[[#This Row],[prev_refill_days]]="","",TableRefills3[[#This Row],[prev_refill_days]]+TableRefills3[[#This Row],[quantity_days]])</f>
        <v>45701</v>
      </c>
      <c r="H812">
        <f>IF(TableRefills3[[#This Row],[prev_refill_end]]="","",TableRefills3[[#This Row],[refill_date]]-TableRefills3[[#This Row],[prev_refill_end]])</f>
        <v>2</v>
      </c>
      <c r="I812">
        <f>IF(TableRefills3[[#This Row],[gap_days]]="",0,IF(TableRefills3[[#This Row],[gap_days]]&gt;30,1,0))</f>
        <v>0</v>
      </c>
      <c r="J812">
        <f>_xlfn.MAXIFS(TableRefills3[discountinuation_flag], TableRefills3[patient_id], A812)</f>
        <v>0</v>
      </c>
      <c r="K812" s="1">
        <f>_xlfn.MINIFS(C:C,A:A,TableRefills3[[#This Row],[patient_id]])</f>
        <v>45671</v>
      </c>
      <c r="L812" s="1">
        <f>TableRefills3[[#This Row],[refill_date]]+TableRefills3[[#This Row],[quantity_days]]</f>
        <v>45733</v>
      </c>
    </row>
    <row r="813" spans="1:12" x14ac:dyDescent="0.25">
      <c r="A813" t="s">
        <v>183</v>
      </c>
      <c r="B813" t="s">
        <v>2041</v>
      </c>
      <c r="C813" s="1">
        <v>45736</v>
      </c>
      <c r="D813" s="9">
        <f t="shared" si="24"/>
        <v>3</v>
      </c>
      <c r="E813">
        <v>30</v>
      </c>
      <c r="F813" s="1">
        <f t="shared" si="25"/>
        <v>45703</v>
      </c>
      <c r="G813" s="1">
        <f>IF(TableRefills3[[#This Row],[prev_refill_days]]="","",TableRefills3[[#This Row],[prev_refill_days]]+TableRefills3[[#This Row],[quantity_days]])</f>
        <v>45733</v>
      </c>
      <c r="H813">
        <f>IF(TableRefills3[[#This Row],[prev_refill_end]]="","",TableRefills3[[#This Row],[refill_date]]-TableRefills3[[#This Row],[prev_refill_end]])</f>
        <v>3</v>
      </c>
      <c r="I813">
        <f>IF(TableRefills3[[#This Row],[gap_days]]="",0,IF(TableRefills3[[#This Row],[gap_days]]&gt;30,1,0))</f>
        <v>0</v>
      </c>
      <c r="J813">
        <f>_xlfn.MAXIFS(TableRefills3[discountinuation_flag], TableRefills3[patient_id], A813)</f>
        <v>0</v>
      </c>
      <c r="K813" s="1">
        <f>_xlfn.MINIFS(C:C,A:A,TableRefills3[[#This Row],[patient_id]])</f>
        <v>45671</v>
      </c>
      <c r="L813" s="1">
        <f>TableRefills3[[#This Row],[refill_date]]+TableRefills3[[#This Row],[quantity_days]]</f>
        <v>45766</v>
      </c>
    </row>
    <row r="814" spans="1:12" x14ac:dyDescent="0.25">
      <c r="A814" t="s">
        <v>183</v>
      </c>
      <c r="B814" t="s">
        <v>2041</v>
      </c>
      <c r="C814" s="1">
        <v>45767</v>
      </c>
      <c r="D814" s="9">
        <f t="shared" si="24"/>
        <v>4</v>
      </c>
      <c r="E814">
        <v>30</v>
      </c>
      <c r="F814" s="1">
        <f t="shared" si="25"/>
        <v>45736</v>
      </c>
      <c r="G814" s="1">
        <f>IF(TableRefills3[[#This Row],[prev_refill_days]]="","",TableRefills3[[#This Row],[prev_refill_days]]+TableRefills3[[#This Row],[quantity_days]])</f>
        <v>45766</v>
      </c>
      <c r="H814">
        <f>IF(TableRefills3[[#This Row],[prev_refill_end]]="","",TableRefills3[[#This Row],[refill_date]]-TableRefills3[[#This Row],[prev_refill_end]])</f>
        <v>1</v>
      </c>
      <c r="I814">
        <f>IF(TableRefills3[[#This Row],[gap_days]]="",0,IF(TableRefills3[[#This Row],[gap_days]]&gt;30,1,0))</f>
        <v>0</v>
      </c>
      <c r="J814">
        <f>_xlfn.MAXIFS(TableRefills3[discountinuation_flag], TableRefills3[patient_id], A814)</f>
        <v>0</v>
      </c>
      <c r="K814" s="1">
        <f>_xlfn.MINIFS(C:C,A:A,TableRefills3[[#This Row],[patient_id]])</f>
        <v>45671</v>
      </c>
      <c r="L814" s="1">
        <f>TableRefills3[[#This Row],[refill_date]]+TableRefills3[[#This Row],[quantity_days]]</f>
        <v>45797</v>
      </c>
    </row>
    <row r="815" spans="1:12" x14ac:dyDescent="0.25">
      <c r="A815" t="s">
        <v>183</v>
      </c>
      <c r="B815" t="s">
        <v>2041</v>
      </c>
      <c r="C815" s="1">
        <v>45798</v>
      </c>
      <c r="D815" s="9">
        <f t="shared" si="24"/>
        <v>5</v>
      </c>
      <c r="E815">
        <v>30</v>
      </c>
      <c r="F815" s="1">
        <f t="shared" si="25"/>
        <v>45767</v>
      </c>
      <c r="G815" s="1">
        <f>IF(TableRefills3[[#This Row],[prev_refill_days]]="","",TableRefills3[[#This Row],[prev_refill_days]]+TableRefills3[[#This Row],[quantity_days]])</f>
        <v>45797</v>
      </c>
      <c r="H815">
        <f>IF(TableRefills3[[#This Row],[prev_refill_end]]="","",TableRefills3[[#This Row],[refill_date]]-TableRefills3[[#This Row],[prev_refill_end]])</f>
        <v>1</v>
      </c>
      <c r="I815">
        <f>IF(TableRefills3[[#This Row],[gap_days]]="",0,IF(TableRefills3[[#This Row],[gap_days]]&gt;30,1,0))</f>
        <v>0</v>
      </c>
      <c r="J815">
        <f>_xlfn.MAXIFS(TableRefills3[discountinuation_flag], TableRefills3[patient_id], A815)</f>
        <v>0</v>
      </c>
      <c r="K815" s="1">
        <f>_xlfn.MINIFS(C:C,A:A,TableRefills3[[#This Row],[patient_id]])</f>
        <v>45671</v>
      </c>
      <c r="L815" s="1">
        <f>TableRefills3[[#This Row],[refill_date]]+TableRefills3[[#This Row],[quantity_days]]</f>
        <v>45828</v>
      </c>
    </row>
    <row r="816" spans="1:12" x14ac:dyDescent="0.25">
      <c r="A816" t="s">
        <v>183</v>
      </c>
      <c r="B816" t="s">
        <v>2041</v>
      </c>
      <c r="C816" s="1">
        <v>45827</v>
      </c>
      <c r="D816" s="9">
        <f t="shared" si="24"/>
        <v>6</v>
      </c>
      <c r="E816">
        <v>30</v>
      </c>
      <c r="F816" s="1">
        <f t="shared" si="25"/>
        <v>45798</v>
      </c>
      <c r="G816" s="1">
        <f>IF(TableRefills3[[#This Row],[prev_refill_days]]="","",TableRefills3[[#This Row],[prev_refill_days]]+TableRefills3[[#This Row],[quantity_days]])</f>
        <v>45828</v>
      </c>
      <c r="H816">
        <f>IF(TableRefills3[[#This Row],[prev_refill_end]]="","",TableRefills3[[#This Row],[refill_date]]-TableRefills3[[#This Row],[prev_refill_end]])</f>
        <v>-1</v>
      </c>
      <c r="I816">
        <f>IF(TableRefills3[[#This Row],[gap_days]]="",0,IF(TableRefills3[[#This Row],[gap_days]]&gt;30,1,0))</f>
        <v>0</v>
      </c>
      <c r="J816">
        <f>_xlfn.MAXIFS(TableRefills3[discountinuation_flag], TableRefills3[patient_id], A816)</f>
        <v>0</v>
      </c>
      <c r="K816" s="1">
        <f>_xlfn.MINIFS(C:C,A:A,TableRefills3[[#This Row],[patient_id]])</f>
        <v>45671</v>
      </c>
      <c r="L816" s="1">
        <f>TableRefills3[[#This Row],[refill_date]]+TableRefills3[[#This Row],[quantity_days]]</f>
        <v>45857</v>
      </c>
    </row>
    <row r="817" spans="1:12" x14ac:dyDescent="0.25">
      <c r="A817" t="s">
        <v>184</v>
      </c>
      <c r="B817" t="s">
        <v>2048</v>
      </c>
      <c r="C817" s="1">
        <v>45774</v>
      </c>
      <c r="D817" s="9">
        <f t="shared" si="24"/>
        <v>1</v>
      </c>
      <c r="E817">
        <v>21</v>
      </c>
      <c r="F817" s="1" t="str">
        <f t="shared" si="25"/>
        <v/>
      </c>
      <c r="G817" s="1" t="str">
        <f>IF(TableRefills3[[#This Row],[prev_refill_days]]="","",TableRefills3[[#This Row],[prev_refill_days]]+TableRefills3[[#This Row],[quantity_days]])</f>
        <v/>
      </c>
      <c r="H817" t="str">
        <f>IF(TableRefills3[[#This Row],[prev_refill_end]]="","",TableRefills3[[#This Row],[refill_date]]-TableRefills3[[#This Row],[prev_refill_end]])</f>
        <v/>
      </c>
      <c r="I817">
        <f>IF(TableRefills3[[#This Row],[gap_days]]="",0,IF(TableRefills3[[#This Row],[gap_days]]&gt;30,1,0))</f>
        <v>0</v>
      </c>
      <c r="J817">
        <f>_xlfn.MAXIFS(TableRefills3[discountinuation_flag], TableRefills3[patient_id], A817)</f>
        <v>0</v>
      </c>
      <c r="K817" s="1">
        <f>_xlfn.MINIFS(C:C,A:A,TableRefills3[[#This Row],[patient_id]])</f>
        <v>45774</v>
      </c>
      <c r="L817" s="1">
        <f>TableRefills3[[#This Row],[refill_date]]+TableRefills3[[#This Row],[quantity_days]]</f>
        <v>45795</v>
      </c>
    </row>
    <row r="818" spans="1:12" x14ac:dyDescent="0.25">
      <c r="A818" t="s">
        <v>184</v>
      </c>
      <c r="B818" t="s">
        <v>2048</v>
      </c>
      <c r="C818" s="1">
        <v>45798</v>
      </c>
      <c r="D818" s="9">
        <f t="shared" si="24"/>
        <v>2</v>
      </c>
      <c r="E818">
        <v>21</v>
      </c>
      <c r="F818" s="1">
        <f t="shared" si="25"/>
        <v>45774</v>
      </c>
      <c r="G818" s="1">
        <f>IF(TableRefills3[[#This Row],[prev_refill_days]]="","",TableRefills3[[#This Row],[prev_refill_days]]+TableRefills3[[#This Row],[quantity_days]])</f>
        <v>45795</v>
      </c>
      <c r="H818">
        <f>IF(TableRefills3[[#This Row],[prev_refill_end]]="","",TableRefills3[[#This Row],[refill_date]]-TableRefills3[[#This Row],[prev_refill_end]])</f>
        <v>3</v>
      </c>
      <c r="I818">
        <f>IF(TableRefills3[[#This Row],[gap_days]]="",0,IF(TableRefills3[[#This Row],[gap_days]]&gt;30,1,0))</f>
        <v>0</v>
      </c>
      <c r="J818">
        <f>_xlfn.MAXIFS(TableRefills3[discountinuation_flag], TableRefills3[patient_id], A818)</f>
        <v>0</v>
      </c>
      <c r="K818" s="1">
        <f>_xlfn.MINIFS(C:C,A:A,TableRefills3[[#This Row],[patient_id]])</f>
        <v>45774</v>
      </c>
      <c r="L818" s="1">
        <f>TableRefills3[[#This Row],[refill_date]]+TableRefills3[[#This Row],[quantity_days]]</f>
        <v>45819</v>
      </c>
    </row>
    <row r="819" spans="1:12" x14ac:dyDescent="0.25">
      <c r="A819" t="s">
        <v>184</v>
      </c>
      <c r="B819" t="s">
        <v>2048</v>
      </c>
      <c r="C819" s="1">
        <v>45819</v>
      </c>
      <c r="D819" s="9">
        <f t="shared" si="24"/>
        <v>3</v>
      </c>
      <c r="E819">
        <v>21</v>
      </c>
      <c r="F819" s="1">
        <f t="shared" si="25"/>
        <v>45798</v>
      </c>
      <c r="G819" s="1">
        <f>IF(TableRefills3[[#This Row],[prev_refill_days]]="","",TableRefills3[[#This Row],[prev_refill_days]]+TableRefills3[[#This Row],[quantity_days]])</f>
        <v>45819</v>
      </c>
      <c r="H819">
        <f>IF(TableRefills3[[#This Row],[prev_refill_end]]="","",TableRefills3[[#This Row],[refill_date]]-TableRefills3[[#This Row],[prev_refill_end]])</f>
        <v>0</v>
      </c>
      <c r="I819">
        <f>IF(TableRefills3[[#This Row],[gap_days]]="",0,IF(TableRefills3[[#This Row],[gap_days]]&gt;30,1,0))</f>
        <v>0</v>
      </c>
      <c r="J819">
        <f>_xlfn.MAXIFS(TableRefills3[discountinuation_flag], TableRefills3[patient_id], A819)</f>
        <v>0</v>
      </c>
      <c r="K819" s="1">
        <f>_xlfn.MINIFS(C:C,A:A,TableRefills3[[#This Row],[patient_id]])</f>
        <v>45774</v>
      </c>
      <c r="L819" s="1">
        <f>TableRefills3[[#This Row],[refill_date]]+TableRefills3[[#This Row],[quantity_days]]</f>
        <v>45840</v>
      </c>
    </row>
    <row r="820" spans="1:12" x14ac:dyDescent="0.25">
      <c r="A820" t="s">
        <v>184</v>
      </c>
      <c r="B820" t="s">
        <v>2048</v>
      </c>
      <c r="C820" s="1">
        <v>45843</v>
      </c>
      <c r="D820" s="9">
        <f t="shared" si="24"/>
        <v>4</v>
      </c>
      <c r="E820">
        <v>21</v>
      </c>
      <c r="F820" s="1">
        <f t="shared" si="25"/>
        <v>45819</v>
      </c>
      <c r="G820" s="1">
        <f>IF(TableRefills3[[#This Row],[prev_refill_days]]="","",TableRefills3[[#This Row],[prev_refill_days]]+TableRefills3[[#This Row],[quantity_days]])</f>
        <v>45840</v>
      </c>
      <c r="H820">
        <f>IF(TableRefills3[[#This Row],[prev_refill_end]]="","",TableRefills3[[#This Row],[refill_date]]-TableRefills3[[#This Row],[prev_refill_end]])</f>
        <v>3</v>
      </c>
      <c r="I820">
        <f>IF(TableRefills3[[#This Row],[gap_days]]="",0,IF(TableRefills3[[#This Row],[gap_days]]&gt;30,1,0))</f>
        <v>0</v>
      </c>
      <c r="J820">
        <f>_xlfn.MAXIFS(TableRefills3[discountinuation_flag], TableRefills3[patient_id], A820)</f>
        <v>0</v>
      </c>
      <c r="K820" s="1">
        <f>_xlfn.MINIFS(C:C,A:A,TableRefills3[[#This Row],[patient_id]])</f>
        <v>45774</v>
      </c>
      <c r="L820" s="1">
        <f>TableRefills3[[#This Row],[refill_date]]+TableRefills3[[#This Row],[quantity_days]]</f>
        <v>45864</v>
      </c>
    </row>
    <row r="821" spans="1:12" x14ac:dyDescent="0.25">
      <c r="A821" t="s">
        <v>185</v>
      </c>
      <c r="B821" t="s">
        <v>2053</v>
      </c>
      <c r="C821" s="1">
        <v>45801</v>
      </c>
      <c r="D821" s="9">
        <f t="shared" si="24"/>
        <v>1</v>
      </c>
      <c r="E821">
        <v>21</v>
      </c>
      <c r="F821" s="1" t="str">
        <f t="shared" si="25"/>
        <v/>
      </c>
      <c r="G821" s="1" t="str">
        <f>IF(TableRefills3[[#This Row],[prev_refill_days]]="","",TableRefills3[[#This Row],[prev_refill_days]]+TableRefills3[[#This Row],[quantity_days]])</f>
        <v/>
      </c>
      <c r="H821" t="str">
        <f>IF(TableRefills3[[#This Row],[prev_refill_end]]="","",TableRefills3[[#This Row],[refill_date]]-TableRefills3[[#This Row],[prev_refill_end]])</f>
        <v/>
      </c>
      <c r="I821">
        <f>IF(TableRefills3[[#This Row],[gap_days]]="",0,IF(TableRefills3[[#This Row],[gap_days]]&gt;30,1,0))</f>
        <v>0</v>
      </c>
      <c r="J821">
        <f>_xlfn.MAXIFS(TableRefills3[discountinuation_flag], TableRefills3[patient_id], A821)</f>
        <v>0</v>
      </c>
      <c r="K821" s="1">
        <f>_xlfn.MINIFS(C:C,A:A,TableRefills3[[#This Row],[patient_id]])</f>
        <v>45801</v>
      </c>
      <c r="L821" s="1">
        <f>TableRefills3[[#This Row],[refill_date]]+TableRefills3[[#This Row],[quantity_days]]</f>
        <v>45822</v>
      </c>
    </row>
    <row r="822" spans="1:12" x14ac:dyDescent="0.25">
      <c r="A822" t="s">
        <v>185</v>
      </c>
      <c r="B822" t="s">
        <v>2053</v>
      </c>
      <c r="C822" s="1">
        <v>45825</v>
      </c>
      <c r="D822" s="9">
        <f t="shared" si="24"/>
        <v>2</v>
      </c>
      <c r="E822">
        <v>21</v>
      </c>
      <c r="F822" s="1">
        <f t="shared" si="25"/>
        <v>45801</v>
      </c>
      <c r="G822" s="1">
        <f>IF(TableRefills3[[#This Row],[prev_refill_days]]="","",TableRefills3[[#This Row],[prev_refill_days]]+TableRefills3[[#This Row],[quantity_days]])</f>
        <v>45822</v>
      </c>
      <c r="H822">
        <f>IF(TableRefills3[[#This Row],[prev_refill_end]]="","",TableRefills3[[#This Row],[refill_date]]-TableRefills3[[#This Row],[prev_refill_end]])</f>
        <v>3</v>
      </c>
      <c r="I822">
        <f>IF(TableRefills3[[#This Row],[gap_days]]="",0,IF(TableRefills3[[#This Row],[gap_days]]&gt;30,1,0))</f>
        <v>0</v>
      </c>
      <c r="J822">
        <f>_xlfn.MAXIFS(TableRefills3[discountinuation_flag], TableRefills3[patient_id], A822)</f>
        <v>0</v>
      </c>
      <c r="K822" s="1">
        <f>_xlfn.MINIFS(C:C,A:A,TableRefills3[[#This Row],[patient_id]])</f>
        <v>45801</v>
      </c>
      <c r="L822" s="1">
        <f>TableRefills3[[#This Row],[refill_date]]+TableRefills3[[#This Row],[quantity_days]]</f>
        <v>45846</v>
      </c>
    </row>
    <row r="823" spans="1:12" x14ac:dyDescent="0.25">
      <c r="A823" t="s">
        <v>185</v>
      </c>
      <c r="B823" t="s">
        <v>2053</v>
      </c>
      <c r="C823" s="1">
        <v>45848</v>
      </c>
      <c r="D823" s="9">
        <f t="shared" si="24"/>
        <v>3</v>
      </c>
      <c r="E823">
        <v>21</v>
      </c>
      <c r="F823" s="1">
        <f t="shared" si="25"/>
        <v>45825</v>
      </c>
      <c r="G823" s="1">
        <f>IF(TableRefills3[[#This Row],[prev_refill_days]]="","",TableRefills3[[#This Row],[prev_refill_days]]+TableRefills3[[#This Row],[quantity_days]])</f>
        <v>45846</v>
      </c>
      <c r="H823">
        <f>IF(TableRefills3[[#This Row],[prev_refill_end]]="","",TableRefills3[[#This Row],[refill_date]]-TableRefills3[[#This Row],[prev_refill_end]])</f>
        <v>2</v>
      </c>
      <c r="I823">
        <f>IF(TableRefills3[[#This Row],[gap_days]]="",0,IF(TableRefills3[[#This Row],[gap_days]]&gt;30,1,0))</f>
        <v>0</v>
      </c>
      <c r="J823">
        <f>_xlfn.MAXIFS(TableRefills3[discountinuation_flag], TableRefills3[patient_id], A823)</f>
        <v>0</v>
      </c>
      <c r="K823" s="1">
        <f>_xlfn.MINIFS(C:C,A:A,TableRefills3[[#This Row],[patient_id]])</f>
        <v>45801</v>
      </c>
      <c r="L823" s="1">
        <f>TableRefills3[[#This Row],[refill_date]]+TableRefills3[[#This Row],[quantity_days]]</f>
        <v>45869</v>
      </c>
    </row>
    <row r="824" spans="1:12" x14ac:dyDescent="0.25">
      <c r="A824" t="s">
        <v>185</v>
      </c>
      <c r="B824" t="s">
        <v>2053</v>
      </c>
      <c r="C824" s="1">
        <v>45868</v>
      </c>
      <c r="D824" s="9">
        <f t="shared" si="24"/>
        <v>4</v>
      </c>
      <c r="E824">
        <v>21</v>
      </c>
      <c r="F824" s="1">
        <f t="shared" si="25"/>
        <v>45848</v>
      </c>
      <c r="G824" s="1">
        <f>IF(TableRefills3[[#This Row],[prev_refill_days]]="","",TableRefills3[[#This Row],[prev_refill_days]]+TableRefills3[[#This Row],[quantity_days]])</f>
        <v>45869</v>
      </c>
      <c r="H824">
        <f>IF(TableRefills3[[#This Row],[prev_refill_end]]="","",TableRefills3[[#This Row],[refill_date]]-TableRefills3[[#This Row],[prev_refill_end]])</f>
        <v>-1</v>
      </c>
      <c r="I824">
        <f>IF(TableRefills3[[#This Row],[gap_days]]="",0,IF(TableRefills3[[#This Row],[gap_days]]&gt;30,1,0))</f>
        <v>0</v>
      </c>
      <c r="J824">
        <f>_xlfn.MAXIFS(TableRefills3[discountinuation_flag], TableRefills3[patient_id], A824)</f>
        <v>0</v>
      </c>
      <c r="K824" s="1">
        <f>_xlfn.MINIFS(C:C,A:A,TableRefills3[[#This Row],[patient_id]])</f>
        <v>45801</v>
      </c>
      <c r="L824" s="1">
        <f>TableRefills3[[#This Row],[refill_date]]+TableRefills3[[#This Row],[quantity_days]]</f>
        <v>45889</v>
      </c>
    </row>
    <row r="825" spans="1:12" x14ac:dyDescent="0.25">
      <c r="A825" t="s">
        <v>185</v>
      </c>
      <c r="B825" t="s">
        <v>2053</v>
      </c>
      <c r="C825" s="1">
        <v>45889</v>
      </c>
      <c r="D825" s="9">
        <f t="shared" si="24"/>
        <v>5</v>
      </c>
      <c r="E825">
        <v>21</v>
      </c>
      <c r="F825" s="1">
        <f t="shared" si="25"/>
        <v>45868</v>
      </c>
      <c r="G825" s="1">
        <f>IF(TableRefills3[[#This Row],[prev_refill_days]]="","",TableRefills3[[#This Row],[prev_refill_days]]+TableRefills3[[#This Row],[quantity_days]])</f>
        <v>45889</v>
      </c>
      <c r="H825">
        <f>IF(TableRefills3[[#This Row],[prev_refill_end]]="","",TableRefills3[[#This Row],[refill_date]]-TableRefills3[[#This Row],[prev_refill_end]])</f>
        <v>0</v>
      </c>
      <c r="I825">
        <f>IF(TableRefills3[[#This Row],[gap_days]]="",0,IF(TableRefills3[[#This Row],[gap_days]]&gt;30,1,0))</f>
        <v>0</v>
      </c>
      <c r="J825">
        <f>_xlfn.MAXIFS(TableRefills3[discountinuation_flag], TableRefills3[patient_id], A825)</f>
        <v>0</v>
      </c>
      <c r="K825" s="1">
        <f>_xlfn.MINIFS(C:C,A:A,TableRefills3[[#This Row],[patient_id]])</f>
        <v>45801</v>
      </c>
      <c r="L825" s="1">
        <f>TableRefills3[[#This Row],[refill_date]]+TableRefills3[[#This Row],[quantity_days]]</f>
        <v>45910</v>
      </c>
    </row>
    <row r="826" spans="1:12" x14ac:dyDescent="0.25">
      <c r="A826" t="s">
        <v>185</v>
      </c>
      <c r="B826" t="s">
        <v>2053</v>
      </c>
      <c r="C826" s="1">
        <v>45907</v>
      </c>
      <c r="D826" s="9">
        <f t="shared" si="24"/>
        <v>6</v>
      </c>
      <c r="E826">
        <v>21</v>
      </c>
      <c r="F826" s="1">
        <f t="shared" si="25"/>
        <v>45889</v>
      </c>
      <c r="G826" s="1">
        <f>IF(TableRefills3[[#This Row],[prev_refill_days]]="","",TableRefills3[[#This Row],[prev_refill_days]]+TableRefills3[[#This Row],[quantity_days]])</f>
        <v>45910</v>
      </c>
      <c r="H826">
        <f>IF(TableRefills3[[#This Row],[prev_refill_end]]="","",TableRefills3[[#This Row],[refill_date]]-TableRefills3[[#This Row],[prev_refill_end]])</f>
        <v>-3</v>
      </c>
      <c r="I826">
        <f>IF(TableRefills3[[#This Row],[gap_days]]="",0,IF(TableRefills3[[#This Row],[gap_days]]&gt;30,1,0))</f>
        <v>0</v>
      </c>
      <c r="J826">
        <f>_xlfn.MAXIFS(TableRefills3[discountinuation_flag], TableRefills3[patient_id], A826)</f>
        <v>0</v>
      </c>
      <c r="K826" s="1">
        <f>_xlfn.MINIFS(C:C,A:A,TableRefills3[[#This Row],[patient_id]])</f>
        <v>45801</v>
      </c>
      <c r="L826" s="1">
        <f>TableRefills3[[#This Row],[refill_date]]+TableRefills3[[#This Row],[quantity_days]]</f>
        <v>45928</v>
      </c>
    </row>
    <row r="827" spans="1:12" x14ac:dyDescent="0.25">
      <c r="A827" t="s">
        <v>186</v>
      </c>
      <c r="B827" t="s">
        <v>2060</v>
      </c>
      <c r="C827" s="1">
        <v>45826</v>
      </c>
      <c r="D827" s="9">
        <f t="shared" si="24"/>
        <v>1</v>
      </c>
      <c r="E827">
        <v>21</v>
      </c>
      <c r="F827" s="1" t="str">
        <f t="shared" si="25"/>
        <v/>
      </c>
      <c r="G827" s="1" t="str">
        <f>IF(TableRefills3[[#This Row],[prev_refill_days]]="","",TableRefills3[[#This Row],[prev_refill_days]]+TableRefills3[[#This Row],[quantity_days]])</f>
        <v/>
      </c>
      <c r="H827" t="str">
        <f>IF(TableRefills3[[#This Row],[prev_refill_end]]="","",TableRefills3[[#This Row],[refill_date]]-TableRefills3[[#This Row],[prev_refill_end]])</f>
        <v/>
      </c>
      <c r="I827">
        <f>IF(TableRefills3[[#This Row],[gap_days]]="",0,IF(TableRefills3[[#This Row],[gap_days]]&gt;30,1,0))</f>
        <v>0</v>
      </c>
      <c r="J827">
        <f>_xlfn.MAXIFS(TableRefills3[discountinuation_flag], TableRefills3[patient_id], A827)</f>
        <v>0</v>
      </c>
      <c r="K827" s="1">
        <f>_xlfn.MINIFS(C:C,A:A,TableRefills3[[#This Row],[patient_id]])</f>
        <v>45826</v>
      </c>
      <c r="L827" s="1">
        <f>TableRefills3[[#This Row],[refill_date]]+TableRefills3[[#This Row],[quantity_days]]</f>
        <v>45847</v>
      </c>
    </row>
    <row r="828" spans="1:12" x14ac:dyDescent="0.25">
      <c r="A828" t="s">
        <v>186</v>
      </c>
      <c r="B828" t="s">
        <v>2060</v>
      </c>
      <c r="C828" s="1">
        <v>45847</v>
      </c>
      <c r="D828" s="9">
        <f t="shared" si="24"/>
        <v>2</v>
      </c>
      <c r="E828">
        <v>21</v>
      </c>
      <c r="F828" s="1">
        <f t="shared" si="25"/>
        <v>45826</v>
      </c>
      <c r="G828" s="1">
        <f>IF(TableRefills3[[#This Row],[prev_refill_days]]="","",TableRefills3[[#This Row],[prev_refill_days]]+TableRefills3[[#This Row],[quantity_days]])</f>
        <v>45847</v>
      </c>
      <c r="H828">
        <f>IF(TableRefills3[[#This Row],[prev_refill_end]]="","",TableRefills3[[#This Row],[refill_date]]-TableRefills3[[#This Row],[prev_refill_end]])</f>
        <v>0</v>
      </c>
      <c r="I828">
        <f>IF(TableRefills3[[#This Row],[gap_days]]="",0,IF(TableRefills3[[#This Row],[gap_days]]&gt;30,1,0))</f>
        <v>0</v>
      </c>
      <c r="J828">
        <f>_xlfn.MAXIFS(TableRefills3[discountinuation_flag], TableRefills3[patient_id], A828)</f>
        <v>0</v>
      </c>
      <c r="K828" s="1">
        <f>_xlfn.MINIFS(C:C,A:A,TableRefills3[[#This Row],[patient_id]])</f>
        <v>45826</v>
      </c>
      <c r="L828" s="1">
        <f>TableRefills3[[#This Row],[refill_date]]+TableRefills3[[#This Row],[quantity_days]]</f>
        <v>45868</v>
      </c>
    </row>
    <row r="829" spans="1:12" x14ac:dyDescent="0.25">
      <c r="A829" t="s">
        <v>186</v>
      </c>
      <c r="B829" t="s">
        <v>2060</v>
      </c>
      <c r="C829" s="1">
        <v>45869</v>
      </c>
      <c r="D829" s="9">
        <f t="shared" si="24"/>
        <v>3</v>
      </c>
      <c r="E829">
        <v>21</v>
      </c>
      <c r="F829" s="1">
        <f t="shared" si="25"/>
        <v>45847</v>
      </c>
      <c r="G829" s="1">
        <f>IF(TableRefills3[[#This Row],[prev_refill_days]]="","",TableRefills3[[#This Row],[prev_refill_days]]+TableRefills3[[#This Row],[quantity_days]])</f>
        <v>45868</v>
      </c>
      <c r="H829">
        <f>IF(TableRefills3[[#This Row],[prev_refill_end]]="","",TableRefills3[[#This Row],[refill_date]]-TableRefills3[[#This Row],[prev_refill_end]])</f>
        <v>1</v>
      </c>
      <c r="I829">
        <f>IF(TableRefills3[[#This Row],[gap_days]]="",0,IF(TableRefills3[[#This Row],[gap_days]]&gt;30,1,0))</f>
        <v>0</v>
      </c>
      <c r="J829">
        <f>_xlfn.MAXIFS(TableRefills3[discountinuation_flag], TableRefills3[patient_id], A829)</f>
        <v>0</v>
      </c>
      <c r="K829" s="1">
        <f>_xlfn.MINIFS(C:C,A:A,TableRefills3[[#This Row],[patient_id]])</f>
        <v>45826</v>
      </c>
      <c r="L829" s="1">
        <f>TableRefills3[[#This Row],[refill_date]]+TableRefills3[[#This Row],[quantity_days]]</f>
        <v>45890</v>
      </c>
    </row>
    <row r="830" spans="1:12" x14ac:dyDescent="0.25">
      <c r="A830" t="s">
        <v>186</v>
      </c>
      <c r="B830" t="s">
        <v>2060</v>
      </c>
      <c r="C830" s="1">
        <v>45890</v>
      </c>
      <c r="D830" s="9">
        <f t="shared" si="24"/>
        <v>4</v>
      </c>
      <c r="E830">
        <v>21</v>
      </c>
      <c r="F830" s="1">
        <f t="shared" si="25"/>
        <v>45869</v>
      </c>
      <c r="G830" s="1">
        <f>IF(TableRefills3[[#This Row],[prev_refill_days]]="","",TableRefills3[[#This Row],[prev_refill_days]]+TableRefills3[[#This Row],[quantity_days]])</f>
        <v>45890</v>
      </c>
      <c r="H830">
        <f>IF(TableRefills3[[#This Row],[prev_refill_end]]="","",TableRefills3[[#This Row],[refill_date]]-TableRefills3[[#This Row],[prev_refill_end]])</f>
        <v>0</v>
      </c>
      <c r="I830">
        <f>IF(TableRefills3[[#This Row],[gap_days]]="",0,IF(TableRefills3[[#This Row],[gap_days]]&gt;30,1,0))</f>
        <v>0</v>
      </c>
      <c r="J830">
        <f>_xlfn.MAXIFS(TableRefills3[discountinuation_flag], TableRefills3[patient_id], A830)</f>
        <v>0</v>
      </c>
      <c r="K830" s="1">
        <f>_xlfn.MINIFS(C:C,A:A,TableRefills3[[#This Row],[patient_id]])</f>
        <v>45826</v>
      </c>
      <c r="L830" s="1">
        <f>TableRefills3[[#This Row],[refill_date]]+TableRefills3[[#This Row],[quantity_days]]</f>
        <v>45911</v>
      </c>
    </row>
    <row r="831" spans="1:12" x14ac:dyDescent="0.25">
      <c r="A831" t="s">
        <v>187</v>
      </c>
      <c r="B831" t="s">
        <v>2065</v>
      </c>
      <c r="C831" s="1">
        <v>45773</v>
      </c>
      <c r="D831" s="9">
        <f t="shared" si="24"/>
        <v>1</v>
      </c>
      <c r="E831">
        <v>21</v>
      </c>
      <c r="F831" s="1" t="str">
        <f t="shared" si="25"/>
        <v/>
      </c>
      <c r="G831" s="1" t="str">
        <f>IF(TableRefills3[[#This Row],[prev_refill_days]]="","",TableRefills3[[#This Row],[prev_refill_days]]+TableRefills3[[#This Row],[quantity_days]])</f>
        <v/>
      </c>
      <c r="H831" t="str">
        <f>IF(TableRefills3[[#This Row],[prev_refill_end]]="","",TableRefills3[[#This Row],[refill_date]]-TableRefills3[[#This Row],[prev_refill_end]])</f>
        <v/>
      </c>
      <c r="I831">
        <f>IF(TableRefills3[[#This Row],[gap_days]]="",0,IF(TableRefills3[[#This Row],[gap_days]]&gt;30,1,0))</f>
        <v>0</v>
      </c>
      <c r="J831">
        <f>_xlfn.MAXIFS(TableRefills3[discountinuation_flag], TableRefills3[patient_id], A831)</f>
        <v>0</v>
      </c>
      <c r="K831" s="1">
        <f>_xlfn.MINIFS(C:C,A:A,TableRefills3[[#This Row],[patient_id]])</f>
        <v>45773</v>
      </c>
      <c r="L831" s="1">
        <f>TableRefills3[[#This Row],[refill_date]]+TableRefills3[[#This Row],[quantity_days]]</f>
        <v>45794</v>
      </c>
    </row>
    <row r="832" spans="1:12" x14ac:dyDescent="0.25">
      <c r="A832" t="s">
        <v>187</v>
      </c>
      <c r="B832" t="s">
        <v>2065</v>
      </c>
      <c r="C832" s="1">
        <v>45791</v>
      </c>
      <c r="D832" s="9">
        <f t="shared" si="24"/>
        <v>2</v>
      </c>
      <c r="E832">
        <v>21</v>
      </c>
      <c r="F832" s="1">
        <f t="shared" si="25"/>
        <v>45773</v>
      </c>
      <c r="G832" s="1">
        <f>IF(TableRefills3[[#This Row],[prev_refill_days]]="","",TableRefills3[[#This Row],[prev_refill_days]]+TableRefills3[[#This Row],[quantity_days]])</f>
        <v>45794</v>
      </c>
      <c r="H832">
        <f>IF(TableRefills3[[#This Row],[prev_refill_end]]="","",TableRefills3[[#This Row],[refill_date]]-TableRefills3[[#This Row],[prev_refill_end]])</f>
        <v>-3</v>
      </c>
      <c r="I832">
        <f>IF(TableRefills3[[#This Row],[gap_days]]="",0,IF(TableRefills3[[#This Row],[gap_days]]&gt;30,1,0))</f>
        <v>0</v>
      </c>
      <c r="J832">
        <f>_xlfn.MAXIFS(TableRefills3[discountinuation_flag], TableRefills3[patient_id], A832)</f>
        <v>0</v>
      </c>
      <c r="K832" s="1">
        <f>_xlfn.MINIFS(C:C,A:A,TableRefills3[[#This Row],[patient_id]])</f>
        <v>45773</v>
      </c>
      <c r="L832" s="1">
        <f>TableRefills3[[#This Row],[refill_date]]+TableRefills3[[#This Row],[quantity_days]]</f>
        <v>45812</v>
      </c>
    </row>
    <row r="833" spans="1:12" x14ac:dyDescent="0.25">
      <c r="A833" t="s">
        <v>187</v>
      </c>
      <c r="B833" t="s">
        <v>2065</v>
      </c>
      <c r="C833" s="1">
        <v>45815</v>
      </c>
      <c r="D833" s="9">
        <f t="shared" si="24"/>
        <v>3</v>
      </c>
      <c r="E833">
        <v>21</v>
      </c>
      <c r="F833" s="1">
        <f t="shared" si="25"/>
        <v>45791</v>
      </c>
      <c r="G833" s="1">
        <f>IF(TableRefills3[[#This Row],[prev_refill_days]]="","",TableRefills3[[#This Row],[prev_refill_days]]+TableRefills3[[#This Row],[quantity_days]])</f>
        <v>45812</v>
      </c>
      <c r="H833">
        <f>IF(TableRefills3[[#This Row],[prev_refill_end]]="","",TableRefills3[[#This Row],[refill_date]]-TableRefills3[[#This Row],[prev_refill_end]])</f>
        <v>3</v>
      </c>
      <c r="I833">
        <f>IF(TableRefills3[[#This Row],[gap_days]]="",0,IF(TableRefills3[[#This Row],[gap_days]]&gt;30,1,0))</f>
        <v>0</v>
      </c>
      <c r="J833">
        <f>_xlfn.MAXIFS(TableRefills3[discountinuation_flag], TableRefills3[patient_id], A833)</f>
        <v>0</v>
      </c>
      <c r="K833" s="1">
        <f>_xlfn.MINIFS(C:C,A:A,TableRefills3[[#This Row],[patient_id]])</f>
        <v>45773</v>
      </c>
      <c r="L833" s="1">
        <f>TableRefills3[[#This Row],[refill_date]]+TableRefills3[[#This Row],[quantity_days]]</f>
        <v>45836</v>
      </c>
    </row>
    <row r="834" spans="1:12" x14ac:dyDescent="0.25">
      <c r="A834" t="s">
        <v>187</v>
      </c>
      <c r="B834" t="s">
        <v>2065</v>
      </c>
      <c r="C834" s="1">
        <v>45838</v>
      </c>
      <c r="D834" s="9">
        <f t="shared" ref="D834:D897" si="26">IF(A834=A833, D833+1, 1)</f>
        <v>4</v>
      </c>
      <c r="E834">
        <v>21</v>
      </c>
      <c r="F834" s="1">
        <f t="shared" ref="F834:F897" si="27">IF(A833=A834,C833,"")</f>
        <v>45815</v>
      </c>
      <c r="G834" s="1">
        <f>IF(TableRefills3[[#This Row],[prev_refill_days]]="","",TableRefills3[[#This Row],[prev_refill_days]]+TableRefills3[[#This Row],[quantity_days]])</f>
        <v>45836</v>
      </c>
      <c r="H834">
        <f>IF(TableRefills3[[#This Row],[prev_refill_end]]="","",TableRefills3[[#This Row],[refill_date]]-TableRefills3[[#This Row],[prev_refill_end]])</f>
        <v>2</v>
      </c>
      <c r="I834">
        <f>IF(TableRefills3[[#This Row],[gap_days]]="",0,IF(TableRefills3[[#This Row],[gap_days]]&gt;30,1,0))</f>
        <v>0</v>
      </c>
      <c r="J834">
        <f>_xlfn.MAXIFS(TableRefills3[discountinuation_flag], TableRefills3[patient_id], A834)</f>
        <v>0</v>
      </c>
      <c r="K834" s="1">
        <f>_xlfn.MINIFS(C:C,A:A,TableRefills3[[#This Row],[patient_id]])</f>
        <v>45773</v>
      </c>
      <c r="L834" s="1">
        <f>TableRefills3[[#This Row],[refill_date]]+TableRefills3[[#This Row],[quantity_days]]</f>
        <v>45859</v>
      </c>
    </row>
    <row r="835" spans="1:12" x14ac:dyDescent="0.25">
      <c r="A835" t="s">
        <v>187</v>
      </c>
      <c r="B835" t="s">
        <v>2065</v>
      </c>
      <c r="C835" s="1">
        <v>45861</v>
      </c>
      <c r="D835" s="9">
        <f t="shared" si="26"/>
        <v>5</v>
      </c>
      <c r="E835">
        <v>21</v>
      </c>
      <c r="F835" s="1">
        <f t="shared" si="27"/>
        <v>45838</v>
      </c>
      <c r="G835" s="1">
        <f>IF(TableRefills3[[#This Row],[prev_refill_days]]="","",TableRefills3[[#This Row],[prev_refill_days]]+TableRefills3[[#This Row],[quantity_days]])</f>
        <v>45859</v>
      </c>
      <c r="H835">
        <f>IF(TableRefills3[[#This Row],[prev_refill_end]]="","",TableRefills3[[#This Row],[refill_date]]-TableRefills3[[#This Row],[prev_refill_end]])</f>
        <v>2</v>
      </c>
      <c r="I835">
        <f>IF(TableRefills3[[#This Row],[gap_days]]="",0,IF(TableRefills3[[#This Row],[gap_days]]&gt;30,1,0))</f>
        <v>0</v>
      </c>
      <c r="J835">
        <f>_xlfn.MAXIFS(TableRefills3[discountinuation_flag], TableRefills3[patient_id], A835)</f>
        <v>0</v>
      </c>
      <c r="K835" s="1">
        <f>_xlfn.MINIFS(C:C,A:A,TableRefills3[[#This Row],[patient_id]])</f>
        <v>45773</v>
      </c>
      <c r="L835" s="1">
        <f>TableRefills3[[#This Row],[refill_date]]+TableRefills3[[#This Row],[quantity_days]]</f>
        <v>45882</v>
      </c>
    </row>
    <row r="836" spans="1:12" x14ac:dyDescent="0.25">
      <c r="A836" t="s">
        <v>188</v>
      </c>
      <c r="B836" t="s">
        <v>2071</v>
      </c>
      <c r="C836" s="1">
        <v>45682</v>
      </c>
      <c r="D836" s="9">
        <f t="shared" si="26"/>
        <v>1</v>
      </c>
      <c r="E836">
        <v>28</v>
      </c>
      <c r="F836" s="1" t="str">
        <f t="shared" si="27"/>
        <v/>
      </c>
      <c r="G836" s="1" t="str">
        <f>IF(TableRefills3[[#This Row],[prev_refill_days]]="","",TableRefills3[[#This Row],[prev_refill_days]]+TableRefills3[[#This Row],[quantity_days]])</f>
        <v/>
      </c>
      <c r="H836" t="str">
        <f>IF(TableRefills3[[#This Row],[prev_refill_end]]="","",TableRefills3[[#This Row],[refill_date]]-TableRefills3[[#This Row],[prev_refill_end]])</f>
        <v/>
      </c>
      <c r="I836">
        <f>IF(TableRefills3[[#This Row],[gap_days]]="",0,IF(TableRefills3[[#This Row],[gap_days]]&gt;30,1,0))</f>
        <v>0</v>
      </c>
      <c r="J836">
        <f>_xlfn.MAXIFS(TableRefills3[discountinuation_flag], TableRefills3[patient_id], A836)</f>
        <v>0</v>
      </c>
      <c r="K836" s="1">
        <f>_xlfn.MINIFS(C:C,A:A,TableRefills3[[#This Row],[patient_id]])</f>
        <v>45682</v>
      </c>
      <c r="L836" s="1">
        <f>TableRefills3[[#This Row],[refill_date]]+TableRefills3[[#This Row],[quantity_days]]</f>
        <v>45710</v>
      </c>
    </row>
    <row r="837" spans="1:12" x14ac:dyDescent="0.25">
      <c r="A837" t="s">
        <v>188</v>
      </c>
      <c r="B837" t="s">
        <v>2071</v>
      </c>
      <c r="C837" s="1">
        <v>45713</v>
      </c>
      <c r="D837" s="9">
        <f t="shared" si="26"/>
        <v>2</v>
      </c>
      <c r="E837">
        <v>28</v>
      </c>
      <c r="F837" s="1">
        <f t="shared" si="27"/>
        <v>45682</v>
      </c>
      <c r="G837" s="1">
        <f>IF(TableRefills3[[#This Row],[prev_refill_days]]="","",TableRefills3[[#This Row],[prev_refill_days]]+TableRefills3[[#This Row],[quantity_days]])</f>
        <v>45710</v>
      </c>
      <c r="H837">
        <f>IF(TableRefills3[[#This Row],[prev_refill_end]]="","",TableRefills3[[#This Row],[refill_date]]-TableRefills3[[#This Row],[prev_refill_end]])</f>
        <v>3</v>
      </c>
      <c r="I837">
        <f>IF(TableRefills3[[#This Row],[gap_days]]="",0,IF(TableRefills3[[#This Row],[gap_days]]&gt;30,1,0))</f>
        <v>0</v>
      </c>
      <c r="J837">
        <f>_xlfn.MAXIFS(TableRefills3[discountinuation_flag], TableRefills3[patient_id], A837)</f>
        <v>0</v>
      </c>
      <c r="K837" s="1">
        <f>_xlfn.MINIFS(C:C,A:A,TableRefills3[[#This Row],[patient_id]])</f>
        <v>45682</v>
      </c>
      <c r="L837" s="1">
        <f>TableRefills3[[#This Row],[refill_date]]+TableRefills3[[#This Row],[quantity_days]]</f>
        <v>45741</v>
      </c>
    </row>
    <row r="838" spans="1:12" x14ac:dyDescent="0.25">
      <c r="A838" t="s">
        <v>188</v>
      </c>
      <c r="B838" t="s">
        <v>2071</v>
      </c>
      <c r="C838" s="1">
        <v>45740</v>
      </c>
      <c r="D838" s="9">
        <f t="shared" si="26"/>
        <v>3</v>
      </c>
      <c r="E838">
        <v>28</v>
      </c>
      <c r="F838" s="1">
        <f t="shared" si="27"/>
        <v>45713</v>
      </c>
      <c r="G838" s="1">
        <f>IF(TableRefills3[[#This Row],[prev_refill_days]]="","",TableRefills3[[#This Row],[prev_refill_days]]+TableRefills3[[#This Row],[quantity_days]])</f>
        <v>45741</v>
      </c>
      <c r="H838">
        <f>IF(TableRefills3[[#This Row],[prev_refill_end]]="","",TableRefills3[[#This Row],[refill_date]]-TableRefills3[[#This Row],[prev_refill_end]])</f>
        <v>-1</v>
      </c>
      <c r="I838">
        <f>IF(TableRefills3[[#This Row],[gap_days]]="",0,IF(TableRefills3[[#This Row],[gap_days]]&gt;30,1,0))</f>
        <v>0</v>
      </c>
      <c r="J838">
        <f>_xlfn.MAXIFS(TableRefills3[discountinuation_flag], TableRefills3[patient_id], A838)</f>
        <v>0</v>
      </c>
      <c r="K838" s="1">
        <f>_xlfn.MINIFS(C:C,A:A,TableRefills3[[#This Row],[patient_id]])</f>
        <v>45682</v>
      </c>
      <c r="L838" s="1">
        <f>TableRefills3[[#This Row],[refill_date]]+TableRefills3[[#This Row],[quantity_days]]</f>
        <v>45768</v>
      </c>
    </row>
    <row r="839" spans="1:12" x14ac:dyDescent="0.25">
      <c r="A839" t="s">
        <v>189</v>
      </c>
      <c r="B839" t="s">
        <v>2075</v>
      </c>
      <c r="C839" s="1">
        <v>45658</v>
      </c>
      <c r="D839" s="9">
        <f t="shared" si="26"/>
        <v>1</v>
      </c>
      <c r="E839">
        <v>21</v>
      </c>
      <c r="F839" s="1" t="str">
        <f t="shared" si="27"/>
        <v/>
      </c>
      <c r="G839" s="1" t="str">
        <f>IF(TableRefills3[[#This Row],[prev_refill_days]]="","",TableRefills3[[#This Row],[prev_refill_days]]+TableRefills3[[#This Row],[quantity_days]])</f>
        <v/>
      </c>
      <c r="H839" t="str">
        <f>IF(TableRefills3[[#This Row],[prev_refill_end]]="","",TableRefills3[[#This Row],[refill_date]]-TableRefills3[[#This Row],[prev_refill_end]])</f>
        <v/>
      </c>
      <c r="I839">
        <f>IF(TableRefills3[[#This Row],[gap_days]]="",0,IF(TableRefills3[[#This Row],[gap_days]]&gt;30,1,0))</f>
        <v>0</v>
      </c>
      <c r="J839">
        <f>_xlfn.MAXIFS(TableRefills3[discountinuation_flag], TableRefills3[patient_id], A839)</f>
        <v>0</v>
      </c>
      <c r="K839" s="1">
        <f>_xlfn.MINIFS(C:C,A:A,TableRefills3[[#This Row],[patient_id]])</f>
        <v>45658</v>
      </c>
      <c r="L839" s="1">
        <f>TableRefills3[[#This Row],[refill_date]]+TableRefills3[[#This Row],[quantity_days]]</f>
        <v>45679</v>
      </c>
    </row>
    <row r="840" spans="1:12" x14ac:dyDescent="0.25">
      <c r="A840" t="s">
        <v>189</v>
      </c>
      <c r="B840" t="s">
        <v>2075</v>
      </c>
      <c r="C840" s="1">
        <v>45681</v>
      </c>
      <c r="D840" s="9">
        <f t="shared" si="26"/>
        <v>2</v>
      </c>
      <c r="E840">
        <v>21</v>
      </c>
      <c r="F840" s="1">
        <f t="shared" si="27"/>
        <v>45658</v>
      </c>
      <c r="G840" s="1">
        <f>IF(TableRefills3[[#This Row],[prev_refill_days]]="","",TableRefills3[[#This Row],[prev_refill_days]]+TableRefills3[[#This Row],[quantity_days]])</f>
        <v>45679</v>
      </c>
      <c r="H840">
        <f>IF(TableRefills3[[#This Row],[prev_refill_end]]="","",TableRefills3[[#This Row],[refill_date]]-TableRefills3[[#This Row],[prev_refill_end]])</f>
        <v>2</v>
      </c>
      <c r="I840">
        <f>IF(TableRefills3[[#This Row],[gap_days]]="",0,IF(TableRefills3[[#This Row],[gap_days]]&gt;30,1,0))</f>
        <v>0</v>
      </c>
      <c r="J840">
        <f>_xlfn.MAXIFS(TableRefills3[discountinuation_flag], TableRefills3[patient_id], A840)</f>
        <v>0</v>
      </c>
      <c r="K840" s="1">
        <f>_xlfn.MINIFS(C:C,A:A,TableRefills3[[#This Row],[patient_id]])</f>
        <v>45658</v>
      </c>
      <c r="L840" s="1">
        <f>TableRefills3[[#This Row],[refill_date]]+TableRefills3[[#This Row],[quantity_days]]</f>
        <v>45702</v>
      </c>
    </row>
    <row r="841" spans="1:12" x14ac:dyDescent="0.25">
      <c r="A841" t="s">
        <v>189</v>
      </c>
      <c r="B841" t="s">
        <v>2075</v>
      </c>
      <c r="C841" s="1">
        <v>45702</v>
      </c>
      <c r="D841" s="9">
        <f t="shared" si="26"/>
        <v>3</v>
      </c>
      <c r="E841">
        <v>21</v>
      </c>
      <c r="F841" s="1">
        <f t="shared" si="27"/>
        <v>45681</v>
      </c>
      <c r="G841" s="1">
        <f>IF(TableRefills3[[#This Row],[prev_refill_days]]="","",TableRefills3[[#This Row],[prev_refill_days]]+TableRefills3[[#This Row],[quantity_days]])</f>
        <v>45702</v>
      </c>
      <c r="H841">
        <f>IF(TableRefills3[[#This Row],[prev_refill_end]]="","",TableRefills3[[#This Row],[refill_date]]-TableRefills3[[#This Row],[prev_refill_end]])</f>
        <v>0</v>
      </c>
      <c r="I841">
        <f>IF(TableRefills3[[#This Row],[gap_days]]="",0,IF(TableRefills3[[#This Row],[gap_days]]&gt;30,1,0))</f>
        <v>0</v>
      </c>
      <c r="J841">
        <f>_xlfn.MAXIFS(TableRefills3[discountinuation_flag], TableRefills3[patient_id], A841)</f>
        <v>0</v>
      </c>
      <c r="K841" s="1">
        <f>_xlfn.MINIFS(C:C,A:A,TableRefills3[[#This Row],[patient_id]])</f>
        <v>45658</v>
      </c>
      <c r="L841" s="1">
        <f>TableRefills3[[#This Row],[refill_date]]+TableRefills3[[#This Row],[quantity_days]]</f>
        <v>45723</v>
      </c>
    </row>
    <row r="842" spans="1:12" x14ac:dyDescent="0.25">
      <c r="A842" t="s">
        <v>189</v>
      </c>
      <c r="B842" t="s">
        <v>2075</v>
      </c>
      <c r="C842" s="1">
        <v>45721</v>
      </c>
      <c r="D842" s="9">
        <f t="shared" si="26"/>
        <v>4</v>
      </c>
      <c r="E842">
        <v>21</v>
      </c>
      <c r="F842" s="1">
        <f t="shared" si="27"/>
        <v>45702</v>
      </c>
      <c r="G842" s="1">
        <f>IF(TableRefills3[[#This Row],[prev_refill_days]]="","",TableRefills3[[#This Row],[prev_refill_days]]+TableRefills3[[#This Row],[quantity_days]])</f>
        <v>45723</v>
      </c>
      <c r="H842">
        <f>IF(TableRefills3[[#This Row],[prev_refill_end]]="","",TableRefills3[[#This Row],[refill_date]]-TableRefills3[[#This Row],[prev_refill_end]])</f>
        <v>-2</v>
      </c>
      <c r="I842">
        <f>IF(TableRefills3[[#This Row],[gap_days]]="",0,IF(TableRefills3[[#This Row],[gap_days]]&gt;30,1,0))</f>
        <v>0</v>
      </c>
      <c r="J842">
        <f>_xlfn.MAXIFS(TableRefills3[discountinuation_flag], TableRefills3[patient_id], A842)</f>
        <v>0</v>
      </c>
      <c r="K842" s="1">
        <f>_xlfn.MINIFS(C:C,A:A,TableRefills3[[#This Row],[patient_id]])</f>
        <v>45658</v>
      </c>
      <c r="L842" s="1">
        <f>TableRefills3[[#This Row],[refill_date]]+TableRefills3[[#This Row],[quantity_days]]</f>
        <v>45742</v>
      </c>
    </row>
    <row r="843" spans="1:12" x14ac:dyDescent="0.25">
      <c r="A843" t="s">
        <v>189</v>
      </c>
      <c r="B843" t="s">
        <v>2075</v>
      </c>
      <c r="C843" s="1">
        <v>45743</v>
      </c>
      <c r="D843" s="9">
        <f t="shared" si="26"/>
        <v>5</v>
      </c>
      <c r="E843">
        <v>21</v>
      </c>
      <c r="F843" s="1">
        <f t="shared" si="27"/>
        <v>45721</v>
      </c>
      <c r="G843" s="1">
        <f>IF(TableRefills3[[#This Row],[prev_refill_days]]="","",TableRefills3[[#This Row],[prev_refill_days]]+TableRefills3[[#This Row],[quantity_days]])</f>
        <v>45742</v>
      </c>
      <c r="H843">
        <f>IF(TableRefills3[[#This Row],[prev_refill_end]]="","",TableRefills3[[#This Row],[refill_date]]-TableRefills3[[#This Row],[prev_refill_end]])</f>
        <v>1</v>
      </c>
      <c r="I843">
        <f>IF(TableRefills3[[#This Row],[gap_days]]="",0,IF(TableRefills3[[#This Row],[gap_days]]&gt;30,1,0))</f>
        <v>0</v>
      </c>
      <c r="J843">
        <f>_xlfn.MAXIFS(TableRefills3[discountinuation_flag], TableRefills3[patient_id], A843)</f>
        <v>0</v>
      </c>
      <c r="K843" s="1">
        <f>_xlfn.MINIFS(C:C,A:A,TableRefills3[[#This Row],[patient_id]])</f>
        <v>45658</v>
      </c>
      <c r="L843" s="1">
        <f>TableRefills3[[#This Row],[refill_date]]+TableRefills3[[#This Row],[quantity_days]]</f>
        <v>45764</v>
      </c>
    </row>
    <row r="844" spans="1:12" x14ac:dyDescent="0.25">
      <c r="A844" t="s">
        <v>189</v>
      </c>
      <c r="B844" t="s">
        <v>2075</v>
      </c>
      <c r="C844" s="1">
        <v>45761</v>
      </c>
      <c r="D844" s="9">
        <f t="shared" si="26"/>
        <v>6</v>
      </c>
      <c r="E844">
        <v>21</v>
      </c>
      <c r="F844" s="1">
        <f t="shared" si="27"/>
        <v>45743</v>
      </c>
      <c r="G844" s="1">
        <f>IF(TableRefills3[[#This Row],[prev_refill_days]]="","",TableRefills3[[#This Row],[prev_refill_days]]+TableRefills3[[#This Row],[quantity_days]])</f>
        <v>45764</v>
      </c>
      <c r="H844">
        <f>IF(TableRefills3[[#This Row],[prev_refill_end]]="","",TableRefills3[[#This Row],[refill_date]]-TableRefills3[[#This Row],[prev_refill_end]])</f>
        <v>-3</v>
      </c>
      <c r="I844">
        <f>IF(TableRefills3[[#This Row],[gap_days]]="",0,IF(TableRefills3[[#This Row],[gap_days]]&gt;30,1,0))</f>
        <v>0</v>
      </c>
      <c r="J844">
        <f>_xlfn.MAXIFS(TableRefills3[discountinuation_flag], TableRefills3[patient_id], A844)</f>
        <v>0</v>
      </c>
      <c r="K844" s="1">
        <f>_xlfn.MINIFS(C:C,A:A,TableRefills3[[#This Row],[patient_id]])</f>
        <v>45658</v>
      </c>
      <c r="L844" s="1">
        <f>TableRefills3[[#This Row],[refill_date]]+TableRefills3[[#This Row],[quantity_days]]</f>
        <v>45782</v>
      </c>
    </row>
    <row r="845" spans="1:12" x14ac:dyDescent="0.25">
      <c r="A845" t="s">
        <v>190</v>
      </c>
      <c r="B845" t="s">
        <v>2082</v>
      </c>
      <c r="C845" s="1">
        <v>45748</v>
      </c>
      <c r="D845" s="9">
        <f t="shared" si="26"/>
        <v>1</v>
      </c>
      <c r="E845">
        <v>30</v>
      </c>
      <c r="F845" s="1" t="str">
        <f t="shared" si="27"/>
        <v/>
      </c>
      <c r="G845" s="1" t="str">
        <f>IF(TableRefills3[[#This Row],[prev_refill_days]]="","",TableRefills3[[#This Row],[prev_refill_days]]+TableRefills3[[#This Row],[quantity_days]])</f>
        <v/>
      </c>
      <c r="H845" t="str">
        <f>IF(TableRefills3[[#This Row],[prev_refill_end]]="","",TableRefills3[[#This Row],[refill_date]]-TableRefills3[[#This Row],[prev_refill_end]])</f>
        <v/>
      </c>
      <c r="I845">
        <f>IF(TableRefills3[[#This Row],[gap_days]]="",0,IF(TableRefills3[[#This Row],[gap_days]]&gt;30,1,0))</f>
        <v>0</v>
      </c>
      <c r="J845">
        <f>_xlfn.MAXIFS(TableRefills3[discountinuation_flag], TableRefills3[patient_id], A845)</f>
        <v>0</v>
      </c>
      <c r="K845" s="1">
        <f>_xlfn.MINIFS(C:C,A:A,TableRefills3[[#This Row],[patient_id]])</f>
        <v>45748</v>
      </c>
      <c r="L845" s="1">
        <f>TableRefills3[[#This Row],[refill_date]]+TableRefills3[[#This Row],[quantity_days]]</f>
        <v>45778</v>
      </c>
    </row>
    <row r="846" spans="1:12" x14ac:dyDescent="0.25">
      <c r="A846" t="s">
        <v>190</v>
      </c>
      <c r="B846" t="s">
        <v>2082</v>
      </c>
      <c r="C846" s="1">
        <v>45775</v>
      </c>
      <c r="D846" s="9">
        <f t="shared" si="26"/>
        <v>2</v>
      </c>
      <c r="E846">
        <v>30</v>
      </c>
      <c r="F846" s="1">
        <f t="shared" si="27"/>
        <v>45748</v>
      </c>
      <c r="G846" s="1">
        <f>IF(TableRefills3[[#This Row],[prev_refill_days]]="","",TableRefills3[[#This Row],[prev_refill_days]]+TableRefills3[[#This Row],[quantity_days]])</f>
        <v>45778</v>
      </c>
      <c r="H846">
        <f>IF(TableRefills3[[#This Row],[prev_refill_end]]="","",TableRefills3[[#This Row],[refill_date]]-TableRefills3[[#This Row],[prev_refill_end]])</f>
        <v>-3</v>
      </c>
      <c r="I846">
        <f>IF(TableRefills3[[#This Row],[gap_days]]="",0,IF(TableRefills3[[#This Row],[gap_days]]&gt;30,1,0))</f>
        <v>0</v>
      </c>
      <c r="J846">
        <f>_xlfn.MAXIFS(TableRefills3[discountinuation_flag], TableRefills3[patient_id], A846)</f>
        <v>0</v>
      </c>
      <c r="K846" s="1">
        <f>_xlfn.MINIFS(C:C,A:A,TableRefills3[[#This Row],[patient_id]])</f>
        <v>45748</v>
      </c>
      <c r="L846" s="1">
        <f>TableRefills3[[#This Row],[refill_date]]+TableRefills3[[#This Row],[quantity_days]]</f>
        <v>45805</v>
      </c>
    </row>
    <row r="847" spans="1:12" x14ac:dyDescent="0.25">
      <c r="A847" t="s">
        <v>190</v>
      </c>
      <c r="B847" t="s">
        <v>2082</v>
      </c>
      <c r="C847" s="1">
        <v>45806</v>
      </c>
      <c r="D847" s="9">
        <f t="shared" si="26"/>
        <v>3</v>
      </c>
      <c r="E847">
        <v>30</v>
      </c>
      <c r="F847" s="1">
        <f t="shared" si="27"/>
        <v>45775</v>
      </c>
      <c r="G847" s="1">
        <f>IF(TableRefills3[[#This Row],[prev_refill_days]]="","",TableRefills3[[#This Row],[prev_refill_days]]+TableRefills3[[#This Row],[quantity_days]])</f>
        <v>45805</v>
      </c>
      <c r="H847">
        <f>IF(TableRefills3[[#This Row],[prev_refill_end]]="","",TableRefills3[[#This Row],[refill_date]]-TableRefills3[[#This Row],[prev_refill_end]])</f>
        <v>1</v>
      </c>
      <c r="I847">
        <f>IF(TableRefills3[[#This Row],[gap_days]]="",0,IF(TableRefills3[[#This Row],[gap_days]]&gt;30,1,0))</f>
        <v>0</v>
      </c>
      <c r="J847">
        <f>_xlfn.MAXIFS(TableRefills3[discountinuation_flag], TableRefills3[patient_id], A847)</f>
        <v>0</v>
      </c>
      <c r="K847" s="1">
        <f>_xlfn.MINIFS(C:C,A:A,TableRefills3[[#This Row],[patient_id]])</f>
        <v>45748</v>
      </c>
      <c r="L847" s="1">
        <f>TableRefills3[[#This Row],[refill_date]]+TableRefills3[[#This Row],[quantity_days]]</f>
        <v>45836</v>
      </c>
    </row>
    <row r="848" spans="1:12" x14ac:dyDescent="0.25">
      <c r="A848" t="s">
        <v>190</v>
      </c>
      <c r="B848" t="s">
        <v>2082</v>
      </c>
      <c r="C848" s="1">
        <v>45839</v>
      </c>
      <c r="D848" s="9">
        <f t="shared" si="26"/>
        <v>4</v>
      </c>
      <c r="E848">
        <v>30</v>
      </c>
      <c r="F848" s="1">
        <f t="shared" si="27"/>
        <v>45806</v>
      </c>
      <c r="G848" s="1">
        <f>IF(TableRefills3[[#This Row],[prev_refill_days]]="","",TableRefills3[[#This Row],[prev_refill_days]]+TableRefills3[[#This Row],[quantity_days]])</f>
        <v>45836</v>
      </c>
      <c r="H848">
        <f>IF(TableRefills3[[#This Row],[prev_refill_end]]="","",TableRefills3[[#This Row],[refill_date]]-TableRefills3[[#This Row],[prev_refill_end]])</f>
        <v>3</v>
      </c>
      <c r="I848">
        <f>IF(TableRefills3[[#This Row],[gap_days]]="",0,IF(TableRefills3[[#This Row],[gap_days]]&gt;30,1,0))</f>
        <v>0</v>
      </c>
      <c r="J848">
        <f>_xlfn.MAXIFS(TableRefills3[discountinuation_flag], TableRefills3[patient_id], A848)</f>
        <v>0</v>
      </c>
      <c r="K848" s="1">
        <f>_xlfn.MINIFS(C:C,A:A,TableRefills3[[#This Row],[patient_id]])</f>
        <v>45748</v>
      </c>
      <c r="L848" s="1">
        <f>TableRefills3[[#This Row],[refill_date]]+TableRefills3[[#This Row],[quantity_days]]</f>
        <v>45869</v>
      </c>
    </row>
    <row r="849" spans="1:12" x14ac:dyDescent="0.25">
      <c r="A849" t="s">
        <v>190</v>
      </c>
      <c r="B849" t="s">
        <v>2082</v>
      </c>
      <c r="C849" s="1">
        <v>45868</v>
      </c>
      <c r="D849" s="9">
        <f t="shared" si="26"/>
        <v>5</v>
      </c>
      <c r="E849">
        <v>30</v>
      </c>
      <c r="F849" s="1">
        <f t="shared" si="27"/>
        <v>45839</v>
      </c>
      <c r="G849" s="1">
        <f>IF(TableRefills3[[#This Row],[prev_refill_days]]="","",TableRefills3[[#This Row],[prev_refill_days]]+TableRefills3[[#This Row],[quantity_days]])</f>
        <v>45869</v>
      </c>
      <c r="H849">
        <f>IF(TableRefills3[[#This Row],[prev_refill_end]]="","",TableRefills3[[#This Row],[refill_date]]-TableRefills3[[#This Row],[prev_refill_end]])</f>
        <v>-1</v>
      </c>
      <c r="I849">
        <f>IF(TableRefills3[[#This Row],[gap_days]]="",0,IF(TableRefills3[[#This Row],[gap_days]]&gt;30,1,0))</f>
        <v>0</v>
      </c>
      <c r="J849">
        <f>_xlfn.MAXIFS(TableRefills3[discountinuation_flag], TableRefills3[patient_id], A849)</f>
        <v>0</v>
      </c>
      <c r="K849" s="1">
        <f>_xlfn.MINIFS(C:C,A:A,TableRefills3[[#This Row],[patient_id]])</f>
        <v>45748</v>
      </c>
      <c r="L849" s="1">
        <f>TableRefills3[[#This Row],[refill_date]]+TableRefills3[[#This Row],[quantity_days]]</f>
        <v>45898</v>
      </c>
    </row>
    <row r="850" spans="1:12" x14ac:dyDescent="0.25">
      <c r="A850" t="s">
        <v>191</v>
      </c>
      <c r="B850" t="s">
        <v>2088</v>
      </c>
      <c r="C850" s="1">
        <v>45798</v>
      </c>
      <c r="D850" s="9">
        <f t="shared" si="26"/>
        <v>1</v>
      </c>
      <c r="E850">
        <v>30</v>
      </c>
      <c r="F850" s="1" t="str">
        <f t="shared" si="27"/>
        <v/>
      </c>
      <c r="G850" s="1" t="str">
        <f>IF(TableRefills3[[#This Row],[prev_refill_days]]="","",TableRefills3[[#This Row],[prev_refill_days]]+TableRefills3[[#This Row],[quantity_days]])</f>
        <v/>
      </c>
      <c r="H850" t="str">
        <f>IF(TableRefills3[[#This Row],[prev_refill_end]]="","",TableRefills3[[#This Row],[refill_date]]-TableRefills3[[#This Row],[prev_refill_end]])</f>
        <v/>
      </c>
      <c r="I850">
        <f>IF(TableRefills3[[#This Row],[gap_days]]="",0,IF(TableRefills3[[#This Row],[gap_days]]&gt;30,1,0))</f>
        <v>0</v>
      </c>
      <c r="J850">
        <f>_xlfn.MAXIFS(TableRefills3[discountinuation_flag], TableRefills3[patient_id], A850)</f>
        <v>0</v>
      </c>
      <c r="K850" s="1">
        <f>_xlfn.MINIFS(C:C,A:A,TableRefills3[[#This Row],[patient_id]])</f>
        <v>45798</v>
      </c>
      <c r="L850" s="1">
        <f>TableRefills3[[#This Row],[refill_date]]+TableRefills3[[#This Row],[quantity_days]]</f>
        <v>45828</v>
      </c>
    </row>
    <row r="851" spans="1:12" x14ac:dyDescent="0.25">
      <c r="A851" t="s">
        <v>191</v>
      </c>
      <c r="B851" t="s">
        <v>2088</v>
      </c>
      <c r="C851" s="1">
        <v>45826</v>
      </c>
      <c r="D851" s="9">
        <f t="shared" si="26"/>
        <v>2</v>
      </c>
      <c r="E851">
        <v>30</v>
      </c>
      <c r="F851" s="1">
        <f t="shared" si="27"/>
        <v>45798</v>
      </c>
      <c r="G851" s="1">
        <f>IF(TableRefills3[[#This Row],[prev_refill_days]]="","",TableRefills3[[#This Row],[prev_refill_days]]+TableRefills3[[#This Row],[quantity_days]])</f>
        <v>45828</v>
      </c>
      <c r="H851">
        <f>IF(TableRefills3[[#This Row],[prev_refill_end]]="","",TableRefills3[[#This Row],[refill_date]]-TableRefills3[[#This Row],[prev_refill_end]])</f>
        <v>-2</v>
      </c>
      <c r="I851">
        <f>IF(TableRefills3[[#This Row],[gap_days]]="",0,IF(TableRefills3[[#This Row],[gap_days]]&gt;30,1,0))</f>
        <v>0</v>
      </c>
      <c r="J851">
        <f>_xlfn.MAXIFS(TableRefills3[discountinuation_flag], TableRefills3[patient_id], A851)</f>
        <v>0</v>
      </c>
      <c r="K851" s="1">
        <f>_xlfn.MINIFS(C:C,A:A,TableRefills3[[#This Row],[patient_id]])</f>
        <v>45798</v>
      </c>
      <c r="L851" s="1">
        <f>TableRefills3[[#This Row],[refill_date]]+TableRefills3[[#This Row],[quantity_days]]</f>
        <v>45856</v>
      </c>
    </row>
    <row r="852" spans="1:12" x14ac:dyDescent="0.25">
      <c r="A852" t="s">
        <v>191</v>
      </c>
      <c r="B852" t="s">
        <v>2088</v>
      </c>
      <c r="C852" s="1">
        <v>45853</v>
      </c>
      <c r="D852" s="9">
        <f t="shared" si="26"/>
        <v>3</v>
      </c>
      <c r="E852">
        <v>30</v>
      </c>
      <c r="F852" s="1">
        <f t="shared" si="27"/>
        <v>45826</v>
      </c>
      <c r="G852" s="1">
        <f>IF(TableRefills3[[#This Row],[prev_refill_days]]="","",TableRefills3[[#This Row],[prev_refill_days]]+TableRefills3[[#This Row],[quantity_days]])</f>
        <v>45856</v>
      </c>
      <c r="H852">
        <f>IF(TableRefills3[[#This Row],[prev_refill_end]]="","",TableRefills3[[#This Row],[refill_date]]-TableRefills3[[#This Row],[prev_refill_end]])</f>
        <v>-3</v>
      </c>
      <c r="I852">
        <f>IF(TableRefills3[[#This Row],[gap_days]]="",0,IF(TableRefills3[[#This Row],[gap_days]]&gt;30,1,0))</f>
        <v>0</v>
      </c>
      <c r="J852">
        <f>_xlfn.MAXIFS(TableRefills3[discountinuation_flag], TableRefills3[patient_id], A852)</f>
        <v>0</v>
      </c>
      <c r="K852" s="1">
        <f>_xlfn.MINIFS(C:C,A:A,TableRefills3[[#This Row],[patient_id]])</f>
        <v>45798</v>
      </c>
      <c r="L852" s="1">
        <f>TableRefills3[[#This Row],[refill_date]]+TableRefills3[[#This Row],[quantity_days]]</f>
        <v>45883</v>
      </c>
    </row>
    <row r="853" spans="1:12" x14ac:dyDescent="0.25">
      <c r="A853" t="s">
        <v>191</v>
      </c>
      <c r="B853" t="s">
        <v>2088</v>
      </c>
      <c r="C853" s="1">
        <v>45881</v>
      </c>
      <c r="D853" s="9">
        <f t="shared" si="26"/>
        <v>4</v>
      </c>
      <c r="E853">
        <v>30</v>
      </c>
      <c r="F853" s="1">
        <f t="shared" si="27"/>
        <v>45853</v>
      </c>
      <c r="G853" s="1">
        <f>IF(TableRefills3[[#This Row],[prev_refill_days]]="","",TableRefills3[[#This Row],[prev_refill_days]]+TableRefills3[[#This Row],[quantity_days]])</f>
        <v>45883</v>
      </c>
      <c r="H853">
        <f>IF(TableRefills3[[#This Row],[prev_refill_end]]="","",TableRefills3[[#This Row],[refill_date]]-TableRefills3[[#This Row],[prev_refill_end]])</f>
        <v>-2</v>
      </c>
      <c r="I853">
        <f>IF(TableRefills3[[#This Row],[gap_days]]="",0,IF(TableRefills3[[#This Row],[gap_days]]&gt;30,1,0))</f>
        <v>0</v>
      </c>
      <c r="J853">
        <f>_xlfn.MAXIFS(TableRefills3[discountinuation_flag], TableRefills3[patient_id], A853)</f>
        <v>0</v>
      </c>
      <c r="K853" s="1">
        <f>_xlfn.MINIFS(C:C,A:A,TableRefills3[[#This Row],[patient_id]])</f>
        <v>45798</v>
      </c>
      <c r="L853" s="1">
        <f>TableRefills3[[#This Row],[refill_date]]+TableRefills3[[#This Row],[quantity_days]]</f>
        <v>45911</v>
      </c>
    </row>
    <row r="854" spans="1:12" x14ac:dyDescent="0.25">
      <c r="A854" t="s">
        <v>192</v>
      </c>
      <c r="B854" t="s">
        <v>2093</v>
      </c>
      <c r="C854" s="1">
        <v>45753</v>
      </c>
      <c r="D854" s="9">
        <f t="shared" si="26"/>
        <v>1</v>
      </c>
      <c r="E854">
        <v>28</v>
      </c>
      <c r="F854" s="1" t="str">
        <f t="shared" si="27"/>
        <v/>
      </c>
      <c r="G854" s="1" t="str">
        <f>IF(TableRefills3[[#This Row],[prev_refill_days]]="","",TableRefills3[[#This Row],[prev_refill_days]]+TableRefills3[[#This Row],[quantity_days]])</f>
        <v/>
      </c>
      <c r="H854" t="str">
        <f>IF(TableRefills3[[#This Row],[prev_refill_end]]="","",TableRefills3[[#This Row],[refill_date]]-TableRefills3[[#This Row],[prev_refill_end]])</f>
        <v/>
      </c>
      <c r="I854">
        <f>IF(TableRefills3[[#This Row],[gap_days]]="",0,IF(TableRefills3[[#This Row],[gap_days]]&gt;30,1,0))</f>
        <v>0</v>
      </c>
      <c r="J854">
        <f>_xlfn.MAXIFS(TableRefills3[discountinuation_flag], TableRefills3[patient_id], A854)</f>
        <v>0</v>
      </c>
      <c r="K854" s="1">
        <f>_xlfn.MINIFS(C:C,A:A,TableRefills3[[#This Row],[patient_id]])</f>
        <v>45753</v>
      </c>
      <c r="L854" s="1">
        <f>TableRefills3[[#This Row],[refill_date]]+TableRefills3[[#This Row],[quantity_days]]</f>
        <v>45781</v>
      </c>
    </row>
    <row r="855" spans="1:12" x14ac:dyDescent="0.25">
      <c r="A855" t="s">
        <v>192</v>
      </c>
      <c r="B855" t="s">
        <v>2093</v>
      </c>
      <c r="C855" s="1">
        <v>45781</v>
      </c>
      <c r="D855" s="9">
        <f t="shared" si="26"/>
        <v>2</v>
      </c>
      <c r="E855">
        <v>28</v>
      </c>
      <c r="F855" s="1">
        <f t="shared" si="27"/>
        <v>45753</v>
      </c>
      <c r="G855" s="1">
        <f>IF(TableRefills3[[#This Row],[prev_refill_days]]="","",TableRefills3[[#This Row],[prev_refill_days]]+TableRefills3[[#This Row],[quantity_days]])</f>
        <v>45781</v>
      </c>
      <c r="H855">
        <f>IF(TableRefills3[[#This Row],[prev_refill_end]]="","",TableRefills3[[#This Row],[refill_date]]-TableRefills3[[#This Row],[prev_refill_end]])</f>
        <v>0</v>
      </c>
      <c r="I855">
        <f>IF(TableRefills3[[#This Row],[gap_days]]="",0,IF(TableRefills3[[#This Row],[gap_days]]&gt;30,1,0))</f>
        <v>0</v>
      </c>
      <c r="J855">
        <f>_xlfn.MAXIFS(TableRefills3[discountinuation_flag], TableRefills3[patient_id], A855)</f>
        <v>0</v>
      </c>
      <c r="K855" s="1">
        <f>_xlfn.MINIFS(C:C,A:A,TableRefills3[[#This Row],[patient_id]])</f>
        <v>45753</v>
      </c>
      <c r="L855" s="1">
        <f>TableRefills3[[#This Row],[refill_date]]+TableRefills3[[#This Row],[quantity_days]]</f>
        <v>45809</v>
      </c>
    </row>
    <row r="856" spans="1:12" x14ac:dyDescent="0.25">
      <c r="A856" t="s">
        <v>192</v>
      </c>
      <c r="B856" t="s">
        <v>2093</v>
      </c>
      <c r="C856" s="1">
        <v>45808</v>
      </c>
      <c r="D856" s="9">
        <f t="shared" si="26"/>
        <v>3</v>
      </c>
      <c r="E856">
        <v>28</v>
      </c>
      <c r="F856" s="1">
        <f t="shared" si="27"/>
        <v>45781</v>
      </c>
      <c r="G856" s="1">
        <f>IF(TableRefills3[[#This Row],[prev_refill_days]]="","",TableRefills3[[#This Row],[prev_refill_days]]+TableRefills3[[#This Row],[quantity_days]])</f>
        <v>45809</v>
      </c>
      <c r="H856">
        <f>IF(TableRefills3[[#This Row],[prev_refill_end]]="","",TableRefills3[[#This Row],[refill_date]]-TableRefills3[[#This Row],[prev_refill_end]])</f>
        <v>-1</v>
      </c>
      <c r="I856">
        <f>IF(TableRefills3[[#This Row],[gap_days]]="",0,IF(TableRefills3[[#This Row],[gap_days]]&gt;30,1,0))</f>
        <v>0</v>
      </c>
      <c r="J856">
        <f>_xlfn.MAXIFS(TableRefills3[discountinuation_flag], TableRefills3[patient_id], A856)</f>
        <v>0</v>
      </c>
      <c r="K856" s="1">
        <f>_xlfn.MINIFS(C:C,A:A,TableRefills3[[#This Row],[patient_id]])</f>
        <v>45753</v>
      </c>
      <c r="L856" s="1">
        <f>TableRefills3[[#This Row],[refill_date]]+TableRefills3[[#This Row],[quantity_days]]</f>
        <v>45836</v>
      </c>
    </row>
    <row r="857" spans="1:12" x14ac:dyDescent="0.25">
      <c r="A857" t="s">
        <v>192</v>
      </c>
      <c r="B857" t="s">
        <v>2093</v>
      </c>
      <c r="C857" s="1">
        <v>45835</v>
      </c>
      <c r="D857" s="9">
        <f t="shared" si="26"/>
        <v>4</v>
      </c>
      <c r="E857">
        <v>28</v>
      </c>
      <c r="F857" s="1">
        <f t="shared" si="27"/>
        <v>45808</v>
      </c>
      <c r="G857" s="1">
        <f>IF(TableRefills3[[#This Row],[prev_refill_days]]="","",TableRefills3[[#This Row],[prev_refill_days]]+TableRefills3[[#This Row],[quantity_days]])</f>
        <v>45836</v>
      </c>
      <c r="H857">
        <f>IF(TableRefills3[[#This Row],[prev_refill_end]]="","",TableRefills3[[#This Row],[refill_date]]-TableRefills3[[#This Row],[prev_refill_end]])</f>
        <v>-1</v>
      </c>
      <c r="I857">
        <f>IF(TableRefills3[[#This Row],[gap_days]]="",0,IF(TableRefills3[[#This Row],[gap_days]]&gt;30,1,0))</f>
        <v>0</v>
      </c>
      <c r="J857">
        <f>_xlfn.MAXIFS(TableRefills3[discountinuation_flag], TableRefills3[patient_id], A857)</f>
        <v>0</v>
      </c>
      <c r="K857" s="1">
        <f>_xlfn.MINIFS(C:C,A:A,TableRefills3[[#This Row],[patient_id]])</f>
        <v>45753</v>
      </c>
      <c r="L857" s="1">
        <f>TableRefills3[[#This Row],[refill_date]]+TableRefills3[[#This Row],[quantity_days]]</f>
        <v>45863</v>
      </c>
    </row>
    <row r="858" spans="1:12" x14ac:dyDescent="0.25">
      <c r="A858" t="s">
        <v>192</v>
      </c>
      <c r="B858" t="s">
        <v>2093</v>
      </c>
      <c r="C858" s="1">
        <v>45863</v>
      </c>
      <c r="D858" s="9">
        <f t="shared" si="26"/>
        <v>5</v>
      </c>
      <c r="E858">
        <v>28</v>
      </c>
      <c r="F858" s="1">
        <f t="shared" si="27"/>
        <v>45835</v>
      </c>
      <c r="G858" s="1">
        <f>IF(TableRefills3[[#This Row],[prev_refill_days]]="","",TableRefills3[[#This Row],[prev_refill_days]]+TableRefills3[[#This Row],[quantity_days]])</f>
        <v>45863</v>
      </c>
      <c r="H858">
        <f>IF(TableRefills3[[#This Row],[prev_refill_end]]="","",TableRefills3[[#This Row],[refill_date]]-TableRefills3[[#This Row],[prev_refill_end]])</f>
        <v>0</v>
      </c>
      <c r="I858">
        <f>IF(TableRefills3[[#This Row],[gap_days]]="",0,IF(TableRefills3[[#This Row],[gap_days]]&gt;30,1,0))</f>
        <v>0</v>
      </c>
      <c r="J858">
        <f>_xlfn.MAXIFS(TableRefills3[discountinuation_flag], TableRefills3[patient_id], A858)</f>
        <v>0</v>
      </c>
      <c r="K858" s="1">
        <f>_xlfn.MINIFS(C:C,A:A,TableRefills3[[#This Row],[patient_id]])</f>
        <v>45753</v>
      </c>
      <c r="L858" s="1">
        <f>TableRefills3[[#This Row],[refill_date]]+TableRefills3[[#This Row],[quantity_days]]</f>
        <v>45891</v>
      </c>
    </row>
    <row r="859" spans="1:12" x14ac:dyDescent="0.25">
      <c r="A859" t="s">
        <v>193</v>
      </c>
      <c r="B859" t="s">
        <v>2099</v>
      </c>
      <c r="C859" s="1">
        <v>45669</v>
      </c>
      <c r="D859" s="9">
        <f t="shared" si="26"/>
        <v>1</v>
      </c>
      <c r="E859">
        <v>21</v>
      </c>
      <c r="F859" s="1" t="str">
        <f t="shared" si="27"/>
        <v/>
      </c>
      <c r="G859" s="1" t="str">
        <f>IF(TableRefills3[[#This Row],[prev_refill_days]]="","",TableRefills3[[#This Row],[prev_refill_days]]+TableRefills3[[#This Row],[quantity_days]])</f>
        <v/>
      </c>
      <c r="H859" t="str">
        <f>IF(TableRefills3[[#This Row],[prev_refill_end]]="","",TableRefills3[[#This Row],[refill_date]]-TableRefills3[[#This Row],[prev_refill_end]])</f>
        <v/>
      </c>
      <c r="I859">
        <f>IF(TableRefills3[[#This Row],[gap_days]]="",0,IF(TableRefills3[[#This Row],[gap_days]]&gt;30,1,0))</f>
        <v>0</v>
      </c>
      <c r="J859">
        <f>_xlfn.MAXIFS(TableRefills3[discountinuation_flag], TableRefills3[patient_id], A859)</f>
        <v>0</v>
      </c>
      <c r="K859" s="1">
        <f>_xlfn.MINIFS(C:C,A:A,TableRefills3[[#This Row],[patient_id]])</f>
        <v>45669</v>
      </c>
      <c r="L859" s="1">
        <f>TableRefills3[[#This Row],[refill_date]]+TableRefills3[[#This Row],[quantity_days]]</f>
        <v>45690</v>
      </c>
    </row>
    <row r="860" spans="1:12" x14ac:dyDescent="0.25">
      <c r="A860" t="s">
        <v>193</v>
      </c>
      <c r="B860" t="s">
        <v>2099</v>
      </c>
      <c r="C860" s="1">
        <v>45692</v>
      </c>
      <c r="D860" s="9">
        <f t="shared" si="26"/>
        <v>2</v>
      </c>
      <c r="E860">
        <v>21</v>
      </c>
      <c r="F860" s="1">
        <f t="shared" si="27"/>
        <v>45669</v>
      </c>
      <c r="G860" s="1">
        <f>IF(TableRefills3[[#This Row],[prev_refill_days]]="","",TableRefills3[[#This Row],[prev_refill_days]]+TableRefills3[[#This Row],[quantity_days]])</f>
        <v>45690</v>
      </c>
      <c r="H860">
        <f>IF(TableRefills3[[#This Row],[prev_refill_end]]="","",TableRefills3[[#This Row],[refill_date]]-TableRefills3[[#This Row],[prev_refill_end]])</f>
        <v>2</v>
      </c>
      <c r="I860">
        <f>IF(TableRefills3[[#This Row],[gap_days]]="",0,IF(TableRefills3[[#This Row],[gap_days]]&gt;30,1,0))</f>
        <v>0</v>
      </c>
      <c r="J860">
        <f>_xlfn.MAXIFS(TableRefills3[discountinuation_flag], TableRefills3[patient_id], A860)</f>
        <v>0</v>
      </c>
      <c r="K860" s="1">
        <f>_xlfn.MINIFS(C:C,A:A,TableRefills3[[#This Row],[patient_id]])</f>
        <v>45669</v>
      </c>
      <c r="L860" s="1">
        <f>TableRefills3[[#This Row],[refill_date]]+TableRefills3[[#This Row],[quantity_days]]</f>
        <v>45713</v>
      </c>
    </row>
    <row r="861" spans="1:12" x14ac:dyDescent="0.25">
      <c r="A861" t="s">
        <v>193</v>
      </c>
      <c r="B861" t="s">
        <v>2099</v>
      </c>
      <c r="C861" s="1">
        <v>45716</v>
      </c>
      <c r="D861" s="9">
        <f t="shared" si="26"/>
        <v>3</v>
      </c>
      <c r="E861">
        <v>21</v>
      </c>
      <c r="F861" s="1">
        <f t="shared" si="27"/>
        <v>45692</v>
      </c>
      <c r="G861" s="1">
        <f>IF(TableRefills3[[#This Row],[prev_refill_days]]="","",TableRefills3[[#This Row],[prev_refill_days]]+TableRefills3[[#This Row],[quantity_days]])</f>
        <v>45713</v>
      </c>
      <c r="H861">
        <f>IF(TableRefills3[[#This Row],[prev_refill_end]]="","",TableRefills3[[#This Row],[refill_date]]-TableRefills3[[#This Row],[prev_refill_end]])</f>
        <v>3</v>
      </c>
      <c r="I861">
        <f>IF(TableRefills3[[#This Row],[gap_days]]="",0,IF(TableRefills3[[#This Row],[gap_days]]&gt;30,1,0))</f>
        <v>0</v>
      </c>
      <c r="J861">
        <f>_xlfn.MAXIFS(TableRefills3[discountinuation_flag], TableRefills3[patient_id], A861)</f>
        <v>0</v>
      </c>
      <c r="K861" s="1">
        <f>_xlfn.MINIFS(C:C,A:A,TableRefills3[[#This Row],[patient_id]])</f>
        <v>45669</v>
      </c>
      <c r="L861" s="1">
        <f>TableRefills3[[#This Row],[refill_date]]+TableRefills3[[#This Row],[quantity_days]]</f>
        <v>45737</v>
      </c>
    </row>
    <row r="862" spans="1:12" x14ac:dyDescent="0.25">
      <c r="A862" t="s">
        <v>193</v>
      </c>
      <c r="B862" t="s">
        <v>2099</v>
      </c>
      <c r="C862" s="1">
        <v>45734</v>
      </c>
      <c r="D862" s="9">
        <f t="shared" si="26"/>
        <v>4</v>
      </c>
      <c r="E862">
        <v>21</v>
      </c>
      <c r="F862" s="1">
        <f t="shared" si="27"/>
        <v>45716</v>
      </c>
      <c r="G862" s="1">
        <f>IF(TableRefills3[[#This Row],[prev_refill_days]]="","",TableRefills3[[#This Row],[prev_refill_days]]+TableRefills3[[#This Row],[quantity_days]])</f>
        <v>45737</v>
      </c>
      <c r="H862">
        <f>IF(TableRefills3[[#This Row],[prev_refill_end]]="","",TableRefills3[[#This Row],[refill_date]]-TableRefills3[[#This Row],[prev_refill_end]])</f>
        <v>-3</v>
      </c>
      <c r="I862">
        <f>IF(TableRefills3[[#This Row],[gap_days]]="",0,IF(TableRefills3[[#This Row],[gap_days]]&gt;30,1,0))</f>
        <v>0</v>
      </c>
      <c r="J862">
        <f>_xlfn.MAXIFS(TableRefills3[discountinuation_flag], TableRefills3[patient_id], A862)</f>
        <v>0</v>
      </c>
      <c r="K862" s="1">
        <f>_xlfn.MINIFS(C:C,A:A,TableRefills3[[#This Row],[patient_id]])</f>
        <v>45669</v>
      </c>
      <c r="L862" s="1">
        <f>TableRefills3[[#This Row],[refill_date]]+TableRefills3[[#This Row],[quantity_days]]</f>
        <v>45755</v>
      </c>
    </row>
    <row r="863" spans="1:12" x14ac:dyDescent="0.25">
      <c r="A863" t="s">
        <v>193</v>
      </c>
      <c r="B863" t="s">
        <v>2099</v>
      </c>
      <c r="C863" s="1">
        <v>45758</v>
      </c>
      <c r="D863" s="9">
        <f t="shared" si="26"/>
        <v>5</v>
      </c>
      <c r="E863">
        <v>21</v>
      </c>
      <c r="F863" s="1">
        <f t="shared" si="27"/>
        <v>45734</v>
      </c>
      <c r="G863" s="1">
        <f>IF(TableRefills3[[#This Row],[prev_refill_days]]="","",TableRefills3[[#This Row],[prev_refill_days]]+TableRefills3[[#This Row],[quantity_days]])</f>
        <v>45755</v>
      </c>
      <c r="H863">
        <f>IF(TableRefills3[[#This Row],[prev_refill_end]]="","",TableRefills3[[#This Row],[refill_date]]-TableRefills3[[#This Row],[prev_refill_end]])</f>
        <v>3</v>
      </c>
      <c r="I863">
        <f>IF(TableRefills3[[#This Row],[gap_days]]="",0,IF(TableRefills3[[#This Row],[gap_days]]&gt;30,1,0))</f>
        <v>0</v>
      </c>
      <c r="J863">
        <f>_xlfn.MAXIFS(TableRefills3[discountinuation_flag], TableRefills3[patient_id], A863)</f>
        <v>0</v>
      </c>
      <c r="K863" s="1">
        <f>_xlfn.MINIFS(C:C,A:A,TableRefills3[[#This Row],[patient_id]])</f>
        <v>45669</v>
      </c>
      <c r="L863" s="1">
        <f>TableRefills3[[#This Row],[refill_date]]+TableRefills3[[#This Row],[quantity_days]]</f>
        <v>45779</v>
      </c>
    </row>
    <row r="864" spans="1:12" x14ac:dyDescent="0.25">
      <c r="A864" t="s">
        <v>194</v>
      </c>
      <c r="B864" t="s">
        <v>2105</v>
      </c>
      <c r="C864" s="1">
        <v>45784</v>
      </c>
      <c r="D864" s="9">
        <f t="shared" si="26"/>
        <v>1</v>
      </c>
      <c r="E864">
        <v>30</v>
      </c>
      <c r="F864" s="1" t="str">
        <f t="shared" si="27"/>
        <v/>
      </c>
      <c r="G864" s="1" t="str">
        <f>IF(TableRefills3[[#This Row],[prev_refill_days]]="","",TableRefills3[[#This Row],[prev_refill_days]]+TableRefills3[[#This Row],[quantity_days]])</f>
        <v/>
      </c>
      <c r="H864" t="str">
        <f>IF(TableRefills3[[#This Row],[prev_refill_end]]="","",TableRefills3[[#This Row],[refill_date]]-TableRefills3[[#This Row],[prev_refill_end]])</f>
        <v/>
      </c>
      <c r="I864">
        <f>IF(TableRefills3[[#This Row],[gap_days]]="",0,IF(TableRefills3[[#This Row],[gap_days]]&gt;30,1,0))</f>
        <v>0</v>
      </c>
      <c r="J864">
        <f>_xlfn.MAXIFS(TableRefills3[discountinuation_flag], TableRefills3[patient_id], A864)</f>
        <v>0</v>
      </c>
      <c r="K864" s="1">
        <f>_xlfn.MINIFS(C:C,A:A,TableRefills3[[#This Row],[patient_id]])</f>
        <v>45784</v>
      </c>
      <c r="L864" s="1">
        <f>TableRefills3[[#This Row],[refill_date]]+TableRefills3[[#This Row],[quantity_days]]</f>
        <v>45814</v>
      </c>
    </row>
    <row r="865" spans="1:12" x14ac:dyDescent="0.25">
      <c r="A865" t="s">
        <v>194</v>
      </c>
      <c r="B865" t="s">
        <v>2105</v>
      </c>
      <c r="C865" s="1">
        <v>45815</v>
      </c>
      <c r="D865" s="9">
        <f t="shared" si="26"/>
        <v>2</v>
      </c>
      <c r="E865">
        <v>30</v>
      </c>
      <c r="F865" s="1">
        <f t="shared" si="27"/>
        <v>45784</v>
      </c>
      <c r="G865" s="1">
        <f>IF(TableRefills3[[#This Row],[prev_refill_days]]="","",TableRefills3[[#This Row],[prev_refill_days]]+TableRefills3[[#This Row],[quantity_days]])</f>
        <v>45814</v>
      </c>
      <c r="H865">
        <f>IF(TableRefills3[[#This Row],[prev_refill_end]]="","",TableRefills3[[#This Row],[refill_date]]-TableRefills3[[#This Row],[prev_refill_end]])</f>
        <v>1</v>
      </c>
      <c r="I865">
        <f>IF(TableRefills3[[#This Row],[gap_days]]="",0,IF(TableRefills3[[#This Row],[gap_days]]&gt;30,1,0))</f>
        <v>0</v>
      </c>
      <c r="J865">
        <f>_xlfn.MAXIFS(TableRefills3[discountinuation_flag], TableRefills3[patient_id], A865)</f>
        <v>0</v>
      </c>
      <c r="K865" s="1">
        <f>_xlfn.MINIFS(C:C,A:A,TableRefills3[[#This Row],[patient_id]])</f>
        <v>45784</v>
      </c>
      <c r="L865" s="1">
        <f>TableRefills3[[#This Row],[refill_date]]+TableRefills3[[#This Row],[quantity_days]]</f>
        <v>45845</v>
      </c>
    </row>
    <row r="866" spans="1:12" x14ac:dyDescent="0.25">
      <c r="A866" t="s">
        <v>194</v>
      </c>
      <c r="B866" t="s">
        <v>2105</v>
      </c>
      <c r="C866" s="1">
        <v>45844</v>
      </c>
      <c r="D866" s="9">
        <f t="shared" si="26"/>
        <v>3</v>
      </c>
      <c r="E866">
        <v>30</v>
      </c>
      <c r="F866" s="1">
        <f t="shared" si="27"/>
        <v>45815</v>
      </c>
      <c r="G866" s="1">
        <f>IF(TableRefills3[[#This Row],[prev_refill_days]]="","",TableRefills3[[#This Row],[prev_refill_days]]+TableRefills3[[#This Row],[quantity_days]])</f>
        <v>45845</v>
      </c>
      <c r="H866">
        <f>IF(TableRefills3[[#This Row],[prev_refill_end]]="","",TableRefills3[[#This Row],[refill_date]]-TableRefills3[[#This Row],[prev_refill_end]])</f>
        <v>-1</v>
      </c>
      <c r="I866">
        <f>IF(TableRefills3[[#This Row],[gap_days]]="",0,IF(TableRefills3[[#This Row],[gap_days]]&gt;30,1,0))</f>
        <v>0</v>
      </c>
      <c r="J866">
        <f>_xlfn.MAXIFS(TableRefills3[discountinuation_flag], TableRefills3[patient_id], A866)</f>
        <v>0</v>
      </c>
      <c r="K866" s="1">
        <f>_xlfn.MINIFS(C:C,A:A,TableRefills3[[#This Row],[patient_id]])</f>
        <v>45784</v>
      </c>
      <c r="L866" s="1">
        <f>TableRefills3[[#This Row],[refill_date]]+TableRefills3[[#This Row],[quantity_days]]</f>
        <v>45874</v>
      </c>
    </row>
    <row r="867" spans="1:12" x14ac:dyDescent="0.25">
      <c r="A867" t="s">
        <v>194</v>
      </c>
      <c r="B867" t="s">
        <v>2105</v>
      </c>
      <c r="C867" s="1">
        <v>45877</v>
      </c>
      <c r="D867" s="9">
        <f t="shared" si="26"/>
        <v>4</v>
      </c>
      <c r="E867">
        <v>30</v>
      </c>
      <c r="F867" s="1">
        <f t="shared" si="27"/>
        <v>45844</v>
      </c>
      <c r="G867" s="1">
        <f>IF(TableRefills3[[#This Row],[prev_refill_days]]="","",TableRefills3[[#This Row],[prev_refill_days]]+TableRefills3[[#This Row],[quantity_days]])</f>
        <v>45874</v>
      </c>
      <c r="H867">
        <f>IF(TableRefills3[[#This Row],[prev_refill_end]]="","",TableRefills3[[#This Row],[refill_date]]-TableRefills3[[#This Row],[prev_refill_end]])</f>
        <v>3</v>
      </c>
      <c r="I867">
        <f>IF(TableRefills3[[#This Row],[gap_days]]="",0,IF(TableRefills3[[#This Row],[gap_days]]&gt;30,1,0))</f>
        <v>0</v>
      </c>
      <c r="J867">
        <f>_xlfn.MAXIFS(TableRefills3[discountinuation_flag], TableRefills3[patient_id], A867)</f>
        <v>0</v>
      </c>
      <c r="K867" s="1">
        <f>_xlfn.MINIFS(C:C,A:A,TableRefills3[[#This Row],[patient_id]])</f>
        <v>45784</v>
      </c>
      <c r="L867" s="1">
        <f>TableRefills3[[#This Row],[refill_date]]+TableRefills3[[#This Row],[quantity_days]]</f>
        <v>45907</v>
      </c>
    </row>
    <row r="868" spans="1:12" x14ac:dyDescent="0.25">
      <c r="A868" t="s">
        <v>195</v>
      </c>
      <c r="B868" t="s">
        <v>2110</v>
      </c>
      <c r="C868" s="1">
        <v>45762</v>
      </c>
      <c r="D868" s="9">
        <f t="shared" si="26"/>
        <v>1</v>
      </c>
      <c r="E868">
        <v>21</v>
      </c>
      <c r="F868" s="1" t="str">
        <f t="shared" si="27"/>
        <v/>
      </c>
      <c r="G868" s="1" t="str">
        <f>IF(TableRefills3[[#This Row],[prev_refill_days]]="","",TableRefills3[[#This Row],[prev_refill_days]]+TableRefills3[[#This Row],[quantity_days]])</f>
        <v/>
      </c>
      <c r="H868" t="str">
        <f>IF(TableRefills3[[#This Row],[prev_refill_end]]="","",TableRefills3[[#This Row],[refill_date]]-TableRefills3[[#This Row],[prev_refill_end]])</f>
        <v/>
      </c>
      <c r="I868">
        <f>IF(TableRefills3[[#This Row],[gap_days]]="",0,IF(TableRefills3[[#This Row],[gap_days]]&gt;30,1,0))</f>
        <v>0</v>
      </c>
      <c r="J868">
        <f>_xlfn.MAXIFS(TableRefills3[discountinuation_flag], TableRefills3[patient_id], A868)</f>
        <v>0</v>
      </c>
      <c r="K868" s="1">
        <f>_xlfn.MINIFS(C:C,A:A,TableRefills3[[#This Row],[patient_id]])</f>
        <v>45762</v>
      </c>
      <c r="L868" s="1">
        <f>TableRefills3[[#This Row],[refill_date]]+TableRefills3[[#This Row],[quantity_days]]</f>
        <v>45783</v>
      </c>
    </row>
    <row r="869" spans="1:12" x14ac:dyDescent="0.25">
      <c r="A869" t="s">
        <v>195</v>
      </c>
      <c r="B869" t="s">
        <v>2110</v>
      </c>
      <c r="C869" s="1">
        <v>45780</v>
      </c>
      <c r="D869" s="9">
        <f t="shared" si="26"/>
        <v>2</v>
      </c>
      <c r="E869">
        <v>21</v>
      </c>
      <c r="F869" s="1">
        <f t="shared" si="27"/>
        <v>45762</v>
      </c>
      <c r="G869" s="1">
        <f>IF(TableRefills3[[#This Row],[prev_refill_days]]="","",TableRefills3[[#This Row],[prev_refill_days]]+TableRefills3[[#This Row],[quantity_days]])</f>
        <v>45783</v>
      </c>
      <c r="H869">
        <f>IF(TableRefills3[[#This Row],[prev_refill_end]]="","",TableRefills3[[#This Row],[refill_date]]-TableRefills3[[#This Row],[prev_refill_end]])</f>
        <v>-3</v>
      </c>
      <c r="I869">
        <f>IF(TableRefills3[[#This Row],[gap_days]]="",0,IF(TableRefills3[[#This Row],[gap_days]]&gt;30,1,0))</f>
        <v>0</v>
      </c>
      <c r="J869">
        <f>_xlfn.MAXIFS(TableRefills3[discountinuation_flag], TableRefills3[patient_id], A869)</f>
        <v>0</v>
      </c>
      <c r="K869" s="1">
        <f>_xlfn.MINIFS(C:C,A:A,TableRefills3[[#This Row],[patient_id]])</f>
        <v>45762</v>
      </c>
      <c r="L869" s="1">
        <f>TableRefills3[[#This Row],[refill_date]]+TableRefills3[[#This Row],[quantity_days]]</f>
        <v>45801</v>
      </c>
    </row>
    <row r="870" spans="1:12" x14ac:dyDescent="0.25">
      <c r="A870" t="s">
        <v>195</v>
      </c>
      <c r="B870" t="s">
        <v>2110</v>
      </c>
      <c r="C870" s="1">
        <v>45800</v>
      </c>
      <c r="D870" s="9">
        <f t="shared" si="26"/>
        <v>3</v>
      </c>
      <c r="E870">
        <v>21</v>
      </c>
      <c r="F870" s="1">
        <f t="shared" si="27"/>
        <v>45780</v>
      </c>
      <c r="G870" s="1">
        <f>IF(TableRefills3[[#This Row],[prev_refill_days]]="","",TableRefills3[[#This Row],[prev_refill_days]]+TableRefills3[[#This Row],[quantity_days]])</f>
        <v>45801</v>
      </c>
      <c r="H870">
        <f>IF(TableRefills3[[#This Row],[prev_refill_end]]="","",TableRefills3[[#This Row],[refill_date]]-TableRefills3[[#This Row],[prev_refill_end]])</f>
        <v>-1</v>
      </c>
      <c r="I870">
        <f>IF(TableRefills3[[#This Row],[gap_days]]="",0,IF(TableRefills3[[#This Row],[gap_days]]&gt;30,1,0))</f>
        <v>0</v>
      </c>
      <c r="J870">
        <f>_xlfn.MAXIFS(TableRefills3[discountinuation_flag], TableRefills3[patient_id], A870)</f>
        <v>0</v>
      </c>
      <c r="K870" s="1">
        <f>_xlfn.MINIFS(C:C,A:A,TableRefills3[[#This Row],[patient_id]])</f>
        <v>45762</v>
      </c>
      <c r="L870" s="1">
        <f>TableRefills3[[#This Row],[refill_date]]+TableRefills3[[#This Row],[quantity_days]]</f>
        <v>45821</v>
      </c>
    </row>
    <row r="871" spans="1:12" x14ac:dyDescent="0.25">
      <c r="A871" t="s">
        <v>195</v>
      </c>
      <c r="B871" t="s">
        <v>2110</v>
      </c>
      <c r="C871" s="1">
        <v>45818</v>
      </c>
      <c r="D871" s="9">
        <f t="shared" si="26"/>
        <v>4</v>
      </c>
      <c r="E871">
        <v>21</v>
      </c>
      <c r="F871" s="1">
        <f t="shared" si="27"/>
        <v>45800</v>
      </c>
      <c r="G871" s="1">
        <f>IF(TableRefills3[[#This Row],[prev_refill_days]]="","",TableRefills3[[#This Row],[prev_refill_days]]+TableRefills3[[#This Row],[quantity_days]])</f>
        <v>45821</v>
      </c>
      <c r="H871">
        <f>IF(TableRefills3[[#This Row],[prev_refill_end]]="","",TableRefills3[[#This Row],[refill_date]]-TableRefills3[[#This Row],[prev_refill_end]])</f>
        <v>-3</v>
      </c>
      <c r="I871">
        <f>IF(TableRefills3[[#This Row],[gap_days]]="",0,IF(TableRefills3[[#This Row],[gap_days]]&gt;30,1,0))</f>
        <v>0</v>
      </c>
      <c r="J871">
        <f>_xlfn.MAXIFS(TableRefills3[discountinuation_flag], TableRefills3[patient_id], A871)</f>
        <v>0</v>
      </c>
      <c r="K871" s="1">
        <f>_xlfn.MINIFS(C:C,A:A,TableRefills3[[#This Row],[patient_id]])</f>
        <v>45762</v>
      </c>
      <c r="L871" s="1">
        <f>TableRefills3[[#This Row],[refill_date]]+TableRefills3[[#This Row],[quantity_days]]</f>
        <v>45839</v>
      </c>
    </row>
    <row r="872" spans="1:12" x14ac:dyDescent="0.25">
      <c r="A872" t="s">
        <v>195</v>
      </c>
      <c r="B872" t="s">
        <v>2110</v>
      </c>
      <c r="C872" s="1">
        <v>45838</v>
      </c>
      <c r="D872" s="9">
        <f t="shared" si="26"/>
        <v>5</v>
      </c>
      <c r="E872">
        <v>21</v>
      </c>
      <c r="F872" s="1">
        <f t="shared" si="27"/>
        <v>45818</v>
      </c>
      <c r="G872" s="1">
        <f>IF(TableRefills3[[#This Row],[prev_refill_days]]="","",TableRefills3[[#This Row],[prev_refill_days]]+TableRefills3[[#This Row],[quantity_days]])</f>
        <v>45839</v>
      </c>
      <c r="H872">
        <f>IF(TableRefills3[[#This Row],[prev_refill_end]]="","",TableRefills3[[#This Row],[refill_date]]-TableRefills3[[#This Row],[prev_refill_end]])</f>
        <v>-1</v>
      </c>
      <c r="I872">
        <f>IF(TableRefills3[[#This Row],[gap_days]]="",0,IF(TableRefills3[[#This Row],[gap_days]]&gt;30,1,0))</f>
        <v>0</v>
      </c>
      <c r="J872">
        <f>_xlfn.MAXIFS(TableRefills3[discountinuation_flag], TableRefills3[patient_id], A872)</f>
        <v>0</v>
      </c>
      <c r="K872" s="1">
        <f>_xlfn.MINIFS(C:C,A:A,TableRefills3[[#This Row],[patient_id]])</f>
        <v>45762</v>
      </c>
      <c r="L872" s="1">
        <f>TableRefills3[[#This Row],[refill_date]]+TableRefills3[[#This Row],[quantity_days]]</f>
        <v>45859</v>
      </c>
    </row>
    <row r="873" spans="1:12" x14ac:dyDescent="0.25">
      <c r="A873" t="s">
        <v>195</v>
      </c>
      <c r="B873" t="s">
        <v>2110</v>
      </c>
      <c r="C873" s="1">
        <v>45862</v>
      </c>
      <c r="D873" s="9">
        <f t="shared" si="26"/>
        <v>6</v>
      </c>
      <c r="E873">
        <v>21</v>
      </c>
      <c r="F873" s="1">
        <f t="shared" si="27"/>
        <v>45838</v>
      </c>
      <c r="G873" s="1">
        <f>IF(TableRefills3[[#This Row],[prev_refill_days]]="","",TableRefills3[[#This Row],[prev_refill_days]]+TableRefills3[[#This Row],[quantity_days]])</f>
        <v>45859</v>
      </c>
      <c r="H873">
        <f>IF(TableRefills3[[#This Row],[prev_refill_end]]="","",TableRefills3[[#This Row],[refill_date]]-TableRefills3[[#This Row],[prev_refill_end]])</f>
        <v>3</v>
      </c>
      <c r="I873">
        <f>IF(TableRefills3[[#This Row],[gap_days]]="",0,IF(TableRefills3[[#This Row],[gap_days]]&gt;30,1,0))</f>
        <v>0</v>
      </c>
      <c r="J873">
        <f>_xlfn.MAXIFS(TableRefills3[discountinuation_flag], TableRefills3[patient_id], A873)</f>
        <v>0</v>
      </c>
      <c r="K873" s="1">
        <f>_xlfn.MINIFS(C:C,A:A,TableRefills3[[#This Row],[patient_id]])</f>
        <v>45762</v>
      </c>
      <c r="L873" s="1">
        <f>TableRefills3[[#This Row],[refill_date]]+TableRefills3[[#This Row],[quantity_days]]</f>
        <v>45883</v>
      </c>
    </row>
    <row r="874" spans="1:12" x14ac:dyDescent="0.25">
      <c r="A874" t="s">
        <v>196</v>
      </c>
      <c r="B874" t="s">
        <v>2117</v>
      </c>
      <c r="C874" s="1">
        <v>45723</v>
      </c>
      <c r="D874" s="9">
        <f t="shared" si="26"/>
        <v>1</v>
      </c>
      <c r="E874">
        <v>30</v>
      </c>
      <c r="F874" s="1" t="str">
        <f t="shared" si="27"/>
        <v/>
      </c>
      <c r="G874" s="1" t="str">
        <f>IF(TableRefills3[[#This Row],[prev_refill_days]]="","",TableRefills3[[#This Row],[prev_refill_days]]+TableRefills3[[#This Row],[quantity_days]])</f>
        <v/>
      </c>
      <c r="H874" t="str">
        <f>IF(TableRefills3[[#This Row],[prev_refill_end]]="","",TableRefills3[[#This Row],[refill_date]]-TableRefills3[[#This Row],[prev_refill_end]])</f>
        <v/>
      </c>
      <c r="I874">
        <f>IF(TableRefills3[[#This Row],[gap_days]]="",0,IF(TableRefills3[[#This Row],[gap_days]]&gt;30,1,0))</f>
        <v>0</v>
      </c>
      <c r="J874">
        <f>_xlfn.MAXIFS(TableRefills3[discountinuation_flag], TableRefills3[patient_id], A874)</f>
        <v>0</v>
      </c>
      <c r="K874" s="1">
        <f>_xlfn.MINIFS(C:C,A:A,TableRefills3[[#This Row],[patient_id]])</f>
        <v>45723</v>
      </c>
      <c r="L874" s="1">
        <f>TableRefills3[[#This Row],[refill_date]]+TableRefills3[[#This Row],[quantity_days]]</f>
        <v>45753</v>
      </c>
    </row>
    <row r="875" spans="1:12" x14ac:dyDescent="0.25">
      <c r="A875" t="s">
        <v>196</v>
      </c>
      <c r="B875" t="s">
        <v>2117</v>
      </c>
      <c r="C875" s="1">
        <v>45756</v>
      </c>
      <c r="D875" s="9">
        <f t="shared" si="26"/>
        <v>2</v>
      </c>
      <c r="E875">
        <v>30</v>
      </c>
      <c r="F875" s="1">
        <f t="shared" si="27"/>
        <v>45723</v>
      </c>
      <c r="G875" s="1">
        <f>IF(TableRefills3[[#This Row],[prev_refill_days]]="","",TableRefills3[[#This Row],[prev_refill_days]]+TableRefills3[[#This Row],[quantity_days]])</f>
        <v>45753</v>
      </c>
      <c r="H875">
        <f>IF(TableRefills3[[#This Row],[prev_refill_end]]="","",TableRefills3[[#This Row],[refill_date]]-TableRefills3[[#This Row],[prev_refill_end]])</f>
        <v>3</v>
      </c>
      <c r="I875">
        <f>IF(TableRefills3[[#This Row],[gap_days]]="",0,IF(TableRefills3[[#This Row],[gap_days]]&gt;30,1,0))</f>
        <v>0</v>
      </c>
      <c r="J875">
        <f>_xlfn.MAXIFS(TableRefills3[discountinuation_flag], TableRefills3[patient_id], A875)</f>
        <v>0</v>
      </c>
      <c r="K875" s="1">
        <f>_xlfn.MINIFS(C:C,A:A,TableRefills3[[#This Row],[patient_id]])</f>
        <v>45723</v>
      </c>
      <c r="L875" s="1">
        <f>TableRefills3[[#This Row],[refill_date]]+TableRefills3[[#This Row],[quantity_days]]</f>
        <v>45786</v>
      </c>
    </row>
    <row r="876" spans="1:12" x14ac:dyDescent="0.25">
      <c r="A876" t="s">
        <v>196</v>
      </c>
      <c r="B876" t="s">
        <v>2117</v>
      </c>
      <c r="C876" s="1">
        <v>45785</v>
      </c>
      <c r="D876" s="9">
        <f t="shared" si="26"/>
        <v>3</v>
      </c>
      <c r="E876">
        <v>30</v>
      </c>
      <c r="F876" s="1">
        <f t="shared" si="27"/>
        <v>45756</v>
      </c>
      <c r="G876" s="1">
        <f>IF(TableRefills3[[#This Row],[prev_refill_days]]="","",TableRefills3[[#This Row],[prev_refill_days]]+TableRefills3[[#This Row],[quantity_days]])</f>
        <v>45786</v>
      </c>
      <c r="H876">
        <f>IF(TableRefills3[[#This Row],[prev_refill_end]]="","",TableRefills3[[#This Row],[refill_date]]-TableRefills3[[#This Row],[prev_refill_end]])</f>
        <v>-1</v>
      </c>
      <c r="I876">
        <f>IF(TableRefills3[[#This Row],[gap_days]]="",0,IF(TableRefills3[[#This Row],[gap_days]]&gt;30,1,0))</f>
        <v>0</v>
      </c>
      <c r="J876">
        <f>_xlfn.MAXIFS(TableRefills3[discountinuation_flag], TableRefills3[patient_id], A876)</f>
        <v>0</v>
      </c>
      <c r="K876" s="1">
        <f>_xlfn.MINIFS(C:C,A:A,TableRefills3[[#This Row],[patient_id]])</f>
        <v>45723</v>
      </c>
      <c r="L876" s="1">
        <f>TableRefills3[[#This Row],[refill_date]]+TableRefills3[[#This Row],[quantity_days]]</f>
        <v>45815</v>
      </c>
    </row>
    <row r="877" spans="1:12" x14ac:dyDescent="0.25">
      <c r="A877" t="s">
        <v>196</v>
      </c>
      <c r="B877" t="s">
        <v>2117</v>
      </c>
      <c r="C877" s="1">
        <v>45818</v>
      </c>
      <c r="D877" s="9">
        <f t="shared" si="26"/>
        <v>4</v>
      </c>
      <c r="E877">
        <v>30</v>
      </c>
      <c r="F877" s="1">
        <f t="shared" si="27"/>
        <v>45785</v>
      </c>
      <c r="G877" s="1">
        <f>IF(TableRefills3[[#This Row],[prev_refill_days]]="","",TableRefills3[[#This Row],[prev_refill_days]]+TableRefills3[[#This Row],[quantity_days]])</f>
        <v>45815</v>
      </c>
      <c r="H877">
        <f>IF(TableRefills3[[#This Row],[prev_refill_end]]="","",TableRefills3[[#This Row],[refill_date]]-TableRefills3[[#This Row],[prev_refill_end]])</f>
        <v>3</v>
      </c>
      <c r="I877">
        <f>IF(TableRefills3[[#This Row],[gap_days]]="",0,IF(TableRefills3[[#This Row],[gap_days]]&gt;30,1,0))</f>
        <v>0</v>
      </c>
      <c r="J877">
        <f>_xlfn.MAXIFS(TableRefills3[discountinuation_flag], TableRefills3[patient_id], A877)</f>
        <v>0</v>
      </c>
      <c r="K877" s="1">
        <f>_xlfn.MINIFS(C:C,A:A,TableRefills3[[#This Row],[patient_id]])</f>
        <v>45723</v>
      </c>
      <c r="L877" s="1">
        <f>TableRefills3[[#This Row],[refill_date]]+TableRefills3[[#This Row],[quantity_days]]</f>
        <v>45848</v>
      </c>
    </row>
    <row r="878" spans="1:12" x14ac:dyDescent="0.25">
      <c r="A878" t="s">
        <v>196</v>
      </c>
      <c r="B878" t="s">
        <v>2117</v>
      </c>
      <c r="C878" s="1">
        <v>45848</v>
      </c>
      <c r="D878" s="9">
        <f t="shared" si="26"/>
        <v>5</v>
      </c>
      <c r="E878">
        <v>30</v>
      </c>
      <c r="F878" s="1">
        <f t="shared" si="27"/>
        <v>45818</v>
      </c>
      <c r="G878" s="1">
        <f>IF(TableRefills3[[#This Row],[prev_refill_days]]="","",TableRefills3[[#This Row],[prev_refill_days]]+TableRefills3[[#This Row],[quantity_days]])</f>
        <v>45848</v>
      </c>
      <c r="H878">
        <f>IF(TableRefills3[[#This Row],[prev_refill_end]]="","",TableRefills3[[#This Row],[refill_date]]-TableRefills3[[#This Row],[prev_refill_end]])</f>
        <v>0</v>
      </c>
      <c r="I878">
        <f>IF(TableRefills3[[#This Row],[gap_days]]="",0,IF(TableRefills3[[#This Row],[gap_days]]&gt;30,1,0))</f>
        <v>0</v>
      </c>
      <c r="J878">
        <f>_xlfn.MAXIFS(TableRefills3[discountinuation_flag], TableRefills3[patient_id], A878)</f>
        <v>0</v>
      </c>
      <c r="K878" s="1">
        <f>_xlfn.MINIFS(C:C,A:A,TableRefills3[[#This Row],[patient_id]])</f>
        <v>45723</v>
      </c>
      <c r="L878" s="1">
        <f>TableRefills3[[#This Row],[refill_date]]+TableRefills3[[#This Row],[quantity_days]]</f>
        <v>45878</v>
      </c>
    </row>
    <row r="879" spans="1:12" x14ac:dyDescent="0.25">
      <c r="A879" t="s">
        <v>197</v>
      </c>
      <c r="B879" t="s">
        <v>2123</v>
      </c>
      <c r="C879" s="1">
        <v>45706</v>
      </c>
      <c r="D879" s="9">
        <f t="shared" si="26"/>
        <v>1</v>
      </c>
      <c r="E879">
        <v>28</v>
      </c>
      <c r="F879" s="1" t="str">
        <f t="shared" si="27"/>
        <v/>
      </c>
      <c r="G879" s="1" t="str">
        <f>IF(TableRefills3[[#This Row],[prev_refill_days]]="","",TableRefills3[[#This Row],[prev_refill_days]]+TableRefills3[[#This Row],[quantity_days]])</f>
        <v/>
      </c>
      <c r="H879" t="str">
        <f>IF(TableRefills3[[#This Row],[prev_refill_end]]="","",TableRefills3[[#This Row],[refill_date]]-TableRefills3[[#This Row],[prev_refill_end]])</f>
        <v/>
      </c>
      <c r="I879">
        <f>IF(TableRefills3[[#This Row],[gap_days]]="",0,IF(TableRefills3[[#This Row],[gap_days]]&gt;30,1,0))</f>
        <v>0</v>
      </c>
      <c r="J879">
        <f>_xlfn.MAXIFS(TableRefills3[discountinuation_flag], TableRefills3[patient_id], A879)</f>
        <v>0</v>
      </c>
      <c r="K879" s="1">
        <f>_xlfn.MINIFS(C:C,A:A,TableRefills3[[#This Row],[patient_id]])</f>
        <v>45706</v>
      </c>
      <c r="L879" s="1">
        <f>TableRefills3[[#This Row],[refill_date]]+TableRefills3[[#This Row],[quantity_days]]</f>
        <v>45734</v>
      </c>
    </row>
    <row r="880" spans="1:12" x14ac:dyDescent="0.25">
      <c r="A880" t="s">
        <v>197</v>
      </c>
      <c r="B880" t="s">
        <v>2123</v>
      </c>
      <c r="C880" s="1">
        <v>45737</v>
      </c>
      <c r="D880" s="9">
        <f t="shared" si="26"/>
        <v>2</v>
      </c>
      <c r="E880">
        <v>28</v>
      </c>
      <c r="F880" s="1">
        <f t="shared" si="27"/>
        <v>45706</v>
      </c>
      <c r="G880" s="1">
        <f>IF(TableRefills3[[#This Row],[prev_refill_days]]="","",TableRefills3[[#This Row],[prev_refill_days]]+TableRefills3[[#This Row],[quantity_days]])</f>
        <v>45734</v>
      </c>
      <c r="H880">
        <f>IF(TableRefills3[[#This Row],[prev_refill_end]]="","",TableRefills3[[#This Row],[refill_date]]-TableRefills3[[#This Row],[prev_refill_end]])</f>
        <v>3</v>
      </c>
      <c r="I880">
        <f>IF(TableRefills3[[#This Row],[gap_days]]="",0,IF(TableRefills3[[#This Row],[gap_days]]&gt;30,1,0))</f>
        <v>0</v>
      </c>
      <c r="J880">
        <f>_xlfn.MAXIFS(TableRefills3[discountinuation_flag], TableRefills3[patient_id], A880)</f>
        <v>0</v>
      </c>
      <c r="K880" s="1">
        <f>_xlfn.MINIFS(C:C,A:A,TableRefills3[[#This Row],[patient_id]])</f>
        <v>45706</v>
      </c>
      <c r="L880" s="1">
        <f>TableRefills3[[#This Row],[refill_date]]+TableRefills3[[#This Row],[quantity_days]]</f>
        <v>45765</v>
      </c>
    </row>
    <row r="881" spans="1:12" x14ac:dyDescent="0.25">
      <c r="A881" t="s">
        <v>197</v>
      </c>
      <c r="B881" t="s">
        <v>2123</v>
      </c>
      <c r="C881" s="1">
        <v>45767</v>
      </c>
      <c r="D881" s="9">
        <f t="shared" si="26"/>
        <v>3</v>
      </c>
      <c r="E881">
        <v>28</v>
      </c>
      <c r="F881" s="1">
        <f t="shared" si="27"/>
        <v>45737</v>
      </c>
      <c r="G881" s="1">
        <f>IF(TableRefills3[[#This Row],[prev_refill_days]]="","",TableRefills3[[#This Row],[prev_refill_days]]+TableRefills3[[#This Row],[quantity_days]])</f>
        <v>45765</v>
      </c>
      <c r="H881">
        <f>IF(TableRefills3[[#This Row],[prev_refill_end]]="","",TableRefills3[[#This Row],[refill_date]]-TableRefills3[[#This Row],[prev_refill_end]])</f>
        <v>2</v>
      </c>
      <c r="I881">
        <f>IF(TableRefills3[[#This Row],[gap_days]]="",0,IF(TableRefills3[[#This Row],[gap_days]]&gt;30,1,0))</f>
        <v>0</v>
      </c>
      <c r="J881">
        <f>_xlfn.MAXIFS(TableRefills3[discountinuation_flag], TableRefills3[patient_id], A881)</f>
        <v>0</v>
      </c>
      <c r="K881" s="1">
        <f>_xlfn.MINIFS(C:C,A:A,TableRefills3[[#This Row],[patient_id]])</f>
        <v>45706</v>
      </c>
      <c r="L881" s="1">
        <f>TableRefills3[[#This Row],[refill_date]]+TableRefills3[[#This Row],[quantity_days]]</f>
        <v>45795</v>
      </c>
    </row>
    <row r="882" spans="1:12" x14ac:dyDescent="0.25">
      <c r="A882" t="s">
        <v>197</v>
      </c>
      <c r="B882" t="s">
        <v>2123</v>
      </c>
      <c r="C882" s="1">
        <v>45796</v>
      </c>
      <c r="D882" s="9">
        <f t="shared" si="26"/>
        <v>4</v>
      </c>
      <c r="E882">
        <v>28</v>
      </c>
      <c r="F882" s="1">
        <f t="shared" si="27"/>
        <v>45767</v>
      </c>
      <c r="G882" s="1">
        <f>IF(TableRefills3[[#This Row],[prev_refill_days]]="","",TableRefills3[[#This Row],[prev_refill_days]]+TableRefills3[[#This Row],[quantity_days]])</f>
        <v>45795</v>
      </c>
      <c r="H882">
        <f>IF(TableRefills3[[#This Row],[prev_refill_end]]="","",TableRefills3[[#This Row],[refill_date]]-TableRefills3[[#This Row],[prev_refill_end]])</f>
        <v>1</v>
      </c>
      <c r="I882">
        <f>IF(TableRefills3[[#This Row],[gap_days]]="",0,IF(TableRefills3[[#This Row],[gap_days]]&gt;30,1,0))</f>
        <v>0</v>
      </c>
      <c r="J882">
        <f>_xlfn.MAXIFS(TableRefills3[discountinuation_flag], TableRefills3[patient_id], A882)</f>
        <v>0</v>
      </c>
      <c r="K882" s="1">
        <f>_xlfn.MINIFS(C:C,A:A,TableRefills3[[#This Row],[patient_id]])</f>
        <v>45706</v>
      </c>
      <c r="L882" s="1">
        <f>TableRefills3[[#This Row],[refill_date]]+TableRefills3[[#This Row],[quantity_days]]</f>
        <v>45824</v>
      </c>
    </row>
    <row r="883" spans="1:12" x14ac:dyDescent="0.25">
      <c r="A883" t="s">
        <v>197</v>
      </c>
      <c r="B883" t="s">
        <v>2123</v>
      </c>
      <c r="C883" s="1">
        <v>45823</v>
      </c>
      <c r="D883" s="9">
        <f t="shared" si="26"/>
        <v>5</v>
      </c>
      <c r="E883">
        <v>28</v>
      </c>
      <c r="F883" s="1">
        <f t="shared" si="27"/>
        <v>45796</v>
      </c>
      <c r="G883" s="1">
        <f>IF(TableRefills3[[#This Row],[prev_refill_days]]="","",TableRefills3[[#This Row],[prev_refill_days]]+TableRefills3[[#This Row],[quantity_days]])</f>
        <v>45824</v>
      </c>
      <c r="H883">
        <f>IF(TableRefills3[[#This Row],[prev_refill_end]]="","",TableRefills3[[#This Row],[refill_date]]-TableRefills3[[#This Row],[prev_refill_end]])</f>
        <v>-1</v>
      </c>
      <c r="I883">
        <f>IF(TableRefills3[[#This Row],[gap_days]]="",0,IF(TableRefills3[[#This Row],[gap_days]]&gt;30,1,0))</f>
        <v>0</v>
      </c>
      <c r="J883">
        <f>_xlfn.MAXIFS(TableRefills3[discountinuation_flag], TableRefills3[patient_id], A883)</f>
        <v>0</v>
      </c>
      <c r="K883" s="1">
        <f>_xlfn.MINIFS(C:C,A:A,TableRefills3[[#This Row],[patient_id]])</f>
        <v>45706</v>
      </c>
      <c r="L883" s="1">
        <f>TableRefills3[[#This Row],[refill_date]]+TableRefills3[[#This Row],[quantity_days]]</f>
        <v>45851</v>
      </c>
    </row>
    <row r="884" spans="1:12" x14ac:dyDescent="0.25">
      <c r="A884" t="s">
        <v>197</v>
      </c>
      <c r="B884" t="s">
        <v>2123</v>
      </c>
      <c r="C884" s="1">
        <v>45852</v>
      </c>
      <c r="D884" s="9">
        <f t="shared" si="26"/>
        <v>6</v>
      </c>
      <c r="E884">
        <v>28</v>
      </c>
      <c r="F884" s="1">
        <f t="shared" si="27"/>
        <v>45823</v>
      </c>
      <c r="G884" s="1">
        <f>IF(TableRefills3[[#This Row],[prev_refill_days]]="","",TableRefills3[[#This Row],[prev_refill_days]]+TableRefills3[[#This Row],[quantity_days]])</f>
        <v>45851</v>
      </c>
      <c r="H884">
        <f>IF(TableRefills3[[#This Row],[prev_refill_end]]="","",TableRefills3[[#This Row],[refill_date]]-TableRefills3[[#This Row],[prev_refill_end]])</f>
        <v>1</v>
      </c>
      <c r="I884">
        <f>IF(TableRefills3[[#This Row],[gap_days]]="",0,IF(TableRefills3[[#This Row],[gap_days]]&gt;30,1,0))</f>
        <v>0</v>
      </c>
      <c r="J884">
        <f>_xlfn.MAXIFS(TableRefills3[discountinuation_flag], TableRefills3[patient_id], A884)</f>
        <v>0</v>
      </c>
      <c r="K884" s="1">
        <f>_xlfn.MINIFS(C:C,A:A,TableRefills3[[#This Row],[patient_id]])</f>
        <v>45706</v>
      </c>
      <c r="L884" s="1">
        <f>TableRefills3[[#This Row],[refill_date]]+TableRefills3[[#This Row],[quantity_days]]</f>
        <v>45880</v>
      </c>
    </row>
    <row r="885" spans="1:12" x14ac:dyDescent="0.25">
      <c r="A885" t="s">
        <v>198</v>
      </c>
      <c r="B885" t="s">
        <v>2130</v>
      </c>
      <c r="C885" s="1">
        <v>45758</v>
      </c>
      <c r="D885" s="9">
        <f t="shared" si="26"/>
        <v>1</v>
      </c>
      <c r="E885">
        <v>30</v>
      </c>
      <c r="F885" s="1" t="str">
        <f t="shared" si="27"/>
        <v/>
      </c>
      <c r="G885" s="1" t="str">
        <f>IF(TableRefills3[[#This Row],[prev_refill_days]]="","",TableRefills3[[#This Row],[prev_refill_days]]+TableRefills3[[#This Row],[quantity_days]])</f>
        <v/>
      </c>
      <c r="H885" t="str">
        <f>IF(TableRefills3[[#This Row],[prev_refill_end]]="","",TableRefills3[[#This Row],[refill_date]]-TableRefills3[[#This Row],[prev_refill_end]])</f>
        <v/>
      </c>
      <c r="I885">
        <f>IF(TableRefills3[[#This Row],[gap_days]]="",0,IF(TableRefills3[[#This Row],[gap_days]]&gt;30,1,0))</f>
        <v>0</v>
      </c>
      <c r="J885">
        <f>_xlfn.MAXIFS(TableRefills3[discountinuation_flag], TableRefills3[patient_id], A885)</f>
        <v>0</v>
      </c>
      <c r="K885" s="1">
        <f>_xlfn.MINIFS(C:C,A:A,TableRefills3[[#This Row],[patient_id]])</f>
        <v>45758</v>
      </c>
      <c r="L885" s="1">
        <f>TableRefills3[[#This Row],[refill_date]]+TableRefills3[[#This Row],[quantity_days]]</f>
        <v>45788</v>
      </c>
    </row>
    <row r="886" spans="1:12" x14ac:dyDescent="0.25">
      <c r="A886" t="s">
        <v>198</v>
      </c>
      <c r="B886" t="s">
        <v>2130</v>
      </c>
      <c r="C886" s="1">
        <v>45790</v>
      </c>
      <c r="D886" s="9">
        <f t="shared" si="26"/>
        <v>2</v>
      </c>
      <c r="E886">
        <v>30</v>
      </c>
      <c r="F886" s="1">
        <f t="shared" si="27"/>
        <v>45758</v>
      </c>
      <c r="G886" s="1">
        <f>IF(TableRefills3[[#This Row],[prev_refill_days]]="","",TableRefills3[[#This Row],[prev_refill_days]]+TableRefills3[[#This Row],[quantity_days]])</f>
        <v>45788</v>
      </c>
      <c r="H886">
        <f>IF(TableRefills3[[#This Row],[prev_refill_end]]="","",TableRefills3[[#This Row],[refill_date]]-TableRefills3[[#This Row],[prev_refill_end]])</f>
        <v>2</v>
      </c>
      <c r="I886">
        <f>IF(TableRefills3[[#This Row],[gap_days]]="",0,IF(TableRefills3[[#This Row],[gap_days]]&gt;30,1,0))</f>
        <v>0</v>
      </c>
      <c r="J886">
        <f>_xlfn.MAXIFS(TableRefills3[discountinuation_flag], TableRefills3[patient_id], A886)</f>
        <v>0</v>
      </c>
      <c r="K886" s="1">
        <f>_xlfn.MINIFS(C:C,A:A,TableRefills3[[#This Row],[patient_id]])</f>
        <v>45758</v>
      </c>
      <c r="L886" s="1">
        <f>TableRefills3[[#This Row],[refill_date]]+TableRefills3[[#This Row],[quantity_days]]</f>
        <v>45820</v>
      </c>
    </row>
    <row r="887" spans="1:12" x14ac:dyDescent="0.25">
      <c r="A887" t="s">
        <v>198</v>
      </c>
      <c r="B887" t="s">
        <v>2130</v>
      </c>
      <c r="C887" s="1">
        <v>45822</v>
      </c>
      <c r="D887" s="9">
        <f t="shared" si="26"/>
        <v>3</v>
      </c>
      <c r="E887">
        <v>30</v>
      </c>
      <c r="F887" s="1">
        <f t="shared" si="27"/>
        <v>45790</v>
      </c>
      <c r="G887" s="1">
        <f>IF(TableRefills3[[#This Row],[prev_refill_days]]="","",TableRefills3[[#This Row],[prev_refill_days]]+TableRefills3[[#This Row],[quantity_days]])</f>
        <v>45820</v>
      </c>
      <c r="H887">
        <f>IF(TableRefills3[[#This Row],[prev_refill_end]]="","",TableRefills3[[#This Row],[refill_date]]-TableRefills3[[#This Row],[prev_refill_end]])</f>
        <v>2</v>
      </c>
      <c r="I887">
        <f>IF(TableRefills3[[#This Row],[gap_days]]="",0,IF(TableRefills3[[#This Row],[gap_days]]&gt;30,1,0))</f>
        <v>0</v>
      </c>
      <c r="J887">
        <f>_xlfn.MAXIFS(TableRefills3[discountinuation_flag], TableRefills3[patient_id], A887)</f>
        <v>0</v>
      </c>
      <c r="K887" s="1">
        <f>_xlfn.MINIFS(C:C,A:A,TableRefills3[[#This Row],[patient_id]])</f>
        <v>45758</v>
      </c>
      <c r="L887" s="1">
        <f>TableRefills3[[#This Row],[refill_date]]+TableRefills3[[#This Row],[quantity_days]]</f>
        <v>45852</v>
      </c>
    </row>
    <row r="888" spans="1:12" x14ac:dyDescent="0.25">
      <c r="A888" t="s">
        <v>199</v>
      </c>
      <c r="B888" t="s">
        <v>2134</v>
      </c>
      <c r="C888" s="1">
        <v>45775</v>
      </c>
      <c r="D888" s="9">
        <f t="shared" si="26"/>
        <v>1</v>
      </c>
      <c r="E888">
        <v>30</v>
      </c>
      <c r="F888" s="1" t="str">
        <f t="shared" si="27"/>
        <v/>
      </c>
      <c r="G888" s="1" t="str">
        <f>IF(TableRefills3[[#This Row],[prev_refill_days]]="","",TableRefills3[[#This Row],[prev_refill_days]]+TableRefills3[[#This Row],[quantity_days]])</f>
        <v/>
      </c>
      <c r="H888" t="str">
        <f>IF(TableRefills3[[#This Row],[prev_refill_end]]="","",TableRefills3[[#This Row],[refill_date]]-TableRefills3[[#This Row],[prev_refill_end]])</f>
        <v/>
      </c>
      <c r="I888">
        <f>IF(TableRefills3[[#This Row],[gap_days]]="",0,IF(TableRefills3[[#This Row],[gap_days]]&gt;30,1,0))</f>
        <v>0</v>
      </c>
      <c r="J888">
        <f>_xlfn.MAXIFS(TableRefills3[discountinuation_flag], TableRefills3[patient_id], A888)</f>
        <v>0</v>
      </c>
      <c r="K888" s="1">
        <f>_xlfn.MINIFS(C:C,A:A,TableRefills3[[#This Row],[patient_id]])</f>
        <v>45775</v>
      </c>
      <c r="L888" s="1">
        <f>TableRefills3[[#This Row],[refill_date]]+TableRefills3[[#This Row],[quantity_days]]</f>
        <v>45805</v>
      </c>
    </row>
    <row r="889" spans="1:12" x14ac:dyDescent="0.25">
      <c r="A889" t="s">
        <v>199</v>
      </c>
      <c r="B889" t="s">
        <v>2134</v>
      </c>
      <c r="C889" s="1">
        <v>45805</v>
      </c>
      <c r="D889" s="9">
        <f t="shared" si="26"/>
        <v>2</v>
      </c>
      <c r="E889">
        <v>30</v>
      </c>
      <c r="F889" s="1">
        <f t="shared" si="27"/>
        <v>45775</v>
      </c>
      <c r="G889" s="1">
        <f>IF(TableRefills3[[#This Row],[prev_refill_days]]="","",TableRefills3[[#This Row],[prev_refill_days]]+TableRefills3[[#This Row],[quantity_days]])</f>
        <v>45805</v>
      </c>
      <c r="H889">
        <f>IF(TableRefills3[[#This Row],[prev_refill_end]]="","",TableRefills3[[#This Row],[refill_date]]-TableRefills3[[#This Row],[prev_refill_end]])</f>
        <v>0</v>
      </c>
      <c r="I889">
        <f>IF(TableRefills3[[#This Row],[gap_days]]="",0,IF(TableRefills3[[#This Row],[gap_days]]&gt;30,1,0))</f>
        <v>0</v>
      </c>
      <c r="J889">
        <f>_xlfn.MAXIFS(TableRefills3[discountinuation_flag], TableRefills3[patient_id], A889)</f>
        <v>0</v>
      </c>
      <c r="K889" s="1">
        <f>_xlfn.MINIFS(C:C,A:A,TableRefills3[[#This Row],[patient_id]])</f>
        <v>45775</v>
      </c>
      <c r="L889" s="1">
        <f>TableRefills3[[#This Row],[refill_date]]+TableRefills3[[#This Row],[quantity_days]]</f>
        <v>45835</v>
      </c>
    </row>
    <row r="890" spans="1:12" x14ac:dyDescent="0.25">
      <c r="A890" t="s">
        <v>199</v>
      </c>
      <c r="B890" t="s">
        <v>2134</v>
      </c>
      <c r="C890" s="1">
        <v>45837</v>
      </c>
      <c r="D890" s="9">
        <f t="shared" si="26"/>
        <v>3</v>
      </c>
      <c r="E890">
        <v>30</v>
      </c>
      <c r="F890" s="1">
        <f t="shared" si="27"/>
        <v>45805</v>
      </c>
      <c r="G890" s="1">
        <f>IF(TableRefills3[[#This Row],[prev_refill_days]]="","",TableRefills3[[#This Row],[prev_refill_days]]+TableRefills3[[#This Row],[quantity_days]])</f>
        <v>45835</v>
      </c>
      <c r="H890">
        <f>IF(TableRefills3[[#This Row],[prev_refill_end]]="","",TableRefills3[[#This Row],[refill_date]]-TableRefills3[[#This Row],[prev_refill_end]])</f>
        <v>2</v>
      </c>
      <c r="I890">
        <f>IF(TableRefills3[[#This Row],[gap_days]]="",0,IF(TableRefills3[[#This Row],[gap_days]]&gt;30,1,0))</f>
        <v>0</v>
      </c>
      <c r="J890">
        <f>_xlfn.MAXIFS(TableRefills3[discountinuation_flag], TableRefills3[patient_id], A890)</f>
        <v>0</v>
      </c>
      <c r="K890" s="1">
        <f>_xlfn.MINIFS(C:C,A:A,TableRefills3[[#This Row],[patient_id]])</f>
        <v>45775</v>
      </c>
      <c r="L890" s="1">
        <f>TableRefills3[[#This Row],[refill_date]]+TableRefills3[[#This Row],[quantity_days]]</f>
        <v>45867</v>
      </c>
    </row>
    <row r="891" spans="1:12" x14ac:dyDescent="0.25">
      <c r="A891" t="s">
        <v>199</v>
      </c>
      <c r="B891" t="s">
        <v>2134</v>
      </c>
      <c r="C891" s="1">
        <v>45866</v>
      </c>
      <c r="D891" s="9">
        <f t="shared" si="26"/>
        <v>4</v>
      </c>
      <c r="E891">
        <v>30</v>
      </c>
      <c r="F891" s="1">
        <f t="shared" si="27"/>
        <v>45837</v>
      </c>
      <c r="G891" s="1">
        <f>IF(TableRefills3[[#This Row],[prev_refill_days]]="","",TableRefills3[[#This Row],[prev_refill_days]]+TableRefills3[[#This Row],[quantity_days]])</f>
        <v>45867</v>
      </c>
      <c r="H891">
        <f>IF(TableRefills3[[#This Row],[prev_refill_end]]="","",TableRefills3[[#This Row],[refill_date]]-TableRefills3[[#This Row],[prev_refill_end]])</f>
        <v>-1</v>
      </c>
      <c r="I891">
        <f>IF(TableRefills3[[#This Row],[gap_days]]="",0,IF(TableRefills3[[#This Row],[gap_days]]&gt;30,1,0))</f>
        <v>0</v>
      </c>
      <c r="J891">
        <f>_xlfn.MAXIFS(TableRefills3[discountinuation_flag], TableRefills3[patient_id], A891)</f>
        <v>0</v>
      </c>
      <c r="K891" s="1">
        <f>_xlfn.MINIFS(C:C,A:A,TableRefills3[[#This Row],[patient_id]])</f>
        <v>45775</v>
      </c>
      <c r="L891" s="1">
        <f>TableRefills3[[#This Row],[refill_date]]+TableRefills3[[#This Row],[quantity_days]]</f>
        <v>45896</v>
      </c>
    </row>
    <row r="892" spans="1:12" x14ac:dyDescent="0.25">
      <c r="A892" t="s">
        <v>200</v>
      </c>
      <c r="B892" t="s">
        <v>2139</v>
      </c>
      <c r="C892" s="1">
        <v>45744</v>
      </c>
      <c r="D892" s="9">
        <f t="shared" si="26"/>
        <v>1</v>
      </c>
      <c r="E892">
        <v>21</v>
      </c>
      <c r="F892" s="1" t="str">
        <f t="shared" si="27"/>
        <v/>
      </c>
      <c r="G892" s="1" t="str">
        <f>IF(TableRefills3[[#This Row],[prev_refill_days]]="","",TableRefills3[[#This Row],[prev_refill_days]]+TableRefills3[[#This Row],[quantity_days]])</f>
        <v/>
      </c>
      <c r="H892" t="str">
        <f>IF(TableRefills3[[#This Row],[prev_refill_end]]="","",TableRefills3[[#This Row],[refill_date]]-TableRefills3[[#This Row],[prev_refill_end]])</f>
        <v/>
      </c>
      <c r="I892">
        <f>IF(TableRefills3[[#This Row],[gap_days]]="",0,IF(TableRefills3[[#This Row],[gap_days]]&gt;30,1,0))</f>
        <v>0</v>
      </c>
      <c r="J892">
        <f>_xlfn.MAXIFS(TableRefills3[discountinuation_flag], TableRefills3[patient_id], A892)</f>
        <v>0</v>
      </c>
      <c r="K892" s="1">
        <f>_xlfn.MINIFS(C:C,A:A,TableRefills3[[#This Row],[patient_id]])</f>
        <v>45744</v>
      </c>
      <c r="L892" s="1">
        <f>TableRefills3[[#This Row],[refill_date]]+TableRefills3[[#This Row],[quantity_days]]</f>
        <v>45765</v>
      </c>
    </row>
    <row r="893" spans="1:12" x14ac:dyDescent="0.25">
      <c r="A893" t="s">
        <v>200</v>
      </c>
      <c r="B893" t="s">
        <v>2139</v>
      </c>
      <c r="C893" s="1">
        <v>45767</v>
      </c>
      <c r="D893" s="9">
        <f t="shared" si="26"/>
        <v>2</v>
      </c>
      <c r="E893">
        <v>21</v>
      </c>
      <c r="F893" s="1">
        <f t="shared" si="27"/>
        <v>45744</v>
      </c>
      <c r="G893" s="1">
        <f>IF(TableRefills3[[#This Row],[prev_refill_days]]="","",TableRefills3[[#This Row],[prev_refill_days]]+TableRefills3[[#This Row],[quantity_days]])</f>
        <v>45765</v>
      </c>
      <c r="H893">
        <f>IF(TableRefills3[[#This Row],[prev_refill_end]]="","",TableRefills3[[#This Row],[refill_date]]-TableRefills3[[#This Row],[prev_refill_end]])</f>
        <v>2</v>
      </c>
      <c r="I893">
        <f>IF(TableRefills3[[#This Row],[gap_days]]="",0,IF(TableRefills3[[#This Row],[gap_days]]&gt;30,1,0))</f>
        <v>0</v>
      </c>
      <c r="J893">
        <f>_xlfn.MAXIFS(TableRefills3[discountinuation_flag], TableRefills3[patient_id], A893)</f>
        <v>0</v>
      </c>
      <c r="K893" s="1">
        <f>_xlfn.MINIFS(C:C,A:A,TableRefills3[[#This Row],[patient_id]])</f>
        <v>45744</v>
      </c>
      <c r="L893" s="1">
        <f>TableRefills3[[#This Row],[refill_date]]+TableRefills3[[#This Row],[quantity_days]]</f>
        <v>45788</v>
      </c>
    </row>
    <row r="894" spans="1:12" x14ac:dyDescent="0.25">
      <c r="A894" t="s">
        <v>200</v>
      </c>
      <c r="B894" t="s">
        <v>2139</v>
      </c>
      <c r="C894" s="1">
        <v>45791</v>
      </c>
      <c r="D894" s="9">
        <f t="shared" si="26"/>
        <v>3</v>
      </c>
      <c r="E894">
        <v>21</v>
      </c>
      <c r="F894" s="1">
        <f t="shared" si="27"/>
        <v>45767</v>
      </c>
      <c r="G894" s="1">
        <f>IF(TableRefills3[[#This Row],[prev_refill_days]]="","",TableRefills3[[#This Row],[prev_refill_days]]+TableRefills3[[#This Row],[quantity_days]])</f>
        <v>45788</v>
      </c>
      <c r="H894">
        <f>IF(TableRefills3[[#This Row],[prev_refill_end]]="","",TableRefills3[[#This Row],[refill_date]]-TableRefills3[[#This Row],[prev_refill_end]])</f>
        <v>3</v>
      </c>
      <c r="I894">
        <f>IF(TableRefills3[[#This Row],[gap_days]]="",0,IF(TableRefills3[[#This Row],[gap_days]]&gt;30,1,0))</f>
        <v>0</v>
      </c>
      <c r="J894">
        <f>_xlfn.MAXIFS(TableRefills3[discountinuation_flag], TableRefills3[patient_id], A894)</f>
        <v>0</v>
      </c>
      <c r="K894" s="1">
        <f>_xlfn.MINIFS(C:C,A:A,TableRefills3[[#This Row],[patient_id]])</f>
        <v>45744</v>
      </c>
      <c r="L894" s="1">
        <f>TableRefills3[[#This Row],[refill_date]]+TableRefills3[[#This Row],[quantity_days]]</f>
        <v>45812</v>
      </c>
    </row>
    <row r="895" spans="1:12" x14ac:dyDescent="0.25">
      <c r="A895" t="s">
        <v>200</v>
      </c>
      <c r="B895" t="s">
        <v>2139</v>
      </c>
      <c r="C895" s="1">
        <v>45815</v>
      </c>
      <c r="D895" s="9">
        <f t="shared" si="26"/>
        <v>4</v>
      </c>
      <c r="E895">
        <v>21</v>
      </c>
      <c r="F895" s="1">
        <f t="shared" si="27"/>
        <v>45791</v>
      </c>
      <c r="G895" s="1">
        <f>IF(TableRefills3[[#This Row],[prev_refill_days]]="","",TableRefills3[[#This Row],[prev_refill_days]]+TableRefills3[[#This Row],[quantity_days]])</f>
        <v>45812</v>
      </c>
      <c r="H895">
        <f>IF(TableRefills3[[#This Row],[prev_refill_end]]="","",TableRefills3[[#This Row],[refill_date]]-TableRefills3[[#This Row],[prev_refill_end]])</f>
        <v>3</v>
      </c>
      <c r="I895">
        <f>IF(TableRefills3[[#This Row],[gap_days]]="",0,IF(TableRefills3[[#This Row],[gap_days]]&gt;30,1,0))</f>
        <v>0</v>
      </c>
      <c r="J895">
        <f>_xlfn.MAXIFS(TableRefills3[discountinuation_flag], TableRefills3[patient_id], A895)</f>
        <v>0</v>
      </c>
      <c r="K895" s="1">
        <f>_xlfn.MINIFS(C:C,A:A,TableRefills3[[#This Row],[patient_id]])</f>
        <v>45744</v>
      </c>
      <c r="L895" s="1">
        <f>TableRefills3[[#This Row],[refill_date]]+TableRefills3[[#This Row],[quantity_days]]</f>
        <v>45836</v>
      </c>
    </row>
    <row r="896" spans="1:12" x14ac:dyDescent="0.25">
      <c r="A896" t="s">
        <v>201</v>
      </c>
      <c r="B896" t="s">
        <v>2144</v>
      </c>
      <c r="C896" s="1">
        <v>45764</v>
      </c>
      <c r="D896" s="9">
        <f t="shared" si="26"/>
        <v>1</v>
      </c>
      <c r="E896">
        <v>28</v>
      </c>
      <c r="F896" s="1" t="str">
        <f t="shared" si="27"/>
        <v/>
      </c>
      <c r="G896" s="1" t="str">
        <f>IF(TableRefills3[[#This Row],[prev_refill_days]]="","",TableRefills3[[#This Row],[prev_refill_days]]+TableRefills3[[#This Row],[quantity_days]])</f>
        <v/>
      </c>
      <c r="H896" t="str">
        <f>IF(TableRefills3[[#This Row],[prev_refill_end]]="","",TableRefills3[[#This Row],[refill_date]]-TableRefills3[[#This Row],[prev_refill_end]])</f>
        <v/>
      </c>
      <c r="I896">
        <f>IF(TableRefills3[[#This Row],[gap_days]]="",0,IF(TableRefills3[[#This Row],[gap_days]]&gt;30,1,0))</f>
        <v>0</v>
      </c>
      <c r="J896">
        <f>_xlfn.MAXIFS(TableRefills3[discountinuation_flag], TableRefills3[patient_id], A896)</f>
        <v>0</v>
      </c>
      <c r="K896" s="1">
        <f>_xlfn.MINIFS(C:C,A:A,TableRefills3[[#This Row],[patient_id]])</f>
        <v>45764</v>
      </c>
      <c r="L896" s="1">
        <f>TableRefills3[[#This Row],[refill_date]]+TableRefills3[[#This Row],[quantity_days]]</f>
        <v>45792</v>
      </c>
    </row>
    <row r="897" spans="1:12" x14ac:dyDescent="0.25">
      <c r="A897" t="s">
        <v>201</v>
      </c>
      <c r="B897" t="s">
        <v>2144</v>
      </c>
      <c r="C897" s="1">
        <v>45790</v>
      </c>
      <c r="D897" s="9">
        <f t="shared" si="26"/>
        <v>2</v>
      </c>
      <c r="E897">
        <v>28</v>
      </c>
      <c r="F897" s="1">
        <f t="shared" si="27"/>
        <v>45764</v>
      </c>
      <c r="G897" s="1">
        <f>IF(TableRefills3[[#This Row],[prev_refill_days]]="","",TableRefills3[[#This Row],[prev_refill_days]]+TableRefills3[[#This Row],[quantity_days]])</f>
        <v>45792</v>
      </c>
      <c r="H897">
        <f>IF(TableRefills3[[#This Row],[prev_refill_end]]="","",TableRefills3[[#This Row],[refill_date]]-TableRefills3[[#This Row],[prev_refill_end]])</f>
        <v>-2</v>
      </c>
      <c r="I897">
        <f>IF(TableRefills3[[#This Row],[gap_days]]="",0,IF(TableRefills3[[#This Row],[gap_days]]&gt;30,1,0))</f>
        <v>0</v>
      </c>
      <c r="J897">
        <f>_xlfn.MAXIFS(TableRefills3[discountinuation_flag], TableRefills3[patient_id], A897)</f>
        <v>0</v>
      </c>
      <c r="K897" s="1">
        <f>_xlfn.MINIFS(C:C,A:A,TableRefills3[[#This Row],[patient_id]])</f>
        <v>45764</v>
      </c>
      <c r="L897" s="1">
        <f>TableRefills3[[#This Row],[refill_date]]+TableRefills3[[#This Row],[quantity_days]]</f>
        <v>45818</v>
      </c>
    </row>
    <row r="898" spans="1:12" x14ac:dyDescent="0.25">
      <c r="A898" t="s">
        <v>201</v>
      </c>
      <c r="B898" t="s">
        <v>2144</v>
      </c>
      <c r="C898" s="1">
        <v>45821</v>
      </c>
      <c r="D898" s="9">
        <f t="shared" ref="D898:D961" si="28">IF(A898=A897, D897+1, 1)</f>
        <v>3</v>
      </c>
      <c r="E898">
        <v>28</v>
      </c>
      <c r="F898" s="1">
        <f t="shared" ref="F898:F961" si="29">IF(A897=A898,C897,"")</f>
        <v>45790</v>
      </c>
      <c r="G898" s="1">
        <f>IF(TableRefills3[[#This Row],[prev_refill_days]]="","",TableRefills3[[#This Row],[prev_refill_days]]+TableRefills3[[#This Row],[quantity_days]])</f>
        <v>45818</v>
      </c>
      <c r="H898">
        <f>IF(TableRefills3[[#This Row],[prev_refill_end]]="","",TableRefills3[[#This Row],[refill_date]]-TableRefills3[[#This Row],[prev_refill_end]])</f>
        <v>3</v>
      </c>
      <c r="I898">
        <f>IF(TableRefills3[[#This Row],[gap_days]]="",0,IF(TableRefills3[[#This Row],[gap_days]]&gt;30,1,0))</f>
        <v>0</v>
      </c>
      <c r="J898">
        <f>_xlfn.MAXIFS(TableRefills3[discountinuation_flag], TableRefills3[patient_id], A898)</f>
        <v>0</v>
      </c>
      <c r="K898" s="1">
        <f>_xlfn.MINIFS(C:C,A:A,TableRefills3[[#This Row],[patient_id]])</f>
        <v>45764</v>
      </c>
      <c r="L898" s="1">
        <f>TableRefills3[[#This Row],[refill_date]]+TableRefills3[[#This Row],[quantity_days]]</f>
        <v>45849</v>
      </c>
    </row>
    <row r="899" spans="1:12" x14ac:dyDescent="0.25">
      <c r="A899" t="s">
        <v>201</v>
      </c>
      <c r="B899" t="s">
        <v>2144</v>
      </c>
      <c r="C899" s="1">
        <v>45847</v>
      </c>
      <c r="D899" s="9">
        <f t="shared" si="28"/>
        <v>4</v>
      </c>
      <c r="E899">
        <v>28</v>
      </c>
      <c r="F899" s="1">
        <f t="shared" si="29"/>
        <v>45821</v>
      </c>
      <c r="G899" s="1">
        <f>IF(TableRefills3[[#This Row],[prev_refill_days]]="","",TableRefills3[[#This Row],[prev_refill_days]]+TableRefills3[[#This Row],[quantity_days]])</f>
        <v>45849</v>
      </c>
      <c r="H899">
        <f>IF(TableRefills3[[#This Row],[prev_refill_end]]="","",TableRefills3[[#This Row],[refill_date]]-TableRefills3[[#This Row],[prev_refill_end]])</f>
        <v>-2</v>
      </c>
      <c r="I899">
        <f>IF(TableRefills3[[#This Row],[gap_days]]="",0,IF(TableRefills3[[#This Row],[gap_days]]&gt;30,1,0))</f>
        <v>0</v>
      </c>
      <c r="J899">
        <f>_xlfn.MAXIFS(TableRefills3[discountinuation_flag], TableRefills3[patient_id], A899)</f>
        <v>0</v>
      </c>
      <c r="K899" s="1">
        <f>_xlfn.MINIFS(C:C,A:A,TableRefills3[[#This Row],[patient_id]])</f>
        <v>45764</v>
      </c>
      <c r="L899" s="1">
        <f>TableRefills3[[#This Row],[refill_date]]+TableRefills3[[#This Row],[quantity_days]]</f>
        <v>45875</v>
      </c>
    </row>
    <row r="900" spans="1:12" x14ac:dyDescent="0.25">
      <c r="A900" t="s">
        <v>202</v>
      </c>
      <c r="B900" t="s">
        <v>2149</v>
      </c>
      <c r="C900" s="1">
        <v>45820</v>
      </c>
      <c r="D900" s="9">
        <f t="shared" si="28"/>
        <v>1</v>
      </c>
      <c r="E900">
        <v>28</v>
      </c>
      <c r="F900" s="1" t="str">
        <f t="shared" si="29"/>
        <v/>
      </c>
      <c r="G900" s="1" t="str">
        <f>IF(TableRefills3[[#This Row],[prev_refill_days]]="","",TableRefills3[[#This Row],[prev_refill_days]]+TableRefills3[[#This Row],[quantity_days]])</f>
        <v/>
      </c>
      <c r="H900" t="str">
        <f>IF(TableRefills3[[#This Row],[prev_refill_end]]="","",TableRefills3[[#This Row],[refill_date]]-TableRefills3[[#This Row],[prev_refill_end]])</f>
        <v/>
      </c>
      <c r="I900">
        <f>IF(TableRefills3[[#This Row],[gap_days]]="",0,IF(TableRefills3[[#This Row],[gap_days]]&gt;30,1,0))</f>
        <v>0</v>
      </c>
      <c r="J900">
        <f>_xlfn.MAXIFS(TableRefills3[discountinuation_flag], TableRefills3[patient_id], A900)</f>
        <v>0</v>
      </c>
      <c r="K900" s="1">
        <f>_xlfn.MINIFS(C:C,A:A,TableRefills3[[#This Row],[patient_id]])</f>
        <v>45820</v>
      </c>
      <c r="L900" s="1">
        <f>TableRefills3[[#This Row],[refill_date]]+TableRefills3[[#This Row],[quantity_days]]</f>
        <v>45848</v>
      </c>
    </row>
    <row r="901" spans="1:12" x14ac:dyDescent="0.25">
      <c r="A901" t="s">
        <v>202</v>
      </c>
      <c r="B901" t="s">
        <v>2149</v>
      </c>
      <c r="C901" s="1">
        <v>45848</v>
      </c>
      <c r="D901" s="9">
        <f t="shared" si="28"/>
        <v>2</v>
      </c>
      <c r="E901">
        <v>28</v>
      </c>
      <c r="F901" s="1">
        <f t="shared" si="29"/>
        <v>45820</v>
      </c>
      <c r="G901" s="1">
        <f>IF(TableRefills3[[#This Row],[prev_refill_days]]="","",TableRefills3[[#This Row],[prev_refill_days]]+TableRefills3[[#This Row],[quantity_days]])</f>
        <v>45848</v>
      </c>
      <c r="H901">
        <f>IF(TableRefills3[[#This Row],[prev_refill_end]]="","",TableRefills3[[#This Row],[refill_date]]-TableRefills3[[#This Row],[prev_refill_end]])</f>
        <v>0</v>
      </c>
      <c r="I901">
        <f>IF(TableRefills3[[#This Row],[gap_days]]="",0,IF(TableRefills3[[#This Row],[gap_days]]&gt;30,1,0))</f>
        <v>0</v>
      </c>
      <c r="J901">
        <f>_xlfn.MAXIFS(TableRefills3[discountinuation_flag], TableRefills3[patient_id], A901)</f>
        <v>0</v>
      </c>
      <c r="K901" s="1">
        <f>_xlfn.MINIFS(C:C,A:A,TableRefills3[[#This Row],[patient_id]])</f>
        <v>45820</v>
      </c>
      <c r="L901" s="1">
        <f>TableRefills3[[#This Row],[refill_date]]+TableRefills3[[#This Row],[quantity_days]]</f>
        <v>45876</v>
      </c>
    </row>
    <row r="902" spans="1:12" x14ac:dyDescent="0.25">
      <c r="A902" t="s">
        <v>202</v>
      </c>
      <c r="B902" t="s">
        <v>2149</v>
      </c>
      <c r="C902" s="1">
        <v>45873</v>
      </c>
      <c r="D902" s="9">
        <f t="shared" si="28"/>
        <v>3</v>
      </c>
      <c r="E902">
        <v>28</v>
      </c>
      <c r="F902" s="1">
        <f t="shared" si="29"/>
        <v>45848</v>
      </c>
      <c r="G902" s="1">
        <f>IF(TableRefills3[[#This Row],[prev_refill_days]]="","",TableRefills3[[#This Row],[prev_refill_days]]+TableRefills3[[#This Row],[quantity_days]])</f>
        <v>45876</v>
      </c>
      <c r="H902">
        <f>IF(TableRefills3[[#This Row],[prev_refill_end]]="","",TableRefills3[[#This Row],[refill_date]]-TableRefills3[[#This Row],[prev_refill_end]])</f>
        <v>-3</v>
      </c>
      <c r="I902">
        <f>IF(TableRefills3[[#This Row],[gap_days]]="",0,IF(TableRefills3[[#This Row],[gap_days]]&gt;30,1,0))</f>
        <v>0</v>
      </c>
      <c r="J902">
        <f>_xlfn.MAXIFS(TableRefills3[discountinuation_flag], TableRefills3[patient_id], A902)</f>
        <v>0</v>
      </c>
      <c r="K902" s="1">
        <f>_xlfn.MINIFS(C:C,A:A,TableRefills3[[#This Row],[patient_id]])</f>
        <v>45820</v>
      </c>
      <c r="L902" s="1">
        <f>TableRefills3[[#This Row],[refill_date]]+TableRefills3[[#This Row],[quantity_days]]</f>
        <v>45901</v>
      </c>
    </row>
    <row r="903" spans="1:12" x14ac:dyDescent="0.25">
      <c r="A903" t="s">
        <v>202</v>
      </c>
      <c r="B903" t="s">
        <v>2149</v>
      </c>
      <c r="C903" s="1">
        <v>45902</v>
      </c>
      <c r="D903" s="9">
        <f t="shared" si="28"/>
        <v>4</v>
      </c>
      <c r="E903">
        <v>28</v>
      </c>
      <c r="F903" s="1">
        <f t="shared" si="29"/>
        <v>45873</v>
      </c>
      <c r="G903" s="1">
        <f>IF(TableRefills3[[#This Row],[prev_refill_days]]="","",TableRefills3[[#This Row],[prev_refill_days]]+TableRefills3[[#This Row],[quantity_days]])</f>
        <v>45901</v>
      </c>
      <c r="H903">
        <f>IF(TableRefills3[[#This Row],[prev_refill_end]]="","",TableRefills3[[#This Row],[refill_date]]-TableRefills3[[#This Row],[prev_refill_end]])</f>
        <v>1</v>
      </c>
      <c r="I903">
        <f>IF(TableRefills3[[#This Row],[gap_days]]="",0,IF(TableRefills3[[#This Row],[gap_days]]&gt;30,1,0))</f>
        <v>0</v>
      </c>
      <c r="J903">
        <f>_xlfn.MAXIFS(TableRefills3[discountinuation_flag], TableRefills3[patient_id], A903)</f>
        <v>0</v>
      </c>
      <c r="K903" s="1">
        <f>_xlfn.MINIFS(C:C,A:A,TableRefills3[[#This Row],[patient_id]])</f>
        <v>45820</v>
      </c>
      <c r="L903" s="1">
        <f>TableRefills3[[#This Row],[refill_date]]+TableRefills3[[#This Row],[quantity_days]]</f>
        <v>45930</v>
      </c>
    </row>
    <row r="904" spans="1:12" x14ac:dyDescent="0.25">
      <c r="A904" t="s">
        <v>203</v>
      </c>
      <c r="B904" t="s">
        <v>2154</v>
      </c>
      <c r="C904" s="1">
        <v>45773</v>
      </c>
      <c r="D904" s="9">
        <f t="shared" si="28"/>
        <v>1</v>
      </c>
      <c r="E904">
        <v>28</v>
      </c>
      <c r="F904" s="1" t="str">
        <f t="shared" si="29"/>
        <v/>
      </c>
      <c r="G904" s="1" t="str">
        <f>IF(TableRefills3[[#This Row],[prev_refill_days]]="","",TableRefills3[[#This Row],[prev_refill_days]]+TableRefills3[[#This Row],[quantity_days]])</f>
        <v/>
      </c>
      <c r="H904" t="str">
        <f>IF(TableRefills3[[#This Row],[prev_refill_end]]="","",TableRefills3[[#This Row],[refill_date]]-TableRefills3[[#This Row],[prev_refill_end]])</f>
        <v/>
      </c>
      <c r="I904">
        <f>IF(TableRefills3[[#This Row],[gap_days]]="",0,IF(TableRefills3[[#This Row],[gap_days]]&gt;30,1,0))</f>
        <v>0</v>
      </c>
      <c r="J904">
        <f>_xlfn.MAXIFS(TableRefills3[discountinuation_flag], TableRefills3[patient_id], A904)</f>
        <v>0</v>
      </c>
      <c r="K904" s="1">
        <f>_xlfn.MINIFS(C:C,A:A,TableRefills3[[#This Row],[patient_id]])</f>
        <v>45773</v>
      </c>
      <c r="L904" s="1">
        <f>TableRefills3[[#This Row],[refill_date]]+TableRefills3[[#This Row],[quantity_days]]</f>
        <v>45801</v>
      </c>
    </row>
    <row r="905" spans="1:12" x14ac:dyDescent="0.25">
      <c r="A905" t="s">
        <v>203</v>
      </c>
      <c r="B905" t="s">
        <v>2154</v>
      </c>
      <c r="C905" s="1">
        <v>45803</v>
      </c>
      <c r="D905" s="9">
        <f t="shared" si="28"/>
        <v>2</v>
      </c>
      <c r="E905">
        <v>28</v>
      </c>
      <c r="F905" s="1">
        <f t="shared" si="29"/>
        <v>45773</v>
      </c>
      <c r="G905" s="1">
        <f>IF(TableRefills3[[#This Row],[prev_refill_days]]="","",TableRefills3[[#This Row],[prev_refill_days]]+TableRefills3[[#This Row],[quantity_days]])</f>
        <v>45801</v>
      </c>
      <c r="H905">
        <f>IF(TableRefills3[[#This Row],[prev_refill_end]]="","",TableRefills3[[#This Row],[refill_date]]-TableRefills3[[#This Row],[prev_refill_end]])</f>
        <v>2</v>
      </c>
      <c r="I905">
        <f>IF(TableRefills3[[#This Row],[gap_days]]="",0,IF(TableRefills3[[#This Row],[gap_days]]&gt;30,1,0))</f>
        <v>0</v>
      </c>
      <c r="J905">
        <f>_xlfn.MAXIFS(TableRefills3[discountinuation_flag], TableRefills3[patient_id], A905)</f>
        <v>0</v>
      </c>
      <c r="K905" s="1">
        <f>_xlfn.MINIFS(C:C,A:A,TableRefills3[[#This Row],[patient_id]])</f>
        <v>45773</v>
      </c>
      <c r="L905" s="1">
        <f>TableRefills3[[#This Row],[refill_date]]+TableRefills3[[#This Row],[quantity_days]]</f>
        <v>45831</v>
      </c>
    </row>
    <row r="906" spans="1:12" x14ac:dyDescent="0.25">
      <c r="A906" t="s">
        <v>203</v>
      </c>
      <c r="B906" t="s">
        <v>2154</v>
      </c>
      <c r="C906" s="1">
        <v>45828</v>
      </c>
      <c r="D906" s="9">
        <f t="shared" si="28"/>
        <v>3</v>
      </c>
      <c r="E906">
        <v>28</v>
      </c>
      <c r="F906" s="1">
        <f t="shared" si="29"/>
        <v>45803</v>
      </c>
      <c r="G906" s="1">
        <f>IF(TableRefills3[[#This Row],[prev_refill_days]]="","",TableRefills3[[#This Row],[prev_refill_days]]+TableRefills3[[#This Row],[quantity_days]])</f>
        <v>45831</v>
      </c>
      <c r="H906">
        <f>IF(TableRefills3[[#This Row],[prev_refill_end]]="","",TableRefills3[[#This Row],[refill_date]]-TableRefills3[[#This Row],[prev_refill_end]])</f>
        <v>-3</v>
      </c>
      <c r="I906">
        <f>IF(TableRefills3[[#This Row],[gap_days]]="",0,IF(TableRefills3[[#This Row],[gap_days]]&gt;30,1,0))</f>
        <v>0</v>
      </c>
      <c r="J906">
        <f>_xlfn.MAXIFS(TableRefills3[discountinuation_flag], TableRefills3[patient_id], A906)</f>
        <v>0</v>
      </c>
      <c r="K906" s="1">
        <f>_xlfn.MINIFS(C:C,A:A,TableRefills3[[#This Row],[patient_id]])</f>
        <v>45773</v>
      </c>
      <c r="L906" s="1">
        <f>TableRefills3[[#This Row],[refill_date]]+TableRefills3[[#This Row],[quantity_days]]</f>
        <v>45856</v>
      </c>
    </row>
    <row r="907" spans="1:12" x14ac:dyDescent="0.25">
      <c r="A907" t="s">
        <v>203</v>
      </c>
      <c r="B907" t="s">
        <v>2154</v>
      </c>
      <c r="C907" s="1">
        <v>45857</v>
      </c>
      <c r="D907" s="9">
        <f t="shared" si="28"/>
        <v>4</v>
      </c>
      <c r="E907">
        <v>28</v>
      </c>
      <c r="F907" s="1">
        <f t="shared" si="29"/>
        <v>45828</v>
      </c>
      <c r="G907" s="1">
        <f>IF(TableRefills3[[#This Row],[prev_refill_days]]="","",TableRefills3[[#This Row],[prev_refill_days]]+TableRefills3[[#This Row],[quantity_days]])</f>
        <v>45856</v>
      </c>
      <c r="H907">
        <f>IF(TableRefills3[[#This Row],[prev_refill_end]]="","",TableRefills3[[#This Row],[refill_date]]-TableRefills3[[#This Row],[prev_refill_end]])</f>
        <v>1</v>
      </c>
      <c r="I907">
        <f>IF(TableRefills3[[#This Row],[gap_days]]="",0,IF(TableRefills3[[#This Row],[gap_days]]&gt;30,1,0))</f>
        <v>0</v>
      </c>
      <c r="J907">
        <f>_xlfn.MAXIFS(TableRefills3[discountinuation_flag], TableRefills3[patient_id], A907)</f>
        <v>0</v>
      </c>
      <c r="K907" s="1">
        <f>_xlfn.MINIFS(C:C,A:A,TableRefills3[[#This Row],[patient_id]])</f>
        <v>45773</v>
      </c>
      <c r="L907" s="1">
        <f>TableRefills3[[#This Row],[refill_date]]+TableRefills3[[#This Row],[quantity_days]]</f>
        <v>45885</v>
      </c>
    </row>
    <row r="908" spans="1:12" x14ac:dyDescent="0.25">
      <c r="A908" t="s">
        <v>204</v>
      </c>
      <c r="B908" t="s">
        <v>2159</v>
      </c>
      <c r="C908" s="1">
        <v>45826</v>
      </c>
      <c r="D908" s="9">
        <f t="shared" si="28"/>
        <v>1</v>
      </c>
      <c r="E908">
        <v>28</v>
      </c>
      <c r="F908" s="1" t="str">
        <f t="shared" si="29"/>
        <v/>
      </c>
      <c r="G908" s="1" t="str">
        <f>IF(TableRefills3[[#This Row],[prev_refill_days]]="","",TableRefills3[[#This Row],[prev_refill_days]]+TableRefills3[[#This Row],[quantity_days]])</f>
        <v/>
      </c>
      <c r="H908" t="str">
        <f>IF(TableRefills3[[#This Row],[prev_refill_end]]="","",TableRefills3[[#This Row],[refill_date]]-TableRefills3[[#This Row],[prev_refill_end]])</f>
        <v/>
      </c>
      <c r="I908">
        <f>IF(TableRefills3[[#This Row],[gap_days]]="",0,IF(TableRefills3[[#This Row],[gap_days]]&gt;30,1,0))</f>
        <v>0</v>
      </c>
      <c r="J908">
        <f>_xlfn.MAXIFS(TableRefills3[discountinuation_flag], TableRefills3[patient_id], A908)</f>
        <v>0</v>
      </c>
      <c r="K908" s="1">
        <f>_xlfn.MINIFS(C:C,A:A,TableRefills3[[#This Row],[patient_id]])</f>
        <v>45826</v>
      </c>
      <c r="L908" s="1">
        <f>TableRefills3[[#This Row],[refill_date]]+TableRefills3[[#This Row],[quantity_days]]</f>
        <v>45854</v>
      </c>
    </row>
    <row r="909" spans="1:12" x14ac:dyDescent="0.25">
      <c r="A909" t="s">
        <v>204</v>
      </c>
      <c r="B909" t="s">
        <v>2159</v>
      </c>
      <c r="C909" s="1">
        <v>45853</v>
      </c>
      <c r="D909" s="9">
        <f t="shared" si="28"/>
        <v>2</v>
      </c>
      <c r="E909">
        <v>28</v>
      </c>
      <c r="F909" s="1">
        <f t="shared" si="29"/>
        <v>45826</v>
      </c>
      <c r="G909" s="1">
        <f>IF(TableRefills3[[#This Row],[prev_refill_days]]="","",TableRefills3[[#This Row],[prev_refill_days]]+TableRefills3[[#This Row],[quantity_days]])</f>
        <v>45854</v>
      </c>
      <c r="H909">
        <f>IF(TableRefills3[[#This Row],[prev_refill_end]]="","",TableRefills3[[#This Row],[refill_date]]-TableRefills3[[#This Row],[prev_refill_end]])</f>
        <v>-1</v>
      </c>
      <c r="I909">
        <f>IF(TableRefills3[[#This Row],[gap_days]]="",0,IF(TableRefills3[[#This Row],[gap_days]]&gt;30,1,0))</f>
        <v>0</v>
      </c>
      <c r="J909">
        <f>_xlfn.MAXIFS(TableRefills3[discountinuation_flag], TableRefills3[patient_id], A909)</f>
        <v>0</v>
      </c>
      <c r="K909" s="1">
        <f>_xlfn.MINIFS(C:C,A:A,TableRefills3[[#This Row],[patient_id]])</f>
        <v>45826</v>
      </c>
      <c r="L909" s="1">
        <f>TableRefills3[[#This Row],[refill_date]]+TableRefills3[[#This Row],[quantity_days]]</f>
        <v>45881</v>
      </c>
    </row>
    <row r="910" spans="1:12" x14ac:dyDescent="0.25">
      <c r="A910" t="s">
        <v>204</v>
      </c>
      <c r="B910" t="s">
        <v>2159</v>
      </c>
      <c r="C910" s="1">
        <v>45882</v>
      </c>
      <c r="D910" s="9">
        <f t="shared" si="28"/>
        <v>3</v>
      </c>
      <c r="E910">
        <v>28</v>
      </c>
      <c r="F910" s="1">
        <f t="shared" si="29"/>
        <v>45853</v>
      </c>
      <c r="G910" s="1">
        <f>IF(TableRefills3[[#This Row],[prev_refill_days]]="","",TableRefills3[[#This Row],[prev_refill_days]]+TableRefills3[[#This Row],[quantity_days]])</f>
        <v>45881</v>
      </c>
      <c r="H910">
        <f>IF(TableRefills3[[#This Row],[prev_refill_end]]="","",TableRefills3[[#This Row],[refill_date]]-TableRefills3[[#This Row],[prev_refill_end]])</f>
        <v>1</v>
      </c>
      <c r="I910">
        <f>IF(TableRefills3[[#This Row],[gap_days]]="",0,IF(TableRefills3[[#This Row],[gap_days]]&gt;30,1,0))</f>
        <v>0</v>
      </c>
      <c r="J910">
        <f>_xlfn.MAXIFS(TableRefills3[discountinuation_flag], TableRefills3[patient_id], A910)</f>
        <v>0</v>
      </c>
      <c r="K910" s="1">
        <f>_xlfn.MINIFS(C:C,A:A,TableRefills3[[#This Row],[patient_id]])</f>
        <v>45826</v>
      </c>
      <c r="L910" s="1">
        <f>TableRefills3[[#This Row],[refill_date]]+TableRefills3[[#This Row],[quantity_days]]</f>
        <v>45910</v>
      </c>
    </row>
    <row r="911" spans="1:12" x14ac:dyDescent="0.25">
      <c r="A911" t="s">
        <v>204</v>
      </c>
      <c r="B911" t="s">
        <v>2159</v>
      </c>
      <c r="C911" s="1">
        <v>45907</v>
      </c>
      <c r="D911" s="9">
        <f t="shared" si="28"/>
        <v>4</v>
      </c>
      <c r="E911">
        <v>28</v>
      </c>
      <c r="F911" s="1">
        <f t="shared" si="29"/>
        <v>45882</v>
      </c>
      <c r="G911" s="1">
        <f>IF(TableRefills3[[#This Row],[prev_refill_days]]="","",TableRefills3[[#This Row],[prev_refill_days]]+TableRefills3[[#This Row],[quantity_days]])</f>
        <v>45910</v>
      </c>
      <c r="H911">
        <f>IF(TableRefills3[[#This Row],[prev_refill_end]]="","",TableRefills3[[#This Row],[refill_date]]-TableRefills3[[#This Row],[prev_refill_end]])</f>
        <v>-3</v>
      </c>
      <c r="I911">
        <f>IF(TableRefills3[[#This Row],[gap_days]]="",0,IF(TableRefills3[[#This Row],[gap_days]]&gt;30,1,0))</f>
        <v>0</v>
      </c>
      <c r="J911">
        <f>_xlfn.MAXIFS(TableRefills3[discountinuation_flag], TableRefills3[patient_id], A911)</f>
        <v>0</v>
      </c>
      <c r="K911" s="1">
        <f>_xlfn.MINIFS(C:C,A:A,TableRefills3[[#This Row],[patient_id]])</f>
        <v>45826</v>
      </c>
      <c r="L911" s="1">
        <f>TableRefills3[[#This Row],[refill_date]]+TableRefills3[[#This Row],[quantity_days]]</f>
        <v>45935</v>
      </c>
    </row>
    <row r="912" spans="1:12" x14ac:dyDescent="0.25">
      <c r="A912" t="s">
        <v>205</v>
      </c>
      <c r="B912" t="s">
        <v>2164</v>
      </c>
      <c r="C912" s="1">
        <v>45692</v>
      </c>
      <c r="D912" s="9">
        <f t="shared" si="28"/>
        <v>1</v>
      </c>
      <c r="E912">
        <v>28</v>
      </c>
      <c r="F912" s="1" t="str">
        <f t="shared" si="29"/>
        <v/>
      </c>
      <c r="G912" s="1" t="str">
        <f>IF(TableRefills3[[#This Row],[prev_refill_days]]="","",TableRefills3[[#This Row],[prev_refill_days]]+TableRefills3[[#This Row],[quantity_days]])</f>
        <v/>
      </c>
      <c r="H912" t="str">
        <f>IF(TableRefills3[[#This Row],[prev_refill_end]]="","",TableRefills3[[#This Row],[refill_date]]-TableRefills3[[#This Row],[prev_refill_end]])</f>
        <v/>
      </c>
      <c r="I912">
        <f>IF(TableRefills3[[#This Row],[gap_days]]="",0,IF(TableRefills3[[#This Row],[gap_days]]&gt;30,1,0))</f>
        <v>0</v>
      </c>
      <c r="J912">
        <f>_xlfn.MAXIFS(TableRefills3[discountinuation_flag], TableRefills3[patient_id], A912)</f>
        <v>0</v>
      </c>
      <c r="K912" s="1">
        <f>_xlfn.MINIFS(C:C,A:A,TableRefills3[[#This Row],[patient_id]])</f>
        <v>45692</v>
      </c>
      <c r="L912" s="1">
        <f>TableRefills3[[#This Row],[refill_date]]+TableRefills3[[#This Row],[quantity_days]]</f>
        <v>45720</v>
      </c>
    </row>
    <row r="913" spans="1:12" x14ac:dyDescent="0.25">
      <c r="A913" t="s">
        <v>205</v>
      </c>
      <c r="B913" t="s">
        <v>2164</v>
      </c>
      <c r="C913" s="1">
        <v>45718</v>
      </c>
      <c r="D913" s="9">
        <f t="shared" si="28"/>
        <v>2</v>
      </c>
      <c r="E913">
        <v>28</v>
      </c>
      <c r="F913" s="1">
        <f t="shared" si="29"/>
        <v>45692</v>
      </c>
      <c r="G913" s="1">
        <f>IF(TableRefills3[[#This Row],[prev_refill_days]]="","",TableRefills3[[#This Row],[prev_refill_days]]+TableRefills3[[#This Row],[quantity_days]])</f>
        <v>45720</v>
      </c>
      <c r="H913">
        <f>IF(TableRefills3[[#This Row],[prev_refill_end]]="","",TableRefills3[[#This Row],[refill_date]]-TableRefills3[[#This Row],[prev_refill_end]])</f>
        <v>-2</v>
      </c>
      <c r="I913">
        <f>IF(TableRefills3[[#This Row],[gap_days]]="",0,IF(TableRefills3[[#This Row],[gap_days]]&gt;30,1,0))</f>
        <v>0</v>
      </c>
      <c r="J913">
        <f>_xlfn.MAXIFS(TableRefills3[discountinuation_flag], TableRefills3[patient_id], A913)</f>
        <v>0</v>
      </c>
      <c r="K913" s="1">
        <f>_xlfn.MINIFS(C:C,A:A,TableRefills3[[#This Row],[patient_id]])</f>
        <v>45692</v>
      </c>
      <c r="L913" s="1">
        <f>TableRefills3[[#This Row],[refill_date]]+TableRefills3[[#This Row],[quantity_days]]</f>
        <v>45746</v>
      </c>
    </row>
    <row r="914" spans="1:12" x14ac:dyDescent="0.25">
      <c r="A914" t="s">
        <v>205</v>
      </c>
      <c r="B914" t="s">
        <v>2164</v>
      </c>
      <c r="C914" s="1">
        <v>45744</v>
      </c>
      <c r="D914" s="9">
        <f t="shared" si="28"/>
        <v>3</v>
      </c>
      <c r="E914">
        <v>28</v>
      </c>
      <c r="F914" s="1">
        <f t="shared" si="29"/>
        <v>45718</v>
      </c>
      <c r="G914" s="1">
        <f>IF(TableRefills3[[#This Row],[prev_refill_days]]="","",TableRefills3[[#This Row],[prev_refill_days]]+TableRefills3[[#This Row],[quantity_days]])</f>
        <v>45746</v>
      </c>
      <c r="H914">
        <f>IF(TableRefills3[[#This Row],[prev_refill_end]]="","",TableRefills3[[#This Row],[refill_date]]-TableRefills3[[#This Row],[prev_refill_end]])</f>
        <v>-2</v>
      </c>
      <c r="I914">
        <f>IF(TableRefills3[[#This Row],[gap_days]]="",0,IF(TableRefills3[[#This Row],[gap_days]]&gt;30,1,0))</f>
        <v>0</v>
      </c>
      <c r="J914">
        <f>_xlfn.MAXIFS(TableRefills3[discountinuation_flag], TableRefills3[patient_id], A914)</f>
        <v>0</v>
      </c>
      <c r="K914" s="1">
        <f>_xlfn.MINIFS(C:C,A:A,TableRefills3[[#This Row],[patient_id]])</f>
        <v>45692</v>
      </c>
      <c r="L914" s="1">
        <f>TableRefills3[[#This Row],[refill_date]]+TableRefills3[[#This Row],[quantity_days]]</f>
        <v>45772</v>
      </c>
    </row>
    <row r="915" spans="1:12" x14ac:dyDescent="0.25">
      <c r="A915" t="s">
        <v>205</v>
      </c>
      <c r="B915" t="s">
        <v>2164</v>
      </c>
      <c r="C915" s="1">
        <v>45771</v>
      </c>
      <c r="D915" s="9">
        <f t="shared" si="28"/>
        <v>4</v>
      </c>
      <c r="E915">
        <v>28</v>
      </c>
      <c r="F915" s="1">
        <f t="shared" si="29"/>
        <v>45744</v>
      </c>
      <c r="G915" s="1">
        <f>IF(TableRefills3[[#This Row],[prev_refill_days]]="","",TableRefills3[[#This Row],[prev_refill_days]]+TableRefills3[[#This Row],[quantity_days]])</f>
        <v>45772</v>
      </c>
      <c r="H915">
        <f>IF(TableRefills3[[#This Row],[prev_refill_end]]="","",TableRefills3[[#This Row],[refill_date]]-TableRefills3[[#This Row],[prev_refill_end]])</f>
        <v>-1</v>
      </c>
      <c r="I915">
        <f>IF(TableRefills3[[#This Row],[gap_days]]="",0,IF(TableRefills3[[#This Row],[gap_days]]&gt;30,1,0))</f>
        <v>0</v>
      </c>
      <c r="J915">
        <f>_xlfn.MAXIFS(TableRefills3[discountinuation_flag], TableRefills3[patient_id], A915)</f>
        <v>0</v>
      </c>
      <c r="K915" s="1">
        <f>_xlfn.MINIFS(C:C,A:A,TableRefills3[[#This Row],[patient_id]])</f>
        <v>45692</v>
      </c>
      <c r="L915" s="1">
        <f>TableRefills3[[#This Row],[refill_date]]+TableRefills3[[#This Row],[quantity_days]]</f>
        <v>45799</v>
      </c>
    </row>
    <row r="916" spans="1:12" x14ac:dyDescent="0.25">
      <c r="A916" t="s">
        <v>205</v>
      </c>
      <c r="B916" t="s">
        <v>2164</v>
      </c>
      <c r="C916" s="1">
        <v>45799</v>
      </c>
      <c r="D916" s="9">
        <f t="shared" si="28"/>
        <v>5</v>
      </c>
      <c r="E916">
        <v>28</v>
      </c>
      <c r="F916" s="1">
        <f t="shared" si="29"/>
        <v>45771</v>
      </c>
      <c r="G916" s="1">
        <f>IF(TableRefills3[[#This Row],[prev_refill_days]]="","",TableRefills3[[#This Row],[prev_refill_days]]+TableRefills3[[#This Row],[quantity_days]])</f>
        <v>45799</v>
      </c>
      <c r="H916">
        <f>IF(TableRefills3[[#This Row],[prev_refill_end]]="","",TableRefills3[[#This Row],[refill_date]]-TableRefills3[[#This Row],[prev_refill_end]])</f>
        <v>0</v>
      </c>
      <c r="I916">
        <f>IF(TableRefills3[[#This Row],[gap_days]]="",0,IF(TableRefills3[[#This Row],[gap_days]]&gt;30,1,0))</f>
        <v>0</v>
      </c>
      <c r="J916">
        <f>_xlfn.MAXIFS(TableRefills3[discountinuation_flag], TableRefills3[patient_id], A916)</f>
        <v>0</v>
      </c>
      <c r="K916" s="1">
        <f>_xlfn.MINIFS(C:C,A:A,TableRefills3[[#This Row],[patient_id]])</f>
        <v>45692</v>
      </c>
      <c r="L916" s="1">
        <f>TableRefills3[[#This Row],[refill_date]]+TableRefills3[[#This Row],[quantity_days]]</f>
        <v>45827</v>
      </c>
    </row>
    <row r="917" spans="1:12" x14ac:dyDescent="0.25">
      <c r="A917" t="s">
        <v>205</v>
      </c>
      <c r="B917" t="s">
        <v>2164</v>
      </c>
      <c r="C917" s="1">
        <v>45827</v>
      </c>
      <c r="D917" s="9">
        <f t="shared" si="28"/>
        <v>6</v>
      </c>
      <c r="E917">
        <v>28</v>
      </c>
      <c r="F917" s="1">
        <f t="shared" si="29"/>
        <v>45799</v>
      </c>
      <c r="G917" s="1">
        <f>IF(TableRefills3[[#This Row],[prev_refill_days]]="","",TableRefills3[[#This Row],[prev_refill_days]]+TableRefills3[[#This Row],[quantity_days]])</f>
        <v>45827</v>
      </c>
      <c r="H917">
        <f>IF(TableRefills3[[#This Row],[prev_refill_end]]="","",TableRefills3[[#This Row],[refill_date]]-TableRefills3[[#This Row],[prev_refill_end]])</f>
        <v>0</v>
      </c>
      <c r="I917">
        <f>IF(TableRefills3[[#This Row],[gap_days]]="",0,IF(TableRefills3[[#This Row],[gap_days]]&gt;30,1,0))</f>
        <v>0</v>
      </c>
      <c r="J917">
        <f>_xlfn.MAXIFS(TableRefills3[discountinuation_flag], TableRefills3[patient_id], A917)</f>
        <v>0</v>
      </c>
      <c r="K917" s="1">
        <f>_xlfn.MINIFS(C:C,A:A,TableRefills3[[#This Row],[patient_id]])</f>
        <v>45692</v>
      </c>
      <c r="L917" s="1">
        <f>TableRefills3[[#This Row],[refill_date]]+TableRefills3[[#This Row],[quantity_days]]</f>
        <v>45855</v>
      </c>
    </row>
    <row r="918" spans="1:12" x14ac:dyDescent="0.25">
      <c r="A918" t="s">
        <v>206</v>
      </c>
      <c r="B918" t="s">
        <v>2171</v>
      </c>
      <c r="C918" s="1">
        <v>45659</v>
      </c>
      <c r="D918" s="9">
        <f t="shared" si="28"/>
        <v>1</v>
      </c>
      <c r="E918">
        <v>21</v>
      </c>
      <c r="F918" s="1" t="str">
        <f t="shared" si="29"/>
        <v/>
      </c>
      <c r="G918" s="1" t="str">
        <f>IF(TableRefills3[[#This Row],[prev_refill_days]]="","",TableRefills3[[#This Row],[prev_refill_days]]+TableRefills3[[#This Row],[quantity_days]])</f>
        <v/>
      </c>
      <c r="H918" t="str">
        <f>IF(TableRefills3[[#This Row],[prev_refill_end]]="","",TableRefills3[[#This Row],[refill_date]]-TableRefills3[[#This Row],[prev_refill_end]])</f>
        <v/>
      </c>
      <c r="I918">
        <f>IF(TableRefills3[[#This Row],[gap_days]]="",0,IF(TableRefills3[[#This Row],[gap_days]]&gt;30,1,0))</f>
        <v>0</v>
      </c>
      <c r="J918">
        <f>_xlfn.MAXIFS(TableRefills3[discountinuation_flag], TableRefills3[patient_id], A918)</f>
        <v>0</v>
      </c>
      <c r="K918" s="1">
        <f>_xlfn.MINIFS(C:C,A:A,TableRefills3[[#This Row],[patient_id]])</f>
        <v>45659</v>
      </c>
      <c r="L918" s="1">
        <f>TableRefills3[[#This Row],[refill_date]]+TableRefills3[[#This Row],[quantity_days]]</f>
        <v>45680</v>
      </c>
    </row>
    <row r="919" spans="1:12" x14ac:dyDescent="0.25">
      <c r="A919" t="s">
        <v>206</v>
      </c>
      <c r="B919" t="s">
        <v>2171</v>
      </c>
      <c r="C919" s="1">
        <v>45680</v>
      </c>
      <c r="D919" s="9">
        <f t="shared" si="28"/>
        <v>2</v>
      </c>
      <c r="E919">
        <v>21</v>
      </c>
      <c r="F919" s="1">
        <f t="shared" si="29"/>
        <v>45659</v>
      </c>
      <c r="G919" s="1">
        <f>IF(TableRefills3[[#This Row],[prev_refill_days]]="","",TableRefills3[[#This Row],[prev_refill_days]]+TableRefills3[[#This Row],[quantity_days]])</f>
        <v>45680</v>
      </c>
      <c r="H919">
        <f>IF(TableRefills3[[#This Row],[prev_refill_end]]="","",TableRefills3[[#This Row],[refill_date]]-TableRefills3[[#This Row],[prev_refill_end]])</f>
        <v>0</v>
      </c>
      <c r="I919">
        <f>IF(TableRefills3[[#This Row],[gap_days]]="",0,IF(TableRefills3[[#This Row],[gap_days]]&gt;30,1,0))</f>
        <v>0</v>
      </c>
      <c r="J919">
        <f>_xlfn.MAXIFS(TableRefills3[discountinuation_flag], TableRefills3[patient_id], A919)</f>
        <v>0</v>
      </c>
      <c r="K919" s="1">
        <f>_xlfn.MINIFS(C:C,A:A,TableRefills3[[#This Row],[patient_id]])</f>
        <v>45659</v>
      </c>
      <c r="L919" s="1">
        <f>TableRefills3[[#This Row],[refill_date]]+TableRefills3[[#This Row],[quantity_days]]</f>
        <v>45701</v>
      </c>
    </row>
    <row r="920" spans="1:12" x14ac:dyDescent="0.25">
      <c r="A920" t="s">
        <v>206</v>
      </c>
      <c r="B920" t="s">
        <v>2171</v>
      </c>
      <c r="C920" s="1">
        <v>45701</v>
      </c>
      <c r="D920" s="9">
        <f t="shared" si="28"/>
        <v>3</v>
      </c>
      <c r="E920">
        <v>21</v>
      </c>
      <c r="F920" s="1">
        <f t="shared" si="29"/>
        <v>45680</v>
      </c>
      <c r="G920" s="1">
        <f>IF(TableRefills3[[#This Row],[prev_refill_days]]="","",TableRefills3[[#This Row],[prev_refill_days]]+TableRefills3[[#This Row],[quantity_days]])</f>
        <v>45701</v>
      </c>
      <c r="H920">
        <f>IF(TableRefills3[[#This Row],[prev_refill_end]]="","",TableRefills3[[#This Row],[refill_date]]-TableRefills3[[#This Row],[prev_refill_end]])</f>
        <v>0</v>
      </c>
      <c r="I920">
        <f>IF(TableRefills3[[#This Row],[gap_days]]="",0,IF(TableRefills3[[#This Row],[gap_days]]&gt;30,1,0))</f>
        <v>0</v>
      </c>
      <c r="J920">
        <f>_xlfn.MAXIFS(TableRefills3[discountinuation_flag], TableRefills3[patient_id], A920)</f>
        <v>0</v>
      </c>
      <c r="K920" s="1">
        <f>_xlfn.MINIFS(C:C,A:A,TableRefills3[[#This Row],[patient_id]])</f>
        <v>45659</v>
      </c>
      <c r="L920" s="1">
        <f>TableRefills3[[#This Row],[refill_date]]+TableRefills3[[#This Row],[quantity_days]]</f>
        <v>45722</v>
      </c>
    </row>
    <row r="921" spans="1:12" x14ac:dyDescent="0.25">
      <c r="A921" t="s">
        <v>206</v>
      </c>
      <c r="B921" t="s">
        <v>2171</v>
      </c>
      <c r="C921" s="1">
        <v>45719</v>
      </c>
      <c r="D921" s="9">
        <f t="shared" si="28"/>
        <v>4</v>
      </c>
      <c r="E921">
        <v>21</v>
      </c>
      <c r="F921" s="1">
        <f t="shared" si="29"/>
        <v>45701</v>
      </c>
      <c r="G921" s="1">
        <f>IF(TableRefills3[[#This Row],[prev_refill_days]]="","",TableRefills3[[#This Row],[prev_refill_days]]+TableRefills3[[#This Row],[quantity_days]])</f>
        <v>45722</v>
      </c>
      <c r="H921">
        <f>IF(TableRefills3[[#This Row],[prev_refill_end]]="","",TableRefills3[[#This Row],[refill_date]]-TableRefills3[[#This Row],[prev_refill_end]])</f>
        <v>-3</v>
      </c>
      <c r="I921">
        <f>IF(TableRefills3[[#This Row],[gap_days]]="",0,IF(TableRefills3[[#This Row],[gap_days]]&gt;30,1,0))</f>
        <v>0</v>
      </c>
      <c r="J921">
        <f>_xlfn.MAXIFS(TableRefills3[discountinuation_flag], TableRefills3[patient_id], A921)</f>
        <v>0</v>
      </c>
      <c r="K921" s="1">
        <f>_xlfn.MINIFS(C:C,A:A,TableRefills3[[#This Row],[patient_id]])</f>
        <v>45659</v>
      </c>
      <c r="L921" s="1">
        <f>TableRefills3[[#This Row],[refill_date]]+TableRefills3[[#This Row],[quantity_days]]</f>
        <v>45740</v>
      </c>
    </row>
    <row r="922" spans="1:12" x14ac:dyDescent="0.25">
      <c r="A922" t="s">
        <v>206</v>
      </c>
      <c r="B922" t="s">
        <v>2171</v>
      </c>
      <c r="C922" s="1">
        <v>45739</v>
      </c>
      <c r="D922" s="9">
        <f t="shared" si="28"/>
        <v>5</v>
      </c>
      <c r="E922">
        <v>21</v>
      </c>
      <c r="F922" s="1">
        <f t="shared" si="29"/>
        <v>45719</v>
      </c>
      <c r="G922" s="1">
        <f>IF(TableRefills3[[#This Row],[prev_refill_days]]="","",TableRefills3[[#This Row],[prev_refill_days]]+TableRefills3[[#This Row],[quantity_days]])</f>
        <v>45740</v>
      </c>
      <c r="H922">
        <f>IF(TableRefills3[[#This Row],[prev_refill_end]]="","",TableRefills3[[#This Row],[refill_date]]-TableRefills3[[#This Row],[prev_refill_end]])</f>
        <v>-1</v>
      </c>
      <c r="I922">
        <f>IF(TableRefills3[[#This Row],[gap_days]]="",0,IF(TableRefills3[[#This Row],[gap_days]]&gt;30,1,0))</f>
        <v>0</v>
      </c>
      <c r="J922">
        <f>_xlfn.MAXIFS(TableRefills3[discountinuation_flag], TableRefills3[patient_id], A922)</f>
        <v>0</v>
      </c>
      <c r="K922" s="1">
        <f>_xlfn.MINIFS(C:C,A:A,TableRefills3[[#This Row],[patient_id]])</f>
        <v>45659</v>
      </c>
      <c r="L922" s="1">
        <f>TableRefills3[[#This Row],[refill_date]]+TableRefills3[[#This Row],[quantity_days]]</f>
        <v>45760</v>
      </c>
    </row>
    <row r="923" spans="1:12" x14ac:dyDescent="0.25">
      <c r="A923" t="s">
        <v>207</v>
      </c>
      <c r="B923" t="s">
        <v>2177</v>
      </c>
      <c r="C923" s="1">
        <v>45670</v>
      </c>
      <c r="D923" s="9">
        <f t="shared" si="28"/>
        <v>1</v>
      </c>
      <c r="E923">
        <v>28</v>
      </c>
      <c r="F923" s="1" t="str">
        <f t="shared" si="29"/>
        <v/>
      </c>
      <c r="G923" s="1" t="str">
        <f>IF(TableRefills3[[#This Row],[prev_refill_days]]="","",TableRefills3[[#This Row],[prev_refill_days]]+TableRefills3[[#This Row],[quantity_days]])</f>
        <v/>
      </c>
      <c r="H923" t="str">
        <f>IF(TableRefills3[[#This Row],[prev_refill_end]]="","",TableRefills3[[#This Row],[refill_date]]-TableRefills3[[#This Row],[prev_refill_end]])</f>
        <v/>
      </c>
      <c r="I923">
        <f>IF(TableRefills3[[#This Row],[gap_days]]="",0,IF(TableRefills3[[#This Row],[gap_days]]&gt;30,1,0))</f>
        <v>0</v>
      </c>
      <c r="J923">
        <f>_xlfn.MAXIFS(TableRefills3[discountinuation_flag], TableRefills3[patient_id], A923)</f>
        <v>0</v>
      </c>
      <c r="K923" s="1">
        <f>_xlfn.MINIFS(C:C,A:A,TableRefills3[[#This Row],[patient_id]])</f>
        <v>45670</v>
      </c>
      <c r="L923" s="1">
        <f>TableRefills3[[#This Row],[refill_date]]+TableRefills3[[#This Row],[quantity_days]]</f>
        <v>45698</v>
      </c>
    </row>
    <row r="924" spans="1:12" x14ac:dyDescent="0.25">
      <c r="A924" t="s">
        <v>207</v>
      </c>
      <c r="B924" t="s">
        <v>2177</v>
      </c>
      <c r="C924" s="1">
        <v>45699</v>
      </c>
      <c r="D924" s="9">
        <f t="shared" si="28"/>
        <v>2</v>
      </c>
      <c r="E924">
        <v>28</v>
      </c>
      <c r="F924" s="1">
        <f t="shared" si="29"/>
        <v>45670</v>
      </c>
      <c r="G924" s="1">
        <f>IF(TableRefills3[[#This Row],[prev_refill_days]]="","",TableRefills3[[#This Row],[prev_refill_days]]+TableRefills3[[#This Row],[quantity_days]])</f>
        <v>45698</v>
      </c>
      <c r="H924">
        <f>IF(TableRefills3[[#This Row],[prev_refill_end]]="","",TableRefills3[[#This Row],[refill_date]]-TableRefills3[[#This Row],[prev_refill_end]])</f>
        <v>1</v>
      </c>
      <c r="I924">
        <f>IF(TableRefills3[[#This Row],[gap_days]]="",0,IF(TableRefills3[[#This Row],[gap_days]]&gt;30,1,0))</f>
        <v>0</v>
      </c>
      <c r="J924">
        <f>_xlfn.MAXIFS(TableRefills3[discountinuation_flag], TableRefills3[patient_id], A924)</f>
        <v>0</v>
      </c>
      <c r="K924" s="1">
        <f>_xlfn.MINIFS(C:C,A:A,TableRefills3[[#This Row],[patient_id]])</f>
        <v>45670</v>
      </c>
      <c r="L924" s="1">
        <f>TableRefills3[[#This Row],[refill_date]]+TableRefills3[[#This Row],[quantity_days]]</f>
        <v>45727</v>
      </c>
    </row>
    <row r="925" spans="1:12" x14ac:dyDescent="0.25">
      <c r="A925" t="s">
        <v>207</v>
      </c>
      <c r="B925" t="s">
        <v>2177</v>
      </c>
      <c r="C925" s="1">
        <v>45724</v>
      </c>
      <c r="D925" s="9">
        <f t="shared" si="28"/>
        <v>3</v>
      </c>
      <c r="E925">
        <v>28</v>
      </c>
      <c r="F925" s="1">
        <f t="shared" si="29"/>
        <v>45699</v>
      </c>
      <c r="G925" s="1">
        <f>IF(TableRefills3[[#This Row],[prev_refill_days]]="","",TableRefills3[[#This Row],[prev_refill_days]]+TableRefills3[[#This Row],[quantity_days]])</f>
        <v>45727</v>
      </c>
      <c r="H925">
        <f>IF(TableRefills3[[#This Row],[prev_refill_end]]="","",TableRefills3[[#This Row],[refill_date]]-TableRefills3[[#This Row],[prev_refill_end]])</f>
        <v>-3</v>
      </c>
      <c r="I925">
        <f>IF(TableRefills3[[#This Row],[gap_days]]="",0,IF(TableRefills3[[#This Row],[gap_days]]&gt;30,1,0))</f>
        <v>0</v>
      </c>
      <c r="J925">
        <f>_xlfn.MAXIFS(TableRefills3[discountinuation_flag], TableRefills3[patient_id], A925)</f>
        <v>0</v>
      </c>
      <c r="K925" s="1">
        <f>_xlfn.MINIFS(C:C,A:A,TableRefills3[[#This Row],[patient_id]])</f>
        <v>45670</v>
      </c>
      <c r="L925" s="1">
        <f>TableRefills3[[#This Row],[refill_date]]+TableRefills3[[#This Row],[quantity_days]]</f>
        <v>45752</v>
      </c>
    </row>
    <row r="926" spans="1:12" x14ac:dyDescent="0.25">
      <c r="A926" t="s">
        <v>207</v>
      </c>
      <c r="B926" t="s">
        <v>2177</v>
      </c>
      <c r="C926" s="1">
        <v>45752</v>
      </c>
      <c r="D926" s="9">
        <f t="shared" si="28"/>
        <v>4</v>
      </c>
      <c r="E926">
        <v>28</v>
      </c>
      <c r="F926" s="1">
        <f t="shared" si="29"/>
        <v>45724</v>
      </c>
      <c r="G926" s="1">
        <f>IF(TableRefills3[[#This Row],[prev_refill_days]]="","",TableRefills3[[#This Row],[prev_refill_days]]+TableRefills3[[#This Row],[quantity_days]])</f>
        <v>45752</v>
      </c>
      <c r="H926">
        <f>IF(TableRefills3[[#This Row],[prev_refill_end]]="","",TableRefills3[[#This Row],[refill_date]]-TableRefills3[[#This Row],[prev_refill_end]])</f>
        <v>0</v>
      </c>
      <c r="I926">
        <f>IF(TableRefills3[[#This Row],[gap_days]]="",0,IF(TableRefills3[[#This Row],[gap_days]]&gt;30,1,0))</f>
        <v>0</v>
      </c>
      <c r="J926">
        <f>_xlfn.MAXIFS(TableRefills3[discountinuation_flag], TableRefills3[patient_id], A926)</f>
        <v>0</v>
      </c>
      <c r="K926" s="1">
        <f>_xlfn.MINIFS(C:C,A:A,TableRefills3[[#This Row],[patient_id]])</f>
        <v>45670</v>
      </c>
      <c r="L926" s="1">
        <f>TableRefills3[[#This Row],[refill_date]]+TableRefills3[[#This Row],[quantity_days]]</f>
        <v>45780</v>
      </c>
    </row>
    <row r="927" spans="1:12" x14ac:dyDescent="0.25">
      <c r="A927" t="s">
        <v>208</v>
      </c>
      <c r="B927" t="s">
        <v>2182</v>
      </c>
      <c r="C927" s="1">
        <v>45768</v>
      </c>
      <c r="D927" s="9">
        <f t="shared" si="28"/>
        <v>1</v>
      </c>
      <c r="E927">
        <v>28</v>
      </c>
      <c r="F927" s="1" t="str">
        <f t="shared" si="29"/>
        <v/>
      </c>
      <c r="G927" s="1" t="str">
        <f>IF(TableRefills3[[#This Row],[prev_refill_days]]="","",TableRefills3[[#This Row],[prev_refill_days]]+TableRefills3[[#This Row],[quantity_days]])</f>
        <v/>
      </c>
      <c r="H927" t="str">
        <f>IF(TableRefills3[[#This Row],[prev_refill_end]]="","",TableRefills3[[#This Row],[refill_date]]-TableRefills3[[#This Row],[prev_refill_end]])</f>
        <v/>
      </c>
      <c r="I927">
        <f>IF(TableRefills3[[#This Row],[gap_days]]="",0,IF(TableRefills3[[#This Row],[gap_days]]&gt;30,1,0))</f>
        <v>0</v>
      </c>
      <c r="J927">
        <f>_xlfn.MAXIFS(TableRefills3[discountinuation_flag], TableRefills3[patient_id], A927)</f>
        <v>0</v>
      </c>
      <c r="K927" s="1">
        <f>_xlfn.MINIFS(C:C,A:A,TableRefills3[[#This Row],[patient_id]])</f>
        <v>45768</v>
      </c>
      <c r="L927" s="1">
        <f>TableRefills3[[#This Row],[refill_date]]+TableRefills3[[#This Row],[quantity_days]]</f>
        <v>45796</v>
      </c>
    </row>
    <row r="928" spans="1:12" x14ac:dyDescent="0.25">
      <c r="A928" t="s">
        <v>208</v>
      </c>
      <c r="B928" t="s">
        <v>2182</v>
      </c>
      <c r="C928" s="1">
        <v>45798</v>
      </c>
      <c r="D928" s="9">
        <f t="shared" si="28"/>
        <v>2</v>
      </c>
      <c r="E928">
        <v>28</v>
      </c>
      <c r="F928" s="1">
        <f t="shared" si="29"/>
        <v>45768</v>
      </c>
      <c r="G928" s="1">
        <f>IF(TableRefills3[[#This Row],[prev_refill_days]]="","",TableRefills3[[#This Row],[prev_refill_days]]+TableRefills3[[#This Row],[quantity_days]])</f>
        <v>45796</v>
      </c>
      <c r="H928">
        <f>IF(TableRefills3[[#This Row],[prev_refill_end]]="","",TableRefills3[[#This Row],[refill_date]]-TableRefills3[[#This Row],[prev_refill_end]])</f>
        <v>2</v>
      </c>
      <c r="I928">
        <f>IF(TableRefills3[[#This Row],[gap_days]]="",0,IF(TableRefills3[[#This Row],[gap_days]]&gt;30,1,0))</f>
        <v>0</v>
      </c>
      <c r="J928">
        <f>_xlfn.MAXIFS(TableRefills3[discountinuation_flag], TableRefills3[patient_id], A928)</f>
        <v>0</v>
      </c>
      <c r="K928" s="1">
        <f>_xlfn.MINIFS(C:C,A:A,TableRefills3[[#This Row],[patient_id]])</f>
        <v>45768</v>
      </c>
      <c r="L928" s="1">
        <f>TableRefills3[[#This Row],[refill_date]]+TableRefills3[[#This Row],[quantity_days]]</f>
        <v>45826</v>
      </c>
    </row>
    <row r="929" spans="1:12" x14ac:dyDescent="0.25">
      <c r="A929" t="s">
        <v>208</v>
      </c>
      <c r="B929" t="s">
        <v>2182</v>
      </c>
      <c r="C929" s="1">
        <v>45828</v>
      </c>
      <c r="D929" s="9">
        <f t="shared" si="28"/>
        <v>3</v>
      </c>
      <c r="E929">
        <v>28</v>
      </c>
      <c r="F929" s="1">
        <f t="shared" si="29"/>
        <v>45798</v>
      </c>
      <c r="G929" s="1">
        <f>IF(TableRefills3[[#This Row],[prev_refill_days]]="","",TableRefills3[[#This Row],[prev_refill_days]]+TableRefills3[[#This Row],[quantity_days]])</f>
        <v>45826</v>
      </c>
      <c r="H929">
        <f>IF(TableRefills3[[#This Row],[prev_refill_end]]="","",TableRefills3[[#This Row],[refill_date]]-TableRefills3[[#This Row],[prev_refill_end]])</f>
        <v>2</v>
      </c>
      <c r="I929">
        <f>IF(TableRefills3[[#This Row],[gap_days]]="",0,IF(TableRefills3[[#This Row],[gap_days]]&gt;30,1,0))</f>
        <v>0</v>
      </c>
      <c r="J929">
        <f>_xlfn.MAXIFS(TableRefills3[discountinuation_flag], TableRefills3[patient_id], A929)</f>
        <v>0</v>
      </c>
      <c r="K929" s="1">
        <f>_xlfn.MINIFS(C:C,A:A,TableRefills3[[#This Row],[patient_id]])</f>
        <v>45768</v>
      </c>
      <c r="L929" s="1">
        <f>TableRefills3[[#This Row],[refill_date]]+TableRefills3[[#This Row],[quantity_days]]</f>
        <v>45856</v>
      </c>
    </row>
    <row r="930" spans="1:12" x14ac:dyDescent="0.25">
      <c r="A930" t="s">
        <v>208</v>
      </c>
      <c r="B930" t="s">
        <v>2182</v>
      </c>
      <c r="C930" s="1">
        <v>45858</v>
      </c>
      <c r="D930" s="9">
        <f t="shared" si="28"/>
        <v>4</v>
      </c>
      <c r="E930">
        <v>28</v>
      </c>
      <c r="F930" s="1">
        <f t="shared" si="29"/>
        <v>45828</v>
      </c>
      <c r="G930" s="1">
        <f>IF(TableRefills3[[#This Row],[prev_refill_days]]="","",TableRefills3[[#This Row],[prev_refill_days]]+TableRefills3[[#This Row],[quantity_days]])</f>
        <v>45856</v>
      </c>
      <c r="H930">
        <f>IF(TableRefills3[[#This Row],[prev_refill_end]]="","",TableRefills3[[#This Row],[refill_date]]-TableRefills3[[#This Row],[prev_refill_end]])</f>
        <v>2</v>
      </c>
      <c r="I930">
        <f>IF(TableRefills3[[#This Row],[gap_days]]="",0,IF(TableRefills3[[#This Row],[gap_days]]&gt;30,1,0))</f>
        <v>0</v>
      </c>
      <c r="J930">
        <f>_xlfn.MAXIFS(TableRefills3[discountinuation_flag], TableRefills3[patient_id], A930)</f>
        <v>0</v>
      </c>
      <c r="K930" s="1">
        <f>_xlfn.MINIFS(C:C,A:A,TableRefills3[[#This Row],[patient_id]])</f>
        <v>45768</v>
      </c>
      <c r="L930" s="1">
        <f>TableRefills3[[#This Row],[refill_date]]+TableRefills3[[#This Row],[quantity_days]]</f>
        <v>45886</v>
      </c>
    </row>
    <row r="931" spans="1:12" x14ac:dyDescent="0.25">
      <c r="A931" t="s">
        <v>208</v>
      </c>
      <c r="B931" t="s">
        <v>2182</v>
      </c>
      <c r="C931" s="1">
        <v>45883</v>
      </c>
      <c r="D931" s="9">
        <f t="shared" si="28"/>
        <v>5</v>
      </c>
      <c r="E931">
        <v>28</v>
      </c>
      <c r="F931" s="1">
        <f t="shared" si="29"/>
        <v>45858</v>
      </c>
      <c r="G931" s="1">
        <f>IF(TableRefills3[[#This Row],[prev_refill_days]]="","",TableRefills3[[#This Row],[prev_refill_days]]+TableRefills3[[#This Row],[quantity_days]])</f>
        <v>45886</v>
      </c>
      <c r="H931">
        <f>IF(TableRefills3[[#This Row],[prev_refill_end]]="","",TableRefills3[[#This Row],[refill_date]]-TableRefills3[[#This Row],[prev_refill_end]])</f>
        <v>-3</v>
      </c>
      <c r="I931">
        <f>IF(TableRefills3[[#This Row],[gap_days]]="",0,IF(TableRefills3[[#This Row],[gap_days]]&gt;30,1,0))</f>
        <v>0</v>
      </c>
      <c r="J931">
        <f>_xlfn.MAXIFS(TableRefills3[discountinuation_flag], TableRefills3[patient_id], A931)</f>
        <v>0</v>
      </c>
      <c r="K931" s="1">
        <f>_xlfn.MINIFS(C:C,A:A,TableRefills3[[#This Row],[patient_id]])</f>
        <v>45768</v>
      </c>
      <c r="L931" s="1">
        <f>TableRefills3[[#This Row],[refill_date]]+TableRefills3[[#This Row],[quantity_days]]</f>
        <v>45911</v>
      </c>
    </row>
    <row r="932" spans="1:12" x14ac:dyDescent="0.25">
      <c r="A932" t="s">
        <v>208</v>
      </c>
      <c r="B932" t="s">
        <v>2182</v>
      </c>
      <c r="C932" s="1">
        <v>45912</v>
      </c>
      <c r="D932" s="9">
        <f t="shared" si="28"/>
        <v>6</v>
      </c>
      <c r="E932">
        <v>28</v>
      </c>
      <c r="F932" s="1">
        <f t="shared" si="29"/>
        <v>45883</v>
      </c>
      <c r="G932" s="1">
        <f>IF(TableRefills3[[#This Row],[prev_refill_days]]="","",TableRefills3[[#This Row],[prev_refill_days]]+TableRefills3[[#This Row],[quantity_days]])</f>
        <v>45911</v>
      </c>
      <c r="H932">
        <f>IF(TableRefills3[[#This Row],[prev_refill_end]]="","",TableRefills3[[#This Row],[refill_date]]-TableRefills3[[#This Row],[prev_refill_end]])</f>
        <v>1</v>
      </c>
      <c r="I932">
        <f>IF(TableRefills3[[#This Row],[gap_days]]="",0,IF(TableRefills3[[#This Row],[gap_days]]&gt;30,1,0))</f>
        <v>0</v>
      </c>
      <c r="J932">
        <f>_xlfn.MAXIFS(TableRefills3[discountinuation_flag], TableRefills3[patient_id], A932)</f>
        <v>0</v>
      </c>
      <c r="K932" s="1">
        <f>_xlfn.MINIFS(C:C,A:A,TableRefills3[[#This Row],[patient_id]])</f>
        <v>45768</v>
      </c>
      <c r="L932" s="1">
        <f>TableRefills3[[#This Row],[refill_date]]+TableRefills3[[#This Row],[quantity_days]]</f>
        <v>45940</v>
      </c>
    </row>
    <row r="933" spans="1:12" x14ac:dyDescent="0.25">
      <c r="A933" t="s">
        <v>209</v>
      </c>
      <c r="B933" t="s">
        <v>2189</v>
      </c>
      <c r="C933" s="1">
        <v>45781</v>
      </c>
      <c r="D933" s="9">
        <f t="shared" si="28"/>
        <v>1</v>
      </c>
      <c r="E933">
        <v>28</v>
      </c>
      <c r="F933" s="1" t="str">
        <f t="shared" si="29"/>
        <v/>
      </c>
      <c r="G933" s="1" t="str">
        <f>IF(TableRefills3[[#This Row],[prev_refill_days]]="","",TableRefills3[[#This Row],[prev_refill_days]]+TableRefills3[[#This Row],[quantity_days]])</f>
        <v/>
      </c>
      <c r="H933" t="str">
        <f>IF(TableRefills3[[#This Row],[prev_refill_end]]="","",TableRefills3[[#This Row],[refill_date]]-TableRefills3[[#This Row],[prev_refill_end]])</f>
        <v/>
      </c>
      <c r="I933">
        <f>IF(TableRefills3[[#This Row],[gap_days]]="",0,IF(TableRefills3[[#This Row],[gap_days]]&gt;30,1,0))</f>
        <v>0</v>
      </c>
      <c r="J933">
        <f>_xlfn.MAXIFS(TableRefills3[discountinuation_flag], TableRefills3[patient_id], A933)</f>
        <v>0</v>
      </c>
      <c r="K933" s="1">
        <f>_xlfn.MINIFS(C:C,A:A,TableRefills3[[#This Row],[patient_id]])</f>
        <v>45781</v>
      </c>
      <c r="L933" s="1">
        <f>TableRefills3[[#This Row],[refill_date]]+TableRefills3[[#This Row],[quantity_days]]</f>
        <v>45809</v>
      </c>
    </row>
    <row r="934" spans="1:12" x14ac:dyDescent="0.25">
      <c r="A934" t="s">
        <v>209</v>
      </c>
      <c r="B934" t="s">
        <v>2189</v>
      </c>
      <c r="C934" s="1">
        <v>45808</v>
      </c>
      <c r="D934" s="9">
        <f t="shared" si="28"/>
        <v>2</v>
      </c>
      <c r="E934">
        <v>28</v>
      </c>
      <c r="F934" s="1">
        <f t="shared" si="29"/>
        <v>45781</v>
      </c>
      <c r="G934" s="1">
        <f>IF(TableRefills3[[#This Row],[prev_refill_days]]="","",TableRefills3[[#This Row],[prev_refill_days]]+TableRefills3[[#This Row],[quantity_days]])</f>
        <v>45809</v>
      </c>
      <c r="H934">
        <f>IF(TableRefills3[[#This Row],[prev_refill_end]]="","",TableRefills3[[#This Row],[refill_date]]-TableRefills3[[#This Row],[prev_refill_end]])</f>
        <v>-1</v>
      </c>
      <c r="I934">
        <f>IF(TableRefills3[[#This Row],[gap_days]]="",0,IF(TableRefills3[[#This Row],[gap_days]]&gt;30,1,0))</f>
        <v>0</v>
      </c>
      <c r="J934">
        <f>_xlfn.MAXIFS(TableRefills3[discountinuation_flag], TableRefills3[patient_id], A934)</f>
        <v>0</v>
      </c>
      <c r="K934" s="1">
        <f>_xlfn.MINIFS(C:C,A:A,TableRefills3[[#This Row],[patient_id]])</f>
        <v>45781</v>
      </c>
      <c r="L934" s="1">
        <f>TableRefills3[[#This Row],[refill_date]]+TableRefills3[[#This Row],[quantity_days]]</f>
        <v>45836</v>
      </c>
    </row>
    <row r="935" spans="1:12" x14ac:dyDescent="0.25">
      <c r="A935" t="s">
        <v>209</v>
      </c>
      <c r="B935" t="s">
        <v>2189</v>
      </c>
      <c r="C935" s="1">
        <v>45833</v>
      </c>
      <c r="D935" s="9">
        <f t="shared" si="28"/>
        <v>3</v>
      </c>
      <c r="E935">
        <v>28</v>
      </c>
      <c r="F935" s="1">
        <f t="shared" si="29"/>
        <v>45808</v>
      </c>
      <c r="G935" s="1">
        <f>IF(TableRefills3[[#This Row],[prev_refill_days]]="","",TableRefills3[[#This Row],[prev_refill_days]]+TableRefills3[[#This Row],[quantity_days]])</f>
        <v>45836</v>
      </c>
      <c r="H935">
        <f>IF(TableRefills3[[#This Row],[prev_refill_end]]="","",TableRefills3[[#This Row],[refill_date]]-TableRefills3[[#This Row],[prev_refill_end]])</f>
        <v>-3</v>
      </c>
      <c r="I935">
        <f>IF(TableRefills3[[#This Row],[gap_days]]="",0,IF(TableRefills3[[#This Row],[gap_days]]&gt;30,1,0))</f>
        <v>0</v>
      </c>
      <c r="J935">
        <f>_xlfn.MAXIFS(TableRefills3[discountinuation_flag], TableRefills3[patient_id], A935)</f>
        <v>0</v>
      </c>
      <c r="K935" s="1">
        <f>_xlfn.MINIFS(C:C,A:A,TableRefills3[[#This Row],[patient_id]])</f>
        <v>45781</v>
      </c>
      <c r="L935" s="1">
        <f>TableRefills3[[#This Row],[refill_date]]+TableRefills3[[#This Row],[quantity_days]]</f>
        <v>45861</v>
      </c>
    </row>
    <row r="936" spans="1:12" x14ac:dyDescent="0.25">
      <c r="A936" t="s">
        <v>209</v>
      </c>
      <c r="B936" t="s">
        <v>2189</v>
      </c>
      <c r="C936" s="1">
        <v>45862</v>
      </c>
      <c r="D936" s="9">
        <f t="shared" si="28"/>
        <v>4</v>
      </c>
      <c r="E936">
        <v>28</v>
      </c>
      <c r="F936" s="1">
        <f t="shared" si="29"/>
        <v>45833</v>
      </c>
      <c r="G936" s="1">
        <f>IF(TableRefills3[[#This Row],[prev_refill_days]]="","",TableRefills3[[#This Row],[prev_refill_days]]+TableRefills3[[#This Row],[quantity_days]])</f>
        <v>45861</v>
      </c>
      <c r="H936">
        <f>IF(TableRefills3[[#This Row],[prev_refill_end]]="","",TableRefills3[[#This Row],[refill_date]]-TableRefills3[[#This Row],[prev_refill_end]])</f>
        <v>1</v>
      </c>
      <c r="I936">
        <f>IF(TableRefills3[[#This Row],[gap_days]]="",0,IF(TableRefills3[[#This Row],[gap_days]]&gt;30,1,0))</f>
        <v>0</v>
      </c>
      <c r="J936">
        <f>_xlfn.MAXIFS(TableRefills3[discountinuation_flag], TableRefills3[patient_id], A936)</f>
        <v>0</v>
      </c>
      <c r="K936" s="1">
        <f>_xlfn.MINIFS(C:C,A:A,TableRefills3[[#This Row],[patient_id]])</f>
        <v>45781</v>
      </c>
      <c r="L936" s="1">
        <f>TableRefills3[[#This Row],[refill_date]]+TableRefills3[[#This Row],[quantity_days]]</f>
        <v>45890</v>
      </c>
    </row>
    <row r="937" spans="1:12" x14ac:dyDescent="0.25">
      <c r="A937" t="s">
        <v>210</v>
      </c>
      <c r="B937" t="s">
        <v>2194</v>
      </c>
      <c r="C937" s="1">
        <v>45703</v>
      </c>
      <c r="D937" s="9">
        <f t="shared" si="28"/>
        <v>1</v>
      </c>
      <c r="E937">
        <v>28</v>
      </c>
      <c r="F937" s="1" t="str">
        <f t="shared" si="29"/>
        <v/>
      </c>
      <c r="G937" s="1" t="str">
        <f>IF(TableRefills3[[#This Row],[prev_refill_days]]="","",TableRefills3[[#This Row],[prev_refill_days]]+TableRefills3[[#This Row],[quantity_days]])</f>
        <v/>
      </c>
      <c r="H937" t="str">
        <f>IF(TableRefills3[[#This Row],[prev_refill_end]]="","",TableRefills3[[#This Row],[refill_date]]-TableRefills3[[#This Row],[prev_refill_end]])</f>
        <v/>
      </c>
      <c r="I937">
        <f>IF(TableRefills3[[#This Row],[gap_days]]="",0,IF(TableRefills3[[#This Row],[gap_days]]&gt;30,1,0))</f>
        <v>0</v>
      </c>
      <c r="J937">
        <f>_xlfn.MAXIFS(TableRefills3[discountinuation_flag], TableRefills3[patient_id], A937)</f>
        <v>0</v>
      </c>
      <c r="K937" s="1">
        <f>_xlfn.MINIFS(C:C,A:A,TableRefills3[[#This Row],[patient_id]])</f>
        <v>45703</v>
      </c>
      <c r="L937" s="1">
        <f>TableRefills3[[#This Row],[refill_date]]+TableRefills3[[#This Row],[quantity_days]]</f>
        <v>45731</v>
      </c>
    </row>
    <row r="938" spans="1:12" x14ac:dyDescent="0.25">
      <c r="A938" t="s">
        <v>210</v>
      </c>
      <c r="B938" t="s">
        <v>2194</v>
      </c>
      <c r="C938" s="1">
        <v>45732</v>
      </c>
      <c r="D938" s="9">
        <f t="shared" si="28"/>
        <v>2</v>
      </c>
      <c r="E938">
        <v>28</v>
      </c>
      <c r="F938" s="1">
        <f t="shared" si="29"/>
        <v>45703</v>
      </c>
      <c r="G938" s="1">
        <f>IF(TableRefills3[[#This Row],[prev_refill_days]]="","",TableRefills3[[#This Row],[prev_refill_days]]+TableRefills3[[#This Row],[quantity_days]])</f>
        <v>45731</v>
      </c>
      <c r="H938">
        <f>IF(TableRefills3[[#This Row],[prev_refill_end]]="","",TableRefills3[[#This Row],[refill_date]]-TableRefills3[[#This Row],[prev_refill_end]])</f>
        <v>1</v>
      </c>
      <c r="I938">
        <f>IF(TableRefills3[[#This Row],[gap_days]]="",0,IF(TableRefills3[[#This Row],[gap_days]]&gt;30,1,0))</f>
        <v>0</v>
      </c>
      <c r="J938">
        <f>_xlfn.MAXIFS(TableRefills3[discountinuation_flag], TableRefills3[patient_id], A938)</f>
        <v>0</v>
      </c>
      <c r="K938" s="1">
        <f>_xlfn.MINIFS(C:C,A:A,TableRefills3[[#This Row],[patient_id]])</f>
        <v>45703</v>
      </c>
      <c r="L938" s="1">
        <f>TableRefills3[[#This Row],[refill_date]]+TableRefills3[[#This Row],[quantity_days]]</f>
        <v>45760</v>
      </c>
    </row>
    <row r="939" spans="1:12" x14ac:dyDescent="0.25">
      <c r="A939" t="s">
        <v>210</v>
      </c>
      <c r="B939" t="s">
        <v>2194</v>
      </c>
      <c r="C939" s="1">
        <v>45761</v>
      </c>
      <c r="D939" s="9">
        <f t="shared" si="28"/>
        <v>3</v>
      </c>
      <c r="E939">
        <v>28</v>
      </c>
      <c r="F939" s="1">
        <f t="shared" si="29"/>
        <v>45732</v>
      </c>
      <c r="G939" s="1">
        <f>IF(TableRefills3[[#This Row],[prev_refill_days]]="","",TableRefills3[[#This Row],[prev_refill_days]]+TableRefills3[[#This Row],[quantity_days]])</f>
        <v>45760</v>
      </c>
      <c r="H939">
        <f>IF(TableRefills3[[#This Row],[prev_refill_end]]="","",TableRefills3[[#This Row],[refill_date]]-TableRefills3[[#This Row],[prev_refill_end]])</f>
        <v>1</v>
      </c>
      <c r="I939">
        <f>IF(TableRefills3[[#This Row],[gap_days]]="",0,IF(TableRefills3[[#This Row],[gap_days]]&gt;30,1,0))</f>
        <v>0</v>
      </c>
      <c r="J939">
        <f>_xlfn.MAXIFS(TableRefills3[discountinuation_flag], TableRefills3[patient_id], A939)</f>
        <v>0</v>
      </c>
      <c r="K939" s="1">
        <f>_xlfn.MINIFS(C:C,A:A,TableRefills3[[#This Row],[patient_id]])</f>
        <v>45703</v>
      </c>
      <c r="L939" s="1">
        <f>TableRefills3[[#This Row],[refill_date]]+TableRefills3[[#This Row],[quantity_days]]</f>
        <v>45789</v>
      </c>
    </row>
    <row r="940" spans="1:12" x14ac:dyDescent="0.25">
      <c r="A940" t="s">
        <v>210</v>
      </c>
      <c r="B940" t="s">
        <v>2194</v>
      </c>
      <c r="C940" s="1">
        <v>45788</v>
      </c>
      <c r="D940" s="9">
        <f t="shared" si="28"/>
        <v>4</v>
      </c>
      <c r="E940">
        <v>28</v>
      </c>
      <c r="F940" s="1">
        <f t="shared" si="29"/>
        <v>45761</v>
      </c>
      <c r="G940" s="1">
        <f>IF(TableRefills3[[#This Row],[prev_refill_days]]="","",TableRefills3[[#This Row],[prev_refill_days]]+TableRefills3[[#This Row],[quantity_days]])</f>
        <v>45789</v>
      </c>
      <c r="H940">
        <f>IF(TableRefills3[[#This Row],[prev_refill_end]]="","",TableRefills3[[#This Row],[refill_date]]-TableRefills3[[#This Row],[prev_refill_end]])</f>
        <v>-1</v>
      </c>
      <c r="I940">
        <f>IF(TableRefills3[[#This Row],[gap_days]]="",0,IF(TableRefills3[[#This Row],[gap_days]]&gt;30,1,0))</f>
        <v>0</v>
      </c>
      <c r="J940">
        <f>_xlfn.MAXIFS(TableRefills3[discountinuation_flag], TableRefills3[patient_id], A940)</f>
        <v>0</v>
      </c>
      <c r="K940" s="1">
        <f>_xlfn.MINIFS(C:C,A:A,TableRefills3[[#This Row],[patient_id]])</f>
        <v>45703</v>
      </c>
      <c r="L940" s="1">
        <f>TableRefills3[[#This Row],[refill_date]]+TableRefills3[[#This Row],[quantity_days]]</f>
        <v>45816</v>
      </c>
    </row>
    <row r="941" spans="1:12" x14ac:dyDescent="0.25">
      <c r="A941" t="s">
        <v>210</v>
      </c>
      <c r="B941" t="s">
        <v>2194</v>
      </c>
      <c r="C941" s="1">
        <v>45817</v>
      </c>
      <c r="D941" s="9">
        <f t="shared" si="28"/>
        <v>5</v>
      </c>
      <c r="E941">
        <v>28</v>
      </c>
      <c r="F941" s="1">
        <f t="shared" si="29"/>
        <v>45788</v>
      </c>
      <c r="G941" s="1">
        <f>IF(TableRefills3[[#This Row],[prev_refill_days]]="","",TableRefills3[[#This Row],[prev_refill_days]]+TableRefills3[[#This Row],[quantity_days]])</f>
        <v>45816</v>
      </c>
      <c r="H941">
        <f>IF(TableRefills3[[#This Row],[prev_refill_end]]="","",TableRefills3[[#This Row],[refill_date]]-TableRefills3[[#This Row],[prev_refill_end]])</f>
        <v>1</v>
      </c>
      <c r="I941">
        <f>IF(TableRefills3[[#This Row],[gap_days]]="",0,IF(TableRefills3[[#This Row],[gap_days]]&gt;30,1,0))</f>
        <v>0</v>
      </c>
      <c r="J941">
        <f>_xlfn.MAXIFS(TableRefills3[discountinuation_flag], TableRefills3[patient_id], A941)</f>
        <v>0</v>
      </c>
      <c r="K941" s="1">
        <f>_xlfn.MINIFS(C:C,A:A,TableRefills3[[#This Row],[patient_id]])</f>
        <v>45703</v>
      </c>
      <c r="L941" s="1">
        <f>TableRefills3[[#This Row],[refill_date]]+TableRefills3[[#This Row],[quantity_days]]</f>
        <v>45845</v>
      </c>
    </row>
    <row r="942" spans="1:12" x14ac:dyDescent="0.25">
      <c r="A942" t="s">
        <v>211</v>
      </c>
      <c r="B942" t="s">
        <v>2200</v>
      </c>
      <c r="C942" s="1">
        <v>45702</v>
      </c>
      <c r="D942" s="9">
        <f t="shared" si="28"/>
        <v>1</v>
      </c>
      <c r="E942">
        <v>28</v>
      </c>
      <c r="F942" s="1" t="str">
        <f t="shared" si="29"/>
        <v/>
      </c>
      <c r="G942" s="1" t="str">
        <f>IF(TableRefills3[[#This Row],[prev_refill_days]]="","",TableRefills3[[#This Row],[prev_refill_days]]+TableRefills3[[#This Row],[quantity_days]])</f>
        <v/>
      </c>
      <c r="H942" t="str">
        <f>IF(TableRefills3[[#This Row],[prev_refill_end]]="","",TableRefills3[[#This Row],[refill_date]]-TableRefills3[[#This Row],[prev_refill_end]])</f>
        <v/>
      </c>
      <c r="I942">
        <f>IF(TableRefills3[[#This Row],[gap_days]]="",0,IF(TableRefills3[[#This Row],[gap_days]]&gt;30,1,0))</f>
        <v>0</v>
      </c>
      <c r="J942">
        <f>_xlfn.MAXIFS(TableRefills3[discountinuation_flag], TableRefills3[patient_id], A942)</f>
        <v>0</v>
      </c>
      <c r="K942" s="1">
        <f>_xlfn.MINIFS(C:C,A:A,TableRefills3[[#This Row],[patient_id]])</f>
        <v>45702</v>
      </c>
      <c r="L942" s="1">
        <f>TableRefills3[[#This Row],[refill_date]]+TableRefills3[[#This Row],[quantity_days]]</f>
        <v>45730</v>
      </c>
    </row>
    <row r="943" spans="1:12" x14ac:dyDescent="0.25">
      <c r="A943" t="s">
        <v>211</v>
      </c>
      <c r="B943" t="s">
        <v>2200</v>
      </c>
      <c r="C943" s="1">
        <v>45729</v>
      </c>
      <c r="D943" s="9">
        <f t="shared" si="28"/>
        <v>2</v>
      </c>
      <c r="E943">
        <v>28</v>
      </c>
      <c r="F943" s="1">
        <f t="shared" si="29"/>
        <v>45702</v>
      </c>
      <c r="G943" s="1">
        <f>IF(TableRefills3[[#This Row],[prev_refill_days]]="","",TableRefills3[[#This Row],[prev_refill_days]]+TableRefills3[[#This Row],[quantity_days]])</f>
        <v>45730</v>
      </c>
      <c r="H943">
        <f>IF(TableRefills3[[#This Row],[prev_refill_end]]="","",TableRefills3[[#This Row],[refill_date]]-TableRefills3[[#This Row],[prev_refill_end]])</f>
        <v>-1</v>
      </c>
      <c r="I943">
        <f>IF(TableRefills3[[#This Row],[gap_days]]="",0,IF(TableRefills3[[#This Row],[gap_days]]&gt;30,1,0))</f>
        <v>0</v>
      </c>
      <c r="J943">
        <f>_xlfn.MAXIFS(TableRefills3[discountinuation_flag], TableRefills3[patient_id], A943)</f>
        <v>0</v>
      </c>
      <c r="K943" s="1">
        <f>_xlfn.MINIFS(C:C,A:A,TableRefills3[[#This Row],[patient_id]])</f>
        <v>45702</v>
      </c>
      <c r="L943" s="1">
        <f>TableRefills3[[#This Row],[refill_date]]+TableRefills3[[#This Row],[quantity_days]]</f>
        <v>45757</v>
      </c>
    </row>
    <row r="944" spans="1:12" x14ac:dyDescent="0.25">
      <c r="A944" t="s">
        <v>211</v>
      </c>
      <c r="B944" t="s">
        <v>2200</v>
      </c>
      <c r="C944" s="1">
        <v>45757</v>
      </c>
      <c r="D944" s="9">
        <f t="shared" si="28"/>
        <v>3</v>
      </c>
      <c r="E944">
        <v>28</v>
      </c>
      <c r="F944" s="1">
        <f t="shared" si="29"/>
        <v>45729</v>
      </c>
      <c r="G944" s="1">
        <f>IF(TableRefills3[[#This Row],[prev_refill_days]]="","",TableRefills3[[#This Row],[prev_refill_days]]+TableRefills3[[#This Row],[quantity_days]])</f>
        <v>45757</v>
      </c>
      <c r="H944">
        <f>IF(TableRefills3[[#This Row],[prev_refill_end]]="","",TableRefills3[[#This Row],[refill_date]]-TableRefills3[[#This Row],[prev_refill_end]])</f>
        <v>0</v>
      </c>
      <c r="I944">
        <f>IF(TableRefills3[[#This Row],[gap_days]]="",0,IF(TableRefills3[[#This Row],[gap_days]]&gt;30,1,0))</f>
        <v>0</v>
      </c>
      <c r="J944">
        <f>_xlfn.MAXIFS(TableRefills3[discountinuation_flag], TableRefills3[patient_id], A944)</f>
        <v>0</v>
      </c>
      <c r="K944" s="1">
        <f>_xlfn.MINIFS(C:C,A:A,TableRefills3[[#This Row],[patient_id]])</f>
        <v>45702</v>
      </c>
      <c r="L944" s="1">
        <f>TableRefills3[[#This Row],[refill_date]]+TableRefills3[[#This Row],[quantity_days]]</f>
        <v>45785</v>
      </c>
    </row>
    <row r="945" spans="1:12" x14ac:dyDescent="0.25">
      <c r="A945" t="s">
        <v>211</v>
      </c>
      <c r="B945" t="s">
        <v>2200</v>
      </c>
      <c r="C945" s="1">
        <v>45784</v>
      </c>
      <c r="D945" s="9">
        <f t="shared" si="28"/>
        <v>4</v>
      </c>
      <c r="E945">
        <v>28</v>
      </c>
      <c r="F945" s="1">
        <f t="shared" si="29"/>
        <v>45757</v>
      </c>
      <c r="G945" s="1">
        <f>IF(TableRefills3[[#This Row],[prev_refill_days]]="","",TableRefills3[[#This Row],[prev_refill_days]]+TableRefills3[[#This Row],[quantity_days]])</f>
        <v>45785</v>
      </c>
      <c r="H945">
        <f>IF(TableRefills3[[#This Row],[prev_refill_end]]="","",TableRefills3[[#This Row],[refill_date]]-TableRefills3[[#This Row],[prev_refill_end]])</f>
        <v>-1</v>
      </c>
      <c r="I945">
        <f>IF(TableRefills3[[#This Row],[gap_days]]="",0,IF(TableRefills3[[#This Row],[gap_days]]&gt;30,1,0))</f>
        <v>0</v>
      </c>
      <c r="J945">
        <f>_xlfn.MAXIFS(TableRefills3[discountinuation_flag], TableRefills3[patient_id], A945)</f>
        <v>0</v>
      </c>
      <c r="K945" s="1">
        <f>_xlfn.MINIFS(C:C,A:A,TableRefills3[[#This Row],[patient_id]])</f>
        <v>45702</v>
      </c>
      <c r="L945" s="1">
        <f>TableRefills3[[#This Row],[refill_date]]+TableRefills3[[#This Row],[quantity_days]]</f>
        <v>45812</v>
      </c>
    </row>
    <row r="946" spans="1:12" x14ac:dyDescent="0.25">
      <c r="A946" t="s">
        <v>212</v>
      </c>
      <c r="B946" t="s">
        <v>2205</v>
      </c>
      <c r="C946" s="1">
        <v>45684</v>
      </c>
      <c r="D946" s="9">
        <f t="shared" si="28"/>
        <v>1</v>
      </c>
      <c r="E946">
        <v>21</v>
      </c>
      <c r="F946" s="1" t="str">
        <f t="shared" si="29"/>
        <v/>
      </c>
      <c r="G946" s="1" t="str">
        <f>IF(TableRefills3[[#This Row],[prev_refill_days]]="","",TableRefills3[[#This Row],[prev_refill_days]]+TableRefills3[[#This Row],[quantity_days]])</f>
        <v/>
      </c>
      <c r="H946" t="str">
        <f>IF(TableRefills3[[#This Row],[prev_refill_end]]="","",TableRefills3[[#This Row],[refill_date]]-TableRefills3[[#This Row],[prev_refill_end]])</f>
        <v/>
      </c>
      <c r="I946">
        <f>IF(TableRefills3[[#This Row],[gap_days]]="",0,IF(TableRefills3[[#This Row],[gap_days]]&gt;30,1,0))</f>
        <v>0</v>
      </c>
      <c r="J946">
        <f>_xlfn.MAXIFS(TableRefills3[discountinuation_flag], TableRefills3[patient_id], A946)</f>
        <v>0</v>
      </c>
      <c r="K946" s="1">
        <f>_xlfn.MINIFS(C:C,A:A,TableRefills3[[#This Row],[patient_id]])</f>
        <v>45684</v>
      </c>
      <c r="L946" s="1">
        <f>TableRefills3[[#This Row],[refill_date]]+TableRefills3[[#This Row],[quantity_days]]</f>
        <v>45705</v>
      </c>
    </row>
    <row r="947" spans="1:12" x14ac:dyDescent="0.25">
      <c r="A947" t="s">
        <v>212</v>
      </c>
      <c r="B947" t="s">
        <v>2205</v>
      </c>
      <c r="C947" s="1">
        <v>45708</v>
      </c>
      <c r="D947" s="9">
        <f t="shared" si="28"/>
        <v>2</v>
      </c>
      <c r="E947">
        <v>21</v>
      </c>
      <c r="F947" s="1">
        <f t="shared" si="29"/>
        <v>45684</v>
      </c>
      <c r="G947" s="1">
        <f>IF(TableRefills3[[#This Row],[prev_refill_days]]="","",TableRefills3[[#This Row],[prev_refill_days]]+TableRefills3[[#This Row],[quantity_days]])</f>
        <v>45705</v>
      </c>
      <c r="H947">
        <f>IF(TableRefills3[[#This Row],[prev_refill_end]]="","",TableRefills3[[#This Row],[refill_date]]-TableRefills3[[#This Row],[prev_refill_end]])</f>
        <v>3</v>
      </c>
      <c r="I947">
        <f>IF(TableRefills3[[#This Row],[gap_days]]="",0,IF(TableRefills3[[#This Row],[gap_days]]&gt;30,1,0))</f>
        <v>0</v>
      </c>
      <c r="J947">
        <f>_xlfn.MAXIFS(TableRefills3[discountinuation_flag], TableRefills3[patient_id], A947)</f>
        <v>0</v>
      </c>
      <c r="K947" s="1">
        <f>_xlfn.MINIFS(C:C,A:A,TableRefills3[[#This Row],[patient_id]])</f>
        <v>45684</v>
      </c>
      <c r="L947" s="1">
        <f>TableRefills3[[#This Row],[refill_date]]+TableRefills3[[#This Row],[quantity_days]]</f>
        <v>45729</v>
      </c>
    </row>
    <row r="948" spans="1:12" x14ac:dyDescent="0.25">
      <c r="A948" t="s">
        <v>212</v>
      </c>
      <c r="B948" t="s">
        <v>2205</v>
      </c>
      <c r="C948" s="1">
        <v>45731</v>
      </c>
      <c r="D948" s="9">
        <f t="shared" si="28"/>
        <v>3</v>
      </c>
      <c r="E948">
        <v>21</v>
      </c>
      <c r="F948" s="1">
        <f t="shared" si="29"/>
        <v>45708</v>
      </c>
      <c r="G948" s="1">
        <f>IF(TableRefills3[[#This Row],[prev_refill_days]]="","",TableRefills3[[#This Row],[prev_refill_days]]+TableRefills3[[#This Row],[quantity_days]])</f>
        <v>45729</v>
      </c>
      <c r="H948">
        <f>IF(TableRefills3[[#This Row],[prev_refill_end]]="","",TableRefills3[[#This Row],[refill_date]]-TableRefills3[[#This Row],[prev_refill_end]])</f>
        <v>2</v>
      </c>
      <c r="I948">
        <f>IF(TableRefills3[[#This Row],[gap_days]]="",0,IF(TableRefills3[[#This Row],[gap_days]]&gt;30,1,0))</f>
        <v>0</v>
      </c>
      <c r="J948">
        <f>_xlfn.MAXIFS(TableRefills3[discountinuation_flag], TableRefills3[patient_id], A948)</f>
        <v>0</v>
      </c>
      <c r="K948" s="1">
        <f>_xlfn.MINIFS(C:C,A:A,TableRefills3[[#This Row],[patient_id]])</f>
        <v>45684</v>
      </c>
      <c r="L948" s="1">
        <f>TableRefills3[[#This Row],[refill_date]]+TableRefills3[[#This Row],[quantity_days]]</f>
        <v>45752</v>
      </c>
    </row>
    <row r="949" spans="1:12" x14ac:dyDescent="0.25">
      <c r="A949" t="s">
        <v>212</v>
      </c>
      <c r="B949" t="s">
        <v>2205</v>
      </c>
      <c r="C949" s="1">
        <v>45752</v>
      </c>
      <c r="D949" s="9">
        <f t="shared" si="28"/>
        <v>4</v>
      </c>
      <c r="E949">
        <v>21</v>
      </c>
      <c r="F949" s="1">
        <f t="shared" si="29"/>
        <v>45731</v>
      </c>
      <c r="G949" s="1">
        <f>IF(TableRefills3[[#This Row],[prev_refill_days]]="","",TableRefills3[[#This Row],[prev_refill_days]]+TableRefills3[[#This Row],[quantity_days]])</f>
        <v>45752</v>
      </c>
      <c r="H949">
        <f>IF(TableRefills3[[#This Row],[prev_refill_end]]="","",TableRefills3[[#This Row],[refill_date]]-TableRefills3[[#This Row],[prev_refill_end]])</f>
        <v>0</v>
      </c>
      <c r="I949">
        <f>IF(TableRefills3[[#This Row],[gap_days]]="",0,IF(TableRefills3[[#This Row],[gap_days]]&gt;30,1,0))</f>
        <v>0</v>
      </c>
      <c r="J949">
        <f>_xlfn.MAXIFS(TableRefills3[discountinuation_flag], TableRefills3[patient_id], A949)</f>
        <v>0</v>
      </c>
      <c r="K949" s="1">
        <f>_xlfn.MINIFS(C:C,A:A,TableRefills3[[#This Row],[patient_id]])</f>
        <v>45684</v>
      </c>
      <c r="L949" s="1">
        <f>TableRefills3[[#This Row],[refill_date]]+TableRefills3[[#This Row],[quantity_days]]</f>
        <v>45773</v>
      </c>
    </row>
    <row r="950" spans="1:12" x14ac:dyDescent="0.25">
      <c r="A950" t="s">
        <v>213</v>
      </c>
      <c r="B950" t="s">
        <v>2210</v>
      </c>
      <c r="C950" s="1">
        <v>45826</v>
      </c>
      <c r="D950" s="9">
        <f t="shared" si="28"/>
        <v>1</v>
      </c>
      <c r="E950">
        <v>30</v>
      </c>
      <c r="F950" s="1" t="str">
        <f t="shared" si="29"/>
        <v/>
      </c>
      <c r="G950" s="1" t="str">
        <f>IF(TableRefills3[[#This Row],[prev_refill_days]]="","",TableRefills3[[#This Row],[prev_refill_days]]+TableRefills3[[#This Row],[quantity_days]])</f>
        <v/>
      </c>
      <c r="H950" t="str">
        <f>IF(TableRefills3[[#This Row],[prev_refill_end]]="","",TableRefills3[[#This Row],[refill_date]]-TableRefills3[[#This Row],[prev_refill_end]])</f>
        <v/>
      </c>
      <c r="I950">
        <f>IF(TableRefills3[[#This Row],[gap_days]]="",0,IF(TableRefills3[[#This Row],[gap_days]]&gt;30,1,0))</f>
        <v>0</v>
      </c>
      <c r="J950">
        <f>_xlfn.MAXIFS(TableRefills3[discountinuation_flag], TableRefills3[patient_id], A950)</f>
        <v>0</v>
      </c>
      <c r="K950" s="1">
        <f>_xlfn.MINIFS(C:C,A:A,TableRefills3[[#This Row],[patient_id]])</f>
        <v>45826</v>
      </c>
      <c r="L950" s="1">
        <f>TableRefills3[[#This Row],[refill_date]]+TableRefills3[[#This Row],[quantity_days]]</f>
        <v>45856</v>
      </c>
    </row>
    <row r="951" spans="1:12" x14ac:dyDescent="0.25">
      <c r="A951" t="s">
        <v>213</v>
      </c>
      <c r="B951" t="s">
        <v>2210</v>
      </c>
      <c r="C951" s="1">
        <v>45855</v>
      </c>
      <c r="D951" s="9">
        <f t="shared" si="28"/>
        <v>2</v>
      </c>
      <c r="E951">
        <v>30</v>
      </c>
      <c r="F951" s="1">
        <f t="shared" si="29"/>
        <v>45826</v>
      </c>
      <c r="G951" s="1">
        <f>IF(TableRefills3[[#This Row],[prev_refill_days]]="","",TableRefills3[[#This Row],[prev_refill_days]]+TableRefills3[[#This Row],[quantity_days]])</f>
        <v>45856</v>
      </c>
      <c r="H951">
        <f>IF(TableRefills3[[#This Row],[prev_refill_end]]="","",TableRefills3[[#This Row],[refill_date]]-TableRefills3[[#This Row],[prev_refill_end]])</f>
        <v>-1</v>
      </c>
      <c r="I951">
        <f>IF(TableRefills3[[#This Row],[gap_days]]="",0,IF(TableRefills3[[#This Row],[gap_days]]&gt;30,1,0))</f>
        <v>0</v>
      </c>
      <c r="J951">
        <f>_xlfn.MAXIFS(TableRefills3[discountinuation_flag], TableRefills3[patient_id], A951)</f>
        <v>0</v>
      </c>
      <c r="K951" s="1">
        <f>_xlfn.MINIFS(C:C,A:A,TableRefills3[[#This Row],[patient_id]])</f>
        <v>45826</v>
      </c>
      <c r="L951" s="1">
        <f>TableRefills3[[#This Row],[refill_date]]+TableRefills3[[#This Row],[quantity_days]]</f>
        <v>45885</v>
      </c>
    </row>
    <row r="952" spans="1:12" x14ac:dyDescent="0.25">
      <c r="A952" t="s">
        <v>213</v>
      </c>
      <c r="B952" t="s">
        <v>2210</v>
      </c>
      <c r="C952" s="1">
        <v>45883</v>
      </c>
      <c r="D952" s="9">
        <f t="shared" si="28"/>
        <v>3</v>
      </c>
      <c r="E952">
        <v>30</v>
      </c>
      <c r="F952" s="1">
        <f t="shared" si="29"/>
        <v>45855</v>
      </c>
      <c r="G952" s="1">
        <f>IF(TableRefills3[[#This Row],[prev_refill_days]]="","",TableRefills3[[#This Row],[prev_refill_days]]+TableRefills3[[#This Row],[quantity_days]])</f>
        <v>45885</v>
      </c>
      <c r="H952">
        <f>IF(TableRefills3[[#This Row],[prev_refill_end]]="","",TableRefills3[[#This Row],[refill_date]]-TableRefills3[[#This Row],[prev_refill_end]])</f>
        <v>-2</v>
      </c>
      <c r="I952">
        <f>IF(TableRefills3[[#This Row],[gap_days]]="",0,IF(TableRefills3[[#This Row],[gap_days]]&gt;30,1,0))</f>
        <v>0</v>
      </c>
      <c r="J952">
        <f>_xlfn.MAXIFS(TableRefills3[discountinuation_flag], TableRefills3[patient_id], A952)</f>
        <v>0</v>
      </c>
      <c r="K952" s="1">
        <f>_xlfn.MINIFS(C:C,A:A,TableRefills3[[#This Row],[patient_id]])</f>
        <v>45826</v>
      </c>
      <c r="L952" s="1">
        <f>TableRefills3[[#This Row],[refill_date]]+TableRefills3[[#This Row],[quantity_days]]</f>
        <v>45913</v>
      </c>
    </row>
    <row r="953" spans="1:12" x14ac:dyDescent="0.25">
      <c r="A953" t="s">
        <v>213</v>
      </c>
      <c r="B953" t="s">
        <v>2210</v>
      </c>
      <c r="C953" s="1">
        <v>45915</v>
      </c>
      <c r="D953" s="9">
        <f t="shared" si="28"/>
        <v>4</v>
      </c>
      <c r="E953">
        <v>30</v>
      </c>
      <c r="F953" s="1">
        <f t="shared" si="29"/>
        <v>45883</v>
      </c>
      <c r="G953" s="1">
        <f>IF(TableRefills3[[#This Row],[prev_refill_days]]="","",TableRefills3[[#This Row],[prev_refill_days]]+TableRefills3[[#This Row],[quantity_days]])</f>
        <v>45913</v>
      </c>
      <c r="H953">
        <f>IF(TableRefills3[[#This Row],[prev_refill_end]]="","",TableRefills3[[#This Row],[refill_date]]-TableRefills3[[#This Row],[prev_refill_end]])</f>
        <v>2</v>
      </c>
      <c r="I953">
        <f>IF(TableRefills3[[#This Row],[gap_days]]="",0,IF(TableRefills3[[#This Row],[gap_days]]&gt;30,1,0))</f>
        <v>0</v>
      </c>
      <c r="J953">
        <f>_xlfn.MAXIFS(TableRefills3[discountinuation_flag], TableRefills3[patient_id], A953)</f>
        <v>0</v>
      </c>
      <c r="K953" s="1">
        <f>_xlfn.MINIFS(C:C,A:A,TableRefills3[[#This Row],[patient_id]])</f>
        <v>45826</v>
      </c>
      <c r="L953" s="1">
        <f>TableRefills3[[#This Row],[refill_date]]+TableRefills3[[#This Row],[quantity_days]]</f>
        <v>45945</v>
      </c>
    </row>
    <row r="954" spans="1:12" x14ac:dyDescent="0.25">
      <c r="A954" t="s">
        <v>213</v>
      </c>
      <c r="B954" t="s">
        <v>2210</v>
      </c>
      <c r="C954" s="1">
        <v>45948</v>
      </c>
      <c r="D954" s="9">
        <f t="shared" si="28"/>
        <v>5</v>
      </c>
      <c r="E954">
        <v>30</v>
      </c>
      <c r="F954" s="1">
        <f t="shared" si="29"/>
        <v>45915</v>
      </c>
      <c r="G954" s="1">
        <f>IF(TableRefills3[[#This Row],[prev_refill_days]]="","",TableRefills3[[#This Row],[prev_refill_days]]+TableRefills3[[#This Row],[quantity_days]])</f>
        <v>45945</v>
      </c>
      <c r="H954">
        <f>IF(TableRefills3[[#This Row],[prev_refill_end]]="","",TableRefills3[[#This Row],[refill_date]]-TableRefills3[[#This Row],[prev_refill_end]])</f>
        <v>3</v>
      </c>
      <c r="I954">
        <f>IF(TableRefills3[[#This Row],[gap_days]]="",0,IF(TableRefills3[[#This Row],[gap_days]]&gt;30,1,0))</f>
        <v>0</v>
      </c>
      <c r="J954">
        <f>_xlfn.MAXIFS(TableRefills3[discountinuation_flag], TableRefills3[patient_id], A954)</f>
        <v>0</v>
      </c>
      <c r="K954" s="1">
        <f>_xlfn.MINIFS(C:C,A:A,TableRefills3[[#This Row],[patient_id]])</f>
        <v>45826</v>
      </c>
      <c r="L954" s="1">
        <f>TableRefills3[[#This Row],[refill_date]]+TableRefills3[[#This Row],[quantity_days]]</f>
        <v>45978</v>
      </c>
    </row>
    <row r="955" spans="1:12" x14ac:dyDescent="0.25">
      <c r="A955" t="s">
        <v>214</v>
      </c>
      <c r="B955" t="s">
        <v>2216</v>
      </c>
      <c r="C955" s="1">
        <v>45787</v>
      </c>
      <c r="D955" s="9">
        <f t="shared" si="28"/>
        <v>1</v>
      </c>
      <c r="E955">
        <v>30</v>
      </c>
      <c r="F955" s="1" t="str">
        <f t="shared" si="29"/>
        <v/>
      </c>
      <c r="G955" s="1" t="str">
        <f>IF(TableRefills3[[#This Row],[prev_refill_days]]="","",TableRefills3[[#This Row],[prev_refill_days]]+TableRefills3[[#This Row],[quantity_days]])</f>
        <v/>
      </c>
      <c r="H955" t="str">
        <f>IF(TableRefills3[[#This Row],[prev_refill_end]]="","",TableRefills3[[#This Row],[refill_date]]-TableRefills3[[#This Row],[prev_refill_end]])</f>
        <v/>
      </c>
      <c r="I955">
        <f>IF(TableRefills3[[#This Row],[gap_days]]="",0,IF(TableRefills3[[#This Row],[gap_days]]&gt;30,1,0))</f>
        <v>0</v>
      </c>
      <c r="J955">
        <f>_xlfn.MAXIFS(TableRefills3[discountinuation_flag], TableRefills3[patient_id], A955)</f>
        <v>0</v>
      </c>
      <c r="K955" s="1">
        <f>_xlfn.MINIFS(C:C,A:A,TableRefills3[[#This Row],[patient_id]])</f>
        <v>45787</v>
      </c>
      <c r="L955" s="1">
        <f>TableRefills3[[#This Row],[refill_date]]+TableRefills3[[#This Row],[quantity_days]]</f>
        <v>45817</v>
      </c>
    </row>
    <row r="956" spans="1:12" x14ac:dyDescent="0.25">
      <c r="A956" t="s">
        <v>214</v>
      </c>
      <c r="B956" t="s">
        <v>2216</v>
      </c>
      <c r="C956" s="1">
        <v>45815</v>
      </c>
      <c r="D956" s="9">
        <f t="shared" si="28"/>
        <v>2</v>
      </c>
      <c r="E956">
        <v>30</v>
      </c>
      <c r="F956" s="1">
        <f t="shared" si="29"/>
        <v>45787</v>
      </c>
      <c r="G956" s="1">
        <f>IF(TableRefills3[[#This Row],[prev_refill_days]]="","",TableRefills3[[#This Row],[prev_refill_days]]+TableRefills3[[#This Row],[quantity_days]])</f>
        <v>45817</v>
      </c>
      <c r="H956">
        <f>IF(TableRefills3[[#This Row],[prev_refill_end]]="","",TableRefills3[[#This Row],[refill_date]]-TableRefills3[[#This Row],[prev_refill_end]])</f>
        <v>-2</v>
      </c>
      <c r="I956">
        <f>IF(TableRefills3[[#This Row],[gap_days]]="",0,IF(TableRefills3[[#This Row],[gap_days]]&gt;30,1,0))</f>
        <v>0</v>
      </c>
      <c r="J956">
        <f>_xlfn.MAXIFS(TableRefills3[discountinuation_flag], TableRefills3[patient_id], A956)</f>
        <v>0</v>
      </c>
      <c r="K956" s="1">
        <f>_xlfn.MINIFS(C:C,A:A,TableRefills3[[#This Row],[patient_id]])</f>
        <v>45787</v>
      </c>
      <c r="L956" s="1">
        <f>TableRefills3[[#This Row],[refill_date]]+TableRefills3[[#This Row],[quantity_days]]</f>
        <v>45845</v>
      </c>
    </row>
    <row r="957" spans="1:12" x14ac:dyDescent="0.25">
      <c r="A957" t="s">
        <v>214</v>
      </c>
      <c r="B957" t="s">
        <v>2216</v>
      </c>
      <c r="C957" s="1">
        <v>45842</v>
      </c>
      <c r="D957" s="9">
        <f t="shared" si="28"/>
        <v>3</v>
      </c>
      <c r="E957">
        <v>30</v>
      </c>
      <c r="F957" s="1">
        <f t="shared" si="29"/>
        <v>45815</v>
      </c>
      <c r="G957" s="1">
        <f>IF(TableRefills3[[#This Row],[prev_refill_days]]="","",TableRefills3[[#This Row],[prev_refill_days]]+TableRefills3[[#This Row],[quantity_days]])</f>
        <v>45845</v>
      </c>
      <c r="H957">
        <f>IF(TableRefills3[[#This Row],[prev_refill_end]]="","",TableRefills3[[#This Row],[refill_date]]-TableRefills3[[#This Row],[prev_refill_end]])</f>
        <v>-3</v>
      </c>
      <c r="I957">
        <f>IF(TableRefills3[[#This Row],[gap_days]]="",0,IF(TableRefills3[[#This Row],[gap_days]]&gt;30,1,0))</f>
        <v>0</v>
      </c>
      <c r="J957">
        <f>_xlfn.MAXIFS(TableRefills3[discountinuation_flag], TableRefills3[patient_id], A957)</f>
        <v>0</v>
      </c>
      <c r="K957" s="1">
        <f>_xlfn.MINIFS(C:C,A:A,TableRefills3[[#This Row],[patient_id]])</f>
        <v>45787</v>
      </c>
      <c r="L957" s="1">
        <f>TableRefills3[[#This Row],[refill_date]]+TableRefills3[[#This Row],[quantity_days]]</f>
        <v>45872</v>
      </c>
    </row>
    <row r="958" spans="1:12" x14ac:dyDescent="0.25">
      <c r="A958" t="s">
        <v>214</v>
      </c>
      <c r="B958" t="s">
        <v>2216</v>
      </c>
      <c r="C958" s="1">
        <v>45870</v>
      </c>
      <c r="D958" s="9">
        <f t="shared" si="28"/>
        <v>4</v>
      </c>
      <c r="E958">
        <v>30</v>
      </c>
      <c r="F958" s="1">
        <f t="shared" si="29"/>
        <v>45842</v>
      </c>
      <c r="G958" s="1">
        <f>IF(TableRefills3[[#This Row],[prev_refill_days]]="","",TableRefills3[[#This Row],[prev_refill_days]]+TableRefills3[[#This Row],[quantity_days]])</f>
        <v>45872</v>
      </c>
      <c r="H958">
        <f>IF(TableRefills3[[#This Row],[prev_refill_end]]="","",TableRefills3[[#This Row],[refill_date]]-TableRefills3[[#This Row],[prev_refill_end]])</f>
        <v>-2</v>
      </c>
      <c r="I958">
        <f>IF(TableRefills3[[#This Row],[gap_days]]="",0,IF(TableRefills3[[#This Row],[gap_days]]&gt;30,1,0))</f>
        <v>0</v>
      </c>
      <c r="J958">
        <f>_xlfn.MAXIFS(TableRefills3[discountinuation_flag], TableRefills3[patient_id], A958)</f>
        <v>0</v>
      </c>
      <c r="K958" s="1">
        <f>_xlfn.MINIFS(C:C,A:A,TableRefills3[[#This Row],[patient_id]])</f>
        <v>45787</v>
      </c>
      <c r="L958" s="1">
        <f>TableRefills3[[#This Row],[refill_date]]+TableRefills3[[#This Row],[quantity_days]]</f>
        <v>45900</v>
      </c>
    </row>
    <row r="959" spans="1:12" x14ac:dyDescent="0.25">
      <c r="A959" t="s">
        <v>214</v>
      </c>
      <c r="B959" t="s">
        <v>2216</v>
      </c>
      <c r="C959" s="1">
        <v>45900</v>
      </c>
      <c r="D959" s="9">
        <f t="shared" si="28"/>
        <v>5</v>
      </c>
      <c r="E959">
        <v>30</v>
      </c>
      <c r="F959" s="1">
        <f t="shared" si="29"/>
        <v>45870</v>
      </c>
      <c r="G959" s="1">
        <f>IF(TableRefills3[[#This Row],[prev_refill_days]]="","",TableRefills3[[#This Row],[prev_refill_days]]+TableRefills3[[#This Row],[quantity_days]])</f>
        <v>45900</v>
      </c>
      <c r="H959">
        <f>IF(TableRefills3[[#This Row],[prev_refill_end]]="","",TableRefills3[[#This Row],[refill_date]]-TableRefills3[[#This Row],[prev_refill_end]])</f>
        <v>0</v>
      </c>
      <c r="I959">
        <f>IF(TableRefills3[[#This Row],[gap_days]]="",0,IF(TableRefills3[[#This Row],[gap_days]]&gt;30,1,0))</f>
        <v>0</v>
      </c>
      <c r="J959">
        <f>_xlfn.MAXIFS(TableRefills3[discountinuation_flag], TableRefills3[patient_id], A959)</f>
        <v>0</v>
      </c>
      <c r="K959" s="1">
        <f>_xlfn.MINIFS(C:C,A:A,TableRefills3[[#This Row],[patient_id]])</f>
        <v>45787</v>
      </c>
      <c r="L959" s="1">
        <f>TableRefills3[[#This Row],[refill_date]]+TableRefills3[[#This Row],[quantity_days]]</f>
        <v>45930</v>
      </c>
    </row>
    <row r="960" spans="1:12" x14ac:dyDescent="0.25">
      <c r="A960" t="s">
        <v>214</v>
      </c>
      <c r="B960" t="s">
        <v>2216</v>
      </c>
      <c r="C960" s="1">
        <v>45928</v>
      </c>
      <c r="D960" s="9">
        <f t="shared" si="28"/>
        <v>6</v>
      </c>
      <c r="E960">
        <v>30</v>
      </c>
      <c r="F960" s="1">
        <f t="shared" si="29"/>
        <v>45900</v>
      </c>
      <c r="G960" s="1">
        <f>IF(TableRefills3[[#This Row],[prev_refill_days]]="","",TableRefills3[[#This Row],[prev_refill_days]]+TableRefills3[[#This Row],[quantity_days]])</f>
        <v>45930</v>
      </c>
      <c r="H960">
        <f>IF(TableRefills3[[#This Row],[prev_refill_end]]="","",TableRefills3[[#This Row],[refill_date]]-TableRefills3[[#This Row],[prev_refill_end]])</f>
        <v>-2</v>
      </c>
      <c r="I960">
        <f>IF(TableRefills3[[#This Row],[gap_days]]="",0,IF(TableRefills3[[#This Row],[gap_days]]&gt;30,1,0))</f>
        <v>0</v>
      </c>
      <c r="J960">
        <f>_xlfn.MAXIFS(TableRefills3[discountinuation_flag], TableRefills3[patient_id], A960)</f>
        <v>0</v>
      </c>
      <c r="K960" s="1">
        <f>_xlfn.MINIFS(C:C,A:A,TableRefills3[[#This Row],[patient_id]])</f>
        <v>45787</v>
      </c>
      <c r="L960" s="1">
        <f>TableRefills3[[#This Row],[refill_date]]+TableRefills3[[#This Row],[quantity_days]]</f>
        <v>45958</v>
      </c>
    </row>
    <row r="961" spans="1:12" x14ac:dyDescent="0.25">
      <c r="A961" t="s">
        <v>215</v>
      </c>
      <c r="B961" t="s">
        <v>2223</v>
      </c>
      <c r="C961" s="1">
        <v>45765</v>
      </c>
      <c r="D961" s="9">
        <f t="shared" si="28"/>
        <v>1</v>
      </c>
      <c r="E961">
        <v>21</v>
      </c>
      <c r="F961" s="1" t="str">
        <f t="shared" si="29"/>
        <v/>
      </c>
      <c r="G961" s="1" t="str">
        <f>IF(TableRefills3[[#This Row],[prev_refill_days]]="","",TableRefills3[[#This Row],[prev_refill_days]]+TableRefills3[[#This Row],[quantity_days]])</f>
        <v/>
      </c>
      <c r="H961" t="str">
        <f>IF(TableRefills3[[#This Row],[prev_refill_end]]="","",TableRefills3[[#This Row],[refill_date]]-TableRefills3[[#This Row],[prev_refill_end]])</f>
        <v/>
      </c>
      <c r="I961">
        <f>IF(TableRefills3[[#This Row],[gap_days]]="",0,IF(TableRefills3[[#This Row],[gap_days]]&gt;30,1,0))</f>
        <v>0</v>
      </c>
      <c r="J961">
        <f>_xlfn.MAXIFS(TableRefills3[discountinuation_flag], TableRefills3[patient_id], A961)</f>
        <v>0</v>
      </c>
      <c r="K961" s="1">
        <f>_xlfn.MINIFS(C:C,A:A,TableRefills3[[#This Row],[patient_id]])</f>
        <v>45765</v>
      </c>
      <c r="L961" s="1">
        <f>TableRefills3[[#This Row],[refill_date]]+TableRefills3[[#This Row],[quantity_days]]</f>
        <v>45786</v>
      </c>
    </row>
    <row r="962" spans="1:12" x14ac:dyDescent="0.25">
      <c r="A962" t="s">
        <v>215</v>
      </c>
      <c r="B962" t="s">
        <v>2223</v>
      </c>
      <c r="C962" s="1">
        <v>45786</v>
      </c>
      <c r="D962" s="9">
        <f t="shared" ref="D962:D1025" si="30">IF(A962=A961, D961+1, 1)</f>
        <v>2</v>
      </c>
      <c r="E962">
        <v>21</v>
      </c>
      <c r="F962" s="1">
        <f t="shared" ref="F962:F1025" si="31">IF(A961=A962,C961,"")</f>
        <v>45765</v>
      </c>
      <c r="G962" s="1">
        <f>IF(TableRefills3[[#This Row],[prev_refill_days]]="","",TableRefills3[[#This Row],[prev_refill_days]]+TableRefills3[[#This Row],[quantity_days]])</f>
        <v>45786</v>
      </c>
      <c r="H962">
        <f>IF(TableRefills3[[#This Row],[prev_refill_end]]="","",TableRefills3[[#This Row],[refill_date]]-TableRefills3[[#This Row],[prev_refill_end]])</f>
        <v>0</v>
      </c>
      <c r="I962">
        <f>IF(TableRefills3[[#This Row],[gap_days]]="",0,IF(TableRefills3[[#This Row],[gap_days]]&gt;30,1,0))</f>
        <v>0</v>
      </c>
      <c r="J962">
        <f>_xlfn.MAXIFS(TableRefills3[discountinuation_flag], TableRefills3[patient_id], A962)</f>
        <v>0</v>
      </c>
      <c r="K962" s="1">
        <f>_xlfn.MINIFS(C:C,A:A,TableRefills3[[#This Row],[patient_id]])</f>
        <v>45765</v>
      </c>
      <c r="L962" s="1">
        <f>TableRefills3[[#This Row],[refill_date]]+TableRefills3[[#This Row],[quantity_days]]</f>
        <v>45807</v>
      </c>
    </row>
    <row r="963" spans="1:12" x14ac:dyDescent="0.25">
      <c r="A963" t="s">
        <v>215</v>
      </c>
      <c r="B963" t="s">
        <v>2223</v>
      </c>
      <c r="C963" s="1">
        <v>45809</v>
      </c>
      <c r="D963" s="9">
        <f t="shared" si="30"/>
        <v>3</v>
      </c>
      <c r="E963">
        <v>21</v>
      </c>
      <c r="F963" s="1">
        <f t="shared" si="31"/>
        <v>45786</v>
      </c>
      <c r="G963" s="1">
        <f>IF(TableRefills3[[#This Row],[prev_refill_days]]="","",TableRefills3[[#This Row],[prev_refill_days]]+TableRefills3[[#This Row],[quantity_days]])</f>
        <v>45807</v>
      </c>
      <c r="H963">
        <f>IF(TableRefills3[[#This Row],[prev_refill_end]]="","",TableRefills3[[#This Row],[refill_date]]-TableRefills3[[#This Row],[prev_refill_end]])</f>
        <v>2</v>
      </c>
      <c r="I963">
        <f>IF(TableRefills3[[#This Row],[gap_days]]="",0,IF(TableRefills3[[#This Row],[gap_days]]&gt;30,1,0))</f>
        <v>0</v>
      </c>
      <c r="J963">
        <f>_xlfn.MAXIFS(TableRefills3[discountinuation_flag], TableRefills3[patient_id], A963)</f>
        <v>0</v>
      </c>
      <c r="K963" s="1">
        <f>_xlfn.MINIFS(C:C,A:A,TableRefills3[[#This Row],[patient_id]])</f>
        <v>45765</v>
      </c>
      <c r="L963" s="1">
        <f>TableRefills3[[#This Row],[refill_date]]+TableRefills3[[#This Row],[quantity_days]]</f>
        <v>45830</v>
      </c>
    </row>
    <row r="964" spans="1:12" x14ac:dyDescent="0.25">
      <c r="A964" t="s">
        <v>215</v>
      </c>
      <c r="B964" t="s">
        <v>2223</v>
      </c>
      <c r="C964" s="1">
        <v>45830</v>
      </c>
      <c r="D964" s="9">
        <f t="shared" si="30"/>
        <v>4</v>
      </c>
      <c r="E964">
        <v>21</v>
      </c>
      <c r="F964" s="1">
        <f t="shared" si="31"/>
        <v>45809</v>
      </c>
      <c r="G964" s="1">
        <f>IF(TableRefills3[[#This Row],[prev_refill_days]]="","",TableRefills3[[#This Row],[prev_refill_days]]+TableRefills3[[#This Row],[quantity_days]])</f>
        <v>45830</v>
      </c>
      <c r="H964">
        <f>IF(TableRefills3[[#This Row],[prev_refill_end]]="","",TableRefills3[[#This Row],[refill_date]]-TableRefills3[[#This Row],[prev_refill_end]])</f>
        <v>0</v>
      </c>
      <c r="I964">
        <f>IF(TableRefills3[[#This Row],[gap_days]]="",0,IF(TableRefills3[[#This Row],[gap_days]]&gt;30,1,0))</f>
        <v>0</v>
      </c>
      <c r="J964">
        <f>_xlfn.MAXIFS(TableRefills3[discountinuation_flag], TableRefills3[patient_id], A964)</f>
        <v>0</v>
      </c>
      <c r="K964" s="1">
        <f>_xlfn.MINIFS(C:C,A:A,TableRefills3[[#This Row],[patient_id]])</f>
        <v>45765</v>
      </c>
      <c r="L964" s="1">
        <f>TableRefills3[[#This Row],[refill_date]]+TableRefills3[[#This Row],[quantity_days]]</f>
        <v>45851</v>
      </c>
    </row>
    <row r="965" spans="1:12" x14ac:dyDescent="0.25">
      <c r="A965" t="s">
        <v>215</v>
      </c>
      <c r="B965" t="s">
        <v>2223</v>
      </c>
      <c r="C965" s="1">
        <v>45848</v>
      </c>
      <c r="D965" s="9">
        <f t="shared" si="30"/>
        <v>5</v>
      </c>
      <c r="E965">
        <v>21</v>
      </c>
      <c r="F965" s="1">
        <f t="shared" si="31"/>
        <v>45830</v>
      </c>
      <c r="G965" s="1">
        <f>IF(TableRefills3[[#This Row],[prev_refill_days]]="","",TableRefills3[[#This Row],[prev_refill_days]]+TableRefills3[[#This Row],[quantity_days]])</f>
        <v>45851</v>
      </c>
      <c r="H965">
        <f>IF(TableRefills3[[#This Row],[prev_refill_end]]="","",TableRefills3[[#This Row],[refill_date]]-TableRefills3[[#This Row],[prev_refill_end]])</f>
        <v>-3</v>
      </c>
      <c r="I965">
        <f>IF(TableRefills3[[#This Row],[gap_days]]="",0,IF(TableRefills3[[#This Row],[gap_days]]&gt;30,1,0))</f>
        <v>0</v>
      </c>
      <c r="J965">
        <f>_xlfn.MAXIFS(TableRefills3[discountinuation_flag], TableRefills3[patient_id], A965)</f>
        <v>0</v>
      </c>
      <c r="K965" s="1">
        <f>_xlfn.MINIFS(C:C,A:A,TableRefills3[[#This Row],[patient_id]])</f>
        <v>45765</v>
      </c>
      <c r="L965" s="1">
        <f>TableRefills3[[#This Row],[refill_date]]+TableRefills3[[#This Row],[quantity_days]]</f>
        <v>45869</v>
      </c>
    </row>
    <row r="966" spans="1:12" x14ac:dyDescent="0.25">
      <c r="A966" t="s">
        <v>215</v>
      </c>
      <c r="B966" t="s">
        <v>2223</v>
      </c>
      <c r="C966" s="1">
        <v>45866</v>
      </c>
      <c r="D966" s="9">
        <f t="shared" si="30"/>
        <v>6</v>
      </c>
      <c r="E966">
        <v>21</v>
      </c>
      <c r="F966" s="1">
        <f t="shared" si="31"/>
        <v>45848</v>
      </c>
      <c r="G966" s="1">
        <f>IF(TableRefills3[[#This Row],[prev_refill_days]]="","",TableRefills3[[#This Row],[prev_refill_days]]+TableRefills3[[#This Row],[quantity_days]])</f>
        <v>45869</v>
      </c>
      <c r="H966">
        <f>IF(TableRefills3[[#This Row],[prev_refill_end]]="","",TableRefills3[[#This Row],[refill_date]]-TableRefills3[[#This Row],[prev_refill_end]])</f>
        <v>-3</v>
      </c>
      <c r="I966">
        <f>IF(TableRefills3[[#This Row],[gap_days]]="",0,IF(TableRefills3[[#This Row],[gap_days]]&gt;30,1,0))</f>
        <v>0</v>
      </c>
      <c r="J966">
        <f>_xlfn.MAXIFS(TableRefills3[discountinuation_flag], TableRefills3[patient_id], A966)</f>
        <v>0</v>
      </c>
      <c r="K966" s="1">
        <f>_xlfn.MINIFS(C:C,A:A,TableRefills3[[#This Row],[patient_id]])</f>
        <v>45765</v>
      </c>
      <c r="L966" s="1">
        <f>TableRefills3[[#This Row],[refill_date]]+TableRefills3[[#This Row],[quantity_days]]</f>
        <v>45887</v>
      </c>
    </row>
    <row r="967" spans="1:12" x14ac:dyDescent="0.25">
      <c r="A967" t="s">
        <v>216</v>
      </c>
      <c r="B967" t="s">
        <v>2230</v>
      </c>
      <c r="C967" s="1">
        <v>45728</v>
      </c>
      <c r="D967" s="9">
        <f t="shared" si="30"/>
        <v>1</v>
      </c>
      <c r="E967">
        <v>21</v>
      </c>
      <c r="F967" s="1" t="str">
        <f t="shared" si="31"/>
        <v/>
      </c>
      <c r="G967" s="1" t="str">
        <f>IF(TableRefills3[[#This Row],[prev_refill_days]]="","",TableRefills3[[#This Row],[prev_refill_days]]+TableRefills3[[#This Row],[quantity_days]])</f>
        <v/>
      </c>
      <c r="H967" t="str">
        <f>IF(TableRefills3[[#This Row],[prev_refill_end]]="","",TableRefills3[[#This Row],[refill_date]]-TableRefills3[[#This Row],[prev_refill_end]])</f>
        <v/>
      </c>
      <c r="I967">
        <f>IF(TableRefills3[[#This Row],[gap_days]]="",0,IF(TableRefills3[[#This Row],[gap_days]]&gt;30,1,0))</f>
        <v>0</v>
      </c>
      <c r="J967">
        <f>_xlfn.MAXIFS(TableRefills3[discountinuation_flag], TableRefills3[patient_id], A967)</f>
        <v>0</v>
      </c>
      <c r="K967" s="1">
        <f>_xlfn.MINIFS(C:C,A:A,TableRefills3[[#This Row],[patient_id]])</f>
        <v>45728</v>
      </c>
      <c r="L967" s="1">
        <f>TableRefills3[[#This Row],[refill_date]]+TableRefills3[[#This Row],[quantity_days]]</f>
        <v>45749</v>
      </c>
    </row>
    <row r="968" spans="1:12" x14ac:dyDescent="0.25">
      <c r="A968" t="s">
        <v>216</v>
      </c>
      <c r="B968" t="s">
        <v>2230</v>
      </c>
      <c r="C968" s="1">
        <v>45752</v>
      </c>
      <c r="D968" s="9">
        <f t="shared" si="30"/>
        <v>2</v>
      </c>
      <c r="E968">
        <v>21</v>
      </c>
      <c r="F968" s="1">
        <f t="shared" si="31"/>
        <v>45728</v>
      </c>
      <c r="G968" s="1">
        <f>IF(TableRefills3[[#This Row],[prev_refill_days]]="","",TableRefills3[[#This Row],[prev_refill_days]]+TableRefills3[[#This Row],[quantity_days]])</f>
        <v>45749</v>
      </c>
      <c r="H968">
        <f>IF(TableRefills3[[#This Row],[prev_refill_end]]="","",TableRefills3[[#This Row],[refill_date]]-TableRefills3[[#This Row],[prev_refill_end]])</f>
        <v>3</v>
      </c>
      <c r="I968">
        <f>IF(TableRefills3[[#This Row],[gap_days]]="",0,IF(TableRefills3[[#This Row],[gap_days]]&gt;30,1,0))</f>
        <v>0</v>
      </c>
      <c r="J968">
        <f>_xlfn.MAXIFS(TableRefills3[discountinuation_flag], TableRefills3[patient_id], A968)</f>
        <v>0</v>
      </c>
      <c r="K968" s="1">
        <f>_xlfn.MINIFS(C:C,A:A,TableRefills3[[#This Row],[patient_id]])</f>
        <v>45728</v>
      </c>
      <c r="L968" s="1">
        <f>TableRefills3[[#This Row],[refill_date]]+TableRefills3[[#This Row],[quantity_days]]</f>
        <v>45773</v>
      </c>
    </row>
    <row r="969" spans="1:12" x14ac:dyDescent="0.25">
      <c r="A969" t="s">
        <v>216</v>
      </c>
      <c r="B969" t="s">
        <v>2230</v>
      </c>
      <c r="C969" s="1">
        <v>45775</v>
      </c>
      <c r="D969" s="9">
        <f t="shared" si="30"/>
        <v>3</v>
      </c>
      <c r="E969">
        <v>21</v>
      </c>
      <c r="F969" s="1">
        <f t="shared" si="31"/>
        <v>45752</v>
      </c>
      <c r="G969" s="1">
        <f>IF(TableRefills3[[#This Row],[prev_refill_days]]="","",TableRefills3[[#This Row],[prev_refill_days]]+TableRefills3[[#This Row],[quantity_days]])</f>
        <v>45773</v>
      </c>
      <c r="H969">
        <f>IF(TableRefills3[[#This Row],[prev_refill_end]]="","",TableRefills3[[#This Row],[refill_date]]-TableRefills3[[#This Row],[prev_refill_end]])</f>
        <v>2</v>
      </c>
      <c r="I969">
        <f>IF(TableRefills3[[#This Row],[gap_days]]="",0,IF(TableRefills3[[#This Row],[gap_days]]&gt;30,1,0))</f>
        <v>0</v>
      </c>
      <c r="J969">
        <f>_xlfn.MAXIFS(TableRefills3[discountinuation_flag], TableRefills3[patient_id], A969)</f>
        <v>0</v>
      </c>
      <c r="K969" s="1">
        <f>_xlfn.MINIFS(C:C,A:A,TableRefills3[[#This Row],[patient_id]])</f>
        <v>45728</v>
      </c>
      <c r="L969" s="1">
        <f>TableRefills3[[#This Row],[refill_date]]+TableRefills3[[#This Row],[quantity_days]]</f>
        <v>45796</v>
      </c>
    </row>
    <row r="970" spans="1:12" x14ac:dyDescent="0.25">
      <c r="A970" t="s">
        <v>216</v>
      </c>
      <c r="B970" t="s">
        <v>2230</v>
      </c>
      <c r="C970" s="1">
        <v>45799</v>
      </c>
      <c r="D970" s="9">
        <f t="shared" si="30"/>
        <v>4</v>
      </c>
      <c r="E970">
        <v>21</v>
      </c>
      <c r="F970" s="1">
        <f t="shared" si="31"/>
        <v>45775</v>
      </c>
      <c r="G970" s="1">
        <f>IF(TableRefills3[[#This Row],[prev_refill_days]]="","",TableRefills3[[#This Row],[prev_refill_days]]+TableRefills3[[#This Row],[quantity_days]])</f>
        <v>45796</v>
      </c>
      <c r="H970">
        <f>IF(TableRefills3[[#This Row],[prev_refill_end]]="","",TableRefills3[[#This Row],[refill_date]]-TableRefills3[[#This Row],[prev_refill_end]])</f>
        <v>3</v>
      </c>
      <c r="I970">
        <f>IF(TableRefills3[[#This Row],[gap_days]]="",0,IF(TableRefills3[[#This Row],[gap_days]]&gt;30,1,0))</f>
        <v>0</v>
      </c>
      <c r="J970">
        <f>_xlfn.MAXIFS(TableRefills3[discountinuation_flag], TableRefills3[patient_id], A970)</f>
        <v>0</v>
      </c>
      <c r="K970" s="1">
        <f>_xlfn.MINIFS(C:C,A:A,TableRefills3[[#This Row],[patient_id]])</f>
        <v>45728</v>
      </c>
      <c r="L970" s="1">
        <f>TableRefills3[[#This Row],[refill_date]]+TableRefills3[[#This Row],[quantity_days]]</f>
        <v>45820</v>
      </c>
    </row>
    <row r="971" spans="1:12" x14ac:dyDescent="0.25">
      <c r="A971" t="s">
        <v>216</v>
      </c>
      <c r="B971" t="s">
        <v>2230</v>
      </c>
      <c r="C971" s="1">
        <v>45821</v>
      </c>
      <c r="D971" s="9">
        <f t="shared" si="30"/>
        <v>5</v>
      </c>
      <c r="E971">
        <v>21</v>
      </c>
      <c r="F971" s="1">
        <f t="shared" si="31"/>
        <v>45799</v>
      </c>
      <c r="G971" s="1">
        <f>IF(TableRefills3[[#This Row],[prev_refill_days]]="","",TableRefills3[[#This Row],[prev_refill_days]]+TableRefills3[[#This Row],[quantity_days]])</f>
        <v>45820</v>
      </c>
      <c r="H971">
        <f>IF(TableRefills3[[#This Row],[prev_refill_end]]="","",TableRefills3[[#This Row],[refill_date]]-TableRefills3[[#This Row],[prev_refill_end]])</f>
        <v>1</v>
      </c>
      <c r="I971">
        <f>IF(TableRefills3[[#This Row],[gap_days]]="",0,IF(TableRefills3[[#This Row],[gap_days]]&gt;30,1,0))</f>
        <v>0</v>
      </c>
      <c r="J971">
        <f>_xlfn.MAXIFS(TableRefills3[discountinuation_flag], TableRefills3[patient_id], A971)</f>
        <v>0</v>
      </c>
      <c r="K971" s="1">
        <f>_xlfn.MINIFS(C:C,A:A,TableRefills3[[#This Row],[patient_id]])</f>
        <v>45728</v>
      </c>
      <c r="L971" s="1">
        <f>TableRefills3[[#This Row],[refill_date]]+TableRefills3[[#This Row],[quantity_days]]</f>
        <v>45842</v>
      </c>
    </row>
    <row r="972" spans="1:12" x14ac:dyDescent="0.25">
      <c r="A972" t="s">
        <v>217</v>
      </c>
      <c r="B972" t="s">
        <v>2236</v>
      </c>
      <c r="C972" s="1">
        <v>45745</v>
      </c>
      <c r="D972" s="9">
        <f t="shared" si="30"/>
        <v>1</v>
      </c>
      <c r="E972">
        <v>21</v>
      </c>
      <c r="F972" s="1" t="str">
        <f t="shared" si="31"/>
        <v/>
      </c>
      <c r="G972" s="1" t="str">
        <f>IF(TableRefills3[[#This Row],[prev_refill_days]]="","",TableRefills3[[#This Row],[prev_refill_days]]+TableRefills3[[#This Row],[quantity_days]])</f>
        <v/>
      </c>
      <c r="H972" t="str">
        <f>IF(TableRefills3[[#This Row],[prev_refill_end]]="","",TableRefills3[[#This Row],[refill_date]]-TableRefills3[[#This Row],[prev_refill_end]])</f>
        <v/>
      </c>
      <c r="I972">
        <f>IF(TableRefills3[[#This Row],[gap_days]]="",0,IF(TableRefills3[[#This Row],[gap_days]]&gt;30,1,0))</f>
        <v>0</v>
      </c>
      <c r="J972">
        <f>_xlfn.MAXIFS(TableRefills3[discountinuation_flag], TableRefills3[patient_id], A972)</f>
        <v>0</v>
      </c>
      <c r="K972" s="1">
        <f>_xlfn.MINIFS(C:C,A:A,TableRefills3[[#This Row],[patient_id]])</f>
        <v>45745</v>
      </c>
      <c r="L972" s="1">
        <f>TableRefills3[[#This Row],[refill_date]]+TableRefills3[[#This Row],[quantity_days]]</f>
        <v>45766</v>
      </c>
    </row>
    <row r="973" spans="1:12" x14ac:dyDescent="0.25">
      <c r="A973" t="s">
        <v>217</v>
      </c>
      <c r="B973" t="s">
        <v>2236</v>
      </c>
      <c r="C973" s="1">
        <v>45763</v>
      </c>
      <c r="D973" s="9">
        <f t="shared" si="30"/>
        <v>2</v>
      </c>
      <c r="E973">
        <v>21</v>
      </c>
      <c r="F973" s="1">
        <f t="shared" si="31"/>
        <v>45745</v>
      </c>
      <c r="G973" s="1">
        <f>IF(TableRefills3[[#This Row],[prev_refill_days]]="","",TableRefills3[[#This Row],[prev_refill_days]]+TableRefills3[[#This Row],[quantity_days]])</f>
        <v>45766</v>
      </c>
      <c r="H973">
        <f>IF(TableRefills3[[#This Row],[prev_refill_end]]="","",TableRefills3[[#This Row],[refill_date]]-TableRefills3[[#This Row],[prev_refill_end]])</f>
        <v>-3</v>
      </c>
      <c r="I973">
        <f>IF(TableRefills3[[#This Row],[gap_days]]="",0,IF(TableRefills3[[#This Row],[gap_days]]&gt;30,1,0))</f>
        <v>0</v>
      </c>
      <c r="J973">
        <f>_xlfn.MAXIFS(TableRefills3[discountinuation_flag], TableRefills3[patient_id], A973)</f>
        <v>0</v>
      </c>
      <c r="K973" s="1">
        <f>_xlfn.MINIFS(C:C,A:A,TableRefills3[[#This Row],[patient_id]])</f>
        <v>45745</v>
      </c>
      <c r="L973" s="1">
        <f>TableRefills3[[#This Row],[refill_date]]+TableRefills3[[#This Row],[quantity_days]]</f>
        <v>45784</v>
      </c>
    </row>
    <row r="974" spans="1:12" x14ac:dyDescent="0.25">
      <c r="A974" t="s">
        <v>217</v>
      </c>
      <c r="B974" t="s">
        <v>2236</v>
      </c>
      <c r="C974" s="1">
        <v>45787</v>
      </c>
      <c r="D974" s="9">
        <f t="shared" si="30"/>
        <v>3</v>
      </c>
      <c r="E974">
        <v>21</v>
      </c>
      <c r="F974" s="1">
        <f t="shared" si="31"/>
        <v>45763</v>
      </c>
      <c r="G974" s="1">
        <f>IF(TableRefills3[[#This Row],[prev_refill_days]]="","",TableRefills3[[#This Row],[prev_refill_days]]+TableRefills3[[#This Row],[quantity_days]])</f>
        <v>45784</v>
      </c>
      <c r="H974">
        <f>IF(TableRefills3[[#This Row],[prev_refill_end]]="","",TableRefills3[[#This Row],[refill_date]]-TableRefills3[[#This Row],[prev_refill_end]])</f>
        <v>3</v>
      </c>
      <c r="I974">
        <f>IF(TableRefills3[[#This Row],[gap_days]]="",0,IF(TableRefills3[[#This Row],[gap_days]]&gt;30,1,0))</f>
        <v>0</v>
      </c>
      <c r="J974">
        <f>_xlfn.MAXIFS(TableRefills3[discountinuation_flag], TableRefills3[patient_id], A974)</f>
        <v>0</v>
      </c>
      <c r="K974" s="1">
        <f>_xlfn.MINIFS(C:C,A:A,TableRefills3[[#This Row],[patient_id]])</f>
        <v>45745</v>
      </c>
      <c r="L974" s="1">
        <f>TableRefills3[[#This Row],[refill_date]]+TableRefills3[[#This Row],[quantity_days]]</f>
        <v>45808</v>
      </c>
    </row>
    <row r="975" spans="1:12" x14ac:dyDescent="0.25">
      <c r="A975" t="s">
        <v>217</v>
      </c>
      <c r="B975" t="s">
        <v>2236</v>
      </c>
      <c r="C975" s="1">
        <v>45810</v>
      </c>
      <c r="D975" s="9">
        <f t="shared" si="30"/>
        <v>4</v>
      </c>
      <c r="E975">
        <v>21</v>
      </c>
      <c r="F975" s="1">
        <f t="shared" si="31"/>
        <v>45787</v>
      </c>
      <c r="G975" s="1">
        <f>IF(TableRefills3[[#This Row],[prev_refill_days]]="","",TableRefills3[[#This Row],[prev_refill_days]]+TableRefills3[[#This Row],[quantity_days]])</f>
        <v>45808</v>
      </c>
      <c r="H975">
        <f>IF(TableRefills3[[#This Row],[prev_refill_end]]="","",TableRefills3[[#This Row],[refill_date]]-TableRefills3[[#This Row],[prev_refill_end]])</f>
        <v>2</v>
      </c>
      <c r="I975">
        <f>IF(TableRefills3[[#This Row],[gap_days]]="",0,IF(TableRefills3[[#This Row],[gap_days]]&gt;30,1,0))</f>
        <v>0</v>
      </c>
      <c r="J975">
        <f>_xlfn.MAXIFS(TableRefills3[discountinuation_flag], TableRefills3[patient_id], A975)</f>
        <v>0</v>
      </c>
      <c r="K975" s="1">
        <f>_xlfn.MINIFS(C:C,A:A,TableRefills3[[#This Row],[patient_id]])</f>
        <v>45745</v>
      </c>
      <c r="L975" s="1">
        <f>TableRefills3[[#This Row],[refill_date]]+TableRefills3[[#This Row],[quantity_days]]</f>
        <v>45831</v>
      </c>
    </row>
    <row r="976" spans="1:12" x14ac:dyDescent="0.25">
      <c r="A976" t="s">
        <v>218</v>
      </c>
      <c r="B976" t="s">
        <v>2241</v>
      </c>
      <c r="C976" s="1">
        <v>45773</v>
      </c>
      <c r="D976" s="9">
        <f t="shared" si="30"/>
        <v>1</v>
      </c>
      <c r="E976">
        <v>21</v>
      </c>
      <c r="F976" s="1" t="str">
        <f t="shared" si="31"/>
        <v/>
      </c>
      <c r="G976" s="1" t="str">
        <f>IF(TableRefills3[[#This Row],[prev_refill_days]]="","",TableRefills3[[#This Row],[prev_refill_days]]+TableRefills3[[#This Row],[quantity_days]])</f>
        <v/>
      </c>
      <c r="H976" t="str">
        <f>IF(TableRefills3[[#This Row],[prev_refill_end]]="","",TableRefills3[[#This Row],[refill_date]]-TableRefills3[[#This Row],[prev_refill_end]])</f>
        <v/>
      </c>
      <c r="I976">
        <f>IF(TableRefills3[[#This Row],[gap_days]]="",0,IF(TableRefills3[[#This Row],[gap_days]]&gt;30,1,0))</f>
        <v>0</v>
      </c>
      <c r="J976">
        <f>_xlfn.MAXIFS(TableRefills3[discountinuation_flag], TableRefills3[patient_id], A976)</f>
        <v>0</v>
      </c>
      <c r="K976" s="1">
        <f>_xlfn.MINIFS(C:C,A:A,TableRefills3[[#This Row],[patient_id]])</f>
        <v>45773</v>
      </c>
      <c r="L976" s="1">
        <f>TableRefills3[[#This Row],[refill_date]]+TableRefills3[[#This Row],[quantity_days]]</f>
        <v>45794</v>
      </c>
    </row>
    <row r="977" spans="1:12" x14ac:dyDescent="0.25">
      <c r="A977" t="s">
        <v>218</v>
      </c>
      <c r="B977" t="s">
        <v>2241</v>
      </c>
      <c r="C977" s="1">
        <v>45794</v>
      </c>
      <c r="D977" s="9">
        <f t="shared" si="30"/>
        <v>2</v>
      </c>
      <c r="E977">
        <v>21</v>
      </c>
      <c r="F977" s="1">
        <f t="shared" si="31"/>
        <v>45773</v>
      </c>
      <c r="G977" s="1">
        <f>IF(TableRefills3[[#This Row],[prev_refill_days]]="","",TableRefills3[[#This Row],[prev_refill_days]]+TableRefills3[[#This Row],[quantity_days]])</f>
        <v>45794</v>
      </c>
      <c r="H977">
        <f>IF(TableRefills3[[#This Row],[prev_refill_end]]="","",TableRefills3[[#This Row],[refill_date]]-TableRefills3[[#This Row],[prev_refill_end]])</f>
        <v>0</v>
      </c>
      <c r="I977">
        <f>IF(TableRefills3[[#This Row],[gap_days]]="",0,IF(TableRefills3[[#This Row],[gap_days]]&gt;30,1,0))</f>
        <v>0</v>
      </c>
      <c r="J977">
        <f>_xlfn.MAXIFS(TableRefills3[discountinuation_flag], TableRefills3[patient_id], A977)</f>
        <v>0</v>
      </c>
      <c r="K977" s="1">
        <f>_xlfn.MINIFS(C:C,A:A,TableRefills3[[#This Row],[patient_id]])</f>
        <v>45773</v>
      </c>
      <c r="L977" s="1">
        <f>TableRefills3[[#This Row],[refill_date]]+TableRefills3[[#This Row],[quantity_days]]</f>
        <v>45815</v>
      </c>
    </row>
    <row r="978" spans="1:12" x14ac:dyDescent="0.25">
      <c r="A978" t="s">
        <v>218</v>
      </c>
      <c r="B978" t="s">
        <v>2241</v>
      </c>
      <c r="C978" s="1">
        <v>45816</v>
      </c>
      <c r="D978" s="9">
        <f t="shared" si="30"/>
        <v>3</v>
      </c>
      <c r="E978">
        <v>21</v>
      </c>
      <c r="F978" s="1">
        <f t="shared" si="31"/>
        <v>45794</v>
      </c>
      <c r="G978" s="1">
        <f>IF(TableRefills3[[#This Row],[prev_refill_days]]="","",TableRefills3[[#This Row],[prev_refill_days]]+TableRefills3[[#This Row],[quantity_days]])</f>
        <v>45815</v>
      </c>
      <c r="H978">
        <f>IF(TableRefills3[[#This Row],[prev_refill_end]]="","",TableRefills3[[#This Row],[refill_date]]-TableRefills3[[#This Row],[prev_refill_end]])</f>
        <v>1</v>
      </c>
      <c r="I978">
        <f>IF(TableRefills3[[#This Row],[gap_days]]="",0,IF(TableRefills3[[#This Row],[gap_days]]&gt;30,1,0))</f>
        <v>0</v>
      </c>
      <c r="J978">
        <f>_xlfn.MAXIFS(TableRefills3[discountinuation_flag], TableRefills3[patient_id], A978)</f>
        <v>0</v>
      </c>
      <c r="K978" s="1">
        <f>_xlfn.MINIFS(C:C,A:A,TableRefills3[[#This Row],[patient_id]])</f>
        <v>45773</v>
      </c>
      <c r="L978" s="1">
        <f>TableRefills3[[#This Row],[refill_date]]+TableRefills3[[#This Row],[quantity_days]]</f>
        <v>45837</v>
      </c>
    </row>
    <row r="979" spans="1:12" x14ac:dyDescent="0.25">
      <c r="A979" t="s">
        <v>218</v>
      </c>
      <c r="B979" t="s">
        <v>2241</v>
      </c>
      <c r="C979" s="1">
        <v>45840</v>
      </c>
      <c r="D979" s="9">
        <f t="shared" si="30"/>
        <v>4</v>
      </c>
      <c r="E979">
        <v>21</v>
      </c>
      <c r="F979" s="1">
        <f t="shared" si="31"/>
        <v>45816</v>
      </c>
      <c r="G979" s="1">
        <f>IF(TableRefills3[[#This Row],[prev_refill_days]]="","",TableRefills3[[#This Row],[prev_refill_days]]+TableRefills3[[#This Row],[quantity_days]])</f>
        <v>45837</v>
      </c>
      <c r="H979">
        <f>IF(TableRefills3[[#This Row],[prev_refill_end]]="","",TableRefills3[[#This Row],[refill_date]]-TableRefills3[[#This Row],[prev_refill_end]])</f>
        <v>3</v>
      </c>
      <c r="I979">
        <f>IF(TableRefills3[[#This Row],[gap_days]]="",0,IF(TableRefills3[[#This Row],[gap_days]]&gt;30,1,0))</f>
        <v>0</v>
      </c>
      <c r="J979">
        <f>_xlfn.MAXIFS(TableRefills3[discountinuation_flag], TableRefills3[patient_id], A979)</f>
        <v>0</v>
      </c>
      <c r="K979" s="1">
        <f>_xlfn.MINIFS(C:C,A:A,TableRefills3[[#This Row],[patient_id]])</f>
        <v>45773</v>
      </c>
      <c r="L979" s="1">
        <f>TableRefills3[[#This Row],[refill_date]]+TableRefills3[[#This Row],[quantity_days]]</f>
        <v>45861</v>
      </c>
    </row>
    <row r="980" spans="1:12" x14ac:dyDescent="0.25">
      <c r="A980" t="s">
        <v>218</v>
      </c>
      <c r="B980" t="s">
        <v>2241</v>
      </c>
      <c r="C980" s="1">
        <v>45859</v>
      </c>
      <c r="D980" s="9">
        <f t="shared" si="30"/>
        <v>5</v>
      </c>
      <c r="E980">
        <v>21</v>
      </c>
      <c r="F980" s="1">
        <f t="shared" si="31"/>
        <v>45840</v>
      </c>
      <c r="G980" s="1">
        <f>IF(TableRefills3[[#This Row],[prev_refill_days]]="","",TableRefills3[[#This Row],[prev_refill_days]]+TableRefills3[[#This Row],[quantity_days]])</f>
        <v>45861</v>
      </c>
      <c r="H980">
        <f>IF(TableRefills3[[#This Row],[prev_refill_end]]="","",TableRefills3[[#This Row],[refill_date]]-TableRefills3[[#This Row],[prev_refill_end]])</f>
        <v>-2</v>
      </c>
      <c r="I980">
        <f>IF(TableRefills3[[#This Row],[gap_days]]="",0,IF(TableRefills3[[#This Row],[gap_days]]&gt;30,1,0))</f>
        <v>0</v>
      </c>
      <c r="J980">
        <f>_xlfn.MAXIFS(TableRefills3[discountinuation_flag], TableRefills3[patient_id], A980)</f>
        <v>0</v>
      </c>
      <c r="K980" s="1">
        <f>_xlfn.MINIFS(C:C,A:A,TableRefills3[[#This Row],[patient_id]])</f>
        <v>45773</v>
      </c>
      <c r="L980" s="1">
        <f>TableRefills3[[#This Row],[refill_date]]+TableRefills3[[#This Row],[quantity_days]]</f>
        <v>45880</v>
      </c>
    </row>
    <row r="981" spans="1:12" x14ac:dyDescent="0.25">
      <c r="A981" t="s">
        <v>219</v>
      </c>
      <c r="B981" t="s">
        <v>2247</v>
      </c>
      <c r="C981" s="1">
        <v>45693</v>
      </c>
      <c r="D981" s="9">
        <f t="shared" si="30"/>
        <v>1</v>
      </c>
      <c r="E981">
        <v>28</v>
      </c>
      <c r="F981" s="1" t="str">
        <f t="shared" si="31"/>
        <v/>
      </c>
      <c r="G981" s="1" t="str">
        <f>IF(TableRefills3[[#This Row],[prev_refill_days]]="","",TableRefills3[[#This Row],[prev_refill_days]]+TableRefills3[[#This Row],[quantity_days]])</f>
        <v/>
      </c>
      <c r="H981" t="str">
        <f>IF(TableRefills3[[#This Row],[prev_refill_end]]="","",TableRefills3[[#This Row],[refill_date]]-TableRefills3[[#This Row],[prev_refill_end]])</f>
        <v/>
      </c>
      <c r="I981">
        <f>IF(TableRefills3[[#This Row],[gap_days]]="",0,IF(TableRefills3[[#This Row],[gap_days]]&gt;30,1,0))</f>
        <v>0</v>
      </c>
      <c r="J981">
        <f>_xlfn.MAXIFS(TableRefills3[discountinuation_flag], TableRefills3[patient_id], A981)</f>
        <v>0</v>
      </c>
      <c r="K981" s="1">
        <f>_xlfn.MINIFS(C:C,A:A,TableRefills3[[#This Row],[patient_id]])</f>
        <v>45693</v>
      </c>
      <c r="L981" s="1">
        <f>TableRefills3[[#This Row],[refill_date]]+TableRefills3[[#This Row],[quantity_days]]</f>
        <v>45721</v>
      </c>
    </row>
    <row r="982" spans="1:12" x14ac:dyDescent="0.25">
      <c r="A982" t="s">
        <v>219</v>
      </c>
      <c r="B982" t="s">
        <v>2247</v>
      </c>
      <c r="C982" s="1">
        <v>45723</v>
      </c>
      <c r="D982" s="9">
        <f t="shared" si="30"/>
        <v>2</v>
      </c>
      <c r="E982">
        <v>28</v>
      </c>
      <c r="F982" s="1">
        <f t="shared" si="31"/>
        <v>45693</v>
      </c>
      <c r="G982" s="1">
        <f>IF(TableRefills3[[#This Row],[prev_refill_days]]="","",TableRefills3[[#This Row],[prev_refill_days]]+TableRefills3[[#This Row],[quantity_days]])</f>
        <v>45721</v>
      </c>
      <c r="H982">
        <f>IF(TableRefills3[[#This Row],[prev_refill_end]]="","",TableRefills3[[#This Row],[refill_date]]-TableRefills3[[#This Row],[prev_refill_end]])</f>
        <v>2</v>
      </c>
      <c r="I982">
        <f>IF(TableRefills3[[#This Row],[gap_days]]="",0,IF(TableRefills3[[#This Row],[gap_days]]&gt;30,1,0))</f>
        <v>0</v>
      </c>
      <c r="J982">
        <f>_xlfn.MAXIFS(TableRefills3[discountinuation_flag], TableRefills3[patient_id], A982)</f>
        <v>0</v>
      </c>
      <c r="K982" s="1">
        <f>_xlfn.MINIFS(C:C,A:A,TableRefills3[[#This Row],[patient_id]])</f>
        <v>45693</v>
      </c>
      <c r="L982" s="1">
        <f>TableRefills3[[#This Row],[refill_date]]+TableRefills3[[#This Row],[quantity_days]]</f>
        <v>45751</v>
      </c>
    </row>
    <row r="983" spans="1:12" x14ac:dyDescent="0.25">
      <c r="A983" t="s">
        <v>219</v>
      </c>
      <c r="B983" t="s">
        <v>2247</v>
      </c>
      <c r="C983" s="1">
        <v>45752</v>
      </c>
      <c r="D983" s="9">
        <f t="shared" si="30"/>
        <v>3</v>
      </c>
      <c r="E983">
        <v>28</v>
      </c>
      <c r="F983" s="1">
        <f t="shared" si="31"/>
        <v>45723</v>
      </c>
      <c r="G983" s="1">
        <f>IF(TableRefills3[[#This Row],[prev_refill_days]]="","",TableRefills3[[#This Row],[prev_refill_days]]+TableRefills3[[#This Row],[quantity_days]])</f>
        <v>45751</v>
      </c>
      <c r="H983">
        <f>IF(TableRefills3[[#This Row],[prev_refill_end]]="","",TableRefills3[[#This Row],[refill_date]]-TableRefills3[[#This Row],[prev_refill_end]])</f>
        <v>1</v>
      </c>
      <c r="I983">
        <f>IF(TableRefills3[[#This Row],[gap_days]]="",0,IF(TableRefills3[[#This Row],[gap_days]]&gt;30,1,0))</f>
        <v>0</v>
      </c>
      <c r="J983">
        <f>_xlfn.MAXIFS(TableRefills3[discountinuation_flag], TableRefills3[patient_id], A983)</f>
        <v>0</v>
      </c>
      <c r="K983" s="1">
        <f>_xlfn.MINIFS(C:C,A:A,TableRefills3[[#This Row],[patient_id]])</f>
        <v>45693</v>
      </c>
      <c r="L983" s="1">
        <f>TableRefills3[[#This Row],[refill_date]]+TableRefills3[[#This Row],[quantity_days]]</f>
        <v>45780</v>
      </c>
    </row>
    <row r="984" spans="1:12" x14ac:dyDescent="0.25">
      <c r="A984" t="s">
        <v>219</v>
      </c>
      <c r="B984" t="s">
        <v>2247</v>
      </c>
      <c r="C984" s="1">
        <v>45779</v>
      </c>
      <c r="D984" s="9">
        <f t="shared" si="30"/>
        <v>4</v>
      </c>
      <c r="E984">
        <v>28</v>
      </c>
      <c r="F984" s="1">
        <f t="shared" si="31"/>
        <v>45752</v>
      </c>
      <c r="G984" s="1">
        <f>IF(TableRefills3[[#This Row],[prev_refill_days]]="","",TableRefills3[[#This Row],[prev_refill_days]]+TableRefills3[[#This Row],[quantity_days]])</f>
        <v>45780</v>
      </c>
      <c r="H984">
        <f>IF(TableRefills3[[#This Row],[prev_refill_end]]="","",TableRefills3[[#This Row],[refill_date]]-TableRefills3[[#This Row],[prev_refill_end]])</f>
        <v>-1</v>
      </c>
      <c r="I984">
        <f>IF(TableRefills3[[#This Row],[gap_days]]="",0,IF(TableRefills3[[#This Row],[gap_days]]&gt;30,1,0))</f>
        <v>0</v>
      </c>
      <c r="J984">
        <f>_xlfn.MAXIFS(TableRefills3[discountinuation_flag], TableRefills3[patient_id], A984)</f>
        <v>0</v>
      </c>
      <c r="K984" s="1">
        <f>_xlfn.MINIFS(C:C,A:A,TableRefills3[[#This Row],[patient_id]])</f>
        <v>45693</v>
      </c>
      <c r="L984" s="1">
        <f>TableRefills3[[#This Row],[refill_date]]+TableRefills3[[#This Row],[quantity_days]]</f>
        <v>45807</v>
      </c>
    </row>
    <row r="985" spans="1:12" x14ac:dyDescent="0.25">
      <c r="A985" t="s">
        <v>219</v>
      </c>
      <c r="B985" t="s">
        <v>2247</v>
      </c>
      <c r="C985" s="1">
        <v>45809</v>
      </c>
      <c r="D985" s="9">
        <f t="shared" si="30"/>
        <v>5</v>
      </c>
      <c r="E985">
        <v>28</v>
      </c>
      <c r="F985" s="1">
        <f t="shared" si="31"/>
        <v>45779</v>
      </c>
      <c r="G985" s="1">
        <f>IF(TableRefills3[[#This Row],[prev_refill_days]]="","",TableRefills3[[#This Row],[prev_refill_days]]+TableRefills3[[#This Row],[quantity_days]])</f>
        <v>45807</v>
      </c>
      <c r="H985">
        <f>IF(TableRefills3[[#This Row],[prev_refill_end]]="","",TableRefills3[[#This Row],[refill_date]]-TableRefills3[[#This Row],[prev_refill_end]])</f>
        <v>2</v>
      </c>
      <c r="I985">
        <f>IF(TableRefills3[[#This Row],[gap_days]]="",0,IF(TableRefills3[[#This Row],[gap_days]]&gt;30,1,0))</f>
        <v>0</v>
      </c>
      <c r="J985">
        <f>_xlfn.MAXIFS(TableRefills3[discountinuation_flag], TableRefills3[patient_id], A985)</f>
        <v>0</v>
      </c>
      <c r="K985" s="1">
        <f>_xlfn.MINIFS(C:C,A:A,TableRefills3[[#This Row],[patient_id]])</f>
        <v>45693</v>
      </c>
      <c r="L985" s="1">
        <f>TableRefills3[[#This Row],[refill_date]]+TableRefills3[[#This Row],[quantity_days]]</f>
        <v>45837</v>
      </c>
    </row>
    <row r="986" spans="1:12" x14ac:dyDescent="0.25">
      <c r="A986" t="s">
        <v>219</v>
      </c>
      <c r="B986" t="s">
        <v>2247</v>
      </c>
      <c r="C986" s="1">
        <v>45836</v>
      </c>
      <c r="D986" s="9">
        <f t="shared" si="30"/>
        <v>6</v>
      </c>
      <c r="E986">
        <v>28</v>
      </c>
      <c r="F986" s="1">
        <f t="shared" si="31"/>
        <v>45809</v>
      </c>
      <c r="G986" s="1">
        <f>IF(TableRefills3[[#This Row],[prev_refill_days]]="","",TableRefills3[[#This Row],[prev_refill_days]]+TableRefills3[[#This Row],[quantity_days]])</f>
        <v>45837</v>
      </c>
      <c r="H986">
        <f>IF(TableRefills3[[#This Row],[prev_refill_end]]="","",TableRefills3[[#This Row],[refill_date]]-TableRefills3[[#This Row],[prev_refill_end]])</f>
        <v>-1</v>
      </c>
      <c r="I986">
        <f>IF(TableRefills3[[#This Row],[gap_days]]="",0,IF(TableRefills3[[#This Row],[gap_days]]&gt;30,1,0))</f>
        <v>0</v>
      </c>
      <c r="J986">
        <f>_xlfn.MAXIFS(TableRefills3[discountinuation_flag], TableRefills3[patient_id], A986)</f>
        <v>0</v>
      </c>
      <c r="K986" s="1">
        <f>_xlfn.MINIFS(C:C,A:A,TableRefills3[[#This Row],[patient_id]])</f>
        <v>45693</v>
      </c>
      <c r="L986" s="1">
        <f>TableRefills3[[#This Row],[refill_date]]+TableRefills3[[#This Row],[quantity_days]]</f>
        <v>45864</v>
      </c>
    </row>
    <row r="987" spans="1:12" x14ac:dyDescent="0.25">
      <c r="A987" t="s">
        <v>220</v>
      </c>
      <c r="B987" t="s">
        <v>2254</v>
      </c>
      <c r="C987" s="1">
        <v>45812</v>
      </c>
      <c r="D987" s="9">
        <f t="shared" si="30"/>
        <v>1</v>
      </c>
      <c r="E987">
        <v>21</v>
      </c>
      <c r="F987" s="1" t="str">
        <f t="shared" si="31"/>
        <v/>
      </c>
      <c r="G987" s="1" t="str">
        <f>IF(TableRefills3[[#This Row],[prev_refill_days]]="","",TableRefills3[[#This Row],[prev_refill_days]]+TableRefills3[[#This Row],[quantity_days]])</f>
        <v/>
      </c>
      <c r="H987" t="str">
        <f>IF(TableRefills3[[#This Row],[prev_refill_end]]="","",TableRefills3[[#This Row],[refill_date]]-TableRefills3[[#This Row],[prev_refill_end]])</f>
        <v/>
      </c>
      <c r="I987">
        <f>IF(TableRefills3[[#This Row],[gap_days]]="",0,IF(TableRefills3[[#This Row],[gap_days]]&gt;30,1,0))</f>
        <v>0</v>
      </c>
      <c r="J987">
        <f>_xlfn.MAXIFS(TableRefills3[discountinuation_flag], TableRefills3[patient_id], A987)</f>
        <v>0</v>
      </c>
      <c r="K987" s="1">
        <f>_xlfn.MINIFS(C:C,A:A,TableRefills3[[#This Row],[patient_id]])</f>
        <v>45812</v>
      </c>
      <c r="L987" s="1">
        <f>TableRefills3[[#This Row],[refill_date]]+TableRefills3[[#This Row],[quantity_days]]</f>
        <v>45833</v>
      </c>
    </row>
    <row r="988" spans="1:12" x14ac:dyDescent="0.25">
      <c r="A988" t="s">
        <v>220</v>
      </c>
      <c r="B988" t="s">
        <v>2254</v>
      </c>
      <c r="C988" s="1">
        <v>45836</v>
      </c>
      <c r="D988" s="9">
        <f t="shared" si="30"/>
        <v>2</v>
      </c>
      <c r="E988">
        <v>21</v>
      </c>
      <c r="F988" s="1">
        <f t="shared" si="31"/>
        <v>45812</v>
      </c>
      <c r="G988" s="1">
        <f>IF(TableRefills3[[#This Row],[prev_refill_days]]="","",TableRefills3[[#This Row],[prev_refill_days]]+TableRefills3[[#This Row],[quantity_days]])</f>
        <v>45833</v>
      </c>
      <c r="H988">
        <f>IF(TableRefills3[[#This Row],[prev_refill_end]]="","",TableRefills3[[#This Row],[refill_date]]-TableRefills3[[#This Row],[prev_refill_end]])</f>
        <v>3</v>
      </c>
      <c r="I988">
        <f>IF(TableRefills3[[#This Row],[gap_days]]="",0,IF(TableRefills3[[#This Row],[gap_days]]&gt;30,1,0))</f>
        <v>0</v>
      </c>
      <c r="J988">
        <f>_xlfn.MAXIFS(TableRefills3[discountinuation_flag], TableRefills3[patient_id], A988)</f>
        <v>0</v>
      </c>
      <c r="K988" s="1">
        <f>_xlfn.MINIFS(C:C,A:A,TableRefills3[[#This Row],[patient_id]])</f>
        <v>45812</v>
      </c>
      <c r="L988" s="1">
        <f>TableRefills3[[#This Row],[refill_date]]+TableRefills3[[#This Row],[quantity_days]]</f>
        <v>45857</v>
      </c>
    </row>
    <row r="989" spans="1:12" x14ac:dyDescent="0.25">
      <c r="A989" t="s">
        <v>220</v>
      </c>
      <c r="B989" t="s">
        <v>2254</v>
      </c>
      <c r="C989" s="1">
        <v>45859</v>
      </c>
      <c r="D989" s="9">
        <f t="shared" si="30"/>
        <v>3</v>
      </c>
      <c r="E989">
        <v>21</v>
      </c>
      <c r="F989" s="1">
        <f t="shared" si="31"/>
        <v>45836</v>
      </c>
      <c r="G989" s="1">
        <f>IF(TableRefills3[[#This Row],[prev_refill_days]]="","",TableRefills3[[#This Row],[prev_refill_days]]+TableRefills3[[#This Row],[quantity_days]])</f>
        <v>45857</v>
      </c>
      <c r="H989">
        <f>IF(TableRefills3[[#This Row],[prev_refill_end]]="","",TableRefills3[[#This Row],[refill_date]]-TableRefills3[[#This Row],[prev_refill_end]])</f>
        <v>2</v>
      </c>
      <c r="I989">
        <f>IF(TableRefills3[[#This Row],[gap_days]]="",0,IF(TableRefills3[[#This Row],[gap_days]]&gt;30,1,0))</f>
        <v>0</v>
      </c>
      <c r="J989">
        <f>_xlfn.MAXIFS(TableRefills3[discountinuation_flag], TableRefills3[patient_id], A989)</f>
        <v>0</v>
      </c>
      <c r="K989" s="1">
        <f>_xlfn.MINIFS(C:C,A:A,TableRefills3[[#This Row],[patient_id]])</f>
        <v>45812</v>
      </c>
      <c r="L989" s="1">
        <f>TableRefills3[[#This Row],[refill_date]]+TableRefills3[[#This Row],[quantity_days]]</f>
        <v>45880</v>
      </c>
    </row>
    <row r="990" spans="1:12" x14ac:dyDescent="0.25">
      <c r="A990" t="s">
        <v>220</v>
      </c>
      <c r="B990" t="s">
        <v>2254</v>
      </c>
      <c r="C990" s="1">
        <v>45881</v>
      </c>
      <c r="D990" s="9">
        <f t="shared" si="30"/>
        <v>4</v>
      </c>
      <c r="E990">
        <v>21</v>
      </c>
      <c r="F990" s="1">
        <f t="shared" si="31"/>
        <v>45859</v>
      </c>
      <c r="G990" s="1">
        <f>IF(TableRefills3[[#This Row],[prev_refill_days]]="","",TableRefills3[[#This Row],[prev_refill_days]]+TableRefills3[[#This Row],[quantity_days]])</f>
        <v>45880</v>
      </c>
      <c r="H990">
        <f>IF(TableRefills3[[#This Row],[prev_refill_end]]="","",TableRefills3[[#This Row],[refill_date]]-TableRefills3[[#This Row],[prev_refill_end]])</f>
        <v>1</v>
      </c>
      <c r="I990">
        <f>IF(TableRefills3[[#This Row],[gap_days]]="",0,IF(TableRefills3[[#This Row],[gap_days]]&gt;30,1,0))</f>
        <v>0</v>
      </c>
      <c r="J990">
        <f>_xlfn.MAXIFS(TableRefills3[discountinuation_flag], TableRefills3[patient_id], A990)</f>
        <v>0</v>
      </c>
      <c r="K990" s="1">
        <f>_xlfn.MINIFS(C:C,A:A,TableRefills3[[#This Row],[patient_id]])</f>
        <v>45812</v>
      </c>
      <c r="L990" s="1">
        <f>TableRefills3[[#This Row],[refill_date]]+TableRefills3[[#This Row],[quantity_days]]</f>
        <v>45902</v>
      </c>
    </row>
    <row r="991" spans="1:12" x14ac:dyDescent="0.25">
      <c r="A991" t="s">
        <v>220</v>
      </c>
      <c r="B991" t="s">
        <v>2254</v>
      </c>
      <c r="C991" s="1">
        <v>45899</v>
      </c>
      <c r="D991" s="9">
        <f t="shared" si="30"/>
        <v>5</v>
      </c>
      <c r="E991">
        <v>21</v>
      </c>
      <c r="F991" s="1">
        <f t="shared" si="31"/>
        <v>45881</v>
      </c>
      <c r="G991" s="1">
        <f>IF(TableRefills3[[#This Row],[prev_refill_days]]="","",TableRefills3[[#This Row],[prev_refill_days]]+TableRefills3[[#This Row],[quantity_days]])</f>
        <v>45902</v>
      </c>
      <c r="H991">
        <f>IF(TableRefills3[[#This Row],[prev_refill_end]]="","",TableRefills3[[#This Row],[refill_date]]-TableRefills3[[#This Row],[prev_refill_end]])</f>
        <v>-3</v>
      </c>
      <c r="I991">
        <f>IF(TableRefills3[[#This Row],[gap_days]]="",0,IF(TableRefills3[[#This Row],[gap_days]]&gt;30,1,0))</f>
        <v>0</v>
      </c>
      <c r="J991">
        <f>_xlfn.MAXIFS(TableRefills3[discountinuation_flag], TableRefills3[patient_id], A991)</f>
        <v>0</v>
      </c>
      <c r="K991" s="1">
        <f>_xlfn.MINIFS(C:C,A:A,TableRefills3[[#This Row],[patient_id]])</f>
        <v>45812</v>
      </c>
      <c r="L991" s="1">
        <f>TableRefills3[[#This Row],[refill_date]]+TableRefills3[[#This Row],[quantity_days]]</f>
        <v>45920</v>
      </c>
    </row>
    <row r="992" spans="1:12" x14ac:dyDescent="0.25">
      <c r="A992" t="s">
        <v>221</v>
      </c>
      <c r="B992" t="s">
        <v>2260</v>
      </c>
      <c r="C992" s="1">
        <v>45734</v>
      </c>
      <c r="D992" s="9">
        <f t="shared" si="30"/>
        <v>1</v>
      </c>
      <c r="E992">
        <v>21</v>
      </c>
      <c r="F992" s="1" t="str">
        <f t="shared" si="31"/>
        <v/>
      </c>
      <c r="G992" s="1" t="str">
        <f>IF(TableRefills3[[#This Row],[prev_refill_days]]="","",TableRefills3[[#This Row],[prev_refill_days]]+TableRefills3[[#This Row],[quantity_days]])</f>
        <v/>
      </c>
      <c r="H992" t="str">
        <f>IF(TableRefills3[[#This Row],[prev_refill_end]]="","",TableRefills3[[#This Row],[refill_date]]-TableRefills3[[#This Row],[prev_refill_end]])</f>
        <v/>
      </c>
      <c r="I992">
        <f>IF(TableRefills3[[#This Row],[gap_days]]="",0,IF(TableRefills3[[#This Row],[gap_days]]&gt;30,1,0))</f>
        <v>0</v>
      </c>
      <c r="J992">
        <f>_xlfn.MAXIFS(TableRefills3[discountinuation_flag], TableRefills3[patient_id], A992)</f>
        <v>0</v>
      </c>
      <c r="K992" s="1">
        <f>_xlfn.MINIFS(C:C,A:A,TableRefills3[[#This Row],[patient_id]])</f>
        <v>45734</v>
      </c>
      <c r="L992" s="1">
        <f>TableRefills3[[#This Row],[refill_date]]+TableRefills3[[#This Row],[quantity_days]]</f>
        <v>45755</v>
      </c>
    </row>
    <row r="993" spans="1:12" x14ac:dyDescent="0.25">
      <c r="A993" t="s">
        <v>221</v>
      </c>
      <c r="B993" t="s">
        <v>2260</v>
      </c>
      <c r="C993" s="1">
        <v>45752</v>
      </c>
      <c r="D993" s="9">
        <f t="shared" si="30"/>
        <v>2</v>
      </c>
      <c r="E993">
        <v>21</v>
      </c>
      <c r="F993" s="1">
        <f t="shared" si="31"/>
        <v>45734</v>
      </c>
      <c r="G993" s="1">
        <f>IF(TableRefills3[[#This Row],[prev_refill_days]]="","",TableRefills3[[#This Row],[prev_refill_days]]+TableRefills3[[#This Row],[quantity_days]])</f>
        <v>45755</v>
      </c>
      <c r="H993">
        <f>IF(TableRefills3[[#This Row],[prev_refill_end]]="","",TableRefills3[[#This Row],[refill_date]]-TableRefills3[[#This Row],[prev_refill_end]])</f>
        <v>-3</v>
      </c>
      <c r="I993">
        <f>IF(TableRefills3[[#This Row],[gap_days]]="",0,IF(TableRefills3[[#This Row],[gap_days]]&gt;30,1,0))</f>
        <v>0</v>
      </c>
      <c r="J993">
        <f>_xlfn.MAXIFS(TableRefills3[discountinuation_flag], TableRefills3[patient_id], A993)</f>
        <v>0</v>
      </c>
      <c r="K993" s="1">
        <f>_xlfn.MINIFS(C:C,A:A,TableRefills3[[#This Row],[patient_id]])</f>
        <v>45734</v>
      </c>
      <c r="L993" s="1">
        <f>TableRefills3[[#This Row],[refill_date]]+TableRefills3[[#This Row],[quantity_days]]</f>
        <v>45773</v>
      </c>
    </row>
    <row r="994" spans="1:12" x14ac:dyDescent="0.25">
      <c r="A994" t="s">
        <v>221</v>
      </c>
      <c r="B994" t="s">
        <v>2260</v>
      </c>
      <c r="C994" s="1">
        <v>45776</v>
      </c>
      <c r="D994" s="9">
        <f t="shared" si="30"/>
        <v>3</v>
      </c>
      <c r="E994">
        <v>21</v>
      </c>
      <c r="F994" s="1">
        <f t="shared" si="31"/>
        <v>45752</v>
      </c>
      <c r="G994" s="1">
        <f>IF(TableRefills3[[#This Row],[prev_refill_days]]="","",TableRefills3[[#This Row],[prev_refill_days]]+TableRefills3[[#This Row],[quantity_days]])</f>
        <v>45773</v>
      </c>
      <c r="H994">
        <f>IF(TableRefills3[[#This Row],[prev_refill_end]]="","",TableRefills3[[#This Row],[refill_date]]-TableRefills3[[#This Row],[prev_refill_end]])</f>
        <v>3</v>
      </c>
      <c r="I994">
        <f>IF(TableRefills3[[#This Row],[gap_days]]="",0,IF(TableRefills3[[#This Row],[gap_days]]&gt;30,1,0))</f>
        <v>0</v>
      </c>
      <c r="J994">
        <f>_xlfn.MAXIFS(TableRefills3[discountinuation_flag], TableRefills3[patient_id], A994)</f>
        <v>0</v>
      </c>
      <c r="K994" s="1">
        <f>_xlfn.MINIFS(C:C,A:A,TableRefills3[[#This Row],[patient_id]])</f>
        <v>45734</v>
      </c>
      <c r="L994" s="1">
        <f>TableRefills3[[#This Row],[refill_date]]+TableRefills3[[#This Row],[quantity_days]]</f>
        <v>45797</v>
      </c>
    </row>
    <row r="995" spans="1:12" x14ac:dyDescent="0.25">
      <c r="A995" t="s">
        <v>221</v>
      </c>
      <c r="B995" t="s">
        <v>2260</v>
      </c>
      <c r="C995" s="1">
        <v>45795</v>
      </c>
      <c r="D995" s="9">
        <f t="shared" si="30"/>
        <v>4</v>
      </c>
      <c r="E995">
        <v>21</v>
      </c>
      <c r="F995" s="1">
        <f t="shared" si="31"/>
        <v>45776</v>
      </c>
      <c r="G995" s="1">
        <f>IF(TableRefills3[[#This Row],[prev_refill_days]]="","",TableRefills3[[#This Row],[prev_refill_days]]+TableRefills3[[#This Row],[quantity_days]])</f>
        <v>45797</v>
      </c>
      <c r="H995">
        <f>IF(TableRefills3[[#This Row],[prev_refill_end]]="","",TableRefills3[[#This Row],[refill_date]]-TableRefills3[[#This Row],[prev_refill_end]])</f>
        <v>-2</v>
      </c>
      <c r="I995">
        <f>IF(TableRefills3[[#This Row],[gap_days]]="",0,IF(TableRefills3[[#This Row],[gap_days]]&gt;30,1,0))</f>
        <v>0</v>
      </c>
      <c r="J995">
        <f>_xlfn.MAXIFS(TableRefills3[discountinuation_flag], TableRefills3[patient_id], A995)</f>
        <v>0</v>
      </c>
      <c r="K995" s="1">
        <f>_xlfn.MINIFS(C:C,A:A,TableRefills3[[#This Row],[patient_id]])</f>
        <v>45734</v>
      </c>
      <c r="L995" s="1">
        <f>TableRefills3[[#This Row],[refill_date]]+TableRefills3[[#This Row],[quantity_days]]</f>
        <v>45816</v>
      </c>
    </row>
    <row r="996" spans="1:12" x14ac:dyDescent="0.25">
      <c r="A996" t="s">
        <v>222</v>
      </c>
      <c r="B996" t="s">
        <v>2265</v>
      </c>
      <c r="C996" s="1">
        <v>45738</v>
      </c>
      <c r="D996" s="9">
        <f t="shared" si="30"/>
        <v>1</v>
      </c>
      <c r="E996">
        <v>28</v>
      </c>
      <c r="F996" s="1" t="str">
        <f t="shared" si="31"/>
        <v/>
      </c>
      <c r="G996" s="1" t="str">
        <f>IF(TableRefills3[[#This Row],[prev_refill_days]]="","",TableRefills3[[#This Row],[prev_refill_days]]+TableRefills3[[#This Row],[quantity_days]])</f>
        <v/>
      </c>
      <c r="H996" t="str">
        <f>IF(TableRefills3[[#This Row],[prev_refill_end]]="","",TableRefills3[[#This Row],[refill_date]]-TableRefills3[[#This Row],[prev_refill_end]])</f>
        <v/>
      </c>
      <c r="I996">
        <f>IF(TableRefills3[[#This Row],[gap_days]]="",0,IF(TableRefills3[[#This Row],[gap_days]]&gt;30,1,0))</f>
        <v>0</v>
      </c>
      <c r="J996">
        <f>_xlfn.MAXIFS(TableRefills3[discountinuation_flag], TableRefills3[patient_id], A996)</f>
        <v>0</v>
      </c>
      <c r="K996" s="1">
        <f>_xlfn.MINIFS(C:C,A:A,TableRefills3[[#This Row],[patient_id]])</f>
        <v>45738</v>
      </c>
      <c r="L996" s="1">
        <f>TableRefills3[[#This Row],[refill_date]]+TableRefills3[[#This Row],[quantity_days]]</f>
        <v>45766</v>
      </c>
    </row>
    <row r="997" spans="1:12" x14ac:dyDescent="0.25">
      <c r="A997" t="s">
        <v>222</v>
      </c>
      <c r="B997" t="s">
        <v>2265</v>
      </c>
      <c r="C997" s="1">
        <v>45763</v>
      </c>
      <c r="D997" s="9">
        <f t="shared" si="30"/>
        <v>2</v>
      </c>
      <c r="E997">
        <v>28</v>
      </c>
      <c r="F997" s="1">
        <f t="shared" si="31"/>
        <v>45738</v>
      </c>
      <c r="G997" s="1">
        <f>IF(TableRefills3[[#This Row],[prev_refill_days]]="","",TableRefills3[[#This Row],[prev_refill_days]]+TableRefills3[[#This Row],[quantity_days]])</f>
        <v>45766</v>
      </c>
      <c r="H997">
        <f>IF(TableRefills3[[#This Row],[prev_refill_end]]="","",TableRefills3[[#This Row],[refill_date]]-TableRefills3[[#This Row],[prev_refill_end]])</f>
        <v>-3</v>
      </c>
      <c r="I997">
        <f>IF(TableRefills3[[#This Row],[gap_days]]="",0,IF(TableRefills3[[#This Row],[gap_days]]&gt;30,1,0))</f>
        <v>0</v>
      </c>
      <c r="J997">
        <f>_xlfn.MAXIFS(TableRefills3[discountinuation_flag], TableRefills3[patient_id], A997)</f>
        <v>0</v>
      </c>
      <c r="K997" s="1">
        <f>_xlfn.MINIFS(C:C,A:A,TableRefills3[[#This Row],[patient_id]])</f>
        <v>45738</v>
      </c>
      <c r="L997" s="1">
        <f>TableRefills3[[#This Row],[refill_date]]+TableRefills3[[#This Row],[quantity_days]]</f>
        <v>45791</v>
      </c>
    </row>
    <row r="998" spans="1:12" x14ac:dyDescent="0.25">
      <c r="A998" t="s">
        <v>222</v>
      </c>
      <c r="B998" t="s">
        <v>2265</v>
      </c>
      <c r="C998" s="1">
        <v>45791</v>
      </c>
      <c r="D998" s="9">
        <f t="shared" si="30"/>
        <v>3</v>
      </c>
      <c r="E998">
        <v>28</v>
      </c>
      <c r="F998" s="1">
        <f t="shared" si="31"/>
        <v>45763</v>
      </c>
      <c r="G998" s="1">
        <f>IF(TableRefills3[[#This Row],[prev_refill_days]]="","",TableRefills3[[#This Row],[prev_refill_days]]+TableRefills3[[#This Row],[quantity_days]])</f>
        <v>45791</v>
      </c>
      <c r="H998">
        <f>IF(TableRefills3[[#This Row],[prev_refill_end]]="","",TableRefills3[[#This Row],[refill_date]]-TableRefills3[[#This Row],[prev_refill_end]])</f>
        <v>0</v>
      </c>
      <c r="I998">
        <f>IF(TableRefills3[[#This Row],[gap_days]]="",0,IF(TableRefills3[[#This Row],[gap_days]]&gt;30,1,0))</f>
        <v>0</v>
      </c>
      <c r="J998">
        <f>_xlfn.MAXIFS(TableRefills3[discountinuation_flag], TableRefills3[patient_id], A998)</f>
        <v>0</v>
      </c>
      <c r="K998" s="1">
        <f>_xlfn.MINIFS(C:C,A:A,TableRefills3[[#This Row],[patient_id]])</f>
        <v>45738</v>
      </c>
      <c r="L998" s="1">
        <f>TableRefills3[[#This Row],[refill_date]]+TableRefills3[[#This Row],[quantity_days]]</f>
        <v>45819</v>
      </c>
    </row>
    <row r="999" spans="1:12" x14ac:dyDescent="0.25">
      <c r="A999" t="s">
        <v>222</v>
      </c>
      <c r="B999" t="s">
        <v>2265</v>
      </c>
      <c r="C999" s="1">
        <v>45821</v>
      </c>
      <c r="D999" s="9">
        <f t="shared" si="30"/>
        <v>4</v>
      </c>
      <c r="E999">
        <v>28</v>
      </c>
      <c r="F999" s="1">
        <f t="shared" si="31"/>
        <v>45791</v>
      </c>
      <c r="G999" s="1">
        <f>IF(TableRefills3[[#This Row],[prev_refill_days]]="","",TableRefills3[[#This Row],[prev_refill_days]]+TableRefills3[[#This Row],[quantity_days]])</f>
        <v>45819</v>
      </c>
      <c r="H999">
        <f>IF(TableRefills3[[#This Row],[prev_refill_end]]="","",TableRefills3[[#This Row],[refill_date]]-TableRefills3[[#This Row],[prev_refill_end]])</f>
        <v>2</v>
      </c>
      <c r="I999">
        <f>IF(TableRefills3[[#This Row],[gap_days]]="",0,IF(TableRefills3[[#This Row],[gap_days]]&gt;30,1,0))</f>
        <v>0</v>
      </c>
      <c r="J999">
        <f>_xlfn.MAXIFS(TableRefills3[discountinuation_flag], TableRefills3[patient_id], A999)</f>
        <v>0</v>
      </c>
      <c r="K999" s="1">
        <f>_xlfn.MINIFS(C:C,A:A,TableRefills3[[#This Row],[patient_id]])</f>
        <v>45738</v>
      </c>
      <c r="L999" s="1">
        <f>TableRefills3[[#This Row],[refill_date]]+TableRefills3[[#This Row],[quantity_days]]</f>
        <v>45849</v>
      </c>
    </row>
    <row r="1000" spans="1:12" x14ac:dyDescent="0.25">
      <c r="A1000" t="s">
        <v>222</v>
      </c>
      <c r="B1000" t="s">
        <v>2265</v>
      </c>
      <c r="C1000" s="1">
        <v>45851</v>
      </c>
      <c r="D1000" s="9">
        <f t="shared" si="30"/>
        <v>5</v>
      </c>
      <c r="E1000">
        <v>28</v>
      </c>
      <c r="F1000" s="1">
        <f t="shared" si="31"/>
        <v>45821</v>
      </c>
      <c r="G1000" s="1">
        <f>IF(TableRefills3[[#This Row],[prev_refill_days]]="","",TableRefills3[[#This Row],[prev_refill_days]]+TableRefills3[[#This Row],[quantity_days]])</f>
        <v>45849</v>
      </c>
      <c r="H1000">
        <f>IF(TableRefills3[[#This Row],[prev_refill_end]]="","",TableRefills3[[#This Row],[refill_date]]-TableRefills3[[#This Row],[prev_refill_end]])</f>
        <v>2</v>
      </c>
      <c r="I1000">
        <f>IF(TableRefills3[[#This Row],[gap_days]]="",0,IF(TableRefills3[[#This Row],[gap_days]]&gt;30,1,0))</f>
        <v>0</v>
      </c>
      <c r="J1000">
        <f>_xlfn.MAXIFS(TableRefills3[discountinuation_flag], TableRefills3[patient_id], A1000)</f>
        <v>0</v>
      </c>
      <c r="K1000" s="1">
        <f>_xlfn.MINIFS(C:C,A:A,TableRefills3[[#This Row],[patient_id]])</f>
        <v>45738</v>
      </c>
      <c r="L1000" s="1">
        <f>TableRefills3[[#This Row],[refill_date]]+TableRefills3[[#This Row],[quantity_days]]</f>
        <v>45879</v>
      </c>
    </row>
    <row r="1001" spans="1:12" x14ac:dyDescent="0.25">
      <c r="A1001" t="s">
        <v>223</v>
      </c>
      <c r="B1001" t="s">
        <v>2271</v>
      </c>
      <c r="C1001" s="1">
        <v>45819</v>
      </c>
      <c r="D1001" s="9">
        <f t="shared" si="30"/>
        <v>1</v>
      </c>
      <c r="E1001">
        <v>30</v>
      </c>
      <c r="F1001" s="1" t="str">
        <f t="shared" si="31"/>
        <v/>
      </c>
      <c r="G1001" s="1" t="str">
        <f>IF(TableRefills3[[#This Row],[prev_refill_days]]="","",TableRefills3[[#This Row],[prev_refill_days]]+TableRefills3[[#This Row],[quantity_days]])</f>
        <v/>
      </c>
      <c r="H1001" t="str">
        <f>IF(TableRefills3[[#This Row],[prev_refill_end]]="","",TableRefills3[[#This Row],[refill_date]]-TableRefills3[[#This Row],[prev_refill_end]])</f>
        <v/>
      </c>
      <c r="I1001">
        <f>IF(TableRefills3[[#This Row],[gap_days]]="",0,IF(TableRefills3[[#This Row],[gap_days]]&gt;30,1,0))</f>
        <v>0</v>
      </c>
      <c r="J1001">
        <f>_xlfn.MAXIFS(TableRefills3[discountinuation_flag], TableRefills3[patient_id], A1001)</f>
        <v>0</v>
      </c>
      <c r="K1001" s="1">
        <f>_xlfn.MINIFS(C:C,A:A,TableRefills3[[#This Row],[patient_id]])</f>
        <v>45819</v>
      </c>
      <c r="L1001" s="1">
        <f>TableRefills3[[#This Row],[refill_date]]+TableRefills3[[#This Row],[quantity_days]]</f>
        <v>45849</v>
      </c>
    </row>
    <row r="1002" spans="1:12" x14ac:dyDescent="0.25">
      <c r="A1002" t="s">
        <v>223</v>
      </c>
      <c r="B1002" t="s">
        <v>2271</v>
      </c>
      <c r="C1002" s="1">
        <v>45850</v>
      </c>
      <c r="D1002" s="9">
        <f t="shared" si="30"/>
        <v>2</v>
      </c>
      <c r="E1002">
        <v>30</v>
      </c>
      <c r="F1002" s="1">
        <f t="shared" si="31"/>
        <v>45819</v>
      </c>
      <c r="G1002" s="1">
        <f>IF(TableRefills3[[#This Row],[prev_refill_days]]="","",TableRefills3[[#This Row],[prev_refill_days]]+TableRefills3[[#This Row],[quantity_days]])</f>
        <v>45849</v>
      </c>
      <c r="H1002">
        <f>IF(TableRefills3[[#This Row],[prev_refill_end]]="","",TableRefills3[[#This Row],[refill_date]]-TableRefills3[[#This Row],[prev_refill_end]])</f>
        <v>1</v>
      </c>
      <c r="I1002">
        <f>IF(TableRefills3[[#This Row],[gap_days]]="",0,IF(TableRefills3[[#This Row],[gap_days]]&gt;30,1,0))</f>
        <v>0</v>
      </c>
      <c r="J1002">
        <f>_xlfn.MAXIFS(TableRefills3[discountinuation_flag], TableRefills3[patient_id], A1002)</f>
        <v>0</v>
      </c>
      <c r="K1002" s="1">
        <f>_xlfn.MINIFS(C:C,A:A,TableRefills3[[#This Row],[patient_id]])</f>
        <v>45819</v>
      </c>
      <c r="L1002" s="1">
        <f>TableRefills3[[#This Row],[refill_date]]+TableRefills3[[#This Row],[quantity_days]]</f>
        <v>45880</v>
      </c>
    </row>
    <row r="1003" spans="1:12" x14ac:dyDescent="0.25">
      <c r="A1003" t="s">
        <v>223</v>
      </c>
      <c r="B1003" t="s">
        <v>2271</v>
      </c>
      <c r="C1003" s="1">
        <v>45880</v>
      </c>
      <c r="D1003" s="9">
        <f t="shared" si="30"/>
        <v>3</v>
      </c>
      <c r="E1003">
        <v>30</v>
      </c>
      <c r="F1003" s="1">
        <f t="shared" si="31"/>
        <v>45850</v>
      </c>
      <c r="G1003" s="1">
        <f>IF(TableRefills3[[#This Row],[prev_refill_days]]="","",TableRefills3[[#This Row],[prev_refill_days]]+TableRefills3[[#This Row],[quantity_days]])</f>
        <v>45880</v>
      </c>
      <c r="H1003">
        <f>IF(TableRefills3[[#This Row],[prev_refill_end]]="","",TableRefills3[[#This Row],[refill_date]]-TableRefills3[[#This Row],[prev_refill_end]])</f>
        <v>0</v>
      </c>
      <c r="I1003">
        <f>IF(TableRefills3[[#This Row],[gap_days]]="",0,IF(TableRefills3[[#This Row],[gap_days]]&gt;30,1,0))</f>
        <v>0</v>
      </c>
      <c r="J1003">
        <f>_xlfn.MAXIFS(TableRefills3[discountinuation_flag], TableRefills3[patient_id], A1003)</f>
        <v>0</v>
      </c>
      <c r="K1003" s="1">
        <f>_xlfn.MINIFS(C:C,A:A,TableRefills3[[#This Row],[patient_id]])</f>
        <v>45819</v>
      </c>
      <c r="L1003" s="1">
        <f>TableRefills3[[#This Row],[refill_date]]+TableRefills3[[#This Row],[quantity_days]]</f>
        <v>45910</v>
      </c>
    </row>
    <row r="1004" spans="1:12" x14ac:dyDescent="0.25">
      <c r="A1004" t="s">
        <v>224</v>
      </c>
      <c r="B1004" t="s">
        <v>2275</v>
      </c>
      <c r="C1004" s="1">
        <v>45709</v>
      </c>
      <c r="D1004" s="9">
        <f t="shared" si="30"/>
        <v>1</v>
      </c>
      <c r="E1004">
        <v>28</v>
      </c>
      <c r="F1004" s="1" t="str">
        <f t="shared" si="31"/>
        <v/>
      </c>
      <c r="G1004" s="1" t="str">
        <f>IF(TableRefills3[[#This Row],[prev_refill_days]]="","",TableRefills3[[#This Row],[prev_refill_days]]+TableRefills3[[#This Row],[quantity_days]])</f>
        <v/>
      </c>
      <c r="H1004" t="str">
        <f>IF(TableRefills3[[#This Row],[prev_refill_end]]="","",TableRefills3[[#This Row],[refill_date]]-TableRefills3[[#This Row],[prev_refill_end]])</f>
        <v/>
      </c>
      <c r="I1004">
        <f>IF(TableRefills3[[#This Row],[gap_days]]="",0,IF(TableRefills3[[#This Row],[gap_days]]&gt;30,1,0))</f>
        <v>0</v>
      </c>
      <c r="J1004">
        <f>_xlfn.MAXIFS(TableRefills3[discountinuation_flag], TableRefills3[patient_id], A1004)</f>
        <v>0</v>
      </c>
      <c r="K1004" s="1">
        <f>_xlfn.MINIFS(C:C,A:A,TableRefills3[[#This Row],[patient_id]])</f>
        <v>45709</v>
      </c>
      <c r="L1004" s="1">
        <f>TableRefills3[[#This Row],[refill_date]]+TableRefills3[[#This Row],[quantity_days]]</f>
        <v>45737</v>
      </c>
    </row>
    <row r="1005" spans="1:12" x14ac:dyDescent="0.25">
      <c r="A1005" t="s">
        <v>224</v>
      </c>
      <c r="B1005" t="s">
        <v>2275</v>
      </c>
      <c r="C1005" s="1">
        <v>45734</v>
      </c>
      <c r="D1005" s="9">
        <f t="shared" si="30"/>
        <v>2</v>
      </c>
      <c r="E1005">
        <v>28</v>
      </c>
      <c r="F1005" s="1">
        <f t="shared" si="31"/>
        <v>45709</v>
      </c>
      <c r="G1005" s="1">
        <f>IF(TableRefills3[[#This Row],[prev_refill_days]]="","",TableRefills3[[#This Row],[prev_refill_days]]+TableRefills3[[#This Row],[quantity_days]])</f>
        <v>45737</v>
      </c>
      <c r="H1005">
        <f>IF(TableRefills3[[#This Row],[prev_refill_end]]="","",TableRefills3[[#This Row],[refill_date]]-TableRefills3[[#This Row],[prev_refill_end]])</f>
        <v>-3</v>
      </c>
      <c r="I1005">
        <f>IF(TableRefills3[[#This Row],[gap_days]]="",0,IF(TableRefills3[[#This Row],[gap_days]]&gt;30,1,0))</f>
        <v>0</v>
      </c>
      <c r="J1005">
        <f>_xlfn.MAXIFS(TableRefills3[discountinuation_flag], TableRefills3[patient_id], A1005)</f>
        <v>0</v>
      </c>
      <c r="K1005" s="1">
        <f>_xlfn.MINIFS(C:C,A:A,TableRefills3[[#This Row],[patient_id]])</f>
        <v>45709</v>
      </c>
      <c r="L1005" s="1">
        <f>TableRefills3[[#This Row],[refill_date]]+TableRefills3[[#This Row],[quantity_days]]</f>
        <v>45762</v>
      </c>
    </row>
    <row r="1006" spans="1:12" x14ac:dyDescent="0.25">
      <c r="A1006" t="s">
        <v>224</v>
      </c>
      <c r="B1006" t="s">
        <v>2275</v>
      </c>
      <c r="C1006" s="1">
        <v>45765</v>
      </c>
      <c r="D1006" s="9">
        <f t="shared" si="30"/>
        <v>3</v>
      </c>
      <c r="E1006">
        <v>28</v>
      </c>
      <c r="F1006" s="1">
        <f t="shared" si="31"/>
        <v>45734</v>
      </c>
      <c r="G1006" s="1">
        <f>IF(TableRefills3[[#This Row],[prev_refill_days]]="","",TableRefills3[[#This Row],[prev_refill_days]]+TableRefills3[[#This Row],[quantity_days]])</f>
        <v>45762</v>
      </c>
      <c r="H1006">
        <f>IF(TableRefills3[[#This Row],[prev_refill_end]]="","",TableRefills3[[#This Row],[refill_date]]-TableRefills3[[#This Row],[prev_refill_end]])</f>
        <v>3</v>
      </c>
      <c r="I1006">
        <f>IF(TableRefills3[[#This Row],[gap_days]]="",0,IF(TableRefills3[[#This Row],[gap_days]]&gt;30,1,0))</f>
        <v>0</v>
      </c>
      <c r="J1006">
        <f>_xlfn.MAXIFS(TableRefills3[discountinuation_flag], TableRefills3[patient_id], A1006)</f>
        <v>0</v>
      </c>
      <c r="K1006" s="1">
        <f>_xlfn.MINIFS(C:C,A:A,TableRefills3[[#This Row],[patient_id]])</f>
        <v>45709</v>
      </c>
      <c r="L1006" s="1">
        <f>TableRefills3[[#This Row],[refill_date]]+TableRefills3[[#This Row],[quantity_days]]</f>
        <v>45793</v>
      </c>
    </row>
    <row r="1007" spans="1:12" x14ac:dyDescent="0.25">
      <c r="A1007" t="s">
        <v>224</v>
      </c>
      <c r="B1007" t="s">
        <v>2275</v>
      </c>
      <c r="C1007" s="1">
        <v>45794</v>
      </c>
      <c r="D1007" s="9">
        <f t="shared" si="30"/>
        <v>4</v>
      </c>
      <c r="E1007">
        <v>28</v>
      </c>
      <c r="F1007" s="1">
        <f t="shared" si="31"/>
        <v>45765</v>
      </c>
      <c r="G1007" s="1">
        <f>IF(TableRefills3[[#This Row],[prev_refill_days]]="","",TableRefills3[[#This Row],[prev_refill_days]]+TableRefills3[[#This Row],[quantity_days]])</f>
        <v>45793</v>
      </c>
      <c r="H1007">
        <f>IF(TableRefills3[[#This Row],[prev_refill_end]]="","",TableRefills3[[#This Row],[refill_date]]-TableRefills3[[#This Row],[prev_refill_end]])</f>
        <v>1</v>
      </c>
      <c r="I1007">
        <f>IF(TableRefills3[[#This Row],[gap_days]]="",0,IF(TableRefills3[[#This Row],[gap_days]]&gt;30,1,0))</f>
        <v>0</v>
      </c>
      <c r="J1007">
        <f>_xlfn.MAXIFS(TableRefills3[discountinuation_flag], TableRefills3[patient_id], A1007)</f>
        <v>0</v>
      </c>
      <c r="K1007" s="1">
        <f>_xlfn.MINIFS(C:C,A:A,TableRefills3[[#This Row],[patient_id]])</f>
        <v>45709</v>
      </c>
      <c r="L1007" s="1">
        <f>TableRefills3[[#This Row],[refill_date]]+TableRefills3[[#This Row],[quantity_days]]</f>
        <v>45822</v>
      </c>
    </row>
    <row r="1008" spans="1:12" x14ac:dyDescent="0.25">
      <c r="A1008" t="s">
        <v>224</v>
      </c>
      <c r="B1008" t="s">
        <v>2275</v>
      </c>
      <c r="C1008" s="1">
        <v>45822</v>
      </c>
      <c r="D1008" s="9">
        <f t="shared" si="30"/>
        <v>5</v>
      </c>
      <c r="E1008">
        <v>28</v>
      </c>
      <c r="F1008" s="1">
        <f t="shared" si="31"/>
        <v>45794</v>
      </c>
      <c r="G1008" s="1">
        <f>IF(TableRefills3[[#This Row],[prev_refill_days]]="","",TableRefills3[[#This Row],[prev_refill_days]]+TableRefills3[[#This Row],[quantity_days]])</f>
        <v>45822</v>
      </c>
      <c r="H1008">
        <f>IF(TableRefills3[[#This Row],[prev_refill_end]]="","",TableRefills3[[#This Row],[refill_date]]-TableRefills3[[#This Row],[prev_refill_end]])</f>
        <v>0</v>
      </c>
      <c r="I1008">
        <f>IF(TableRefills3[[#This Row],[gap_days]]="",0,IF(TableRefills3[[#This Row],[gap_days]]&gt;30,1,0))</f>
        <v>0</v>
      </c>
      <c r="J1008">
        <f>_xlfn.MAXIFS(TableRefills3[discountinuation_flag], TableRefills3[patient_id], A1008)</f>
        <v>0</v>
      </c>
      <c r="K1008" s="1">
        <f>_xlfn.MINIFS(C:C,A:A,TableRefills3[[#This Row],[patient_id]])</f>
        <v>45709</v>
      </c>
      <c r="L1008" s="1">
        <f>TableRefills3[[#This Row],[refill_date]]+TableRefills3[[#This Row],[quantity_days]]</f>
        <v>45850</v>
      </c>
    </row>
    <row r="1009" spans="1:12" x14ac:dyDescent="0.25">
      <c r="A1009" t="s">
        <v>225</v>
      </c>
      <c r="B1009" t="s">
        <v>2281</v>
      </c>
      <c r="C1009" s="1">
        <v>45817</v>
      </c>
      <c r="D1009" s="9">
        <f t="shared" si="30"/>
        <v>1</v>
      </c>
      <c r="E1009">
        <v>21</v>
      </c>
      <c r="F1009" s="1" t="str">
        <f t="shared" si="31"/>
        <v/>
      </c>
      <c r="G1009" s="1" t="str">
        <f>IF(TableRefills3[[#This Row],[prev_refill_days]]="","",TableRefills3[[#This Row],[prev_refill_days]]+TableRefills3[[#This Row],[quantity_days]])</f>
        <v/>
      </c>
      <c r="H1009" t="str">
        <f>IF(TableRefills3[[#This Row],[prev_refill_end]]="","",TableRefills3[[#This Row],[refill_date]]-TableRefills3[[#This Row],[prev_refill_end]])</f>
        <v/>
      </c>
      <c r="I1009">
        <f>IF(TableRefills3[[#This Row],[gap_days]]="",0,IF(TableRefills3[[#This Row],[gap_days]]&gt;30,1,0))</f>
        <v>0</v>
      </c>
      <c r="J1009">
        <f>_xlfn.MAXIFS(TableRefills3[discountinuation_flag], TableRefills3[patient_id], A1009)</f>
        <v>0</v>
      </c>
      <c r="K1009" s="1">
        <f>_xlfn.MINIFS(C:C,A:A,TableRefills3[[#This Row],[patient_id]])</f>
        <v>45817</v>
      </c>
      <c r="L1009" s="1">
        <f>TableRefills3[[#This Row],[refill_date]]+TableRefills3[[#This Row],[quantity_days]]</f>
        <v>45838</v>
      </c>
    </row>
    <row r="1010" spans="1:12" x14ac:dyDescent="0.25">
      <c r="A1010" t="s">
        <v>225</v>
      </c>
      <c r="B1010" t="s">
        <v>2281</v>
      </c>
      <c r="C1010" s="1">
        <v>45840</v>
      </c>
      <c r="D1010" s="9">
        <f t="shared" si="30"/>
        <v>2</v>
      </c>
      <c r="E1010">
        <v>21</v>
      </c>
      <c r="F1010" s="1">
        <f t="shared" si="31"/>
        <v>45817</v>
      </c>
      <c r="G1010" s="1">
        <f>IF(TableRefills3[[#This Row],[prev_refill_days]]="","",TableRefills3[[#This Row],[prev_refill_days]]+TableRefills3[[#This Row],[quantity_days]])</f>
        <v>45838</v>
      </c>
      <c r="H1010">
        <f>IF(TableRefills3[[#This Row],[prev_refill_end]]="","",TableRefills3[[#This Row],[refill_date]]-TableRefills3[[#This Row],[prev_refill_end]])</f>
        <v>2</v>
      </c>
      <c r="I1010">
        <f>IF(TableRefills3[[#This Row],[gap_days]]="",0,IF(TableRefills3[[#This Row],[gap_days]]&gt;30,1,0))</f>
        <v>0</v>
      </c>
      <c r="J1010">
        <f>_xlfn.MAXIFS(TableRefills3[discountinuation_flag], TableRefills3[patient_id], A1010)</f>
        <v>0</v>
      </c>
      <c r="K1010" s="1">
        <f>_xlfn.MINIFS(C:C,A:A,TableRefills3[[#This Row],[patient_id]])</f>
        <v>45817</v>
      </c>
      <c r="L1010" s="1">
        <f>TableRefills3[[#This Row],[refill_date]]+TableRefills3[[#This Row],[quantity_days]]</f>
        <v>45861</v>
      </c>
    </row>
    <row r="1011" spans="1:12" x14ac:dyDescent="0.25">
      <c r="A1011" t="s">
        <v>225</v>
      </c>
      <c r="B1011" t="s">
        <v>2281</v>
      </c>
      <c r="C1011" s="1">
        <v>45863</v>
      </c>
      <c r="D1011" s="9">
        <f t="shared" si="30"/>
        <v>3</v>
      </c>
      <c r="E1011">
        <v>21</v>
      </c>
      <c r="F1011" s="1">
        <f t="shared" si="31"/>
        <v>45840</v>
      </c>
      <c r="G1011" s="1">
        <f>IF(TableRefills3[[#This Row],[prev_refill_days]]="","",TableRefills3[[#This Row],[prev_refill_days]]+TableRefills3[[#This Row],[quantity_days]])</f>
        <v>45861</v>
      </c>
      <c r="H1011">
        <f>IF(TableRefills3[[#This Row],[prev_refill_end]]="","",TableRefills3[[#This Row],[refill_date]]-TableRefills3[[#This Row],[prev_refill_end]])</f>
        <v>2</v>
      </c>
      <c r="I1011">
        <f>IF(TableRefills3[[#This Row],[gap_days]]="",0,IF(TableRefills3[[#This Row],[gap_days]]&gt;30,1,0))</f>
        <v>0</v>
      </c>
      <c r="J1011">
        <f>_xlfn.MAXIFS(TableRefills3[discountinuation_flag], TableRefills3[patient_id], A1011)</f>
        <v>0</v>
      </c>
      <c r="K1011" s="1">
        <f>_xlfn.MINIFS(C:C,A:A,TableRefills3[[#This Row],[patient_id]])</f>
        <v>45817</v>
      </c>
      <c r="L1011" s="1">
        <f>TableRefills3[[#This Row],[refill_date]]+TableRefills3[[#This Row],[quantity_days]]</f>
        <v>45884</v>
      </c>
    </row>
    <row r="1012" spans="1:12" x14ac:dyDescent="0.25">
      <c r="A1012" t="s">
        <v>225</v>
      </c>
      <c r="B1012" t="s">
        <v>2281</v>
      </c>
      <c r="C1012" s="1">
        <v>45884</v>
      </c>
      <c r="D1012" s="9">
        <f t="shared" si="30"/>
        <v>4</v>
      </c>
      <c r="E1012">
        <v>21</v>
      </c>
      <c r="F1012" s="1">
        <f t="shared" si="31"/>
        <v>45863</v>
      </c>
      <c r="G1012" s="1">
        <f>IF(TableRefills3[[#This Row],[prev_refill_days]]="","",TableRefills3[[#This Row],[prev_refill_days]]+TableRefills3[[#This Row],[quantity_days]])</f>
        <v>45884</v>
      </c>
      <c r="H1012">
        <f>IF(TableRefills3[[#This Row],[prev_refill_end]]="","",TableRefills3[[#This Row],[refill_date]]-TableRefills3[[#This Row],[prev_refill_end]])</f>
        <v>0</v>
      </c>
      <c r="I1012">
        <f>IF(TableRefills3[[#This Row],[gap_days]]="",0,IF(TableRefills3[[#This Row],[gap_days]]&gt;30,1,0))</f>
        <v>0</v>
      </c>
      <c r="J1012">
        <f>_xlfn.MAXIFS(TableRefills3[discountinuation_flag], TableRefills3[patient_id], A1012)</f>
        <v>0</v>
      </c>
      <c r="K1012" s="1">
        <f>_xlfn.MINIFS(C:C,A:A,TableRefills3[[#This Row],[patient_id]])</f>
        <v>45817</v>
      </c>
      <c r="L1012" s="1">
        <f>TableRefills3[[#This Row],[refill_date]]+TableRefills3[[#This Row],[quantity_days]]</f>
        <v>45905</v>
      </c>
    </row>
    <row r="1013" spans="1:12" x14ac:dyDescent="0.25">
      <c r="A1013" t="s">
        <v>225</v>
      </c>
      <c r="B1013" t="s">
        <v>2281</v>
      </c>
      <c r="C1013" s="1">
        <v>45907</v>
      </c>
      <c r="D1013" s="9">
        <f t="shared" si="30"/>
        <v>5</v>
      </c>
      <c r="E1013">
        <v>21</v>
      </c>
      <c r="F1013" s="1">
        <f t="shared" si="31"/>
        <v>45884</v>
      </c>
      <c r="G1013" s="1">
        <f>IF(TableRefills3[[#This Row],[prev_refill_days]]="","",TableRefills3[[#This Row],[prev_refill_days]]+TableRefills3[[#This Row],[quantity_days]])</f>
        <v>45905</v>
      </c>
      <c r="H1013">
        <f>IF(TableRefills3[[#This Row],[prev_refill_end]]="","",TableRefills3[[#This Row],[refill_date]]-TableRefills3[[#This Row],[prev_refill_end]])</f>
        <v>2</v>
      </c>
      <c r="I1013">
        <f>IF(TableRefills3[[#This Row],[gap_days]]="",0,IF(TableRefills3[[#This Row],[gap_days]]&gt;30,1,0))</f>
        <v>0</v>
      </c>
      <c r="J1013">
        <f>_xlfn.MAXIFS(TableRefills3[discountinuation_flag], TableRefills3[patient_id], A1013)</f>
        <v>0</v>
      </c>
      <c r="K1013" s="1">
        <f>_xlfn.MINIFS(C:C,A:A,TableRefills3[[#This Row],[patient_id]])</f>
        <v>45817</v>
      </c>
      <c r="L1013" s="1">
        <f>TableRefills3[[#This Row],[refill_date]]+TableRefills3[[#This Row],[quantity_days]]</f>
        <v>45928</v>
      </c>
    </row>
    <row r="1014" spans="1:12" x14ac:dyDescent="0.25">
      <c r="A1014" t="s">
        <v>226</v>
      </c>
      <c r="B1014" t="s">
        <v>2287</v>
      </c>
      <c r="C1014" s="1">
        <v>45833</v>
      </c>
      <c r="D1014" s="9">
        <f t="shared" si="30"/>
        <v>1</v>
      </c>
      <c r="E1014">
        <v>28</v>
      </c>
      <c r="F1014" s="1" t="str">
        <f t="shared" si="31"/>
        <v/>
      </c>
      <c r="G1014" s="1" t="str">
        <f>IF(TableRefills3[[#This Row],[prev_refill_days]]="","",TableRefills3[[#This Row],[prev_refill_days]]+TableRefills3[[#This Row],[quantity_days]])</f>
        <v/>
      </c>
      <c r="H1014" t="str">
        <f>IF(TableRefills3[[#This Row],[prev_refill_end]]="","",TableRefills3[[#This Row],[refill_date]]-TableRefills3[[#This Row],[prev_refill_end]])</f>
        <v/>
      </c>
      <c r="I1014">
        <f>IF(TableRefills3[[#This Row],[gap_days]]="",0,IF(TableRefills3[[#This Row],[gap_days]]&gt;30,1,0))</f>
        <v>0</v>
      </c>
      <c r="J1014">
        <f>_xlfn.MAXIFS(TableRefills3[discountinuation_flag], TableRefills3[patient_id], A1014)</f>
        <v>0</v>
      </c>
      <c r="K1014" s="1">
        <f>_xlfn.MINIFS(C:C,A:A,TableRefills3[[#This Row],[patient_id]])</f>
        <v>45833</v>
      </c>
      <c r="L1014" s="1">
        <f>TableRefills3[[#This Row],[refill_date]]+TableRefills3[[#This Row],[quantity_days]]</f>
        <v>45861</v>
      </c>
    </row>
    <row r="1015" spans="1:12" x14ac:dyDescent="0.25">
      <c r="A1015" t="s">
        <v>226</v>
      </c>
      <c r="B1015" t="s">
        <v>2287</v>
      </c>
      <c r="C1015" s="1">
        <v>45858</v>
      </c>
      <c r="D1015" s="9">
        <f t="shared" si="30"/>
        <v>2</v>
      </c>
      <c r="E1015">
        <v>28</v>
      </c>
      <c r="F1015" s="1">
        <f t="shared" si="31"/>
        <v>45833</v>
      </c>
      <c r="G1015" s="1">
        <f>IF(TableRefills3[[#This Row],[prev_refill_days]]="","",TableRefills3[[#This Row],[prev_refill_days]]+TableRefills3[[#This Row],[quantity_days]])</f>
        <v>45861</v>
      </c>
      <c r="H1015">
        <f>IF(TableRefills3[[#This Row],[prev_refill_end]]="","",TableRefills3[[#This Row],[refill_date]]-TableRefills3[[#This Row],[prev_refill_end]])</f>
        <v>-3</v>
      </c>
      <c r="I1015">
        <f>IF(TableRefills3[[#This Row],[gap_days]]="",0,IF(TableRefills3[[#This Row],[gap_days]]&gt;30,1,0))</f>
        <v>0</v>
      </c>
      <c r="J1015">
        <f>_xlfn.MAXIFS(TableRefills3[discountinuation_flag], TableRefills3[patient_id], A1015)</f>
        <v>0</v>
      </c>
      <c r="K1015" s="1">
        <f>_xlfn.MINIFS(C:C,A:A,TableRefills3[[#This Row],[patient_id]])</f>
        <v>45833</v>
      </c>
      <c r="L1015" s="1">
        <f>TableRefills3[[#This Row],[refill_date]]+TableRefills3[[#This Row],[quantity_days]]</f>
        <v>45886</v>
      </c>
    </row>
    <row r="1016" spans="1:12" x14ac:dyDescent="0.25">
      <c r="A1016" t="s">
        <v>226</v>
      </c>
      <c r="B1016" t="s">
        <v>2287</v>
      </c>
      <c r="C1016" s="1">
        <v>45885</v>
      </c>
      <c r="D1016" s="9">
        <f t="shared" si="30"/>
        <v>3</v>
      </c>
      <c r="E1016">
        <v>28</v>
      </c>
      <c r="F1016" s="1">
        <f t="shared" si="31"/>
        <v>45858</v>
      </c>
      <c r="G1016" s="1">
        <f>IF(TableRefills3[[#This Row],[prev_refill_days]]="","",TableRefills3[[#This Row],[prev_refill_days]]+TableRefills3[[#This Row],[quantity_days]])</f>
        <v>45886</v>
      </c>
      <c r="H1016">
        <f>IF(TableRefills3[[#This Row],[prev_refill_end]]="","",TableRefills3[[#This Row],[refill_date]]-TableRefills3[[#This Row],[prev_refill_end]])</f>
        <v>-1</v>
      </c>
      <c r="I1016">
        <f>IF(TableRefills3[[#This Row],[gap_days]]="",0,IF(TableRefills3[[#This Row],[gap_days]]&gt;30,1,0))</f>
        <v>0</v>
      </c>
      <c r="J1016">
        <f>_xlfn.MAXIFS(TableRefills3[discountinuation_flag], TableRefills3[patient_id], A1016)</f>
        <v>0</v>
      </c>
      <c r="K1016" s="1">
        <f>_xlfn.MINIFS(C:C,A:A,TableRefills3[[#This Row],[patient_id]])</f>
        <v>45833</v>
      </c>
      <c r="L1016" s="1">
        <f>TableRefills3[[#This Row],[refill_date]]+TableRefills3[[#This Row],[quantity_days]]</f>
        <v>45913</v>
      </c>
    </row>
    <row r="1017" spans="1:12" x14ac:dyDescent="0.25">
      <c r="A1017" t="s">
        <v>226</v>
      </c>
      <c r="B1017" t="s">
        <v>2287</v>
      </c>
      <c r="C1017" s="1">
        <v>45911</v>
      </c>
      <c r="D1017" s="9">
        <f t="shared" si="30"/>
        <v>4</v>
      </c>
      <c r="E1017">
        <v>28</v>
      </c>
      <c r="F1017" s="1">
        <f t="shared" si="31"/>
        <v>45885</v>
      </c>
      <c r="G1017" s="1">
        <f>IF(TableRefills3[[#This Row],[prev_refill_days]]="","",TableRefills3[[#This Row],[prev_refill_days]]+TableRefills3[[#This Row],[quantity_days]])</f>
        <v>45913</v>
      </c>
      <c r="H1017">
        <f>IF(TableRefills3[[#This Row],[prev_refill_end]]="","",TableRefills3[[#This Row],[refill_date]]-TableRefills3[[#This Row],[prev_refill_end]])</f>
        <v>-2</v>
      </c>
      <c r="I1017">
        <f>IF(TableRefills3[[#This Row],[gap_days]]="",0,IF(TableRefills3[[#This Row],[gap_days]]&gt;30,1,0))</f>
        <v>0</v>
      </c>
      <c r="J1017">
        <f>_xlfn.MAXIFS(TableRefills3[discountinuation_flag], TableRefills3[patient_id], A1017)</f>
        <v>0</v>
      </c>
      <c r="K1017" s="1">
        <f>_xlfn.MINIFS(C:C,A:A,TableRefills3[[#This Row],[patient_id]])</f>
        <v>45833</v>
      </c>
      <c r="L1017" s="1">
        <f>TableRefills3[[#This Row],[refill_date]]+TableRefills3[[#This Row],[quantity_days]]</f>
        <v>45939</v>
      </c>
    </row>
    <row r="1018" spans="1:12" x14ac:dyDescent="0.25">
      <c r="A1018" t="s">
        <v>226</v>
      </c>
      <c r="B1018" t="s">
        <v>2287</v>
      </c>
      <c r="C1018" s="1">
        <v>45942</v>
      </c>
      <c r="D1018" s="9">
        <f t="shared" si="30"/>
        <v>5</v>
      </c>
      <c r="E1018">
        <v>28</v>
      </c>
      <c r="F1018" s="1">
        <f t="shared" si="31"/>
        <v>45911</v>
      </c>
      <c r="G1018" s="1">
        <f>IF(TableRefills3[[#This Row],[prev_refill_days]]="","",TableRefills3[[#This Row],[prev_refill_days]]+TableRefills3[[#This Row],[quantity_days]])</f>
        <v>45939</v>
      </c>
      <c r="H1018">
        <f>IF(TableRefills3[[#This Row],[prev_refill_end]]="","",TableRefills3[[#This Row],[refill_date]]-TableRefills3[[#This Row],[prev_refill_end]])</f>
        <v>3</v>
      </c>
      <c r="I1018">
        <f>IF(TableRefills3[[#This Row],[gap_days]]="",0,IF(TableRefills3[[#This Row],[gap_days]]&gt;30,1,0))</f>
        <v>0</v>
      </c>
      <c r="J1018">
        <f>_xlfn.MAXIFS(TableRefills3[discountinuation_flag], TableRefills3[patient_id], A1018)</f>
        <v>0</v>
      </c>
      <c r="K1018" s="1">
        <f>_xlfn.MINIFS(C:C,A:A,TableRefills3[[#This Row],[patient_id]])</f>
        <v>45833</v>
      </c>
      <c r="L1018" s="1">
        <f>TableRefills3[[#This Row],[refill_date]]+TableRefills3[[#This Row],[quantity_days]]</f>
        <v>45970</v>
      </c>
    </row>
    <row r="1019" spans="1:12" x14ac:dyDescent="0.25">
      <c r="A1019" t="s">
        <v>226</v>
      </c>
      <c r="B1019" t="s">
        <v>2287</v>
      </c>
      <c r="C1019" s="1">
        <v>45971</v>
      </c>
      <c r="D1019" s="9">
        <f t="shared" si="30"/>
        <v>6</v>
      </c>
      <c r="E1019">
        <v>28</v>
      </c>
      <c r="F1019" s="1">
        <f t="shared" si="31"/>
        <v>45942</v>
      </c>
      <c r="G1019" s="1">
        <f>IF(TableRefills3[[#This Row],[prev_refill_days]]="","",TableRefills3[[#This Row],[prev_refill_days]]+TableRefills3[[#This Row],[quantity_days]])</f>
        <v>45970</v>
      </c>
      <c r="H1019">
        <f>IF(TableRefills3[[#This Row],[prev_refill_end]]="","",TableRefills3[[#This Row],[refill_date]]-TableRefills3[[#This Row],[prev_refill_end]])</f>
        <v>1</v>
      </c>
      <c r="I1019">
        <f>IF(TableRefills3[[#This Row],[gap_days]]="",0,IF(TableRefills3[[#This Row],[gap_days]]&gt;30,1,0))</f>
        <v>0</v>
      </c>
      <c r="J1019">
        <f>_xlfn.MAXIFS(TableRefills3[discountinuation_flag], TableRefills3[patient_id], A1019)</f>
        <v>0</v>
      </c>
      <c r="K1019" s="1">
        <f>_xlfn.MINIFS(C:C,A:A,TableRefills3[[#This Row],[patient_id]])</f>
        <v>45833</v>
      </c>
      <c r="L1019" s="1">
        <f>TableRefills3[[#This Row],[refill_date]]+TableRefills3[[#This Row],[quantity_days]]</f>
        <v>45999</v>
      </c>
    </row>
    <row r="1020" spans="1:12" x14ac:dyDescent="0.25">
      <c r="A1020" t="s">
        <v>227</v>
      </c>
      <c r="B1020" t="s">
        <v>2294</v>
      </c>
      <c r="C1020" s="1">
        <v>45830</v>
      </c>
      <c r="D1020" s="9">
        <f t="shared" si="30"/>
        <v>1</v>
      </c>
      <c r="E1020">
        <v>30</v>
      </c>
      <c r="F1020" s="1" t="str">
        <f t="shared" si="31"/>
        <v/>
      </c>
      <c r="G1020" s="1" t="str">
        <f>IF(TableRefills3[[#This Row],[prev_refill_days]]="","",TableRefills3[[#This Row],[prev_refill_days]]+TableRefills3[[#This Row],[quantity_days]])</f>
        <v/>
      </c>
      <c r="H1020" t="str">
        <f>IF(TableRefills3[[#This Row],[prev_refill_end]]="","",TableRefills3[[#This Row],[refill_date]]-TableRefills3[[#This Row],[prev_refill_end]])</f>
        <v/>
      </c>
      <c r="I1020">
        <f>IF(TableRefills3[[#This Row],[gap_days]]="",0,IF(TableRefills3[[#This Row],[gap_days]]&gt;30,1,0))</f>
        <v>0</v>
      </c>
      <c r="J1020">
        <f>_xlfn.MAXIFS(TableRefills3[discountinuation_flag], TableRefills3[patient_id], A1020)</f>
        <v>0</v>
      </c>
      <c r="K1020" s="1">
        <f>_xlfn.MINIFS(C:C,A:A,TableRefills3[[#This Row],[patient_id]])</f>
        <v>45830</v>
      </c>
      <c r="L1020" s="1">
        <f>TableRefills3[[#This Row],[refill_date]]+TableRefills3[[#This Row],[quantity_days]]</f>
        <v>45860</v>
      </c>
    </row>
    <row r="1021" spans="1:12" x14ac:dyDescent="0.25">
      <c r="A1021" t="s">
        <v>227</v>
      </c>
      <c r="B1021" t="s">
        <v>2294</v>
      </c>
      <c r="C1021" s="1">
        <v>45857</v>
      </c>
      <c r="D1021" s="9">
        <f t="shared" si="30"/>
        <v>2</v>
      </c>
      <c r="E1021">
        <v>30</v>
      </c>
      <c r="F1021" s="1">
        <f t="shared" si="31"/>
        <v>45830</v>
      </c>
      <c r="G1021" s="1">
        <f>IF(TableRefills3[[#This Row],[prev_refill_days]]="","",TableRefills3[[#This Row],[prev_refill_days]]+TableRefills3[[#This Row],[quantity_days]])</f>
        <v>45860</v>
      </c>
      <c r="H1021">
        <f>IF(TableRefills3[[#This Row],[prev_refill_end]]="","",TableRefills3[[#This Row],[refill_date]]-TableRefills3[[#This Row],[prev_refill_end]])</f>
        <v>-3</v>
      </c>
      <c r="I1021">
        <f>IF(TableRefills3[[#This Row],[gap_days]]="",0,IF(TableRefills3[[#This Row],[gap_days]]&gt;30,1,0))</f>
        <v>0</v>
      </c>
      <c r="J1021">
        <f>_xlfn.MAXIFS(TableRefills3[discountinuation_flag], TableRefills3[patient_id], A1021)</f>
        <v>0</v>
      </c>
      <c r="K1021" s="1">
        <f>_xlfn.MINIFS(C:C,A:A,TableRefills3[[#This Row],[patient_id]])</f>
        <v>45830</v>
      </c>
      <c r="L1021" s="1">
        <f>TableRefills3[[#This Row],[refill_date]]+TableRefills3[[#This Row],[quantity_days]]</f>
        <v>45887</v>
      </c>
    </row>
    <row r="1022" spans="1:12" x14ac:dyDescent="0.25">
      <c r="A1022" t="s">
        <v>227</v>
      </c>
      <c r="B1022" t="s">
        <v>2294</v>
      </c>
      <c r="C1022" s="1">
        <v>45884</v>
      </c>
      <c r="D1022" s="9">
        <f t="shared" si="30"/>
        <v>3</v>
      </c>
      <c r="E1022">
        <v>30</v>
      </c>
      <c r="F1022" s="1">
        <f t="shared" si="31"/>
        <v>45857</v>
      </c>
      <c r="G1022" s="1">
        <f>IF(TableRefills3[[#This Row],[prev_refill_days]]="","",TableRefills3[[#This Row],[prev_refill_days]]+TableRefills3[[#This Row],[quantity_days]])</f>
        <v>45887</v>
      </c>
      <c r="H1022">
        <f>IF(TableRefills3[[#This Row],[prev_refill_end]]="","",TableRefills3[[#This Row],[refill_date]]-TableRefills3[[#This Row],[prev_refill_end]])</f>
        <v>-3</v>
      </c>
      <c r="I1022">
        <f>IF(TableRefills3[[#This Row],[gap_days]]="",0,IF(TableRefills3[[#This Row],[gap_days]]&gt;30,1,0))</f>
        <v>0</v>
      </c>
      <c r="J1022">
        <f>_xlfn.MAXIFS(TableRefills3[discountinuation_flag], TableRefills3[patient_id], A1022)</f>
        <v>0</v>
      </c>
      <c r="K1022" s="1">
        <f>_xlfn.MINIFS(C:C,A:A,TableRefills3[[#This Row],[patient_id]])</f>
        <v>45830</v>
      </c>
      <c r="L1022" s="1">
        <f>TableRefills3[[#This Row],[refill_date]]+TableRefills3[[#This Row],[quantity_days]]</f>
        <v>45914</v>
      </c>
    </row>
    <row r="1023" spans="1:12" x14ac:dyDescent="0.25">
      <c r="A1023" t="s">
        <v>228</v>
      </c>
      <c r="B1023" t="s">
        <v>2298</v>
      </c>
      <c r="C1023" s="1">
        <v>45824</v>
      </c>
      <c r="D1023" s="9">
        <f t="shared" si="30"/>
        <v>1</v>
      </c>
      <c r="E1023">
        <v>28</v>
      </c>
      <c r="F1023" s="1" t="str">
        <f t="shared" si="31"/>
        <v/>
      </c>
      <c r="G1023" s="1" t="str">
        <f>IF(TableRefills3[[#This Row],[prev_refill_days]]="","",TableRefills3[[#This Row],[prev_refill_days]]+TableRefills3[[#This Row],[quantity_days]])</f>
        <v/>
      </c>
      <c r="H1023" t="str">
        <f>IF(TableRefills3[[#This Row],[prev_refill_end]]="","",TableRefills3[[#This Row],[refill_date]]-TableRefills3[[#This Row],[prev_refill_end]])</f>
        <v/>
      </c>
      <c r="I1023">
        <f>IF(TableRefills3[[#This Row],[gap_days]]="",0,IF(TableRefills3[[#This Row],[gap_days]]&gt;30,1,0))</f>
        <v>0</v>
      </c>
      <c r="J1023">
        <f>_xlfn.MAXIFS(TableRefills3[discountinuation_flag], TableRefills3[patient_id], A1023)</f>
        <v>0</v>
      </c>
      <c r="K1023" s="1">
        <f>_xlfn.MINIFS(C:C,A:A,TableRefills3[[#This Row],[patient_id]])</f>
        <v>45824</v>
      </c>
      <c r="L1023" s="1">
        <f>TableRefills3[[#This Row],[refill_date]]+TableRefills3[[#This Row],[quantity_days]]</f>
        <v>45852</v>
      </c>
    </row>
    <row r="1024" spans="1:12" x14ac:dyDescent="0.25">
      <c r="A1024" t="s">
        <v>228</v>
      </c>
      <c r="B1024" t="s">
        <v>2298</v>
      </c>
      <c r="C1024" s="1">
        <v>45854</v>
      </c>
      <c r="D1024" s="9">
        <f t="shared" si="30"/>
        <v>2</v>
      </c>
      <c r="E1024">
        <v>28</v>
      </c>
      <c r="F1024" s="1">
        <f t="shared" si="31"/>
        <v>45824</v>
      </c>
      <c r="G1024" s="1">
        <f>IF(TableRefills3[[#This Row],[prev_refill_days]]="","",TableRefills3[[#This Row],[prev_refill_days]]+TableRefills3[[#This Row],[quantity_days]])</f>
        <v>45852</v>
      </c>
      <c r="H1024">
        <f>IF(TableRefills3[[#This Row],[prev_refill_end]]="","",TableRefills3[[#This Row],[refill_date]]-TableRefills3[[#This Row],[prev_refill_end]])</f>
        <v>2</v>
      </c>
      <c r="I1024">
        <f>IF(TableRefills3[[#This Row],[gap_days]]="",0,IF(TableRefills3[[#This Row],[gap_days]]&gt;30,1,0))</f>
        <v>0</v>
      </c>
      <c r="J1024">
        <f>_xlfn.MAXIFS(TableRefills3[discountinuation_flag], TableRefills3[patient_id], A1024)</f>
        <v>0</v>
      </c>
      <c r="K1024" s="1">
        <f>_xlfn.MINIFS(C:C,A:A,TableRefills3[[#This Row],[patient_id]])</f>
        <v>45824</v>
      </c>
      <c r="L1024" s="1">
        <f>TableRefills3[[#This Row],[refill_date]]+TableRefills3[[#This Row],[quantity_days]]</f>
        <v>45882</v>
      </c>
    </row>
    <row r="1025" spans="1:12" x14ac:dyDescent="0.25">
      <c r="A1025" t="s">
        <v>228</v>
      </c>
      <c r="B1025" t="s">
        <v>2298</v>
      </c>
      <c r="C1025" s="1">
        <v>45881</v>
      </c>
      <c r="D1025" s="9">
        <f t="shared" si="30"/>
        <v>3</v>
      </c>
      <c r="E1025">
        <v>28</v>
      </c>
      <c r="F1025" s="1">
        <f t="shared" si="31"/>
        <v>45854</v>
      </c>
      <c r="G1025" s="1">
        <f>IF(TableRefills3[[#This Row],[prev_refill_days]]="","",TableRefills3[[#This Row],[prev_refill_days]]+TableRefills3[[#This Row],[quantity_days]])</f>
        <v>45882</v>
      </c>
      <c r="H1025">
        <f>IF(TableRefills3[[#This Row],[prev_refill_end]]="","",TableRefills3[[#This Row],[refill_date]]-TableRefills3[[#This Row],[prev_refill_end]])</f>
        <v>-1</v>
      </c>
      <c r="I1025">
        <f>IF(TableRefills3[[#This Row],[gap_days]]="",0,IF(TableRefills3[[#This Row],[gap_days]]&gt;30,1,0))</f>
        <v>0</v>
      </c>
      <c r="J1025">
        <f>_xlfn.MAXIFS(TableRefills3[discountinuation_flag], TableRefills3[patient_id], A1025)</f>
        <v>0</v>
      </c>
      <c r="K1025" s="1">
        <f>_xlfn.MINIFS(C:C,A:A,TableRefills3[[#This Row],[patient_id]])</f>
        <v>45824</v>
      </c>
      <c r="L1025" s="1">
        <f>TableRefills3[[#This Row],[refill_date]]+TableRefills3[[#This Row],[quantity_days]]</f>
        <v>45909</v>
      </c>
    </row>
    <row r="1026" spans="1:12" x14ac:dyDescent="0.25">
      <c r="A1026" t="s">
        <v>229</v>
      </c>
      <c r="B1026" t="s">
        <v>2302</v>
      </c>
      <c r="C1026" s="1">
        <v>45786</v>
      </c>
      <c r="D1026" s="9">
        <f t="shared" ref="D1026:D1089" si="32">IF(A1026=A1025, D1025+1, 1)</f>
        <v>1</v>
      </c>
      <c r="E1026">
        <v>21</v>
      </c>
      <c r="F1026" s="1" t="str">
        <f t="shared" ref="F1026:F1089" si="33">IF(A1025=A1026,C1025,"")</f>
        <v/>
      </c>
      <c r="G1026" s="1" t="str">
        <f>IF(TableRefills3[[#This Row],[prev_refill_days]]="","",TableRefills3[[#This Row],[prev_refill_days]]+TableRefills3[[#This Row],[quantity_days]])</f>
        <v/>
      </c>
      <c r="H1026" t="str">
        <f>IF(TableRefills3[[#This Row],[prev_refill_end]]="","",TableRefills3[[#This Row],[refill_date]]-TableRefills3[[#This Row],[prev_refill_end]])</f>
        <v/>
      </c>
      <c r="I1026">
        <f>IF(TableRefills3[[#This Row],[gap_days]]="",0,IF(TableRefills3[[#This Row],[gap_days]]&gt;30,1,0))</f>
        <v>0</v>
      </c>
      <c r="J1026">
        <f>_xlfn.MAXIFS(TableRefills3[discountinuation_flag], TableRefills3[patient_id], A1026)</f>
        <v>0</v>
      </c>
      <c r="K1026" s="1">
        <f>_xlfn.MINIFS(C:C,A:A,TableRefills3[[#This Row],[patient_id]])</f>
        <v>45786</v>
      </c>
      <c r="L1026" s="1">
        <f>TableRefills3[[#This Row],[refill_date]]+TableRefills3[[#This Row],[quantity_days]]</f>
        <v>45807</v>
      </c>
    </row>
    <row r="1027" spans="1:12" x14ac:dyDescent="0.25">
      <c r="A1027" t="s">
        <v>229</v>
      </c>
      <c r="B1027" t="s">
        <v>2302</v>
      </c>
      <c r="C1027" s="1">
        <v>45809</v>
      </c>
      <c r="D1027" s="9">
        <f t="shared" si="32"/>
        <v>2</v>
      </c>
      <c r="E1027">
        <v>21</v>
      </c>
      <c r="F1027" s="1">
        <f t="shared" si="33"/>
        <v>45786</v>
      </c>
      <c r="G1027" s="1">
        <f>IF(TableRefills3[[#This Row],[prev_refill_days]]="","",TableRefills3[[#This Row],[prev_refill_days]]+TableRefills3[[#This Row],[quantity_days]])</f>
        <v>45807</v>
      </c>
      <c r="H1027">
        <f>IF(TableRefills3[[#This Row],[prev_refill_end]]="","",TableRefills3[[#This Row],[refill_date]]-TableRefills3[[#This Row],[prev_refill_end]])</f>
        <v>2</v>
      </c>
      <c r="I1027">
        <f>IF(TableRefills3[[#This Row],[gap_days]]="",0,IF(TableRefills3[[#This Row],[gap_days]]&gt;30,1,0))</f>
        <v>0</v>
      </c>
      <c r="J1027">
        <f>_xlfn.MAXIFS(TableRefills3[discountinuation_flag], TableRefills3[patient_id], A1027)</f>
        <v>0</v>
      </c>
      <c r="K1027" s="1">
        <f>_xlfn.MINIFS(C:C,A:A,TableRefills3[[#This Row],[patient_id]])</f>
        <v>45786</v>
      </c>
      <c r="L1027" s="1">
        <f>TableRefills3[[#This Row],[refill_date]]+TableRefills3[[#This Row],[quantity_days]]</f>
        <v>45830</v>
      </c>
    </row>
    <row r="1028" spans="1:12" x14ac:dyDescent="0.25">
      <c r="A1028" t="s">
        <v>229</v>
      </c>
      <c r="B1028" t="s">
        <v>2302</v>
      </c>
      <c r="C1028" s="1">
        <v>45828</v>
      </c>
      <c r="D1028" s="9">
        <f t="shared" si="32"/>
        <v>3</v>
      </c>
      <c r="E1028">
        <v>21</v>
      </c>
      <c r="F1028" s="1">
        <f t="shared" si="33"/>
        <v>45809</v>
      </c>
      <c r="G1028" s="1">
        <f>IF(TableRefills3[[#This Row],[prev_refill_days]]="","",TableRefills3[[#This Row],[prev_refill_days]]+TableRefills3[[#This Row],[quantity_days]])</f>
        <v>45830</v>
      </c>
      <c r="H1028">
        <f>IF(TableRefills3[[#This Row],[prev_refill_end]]="","",TableRefills3[[#This Row],[refill_date]]-TableRefills3[[#This Row],[prev_refill_end]])</f>
        <v>-2</v>
      </c>
      <c r="I1028">
        <f>IF(TableRefills3[[#This Row],[gap_days]]="",0,IF(TableRefills3[[#This Row],[gap_days]]&gt;30,1,0))</f>
        <v>0</v>
      </c>
      <c r="J1028">
        <f>_xlfn.MAXIFS(TableRefills3[discountinuation_flag], TableRefills3[patient_id], A1028)</f>
        <v>0</v>
      </c>
      <c r="K1028" s="1">
        <f>_xlfn.MINIFS(C:C,A:A,TableRefills3[[#This Row],[patient_id]])</f>
        <v>45786</v>
      </c>
      <c r="L1028" s="1">
        <f>TableRefills3[[#This Row],[refill_date]]+TableRefills3[[#This Row],[quantity_days]]</f>
        <v>45849</v>
      </c>
    </row>
    <row r="1029" spans="1:12" x14ac:dyDescent="0.25">
      <c r="A1029" t="s">
        <v>230</v>
      </c>
      <c r="B1029" t="s">
        <v>2306</v>
      </c>
      <c r="C1029" s="1">
        <v>45835</v>
      </c>
      <c r="D1029" s="9">
        <f t="shared" si="32"/>
        <v>1</v>
      </c>
      <c r="E1029">
        <v>28</v>
      </c>
      <c r="F1029" s="1" t="str">
        <f t="shared" si="33"/>
        <v/>
      </c>
      <c r="G1029" s="1" t="str">
        <f>IF(TableRefills3[[#This Row],[prev_refill_days]]="","",TableRefills3[[#This Row],[prev_refill_days]]+TableRefills3[[#This Row],[quantity_days]])</f>
        <v/>
      </c>
      <c r="H1029" t="str">
        <f>IF(TableRefills3[[#This Row],[prev_refill_end]]="","",TableRefills3[[#This Row],[refill_date]]-TableRefills3[[#This Row],[prev_refill_end]])</f>
        <v/>
      </c>
      <c r="I1029">
        <f>IF(TableRefills3[[#This Row],[gap_days]]="",0,IF(TableRefills3[[#This Row],[gap_days]]&gt;30,1,0))</f>
        <v>0</v>
      </c>
      <c r="J1029">
        <f>_xlfn.MAXIFS(TableRefills3[discountinuation_flag], TableRefills3[patient_id], A1029)</f>
        <v>0</v>
      </c>
      <c r="K1029" s="1">
        <f>_xlfn.MINIFS(C:C,A:A,TableRefills3[[#This Row],[patient_id]])</f>
        <v>45835</v>
      </c>
      <c r="L1029" s="1">
        <f>TableRefills3[[#This Row],[refill_date]]+TableRefills3[[#This Row],[quantity_days]]</f>
        <v>45863</v>
      </c>
    </row>
    <row r="1030" spans="1:12" x14ac:dyDescent="0.25">
      <c r="A1030" t="s">
        <v>230</v>
      </c>
      <c r="B1030" t="s">
        <v>2306</v>
      </c>
      <c r="C1030" s="1">
        <v>45863</v>
      </c>
      <c r="D1030" s="9">
        <f t="shared" si="32"/>
        <v>2</v>
      </c>
      <c r="E1030">
        <v>28</v>
      </c>
      <c r="F1030" s="1">
        <f t="shared" si="33"/>
        <v>45835</v>
      </c>
      <c r="G1030" s="1">
        <f>IF(TableRefills3[[#This Row],[prev_refill_days]]="","",TableRefills3[[#This Row],[prev_refill_days]]+TableRefills3[[#This Row],[quantity_days]])</f>
        <v>45863</v>
      </c>
      <c r="H1030">
        <f>IF(TableRefills3[[#This Row],[prev_refill_end]]="","",TableRefills3[[#This Row],[refill_date]]-TableRefills3[[#This Row],[prev_refill_end]])</f>
        <v>0</v>
      </c>
      <c r="I1030">
        <f>IF(TableRefills3[[#This Row],[gap_days]]="",0,IF(TableRefills3[[#This Row],[gap_days]]&gt;30,1,0))</f>
        <v>0</v>
      </c>
      <c r="J1030">
        <f>_xlfn.MAXIFS(TableRefills3[discountinuation_flag], TableRefills3[patient_id], A1030)</f>
        <v>0</v>
      </c>
      <c r="K1030" s="1">
        <f>_xlfn.MINIFS(C:C,A:A,TableRefills3[[#This Row],[patient_id]])</f>
        <v>45835</v>
      </c>
      <c r="L1030" s="1">
        <f>TableRefills3[[#This Row],[refill_date]]+TableRefills3[[#This Row],[quantity_days]]</f>
        <v>45891</v>
      </c>
    </row>
    <row r="1031" spans="1:12" x14ac:dyDescent="0.25">
      <c r="A1031" t="s">
        <v>230</v>
      </c>
      <c r="B1031" t="s">
        <v>2306</v>
      </c>
      <c r="C1031" s="1">
        <v>45890</v>
      </c>
      <c r="D1031" s="9">
        <f t="shared" si="32"/>
        <v>3</v>
      </c>
      <c r="E1031">
        <v>28</v>
      </c>
      <c r="F1031" s="1">
        <f t="shared" si="33"/>
        <v>45863</v>
      </c>
      <c r="G1031" s="1">
        <f>IF(TableRefills3[[#This Row],[prev_refill_days]]="","",TableRefills3[[#This Row],[prev_refill_days]]+TableRefills3[[#This Row],[quantity_days]])</f>
        <v>45891</v>
      </c>
      <c r="H1031">
        <f>IF(TableRefills3[[#This Row],[prev_refill_end]]="","",TableRefills3[[#This Row],[refill_date]]-TableRefills3[[#This Row],[prev_refill_end]])</f>
        <v>-1</v>
      </c>
      <c r="I1031">
        <f>IF(TableRefills3[[#This Row],[gap_days]]="",0,IF(TableRefills3[[#This Row],[gap_days]]&gt;30,1,0))</f>
        <v>0</v>
      </c>
      <c r="J1031">
        <f>_xlfn.MAXIFS(TableRefills3[discountinuation_flag], TableRefills3[patient_id], A1031)</f>
        <v>0</v>
      </c>
      <c r="K1031" s="1">
        <f>_xlfn.MINIFS(C:C,A:A,TableRefills3[[#This Row],[patient_id]])</f>
        <v>45835</v>
      </c>
      <c r="L1031" s="1">
        <f>TableRefills3[[#This Row],[refill_date]]+TableRefills3[[#This Row],[quantity_days]]</f>
        <v>45918</v>
      </c>
    </row>
    <row r="1032" spans="1:12" x14ac:dyDescent="0.25">
      <c r="A1032" t="s">
        <v>231</v>
      </c>
      <c r="B1032" t="s">
        <v>2310</v>
      </c>
      <c r="C1032" s="1">
        <v>45687</v>
      </c>
      <c r="D1032" s="9">
        <f t="shared" si="32"/>
        <v>1</v>
      </c>
      <c r="E1032">
        <v>30</v>
      </c>
      <c r="F1032" s="1" t="str">
        <f t="shared" si="33"/>
        <v/>
      </c>
      <c r="G1032" s="1" t="str">
        <f>IF(TableRefills3[[#This Row],[prev_refill_days]]="","",TableRefills3[[#This Row],[prev_refill_days]]+TableRefills3[[#This Row],[quantity_days]])</f>
        <v/>
      </c>
      <c r="H1032" t="str">
        <f>IF(TableRefills3[[#This Row],[prev_refill_end]]="","",TableRefills3[[#This Row],[refill_date]]-TableRefills3[[#This Row],[prev_refill_end]])</f>
        <v/>
      </c>
      <c r="I1032">
        <f>IF(TableRefills3[[#This Row],[gap_days]]="",0,IF(TableRefills3[[#This Row],[gap_days]]&gt;30,1,0))</f>
        <v>0</v>
      </c>
      <c r="J1032">
        <f>_xlfn.MAXIFS(TableRefills3[discountinuation_flag], TableRefills3[patient_id], A1032)</f>
        <v>0</v>
      </c>
      <c r="K1032" s="1">
        <f>_xlfn.MINIFS(C:C,A:A,TableRefills3[[#This Row],[patient_id]])</f>
        <v>45687</v>
      </c>
      <c r="L1032" s="1">
        <f>TableRefills3[[#This Row],[refill_date]]+TableRefills3[[#This Row],[quantity_days]]</f>
        <v>45717</v>
      </c>
    </row>
    <row r="1033" spans="1:12" x14ac:dyDescent="0.25">
      <c r="A1033" t="s">
        <v>231</v>
      </c>
      <c r="B1033" t="s">
        <v>2310</v>
      </c>
      <c r="C1033" s="1">
        <v>45716</v>
      </c>
      <c r="D1033" s="9">
        <f t="shared" si="32"/>
        <v>2</v>
      </c>
      <c r="E1033">
        <v>30</v>
      </c>
      <c r="F1033" s="1">
        <f t="shared" si="33"/>
        <v>45687</v>
      </c>
      <c r="G1033" s="1">
        <f>IF(TableRefills3[[#This Row],[prev_refill_days]]="","",TableRefills3[[#This Row],[prev_refill_days]]+TableRefills3[[#This Row],[quantity_days]])</f>
        <v>45717</v>
      </c>
      <c r="H1033">
        <f>IF(TableRefills3[[#This Row],[prev_refill_end]]="","",TableRefills3[[#This Row],[refill_date]]-TableRefills3[[#This Row],[prev_refill_end]])</f>
        <v>-1</v>
      </c>
      <c r="I1033">
        <f>IF(TableRefills3[[#This Row],[gap_days]]="",0,IF(TableRefills3[[#This Row],[gap_days]]&gt;30,1,0))</f>
        <v>0</v>
      </c>
      <c r="J1033">
        <f>_xlfn.MAXIFS(TableRefills3[discountinuation_flag], TableRefills3[patient_id], A1033)</f>
        <v>0</v>
      </c>
      <c r="K1033" s="1">
        <f>_xlfn.MINIFS(C:C,A:A,TableRefills3[[#This Row],[patient_id]])</f>
        <v>45687</v>
      </c>
      <c r="L1033" s="1">
        <f>TableRefills3[[#This Row],[refill_date]]+TableRefills3[[#This Row],[quantity_days]]</f>
        <v>45746</v>
      </c>
    </row>
    <row r="1034" spans="1:12" x14ac:dyDescent="0.25">
      <c r="A1034" t="s">
        <v>231</v>
      </c>
      <c r="B1034" t="s">
        <v>2310</v>
      </c>
      <c r="C1034" s="1">
        <v>45744</v>
      </c>
      <c r="D1034" s="9">
        <f t="shared" si="32"/>
        <v>3</v>
      </c>
      <c r="E1034">
        <v>30</v>
      </c>
      <c r="F1034" s="1">
        <f t="shared" si="33"/>
        <v>45716</v>
      </c>
      <c r="G1034" s="1">
        <f>IF(TableRefills3[[#This Row],[prev_refill_days]]="","",TableRefills3[[#This Row],[prev_refill_days]]+TableRefills3[[#This Row],[quantity_days]])</f>
        <v>45746</v>
      </c>
      <c r="H1034">
        <f>IF(TableRefills3[[#This Row],[prev_refill_end]]="","",TableRefills3[[#This Row],[refill_date]]-TableRefills3[[#This Row],[prev_refill_end]])</f>
        <v>-2</v>
      </c>
      <c r="I1034">
        <f>IF(TableRefills3[[#This Row],[gap_days]]="",0,IF(TableRefills3[[#This Row],[gap_days]]&gt;30,1,0))</f>
        <v>0</v>
      </c>
      <c r="J1034">
        <f>_xlfn.MAXIFS(TableRefills3[discountinuation_flag], TableRefills3[patient_id], A1034)</f>
        <v>0</v>
      </c>
      <c r="K1034" s="1">
        <f>_xlfn.MINIFS(C:C,A:A,TableRefills3[[#This Row],[patient_id]])</f>
        <v>45687</v>
      </c>
      <c r="L1034" s="1">
        <f>TableRefills3[[#This Row],[refill_date]]+TableRefills3[[#This Row],[quantity_days]]</f>
        <v>45774</v>
      </c>
    </row>
    <row r="1035" spans="1:12" x14ac:dyDescent="0.25">
      <c r="A1035" t="s">
        <v>231</v>
      </c>
      <c r="B1035" t="s">
        <v>2310</v>
      </c>
      <c r="C1035" s="1">
        <v>45771</v>
      </c>
      <c r="D1035" s="9">
        <f t="shared" si="32"/>
        <v>4</v>
      </c>
      <c r="E1035">
        <v>30</v>
      </c>
      <c r="F1035" s="1">
        <f t="shared" si="33"/>
        <v>45744</v>
      </c>
      <c r="G1035" s="1">
        <f>IF(TableRefills3[[#This Row],[prev_refill_days]]="","",TableRefills3[[#This Row],[prev_refill_days]]+TableRefills3[[#This Row],[quantity_days]])</f>
        <v>45774</v>
      </c>
      <c r="H1035">
        <f>IF(TableRefills3[[#This Row],[prev_refill_end]]="","",TableRefills3[[#This Row],[refill_date]]-TableRefills3[[#This Row],[prev_refill_end]])</f>
        <v>-3</v>
      </c>
      <c r="I1035">
        <f>IF(TableRefills3[[#This Row],[gap_days]]="",0,IF(TableRefills3[[#This Row],[gap_days]]&gt;30,1,0))</f>
        <v>0</v>
      </c>
      <c r="J1035">
        <f>_xlfn.MAXIFS(TableRefills3[discountinuation_flag], TableRefills3[patient_id], A1035)</f>
        <v>0</v>
      </c>
      <c r="K1035" s="1">
        <f>_xlfn.MINIFS(C:C,A:A,TableRefills3[[#This Row],[patient_id]])</f>
        <v>45687</v>
      </c>
      <c r="L1035" s="1">
        <f>TableRefills3[[#This Row],[refill_date]]+TableRefills3[[#This Row],[quantity_days]]</f>
        <v>45801</v>
      </c>
    </row>
    <row r="1036" spans="1:12" x14ac:dyDescent="0.25">
      <c r="A1036" t="s">
        <v>231</v>
      </c>
      <c r="B1036" t="s">
        <v>2310</v>
      </c>
      <c r="C1036" s="1">
        <v>45804</v>
      </c>
      <c r="D1036" s="9">
        <f t="shared" si="32"/>
        <v>5</v>
      </c>
      <c r="E1036">
        <v>30</v>
      </c>
      <c r="F1036" s="1">
        <f t="shared" si="33"/>
        <v>45771</v>
      </c>
      <c r="G1036" s="1">
        <f>IF(TableRefills3[[#This Row],[prev_refill_days]]="","",TableRefills3[[#This Row],[prev_refill_days]]+TableRefills3[[#This Row],[quantity_days]])</f>
        <v>45801</v>
      </c>
      <c r="H1036">
        <f>IF(TableRefills3[[#This Row],[prev_refill_end]]="","",TableRefills3[[#This Row],[refill_date]]-TableRefills3[[#This Row],[prev_refill_end]])</f>
        <v>3</v>
      </c>
      <c r="I1036">
        <f>IF(TableRefills3[[#This Row],[gap_days]]="",0,IF(TableRefills3[[#This Row],[gap_days]]&gt;30,1,0))</f>
        <v>0</v>
      </c>
      <c r="J1036">
        <f>_xlfn.MAXIFS(TableRefills3[discountinuation_flag], TableRefills3[patient_id], A1036)</f>
        <v>0</v>
      </c>
      <c r="K1036" s="1">
        <f>_xlfn.MINIFS(C:C,A:A,TableRefills3[[#This Row],[patient_id]])</f>
        <v>45687</v>
      </c>
      <c r="L1036" s="1">
        <f>TableRefills3[[#This Row],[refill_date]]+TableRefills3[[#This Row],[quantity_days]]</f>
        <v>45834</v>
      </c>
    </row>
    <row r="1037" spans="1:12" x14ac:dyDescent="0.25">
      <c r="A1037" t="s">
        <v>231</v>
      </c>
      <c r="B1037" t="s">
        <v>2310</v>
      </c>
      <c r="C1037" s="1">
        <v>45834</v>
      </c>
      <c r="D1037" s="9">
        <f t="shared" si="32"/>
        <v>6</v>
      </c>
      <c r="E1037">
        <v>30</v>
      </c>
      <c r="F1037" s="1">
        <f t="shared" si="33"/>
        <v>45804</v>
      </c>
      <c r="G1037" s="1">
        <f>IF(TableRefills3[[#This Row],[prev_refill_days]]="","",TableRefills3[[#This Row],[prev_refill_days]]+TableRefills3[[#This Row],[quantity_days]])</f>
        <v>45834</v>
      </c>
      <c r="H1037">
        <f>IF(TableRefills3[[#This Row],[prev_refill_end]]="","",TableRefills3[[#This Row],[refill_date]]-TableRefills3[[#This Row],[prev_refill_end]])</f>
        <v>0</v>
      </c>
      <c r="I1037">
        <f>IF(TableRefills3[[#This Row],[gap_days]]="",0,IF(TableRefills3[[#This Row],[gap_days]]&gt;30,1,0))</f>
        <v>0</v>
      </c>
      <c r="J1037">
        <f>_xlfn.MAXIFS(TableRefills3[discountinuation_flag], TableRefills3[patient_id], A1037)</f>
        <v>0</v>
      </c>
      <c r="K1037" s="1">
        <f>_xlfn.MINIFS(C:C,A:A,TableRefills3[[#This Row],[patient_id]])</f>
        <v>45687</v>
      </c>
      <c r="L1037" s="1">
        <f>TableRefills3[[#This Row],[refill_date]]+TableRefills3[[#This Row],[quantity_days]]</f>
        <v>45864</v>
      </c>
    </row>
    <row r="1038" spans="1:12" x14ac:dyDescent="0.25">
      <c r="A1038" t="s">
        <v>232</v>
      </c>
      <c r="B1038" t="s">
        <v>2317</v>
      </c>
      <c r="C1038" s="1">
        <v>45801</v>
      </c>
      <c r="D1038" s="9">
        <f t="shared" si="32"/>
        <v>1</v>
      </c>
      <c r="E1038">
        <v>21</v>
      </c>
      <c r="F1038" s="1" t="str">
        <f t="shared" si="33"/>
        <v/>
      </c>
      <c r="G1038" s="1" t="str">
        <f>IF(TableRefills3[[#This Row],[prev_refill_days]]="","",TableRefills3[[#This Row],[prev_refill_days]]+TableRefills3[[#This Row],[quantity_days]])</f>
        <v/>
      </c>
      <c r="H1038" t="str">
        <f>IF(TableRefills3[[#This Row],[prev_refill_end]]="","",TableRefills3[[#This Row],[refill_date]]-TableRefills3[[#This Row],[prev_refill_end]])</f>
        <v/>
      </c>
      <c r="I1038">
        <f>IF(TableRefills3[[#This Row],[gap_days]]="",0,IF(TableRefills3[[#This Row],[gap_days]]&gt;30,1,0))</f>
        <v>0</v>
      </c>
      <c r="J1038">
        <f>_xlfn.MAXIFS(TableRefills3[discountinuation_flag], TableRefills3[patient_id], A1038)</f>
        <v>0</v>
      </c>
      <c r="K1038" s="1">
        <f>_xlfn.MINIFS(C:C,A:A,TableRefills3[[#This Row],[patient_id]])</f>
        <v>45801</v>
      </c>
      <c r="L1038" s="1">
        <f>TableRefills3[[#This Row],[refill_date]]+TableRefills3[[#This Row],[quantity_days]]</f>
        <v>45822</v>
      </c>
    </row>
    <row r="1039" spans="1:12" x14ac:dyDescent="0.25">
      <c r="A1039" t="s">
        <v>232</v>
      </c>
      <c r="B1039" t="s">
        <v>2317</v>
      </c>
      <c r="C1039" s="1">
        <v>45819</v>
      </c>
      <c r="D1039" s="9">
        <f t="shared" si="32"/>
        <v>2</v>
      </c>
      <c r="E1039">
        <v>21</v>
      </c>
      <c r="F1039" s="1">
        <f t="shared" si="33"/>
        <v>45801</v>
      </c>
      <c r="G1039" s="1">
        <f>IF(TableRefills3[[#This Row],[prev_refill_days]]="","",TableRefills3[[#This Row],[prev_refill_days]]+TableRefills3[[#This Row],[quantity_days]])</f>
        <v>45822</v>
      </c>
      <c r="H1039">
        <f>IF(TableRefills3[[#This Row],[prev_refill_end]]="","",TableRefills3[[#This Row],[refill_date]]-TableRefills3[[#This Row],[prev_refill_end]])</f>
        <v>-3</v>
      </c>
      <c r="I1039">
        <f>IF(TableRefills3[[#This Row],[gap_days]]="",0,IF(TableRefills3[[#This Row],[gap_days]]&gt;30,1,0))</f>
        <v>0</v>
      </c>
      <c r="J1039">
        <f>_xlfn.MAXIFS(TableRefills3[discountinuation_flag], TableRefills3[patient_id], A1039)</f>
        <v>0</v>
      </c>
      <c r="K1039" s="1">
        <f>_xlfn.MINIFS(C:C,A:A,TableRefills3[[#This Row],[patient_id]])</f>
        <v>45801</v>
      </c>
      <c r="L1039" s="1">
        <f>TableRefills3[[#This Row],[refill_date]]+TableRefills3[[#This Row],[quantity_days]]</f>
        <v>45840</v>
      </c>
    </row>
    <row r="1040" spans="1:12" x14ac:dyDescent="0.25">
      <c r="A1040" t="s">
        <v>232</v>
      </c>
      <c r="B1040" t="s">
        <v>2317</v>
      </c>
      <c r="C1040" s="1">
        <v>45842</v>
      </c>
      <c r="D1040" s="9">
        <f t="shared" si="32"/>
        <v>3</v>
      </c>
      <c r="E1040">
        <v>21</v>
      </c>
      <c r="F1040" s="1">
        <f t="shared" si="33"/>
        <v>45819</v>
      </c>
      <c r="G1040" s="1">
        <f>IF(TableRefills3[[#This Row],[prev_refill_days]]="","",TableRefills3[[#This Row],[prev_refill_days]]+TableRefills3[[#This Row],[quantity_days]])</f>
        <v>45840</v>
      </c>
      <c r="H1040">
        <f>IF(TableRefills3[[#This Row],[prev_refill_end]]="","",TableRefills3[[#This Row],[refill_date]]-TableRefills3[[#This Row],[prev_refill_end]])</f>
        <v>2</v>
      </c>
      <c r="I1040">
        <f>IF(TableRefills3[[#This Row],[gap_days]]="",0,IF(TableRefills3[[#This Row],[gap_days]]&gt;30,1,0))</f>
        <v>0</v>
      </c>
      <c r="J1040">
        <f>_xlfn.MAXIFS(TableRefills3[discountinuation_flag], TableRefills3[patient_id], A1040)</f>
        <v>0</v>
      </c>
      <c r="K1040" s="1">
        <f>_xlfn.MINIFS(C:C,A:A,TableRefills3[[#This Row],[patient_id]])</f>
        <v>45801</v>
      </c>
      <c r="L1040" s="1">
        <f>TableRefills3[[#This Row],[refill_date]]+TableRefills3[[#This Row],[quantity_days]]</f>
        <v>45863</v>
      </c>
    </row>
    <row r="1041" spans="1:12" x14ac:dyDescent="0.25">
      <c r="A1041" t="s">
        <v>232</v>
      </c>
      <c r="B1041" t="s">
        <v>2317</v>
      </c>
      <c r="C1041" s="1">
        <v>45863</v>
      </c>
      <c r="D1041" s="9">
        <f t="shared" si="32"/>
        <v>4</v>
      </c>
      <c r="E1041">
        <v>21</v>
      </c>
      <c r="F1041" s="1">
        <f t="shared" si="33"/>
        <v>45842</v>
      </c>
      <c r="G1041" s="1">
        <f>IF(TableRefills3[[#This Row],[prev_refill_days]]="","",TableRefills3[[#This Row],[prev_refill_days]]+TableRefills3[[#This Row],[quantity_days]])</f>
        <v>45863</v>
      </c>
      <c r="H1041">
        <f>IF(TableRefills3[[#This Row],[prev_refill_end]]="","",TableRefills3[[#This Row],[refill_date]]-TableRefills3[[#This Row],[prev_refill_end]])</f>
        <v>0</v>
      </c>
      <c r="I1041">
        <f>IF(TableRefills3[[#This Row],[gap_days]]="",0,IF(TableRefills3[[#This Row],[gap_days]]&gt;30,1,0))</f>
        <v>0</v>
      </c>
      <c r="J1041">
        <f>_xlfn.MAXIFS(TableRefills3[discountinuation_flag], TableRefills3[patient_id], A1041)</f>
        <v>0</v>
      </c>
      <c r="K1041" s="1">
        <f>_xlfn.MINIFS(C:C,A:A,TableRefills3[[#This Row],[patient_id]])</f>
        <v>45801</v>
      </c>
      <c r="L1041" s="1">
        <f>TableRefills3[[#This Row],[refill_date]]+TableRefills3[[#This Row],[quantity_days]]</f>
        <v>45884</v>
      </c>
    </row>
    <row r="1042" spans="1:12" x14ac:dyDescent="0.25">
      <c r="A1042" t="s">
        <v>232</v>
      </c>
      <c r="B1042" t="s">
        <v>2317</v>
      </c>
      <c r="C1042" s="1">
        <v>45887</v>
      </c>
      <c r="D1042" s="9">
        <f t="shared" si="32"/>
        <v>5</v>
      </c>
      <c r="E1042">
        <v>21</v>
      </c>
      <c r="F1042" s="1">
        <f t="shared" si="33"/>
        <v>45863</v>
      </c>
      <c r="G1042" s="1">
        <f>IF(TableRefills3[[#This Row],[prev_refill_days]]="","",TableRefills3[[#This Row],[prev_refill_days]]+TableRefills3[[#This Row],[quantity_days]])</f>
        <v>45884</v>
      </c>
      <c r="H1042">
        <f>IF(TableRefills3[[#This Row],[prev_refill_end]]="","",TableRefills3[[#This Row],[refill_date]]-TableRefills3[[#This Row],[prev_refill_end]])</f>
        <v>3</v>
      </c>
      <c r="I1042">
        <f>IF(TableRefills3[[#This Row],[gap_days]]="",0,IF(TableRefills3[[#This Row],[gap_days]]&gt;30,1,0))</f>
        <v>0</v>
      </c>
      <c r="J1042">
        <f>_xlfn.MAXIFS(TableRefills3[discountinuation_flag], TableRefills3[patient_id], A1042)</f>
        <v>0</v>
      </c>
      <c r="K1042" s="1">
        <f>_xlfn.MINIFS(C:C,A:A,TableRefills3[[#This Row],[patient_id]])</f>
        <v>45801</v>
      </c>
      <c r="L1042" s="1">
        <f>TableRefills3[[#This Row],[refill_date]]+TableRefills3[[#This Row],[quantity_days]]</f>
        <v>45908</v>
      </c>
    </row>
    <row r="1043" spans="1:12" x14ac:dyDescent="0.25">
      <c r="A1043" t="s">
        <v>232</v>
      </c>
      <c r="B1043" t="s">
        <v>2317</v>
      </c>
      <c r="C1043" s="1">
        <v>45907</v>
      </c>
      <c r="D1043" s="9">
        <f t="shared" si="32"/>
        <v>6</v>
      </c>
      <c r="E1043">
        <v>21</v>
      </c>
      <c r="F1043" s="1">
        <f t="shared" si="33"/>
        <v>45887</v>
      </c>
      <c r="G1043" s="1">
        <f>IF(TableRefills3[[#This Row],[prev_refill_days]]="","",TableRefills3[[#This Row],[prev_refill_days]]+TableRefills3[[#This Row],[quantity_days]])</f>
        <v>45908</v>
      </c>
      <c r="H1043">
        <f>IF(TableRefills3[[#This Row],[prev_refill_end]]="","",TableRefills3[[#This Row],[refill_date]]-TableRefills3[[#This Row],[prev_refill_end]])</f>
        <v>-1</v>
      </c>
      <c r="I1043">
        <f>IF(TableRefills3[[#This Row],[gap_days]]="",0,IF(TableRefills3[[#This Row],[gap_days]]&gt;30,1,0))</f>
        <v>0</v>
      </c>
      <c r="J1043">
        <f>_xlfn.MAXIFS(TableRefills3[discountinuation_flag], TableRefills3[patient_id], A1043)</f>
        <v>0</v>
      </c>
      <c r="K1043" s="1">
        <f>_xlfn.MINIFS(C:C,A:A,TableRefills3[[#This Row],[patient_id]])</f>
        <v>45801</v>
      </c>
      <c r="L1043" s="1">
        <f>TableRefills3[[#This Row],[refill_date]]+TableRefills3[[#This Row],[quantity_days]]</f>
        <v>45928</v>
      </c>
    </row>
    <row r="1044" spans="1:12" x14ac:dyDescent="0.25">
      <c r="A1044" t="s">
        <v>233</v>
      </c>
      <c r="B1044" t="s">
        <v>2324</v>
      </c>
      <c r="C1044" s="1">
        <v>45807</v>
      </c>
      <c r="D1044" s="9">
        <f t="shared" si="32"/>
        <v>1</v>
      </c>
      <c r="E1044">
        <v>30</v>
      </c>
      <c r="F1044" s="1" t="str">
        <f t="shared" si="33"/>
        <v/>
      </c>
      <c r="G1044" s="1" t="str">
        <f>IF(TableRefills3[[#This Row],[prev_refill_days]]="","",TableRefills3[[#This Row],[prev_refill_days]]+TableRefills3[[#This Row],[quantity_days]])</f>
        <v/>
      </c>
      <c r="H1044" t="str">
        <f>IF(TableRefills3[[#This Row],[prev_refill_end]]="","",TableRefills3[[#This Row],[refill_date]]-TableRefills3[[#This Row],[prev_refill_end]])</f>
        <v/>
      </c>
      <c r="I1044">
        <f>IF(TableRefills3[[#This Row],[gap_days]]="",0,IF(TableRefills3[[#This Row],[gap_days]]&gt;30,1,0))</f>
        <v>0</v>
      </c>
      <c r="J1044">
        <f>_xlfn.MAXIFS(TableRefills3[discountinuation_flag], TableRefills3[patient_id], A1044)</f>
        <v>0</v>
      </c>
      <c r="K1044" s="1">
        <f>_xlfn.MINIFS(C:C,A:A,TableRefills3[[#This Row],[patient_id]])</f>
        <v>45807</v>
      </c>
      <c r="L1044" s="1">
        <f>TableRefills3[[#This Row],[refill_date]]+TableRefills3[[#This Row],[quantity_days]]</f>
        <v>45837</v>
      </c>
    </row>
    <row r="1045" spans="1:12" x14ac:dyDescent="0.25">
      <c r="A1045" t="s">
        <v>233</v>
      </c>
      <c r="B1045" t="s">
        <v>2324</v>
      </c>
      <c r="C1045" s="1">
        <v>45834</v>
      </c>
      <c r="D1045" s="9">
        <f t="shared" si="32"/>
        <v>2</v>
      </c>
      <c r="E1045">
        <v>30</v>
      </c>
      <c r="F1045" s="1">
        <f t="shared" si="33"/>
        <v>45807</v>
      </c>
      <c r="G1045" s="1">
        <f>IF(TableRefills3[[#This Row],[prev_refill_days]]="","",TableRefills3[[#This Row],[prev_refill_days]]+TableRefills3[[#This Row],[quantity_days]])</f>
        <v>45837</v>
      </c>
      <c r="H1045">
        <f>IF(TableRefills3[[#This Row],[prev_refill_end]]="","",TableRefills3[[#This Row],[refill_date]]-TableRefills3[[#This Row],[prev_refill_end]])</f>
        <v>-3</v>
      </c>
      <c r="I1045">
        <f>IF(TableRefills3[[#This Row],[gap_days]]="",0,IF(TableRefills3[[#This Row],[gap_days]]&gt;30,1,0))</f>
        <v>0</v>
      </c>
      <c r="J1045">
        <f>_xlfn.MAXIFS(TableRefills3[discountinuation_flag], TableRefills3[patient_id], A1045)</f>
        <v>0</v>
      </c>
      <c r="K1045" s="1">
        <f>_xlfn.MINIFS(C:C,A:A,TableRefills3[[#This Row],[patient_id]])</f>
        <v>45807</v>
      </c>
      <c r="L1045" s="1">
        <f>TableRefills3[[#This Row],[refill_date]]+TableRefills3[[#This Row],[quantity_days]]</f>
        <v>45864</v>
      </c>
    </row>
    <row r="1046" spans="1:12" x14ac:dyDescent="0.25">
      <c r="A1046" t="s">
        <v>233</v>
      </c>
      <c r="B1046" t="s">
        <v>2324</v>
      </c>
      <c r="C1046" s="1">
        <v>45862</v>
      </c>
      <c r="D1046" s="9">
        <f t="shared" si="32"/>
        <v>3</v>
      </c>
      <c r="E1046">
        <v>30</v>
      </c>
      <c r="F1046" s="1">
        <f t="shared" si="33"/>
        <v>45834</v>
      </c>
      <c r="G1046" s="1">
        <f>IF(TableRefills3[[#This Row],[prev_refill_days]]="","",TableRefills3[[#This Row],[prev_refill_days]]+TableRefills3[[#This Row],[quantity_days]])</f>
        <v>45864</v>
      </c>
      <c r="H1046">
        <f>IF(TableRefills3[[#This Row],[prev_refill_end]]="","",TableRefills3[[#This Row],[refill_date]]-TableRefills3[[#This Row],[prev_refill_end]])</f>
        <v>-2</v>
      </c>
      <c r="I1046">
        <f>IF(TableRefills3[[#This Row],[gap_days]]="",0,IF(TableRefills3[[#This Row],[gap_days]]&gt;30,1,0))</f>
        <v>0</v>
      </c>
      <c r="J1046">
        <f>_xlfn.MAXIFS(TableRefills3[discountinuation_flag], TableRefills3[patient_id], A1046)</f>
        <v>0</v>
      </c>
      <c r="K1046" s="1">
        <f>_xlfn.MINIFS(C:C,A:A,TableRefills3[[#This Row],[patient_id]])</f>
        <v>45807</v>
      </c>
      <c r="L1046" s="1">
        <f>TableRefills3[[#This Row],[refill_date]]+TableRefills3[[#This Row],[quantity_days]]</f>
        <v>45892</v>
      </c>
    </row>
    <row r="1047" spans="1:12" x14ac:dyDescent="0.25">
      <c r="A1047" t="s">
        <v>233</v>
      </c>
      <c r="B1047" t="s">
        <v>2324</v>
      </c>
      <c r="C1047" s="1">
        <v>45890</v>
      </c>
      <c r="D1047" s="9">
        <f t="shared" si="32"/>
        <v>4</v>
      </c>
      <c r="E1047">
        <v>30</v>
      </c>
      <c r="F1047" s="1">
        <f t="shared" si="33"/>
        <v>45862</v>
      </c>
      <c r="G1047" s="1">
        <f>IF(TableRefills3[[#This Row],[prev_refill_days]]="","",TableRefills3[[#This Row],[prev_refill_days]]+TableRefills3[[#This Row],[quantity_days]])</f>
        <v>45892</v>
      </c>
      <c r="H1047">
        <f>IF(TableRefills3[[#This Row],[prev_refill_end]]="","",TableRefills3[[#This Row],[refill_date]]-TableRefills3[[#This Row],[prev_refill_end]])</f>
        <v>-2</v>
      </c>
      <c r="I1047">
        <f>IF(TableRefills3[[#This Row],[gap_days]]="",0,IF(TableRefills3[[#This Row],[gap_days]]&gt;30,1,0))</f>
        <v>0</v>
      </c>
      <c r="J1047">
        <f>_xlfn.MAXIFS(TableRefills3[discountinuation_flag], TableRefills3[patient_id], A1047)</f>
        <v>0</v>
      </c>
      <c r="K1047" s="1">
        <f>_xlfn.MINIFS(C:C,A:A,TableRefills3[[#This Row],[patient_id]])</f>
        <v>45807</v>
      </c>
      <c r="L1047" s="1">
        <f>TableRefills3[[#This Row],[refill_date]]+TableRefills3[[#This Row],[quantity_days]]</f>
        <v>45920</v>
      </c>
    </row>
    <row r="1048" spans="1:12" x14ac:dyDescent="0.25">
      <c r="A1048" t="s">
        <v>233</v>
      </c>
      <c r="B1048" t="s">
        <v>2324</v>
      </c>
      <c r="C1048" s="1">
        <v>45923</v>
      </c>
      <c r="D1048" s="9">
        <f t="shared" si="32"/>
        <v>5</v>
      </c>
      <c r="E1048">
        <v>30</v>
      </c>
      <c r="F1048" s="1">
        <f t="shared" si="33"/>
        <v>45890</v>
      </c>
      <c r="G1048" s="1">
        <f>IF(TableRefills3[[#This Row],[prev_refill_days]]="","",TableRefills3[[#This Row],[prev_refill_days]]+TableRefills3[[#This Row],[quantity_days]])</f>
        <v>45920</v>
      </c>
      <c r="H1048">
        <f>IF(TableRefills3[[#This Row],[prev_refill_end]]="","",TableRefills3[[#This Row],[refill_date]]-TableRefills3[[#This Row],[prev_refill_end]])</f>
        <v>3</v>
      </c>
      <c r="I1048">
        <f>IF(TableRefills3[[#This Row],[gap_days]]="",0,IF(TableRefills3[[#This Row],[gap_days]]&gt;30,1,0))</f>
        <v>0</v>
      </c>
      <c r="J1048">
        <f>_xlfn.MAXIFS(TableRefills3[discountinuation_flag], TableRefills3[patient_id], A1048)</f>
        <v>0</v>
      </c>
      <c r="K1048" s="1">
        <f>_xlfn.MINIFS(C:C,A:A,TableRefills3[[#This Row],[patient_id]])</f>
        <v>45807</v>
      </c>
      <c r="L1048" s="1">
        <f>TableRefills3[[#This Row],[refill_date]]+TableRefills3[[#This Row],[quantity_days]]</f>
        <v>45953</v>
      </c>
    </row>
    <row r="1049" spans="1:12" x14ac:dyDescent="0.25">
      <c r="A1049" t="s">
        <v>233</v>
      </c>
      <c r="B1049" t="s">
        <v>2324</v>
      </c>
      <c r="C1049" s="1">
        <v>45955</v>
      </c>
      <c r="D1049" s="9">
        <f t="shared" si="32"/>
        <v>6</v>
      </c>
      <c r="E1049">
        <v>30</v>
      </c>
      <c r="F1049" s="1">
        <f t="shared" si="33"/>
        <v>45923</v>
      </c>
      <c r="G1049" s="1">
        <f>IF(TableRefills3[[#This Row],[prev_refill_days]]="","",TableRefills3[[#This Row],[prev_refill_days]]+TableRefills3[[#This Row],[quantity_days]])</f>
        <v>45953</v>
      </c>
      <c r="H1049">
        <f>IF(TableRefills3[[#This Row],[prev_refill_end]]="","",TableRefills3[[#This Row],[refill_date]]-TableRefills3[[#This Row],[prev_refill_end]])</f>
        <v>2</v>
      </c>
      <c r="I1049">
        <f>IF(TableRefills3[[#This Row],[gap_days]]="",0,IF(TableRefills3[[#This Row],[gap_days]]&gt;30,1,0))</f>
        <v>0</v>
      </c>
      <c r="J1049">
        <f>_xlfn.MAXIFS(TableRefills3[discountinuation_flag], TableRefills3[patient_id], A1049)</f>
        <v>0</v>
      </c>
      <c r="K1049" s="1">
        <f>_xlfn.MINIFS(C:C,A:A,TableRefills3[[#This Row],[patient_id]])</f>
        <v>45807</v>
      </c>
      <c r="L1049" s="1">
        <f>TableRefills3[[#This Row],[refill_date]]+TableRefills3[[#This Row],[quantity_days]]</f>
        <v>45985</v>
      </c>
    </row>
    <row r="1050" spans="1:12" x14ac:dyDescent="0.25">
      <c r="A1050" t="s">
        <v>234</v>
      </c>
      <c r="B1050" t="s">
        <v>2331</v>
      </c>
      <c r="C1050" s="1">
        <v>45828</v>
      </c>
      <c r="D1050" s="9">
        <f t="shared" si="32"/>
        <v>1</v>
      </c>
      <c r="E1050">
        <v>21</v>
      </c>
      <c r="F1050" s="1" t="str">
        <f t="shared" si="33"/>
        <v/>
      </c>
      <c r="G1050" s="1" t="str">
        <f>IF(TableRefills3[[#This Row],[prev_refill_days]]="","",TableRefills3[[#This Row],[prev_refill_days]]+TableRefills3[[#This Row],[quantity_days]])</f>
        <v/>
      </c>
      <c r="H1050" t="str">
        <f>IF(TableRefills3[[#This Row],[prev_refill_end]]="","",TableRefills3[[#This Row],[refill_date]]-TableRefills3[[#This Row],[prev_refill_end]])</f>
        <v/>
      </c>
      <c r="I1050">
        <f>IF(TableRefills3[[#This Row],[gap_days]]="",0,IF(TableRefills3[[#This Row],[gap_days]]&gt;30,1,0))</f>
        <v>0</v>
      </c>
      <c r="J1050">
        <f>_xlfn.MAXIFS(TableRefills3[discountinuation_flag], TableRefills3[patient_id], A1050)</f>
        <v>0</v>
      </c>
      <c r="K1050" s="1">
        <f>_xlfn.MINIFS(C:C,A:A,TableRefills3[[#This Row],[patient_id]])</f>
        <v>45828</v>
      </c>
      <c r="L1050" s="1">
        <f>TableRefills3[[#This Row],[refill_date]]+TableRefills3[[#This Row],[quantity_days]]</f>
        <v>45849</v>
      </c>
    </row>
    <row r="1051" spans="1:12" x14ac:dyDescent="0.25">
      <c r="A1051" t="s">
        <v>234</v>
      </c>
      <c r="B1051" t="s">
        <v>2331</v>
      </c>
      <c r="C1051" s="1">
        <v>45851</v>
      </c>
      <c r="D1051" s="9">
        <f t="shared" si="32"/>
        <v>2</v>
      </c>
      <c r="E1051">
        <v>21</v>
      </c>
      <c r="F1051" s="1">
        <f t="shared" si="33"/>
        <v>45828</v>
      </c>
      <c r="G1051" s="1">
        <f>IF(TableRefills3[[#This Row],[prev_refill_days]]="","",TableRefills3[[#This Row],[prev_refill_days]]+TableRefills3[[#This Row],[quantity_days]])</f>
        <v>45849</v>
      </c>
      <c r="H1051">
        <f>IF(TableRefills3[[#This Row],[prev_refill_end]]="","",TableRefills3[[#This Row],[refill_date]]-TableRefills3[[#This Row],[prev_refill_end]])</f>
        <v>2</v>
      </c>
      <c r="I1051">
        <f>IF(TableRefills3[[#This Row],[gap_days]]="",0,IF(TableRefills3[[#This Row],[gap_days]]&gt;30,1,0))</f>
        <v>0</v>
      </c>
      <c r="J1051">
        <f>_xlfn.MAXIFS(TableRefills3[discountinuation_flag], TableRefills3[patient_id], A1051)</f>
        <v>0</v>
      </c>
      <c r="K1051" s="1">
        <f>_xlfn.MINIFS(C:C,A:A,TableRefills3[[#This Row],[patient_id]])</f>
        <v>45828</v>
      </c>
      <c r="L1051" s="1">
        <f>TableRefills3[[#This Row],[refill_date]]+TableRefills3[[#This Row],[quantity_days]]</f>
        <v>45872</v>
      </c>
    </row>
    <row r="1052" spans="1:12" x14ac:dyDescent="0.25">
      <c r="A1052" t="s">
        <v>234</v>
      </c>
      <c r="B1052" t="s">
        <v>2331</v>
      </c>
      <c r="C1052" s="1">
        <v>45874</v>
      </c>
      <c r="D1052" s="9">
        <f t="shared" si="32"/>
        <v>3</v>
      </c>
      <c r="E1052">
        <v>21</v>
      </c>
      <c r="F1052" s="1">
        <f t="shared" si="33"/>
        <v>45851</v>
      </c>
      <c r="G1052" s="1">
        <f>IF(TableRefills3[[#This Row],[prev_refill_days]]="","",TableRefills3[[#This Row],[prev_refill_days]]+TableRefills3[[#This Row],[quantity_days]])</f>
        <v>45872</v>
      </c>
      <c r="H1052">
        <f>IF(TableRefills3[[#This Row],[prev_refill_end]]="","",TableRefills3[[#This Row],[refill_date]]-TableRefills3[[#This Row],[prev_refill_end]])</f>
        <v>2</v>
      </c>
      <c r="I1052">
        <f>IF(TableRefills3[[#This Row],[gap_days]]="",0,IF(TableRefills3[[#This Row],[gap_days]]&gt;30,1,0))</f>
        <v>0</v>
      </c>
      <c r="J1052">
        <f>_xlfn.MAXIFS(TableRefills3[discountinuation_flag], TableRefills3[patient_id], A1052)</f>
        <v>0</v>
      </c>
      <c r="K1052" s="1">
        <f>_xlfn.MINIFS(C:C,A:A,TableRefills3[[#This Row],[patient_id]])</f>
        <v>45828</v>
      </c>
      <c r="L1052" s="1">
        <f>TableRefills3[[#This Row],[refill_date]]+TableRefills3[[#This Row],[quantity_days]]</f>
        <v>45895</v>
      </c>
    </row>
    <row r="1053" spans="1:12" x14ac:dyDescent="0.25">
      <c r="A1053" t="s">
        <v>234</v>
      </c>
      <c r="B1053" t="s">
        <v>2331</v>
      </c>
      <c r="C1053" s="1">
        <v>45895</v>
      </c>
      <c r="D1053" s="9">
        <f t="shared" si="32"/>
        <v>4</v>
      </c>
      <c r="E1053">
        <v>21</v>
      </c>
      <c r="F1053" s="1">
        <f t="shared" si="33"/>
        <v>45874</v>
      </c>
      <c r="G1053" s="1">
        <f>IF(TableRefills3[[#This Row],[prev_refill_days]]="","",TableRefills3[[#This Row],[prev_refill_days]]+TableRefills3[[#This Row],[quantity_days]])</f>
        <v>45895</v>
      </c>
      <c r="H1053">
        <f>IF(TableRefills3[[#This Row],[prev_refill_end]]="","",TableRefills3[[#This Row],[refill_date]]-TableRefills3[[#This Row],[prev_refill_end]])</f>
        <v>0</v>
      </c>
      <c r="I1053">
        <f>IF(TableRefills3[[#This Row],[gap_days]]="",0,IF(TableRefills3[[#This Row],[gap_days]]&gt;30,1,0))</f>
        <v>0</v>
      </c>
      <c r="J1053">
        <f>_xlfn.MAXIFS(TableRefills3[discountinuation_flag], TableRefills3[patient_id], A1053)</f>
        <v>0</v>
      </c>
      <c r="K1053" s="1">
        <f>_xlfn.MINIFS(C:C,A:A,TableRefills3[[#This Row],[patient_id]])</f>
        <v>45828</v>
      </c>
      <c r="L1053" s="1">
        <f>TableRefills3[[#This Row],[refill_date]]+TableRefills3[[#This Row],[quantity_days]]</f>
        <v>45916</v>
      </c>
    </row>
    <row r="1054" spans="1:12" x14ac:dyDescent="0.25">
      <c r="A1054" t="s">
        <v>235</v>
      </c>
      <c r="B1054" t="s">
        <v>2336</v>
      </c>
      <c r="C1054" s="1">
        <v>45830</v>
      </c>
      <c r="D1054" s="9">
        <f t="shared" si="32"/>
        <v>1</v>
      </c>
      <c r="E1054">
        <v>28</v>
      </c>
      <c r="F1054" s="1" t="str">
        <f t="shared" si="33"/>
        <v/>
      </c>
      <c r="G1054" s="1" t="str">
        <f>IF(TableRefills3[[#This Row],[prev_refill_days]]="","",TableRefills3[[#This Row],[prev_refill_days]]+TableRefills3[[#This Row],[quantity_days]])</f>
        <v/>
      </c>
      <c r="H1054" t="str">
        <f>IF(TableRefills3[[#This Row],[prev_refill_end]]="","",TableRefills3[[#This Row],[refill_date]]-TableRefills3[[#This Row],[prev_refill_end]])</f>
        <v/>
      </c>
      <c r="I1054">
        <f>IF(TableRefills3[[#This Row],[gap_days]]="",0,IF(TableRefills3[[#This Row],[gap_days]]&gt;30,1,0))</f>
        <v>0</v>
      </c>
      <c r="J1054">
        <f>_xlfn.MAXIFS(TableRefills3[discountinuation_flag], TableRefills3[patient_id], A1054)</f>
        <v>0</v>
      </c>
      <c r="K1054" s="1">
        <f>_xlfn.MINIFS(C:C,A:A,TableRefills3[[#This Row],[patient_id]])</f>
        <v>45830</v>
      </c>
      <c r="L1054" s="1">
        <f>TableRefills3[[#This Row],[refill_date]]+TableRefills3[[#This Row],[quantity_days]]</f>
        <v>45858</v>
      </c>
    </row>
    <row r="1055" spans="1:12" x14ac:dyDescent="0.25">
      <c r="A1055" t="s">
        <v>235</v>
      </c>
      <c r="B1055" t="s">
        <v>2336</v>
      </c>
      <c r="C1055" s="1">
        <v>45858</v>
      </c>
      <c r="D1055" s="9">
        <f t="shared" si="32"/>
        <v>2</v>
      </c>
      <c r="E1055">
        <v>28</v>
      </c>
      <c r="F1055" s="1">
        <f t="shared" si="33"/>
        <v>45830</v>
      </c>
      <c r="G1055" s="1">
        <f>IF(TableRefills3[[#This Row],[prev_refill_days]]="","",TableRefills3[[#This Row],[prev_refill_days]]+TableRefills3[[#This Row],[quantity_days]])</f>
        <v>45858</v>
      </c>
      <c r="H1055">
        <f>IF(TableRefills3[[#This Row],[prev_refill_end]]="","",TableRefills3[[#This Row],[refill_date]]-TableRefills3[[#This Row],[prev_refill_end]])</f>
        <v>0</v>
      </c>
      <c r="I1055">
        <f>IF(TableRefills3[[#This Row],[gap_days]]="",0,IF(TableRefills3[[#This Row],[gap_days]]&gt;30,1,0))</f>
        <v>0</v>
      </c>
      <c r="J1055">
        <f>_xlfn.MAXIFS(TableRefills3[discountinuation_flag], TableRefills3[patient_id], A1055)</f>
        <v>0</v>
      </c>
      <c r="K1055" s="1">
        <f>_xlfn.MINIFS(C:C,A:A,TableRefills3[[#This Row],[patient_id]])</f>
        <v>45830</v>
      </c>
      <c r="L1055" s="1">
        <f>TableRefills3[[#This Row],[refill_date]]+TableRefills3[[#This Row],[quantity_days]]</f>
        <v>45886</v>
      </c>
    </row>
    <row r="1056" spans="1:12" x14ac:dyDescent="0.25">
      <c r="A1056" t="s">
        <v>235</v>
      </c>
      <c r="B1056" t="s">
        <v>2336</v>
      </c>
      <c r="C1056" s="1">
        <v>45883</v>
      </c>
      <c r="D1056" s="9">
        <f t="shared" si="32"/>
        <v>3</v>
      </c>
      <c r="E1056">
        <v>28</v>
      </c>
      <c r="F1056" s="1">
        <f t="shared" si="33"/>
        <v>45858</v>
      </c>
      <c r="G1056" s="1">
        <f>IF(TableRefills3[[#This Row],[prev_refill_days]]="","",TableRefills3[[#This Row],[prev_refill_days]]+TableRefills3[[#This Row],[quantity_days]])</f>
        <v>45886</v>
      </c>
      <c r="H1056">
        <f>IF(TableRefills3[[#This Row],[prev_refill_end]]="","",TableRefills3[[#This Row],[refill_date]]-TableRefills3[[#This Row],[prev_refill_end]])</f>
        <v>-3</v>
      </c>
      <c r="I1056">
        <f>IF(TableRefills3[[#This Row],[gap_days]]="",0,IF(TableRefills3[[#This Row],[gap_days]]&gt;30,1,0))</f>
        <v>0</v>
      </c>
      <c r="J1056">
        <f>_xlfn.MAXIFS(TableRefills3[discountinuation_flag], TableRefills3[patient_id], A1056)</f>
        <v>0</v>
      </c>
      <c r="K1056" s="1">
        <f>_xlfn.MINIFS(C:C,A:A,TableRefills3[[#This Row],[patient_id]])</f>
        <v>45830</v>
      </c>
      <c r="L1056" s="1">
        <f>TableRefills3[[#This Row],[refill_date]]+TableRefills3[[#This Row],[quantity_days]]</f>
        <v>45911</v>
      </c>
    </row>
    <row r="1057" spans="1:12" x14ac:dyDescent="0.25">
      <c r="A1057" t="s">
        <v>235</v>
      </c>
      <c r="B1057" t="s">
        <v>2336</v>
      </c>
      <c r="C1057" s="1">
        <v>45909</v>
      </c>
      <c r="D1057" s="9">
        <f t="shared" si="32"/>
        <v>4</v>
      </c>
      <c r="E1057">
        <v>28</v>
      </c>
      <c r="F1057" s="1">
        <f t="shared" si="33"/>
        <v>45883</v>
      </c>
      <c r="G1057" s="1">
        <f>IF(TableRefills3[[#This Row],[prev_refill_days]]="","",TableRefills3[[#This Row],[prev_refill_days]]+TableRefills3[[#This Row],[quantity_days]])</f>
        <v>45911</v>
      </c>
      <c r="H1057">
        <f>IF(TableRefills3[[#This Row],[prev_refill_end]]="","",TableRefills3[[#This Row],[refill_date]]-TableRefills3[[#This Row],[prev_refill_end]])</f>
        <v>-2</v>
      </c>
      <c r="I1057">
        <f>IF(TableRefills3[[#This Row],[gap_days]]="",0,IF(TableRefills3[[#This Row],[gap_days]]&gt;30,1,0))</f>
        <v>0</v>
      </c>
      <c r="J1057">
        <f>_xlfn.MAXIFS(TableRefills3[discountinuation_flag], TableRefills3[patient_id], A1057)</f>
        <v>0</v>
      </c>
      <c r="K1057" s="1">
        <f>_xlfn.MINIFS(C:C,A:A,TableRefills3[[#This Row],[patient_id]])</f>
        <v>45830</v>
      </c>
      <c r="L1057" s="1">
        <f>TableRefills3[[#This Row],[refill_date]]+TableRefills3[[#This Row],[quantity_days]]</f>
        <v>45937</v>
      </c>
    </row>
    <row r="1058" spans="1:12" x14ac:dyDescent="0.25">
      <c r="A1058" t="s">
        <v>235</v>
      </c>
      <c r="B1058" t="s">
        <v>2336</v>
      </c>
      <c r="C1058" s="1">
        <v>45939</v>
      </c>
      <c r="D1058" s="9">
        <f t="shared" si="32"/>
        <v>5</v>
      </c>
      <c r="E1058">
        <v>28</v>
      </c>
      <c r="F1058" s="1">
        <f t="shared" si="33"/>
        <v>45909</v>
      </c>
      <c r="G1058" s="1">
        <f>IF(TableRefills3[[#This Row],[prev_refill_days]]="","",TableRefills3[[#This Row],[prev_refill_days]]+TableRefills3[[#This Row],[quantity_days]])</f>
        <v>45937</v>
      </c>
      <c r="H1058">
        <f>IF(TableRefills3[[#This Row],[prev_refill_end]]="","",TableRefills3[[#This Row],[refill_date]]-TableRefills3[[#This Row],[prev_refill_end]])</f>
        <v>2</v>
      </c>
      <c r="I1058">
        <f>IF(TableRefills3[[#This Row],[gap_days]]="",0,IF(TableRefills3[[#This Row],[gap_days]]&gt;30,1,0))</f>
        <v>0</v>
      </c>
      <c r="J1058">
        <f>_xlfn.MAXIFS(TableRefills3[discountinuation_flag], TableRefills3[patient_id], A1058)</f>
        <v>0</v>
      </c>
      <c r="K1058" s="1">
        <f>_xlfn.MINIFS(C:C,A:A,TableRefills3[[#This Row],[patient_id]])</f>
        <v>45830</v>
      </c>
      <c r="L1058" s="1">
        <f>TableRefills3[[#This Row],[refill_date]]+TableRefills3[[#This Row],[quantity_days]]</f>
        <v>45967</v>
      </c>
    </row>
    <row r="1059" spans="1:12" x14ac:dyDescent="0.25">
      <c r="A1059" t="s">
        <v>235</v>
      </c>
      <c r="B1059" t="s">
        <v>2336</v>
      </c>
      <c r="C1059" s="1">
        <v>45967</v>
      </c>
      <c r="D1059" s="9">
        <f t="shared" si="32"/>
        <v>6</v>
      </c>
      <c r="E1059">
        <v>28</v>
      </c>
      <c r="F1059" s="1">
        <f t="shared" si="33"/>
        <v>45939</v>
      </c>
      <c r="G1059" s="1">
        <f>IF(TableRefills3[[#This Row],[prev_refill_days]]="","",TableRefills3[[#This Row],[prev_refill_days]]+TableRefills3[[#This Row],[quantity_days]])</f>
        <v>45967</v>
      </c>
      <c r="H1059">
        <f>IF(TableRefills3[[#This Row],[prev_refill_end]]="","",TableRefills3[[#This Row],[refill_date]]-TableRefills3[[#This Row],[prev_refill_end]])</f>
        <v>0</v>
      </c>
      <c r="I1059">
        <f>IF(TableRefills3[[#This Row],[gap_days]]="",0,IF(TableRefills3[[#This Row],[gap_days]]&gt;30,1,0))</f>
        <v>0</v>
      </c>
      <c r="J1059">
        <f>_xlfn.MAXIFS(TableRefills3[discountinuation_flag], TableRefills3[patient_id], A1059)</f>
        <v>0</v>
      </c>
      <c r="K1059" s="1">
        <f>_xlfn.MINIFS(C:C,A:A,TableRefills3[[#This Row],[patient_id]])</f>
        <v>45830</v>
      </c>
      <c r="L1059" s="1">
        <f>TableRefills3[[#This Row],[refill_date]]+TableRefills3[[#This Row],[quantity_days]]</f>
        <v>45995</v>
      </c>
    </row>
    <row r="1060" spans="1:12" x14ac:dyDescent="0.25">
      <c r="A1060" t="s">
        <v>236</v>
      </c>
      <c r="B1060" t="s">
        <v>2343</v>
      </c>
      <c r="C1060" s="1">
        <v>45731</v>
      </c>
      <c r="D1060" s="9">
        <f t="shared" si="32"/>
        <v>1</v>
      </c>
      <c r="E1060">
        <v>28</v>
      </c>
      <c r="F1060" s="1" t="str">
        <f t="shared" si="33"/>
        <v/>
      </c>
      <c r="G1060" s="1" t="str">
        <f>IF(TableRefills3[[#This Row],[prev_refill_days]]="","",TableRefills3[[#This Row],[prev_refill_days]]+TableRefills3[[#This Row],[quantity_days]])</f>
        <v/>
      </c>
      <c r="H1060" t="str">
        <f>IF(TableRefills3[[#This Row],[prev_refill_end]]="","",TableRefills3[[#This Row],[refill_date]]-TableRefills3[[#This Row],[prev_refill_end]])</f>
        <v/>
      </c>
      <c r="I1060">
        <f>IF(TableRefills3[[#This Row],[gap_days]]="",0,IF(TableRefills3[[#This Row],[gap_days]]&gt;30,1,0))</f>
        <v>0</v>
      </c>
      <c r="J1060">
        <f>_xlfn.MAXIFS(TableRefills3[discountinuation_flag], TableRefills3[patient_id], A1060)</f>
        <v>0</v>
      </c>
      <c r="K1060" s="1">
        <f>_xlfn.MINIFS(C:C,A:A,TableRefills3[[#This Row],[patient_id]])</f>
        <v>45731</v>
      </c>
      <c r="L1060" s="1">
        <f>TableRefills3[[#This Row],[refill_date]]+TableRefills3[[#This Row],[quantity_days]]</f>
        <v>45759</v>
      </c>
    </row>
    <row r="1061" spans="1:12" x14ac:dyDescent="0.25">
      <c r="A1061" t="s">
        <v>236</v>
      </c>
      <c r="B1061" t="s">
        <v>2343</v>
      </c>
      <c r="C1061" s="1">
        <v>45758</v>
      </c>
      <c r="D1061" s="9">
        <f t="shared" si="32"/>
        <v>2</v>
      </c>
      <c r="E1061">
        <v>28</v>
      </c>
      <c r="F1061" s="1">
        <f t="shared" si="33"/>
        <v>45731</v>
      </c>
      <c r="G1061" s="1">
        <f>IF(TableRefills3[[#This Row],[prev_refill_days]]="","",TableRefills3[[#This Row],[prev_refill_days]]+TableRefills3[[#This Row],[quantity_days]])</f>
        <v>45759</v>
      </c>
      <c r="H1061">
        <f>IF(TableRefills3[[#This Row],[prev_refill_end]]="","",TableRefills3[[#This Row],[refill_date]]-TableRefills3[[#This Row],[prev_refill_end]])</f>
        <v>-1</v>
      </c>
      <c r="I1061">
        <f>IF(TableRefills3[[#This Row],[gap_days]]="",0,IF(TableRefills3[[#This Row],[gap_days]]&gt;30,1,0))</f>
        <v>0</v>
      </c>
      <c r="J1061">
        <f>_xlfn.MAXIFS(TableRefills3[discountinuation_flag], TableRefills3[patient_id], A1061)</f>
        <v>0</v>
      </c>
      <c r="K1061" s="1">
        <f>_xlfn.MINIFS(C:C,A:A,TableRefills3[[#This Row],[patient_id]])</f>
        <v>45731</v>
      </c>
      <c r="L1061" s="1">
        <f>TableRefills3[[#This Row],[refill_date]]+TableRefills3[[#This Row],[quantity_days]]</f>
        <v>45786</v>
      </c>
    </row>
    <row r="1062" spans="1:12" x14ac:dyDescent="0.25">
      <c r="A1062" t="s">
        <v>236</v>
      </c>
      <c r="B1062" t="s">
        <v>2343</v>
      </c>
      <c r="C1062" s="1">
        <v>45783</v>
      </c>
      <c r="D1062" s="9">
        <f t="shared" si="32"/>
        <v>3</v>
      </c>
      <c r="E1062">
        <v>28</v>
      </c>
      <c r="F1062" s="1">
        <f t="shared" si="33"/>
        <v>45758</v>
      </c>
      <c r="G1062" s="1">
        <f>IF(TableRefills3[[#This Row],[prev_refill_days]]="","",TableRefills3[[#This Row],[prev_refill_days]]+TableRefills3[[#This Row],[quantity_days]])</f>
        <v>45786</v>
      </c>
      <c r="H1062">
        <f>IF(TableRefills3[[#This Row],[prev_refill_end]]="","",TableRefills3[[#This Row],[refill_date]]-TableRefills3[[#This Row],[prev_refill_end]])</f>
        <v>-3</v>
      </c>
      <c r="I1062">
        <f>IF(TableRefills3[[#This Row],[gap_days]]="",0,IF(TableRefills3[[#This Row],[gap_days]]&gt;30,1,0))</f>
        <v>0</v>
      </c>
      <c r="J1062">
        <f>_xlfn.MAXIFS(TableRefills3[discountinuation_flag], TableRefills3[patient_id], A1062)</f>
        <v>0</v>
      </c>
      <c r="K1062" s="1">
        <f>_xlfn.MINIFS(C:C,A:A,TableRefills3[[#This Row],[patient_id]])</f>
        <v>45731</v>
      </c>
      <c r="L1062" s="1">
        <f>TableRefills3[[#This Row],[refill_date]]+TableRefills3[[#This Row],[quantity_days]]</f>
        <v>45811</v>
      </c>
    </row>
    <row r="1063" spans="1:12" x14ac:dyDescent="0.25">
      <c r="A1063" t="s">
        <v>236</v>
      </c>
      <c r="B1063" t="s">
        <v>2343</v>
      </c>
      <c r="C1063" s="1">
        <v>45808</v>
      </c>
      <c r="D1063" s="9">
        <f t="shared" si="32"/>
        <v>4</v>
      </c>
      <c r="E1063">
        <v>28</v>
      </c>
      <c r="F1063" s="1">
        <f t="shared" si="33"/>
        <v>45783</v>
      </c>
      <c r="G1063" s="1">
        <f>IF(TableRefills3[[#This Row],[prev_refill_days]]="","",TableRefills3[[#This Row],[prev_refill_days]]+TableRefills3[[#This Row],[quantity_days]])</f>
        <v>45811</v>
      </c>
      <c r="H1063">
        <f>IF(TableRefills3[[#This Row],[prev_refill_end]]="","",TableRefills3[[#This Row],[refill_date]]-TableRefills3[[#This Row],[prev_refill_end]])</f>
        <v>-3</v>
      </c>
      <c r="I1063">
        <f>IF(TableRefills3[[#This Row],[gap_days]]="",0,IF(TableRefills3[[#This Row],[gap_days]]&gt;30,1,0))</f>
        <v>0</v>
      </c>
      <c r="J1063">
        <f>_xlfn.MAXIFS(TableRefills3[discountinuation_flag], TableRefills3[patient_id], A1063)</f>
        <v>0</v>
      </c>
      <c r="K1063" s="1">
        <f>_xlfn.MINIFS(C:C,A:A,TableRefills3[[#This Row],[patient_id]])</f>
        <v>45731</v>
      </c>
      <c r="L1063" s="1">
        <f>TableRefills3[[#This Row],[refill_date]]+TableRefills3[[#This Row],[quantity_days]]</f>
        <v>45836</v>
      </c>
    </row>
    <row r="1064" spans="1:12" x14ac:dyDescent="0.25">
      <c r="A1064" t="s">
        <v>237</v>
      </c>
      <c r="B1064" t="s">
        <v>2348</v>
      </c>
      <c r="C1064" s="1">
        <v>45661</v>
      </c>
      <c r="D1064" s="9">
        <f t="shared" si="32"/>
        <v>1</v>
      </c>
      <c r="E1064">
        <v>30</v>
      </c>
      <c r="F1064" s="1" t="str">
        <f t="shared" si="33"/>
        <v/>
      </c>
      <c r="G1064" s="1" t="str">
        <f>IF(TableRefills3[[#This Row],[prev_refill_days]]="","",TableRefills3[[#This Row],[prev_refill_days]]+TableRefills3[[#This Row],[quantity_days]])</f>
        <v/>
      </c>
      <c r="H1064" t="str">
        <f>IF(TableRefills3[[#This Row],[prev_refill_end]]="","",TableRefills3[[#This Row],[refill_date]]-TableRefills3[[#This Row],[prev_refill_end]])</f>
        <v/>
      </c>
      <c r="I1064">
        <f>IF(TableRefills3[[#This Row],[gap_days]]="",0,IF(TableRefills3[[#This Row],[gap_days]]&gt;30,1,0))</f>
        <v>0</v>
      </c>
      <c r="J1064">
        <f>_xlfn.MAXIFS(TableRefills3[discountinuation_flag], TableRefills3[patient_id], A1064)</f>
        <v>0</v>
      </c>
      <c r="K1064" s="1">
        <f>_xlfn.MINIFS(C:C,A:A,TableRefills3[[#This Row],[patient_id]])</f>
        <v>45661</v>
      </c>
      <c r="L1064" s="1">
        <f>TableRefills3[[#This Row],[refill_date]]+TableRefills3[[#This Row],[quantity_days]]</f>
        <v>45691</v>
      </c>
    </row>
    <row r="1065" spans="1:12" x14ac:dyDescent="0.25">
      <c r="A1065" t="s">
        <v>237</v>
      </c>
      <c r="B1065" t="s">
        <v>2348</v>
      </c>
      <c r="C1065" s="1">
        <v>45694</v>
      </c>
      <c r="D1065" s="9">
        <f t="shared" si="32"/>
        <v>2</v>
      </c>
      <c r="E1065">
        <v>30</v>
      </c>
      <c r="F1065" s="1">
        <f t="shared" si="33"/>
        <v>45661</v>
      </c>
      <c r="G1065" s="1">
        <f>IF(TableRefills3[[#This Row],[prev_refill_days]]="","",TableRefills3[[#This Row],[prev_refill_days]]+TableRefills3[[#This Row],[quantity_days]])</f>
        <v>45691</v>
      </c>
      <c r="H1065">
        <f>IF(TableRefills3[[#This Row],[prev_refill_end]]="","",TableRefills3[[#This Row],[refill_date]]-TableRefills3[[#This Row],[prev_refill_end]])</f>
        <v>3</v>
      </c>
      <c r="I1065">
        <f>IF(TableRefills3[[#This Row],[gap_days]]="",0,IF(TableRefills3[[#This Row],[gap_days]]&gt;30,1,0))</f>
        <v>0</v>
      </c>
      <c r="J1065">
        <f>_xlfn.MAXIFS(TableRefills3[discountinuation_flag], TableRefills3[patient_id], A1065)</f>
        <v>0</v>
      </c>
      <c r="K1065" s="1">
        <f>_xlfn.MINIFS(C:C,A:A,TableRefills3[[#This Row],[patient_id]])</f>
        <v>45661</v>
      </c>
      <c r="L1065" s="1">
        <f>TableRefills3[[#This Row],[refill_date]]+TableRefills3[[#This Row],[quantity_days]]</f>
        <v>45724</v>
      </c>
    </row>
    <row r="1066" spans="1:12" x14ac:dyDescent="0.25">
      <c r="A1066" t="s">
        <v>237</v>
      </c>
      <c r="B1066" t="s">
        <v>2348</v>
      </c>
      <c r="C1066" s="1">
        <v>45726</v>
      </c>
      <c r="D1066" s="9">
        <f t="shared" si="32"/>
        <v>3</v>
      </c>
      <c r="E1066">
        <v>30</v>
      </c>
      <c r="F1066" s="1">
        <f t="shared" si="33"/>
        <v>45694</v>
      </c>
      <c r="G1066" s="1">
        <f>IF(TableRefills3[[#This Row],[prev_refill_days]]="","",TableRefills3[[#This Row],[prev_refill_days]]+TableRefills3[[#This Row],[quantity_days]])</f>
        <v>45724</v>
      </c>
      <c r="H1066">
        <f>IF(TableRefills3[[#This Row],[prev_refill_end]]="","",TableRefills3[[#This Row],[refill_date]]-TableRefills3[[#This Row],[prev_refill_end]])</f>
        <v>2</v>
      </c>
      <c r="I1066">
        <f>IF(TableRefills3[[#This Row],[gap_days]]="",0,IF(TableRefills3[[#This Row],[gap_days]]&gt;30,1,0))</f>
        <v>0</v>
      </c>
      <c r="J1066">
        <f>_xlfn.MAXIFS(TableRefills3[discountinuation_flag], TableRefills3[patient_id], A1066)</f>
        <v>0</v>
      </c>
      <c r="K1066" s="1">
        <f>_xlfn.MINIFS(C:C,A:A,TableRefills3[[#This Row],[patient_id]])</f>
        <v>45661</v>
      </c>
      <c r="L1066" s="1">
        <f>TableRefills3[[#This Row],[refill_date]]+TableRefills3[[#This Row],[quantity_days]]</f>
        <v>45756</v>
      </c>
    </row>
    <row r="1067" spans="1:12" x14ac:dyDescent="0.25">
      <c r="A1067" t="s">
        <v>237</v>
      </c>
      <c r="B1067" t="s">
        <v>2348</v>
      </c>
      <c r="C1067" s="1">
        <v>45753</v>
      </c>
      <c r="D1067" s="9">
        <f t="shared" si="32"/>
        <v>4</v>
      </c>
      <c r="E1067">
        <v>30</v>
      </c>
      <c r="F1067" s="1">
        <f t="shared" si="33"/>
        <v>45726</v>
      </c>
      <c r="G1067" s="1">
        <f>IF(TableRefills3[[#This Row],[prev_refill_days]]="","",TableRefills3[[#This Row],[prev_refill_days]]+TableRefills3[[#This Row],[quantity_days]])</f>
        <v>45756</v>
      </c>
      <c r="H1067">
        <f>IF(TableRefills3[[#This Row],[prev_refill_end]]="","",TableRefills3[[#This Row],[refill_date]]-TableRefills3[[#This Row],[prev_refill_end]])</f>
        <v>-3</v>
      </c>
      <c r="I1067">
        <f>IF(TableRefills3[[#This Row],[gap_days]]="",0,IF(TableRefills3[[#This Row],[gap_days]]&gt;30,1,0))</f>
        <v>0</v>
      </c>
      <c r="J1067">
        <f>_xlfn.MAXIFS(TableRefills3[discountinuation_flag], TableRefills3[patient_id], A1067)</f>
        <v>0</v>
      </c>
      <c r="K1067" s="1">
        <f>_xlfn.MINIFS(C:C,A:A,TableRefills3[[#This Row],[patient_id]])</f>
        <v>45661</v>
      </c>
      <c r="L1067" s="1">
        <f>TableRefills3[[#This Row],[refill_date]]+TableRefills3[[#This Row],[quantity_days]]</f>
        <v>45783</v>
      </c>
    </row>
    <row r="1068" spans="1:12" x14ac:dyDescent="0.25">
      <c r="A1068" t="s">
        <v>237</v>
      </c>
      <c r="B1068" t="s">
        <v>2348</v>
      </c>
      <c r="C1068" s="1">
        <v>45783</v>
      </c>
      <c r="D1068" s="9">
        <f t="shared" si="32"/>
        <v>5</v>
      </c>
      <c r="E1068">
        <v>30</v>
      </c>
      <c r="F1068" s="1">
        <f t="shared" si="33"/>
        <v>45753</v>
      </c>
      <c r="G1068" s="1">
        <f>IF(TableRefills3[[#This Row],[prev_refill_days]]="","",TableRefills3[[#This Row],[prev_refill_days]]+TableRefills3[[#This Row],[quantity_days]])</f>
        <v>45783</v>
      </c>
      <c r="H1068">
        <f>IF(TableRefills3[[#This Row],[prev_refill_end]]="","",TableRefills3[[#This Row],[refill_date]]-TableRefills3[[#This Row],[prev_refill_end]])</f>
        <v>0</v>
      </c>
      <c r="I1068">
        <f>IF(TableRefills3[[#This Row],[gap_days]]="",0,IF(TableRefills3[[#This Row],[gap_days]]&gt;30,1,0))</f>
        <v>0</v>
      </c>
      <c r="J1068">
        <f>_xlfn.MAXIFS(TableRefills3[discountinuation_flag], TableRefills3[patient_id], A1068)</f>
        <v>0</v>
      </c>
      <c r="K1068" s="1">
        <f>_xlfn.MINIFS(C:C,A:A,TableRefills3[[#This Row],[patient_id]])</f>
        <v>45661</v>
      </c>
      <c r="L1068" s="1">
        <f>TableRefills3[[#This Row],[refill_date]]+TableRefills3[[#This Row],[quantity_days]]</f>
        <v>45813</v>
      </c>
    </row>
    <row r="1069" spans="1:12" x14ac:dyDescent="0.25">
      <c r="A1069" t="s">
        <v>237</v>
      </c>
      <c r="B1069" t="s">
        <v>2348</v>
      </c>
      <c r="C1069" s="1">
        <v>45814</v>
      </c>
      <c r="D1069" s="9">
        <f t="shared" si="32"/>
        <v>6</v>
      </c>
      <c r="E1069">
        <v>30</v>
      </c>
      <c r="F1069" s="1">
        <f t="shared" si="33"/>
        <v>45783</v>
      </c>
      <c r="G1069" s="1">
        <f>IF(TableRefills3[[#This Row],[prev_refill_days]]="","",TableRefills3[[#This Row],[prev_refill_days]]+TableRefills3[[#This Row],[quantity_days]])</f>
        <v>45813</v>
      </c>
      <c r="H1069">
        <f>IF(TableRefills3[[#This Row],[prev_refill_end]]="","",TableRefills3[[#This Row],[refill_date]]-TableRefills3[[#This Row],[prev_refill_end]])</f>
        <v>1</v>
      </c>
      <c r="I1069">
        <f>IF(TableRefills3[[#This Row],[gap_days]]="",0,IF(TableRefills3[[#This Row],[gap_days]]&gt;30,1,0))</f>
        <v>0</v>
      </c>
      <c r="J1069">
        <f>_xlfn.MAXIFS(TableRefills3[discountinuation_flag], TableRefills3[patient_id], A1069)</f>
        <v>0</v>
      </c>
      <c r="K1069" s="1">
        <f>_xlfn.MINIFS(C:C,A:A,TableRefills3[[#This Row],[patient_id]])</f>
        <v>45661</v>
      </c>
      <c r="L1069" s="1">
        <f>TableRefills3[[#This Row],[refill_date]]+TableRefills3[[#This Row],[quantity_days]]</f>
        <v>45844</v>
      </c>
    </row>
    <row r="1070" spans="1:12" x14ac:dyDescent="0.25">
      <c r="A1070" t="s">
        <v>238</v>
      </c>
      <c r="B1070" t="s">
        <v>2355</v>
      </c>
      <c r="C1070" s="1">
        <v>45685</v>
      </c>
      <c r="D1070" s="9">
        <f t="shared" si="32"/>
        <v>1</v>
      </c>
      <c r="E1070">
        <v>30</v>
      </c>
      <c r="F1070" s="1" t="str">
        <f t="shared" si="33"/>
        <v/>
      </c>
      <c r="G1070" s="1" t="str">
        <f>IF(TableRefills3[[#This Row],[prev_refill_days]]="","",TableRefills3[[#This Row],[prev_refill_days]]+TableRefills3[[#This Row],[quantity_days]])</f>
        <v/>
      </c>
      <c r="H1070" t="str">
        <f>IF(TableRefills3[[#This Row],[prev_refill_end]]="","",TableRefills3[[#This Row],[refill_date]]-TableRefills3[[#This Row],[prev_refill_end]])</f>
        <v/>
      </c>
      <c r="I1070">
        <f>IF(TableRefills3[[#This Row],[gap_days]]="",0,IF(TableRefills3[[#This Row],[gap_days]]&gt;30,1,0))</f>
        <v>0</v>
      </c>
      <c r="J1070">
        <f>_xlfn.MAXIFS(TableRefills3[discountinuation_flag], TableRefills3[patient_id], A1070)</f>
        <v>0</v>
      </c>
      <c r="K1070" s="1">
        <f>_xlfn.MINIFS(C:C,A:A,TableRefills3[[#This Row],[patient_id]])</f>
        <v>45685</v>
      </c>
      <c r="L1070" s="1">
        <f>TableRefills3[[#This Row],[refill_date]]+TableRefills3[[#This Row],[quantity_days]]</f>
        <v>45715</v>
      </c>
    </row>
    <row r="1071" spans="1:12" x14ac:dyDescent="0.25">
      <c r="A1071" t="s">
        <v>238</v>
      </c>
      <c r="B1071" t="s">
        <v>2355</v>
      </c>
      <c r="C1071" s="1">
        <v>45712</v>
      </c>
      <c r="D1071" s="9">
        <f t="shared" si="32"/>
        <v>2</v>
      </c>
      <c r="E1071">
        <v>30</v>
      </c>
      <c r="F1071" s="1">
        <f t="shared" si="33"/>
        <v>45685</v>
      </c>
      <c r="G1071" s="1">
        <f>IF(TableRefills3[[#This Row],[prev_refill_days]]="","",TableRefills3[[#This Row],[prev_refill_days]]+TableRefills3[[#This Row],[quantity_days]])</f>
        <v>45715</v>
      </c>
      <c r="H1071">
        <f>IF(TableRefills3[[#This Row],[prev_refill_end]]="","",TableRefills3[[#This Row],[refill_date]]-TableRefills3[[#This Row],[prev_refill_end]])</f>
        <v>-3</v>
      </c>
      <c r="I1071">
        <f>IF(TableRefills3[[#This Row],[gap_days]]="",0,IF(TableRefills3[[#This Row],[gap_days]]&gt;30,1,0))</f>
        <v>0</v>
      </c>
      <c r="J1071">
        <f>_xlfn.MAXIFS(TableRefills3[discountinuation_flag], TableRefills3[patient_id], A1071)</f>
        <v>0</v>
      </c>
      <c r="K1071" s="1">
        <f>_xlfn.MINIFS(C:C,A:A,TableRefills3[[#This Row],[patient_id]])</f>
        <v>45685</v>
      </c>
      <c r="L1071" s="1">
        <f>TableRefills3[[#This Row],[refill_date]]+TableRefills3[[#This Row],[quantity_days]]</f>
        <v>45742</v>
      </c>
    </row>
    <row r="1072" spans="1:12" x14ac:dyDescent="0.25">
      <c r="A1072" t="s">
        <v>238</v>
      </c>
      <c r="B1072" t="s">
        <v>2355</v>
      </c>
      <c r="C1072" s="1">
        <v>45743</v>
      </c>
      <c r="D1072" s="9">
        <f t="shared" si="32"/>
        <v>3</v>
      </c>
      <c r="E1072">
        <v>30</v>
      </c>
      <c r="F1072" s="1">
        <f t="shared" si="33"/>
        <v>45712</v>
      </c>
      <c r="G1072" s="1">
        <f>IF(TableRefills3[[#This Row],[prev_refill_days]]="","",TableRefills3[[#This Row],[prev_refill_days]]+TableRefills3[[#This Row],[quantity_days]])</f>
        <v>45742</v>
      </c>
      <c r="H1072">
        <f>IF(TableRefills3[[#This Row],[prev_refill_end]]="","",TableRefills3[[#This Row],[refill_date]]-TableRefills3[[#This Row],[prev_refill_end]])</f>
        <v>1</v>
      </c>
      <c r="I1072">
        <f>IF(TableRefills3[[#This Row],[gap_days]]="",0,IF(TableRefills3[[#This Row],[gap_days]]&gt;30,1,0))</f>
        <v>0</v>
      </c>
      <c r="J1072">
        <f>_xlfn.MAXIFS(TableRefills3[discountinuation_flag], TableRefills3[patient_id], A1072)</f>
        <v>0</v>
      </c>
      <c r="K1072" s="1">
        <f>_xlfn.MINIFS(C:C,A:A,TableRefills3[[#This Row],[patient_id]])</f>
        <v>45685</v>
      </c>
      <c r="L1072" s="1">
        <f>TableRefills3[[#This Row],[refill_date]]+TableRefills3[[#This Row],[quantity_days]]</f>
        <v>45773</v>
      </c>
    </row>
    <row r="1073" spans="1:12" x14ac:dyDescent="0.25">
      <c r="A1073" t="s">
        <v>239</v>
      </c>
      <c r="B1073" t="s">
        <v>2359</v>
      </c>
      <c r="C1073" s="1">
        <v>45755</v>
      </c>
      <c r="D1073" s="9">
        <f t="shared" si="32"/>
        <v>1</v>
      </c>
      <c r="E1073">
        <v>21</v>
      </c>
      <c r="F1073" s="1" t="str">
        <f t="shared" si="33"/>
        <v/>
      </c>
      <c r="G1073" s="1" t="str">
        <f>IF(TableRefills3[[#This Row],[prev_refill_days]]="","",TableRefills3[[#This Row],[prev_refill_days]]+TableRefills3[[#This Row],[quantity_days]])</f>
        <v/>
      </c>
      <c r="H1073" t="str">
        <f>IF(TableRefills3[[#This Row],[prev_refill_end]]="","",TableRefills3[[#This Row],[refill_date]]-TableRefills3[[#This Row],[prev_refill_end]])</f>
        <v/>
      </c>
      <c r="I1073">
        <f>IF(TableRefills3[[#This Row],[gap_days]]="",0,IF(TableRefills3[[#This Row],[gap_days]]&gt;30,1,0))</f>
        <v>0</v>
      </c>
      <c r="J1073">
        <f>_xlfn.MAXIFS(TableRefills3[discountinuation_flag], TableRefills3[patient_id], A1073)</f>
        <v>0</v>
      </c>
      <c r="K1073" s="1">
        <f>_xlfn.MINIFS(C:C,A:A,TableRefills3[[#This Row],[patient_id]])</f>
        <v>45755</v>
      </c>
      <c r="L1073" s="1">
        <f>TableRefills3[[#This Row],[refill_date]]+TableRefills3[[#This Row],[quantity_days]]</f>
        <v>45776</v>
      </c>
    </row>
    <row r="1074" spans="1:12" x14ac:dyDescent="0.25">
      <c r="A1074" t="s">
        <v>239</v>
      </c>
      <c r="B1074" t="s">
        <v>2359</v>
      </c>
      <c r="C1074" s="1">
        <v>45776</v>
      </c>
      <c r="D1074" s="9">
        <f t="shared" si="32"/>
        <v>2</v>
      </c>
      <c r="E1074">
        <v>21</v>
      </c>
      <c r="F1074" s="1">
        <f t="shared" si="33"/>
        <v>45755</v>
      </c>
      <c r="G1074" s="1">
        <f>IF(TableRefills3[[#This Row],[prev_refill_days]]="","",TableRefills3[[#This Row],[prev_refill_days]]+TableRefills3[[#This Row],[quantity_days]])</f>
        <v>45776</v>
      </c>
      <c r="H1074">
        <f>IF(TableRefills3[[#This Row],[prev_refill_end]]="","",TableRefills3[[#This Row],[refill_date]]-TableRefills3[[#This Row],[prev_refill_end]])</f>
        <v>0</v>
      </c>
      <c r="I1074">
        <f>IF(TableRefills3[[#This Row],[gap_days]]="",0,IF(TableRefills3[[#This Row],[gap_days]]&gt;30,1,0))</f>
        <v>0</v>
      </c>
      <c r="J1074">
        <f>_xlfn.MAXIFS(TableRefills3[discountinuation_flag], TableRefills3[patient_id], A1074)</f>
        <v>0</v>
      </c>
      <c r="K1074" s="1">
        <f>_xlfn.MINIFS(C:C,A:A,TableRefills3[[#This Row],[patient_id]])</f>
        <v>45755</v>
      </c>
      <c r="L1074" s="1">
        <f>TableRefills3[[#This Row],[refill_date]]+TableRefills3[[#This Row],[quantity_days]]</f>
        <v>45797</v>
      </c>
    </row>
    <row r="1075" spans="1:12" x14ac:dyDescent="0.25">
      <c r="A1075" t="s">
        <v>239</v>
      </c>
      <c r="B1075" t="s">
        <v>2359</v>
      </c>
      <c r="C1075" s="1">
        <v>45797</v>
      </c>
      <c r="D1075" s="9">
        <f t="shared" si="32"/>
        <v>3</v>
      </c>
      <c r="E1075">
        <v>21</v>
      </c>
      <c r="F1075" s="1">
        <f t="shared" si="33"/>
        <v>45776</v>
      </c>
      <c r="G1075" s="1">
        <f>IF(TableRefills3[[#This Row],[prev_refill_days]]="","",TableRefills3[[#This Row],[prev_refill_days]]+TableRefills3[[#This Row],[quantity_days]])</f>
        <v>45797</v>
      </c>
      <c r="H1075">
        <f>IF(TableRefills3[[#This Row],[prev_refill_end]]="","",TableRefills3[[#This Row],[refill_date]]-TableRefills3[[#This Row],[prev_refill_end]])</f>
        <v>0</v>
      </c>
      <c r="I1075">
        <f>IF(TableRefills3[[#This Row],[gap_days]]="",0,IF(TableRefills3[[#This Row],[gap_days]]&gt;30,1,0))</f>
        <v>0</v>
      </c>
      <c r="J1075">
        <f>_xlfn.MAXIFS(TableRefills3[discountinuation_flag], TableRefills3[patient_id], A1075)</f>
        <v>0</v>
      </c>
      <c r="K1075" s="1">
        <f>_xlfn.MINIFS(C:C,A:A,TableRefills3[[#This Row],[patient_id]])</f>
        <v>45755</v>
      </c>
      <c r="L1075" s="1">
        <f>TableRefills3[[#This Row],[refill_date]]+TableRefills3[[#This Row],[quantity_days]]</f>
        <v>45818</v>
      </c>
    </row>
    <row r="1076" spans="1:12" x14ac:dyDescent="0.25">
      <c r="A1076" t="s">
        <v>239</v>
      </c>
      <c r="B1076" t="s">
        <v>2359</v>
      </c>
      <c r="C1076" s="1">
        <v>45818</v>
      </c>
      <c r="D1076" s="9">
        <f t="shared" si="32"/>
        <v>4</v>
      </c>
      <c r="E1076">
        <v>21</v>
      </c>
      <c r="F1076" s="1">
        <f t="shared" si="33"/>
        <v>45797</v>
      </c>
      <c r="G1076" s="1">
        <f>IF(TableRefills3[[#This Row],[prev_refill_days]]="","",TableRefills3[[#This Row],[prev_refill_days]]+TableRefills3[[#This Row],[quantity_days]])</f>
        <v>45818</v>
      </c>
      <c r="H1076">
        <f>IF(TableRefills3[[#This Row],[prev_refill_end]]="","",TableRefills3[[#This Row],[refill_date]]-TableRefills3[[#This Row],[prev_refill_end]])</f>
        <v>0</v>
      </c>
      <c r="I1076">
        <f>IF(TableRefills3[[#This Row],[gap_days]]="",0,IF(TableRefills3[[#This Row],[gap_days]]&gt;30,1,0))</f>
        <v>0</v>
      </c>
      <c r="J1076">
        <f>_xlfn.MAXIFS(TableRefills3[discountinuation_flag], TableRefills3[patient_id], A1076)</f>
        <v>0</v>
      </c>
      <c r="K1076" s="1">
        <f>_xlfn.MINIFS(C:C,A:A,TableRefills3[[#This Row],[patient_id]])</f>
        <v>45755</v>
      </c>
      <c r="L1076" s="1">
        <f>TableRefills3[[#This Row],[refill_date]]+TableRefills3[[#This Row],[quantity_days]]</f>
        <v>45839</v>
      </c>
    </row>
    <row r="1077" spans="1:12" x14ac:dyDescent="0.25">
      <c r="A1077" t="s">
        <v>239</v>
      </c>
      <c r="B1077" t="s">
        <v>2359</v>
      </c>
      <c r="C1077" s="1">
        <v>45836</v>
      </c>
      <c r="D1077" s="9">
        <f t="shared" si="32"/>
        <v>5</v>
      </c>
      <c r="E1077">
        <v>21</v>
      </c>
      <c r="F1077" s="1">
        <f t="shared" si="33"/>
        <v>45818</v>
      </c>
      <c r="G1077" s="1">
        <f>IF(TableRefills3[[#This Row],[prev_refill_days]]="","",TableRefills3[[#This Row],[prev_refill_days]]+TableRefills3[[#This Row],[quantity_days]])</f>
        <v>45839</v>
      </c>
      <c r="H1077">
        <f>IF(TableRefills3[[#This Row],[prev_refill_end]]="","",TableRefills3[[#This Row],[refill_date]]-TableRefills3[[#This Row],[prev_refill_end]])</f>
        <v>-3</v>
      </c>
      <c r="I1077">
        <f>IF(TableRefills3[[#This Row],[gap_days]]="",0,IF(TableRefills3[[#This Row],[gap_days]]&gt;30,1,0))</f>
        <v>0</v>
      </c>
      <c r="J1077">
        <f>_xlfn.MAXIFS(TableRefills3[discountinuation_flag], TableRefills3[patient_id], A1077)</f>
        <v>0</v>
      </c>
      <c r="K1077" s="1">
        <f>_xlfn.MINIFS(C:C,A:A,TableRefills3[[#This Row],[patient_id]])</f>
        <v>45755</v>
      </c>
      <c r="L1077" s="1">
        <f>TableRefills3[[#This Row],[refill_date]]+TableRefills3[[#This Row],[quantity_days]]</f>
        <v>45857</v>
      </c>
    </row>
    <row r="1078" spans="1:12" x14ac:dyDescent="0.25">
      <c r="A1078" t="s">
        <v>240</v>
      </c>
      <c r="B1078" t="s">
        <v>2365</v>
      </c>
      <c r="C1078" s="1">
        <v>45671</v>
      </c>
      <c r="D1078" s="9">
        <f t="shared" si="32"/>
        <v>1</v>
      </c>
      <c r="E1078">
        <v>30</v>
      </c>
      <c r="F1078" s="1" t="str">
        <f t="shared" si="33"/>
        <v/>
      </c>
      <c r="G1078" s="1" t="str">
        <f>IF(TableRefills3[[#This Row],[prev_refill_days]]="","",TableRefills3[[#This Row],[prev_refill_days]]+TableRefills3[[#This Row],[quantity_days]])</f>
        <v/>
      </c>
      <c r="H1078" t="str">
        <f>IF(TableRefills3[[#This Row],[prev_refill_end]]="","",TableRefills3[[#This Row],[refill_date]]-TableRefills3[[#This Row],[prev_refill_end]])</f>
        <v/>
      </c>
      <c r="I1078">
        <f>IF(TableRefills3[[#This Row],[gap_days]]="",0,IF(TableRefills3[[#This Row],[gap_days]]&gt;30,1,0))</f>
        <v>0</v>
      </c>
      <c r="J1078">
        <f>_xlfn.MAXIFS(TableRefills3[discountinuation_flag], TableRefills3[patient_id], A1078)</f>
        <v>0</v>
      </c>
      <c r="K1078" s="1">
        <f>_xlfn.MINIFS(C:C,A:A,TableRefills3[[#This Row],[patient_id]])</f>
        <v>45671</v>
      </c>
      <c r="L1078" s="1">
        <f>TableRefills3[[#This Row],[refill_date]]+TableRefills3[[#This Row],[quantity_days]]</f>
        <v>45701</v>
      </c>
    </row>
    <row r="1079" spans="1:12" x14ac:dyDescent="0.25">
      <c r="A1079" t="s">
        <v>240</v>
      </c>
      <c r="B1079" t="s">
        <v>2365</v>
      </c>
      <c r="C1079" s="1">
        <v>45700</v>
      </c>
      <c r="D1079" s="9">
        <f t="shared" si="32"/>
        <v>2</v>
      </c>
      <c r="E1079">
        <v>30</v>
      </c>
      <c r="F1079" s="1">
        <f t="shared" si="33"/>
        <v>45671</v>
      </c>
      <c r="G1079" s="1">
        <f>IF(TableRefills3[[#This Row],[prev_refill_days]]="","",TableRefills3[[#This Row],[prev_refill_days]]+TableRefills3[[#This Row],[quantity_days]])</f>
        <v>45701</v>
      </c>
      <c r="H1079">
        <f>IF(TableRefills3[[#This Row],[prev_refill_end]]="","",TableRefills3[[#This Row],[refill_date]]-TableRefills3[[#This Row],[prev_refill_end]])</f>
        <v>-1</v>
      </c>
      <c r="I1079">
        <f>IF(TableRefills3[[#This Row],[gap_days]]="",0,IF(TableRefills3[[#This Row],[gap_days]]&gt;30,1,0))</f>
        <v>0</v>
      </c>
      <c r="J1079">
        <f>_xlfn.MAXIFS(TableRefills3[discountinuation_flag], TableRefills3[patient_id], A1079)</f>
        <v>0</v>
      </c>
      <c r="K1079" s="1">
        <f>_xlfn.MINIFS(C:C,A:A,TableRefills3[[#This Row],[patient_id]])</f>
        <v>45671</v>
      </c>
      <c r="L1079" s="1">
        <f>TableRefills3[[#This Row],[refill_date]]+TableRefills3[[#This Row],[quantity_days]]</f>
        <v>45730</v>
      </c>
    </row>
    <row r="1080" spans="1:12" x14ac:dyDescent="0.25">
      <c r="A1080" t="s">
        <v>240</v>
      </c>
      <c r="B1080" t="s">
        <v>2365</v>
      </c>
      <c r="C1080" s="1">
        <v>45728</v>
      </c>
      <c r="D1080" s="9">
        <f t="shared" si="32"/>
        <v>3</v>
      </c>
      <c r="E1080">
        <v>30</v>
      </c>
      <c r="F1080" s="1">
        <f t="shared" si="33"/>
        <v>45700</v>
      </c>
      <c r="G1080" s="1">
        <f>IF(TableRefills3[[#This Row],[prev_refill_days]]="","",TableRefills3[[#This Row],[prev_refill_days]]+TableRefills3[[#This Row],[quantity_days]])</f>
        <v>45730</v>
      </c>
      <c r="H1080">
        <f>IF(TableRefills3[[#This Row],[prev_refill_end]]="","",TableRefills3[[#This Row],[refill_date]]-TableRefills3[[#This Row],[prev_refill_end]])</f>
        <v>-2</v>
      </c>
      <c r="I1080">
        <f>IF(TableRefills3[[#This Row],[gap_days]]="",0,IF(TableRefills3[[#This Row],[gap_days]]&gt;30,1,0))</f>
        <v>0</v>
      </c>
      <c r="J1080">
        <f>_xlfn.MAXIFS(TableRefills3[discountinuation_flag], TableRefills3[patient_id], A1080)</f>
        <v>0</v>
      </c>
      <c r="K1080" s="1">
        <f>_xlfn.MINIFS(C:C,A:A,TableRefills3[[#This Row],[patient_id]])</f>
        <v>45671</v>
      </c>
      <c r="L1080" s="1">
        <f>TableRefills3[[#This Row],[refill_date]]+TableRefills3[[#This Row],[quantity_days]]</f>
        <v>45758</v>
      </c>
    </row>
    <row r="1081" spans="1:12" x14ac:dyDescent="0.25">
      <c r="A1081" t="s">
        <v>240</v>
      </c>
      <c r="B1081" t="s">
        <v>2365</v>
      </c>
      <c r="C1081" s="1">
        <v>45756</v>
      </c>
      <c r="D1081" s="9">
        <f t="shared" si="32"/>
        <v>4</v>
      </c>
      <c r="E1081">
        <v>30</v>
      </c>
      <c r="F1081" s="1">
        <f t="shared" si="33"/>
        <v>45728</v>
      </c>
      <c r="G1081" s="1">
        <f>IF(TableRefills3[[#This Row],[prev_refill_days]]="","",TableRefills3[[#This Row],[prev_refill_days]]+TableRefills3[[#This Row],[quantity_days]])</f>
        <v>45758</v>
      </c>
      <c r="H1081">
        <f>IF(TableRefills3[[#This Row],[prev_refill_end]]="","",TableRefills3[[#This Row],[refill_date]]-TableRefills3[[#This Row],[prev_refill_end]])</f>
        <v>-2</v>
      </c>
      <c r="I1081">
        <f>IF(TableRefills3[[#This Row],[gap_days]]="",0,IF(TableRefills3[[#This Row],[gap_days]]&gt;30,1,0))</f>
        <v>0</v>
      </c>
      <c r="J1081">
        <f>_xlfn.MAXIFS(TableRefills3[discountinuation_flag], TableRefills3[patient_id], A1081)</f>
        <v>0</v>
      </c>
      <c r="K1081" s="1">
        <f>_xlfn.MINIFS(C:C,A:A,TableRefills3[[#This Row],[patient_id]])</f>
        <v>45671</v>
      </c>
      <c r="L1081" s="1">
        <f>TableRefills3[[#This Row],[refill_date]]+TableRefills3[[#This Row],[quantity_days]]</f>
        <v>45786</v>
      </c>
    </row>
    <row r="1082" spans="1:12" x14ac:dyDescent="0.25">
      <c r="A1082" t="s">
        <v>241</v>
      </c>
      <c r="B1082" t="s">
        <v>2370</v>
      </c>
      <c r="C1082" s="1">
        <v>45709</v>
      </c>
      <c r="D1082" s="9">
        <f t="shared" si="32"/>
        <v>1</v>
      </c>
      <c r="E1082">
        <v>30</v>
      </c>
      <c r="F1082" s="1" t="str">
        <f t="shared" si="33"/>
        <v/>
      </c>
      <c r="G1082" s="1" t="str">
        <f>IF(TableRefills3[[#This Row],[prev_refill_days]]="","",TableRefills3[[#This Row],[prev_refill_days]]+TableRefills3[[#This Row],[quantity_days]])</f>
        <v/>
      </c>
      <c r="H1082" t="str">
        <f>IF(TableRefills3[[#This Row],[prev_refill_end]]="","",TableRefills3[[#This Row],[refill_date]]-TableRefills3[[#This Row],[prev_refill_end]])</f>
        <v/>
      </c>
      <c r="I1082">
        <f>IF(TableRefills3[[#This Row],[gap_days]]="",0,IF(TableRefills3[[#This Row],[gap_days]]&gt;30,1,0))</f>
        <v>0</v>
      </c>
      <c r="J1082">
        <f>_xlfn.MAXIFS(TableRefills3[discountinuation_flag], TableRefills3[patient_id], A1082)</f>
        <v>0</v>
      </c>
      <c r="K1082" s="1">
        <f>_xlfn.MINIFS(C:C,A:A,TableRefills3[[#This Row],[patient_id]])</f>
        <v>45709</v>
      </c>
      <c r="L1082" s="1">
        <f>TableRefills3[[#This Row],[refill_date]]+TableRefills3[[#This Row],[quantity_days]]</f>
        <v>45739</v>
      </c>
    </row>
    <row r="1083" spans="1:12" x14ac:dyDescent="0.25">
      <c r="A1083" t="s">
        <v>241</v>
      </c>
      <c r="B1083" t="s">
        <v>2370</v>
      </c>
      <c r="C1083" s="1">
        <v>45738</v>
      </c>
      <c r="D1083" s="9">
        <f t="shared" si="32"/>
        <v>2</v>
      </c>
      <c r="E1083">
        <v>30</v>
      </c>
      <c r="F1083" s="1">
        <f t="shared" si="33"/>
        <v>45709</v>
      </c>
      <c r="G1083" s="1">
        <f>IF(TableRefills3[[#This Row],[prev_refill_days]]="","",TableRefills3[[#This Row],[prev_refill_days]]+TableRefills3[[#This Row],[quantity_days]])</f>
        <v>45739</v>
      </c>
      <c r="H1083">
        <f>IF(TableRefills3[[#This Row],[prev_refill_end]]="","",TableRefills3[[#This Row],[refill_date]]-TableRefills3[[#This Row],[prev_refill_end]])</f>
        <v>-1</v>
      </c>
      <c r="I1083">
        <f>IF(TableRefills3[[#This Row],[gap_days]]="",0,IF(TableRefills3[[#This Row],[gap_days]]&gt;30,1,0))</f>
        <v>0</v>
      </c>
      <c r="J1083">
        <f>_xlfn.MAXIFS(TableRefills3[discountinuation_flag], TableRefills3[patient_id], A1083)</f>
        <v>0</v>
      </c>
      <c r="K1083" s="1">
        <f>_xlfn.MINIFS(C:C,A:A,TableRefills3[[#This Row],[patient_id]])</f>
        <v>45709</v>
      </c>
      <c r="L1083" s="1">
        <f>TableRefills3[[#This Row],[refill_date]]+TableRefills3[[#This Row],[quantity_days]]</f>
        <v>45768</v>
      </c>
    </row>
    <row r="1084" spans="1:12" x14ac:dyDescent="0.25">
      <c r="A1084" t="s">
        <v>241</v>
      </c>
      <c r="B1084" t="s">
        <v>2370</v>
      </c>
      <c r="C1084" s="1">
        <v>45768</v>
      </c>
      <c r="D1084" s="9">
        <f t="shared" si="32"/>
        <v>3</v>
      </c>
      <c r="E1084">
        <v>30</v>
      </c>
      <c r="F1084" s="1">
        <f t="shared" si="33"/>
        <v>45738</v>
      </c>
      <c r="G1084" s="1">
        <f>IF(TableRefills3[[#This Row],[prev_refill_days]]="","",TableRefills3[[#This Row],[prev_refill_days]]+TableRefills3[[#This Row],[quantity_days]])</f>
        <v>45768</v>
      </c>
      <c r="H1084">
        <f>IF(TableRefills3[[#This Row],[prev_refill_end]]="","",TableRefills3[[#This Row],[refill_date]]-TableRefills3[[#This Row],[prev_refill_end]])</f>
        <v>0</v>
      </c>
      <c r="I1084">
        <f>IF(TableRefills3[[#This Row],[gap_days]]="",0,IF(TableRefills3[[#This Row],[gap_days]]&gt;30,1,0))</f>
        <v>0</v>
      </c>
      <c r="J1084">
        <f>_xlfn.MAXIFS(TableRefills3[discountinuation_flag], TableRefills3[patient_id], A1084)</f>
        <v>0</v>
      </c>
      <c r="K1084" s="1">
        <f>_xlfn.MINIFS(C:C,A:A,TableRefills3[[#This Row],[patient_id]])</f>
        <v>45709</v>
      </c>
      <c r="L1084" s="1">
        <f>TableRefills3[[#This Row],[refill_date]]+TableRefills3[[#This Row],[quantity_days]]</f>
        <v>45798</v>
      </c>
    </row>
    <row r="1085" spans="1:12" x14ac:dyDescent="0.25">
      <c r="A1085" t="s">
        <v>241</v>
      </c>
      <c r="B1085" t="s">
        <v>2370</v>
      </c>
      <c r="C1085" s="1">
        <v>45801</v>
      </c>
      <c r="D1085" s="9">
        <f t="shared" si="32"/>
        <v>4</v>
      </c>
      <c r="E1085">
        <v>30</v>
      </c>
      <c r="F1085" s="1">
        <f t="shared" si="33"/>
        <v>45768</v>
      </c>
      <c r="G1085" s="1">
        <f>IF(TableRefills3[[#This Row],[prev_refill_days]]="","",TableRefills3[[#This Row],[prev_refill_days]]+TableRefills3[[#This Row],[quantity_days]])</f>
        <v>45798</v>
      </c>
      <c r="H1085">
        <f>IF(TableRefills3[[#This Row],[prev_refill_end]]="","",TableRefills3[[#This Row],[refill_date]]-TableRefills3[[#This Row],[prev_refill_end]])</f>
        <v>3</v>
      </c>
      <c r="I1085">
        <f>IF(TableRefills3[[#This Row],[gap_days]]="",0,IF(TableRefills3[[#This Row],[gap_days]]&gt;30,1,0))</f>
        <v>0</v>
      </c>
      <c r="J1085">
        <f>_xlfn.MAXIFS(TableRefills3[discountinuation_flag], TableRefills3[patient_id], A1085)</f>
        <v>0</v>
      </c>
      <c r="K1085" s="1">
        <f>_xlfn.MINIFS(C:C,A:A,TableRefills3[[#This Row],[patient_id]])</f>
        <v>45709</v>
      </c>
      <c r="L1085" s="1">
        <f>TableRefills3[[#This Row],[refill_date]]+TableRefills3[[#This Row],[quantity_days]]</f>
        <v>45831</v>
      </c>
    </row>
    <row r="1086" spans="1:12" x14ac:dyDescent="0.25">
      <c r="A1086" t="s">
        <v>241</v>
      </c>
      <c r="B1086" t="s">
        <v>2370</v>
      </c>
      <c r="C1086" s="1">
        <v>45834</v>
      </c>
      <c r="D1086" s="9">
        <f t="shared" si="32"/>
        <v>5</v>
      </c>
      <c r="E1086">
        <v>30</v>
      </c>
      <c r="F1086" s="1">
        <f t="shared" si="33"/>
        <v>45801</v>
      </c>
      <c r="G1086" s="1">
        <f>IF(TableRefills3[[#This Row],[prev_refill_days]]="","",TableRefills3[[#This Row],[prev_refill_days]]+TableRefills3[[#This Row],[quantity_days]])</f>
        <v>45831</v>
      </c>
      <c r="H1086">
        <f>IF(TableRefills3[[#This Row],[prev_refill_end]]="","",TableRefills3[[#This Row],[refill_date]]-TableRefills3[[#This Row],[prev_refill_end]])</f>
        <v>3</v>
      </c>
      <c r="I1086">
        <f>IF(TableRefills3[[#This Row],[gap_days]]="",0,IF(TableRefills3[[#This Row],[gap_days]]&gt;30,1,0))</f>
        <v>0</v>
      </c>
      <c r="J1086">
        <f>_xlfn.MAXIFS(TableRefills3[discountinuation_flag], TableRefills3[patient_id], A1086)</f>
        <v>0</v>
      </c>
      <c r="K1086" s="1">
        <f>_xlfn.MINIFS(C:C,A:A,TableRefills3[[#This Row],[patient_id]])</f>
        <v>45709</v>
      </c>
      <c r="L1086" s="1">
        <f>TableRefills3[[#This Row],[refill_date]]+TableRefills3[[#This Row],[quantity_days]]</f>
        <v>45864</v>
      </c>
    </row>
    <row r="1087" spans="1:12" x14ac:dyDescent="0.25">
      <c r="A1087" t="s">
        <v>241</v>
      </c>
      <c r="B1087" t="s">
        <v>2370</v>
      </c>
      <c r="C1087" s="1">
        <v>45865</v>
      </c>
      <c r="D1087" s="9">
        <f t="shared" si="32"/>
        <v>6</v>
      </c>
      <c r="E1087">
        <v>30</v>
      </c>
      <c r="F1087" s="1">
        <f t="shared" si="33"/>
        <v>45834</v>
      </c>
      <c r="G1087" s="1">
        <f>IF(TableRefills3[[#This Row],[prev_refill_days]]="","",TableRefills3[[#This Row],[prev_refill_days]]+TableRefills3[[#This Row],[quantity_days]])</f>
        <v>45864</v>
      </c>
      <c r="H1087">
        <f>IF(TableRefills3[[#This Row],[prev_refill_end]]="","",TableRefills3[[#This Row],[refill_date]]-TableRefills3[[#This Row],[prev_refill_end]])</f>
        <v>1</v>
      </c>
      <c r="I1087">
        <f>IF(TableRefills3[[#This Row],[gap_days]]="",0,IF(TableRefills3[[#This Row],[gap_days]]&gt;30,1,0))</f>
        <v>0</v>
      </c>
      <c r="J1087">
        <f>_xlfn.MAXIFS(TableRefills3[discountinuation_flag], TableRefills3[patient_id], A1087)</f>
        <v>0</v>
      </c>
      <c r="K1087" s="1">
        <f>_xlfn.MINIFS(C:C,A:A,TableRefills3[[#This Row],[patient_id]])</f>
        <v>45709</v>
      </c>
      <c r="L1087" s="1">
        <f>TableRefills3[[#This Row],[refill_date]]+TableRefills3[[#This Row],[quantity_days]]</f>
        <v>45895</v>
      </c>
    </row>
    <row r="1088" spans="1:12" x14ac:dyDescent="0.25">
      <c r="A1088" t="s">
        <v>242</v>
      </c>
      <c r="B1088" t="s">
        <v>2377</v>
      </c>
      <c r="C1088" s="1">
        <v>45699</v>
      </c>
      <c r="D1088" s="9">
        <f t="shared" si="32"/>
        <v>1</v>
      </c>
      <c r="E1088">
        <v>30</v>
      </c>
      <c r="F1088" s="1" t="str">
        <f t="shared" si="33"/>
        <v/>
      </c>
      <c r="G1088" s="1" t="str">
        <f>IF(TableRefills3[[#This Row],[prev_refill_days]]="","",TableRefills3[[#This Row],[prev_refill_days]]+TableRefills3[[#This Row],[quantity_days]])</f>
        <v/>
      </c>
      <c r="H1088" t="str">
        <f>IF(TableRefills3[[#This Row],[prev_refill_end]]="","",TableRefills3[[#This Row],[refill_date]]-TableRefills3[[#This Row],[prev_refill_end]])</f>
        <v/>
      </c>
      <c r="I1088">
        <f>IF(TableRefills3[[#This Row],[gap_days]]="",0,IF(TableRefills3[[#This Row],[gap_days]]&gt;30,1,0))</f>
        <v>0</v>
      </c>
      <c r="J1088">
        <f>_xlfn.MAXIFS(TableRefills3[discountinuation_flag], TableRefills3[patient_id], A1088)</f>
        <v>0</v>
      </c>
      <c r="K1088" s="1">
        <f>_xlfn.MINIFS(C:C,A:A,TableRefills3[[#This Row],[patient_id]])</f>
        <v>45699</v>
      </c>
      <c r="L1088" s="1">
        <f>TableRefills3[[#This Row],[refill_date]]+TableRefills3[[#This Row],[quantity_days]]</f>
        <v>45729</v>
      </c>
    </row>
    <row r="1089" spans="1:12" x14ac:dyDescent="0.25">
      <c r="A1089" t="s">
        <v>242</v>
      </c>
      <c r="B1089" t="s">
        <v>2377</v>
      </c>
      <c r="C1089" s="1">
        <v>45727</v>
      </c>
      <c r="D1089" s="9">
        <f t="shared" si="32"/>
        <v>2</v>
      </c>
      <c r="E1089">
        <v>30</v>
      </c>
      <c r="F1089" s="1">
        <f t="shared" si="33"/>
        <v>45699</v>
      </c>
      <c r="G1089" s="1">
        <f>IF(TableRefills3[[#This Row],[prev_refill_days]]="","",TableRefills3[[#This Row],[prev_refill_days]]+TableRefills3[[#This Row],[quantity_days]])</f>
        <v>45729</v>
      </c>
      <c r="H1089">
        <f>IF(TableRefills3[[#This Row],[prev_refill_end]]="","",TableRefills3[[#This Row],[refill_date]]-TableRefills3[[#This Row],[prev_refill_end]])</f>
        <v>-2</v>
      </c>
      <c r="I1089">
        <f>IF(TableRefills3[[#This Row],[gap_days]]="",0,IF(TableRefills3[[#This Row],[gap_days]]&gt;30,1,0))</f>
        <v>0</v>
      </c>
      <c r="J1089">
        <f>_xlfn.MAXIFS(TableRefills3[discountinuation_flag], TableRefills3[patient_id], A1089)</f>
        <v>0</v>
      </c>
      <c r="K1089" s="1">
        <f>_xlfn.MINIFS(C:C,A:A,TableRefills3[[#This Row],[patient_id]])</f>
        <v>45699</v>
      </c>
      <c r="L1089" s="1">
        <f>TableRefills3[[#This Row],[refill_date]]+TableRefills3[[#This Row],[quantity_days]]</f>
        <v>45757</v>
      </c>
    </row>
    <row r="1090" spans="1:12" x14ac:dyDescent="0.25">
      <c r="A1090" t="s">
        <v>242</v>
      </c>
      <c r="B1090" t="s">
        <v>2377</v>
      </c>
      <c r="C1090" s="1">
        <v>45755</v>
      </c>
      <c r="D1090" s="9">
        <f t="shared" ref="D1090:D1153" si="34">IF(A1090=A1089, D1089+1, 1)</f>
        <v>3</v>
      </c>
      <c r="E1090">
        <v>30</v>
      </c>
      <c r="F1090" s="1">
        <f t="shared" ref="F1090:F1153" si="35">IF(A1089=A1090,C1089,"")</f>
        <v>45727</v>
      </c>
      <c r="G1090" s="1">
        <f>IF(TableRefills3[[#This Row],[prev_refill_days]]="","",TableRefills3[[#This Row],[prev_refill_days]]+TableRefills3[[#This Row],[quantity_days]])</f>
        <v>45757</v>
      </c>
      <c r="H1090">
        <f>IF(TableRefills3[[#This Row],[prev_refill_end]]="","",TableRefills3[[#This Row],[refill_date]]-TableRefills3[[#This Row],[prev_refill_end]])</f>
        <v>-2</v>
      </c>
      <c r="I1090">
        <f>IF(TableRefills3[[#This Row],[gap_days]]="",0,IF(TableRefills3[[#This Row],[gap_days]]&gt;30,1,0))</f>
        <v>0</v>
      </c>
      <c r="J1090">
        <f>_xlfn.MAXIFS(TableRefills3[discountinuation_flag], TableRefills3[patient_id], A1090)</f>
        <v>0</v>
      </c>
      <c r="K1090" s="1">
        <f>_xlfn.MINIFS(C:C,A:A,TableRefills3[[#This Row],[patient_id]])</f>
        <v>45699</v>
      </c>
      <c r="L1090" s="1">
        <f>TableRefills3[[#This Row],[refill_date]]+TableRefills3[[#This Row],[quantity_days]]</f>
        <v>45785</v>
      </c>
    </row>
    <row r="1091" spans="1:12" x14ac:dyDescent="0.25">
      <c r="A1091" t="s">
        <v>243</v>
      </c>
      <c r="B1091" t="s">
        <v>2381</v>
      </c>
      <c r="C1091" s="1">
        <v>45832</v>
      </c>
      <c r="D1091" s="9">
        <f t="shared" si="34"/>
        <v>1</v>
      </c>
      <c r="E1091">
        <v>28</v>
      </c>
      <c r="F1091" s="1" t="str">
        <f t="shared" si="35"/>
        <v/>
      </c>
      <c r="G1091" s="1" t="str">
        <f>IF(TableRefills3[[#This Row],[prev_refill_days]]="","",TableRefills3[[#This Row],[prev_refill_days]]+TableRefills3[[#This Row],[quantity_days]])</f>
        <v/>
      </c>
      <c r="H1091" t="str">
        <f>IF(TableRefills3[[#This Row],[prev_refill_end]]="","",TableRefills3[[#This Row],[refill_date]]-TableRefills3[[#This Row],[prev_refill_end]])</f>
        <v/>
      </c>
      <c r="I1091">
        <f>IF(TableRefills3[[#This Row],[gap_days]]="",0,IF(TableRefills3[[#This Row],[gap_days]]&gt;30,1,0))</f>
        <v>0</v>
      </c>
      <c r="J1091">
        <f>_xlfn.MAXIFS(TableRefills3[discountinuation_flag], TableRefills3[patient_id], A1091)</f>
        <v>0</v>
      </c>
      <c r="K1091" s="1">
        <f>_xlfn.MINIFS(C:C,A:A,TableRefills3[[#This Row],[patient_id]])</f>
        <v>45832</v>
      </c>
      <c r="L1091" s="1">
        <f>TableRefills3[[#This Row],[refill_date]]+TableRefills3[[#This Row],[quantity_days]]</f>
        <v>45860</v>
      </c>
    </row>
    <row r="1092" spans="1:12" x14ac:dyDescent="0.25">
      <c r="A1092" t="s">
        <v>243</v>
      </c>
      <c r="B1092" t="s">
        <v>2381</v>
      </c>
      <c r="C1092" s="1">
        <v>45860</v>
      </c>
      <c r="D1092" s="9">
        <f t="shared" si="34"/>
        <v>2</v>
      </c>
      <c r="E1092">
        <v>28</v>
      </c>
      <c r="F1092" s="1">
        <f t="shared" si="35"/>
        <v>45832</v>
      </c>
      <c r="G1092" s="1">
        <f>IF(TableRefills3[[#This Row],[prev_refill_days]]="","",TableRefills3[[#This Row],[prev_refill_days]]+TableRefills3[[#This Row],[quantity_days]])</f>
        <v>45860</v>
      </c>
      <c r="H1092">
        <f>IF(TableRefills3[[#This Row],[prev_refill_end]]="","",TableRefills3[[#This Row],[refill_date]]-TableRefills3[[#This Row],[prev_refill_end]])</f>
        <v>0</v>
      </c>
      <c r="I1092">
        <f>IF(TableRefills3[[#This Row],[gap_days]]="",0,IF(TableRefills3[[#This Row],[gap_days]]&gt;30,1,0))</f>
        <v>0</v>
      </c>
      <c r="J1092">
        <f>_xlfn.MAXIFS(TableRefills3[discountinuation_flag], TableRefills3[patient_id], A1092)</f>
        <v>0</v>
      </c>
      <c r="K1092" s="1">
        <f>_xlfn.MINIFS(C:C,A:A,TableRefills3[[#This Row],[patient_id]])</f>
        <v>45832</v>
      </c>
      <c r="L1092" s="1">
        <f>TableRefills3[[#This Row],[refill_date]]+TableRefills3[[#This Row],[quantity_days]]</f>
        <v>45888</v>
      </c>
    </row>
    <row r="1093" spans="1:12" x14ac:dyDescent="0.25">
      <c r="A1093" t="s">
        <v>243</v>
      </c>
      <c r="B1093" t="s">
        <v>2381</v>
      </c>
      <c r="C1093" s="1">
        <v>45886</v>
      </c>
      <c r="D1093" s="9">
        <f t="shared" si="34"/>
        <v>3</v>
      </c>
      <c r="E1093">
        <v>28</v>
      </c>
      <c r="F1093" s="1">
        <f t="shared" si="35"/>
        <v>45860</v>
      </c>
      <c r="G1093" s="1">
        <f>IF(TableRefills3[[#This Row],[prev_refill_days]]="","",TableRefills3[[#This Row],[prev_refill_days]]+TableRefills3[[#This Row],[quantity_days]])</f>
        <v>45888</v>
      </c>
      <c r="H1093">
        <f>IF(TableRefills3[[#This Row],[prev_refill_end]]="","",TableRefills3[[#This Row],[refill_date]]-TableRefills3[[#This Row],[prev_refill_end]])</f>
        <v>-2</v>
      </c>
      <c r="I1093">
        <f>IF(TableRefills3[[#This Row],[gap_days]]="",0,IF(TableRefills3[[#This Row],[gap_days]]&gt;30,1,0))</f>
        <v>0</v>
      </c>
      <c r="J1093">
        <f>_xlfn.MAXIFS(TableRefills3[discountinuation_flag], TableRefills3[patient_id], A1093)</f>
        <v>0</v>
      </c>
      <c r="K1093" s="1">
        <f>_xlfn.MINIFS(C:C,A:A,TableRefills3[[#This Row],[patient_id]])</f>
        <v>45832</v>
      </c>
      <c r="L1093" s="1">
        <f>TableRefills3[[#This Row],[refill_date]]+TableRefills3[[#This Row],[quantity_days]]</f>
        <v>45914</v>
      </c>
    </row>
    <row r="1094" spans="1:12" x14ac:dyDescent="0.25">
      <c r="A1094" t="s">
        <v>244</v>
      </c>
      <c r="B1094" t="s">
        <v>2385</v>
      </c>
      <c r="C1094" s="1">
        <v>45695</v>
      </c>
      <c r="D1094" s="9">
        <f t="shared" si="34"/>
        <v>1</v>
      </c>
      <c r="E1094">
        <v>21</v>
      </c>
      <c r="F1094" s="1" t="str">
        <f t="shared" si="35"/>
        <v/>
      </c>
      <c r="G1094" s="1" t="str">
        <f>IF(TableRefills3[[#This Row],[prev_refill_days]]="","",TableRefills3[[#This Row],[prev_refill_days]]+TableRefills3[[#This Row],[quantity_days]])</f>
        <v/>
      </c>
      <c r="H1094" t="str">
        <f>IF(TableRefills3[[#This Row],[prev_refill_end]]="","",TableRefills3[[#This Row],[refill_date]]-TableRefills3[[#This Row],[prev_refill_end]])</f>
        <v/>
      </c>
      <c r="I1094">
        <f>IF(TableRefills3[[#This Row],[gap_days]]="",0,IF(TableRefills3[[#This Row],[gap_days]]&gt;30,1,0))</f>
        <v>0</v>
      </c>
      <c r="J1094">
        <f>_xlfn.MAXIFS(TableRefills3[discountinuation_flag], TableRefills3[patient_id], A1094)</f>
        <v>0</v>
      </c>
      <c r="K1094" s="1">
        <f>_xlfn.MINIFS(C:C,A:A,TableRefills3[[#This Row],[patient_id]])</f>
        <v>45695</v>
      </c>
      <c r="L1094" s="1">
        <f>TableRefills3[[#This Row],[refill_date]]+TableRefills3[[#This Row],[quantity_days]]</f>
        <v>45716</v>
      </c>
    </row>
    <row r="1095" spans="1:12" x14ac:dyDescent="0.25">
      <c r="A1095" t="s">
        <v>244</v>
      </c>
      <c r="B1095" t="s">
        <v>2385</v>
      </c>
      <c r="C1095" s="1">
        <v>45715</v>
      </c>
      <c r="D1095" s="9">
        <f t="shared" si="34"/>
        <v>2</v>
      </c>
      <c r="E1095">
        <v>21</v>
      </c>
      <c r="F1095" s="1">
        <f t="shared" si="35"/>
        <v>45695</v>
      </c>
      <c r="G1095" s="1">
        <f>IF(TableRefills3[[#This Row],[prev_refill_days]]="","",TableRefills3[[#This Row],[prev_refill_days]]+TableRefills3[[#This Row],[quantity_days]])</f>
        <v>45716</v>
      </c>
      <c r="H1095">
        <f>IF(TableRefills3[[#This Row],[prev_refill_end]]="","",TableRefills3[[#This Row],[refill_date]]-TableRefills3[[#This Row],[prev_refill_end]])</f>
        <v>-1</v>
      </c>
      <c r="I1095">
        <f>IF(TableRefills3[[#This Row],[gap_days]]="",0,IF(TableRefills3[[#This Row],[gap_days]]&gt;30,1,0))</f>
        <v>0</v>
      </c>
      <c r="J1095">
        <f>_xlfn.MAXIFS(TableRefills3[discountinuation_flag], TableRefills3[patient_id], A1095)</f>
        <v>0</v>
      </c>
      <c r="K1095" s="1">
        <f>_xlfn.MINIFS(C:C,A:A,TableRefills3[[#This Row],[patient_id]])</f>
        <v>45695</v>
      </c>
      <c r="L1095" s="1">
        <f>TableRefills3[[#This Row],[refill_date]]+TableRefills3[[#This Row],[quantity_days]]</f>
        <v>45736</v>
      </c>
    </row>
    <row r="1096" spans="1:12" x14ac:dyDescent="0.25">
      <c r="A1096" t="s">
        <v>244</v>
      </c>
      <c r="B1096" t="s">
        <v>2385</v>
      </c>
      <c r="C1096" s="1">
        <v>45738</v>
      </c>
      <c r="D1096" s="9">
        <f t="shared" si="34"/>
        <v>3</v>
      </c>
      <c r="E1096">
        <v>21</v>
      </c>
      <c r="F1096" s="1">
        <f t="shared" si="35"/>
        <v>45715</v>
      </c>
      <c r="G1096" s="1">
        <f>IF(TableRefills3[[#This Row],[prev_refill_days]]="","",TableRefills3[[#This Row],[prev_refill_days]]+TableRefills3[[#This Row],[quantity_days]])</f>
        <v>45736</v>
      </c>
      <c r="H1096">
        <f>IF(TableRefills3[[#This Row],[prev_refill_end]]="","",TableRefills3[[#This Row],[refill_date]]-TableRefills3[[#This Row],[prev_refill_end]])</f>
        <v>2</v>
      </c>
      <c r="I1096">
        <f>IF(TableRefills3[[#This Row],[gap_days]]="",0,IF(TableRefills3[[#This Row],[gap_days]]&gt;30,1,0))</f>
        <v>0</v>
      </c>
      <c r="J1096">
        <f>_xlfn.MAXIFS(TableRefills3[discountinuation_flag], TableRefills3[patient_id], A1096)</f>
        <v>0</v>
      </c>
      <c r="K1096" s="1">
        <f>_xlfn.MINIFS(C:C,A:A,TableRefills3[[#This Row],[patient_id]])</f>
        <v>45695</v>
      </c>
      <c r="L1096" s="1">
        <f>TableRefills3[[#This Row],[refill_date]]+TableRefills3[[#This Row],[quantity_days]]</f>
        <v>45759</v>
      </c>
    </row>
    <row r="1097" spans="1:12" x14ac:dyDescent="0.25">
      <c r="A1097" t="s">
        <v>245</v>
      </c>
      <c r="B1097" t="s">
        <v>2389</v>
      </c>
      <c r="C1097" s="1">
        <v>45834</v>
      </c>
      <c r="D1097" s="9">
        <f t="shared" si="34"/>
        <v>1</v>
      </c>
      <c r="E1097">
        <v>30</v>
      </c>
      <c r="F1097" s="1" t="str">
        <f t="shared" si="35"/>
        <v/>
      </c>
      <c r="G1097" s="1" t="str">
        <f>IF(TableRefills3[[#This Row],[prev_refill_days]]="","",TableRefills3[[#This Row],[prev_refill_days]]+TableRefills3[[#This Row],[quantity_days]])</f>
        <v/>
      </c>
      <c r="H1097" t="str">
        <f>IF(TableRefills3[[#This Row],[prev_refill_end]]="","",TableRefills3[[#This Row],[refill_date]]-TableRefills3[[#This Row],[prev_refill_end]])</f>
        <v/>
      </c>
      <c r="I1097">
        <f>IF(TableRefills3[[#This Row],[gap_days]]="",0,IF(TableRefills3[[#This Row],[gap_days]]&gt;30,1,0))</f>
        <v>0</v>
      </c>
      <c r="J1097">
        <f>_xlfn.MAXIFS(TableRefills3[discountinuation_flag], TableRefills3[patient_id], A1097)</f>
        <v>0</v>
      </c>
      <c r="K1097" s="1">
        <f>_xlfn.MINIFS(C:C,A:A,TableRefills3[[#This Row],[patient_id]])</f>
        <v>45834</v>
      </c>
      <c r="L1097" s="1">
        <f>TableRefills3[[#This Row],[refill_date]]+TableRefills3[[#This Row],[quantity_days]]</f>
        <v>45864</v>
      </c>
    </row>
    <row r="1098" spans="1:12" x14ac:dyDescent="0.25">
      <c r="A1098" t="s">
        <v>245</v>
      </c>
      <c r="B1098" t="s">
        <v>2389</v>
      </c>
      <c r="C1098" s="1">
        <v>45863</v>
      </c>
      <c r="D1098" s="9">
        <f t="shared" si="34"/>
        <v>2</v>
      </c>
      <c r="E1098">
        <v>30</v>
      </c>
      <c r="F1098" s="1">
        <f t="shared" si="35"/>
        <v>45834</v>
      </c>
      <c r="G1098" s="1">
        <f>IF(TableRefills3[[#This Row],[prev_refill_days]]="","",TableRefills3[[#This Row],[prev_refill_days]]+TableRefills3[[#This Row],[quantity_days]])</f>
        <v>45864</v>
      </c>
      <c r="H1098">
        <f>IF(TableRefills3[[#This Row],[prev_refill_end]]="","",TableRefills3[[#This Row],[refill_date]]-TableRefills3[[#This Row],[prev_refill_end]])</f>
        <v>-1</v>
      </c>
      <c r="I1098">
        <f>IF(TableRefills3[[#This Row],[gap_days]]="",0,IF(TableRefills3[[#This Row],[gap_days]]&gt;30,1,0))</f>
        <v>0</v>
      </c>
      <c r="J1098">
        <f>_xlfn.MAXIFS(TableRefills3[discountinuation_flag], TableRefills3[patient_id], A1098)</f>
        <v>0</v>
      </c>
      <c r="K1098" s="1">
        <f>_xlfn.MINIFS(C:C,A:A,TableRefills3[[#This Row],[patient_id]])</f>
        <v>45834</v>
      </c>
      <c r="L1098" s="1">
        <f>TableRefills3[[#This Row],[refill_date]]+TableRefills3[[#This Row],[quantity_days]]</f>
        <v>45893</v>
      </c>
    </row>
    <row r="1099" spans="1:12" x14ac:dyDescent="0.25">
      <c r="A1099" t="s">
        <v>245</v>
      </c>
      <c r="B1099" t="s">
        <v>2389</v>
      </c>
      <c r="C1099" s="1">
        <v>45890</v>
      </c>
      <c r="D1099" s="9">
        <f t="shared" si="34"/>
        <v>3</v>
      </c>
      <c r="E1099">
        <v>30</v>
      </c>
      <c r="F1099" s="1">
        <f t="shared" si="35"/>
        <v>45863</v>
      </c>
      <c r="G1099" s="1">
        <f>IF(TableRefills3[[#This Row],[prev_refill_days]]="","",TableRefills3[[#This Row],[prev_refill_days]]+TableRefills3[[#This Row],[quantity_days]])</f>
        <v>45893</v>
      </c>
      <c r="H1099">
        <f>IF(TableRefills3[[#This Row],[prev_refill_end]]="","",TableRefills3[[#This Row],[refill_date]]-TableRefills3[[#This Row],[prev_refill_end]])</f>
        <v>-3</v>
      </c>
      <c r="I1099">
        <f>IF(TableRefills3[[#This Row],[gap_days]]="",0,IF(TableRefills3[[#This Row],[gap_days]]&gt;30,1,0))</f>
        <v>0</v>
      </c>
      <c r="J1099">
        <f>_xlfn.MAXIFS(TableRefills3[discountinuation_flag], TableRefills3[patient_id], A1099)</f>
        <v>0</v>
      </c>
      <c r="K1099" s="1">
        <f>_xlfn.MINIFS(C:C,A:A,TableRefills3[[#This Row],[patient_id]])</f>
        <v>45834</v>
      </c>
      <c r="L1099" s="1">
        <f>TableRefills3[[#This Row],[refill_date]]+TableRefills3[[#This Row],[quantity_days]]</f>
        <v>45920</v>
      </c>
    </row>
    <row r="1100" spans="1:12" x14ac:dyDescent="0.25">
      <c r="A1100" t="s">
        <v>246</v>
      </c>
      <c r="B1100" t="s">
        <v>2393</v>
      </c>
      <c r="C1100" s="1">
        <v>45710</v>
      </c>
      <c r="D1100" s="9">
        <f t="shared" si="34"/>
        <v>1</v>
      </c>
      <c r="E1100">
        <v>30</v>
      </c>
      <c r="F1100" s="1" t="str">
        <f t="shared" si="35"/>
        <v/>
      </c>
      <c r="G1100" s="1" t="str">
        <f>IF(TableRefills3[[#This Row],[prev_refill_days]]="","",TableRefills3[[#This Row],[prev_refill_days]]+TableRefills3[[#This Row],[quantity_days]])</f>
        <v/>
      </c>
      <c r="H1100" t="str">
        <f>IF(TableRefills3[[#This Row],[prev_refill_end]]="","",TableRefills3[[#This Row],[refill_date]]-TableRefills3[[#This Row],[prev_refill_end]])</f>
        <v/>
      </c>
      <c r="I1100">
        <f>IF(TableRefills3[[#This Row],[gap_days]]="",0,IF(TableRefills3[[#This Row],[gap_days]]&gt;30,1,0))</f>
        <v>0</v>
      </c>
      <c r="J1100">
        <f>_xlfn.MAXIFS(TableRefills3[discountinuation_flag], TableRefills3[patient_id], A1100)</f>
        <v>0</v>
      </c>
      <c r="K1100" s="1">
        <f>_xlfn.MINIFS(C:C,A:A,TableRefills3[[#This Row],[patient_id]])</f>
        <v>45710</v>
      </c>
      <c r="L1100" s="1">
        <f>TableRefills3[[#This Row],[refill_date]]+TableRefills3[[#This Row],[quantity_days]]</f>
        <v>45740</v>
      </c>
    </row>
    <row r="1101" spans="1:12" x14ac:dyDescent="0.25">
      <c r="A1101" t="s">
        <v>246</v>
      </c>
      <c r="B1101" t="s">
        <v>2393</v>
      </c>
      <c r="C1101" s="1">
        <v>45739</v>
      </c>
      <c r="D1101" s="9">
        <f t="shared" si="34"/>
        <v>2</v>
      </c>
      <c r="E1101">
        <v>30</v>
      </c>
      <c r="F1101" s="1">
        <f t="shared" si="35"/>
        <v>45710</v>
      </c>
      <c r="G1101" s="1">
        <f>IF(TableRefills3[[#This Row],[prev_refill_days]]="","",TableRefills3[[#This Row],[prev_refill_days]]+TableRefills3[[#This Row],[quantity_days]])</f>
        <v>45740</v>
      </c>
      <c r="H1101">
        <f>IF(TableRefills3[[#This Row],[prev_refill_end]]="","",TableRefills3[[#This Row],[refill_date]]-TableRefills3[[#This Row],[prev_refill_end]])</f>
        <v>-1</v>
      </c>
      <c r="I1101">
        <f>IF(TableRefills3[[#This Row],[gap_days]]="",0,IF(TableRefills3[[#This Row],[gap_days]]&gt;30,1,0))</f>
        <v>0</v>
      </c>
      <c r="J1101">
        <f>_xlfn.MAXIFS(TableRefills3[discountinuation_flag], TableRefills3[patient_id], A1101)</f>
        <v>0</v>
      </c>
      <c r="K1101" s="1">
        <f>_xlfn.MINIFS(C:C,A:A,TableRefills3[[#This Row],[patient_id]])</f>
        <v>45710</v>
      </c>
      <c r="L1101" s="1">
        <f>TableRefills3[[#This Row],[refill_date]]+TableRefills3[[#This Row],[quantity_days]]</f>
        <v>45769</v>
      </c>
    </row>
    <row r="1102" spans="1:12" x14ac:dyDescent="0.25">
      <c r="A1102" t="s">
        <v>246</v>
      </c>
      <c r="B1102" t="s">
        <v>2393</v>
      </c>
      <c r="C1102" s="1">
        <v>45772</v>
      </c>
      <c r="D1102" s="9">
        <f t="shared" si="34"/>
        <v>3</v>
      </c>
      <c r="E1102">
        <v>30</v>
      </c>
      <c r="F1102" s="1">
        <f t="shared" si="35"/>
        <v>45739</v>
      </c>
      <c r="G1102" s="1">
        <f>IF(TableRefills3[[#This Row],[prev_refill_days]]="","",TableRefills3[[#This Row],[prev_refill_days]]+TableRefills3[[#This Row],[quantity_days]])</f>
        <v>45769</v>
      </c>
      <c r="H1102">
        <f>IF(TableRefills3[[#This Row],[prev_refill_end]]="","",TableRefills3[[#This Row],[refill_date]]-TableRefills3[[#This Row],[prev_refill_end]])</f>
        <v>3</v>
      </c>
      <c r="I1102">
        <f>IF(TableRefills3[[#This Row],[gap_days]]="",0,IF(TableRefills3[[#This Row],[gap_days]]&gt;30,1,0))</f>
        <v>0</v>
      </c>
      <c r="J1102">
        <f>_xlfn.MAXIFS(TableRefills3[discountinuation_flag], TableRefills3[patient_id], A1102)</f>
        <v>0</v>
      </c>
      <c r="K1102" s="1">
        <f>_xlfn.MINIFS(C:C,A:A,TableRefills3[[#This Row],[patient_id]])</f>
        <v>45710</v>
      </c>
      <c r="L1102" s="1">
        <f>TableRefills3[[#This Row],[refill_date]]+TableRefills3[[#This Row],[quantity_days]]</f>
        <v>45802</v>
      </c>
    </row>
    <row r="1103" spans="1:12" x14ac:dyDescent="0.25">
      <c r="A1103" t="s">
        <v>246</v>
      </c>
      <c r="B1103" t="s">
        <v>2393</v>
      </c>
      <c r="C1103" s="1">
        <v>45805</v>
      </c>
      <c r="D1103" s="9">
        <f t="shared" si="34"/>
        <v>4</v>
      </c>
      <c r="E1103">
        <v>30</v>
      </c>
      <c r="F1103" s="1">
        <f t="shared" si="35"/>
        <v>45772</v>
      </c>
      <c r="G1103" s="1">
        <f>IF(TableRefills3[[#This Row],[prev_refill_days]]="","",TableRefills3[[#This Row],[prev_refill_days]]+TableRefills3[[#This Row],[quantity_days]])</f>
        <v>45802</v>
      </c>
      <c r="H1103">
        <f>IF(TableRefills3[[#This Row],[prev_refill_end]]="","",TableRefills3[[#This Row],[refill_date]]-TableRefills3[[#This Row],[prev_refill_end]])</f>
        <v>3</v>
      </c>
      <c r="I1103">
        <f>IF(TableRefills3[[#This Row],[gap_days]]="",0,IF(TableRefills3[[#This Row],[gap_days]]&gt;30,1,0))</f>
        <v>0</v>
      </c>
      <c r="J1103">
        <f>_xlfn.MAXIFS(TableRefills3[discountinuation_flag], TableRefills3[patient_id], A1103)</f>
        <v>0</v>
      </c>
      <c r="K1103" s="1">
        <f>_xlfn.MINIFS(C:C,A:A,TableRefills3[[#This Row],[patient_id]])</f>
        <v>45710</v>
      </c>
      <c r="L1103" s="1">
        <f>TableRefills3[[#This Row],[refill_date]]+TableRefills3[[#This Row],[quantity_days]]</f>
        <v>45835</v>
      </c>
    </row>
    <row r="1104" spans="1:12" x14ac:dyDescent="0.25">
      <c r="A1104" t="s">
        <v>247</v>
      </c>
      <c r="B1104" t="s">
        <v>2398</v>
      </c>
      <c r="C1104" s="1">
        <v>45666</v>
      </c>
      <c r="D1104" s="9">
        <f t="shared" si="34"/>
        <v>1</v>
      </c>
      <c r="E1104">
        <v>30</v>
      </c>
      <c r="F1104" s="1" t="str">
        <f t="shared" si="35"/>
        <v/>
      </c>
      <c r="G1104" s="1" t="str">
        <f>IF(TableRefills3[[#This Row],[prev_refill_days]]="","",TableRefills3[[#This Row],[prev_refill_days]]+TableRefills3[[#This Row],[quantity_days]])</f>
        <v/>
      </c>
      <c r="H1104" t="str">
        <f>IF(TableRefills3[[#This Row],[prev_refill_end]]="","",TableRefills3[[#This Row],[refill_date]]-TableRefills3[[#This Row],[prev_refill_end]])</f>
        <v/>
      </c>
      <c r="I1104">
        <f>IF(TableRefills3[[#This Row],[gap_days]]="",0,IF(TableRefills3[[#This Row],[gap_days]]&gt;30,1,0))</f>
        <v>0</v>
      </c>
      <c r="J1104">
        <f>_xlfn.MAXIFS(TableRefills3[discountinuation_flag], TableRefills3[patient_id], A1104)</f>
        <v>0</v>
      </c>
      <c r="K1104" s="1">
        <f>_xlfn.MINIFS(C:C,A:A,TableRefills3[[#This Row],[patient_id]])</f>
        <v>45666</v>
      </c>
      <c r="L1104" s="1">
        <f>TableRefills3[[#This Row],[refill_date]]+TableRefills3[[#This Row],[quantity_days]]</f>
        <v>45696</v>
      </c>
    </row>
    <row r="1105" spans="1:12" x14ac:dyDescent="0.25">
      <c r="A1105" t="s">
        <v>247</v>
      </c>
      <c r="B1105" t="s">
        <v>2398</v>
      </c>
      <c r="C1105" s="1">
        <v>45699</v>
      </c>
      <c r="D1105" s="9">
        <f t="shared" si="34"/>
        <v>2</v>
      </c>
      <c r="E1105">
        <v>30</v>
      </c>
      <c r="F1105" s="1">
        <f t="shared" si="35"/>
        <v>45666</v>
      </c>
      <c r="G1105" s="1">
        <f>IF(TableRefills3[[#This Row],[prev_refill_days]]="","",TableRefills3[[#This Row],[prev_refill_days]]+TableRefills3[[#This Row],[quantity_days]])</f>
        <v>45696</v>
      </c>
      <c r="H1105">
        <f>IF(TableRefills3[[#This Row],[prev_refill_end]]="","",TableRefills3[[#This Row],[refill_date]]-TableRefills3[[#This Row],[prev_refill_end]])</f>
        <v>3</v>
      </c>
      <c r="I1105">
        <f>IF(TableRefills3[[#This Row],[gap_days]]="",0,IF(TableRefills3[[#This Row],[gap_days]]&gt;30,1,0))</f>
        <v>0</v>
      </c>
      <c r="J1105">
        <f>_xlfn.MAXIFS(TableRefills3[discountinuation_flag], TableRefills3[patient_id], A1105)</f>
        <v>0</v>
      </c>
      <c r="K1105" s="1">
        <f>_xlfn.MINIFS(C:C,A:A,TableRefills3[[#This Row],[patient_id]])</f>
        <v>45666</v>
      </c>
      <c r="L1105" s="1">
        <f>TableRefills3[[#This Row],[refill_date]]+TableRefills3[[#This Row],[quantity_days]]</f>
        <v>45729</v>
      </c>
    </row>
    <row r="1106" spans="1:12" x14ac:dyDescent="0.25">
      <c r="A1106" t="s">
        <v>247</v>
      </c>
      <c r="B1106" t="s">
        <v>2398</v>
      </c>
      <c r="C1106" s="1">
        <v>45730</v>
      </c>
      <c r="D1106" s="9">
        <f t="shared" si="34"/>
        <v>3</v>
      </c>
      <c r="E1106">
        <v>30</v>
      </c>
      <c r="F1106" s="1">
        <f t="shared" si="35"/>
        <v>45699</v>
      </c>
      <c r="G1106" s="1">
        <f>IF(TableRefills3[[#This Row],[prev_refill_days]]="","",TableRefills3[[#This Row],[prev_refill_days]]+TableRefills3[[#This Row],[quantity_days]])</f>
        <v>45729</v>
      </c>
      <c r="H1106">
        <f>IF(TableRefills3[[#This Row],[prev_refill_end]]="","",TableRefills3[[#This Row],[refill_date]]-TableRefills3[[#This Row],[prev_refill_end]])</f>
        <v>1</v>
      </c>
      <c r="I1106">
        <f>IF(TableRefills3[[#This Row],[gap_days]]="",0,IF(TableRefills3[[#This Row],[gap_days]]&gt;30,1,0))</f>
        <v>0</v>
      </c>
      <c r="J1106">
        <f>_xlfn.MAXIFS(TableRefills3[discountinuation_flag], TableRefills3[patient_id], A1106)</f>
        <v>0</v>
      </c>
      <c r="K1106" s="1">
        <f>_xlfn.MINIFS(C:C,A:A,TableRefills3[[#This Row],[patient_id]])</f>
        <v>45666</v>
      </c>
      <c r="L1106" s="1">
        <f>TableRefills3[[#This Row],[refill_date]]+TableRefills3[[#This Row],[quantity_days]]</f>
        <v>45760</v>
      </c>
    </row>
    <row r="1107" spans="1:12" x14ac:dyDescent="0.25">
      <c r="A1107" t="s">
        <v>247</v>
      </c>
      <c r="B1107" t="s">
        <v>2398</v>
      </c>
      <c r="C1107" s="1">
        <v>45762</v>
      </c>
      <c r="D1107" s="9">
        <f t="shared" si="34"/>
        <v>4</v>
      </c>
      <c r="E1107">
        <v>30</v>
      </c>
      <c r="F1107" s="1">
        <f t="shared" si="35"/>
        <v>45730</v>
      </c>
      <c r="G1107" s="1">
        <f>IF(TableRefills3[[#This Row],[prev_refill_days]]="","",TableRefills3[[#This Row],[prev_refill_days]]+TableRefills3[[#This Row],[quantity_days]])</f>
        <v>45760</v>
      </c>
      <c r="H1107">
        <f>IF(TableRefills3[[#This Row],[prev_refill_end]]="","",TableRefills3[[#This Row],[refill_date]]-TableRefills3[[#This Row],[prev_refill_end]])</f>
        <v>2</v>
      </c>
      <c r="I1107">
        <f>IF(TableRefills3[[#This Row],[gap_days]]="",0,IF(TableRefills3[[#This Row],[gap_days]]&gt;30,1,0))</f>
        <v>0</v>
      </c>
      <c r="J1107">
        <f>_xlfn.MAXIFS(TableRefills3[discountinuation_flag], TableRefills3[patient_id], A1107)</f>
        <v>0</v>
      </c>
      <c r="K1107" s="1">
        <f>_xlfn.MINIFS(C:C,A:A,TableRefills3[[#This Row],[patient_id]])</f>
        <v>45666</v>
      </c>
      <c r="L1107" s="1">
        <f>TableRefills3[[#This Row],[refill_date]]+TableRefills3[[#This Row],[quantity_days]]</f>
        <v>45792</v>
      </c>
    </row>
    <row r="1108" spans="1:12" x14ac:dyDescent="0.25">
      <c r="A1108" t="s">
        <v>247</v>
      </c>
      <c r="B1108" t="s">
        <v>2398</v>
      </c>
      <c r="C1108" s="1">
        <v>45792</v>
      </c>
      <c r="D1108" s="9">
        <f t="shared" si="34"/>
        <v>5</v>
      </c>
      <c r="E1108">
        <v>30</v>
      </c>
      <c r="F1108" s="1">
        <f t="shared" si="35"/>
        <v>45762</v>
      </c>
      <c r="G1108" s="1">
        <f>IF(TableRefills3[[#This Row],[prev_refill_days]]="","",TableRefills3[[#This Row],[prev_refill_days]]+TableRefills3[[#This Row],[quantity_days]])</f>
        <v>45792</v>
      </c>
      <c r="H1108">
        <f>IF(TableRefills3[[#This Row],[prev_refill_end]]="","",TableRefills3[[#This Row],[refill_date]]-TableRefills3[[#This Row],[prev_refill_end]])</f>
        <v>0</v>
      </c>
      <c r="I1108">
        <f>IF(TableRefills3[[#This Row],[gap_days]]="",0,IF(TableRefills3[[#This Row],[gap_days]]&gt;30,1,0))</f>
        <v>0</v>
      </c>
      <c r="J1108">
        <f>_xlfn.MAXIFS(TableRefills3[discountinuation_flag], TableRefills3[patient_id], A1108)</f>
        <v>0</v>
      </c>
      <c r="K1108" s="1">
        <f>_xlfn.MINIFS(C:C,A:A,TableRefills3[[#This Row],[patient_id]])</f>
        <v>45666</v>
      </c>
      <c r="L1108" s="1">
        <f>TableRefills3[[#This Row],[refill_date]]+TableRefills3[[#This Row],[quantity_days]]</f>
        <v>45822</v>
      </c>
    </row>
    <row r="1109" spans="1:12" x14ac:dyDescent="0.25">
      <c r="A1109" t="s">
        <v>248</v>
      </c>
      <c r="B1109" t="s">
        <v>2404</v>
      </c>
      <c r="C1109" s="1">
        <v>45773</v>
      </c>
      <c r="D1109" s="9">
        <f t="shared" si="34"/>
        <v>1</v>
      </c>
      <c r="E1109">
        <v>21</v>
      </c>
      <c r="F1109" s="1" t="str">
        <f t="shared" si="35"/>
        <v/>
      </c>
      <c r="G1109" s="1" t="str">
        <f>IF(TableRefills3[[#This Row],[prev_refill_days]]="","",TableRefills3[[#This Row],[prev_refill_days]]+TableRefills3[[#This Row],[quantity_days]])</f>
        <v/>
      </c>
      <c r="H1109" t="str">
        <f>IF(TableRefills3[[#This Row],[prev_refill_end]]="","",TableRefills3[[#This Row],[refill_date]]-TableRefills3[[#This Row],[prev_refill_end]])</f>
        <v/>
      </c>
      <c r="I1109">
        <f>IF(TableRefills3[[#This Row],[gap_days]]="",0,IF(TableRefills3[[#This Row],[gap_days]]&gt;30,1,0))</f>
        <v>0</v>
      </c>
      <c r="J1109">
        <f>_xlfn.MAXIFS(TableRefills3[discountinuation_flag], TableRefills3[patient_id], A1109)</f>
        <v>0</v>
      </c>
      <c r="K1109" s="1">
        <f>_xlfn.MINIFS(C:C,A:A,TableRefills3[[#This Row],[patient_id]])</f>
        <v>45773</v>
      </c>
      <c r="L1109" s="1">
        <f>TableRefills3[[#This Row],[refill_date]]+TableRefills3[[#This Row],[quantity_days]]</f>
        <v>45794</v>
      </c>
    </row>
    <row r="1110" spans="1:12" x14ac:dyDescent="0.25">
      <c r="A1110" t="s">
        <v>248</v>
      </c>
      <c r="B1110" t="s">
        <v>2404</v>
      </c>
      <c r="C1110" s="1">
        <v>45797</v>
      </c>
      <c r="D1110" s="9">
        <f t="shared" si="34"/>
        <v>2</v>
      </c>
      <c r="E1110">
        <v>21</v>
      </c>
      <c r="F1110" s="1">
        <f t="shared" si="35"/>
        <v>45773</v>
      </c>
      <c r="G1110" s="1">
        <f>IF(TableRefills3[[#This Row],[prev_refill_days]]="","",TableRefills3[[#This Row],[prev_refill_days]]+TableRefills3[[#This Row],[quantity_days]])</f>
        <v>45794</v>
      </c>
      <c r="H1110">
        <f>IF(TableRefills3[[#This Row],[prev_refill_end]]="","",TableRefills3[[#This Row],[refill_date]]-TableRefills3[[#This Row],[prev_refill_end]])</f>
        <v>3</v>
      </c>
      <c r="I1110">
        <f>IF(TableRefills3[[#This Row],[gap_days]]="",0,IF(TableRefills3[[#This Row],[gap_days]]&gt;30,1,0))</f>
        <v>0</v>
      </c>
      <c r="J1110">
        <f>_xlfn.MAXIFS(TableRefills3[discountinuation_flag], TableRefills3[patient_id], A1110)</f>
        <v>0</v>
      </c>
      <c r="K1110" s="1">
        <f>_xlfn.MINIFS(C:C,A:A,TableRefills3[[#This Row],[patient_id]])</f>
        <v>45773</v>
      </c>
      <c r="L1110" s="1">
        <f>TableRefills3[[#This Row],[refill_date]]+TableRefills3[[#This Row],[quantity_days]]</f>
        <v>45818</v>
      </c>
    </row>
    <row r="1111" spans="1:12" x14ac:dyDescent="0.25">
      <c r="A1111" t="s">
        <v>248</v>
      </c>
      <c r="B1111" t="s">
        <v>2404</v>
      </c>
      <c r="C1111" s="1">
        <v>45819</v>
      </c>
      <c r="D1111" s="9">
        <f t="shared" si="34"/>
        <v>3</v>
      </c>
      <c r="E1111">
        <v>21</v>
      </c>
      <c r="F1111" s="1">
        <f t="shared" si="35"/>
        <v>45797</v>
      </c>
      <c r="G1111" s="1">
        <f>IF(TableRefills3[[#This Row],[prev_refill_days]]="","",TableRefills3[[#This Row],[prev_refill_days]]+TableRefills3[[#This Row],[quantity_days]])</f>
        <v>45818</v>
      </c>
      <c r="H1111">
        <f>IF(TableRefills3[[#This Row],[prev_refill_end]]="","",TableRefills3[[#This Row],[refill_date]]-TableRefills3[[#This Row],[prev_refill_end]])</f>
        <v>1</v>
      </c>
      <c r="I1111">
        <f>IF(TableRefills3[[#This Row],[gap_days]]="",0,IF(TableRefills3[[#This Row],[gap_days]]&gt;30,1,0))</f>
        <v>0</v>
      </c>
      <c r="J1111">
        <f>_xlfn.MAXIFS(TableRefills3[discountinuation_flag], TableRefills3[patient_id], A1111)</f>
        <v>0</v>
      </c>
      <c r="K1111" s="1">
        <f>_xlfn.MINIFS(C:C,A:A,TableRefills3[[#This Row],[patient_id]])</f>
        <v>45773</v>
      </c>
      <c r="L1111" s="1">
        <f>TableRefills3[[#This Row],[refill_date]]+TableRefills3[[#This Row],[quantity_days]]</f>
        <v>45840</v>
      </c>
    </row>
    <row r="1112" spans="1:12" x14ac:dyDescent="0.25">
      <c r="A1112" t="s">
        <v>249</v>
      </c>
      <c r="B1112" t="s">
        <v>2408</v>
      </c>
      <c r="C1112" s="1">
        <v>45815</v>
      </c>
      <c r="D1112" s="9">
        <f t="shared" si="34"/>
        <v>1</v>
      </c>
      <c r="E1112">
        <v>30</v>
      </c>
      <c r="F1112" s="1" t="str">
        <f t="shared" si="35"/>
        <v/>
      </c>
      <c r="G1112" s="1" t="str">
        <f>IF(TableRefills3[[#This Row],[prev_refill_days]]="","",TableRefills3[[#This Row],[prev_refill_days]]+TableRefills3[[#This Row],[quantity_days]])</f>
        <v/>
      </c>
      <c r="H1112" t="str">
        <f>IF(TableRefills3[[#This Row],[prev_refill_end]]="","",TableRefills3[[#This Row],[refill_date]]-TableRefills3[[#This Row],[prev_refill_end]])</f>
        <v/>
      </c>
      <c r="I1112">
        <f>IF(TableRefills3[[#This Row],[gap_days]]="",0,IF(TableRefills3[[#This Row],[gap_days]]&gt;30,1,0))</f>
        <v>0</v>
      </c>
      <c r="J1112">
        <f>_xlfn.MAXIFS(TableRefills3[discountinuation_flag], TableRefills3[patient_id], A1112)</f>
        <v>0</v>
      </c>
      <c r="K1112" s="1">
        <f>_xlfn.MINIFS(C:C,A:A,TableRefills3[[#This Row],[patient_id]])</f>
        <v>45815</v>
      </c>
      <c r="L1112" s="1">
        <f>TableRefills3[[#This Row],[refill_date]]+TableRefills3[[#This Row],[quantity_days]]</f>
        <v>45845</v>
      </c>
    </row>
    <row r="1113" spans="1:12" x14ac:dyDescent="0.25">
      <c r="A1113" t="s">
        <v>249</v>
      </c>
      <c r="B1113" t="s">
        <v>2408</v>
      </c>
      <c r="C1113" s="1">
        <v>45844</v>
      </c>
      <c r="D1113" s="9">
        <f t="shared" si="34"/>
        <v>2</v>
      </c>
      <c r="E1113">
        <v>30</v>
      </c>
      <c r="F1113" s="1">
        <f t="shared" si="35"/>
        <v>45815</v>
      </c>
      <c r="G1113" s="1">
        <f>IF(TableRefills3[[#This Row],[prev_refill_days]]="","",TableRefills3[[#This Row],[prev_refill_days]]+TableRefills3[[#This Row],[quantity_days]])</f>
        <v>45845</v>
      </c>
      <c r="H1113">
        <f>IF(TableRefills3[[#This Row],[prev_refill_end]]="","",TableRefills3[[#This Row],[refill_date]]-TableRefills3[[#This Row],[prev_refill_end]])</f>
        <v>-1</v>
      </c>
      <c r="I1113">
        <f>IF(TableRefills3[[#This Row],[gap_days]]="",0,IF(TableRefills3[[#This Row],[gap_days]]&gt;30,1,0))</f>
        <v>0</v>
      </c>
      <c r="J1113">
        <f>_xlfn.MAXIFS(TableRefills3[discountinuation_flag], TableRefills3[patient_id], A1113)</f>
        <v>0</v>
      </c>
      <c r="K1113" s="1">
        <f>_xlfn.MINIFS(C:C,A:A,TableRefills3[[#This Row],[patient_id]])</f>
        <v>45815</v>
      </c>
      <c r="L1113" s="1">
        <f>TableRefills3[[#This Row],[refill_date]]+TableRefills3[[#This Row],[quantity_days]]</f>
        <v>45874</v>
      </c>
    </row>
    <row r="1114" spans="1:12" x14ac:dyDescent="0.25">
      <c r="A1114" t="s">
        <v>249</v>
      </c>
      <c r="B1114" t="s">
        <v>2408</v>
      </c>
      <c r="C1114" s="1">
        <v>45876</v>
      </c>
      <c r="D1114" s="9">
        <f t="shared" si="34"/>
        <v>3</v>
      </c>
      <c r="E1114">
        <v>30</v>
      </c>
      <c r="F1114" s="1">
        <f t="shared" si="35"/>
        <v>45844</v>
      </c>
      <c r="G1114" s="1">
        <f>IF(TableRefills3[[#This Row],[prev_refill_days]]="","",TableRefills3[[#This Row],[prev_refill_days]]+TableRefills3[[#This Row],[quantity_days]])</f>
        <v>45874</v>
      </c>
      <c r="H1114">
        <f>IF(TableRefills3[[#This Row],[prev_refill_end]]="","",TableRefills3[[#This Row],[refill_date]]-TableRefills3[[#This Row],[prev_refill_end]])</f>
        <v>2</v>
      </c>
      <c r="I1114">
        <f>IF(TableRefills3[[#This Row],[gap_days]]="",0,IF(TableRefills3[[#This Row],[gap_days]]&gt;30,1,0))</f>
        <v>0</v>
      </c>
      <c r="J1114">
        <f>_xlfn.MAXIFS(TableRefills3[discountinuation_flag], TableRefills3[patient_id], A1114)</f>
        <v>0</v>
      </c>
      <c r="K1114" s="1">
        <f>_xlfn.MINIFS(C:C,A:A,TableRefills3[[#This Row],[patient_id]])</f>
        <v>45815</v>
      </c>
      <c r="L1114" s="1">
        <f>TableRefills3[[#This Row],[refill_date]]+TableRefills3[[#This Row],[quantity_days]]</f>
        <v>45906</v>
      </c>
    </row>
    <row r="1115" spans="1:12" x14ac:dyDescent="0.25">
      <c r="A1115" t="s">
        <v>250</v>
      </c>
      <c r="B1115" t="s">
        <v>2412</v>
      </c>
      <c r="C1115" s="1">
        <v>45715</v>
      </c>
      <c r="D1115" s="9">
        <f t="shared" si="34"/>
        <v>1</v>
      </c>
      <c r="E1115">
        <v>28</v>
      </c>
      <c r="F1115" s="1" t="str">
        <f t="shared" si="35"/>
        <v/>
      </c>
      <c r="G1115" s="1" t="str">
        <f>IF(TableRefills3[[#This Row],[prev_refill_days]]="","",TableRefills3[[#This Row],[prev_refill_days]]+TableRefills3[[#This Row],[quantity_days]])</f>
        <v/>
      </c>
      <c r="H1115" t="str">
        <f>IF(TableRefills3[[#This Row],[prev_refill_end]]="","",TableRefills3[[#This Row],[refill_date]]-TableRefills3[[#This Row],[prev_refill_end]])</f>
        <v/>
      </c>
      <c r="I1115">
        <f>IF(TableRefills3[[#This Row],[gap_days]]="",0,IF(TableRefills3[[#This Row],[gap_days]]&gt;30,1,0))</f>
        <v>0</v>
      </c>
      <c r="J1115">
        <f>_xlfn.MAXIFS(TableRefills3[discountinuation_flag], TableRefills3[patient_id], A1115)</f>
        <v>0</v>
      </c>
      <c r="K1115" s="1">
        <f>_xlfn.MINIFS(C:C,A:A,TableRefills3[[#This Row],[patient_id]])</f>
        <v>45715</v>
      </c>
      <c r="L1115" s="1">
        <f>TableRefills3[[#This Row],[refill_date]]+TableRefills3[[#This Row],[quantity_days]]</f>
        <v>45743</v>
      </c>
    </row>
    <row r="1116" spans="1:12" x14ac:dyDescent="0.25">
      <c r="A1116" t="s">
        <v>250</v>
      </c>
      <c r="B1116" t="s">
        <v>2412</v>
      </c>
      <c r="C1116" s="1">
        <v>45741</v>
      </c>
      <c r="D1116" s="9">
        <f t="shared" si="34"/>
        <v>2</v>
      </c>
      <c r="E1116">
        <v>28</v>
      </c>
      <c r="F1116" s="1">
        <f t="shared" si="35"/>
        <v>45715</v>
      </c>
      <c r="G1116" s="1">
        <f>IF(TableRefills3[[#This Row],[prev_refill_days]]="","",TableRefills3[[#This Row],[prev_refill_days]]+TableRefills3[[#This Row],[quantity_days]])</f>
        <v>45743</v>
      </c>
      <c r="H1116">
        <f>IF(TableRefills3[[#This Row],[prev_refill_end]]="","",TableRefills3[[#This Row],[refill_date]]-TableRefills3[[#This Row],[prev_refill_end]])</f>
        <v>-2</v>
      </c>
      <c r="I1116">
        <f>IF(TableRefills3[[#This Row],[gap_days]]="",0,IF(TableRefills3[[#This Row],[gap_days]]&gt;30,1,0))</f>
        <v>0</v>
      </c>
      <c r="J1116">
        <f>_xlfn.MAXIFS(TableRefills3[discountinuation_flag], TableRefills3[patient_id], A1116)</f>
        <v>0</v>
      </c>
      <c r="K1116" s="1">
        <f>_xlfn.MINIFS(C:C,A:A,TableRefills3[[#This Row],[patient_id]])</f>
        <v>45715</v>
      </c>
      <c r="L1116" s="1">
        <f>TableRefills3[[#This Row],[refill_date]]+TableRefills3[[#This Row],[quantity_days]]</f>
        <v>45769</v>
      </c>
    </row>
    <row r="1117" spans="1:12" x14ac:dyDescent="0.25">
      <c r="A1117" t="s">
        <v>250</v>
      </c>
      <c r="B1117" t="s">
        <v>2412</v>
      </c>
      <c r="C1117" s="1">
        <v>45768</v>
      </c>
      <c r="D1117" s="9">
        <f t="shared" si="34"/>
        <v>3</v>
      </c>
      <c r="E1117">
        <v>28</v>
      </c>
      <c r="F1117" s="1">
        <f t="shared" si="35"/>
        <v>45741</v>
      </c>
      <c r="G1117" s="1">
        <f>IF(TableRefills3[[#This Row],[prev_refill_days]]="","",TableRefills3[[#This Row],[prev_refill_days]]+TableRefills3[[#This Row],[quantity_days]])</f>
        <v>45769</v>
      </c>
      <c r="H1117">
        <f>IF(TableRefills3[[#This Row],[prev_refill_end]]="","",TableRefills3[[#This Row],[refill_date]]-TableRefills3[[#This Row],[prev_refill_end]])</f>
        <v>-1</v>
      </c>
      <c r="I1117">
        <f>IF(TableRefills3[[#This Row],[gap_days]]="",0,IF(TableRefills3[[#This Row],[gap_days]]&gt;30,1,0))</f>
        <v>0</v>
      </c>
      <c r="J1117">
        <f>_xlfn.MAXIFS(TableRefills3[discountinuation_flag], TableRefills3[patient_id], A1117)</f>
        <v>0</v>
      </c>
      <c r="K1117" s="1">
        <f>_xlfn.MINIFS(C:C,A:A,TableRefills3[[#This Row],[patient_id]])</f>
        <v>45715</v>
      </c>
      <c r="L1117" s="1">
        <f>TableRefills3[[#This Row],[refill_date]]+TableRefills3[[#This Row],[quantity_days]]</f>
        <v>45796</v>
      </c>
    </row>
    <row r="1118" spans="1:12" x14ac:dyDescent="0.25">
      <c r="A1118" t="s">
        <v>250</v>
      </c>
      <c r="B1118" t="s">
        <v>2412</v>
      </c>
      <c r="C1118" s="1">
        <v>45793</v>
      </c>
      <c r="D1118" s="9">
        <f t="shared" si="34"/>
        <v>4</v>
      </c>
      <c r="E1118">
        <v>28</v>
      </c>
      <c r="F1118" s="1">
        <f t="shared" si="35"/>
        <v>45768</v>
      </c>
      <c r="G1118" s="1">
        <f>IF(TableRefills3[[#This Row],[prev_refill_days]]="","",TableRefills3[[#This Row],[prev_refill_days]]+TableRefills3[[#This Row],[quantity_days]])</f>
        <v>45796</v>
      </c>
      <c r="H1118">
        <f>IF(TableRefills3[[#This Row],[prev_refill_end]]="","",TableRefills3[[#This Row],[refill_date]]-TableRefills3[[#This Row],[prev_refill_end]])</f>
        <v>-3</v>
      </c>
      <c r="I1118">
        <f>IF(TableRefills3[[#This Row],[gap_days]]="",0,IF(TableRefills3[[#This Row],[gap_days]]&gt;30,1,0))</f>
        <v>0</v>
      </c>
      <c r="J1118">
        <f>_xlfn.MAXIFS(TableRefills3[discountinuation_flag], TableRefills3[patient_id], A1118)</f>
        <v>0</v>
      </c>
      <c r="K1118" s="1">
        <f>_xlfn.MINIFS(C:C,A:A,TableRefills3[[#This Row],[patient_id]])</f>
        <v>45715</v>
      </c>
      <c r="L1118" s="1">
        <f>TableRefills3[[#This Row],[refill_date]]+TableRefills3[[#This Row],[quantity_days]]</f>
        <v>45821</v>
      </c>
    </row>
    <row r="1119" spans="1:12" x14ac:dyDescent="0.25">
      <c r="A1119" t="s">
        <v>250</v>
      </c>
      <c r="B1119" t="s">
        <v>2412</v>
      </c>
      <c r="C1119" s="1">
        <v>45821</v>
      </c>
      <c r="D1119" s="9">
        <f t="shared" si="34"/>
        <v>5</v>
      </c>
      <c r="E1119">
        <v>28</v>
      </c>
      <c r="F1119" s="1">
        <f t="shared" si="35"/>
        <v>45793</v>
      </c>
      <c r="G1119" s="1">
        <f>IF(TableRefills3[[#This Row],[prev_refill_days]]="","",TableRefills3[[#This Row],[prev_refill_days]]+TableRefills3[[#This Row],[quantity_days]])</f>
        <v>45821</v>
      </c>
      <c r="H1119">
        <f>IF(TableRefills3[[#This Row],[prev_refill_end]]="","",TableRefills3[[#This Row],[refill_date]]-TableRefills3[[#This Row],[prev_refill_end]])</f>
        <v>0</v>
      </c>
      <c r="I1119">
        <f>IF(TableRefills3[[#This Row],[gap_days]]="",0,IF(TableRefills3[[#This Row],[gap_days]]&gt;30,1,0))</f>
        <v>0</v>
      </c>
      <c r="J1119">
        <f>_xlfn.MAXIFS(TableRefills3[discountinuation_flag], TableRefills3[patient_id], A1119)</f>
        <v>0</v>
      </c>
      <c r="K1119" s="1">
        <f>_xlfn.MINIFS(C:C,A:A,TableRefills3[[#This Row],[patient_id]])</f>
        <v>45715</v>
      </c>
      <c r="L1119" s="1">
        <f>TableRefills3[[#This Row],[refill_date]]+TableRefills3[[#This Row],[quantity_days]]</f>
        <v>45849</v>
      </c>
    </row>
    <row r="1120" spans="1:12" x14ac:dyDescent="0.25">
      <c r="A1120" t="s">
        <v>250</v>
      </c>
      <c r="B1120" t="s">
        <v>2412</v>
      </c>
      <c r="C1120" s="1">
        <v>45852</v>
      </c>
      <c r="D1120" s="9">
        <f t="shared" si="34"/>
        <v>6</v>
      </c>
      <c r="E1120">
        <v>28</v>
      </c>
      <c r="F1120" s="1">
        <f t="shared" si="35"/>
        <v>45821</v>
      </c>
      <c r="G1120" s="1">
        <f>IF(TableRefills3[[#This Row],[prev_refill_days]]="","",TableRefills3[[#This Row],[prev_refill_days]]+TableRefills3[[#This Row],[quantity_days]])</f>
        <v>45849</v>
      </c>
      <c r="H1120">
        <f>IF(TableRefills3[[#This Row],[prev_refill_end]]="","",TableRefills3[[#This Row],[refill_date]]-TableRefills3[[#This Row],[prev_refill_end]])</f>
        <v>3</v>
      </c>
      <c r="I1120">
        <f>IF(TableRefills3[[#This Row],[gap_days]]="",0,IF(TableRefills3[[#This Row],[gap_days]]&gt;30,1,0))</f>
        <v>0</v>
      </c>
      <c r="J1120">
        <f>_xlfn.MAXIFS(TableRefills3[discountinuation_flag], TableRefills3[patient_id], A1120)</f>
        <v>0</v>
      </c>
      <c r="K1120" s="1">
        <f>_xlfn.MINIFS(C:C,A:A,TableRefills3[[#This Row],[patient_id]])</f>
        <v>45715</v>
      </c>
      <c r="L1120" s="1">
        <f>TableRefills3[[#This Row],[refill_date]]+TableRefills3[[#This Row],[quantity_days]]</f>
        <v>45880</v>
      </c>
    </row>
    <row r="1121" spans="1:12" x14ac:dyDescent="0.25">
      <c r="A1121" t="s">
        <v>251</v>
      </c>
      <c r="B1121" t="s">
        <v>2419</v>
      </c>
      <c r="C1121" s="1">
        <v>45757</v>
      </c>
      <c r="D1121" s="9">
        <f t="shared" si="34"/>
        <v>1</v>
      </c>
      <c r="E1121">
        <v>28</v>
      </c>
      <c r="F1121" s="1" t="str">
        <f t="shared" si="35"/>
        <v/>
      </c>
      <c r="G1121" s="1" t="str">
        <f>IF(TableRefills3[[#This Row],[prev_refill_days]]="","",TableRefills3[[#This Row],[prev_refill_days]]+TableRefills3[[#This Row],[quantity_days]])</f>
        <v/>
      </c>
      <c r="H1121" t="str">
        <f>IF(TableRefills3[[#This Row],[prev_refill_end]]="","",TableRefills3[[#This Row],[refill_date]]-TableRefills3[[#This Row],[prev_refill_end]])</f>
        <v/>
      </c>
      <c r="I1121">
        <f>IF(TableRefills3[[#This Row],[gap_days]]="",0,IF(TableRefills3[[#This Row],[gap_days]]&gt;30,1,0))</f>
        <v>0</v>
      </c>
      <c r="J1121">
        <f>_xlfn.MAXIFS(TableRefills3[discountinuation_flag], TableRefills3[patient_id], A1121)</f>
        <v>0</v>
      </c>
      <c r="K1121" s="1">
        <f>_xlfn.MINIFS(C:C,A:A,TableRefills3[[#This Row],[patient_id]])</f>
        <v>45757</v>
      </c>
      <c r="L1121" s="1">
        <f>TableRefills3[[#This Row],[refill_date]]+TableRefills3[[#This Row],[quantity_days]]</f>
        <v>45785</v>
      </c>
    </row>
    <row r="1122" spans="1:12" x14ac:dyDescent="0.25">
      <c r="A1122" t="s">
        <v>251</v>
      </c>
      <c r="B1122" t="s">
        <v>2419</v>
      </c>
      <c r="C1122" s="1">
        <v>45786</v>
      </c>
      <c r="D1122" s="9">
        <f t="shared" si="34"/>
        <v>2</v>
      </c>
      <c r="E1122">
        <v>28</v>
      </c>
      <c r="F1122" s="1">
        <f t="shared" si="35"/>
        <v>45757</v>
      </c>
      <c r="G1122" s="1">
        <f>IF(TableRefills3[[#This Row],[prev_refill_days]]="","",TableRefills3[[#This Row],[prev_refill_days]]+TableRefills3[[#This Row],[quantity_days]])</f>
        <v>45785</v>
      </c>
      <c r="H1122">
        <f>IF(TableRefills3[[#This Row],[prev_refill_end]]="","",TableRefills3[[#This Row],[refill_date]]-TableRefills3[[#This Row],[prev_refill_end]])</f>
        <v>1</v>
      </c>
      <c r="I1122">
        <f>IF(TableRefills3[[#This Row],[gap_days]]="",0,IF(TableRefills3[[#This Row],[gap_days]]&gt;30,1,0))</f>
        <v>0</v>
      </c>
      <c r="J1122">
        <f>_xlfn.MAXIFS(TableRefills3[discountinuation_flag], TableRefills3[patient_id], A1122)</f>
        <v>0</v>
      </c>
      <c r="K1122" s="1">
        <f>_xlfn.MINIFS(C:C,A:A,TableRefills3[[#This Row],[patient_id]])</f>
        <v>45757</v>
      </c>
      <c r="L1122" s="1">
        <f>TableRefills3[[#This Row],[refill_date]]+TableRefills3[[#This Row],[quantity_days]]</f>
        <v>45814</v>
      </c>
    </row>
    <row r="1123" spans="1:12" x14ac:dyDescent="0.25">
      <c r="A1123" t="s">
        <v>251</v>
      </c>
      <c r="B1123" t="s">
        <v>2419</v>
      </c>
      <c r="C1123" s="1">
        <v>45811</v>
      </c>
      <c r="D1123" s="9">
        <f t="shared" si="34"/>
        <v>3</v>
      </c>
      <c r="E1123">
        <v>28</v>
      </c>
      <c r="F1123" s="1">
        <f t="shared" si="35"/>
        <v>45786</v>
      </c>
      <c r="G1123" s="1">
        <f>IF(TableRefills3[[#This Row],[prev_refill_days]]="","",TableRefills3[[#This Row],[prev_refill_days]]+TableRefills3[[#This Row],[quantity_days]])</f>
        <v>45814</v>
      </c>
      <c r="H1123">
        <f>IF(TableRefills3[[#This Row],[prev_refill_end]]="","",TableRefills3[[#This Row],[refill_date]]-TableRefills3[[#This Row],[prev_refill_end]])</f>
        <v>-3</v>
      </c>
      <c r="I1123">
        <f>IF(TableRefills3[[#This Row],[gap_days]]="",0,IF(TableRefills3[[#This Row],[gap_days]]&gt;30,1,0))</f>
        <v>0</v>
      </c>
      <c r="J1123">
        <f>_xlfn.MAXIFS(TableRefills3[discountinuation_flag], TableRefills3[patient_id], A1123)</f>
        <v>0</v>
      </c>
      <c r="K1123" s="1">
        <f>_xlfn.MINIFS(C:C,A:A,TableRefills3[[#This Row],[patient_id]])</f>
        <v>45757</v>
      </c>
      <c r="L1123" s="1">
        <f>TableRefills3[[#This Row],[refill_date]]+TableRefills3[[#This Row],[quantity_days]]</f>
        <v>45839</v>
      </c>
    </row>
    <row r="1124" spans="1:12" x14ac:dyDescent="0.25">
      <c r="A1124" t="s">
        <v>251</v>
      </c>
      <c r="B1124" t="s">
        <v>2419</v>
      </c>
      <c r="C1124" s="1">
        <v>45838</v>
      </c>
      <c r="D1124" s="9">
        <f t="shared" si="34"/>
        <v>4</v>
      </c>
      <c r="E1124">
        <v>28</v>
      </c>
      <c r="F1124" s="1">
        <f t="shared" si="35"/>
        <v>45811</v>
      </c>
      <c r="G1124" s="1">
        <f>IF(TableRefills3[[#This Row],[prev_refill_days]]="","",TableRefills3[[#This Row],[prev_refill_days]]+TableRefills3[[#This Row],[quantity_days]])</f>
        <v>45839</v>
      </c>
      <c r="H1124">
        <f>IF(TableRefills3[[#This Row],[prev_refill_end]]="","",TableRefills3[[#This Row],[refill_date]]-TableRefills3[[#This Row],[prev_refill_end]])</f>
        <v>-1</v>
      </c>
      <c r="I1124">
        <f>IF(TableRefills3[[#This Row],[gap_days]]="",0,IF(TableRefills3[[#This Row],[gap_days]]&gt;30,1,0))</f>
        <v>0</v>
      </c>
      <c r="J1124">
        <f>_xlfn.MAXIFS(TableRefills3[discountinuation_flag], TableRefills3[patient_id], A1124)</f>
        <v>0</v>
      </c>
      <c r="K1124" s="1">
        <f>_xlfn.MINIFS(C:C,A:A,TableRefills3[[#This Row],[patient_id]])</f>
        <v>45757</v>
      </c>
      <c r="L1124" s="1">
        <f>TableRefills3[[#This Row],[refill_date]]+TableRefills3[[#This Row],[quantity_days]]</f>
        <v>45866</v>
      </c>
    </row>
    <row r="1125" spans="1:12" x14ac:dyDescent="0.25">
      <c r="A1125" t="s">
        <v>251</v>
      </c>
      <c r="B1125" t="s">
        <v>2419</v>
      </c>
      <c r="C1125" s="1">
        <v>45865</v>
      </c>
      <c r="D1125" s="9">
        <f t="shared" si="34"/>
        <v>5</v>
      </c>
      <c r="E1125">
        <v>28</v>
      </c>
      <c r="F1125" s="1">
        <f t="shared" si="35"/>
        <v>45838</v>
      </c>
      <c r="G1125" s="1">
        <f>IF(TableRefills3[[#This Row],[prev_refill_days]]="","",TableRefills3[[#This Row],[prev_refill_days]]+TableRefills3[[#This Row],[quantity_days]])</f>
        <v>45866</v>
      </c>
      <c r="H1125">
        <f>IF(TableRefills3[[#This Row],[prev_refill_end]]="","",TableRefills3[[#This Row],[refill_date]]-TableRefills3[[#This Row],[prev_refill_end]])</f>
        <v>-1</v>
      </c>
      <c r="I1125">
        <f>IF(TableRefills3[[#This Row],[gap_days]]="",0,IF(TableRefills3[[#This Row],[gap_days]]&gt;30,1,0))</f>
        <v>0</v>
      </c>
      <c r="J1125">
        <f>_xlfn.MAXIFS(TableRefills3[discountinuation_flag], TableRefills3[patient_id], A1125)</f>
        <v>0</v>
      </c>
      <c r="K1125" s="1">
        <f>_xlfn.MINIFS(C:C,A:A,TableRefills3[[#This Row],[patient_id]])</f>
        <v>45757</v>
      </c>
      <c r="L1125" s="1">
        <f>TableRefills3[[#This Row],[refill_date]]+TableRefills3[[#This Row],[quantity_days]]</f>
        <v>45893</v>
      </c>
    </row>
    <row r="1126" spans="1:12" x14ac:dyDescent="0.25">
      <c r="A1126" t="s">
        <v>252</v>
      </c>
      <c r="B1126" t="s">
        <v>2425</v>
      </c>
      <c r="C1126" s="1">
        <v>45788</v>
      </c>
      <c r="D1126" s="9">
        <f t="shared" si="34"/>
        <v>1</v>
      </c>
      <c r="E1126">
        <v>30</v>
      </c>
      <c r="F1126" s="1" t="str">
        <f t="shared" si="35"/>
        <v/>
      </c>
      <c r="G1126" s="1" t="str">
        <f>IF(TableRefills3[[#This Row],[prev_refill_days]]="","",TableRefills3[[#This Row],[prev_refill_days]]+TableRefills3[[#This Row],[quantity_days]])</f>
        <v/>
      </c>
      <c r="H1126" t="str">
        <f>IF(TableRefills3[[#This Row],[prev_refill_end]]="","",TableRefills3[[#This Row],[refill_date]]-TableRefills3[[#This Row],[prev_refill_end]])</f>
        <v/>
      </c>
      <c r="I1126">
        <f>IF(TableRefills3[[#This Row],[gap_days]]="",0,IF(TableRefills3[[#This Row],[gap_days]]&gt;30,1,0))</f>
        <v>0</v>
      </c>
      <c r="J1126">
        <f>_xlfn.MAXIFS(TableRefills3[discountinuation_flag], TableRefills3[patient_id], A1126)</f>
        <v>0</v>
      </c>
      <c r="K1126" s="1">
        <f>_xlfn.MINIFS(C:C,A:A,TableRefills3[[#This Row],[patient_id]])</f>
        <v>45788</v>
      </c>
      <c r="L1126" s="1">
        <f>TableRefills3[[#This Row],[refill_date]]+TableRefills3[[#This Row],[quantity_days]]</f>
        <v>45818</v>
      </c>
    </row>
    <row r="1127" spans="1:12" x14ac:dyDescent="0.25">
      <c r="A1127" t="s">
        <v>252</v>
      </c>
      <c r="B1127" t="s">
        <v>2425</v>
      </c>
      <c r="C1127" s="1">
        <v>45816</v>
      </c>
      <c r="D1127" s="9">
        <f t="shared" si="34"/>
        <v>2</v>
      </c>
      <c r="E1127">
        <v>30</v>
      </c>
      <c r="F1127" s="1">
        <f t="shared" si="35"/>
        <v>45788</v>
      </c>
      <c r="G1127" s="1">
        <f>IF(TableRefills3[[#This Row],[prev_refill_days]]="","",TableRefills3[[#This Row],[prev_refill_days]]+TableRefills3[[#This Row],[quantity_days]])</f>
        <v>45818</v>
      </c>
      <c r="H1127">
        <f>IF(TableRefills3[[#This Row],[prev_refill_end]]="","",TableRefills3[[#This Row],[refill_date]]-TableRefills3[[#This Row],[prev_refill_end]])</f>
        <v>-2</v>
      </c>
      <c r="I1127">
        <f>IF(TableRefills3[[#This Row],[gap_days]]="",0,IF(TableRefills3[[#This Row],[gap_days]]&gt;30,1,0))</f>
        <v>0</v>
      </c>
      <c r="J1127">
        <f>_xlfn.MAXIFS(TableRefills3[discountinuation_flag], TableRefills3[patient_id], A1127)</f>
        <v>0</v>
      </c>
      <c r="K1127" s="1">
        <f>_xlfn.MINIFS(C:C,A:A,TableRefills3[[#This Row],[patient_id]])</f>
        <v>45788</v>
      </c>
      <c r="L1127" s="1">
        <f>TableRefills3[[#This Row],[refill_date]]+TableRefills3[[#This Row],[quantity_days]]</f>
        <v>45846</v>
      </c>
    </row>
    <row r="1128" spans="1:12" x14ac:dyDescent="0.25">
      <c r="A1128" t="s">
        <v>252</v>
      </c>
      <c r="B1128" t="s">
        <v>2425</v>
      </c>
      <c r="C1128" s="1">
        <v>45846</v>
      </c>
      <c r="D1128" s="9">
        <f t="shared" si="34"/>
        <v>3</v>
      </c>
      <c r="E1128">
        <v>30</v>
      </c>
      <c r="F1128" s="1">
        <f t="shared" si="35"/>
        <v>45816</v>
      </c>
      <c r="G1128" s="1">
        <f>IF(TableRefills3[[#This Row],[prev_refill_days]]="","",TableRefills3[[#This Row],[prev_refill_days]]+TableRefills3[[#This Row],[quantity_days]])</f>
        <v>45846</v>
      </c>
      <c r="H1128">
        <f>IF(TableRefills3[[#This Row],[prev_refill_end]]="","",TableRefills3[[#This Row],[refill_date]]-TableRefills3[[#This Row],[prev_refill_end]])</f>
        <v>0</v>
      </c>
      <c r="I1128">
        <f>IF(TableRefills3[[#This Row],[gap_days]]="",0,IF(TableRefills3[[#This Row],[gap_days]]&gt;30,1,0))</f>
        <v>0</v>
      </c>
      <c r="J1128">
        <f>_xlfn.MAXIFS(TableRefills3[discountinuation_flag], TableRefills3[patient_id], A1128)</f>
        <v>0</v>
      </c>
      <c r="K1128" s="1">
        <f>_xlfn.MINIFS(C:C,A:A,TableRefills3[[#This Row],[patient_id]])</f>
        <v>45788</v>
      </c>
      <c r="L1128" s="1">
        <f>TableRefills3[[#This Row],[refill_date]]+TableRefills3[[#This Row],[quantity_days]]</f>
        <v>45876</v>
      </c>
    </row>
    <row r="1129" spans="1:12" x14ac:dyDescent="0.25">
      <c r="A1129" t="s">
        <v>252</v>
      </c>
      <c r="B1129" t="s">
        <v>2425</v>
      </c>
      <c r="C1129" s="1">
        <v>45876</v>
      </c>
      <c r="D1129" s="9">
        <f t="shared" si="34"/>
        <v>4</v>
      </c>
      <c r="E1129">
        <v>30</v>
      </c>
      <c r="F1129" s="1">
        <f t="shared" si="35"/>
        <v>45846</v>
      </c>
      <c r="G1129" s="1">
        <f>IF(TableRefills3[[#This Row],[prev_refill_days]]="","",TableRefills3[[#This Row],[prev_refill_days]]+TableRefills3[[#This Row],[quantity_days]])</f>
        <v>45876</v>
      </c>
      <c r="H1129">
        <f>IF(TableRefills3[[#This Row],[prev_refill_end]]="","",TableRefills3[[#This Row],[refill_date]]-TableRefills3[[#This Row],[prev_refill_end]])</f>
        <v>0</v>
      </c>
      <c r="I1129">
        <f>IF(TableRefills3[[#This Row],[gap_days]]="",0,IF(TableRefills3[[#This Row],[gap_days]]&gt;30,1,0))</f>
        <v>0</v>
      </c>
      <c r="J1129">
        <f>_xlfn.MAXIFS(TableRefills3[discountinuation_flag], TableRefills3[patient_id], A1129)</f>
        <v>0</v>
      </c>
      <c r="K1129" s="1">
        <f>_xlfn.MINIFS(C:C,A:A,TableRefills3[[#This Row],[patient_id]])</f>
        <v>45788</v>
      </c>
      <c r="L1129" s="1">
        <f>TableRefills3[[#This Row],[refill_date]]+TableRefills3[[#This Row],[quantity_days]]</f>
        <v>45906</v>
      </c>
    </row>
    <row r="1130" spans="1:12" x14ac:dyDescent="0.25">
      <c r="A1130" t="s">
        <v>252</v>
      </c>
      <c r="B1130" t="s">
        <v>2425</v>
      </c>
      <c r="C1130" s="1">
        <v>45909</v>
      </c>
      <c r="D1130" s="9">
        <f t="shared" si="34"/>
        <v>5</v>
      </c>
      <c r="E1130">
        <v>30</v>
      </c>
      <c r="F1130" s="1">
        <f t="shared" si="35"/>
        <v>45876</v>
      </c>
      <c r="G1130" s="1">
        <f>IF(TableRefills3[[#This Row],[prev_refill_days]]="","",TableRefills3[[#This Row],[prev_refill_days]]+TableRefills3[[#This Row],[quantity_days]])</f>
        <v>45906</v>
      </c>
      <c r="H1130">
        <f>IF(TableRefills3[[#This Row],[prev_refill_end]]="","",TableRefills3[[#This Row],[refill_date]]-TableRefills3[[#This Row],[prev_refill_end]])</f>
        <v>3</v>
      </c>
      <c r="I1130">
        <f>IF(TableRefills3[[#This Row],[gap_days]]="",0,IF(TableRefills3[[#This Row],[gap_days]]&gt;30,1,0))</f>
        <v>0</v>
      </c>
      <c r="J1130">
        <f>_xlfn.MAXIFS(TableRefills3[discountinuation_flag], TableRefills3[patient_id], A1130)</f>
        <v>0</v>
      </c>
      <c r="K1130" s="1">
        <f>_xlfn.MINIFS(C:C,A:A,TableRefills3[[#This Row],[patient_id]])</f>
        <v>45788</v>
      </c>
      <c r="L1130" s="1">
        <f>TableRefills3[[#This Row],[refill_date]]+TableRefills3[[#This Row],[quantity_days]]</f>
        <v>45939</v>
      </c>
    </row>
    <row r="1131" spans="1:12" x14ac:dyDescent="0.25">
      <c r="A1131" t="s">
        <v>252</v>
      </c>
      <c r="B1131" t="s">
        <v>2425</v>
      </c>
      <c r="C1131" s="1">
        <v>45936</v>
      </c>
      <c r="D1131" s="9">
        <f t="shared" si="34"/>
        <v>6</v>
      </c>
      <c r="E1131">
        <v>30</v>
      </c>
      <c r="F1131" s="1">
        <f t="shared" si="35"/>
        <v>45909</v>
      </c>
      <c r="G1131" s="1">
        <f>IF(TableRefills3[[#This Row],[prev_refill_days]]="","",TableRefills3[[#This Row],[prev_refill_days]]+TableRefills3[[#This Row],[quantity_days]])</f>
        <v>45939</v>
      </c>
      <c r="H1131">
        <f>IF(TableRefills3[[#This Row],[prev_refill_end]]="","",TableRefills3[[#This Row],[refill_date]]-TableRefills3[[#This Row],[prev_refill_end]])</f>
        <v>-3</v>
      </c>
      <c r="I1131">
        <f>IF(TableRefills3[[#This Row],[gap_days]]="",0,IF(TableRefills3[[#This Row],[gap_days]]&gt;30,1,0))</f>
        <v>0</v>
      </c>
      <c r="J1131">
        <f>_xlfn.MAXIFS(TableRefills3[discountinuation_flag], TableRefills3[patient_id], A1131)</f>
        <v>0</v>
      </c>
      <c r="K1131" s="1">
        <f>_xlfn.MINIFS(C:C,A:A,TableRefills3[[#This Row],[patient_id]])</f>
        <v>45788</v>
      </c>
      <c r="L1131" s="1">
        <f>TableRefills3[[#This Row],[refill_date]]+TableRefills3[[#This Row],[quantity_days]]</f>
        <v>45966</v>
      </c>
    </row>
    <row r="1132" spans="1:12" x14ac:dyDescent="0.25">
      <c r="A1132" t="s">
        <v>253</v>
      </c>
      <c r="B1132" t="s">
        <v>2432</v>
      </c>
      <c r="C1132" s="1">
        <v>45835</v>
      </c>
      <c r="D1132" s="9">
        <f t="shared" si="34"/>
        <v>1</v>
      </c>
      <c r="E1132">
        <v>21</v>
      </c>
      <c r="F1132" s="1" t="str">
        <f t="shared" si="35"/>
        <v/>
      </c>
      <c r="G1132" s="1" t="str">
        <f>IF(TableRefills3[[#This Row],[prev_refill_days]]="","",TableRefills3[[#This Row],[prev_refill_days]]+TableRefills3[[#This Row],[quantity_days]])</f>
        <v/>
      </c>
      <c r="H1132" t="str">
        <f>IF(TableRefills3[[#This Row],[prev_refill_end]]="","",TableRefills3[[#This Row],[refill_date]]-TableRefills3[[#This Row],[prev_refill_end]])</f>
        <v/>
      </c>
      <c r="I1132">
        <f>IF(TableRefills3[[#This Row],[gap_days]]="",0,IF(TableRefills3[[#This Row],[gap_days]]&gt;30,1,0))</f>
        <v>0</v>
      </c>
      <c r="J1132">
        <f>_xlfn.MAXIFS(TableRefills3[discountinuation_flag], TableRefills3[patient_id], A1132)</f>
        <v>0</v>
      </c>
      <c r="K1132" s="1">
        <f>_xlfn.MINIFS(C:C,A:A,TableRefills3[[#This Row],[patient_id]])</f>
        <v>45835</v>
      </c>
      <c r="L1132" s="1">
        <f>TableRefills3[[#This Row],[refill_date]]+TableRefills3[[#This Row],[quantity_days]]</f>
        <v>45856</v>
      </c>
    </row>
    <row r="1133" spans="1:12" x14ac:dyDescent="0.25">
      <c r="A1133" t="s">
        <v>253</v>
      </c>
      <c r="B1133" t="s">
        <v>2432</v>
      </c>
      <c r="C1133" s="1">
        <v>45855</v>
      </c>
      <c r="D1133" s="9">
        <f t="shared" si="34"/>
        <v>2</v>
      </c>
      <c r="E1133">
        <v>21</v>
      </c>
      <c r="F1133" s="1">
        <f t="shared" si="35"/>
        <v>45835</v>
      </c>
      <c r="G1133" s="1">
        <f>IF(TableRefills3[[#This Row],[prev_refill_days]]="","",TableRefills3[[#This Row],[prev_refill_days]]+TableRefills3[[#This Row],[quantity_days]])</f>
        <v>45856</v>
      </c>
      <c r="H1133">
        <f>IF(TableRefills3[[#This Row],[prev_refill_end]]="","",TableRefills3[[#This Row],[refill_date]]-TableRefills3[[#This Row],[prev_refill_end]])</f>
        <v>-1</v>
      </c>
      <c r="I1133">
        <f>IF(TableRefills3[[#This Row],[gap_days]]="",0,IF(TableRefills3[[#This Row],[gap_days]]&gt;30,1,0))</f>
        <v>0</v>
      </c>
      <c r="J1133">
        <f>_xlfn.MAXIFS(TableRefills3[discountinuation_flag], TableRefills3[patient_id], A1133)</f>
        <v>0</v>
      </c>
      <c r="K1133" s="1">
        <f>_xlfn.MINIFS(C:C,A:A,TableRefills3[[#This Row],[patient_id]])</f>
        <v>45835</v>
      </c>
      <c r="L1133" s="1">
        <f>TableRefills3[[#This Row],[refill_date]]+TableRefills3[[#This Row],[quantity_days]]</f>
        <v>45876</v>
      </c>
    </row>
    <row r="1134" spans="1:12" x14ac:dyDescent="0.25">
      <c r="A1134" t="s">
        <v>253</v>
      </c>
      <c r="B1134" t="s">
        <v>2432</v>
      </c>
      <c r="C1134" s="1">
        <v>45876</v>
      </c>
      <c r="D1134" s="9">
        <f t="shared" si="34"/>
        <v>3</v>
      </c>
      <c r="E1134">
        <v>21</v>
      </c>
      <c r="F1134" s="1">
        <f t="shared" si="35"/>
        <v>45855</v>
      </c>
      <c r="G1134" s="1">
        <f>IF(TableRefills3[[#This Row],[prev_refill_days]]="","",TableRefills3[[#This Row],[prev_refill_days]]+TableRefills3[[#This Row],[quantity_days]])</f>
        <v>45876</v>
      </c>
      <c r="H1134">
        <f>IF(TableRefills3[[#This Row],[prev_refill_end]]="","",TableRefills3[[#This Row],[refill_date]]-TableRefills3[[#This Row],[prev_refill_end]])</f>
        <v>0</v>
      </c>
      <c r="I1134">
        <f>IF(TableRefills3[[#This Row],[gap_days]]="",0,IF(TableRefills3[[#This Row],[gap_days]]&gt;30,1,0))</f>
        <v>0</v>
      </c>
      <c r="J1134">
        <f>_xlfn.MAXIFS(TableRefills3[discountinuation_flag], TableRefills3[patient_id], A1134)</f>
        <v>0</v>
      </c>
      <c r="K1134" s="1">
        <f>_xlfn.MINIFS(C:C,A:A,TableRefills3[[#This Row],[patient_id]])</f>
        <v>45835</v>
      </c>
      <c r="L1134" s="1">
        <f>TableRefills3[[#This Row],[refill_date]]+TableRefills3[[#This Row],[quantity_days]]</f>
        <v>45897</v>
      </c>
    </row>
    <row r="1135" spans="1:12" x14ac:dyDescent="0.25">
      <c r="A1135" t="s">
        <v>254</v>
      </c>
      <c r="B1135" t="s">
        <v>2436</v>
      </c>
      <c r="C1135" s="1">
        <v>45755</v>
      </c>
      <c r="D1135" s="9">
        <f t="shared" si="34"/>
        <v>1</v>
      </c>
      <c r="E1135">
        <v>21</v>
      </c>
      <c r="F1135" s="1" t="str">
        <f t="shared" si="35"/>
        <v/>
      </c>
      <c r="G1135" s="1" t="str">
        <f>IF(TableRefills3[[#This Row],[prev_refill_days]]="","",TableRefills3[[#This Row],[prev_refill_days]]+TableRefills3[[#This Row],[quantity_days]])</f>
        <v/>
      </c>
      <c r="H1135" t="str">
        <f>IF(TableRefills3[[#This Row],[prev_refill_end]]="","",TableRefills3[[#This Row],[refill_date]]-TableRefills3[[#This Row],[prev_refill_end]])</f>
        <v/>
      </c>
      <c r="I1135">
        <f>IF(TableRefills3[[#This Row],[gap_days]]="",0,IF(TableRefills3[[#This Row],[gap_days]]&gt;30,1,0))</f>
        <v>0</v>
      </c>
      <c r="J1135">
        <f>_xlfn.MAXIFS(TableRefills3[discountinuation_flag], TableRefills3[patient_id], A1135)</f>
        <v>0</v>
      </c>
      <c r="K1135" s="1">
        <f>_xlfn.MINIFS(C:C,A:A,TableRefills3[[#This Row],[patient_id]])</f>
        <v>45755</v>
      </c>
      <c r="L1135" s="1">
        <f>TableRefills3[[#This Row],[refill_date]]+TableRefills3[[#This Row],[quantity_days]]</f>
        <v>45776</v>
      </c>
    </row>
    <row r="1136" spans="1:12" x14ac:dyDescent="0.25">
      <c r="A1136" t="s">
        <v>254</v>
      </c>
      <c r="B1136" t="s">
        <v>2436</v>
      </c>
      <c r="C1136" s="1">
        <v>45778</v>
      </c>
      <c r="D1136" s="9">
        <f t="shared" si="34"/>
        <v>2</v>
      </c>
      <c r="E1136">
        <v>21</v>
      </c>
      <c r="F1136" s="1">
        <f t="shared" si="35"/>
        <v>45755</v>
      </c>
      <c r="G1136" s="1">
        <f>IF(TableRefills3[[#This Row],[prev_refill_days]]="","",TableRefills3[[#This Row],[prev_refill_days]]+TableRefills3[[#This Row],[quantity_days]])</f>
        <v>45776</v>
      </c>
      <c r="H1136">
        <f>IF(TableRefills3[[#This Row],[prev_refill_end]]="","",TableRefills3[[#This Row],[refill_date]]-TableRefills3[[#This Row],[prev_refill_end]])</f>
        <v>2</v>
      </c>
      <c r="I1136">
        <f>IF(TableRefills3[[#This Row],[gap_days]]="",0,IF(TableRefills3[[#This Row],[gap_days]]&gt;30,1,0))</f>
        <v>0</v>
      </c>
      <c r="J1136">
        <f>_xlfn.MAXIFS(TableRefills3[discountinuation_flag], TableRefills3[patient_id], A1136)</f>
        <v>0</v>
      </c>
      <c r="K1136" s="1">
        <f>_xlfn.MINIFS(C:C,A:A,TableRefills3[[#This Row],[patient_id]])</f>
        <v>45755</v>
      </c>
      <c r="L1136" s="1">
        <f>TableRefills3[[#This Row],[refill_date]]+TableRefills3[[#This Row],[quantity_days]]</f>
        <v>45799</v>
      </c>
    </row>
    <row r="1137" spans="1:12" x14ac:dyDescent="0.25">
      <c r="A1137" t="s">
        <v>254</v>
      </c>
      <c r="B1137" t="s">
        <v>2436</v>
      </c>
      <c r="C1137" s="1">
        <v>45800</v>
      </c>
      <c r="D1137" s="9">
        <f t="shared" si="34"/>
        <v>3</v>
      </c>
      <c r="E1137">
        <v>21</v>
      </c>
      <c r="F1137" s="1">
        <f t="shared" si="35"/>
        <v>45778</v>
      </c>
      <c r="G1137" s="1">
        <f>IF(TableRefills3[[#This Row],[prev_refill_days]]="","",TableRefills3[[#This Row],[prev_refill_days]]+TableRefills3[[#This Row],[quantity_days]])</f>
        <v>45799</v>
      </c>
      <c r="H1137">
        <f>IF(TableRefills3[[#This Row],[prev_refill_end]]="","",TableRefills3[[#This Row],[refill_date]]-TableRefills3[[#This Row],[prev_refill_end]])</f>
        <v>1</v>
      </c>
      <c r="I1137">
        <f>IF(TableRefills3[[#This Row],[gap_days]]="",0,IF(TableRefills3[[#This Row],[gap_days]]&gt;30,1,0))</f>
        <v>0</v>
      </c>
      <c r="J1137">
        <f>_xlfn.MAXIFS(TableRefills3[discountinuation_flag], TableRefills3[patient_id], A1137)</f>
        <v>0</v>
      </c>
      <c r="K1137" s="1">
        <f>_xlfn.MINIFS(C:C,A:A,TableRefills3[[#This Row],[patient_id]])</f>
        <v>45755</v>
      </c>
      <c r="L1137" s="1">
        <f>TableRefills3[[#This Row],[refill_date]]+TableRefills3[[#This Row],[quantity_days]]</f>
        <v>45821</v>
      </c>
    </row>
    <row r="1138" spans="1:12" x14ac:dyDescent="0.25">
      <c r="A1138" t="s">
        <v>254</v>
      </c>
      <c r="B1138" t="s">
        <v>2436</v>
      </c>
      <c r="C1138" s="1">
        <v>45823</v>
      </c>
      <c r="D1138" s="9">
        <f t="shared" si="34"/>
        <v>4</v>
      </c>
      <c r="E1138">
        <v>21</v>
      </c>
      <c r="F1138" s="1">
        <f t="shared" si="35"/>
        <v>45800</v>
      </c>
      <c r="G1138" s="1">
        <f>IF(TableRefills3[[#This Row],[prev_refill_days]]="","",TableRefills3[[#This Row],[prev_refill_days]]+TableRefills3[[#This Row],[quantity_days]])</f>
        <v>45821</v>
      </c>
      <c r="H1138">
        <f>IF(TableRefills3[[#This Row],[prev_refill_end]]="","",TableRefills3[[#This Row],[refill_date]]-TableRefills3[[#This Row],[prev_refill_end]])</f>
        <v>2</v>
      </c>
      <c r="I1138">
        <f>IF(TableRefills3[[#This Row],[gap_days]]="",0,IF(TableRefills3[[#This Row],[gap_days]]&gt;30,1,0))</f>
        <v>0</v>
      </c>
      <c r="J1138">
        <f>_xlfn.MAXIFS(TableRefills3[discountinuation_flag], TableRefills3[patient_id], A1138)</f>
        <v>0</v>
      </c>
      <c r="K1138" s="1">
        <f>_xlfn.MINIFS(C:C,A:A,TableRefills3[[#This Row],[patient_id]])</f>
        <v>45755</v>
      </c>
      <c r="L1138" s="1">
        <f>TableRefills3[[#This Row],[refill_date]]+TableRefills3[[#This Row],[quantity_days]]</f>
        <v>45844</v>
      </c>
    </row>
    <row r="1139" spans="1:12" x14ac:dyDescent="0.25">
      <c r="A1139" t="s">
        <v>254</v>
      </c>
      <c r="B1139" t="s">
        <v>2436</v>
      </c>
      <c r="C1139" s="1">
        <v>45843</v>
      </c>
      <c r="D1139" s="9">
        <f t="shared" si="34"/>
        <v>5</v>
      </c>
      <c r="E1139">
        <v>21</v>
      </c>
      <c r="F1139" s="1">
        <f t="shared" si="35"/>
        <v>45823</v>
      </c>
      <c r="G1139" s="1">
        <f>IF(TableRefills3[[#This Row],[prev_refill_days]]="","",TableRefills3[[#This Row],[prev_refill_days]]+TableRefills3[[#This Row],[quantity_days]])</f>
        <v>45844</v>
      </c>
      <c r="H1139">
        <f>IF(TableRefills3[[#This Row],[prev_refill_end]]="","",TableRefills3[[#This Row],[refill_date]]-TableRefills3[[#This Row],[prev_refill_end]])</f>
        <v>-1</v>
      </c>
      <c r="I1139">
        <f>IF(TableRefills3[[#This Row],[gap_days]]="",0,IF(TableRefills3[[#This Row],[gap_days]]&gt;30,1,0))</f>
        <v>0</v>
      </c>
      <c r="J1139">
        <f>_xlfn.MAXIFS(TableRefills3[discountinuation_flag], TableRefills3[patient_id], A1139)</f>
        <v>0</v>
      </c>
      <c r="K1139" s="1">
        <f>_xlfn.MINIFS(C:C,A:A,TableRefills3[[#This Row],[patient_id]])</f>
        <v>45755</v>
      </c>
      <c r="L1139" s="1">
        <f>TableRefills3[[#This Row],[refill_date]]+TableRefills3[[#This Row],[quantity_days]]</f>
        <v>45864</v>
      </c>
    </row>
    <row r="1140" spans="1:12" x14ac:dyDescent="0.25">
      <c r="A1140" t="s">
        <v>254</v>
      </c>
      <c r="B1140" t="s">
        <v>2436</v>
      </c>
      <c r="C1140" s="1">
        <v>45864</v>
      </c>
      <c r="D1140" s="9">
        <f t="shared" si="34"/>
        <v>6</v>
      </c>
      <c r="E1140">
        <v>21</v>
      </c>
      <c r="F1140" s="1">
        <f t="shared" si="35"/>
        <v>45843</v>
      </c>
      <c r="G1140" s="1">
        <f>IF(TableRefills3[[#This Row],[prev_refill_days]]="","",TableRefills3[[#This Row],[prev_refill_days]]+TableRefills3[[#This Row],[quantity_days]])</f>
        <v>45864</v>
      </c>
      <c r="H1140">
        <f>IF(TableRefills3[[#This Row],[prev_refill_end]]="","",TableRefills3[[#This Row],[refill_date]]-TableRefills3[[#This Row],[prev_refill_end]])</f>
        <v>0</v>
      </c>
      <c r="I1140">
        <f>IF(TableRefills3[[#This Row],[gap_days]]="",0,IF(TableRefills3[[#This Row],[gap_days]]&gt;30,1,0))</f>
        <v>0</v>
      </c>
      <c r="J1140">
        <f>_xlfn.MAXIFS(TableRefills3[discountinuation_flag], TableRefills3[patient_id], A1140)</f>
        <v>0</v>
      </c>
      <c r="K1140" s="1">
        <f>_xlfn.MINIFS(C:C,A:A,TableRefills3[[#This Row],[patient_id]])</f>
        <v>45755</v>
      </c>
      <c r="L1140" s="1">
        <f>TableRefills3[[#This Row],[refill_date]]+TableRefills3[[#This Row],[quantity_days]]</f>
        <v>45885</v>
      </c>
    </row>
    <row r="1141" spans="1:12" x14ac:dyDescent="0.25">
      <c r="A1141" t="s">
        <v>255</v>
      </c>
      <c r="B1141" t="s">
        <v>2443</v>
      </c>
      <c r="C1141" s="1">
        <v>45764</v>
      </c>
      <c r="D1141" s="9">
        <f t="shared" si="34"/>
        <v>1</v>
      </c>
      <c r="E1141">
        <v>30</v>
      </c>
      <c r="F1141" s="1" t="str">
        <f t="shared" si="35"/>
        <v/>
      </c>
      <c r="G1141" s="1" t="str">
        <f>IF(TableRefills3[[#This Row],[prev_refill_days]]="","",TableRefills3[[#This Row],[prev_refill_days]]+TableRefills3[[#This Row],[quantity_days]])</f>
        <v/>
      </c>
      <c r="H1141" t="str">
        <f>IF(TableRefills3[[#This Row],[prev_refill_end]]="","",TableRefills3[[#This Row],[refill_date]]-TableRefills3[[#This Row],[prev_refill_end]])</f>
        <v/>
      </c>
      <c r="I1141">
        <f>IF(TableRefills3[[#This Row],[gap_days]]="",0,IF(TableRefills3[[#This Row],[gap_days]]&gt;30,1,0))</f>
        <v>0</v>
      </c>
      <c r="J1141">
        <f>_xlfn.MAXIFS(TableRefills3[discountinuation_flag], TableRefills3[patient_id], A1141)</f>
        <v>0</v>
      </c>
      <c r="K1141" s="1">
        <f>_xlfn.MINIFS(C:C,A:A,TableRefills3[[#This Row],[patient_id]])</f>
        <v>45764</v>
      </c>
      <c r="L1141" s="1">
        <f>TableRefills3[[#This Row],[refill_date]]+TableRefills3[[#This Row],[quantity_days]]</f>
        <v>45794</v>
      </c>
    </row>
    <row r="1142" spans="1:12" x14ac:dyDescent="0.25">
      <c r="A1142" t="s">
        <v>255</v>
      </c>
      <c r="B1142" t="s">
        <v>2443</v>
      </c>
      <c r="C1142" s="1">
        <v>45791</v>
      </c>
      <c r="D1142" s="9">
        <f t="shared" si="34"/>
        <v>2</v>
      </c>
      <c r="E1142">
        <v>30</v>
      </c>
      <c r="F1142" s="1">
        <f t="shared" si="35"/>
        <v>45764</v>
      </c>
      <c r="G1142" s="1">
        <f>IF(TableRefills3[[#This Row],[prev_refill_days]]="","",TableRefills3[[#This Row],[prev_refill_days]]+TableRefills3[[#This Row],[quantity_days]])</f>
        <v>45794</v>
      </c>
      <c r="H1142">
        <f>IF(TableRefills3[[#This Row],[prev_refill_end]]="","",TableRefills3[[#This Row],[refill_date]]-TableRefills3[[#This Row],[prev_refill_end]])</f>
        <v>-3</v>
      </c>
      <c r="I1142">
        <f>IF(TableRefills3[[#This Row],[gap_days]]="",0,IF(TableRefills3[[#This Row],[gap_days]]&gt;30,1,0))</f>
        <v>0</v>
      </c>
      <c r="J1142">
        <f>_xlfn.MAXIFS(TableRefills3[discountinuation_flag], TableRefills3[patient_id], A1142)</f>
        <v>0</v>
      </c>
      <c r="K1142" s="1">
        <f>_xlfn.MINIFS(C:C,A:A,TableRefills3[[#This Row],[patient_id]])</f>
        <v>45764</v>
      </c>
      <c r="L1142" s="1">
        <f>TableRefills3[[#This Row],[refill_date]]+TableRefills3[[#This Row],[quantity_days]]</f>
        <v>45821</v>
      </c>
    </row>
    <row r="1143" spans="1:12" x14ac:dyDescent="0.25">
      <c r="A1143" t="s">
        <v>255</v>
      </c>
      <c r="B1143" t="s">
        <v>2443</v>
      </c>
      <c r="C1143" s="1">
        <v>45822</v>
      </c>
      <c r="D1143" s="9">
        <f t="shared" si="34"/>
        <v>3</v>
      </c>
      <c r="E1143">
        <v>30</v>
      </c>
      <c r="F1143" s="1">
        <f t="shared" si="35"/>
        <v>45791</v>
      </c>
      <c r="G1143" s="1">
        <f>IF(TableRefills3[[#This Row],[prev_refill_days]]="","",TableRefills3[[#This Row],[prev_refill_days]]+TableRefills3[[#This Row],[quantity_days]])</f>
        <v>45821</v>
      </c>
      <c r="H1143">
        <f>IF(TableRefills3[[#This Row],[prev_refill_end]]="","",TableRefills3[[#This Row],[refill_date]]-TableRefills3[[#This Row],[prev_refill_end]])</f>
        <v>1</v>
      </c>
      <c r="I1143">
        <f>IF(TableRefills3[[#This Row],[gap_days]]="",0,IF(TableRefills3[[#This Row],[gap_days]]&gt;30,1,0))</f>
        <v>0</v>
      </c>
      <c r="J1143">
        <f>_xlfn.MAXIFS(TableRefills3[discountinuation_flag], TableRefills3[patient_id], A1143)</f>
        <v>0</v>
      </c>
      <c r="K1143" s="1">
        <f>_xlfn.MINIFS(C:C,A:A,TableRefills3[[#This Row],[patient_id]])</f>
        <v>45764</v>
      </c>
      <c r="L1143" s="1">
        <f>TableRefills3[[#This Row],[refill_date]]+TableRefills3[[#This Row],[quantity_days]]</f>
        <v>45852</v>
      </c>
    </row>
    <row r="1144" spans="1:12" x14ac:dyDescent="0.25">
      <c r="A1144" t="s">
        <v>255</v>
      </c>
      <c r="B1144" t="s">
        <v>2443</v>
      </c>
      <c r="C1144" s="1">
        <v>45854</v>
      </c>
      <c r="D1144" s="9">
        <f t="shared" si="34"/>
        <v>4</v>
      </c>
      <c r="E1144">
        <v>30</v>
      </c>
      <c r="F1144" s="1">
        <f t="shared" si="35"/>
        <v>45822</v>
      </c>
      <c r="G1144" s="1">
        <f>IF(TableRefills3[[#This Row],[prev_refill_days]]="","",TableRefills3[[#This Row],[prev_refill_days]]+TableRefills3[[#This Row],[quantity_days]])</f>
        <v>45852</v>
      </c>
      <c r="H1144">
        <f>IF(TableRefills3[[#This Row],[prev_refill_end]]="","",TableRefills3[[#This Row],[refill_date]]-TableRefills3[[#This Row],[prev_refill_end]])</f>
        <v>2</v>
      </c>
      <c r="I1144">
        <f>IF(TableRefills3[[#This Row],[gap_days]]="",0,IF(TableRefills3[[#This Row],[gap_days]]&gt;30,1,0))</f>
        <v>0</v>
      </c>
      <c r="J1144">
        <f>_xlfn.MAXIFS(TableRefills3[discountinuation_flag], TableRefills3[patient_id], A1144)</f>
        <v>0</v>
      </c>
      <c r="K1144" s="1">
        <f>_xlfn.MINIFS(C:C,A:A,TableRefills3[[#This Row],[patient_id]])</f>
        <v>45764</v>
      </c>
      <c r="L1144" s="1">
        <f>TableRefills3[[#This Row],[refill_date]]+TableRefills3[[#This Row],[quantity_days]]</f>
        <v>45884</v>
      </c>
    </row>
    <row r="1145" spans="1:12" x14ac:dyDescent="0.25">
      <c r="A1145" t="s">
        <v>255</v>
      </c>
      <c r="B1145" t="s">
        <v>2443</v>
      </c>
      <c r="C1145" s="1">
        <v>45884</v>
      </c>
      <c r="D1145" s="9">
        <f t="shared" si="34"/>
        <v>5</v>
      </c>
      <c r="E1145">
        <v>30</v>
      </c>
      <c r="F1145" s="1">
        <f t="shared" si="35"/>
        <v>45854</v>
      </c>
      <c r="G1145" s="1">
        <f>IF(TableRefills3[[#This Row],[prev_refill_days]]="","",TableRefills3[[#This Row],[prev_refill_days]]+TableRefills3[[#This Row],[quantity_days]])</f>
        <v>45884</v>
      </c>
      <c r="H1145">
        <f>IF(TableRefills3[[#This Row],[prev_refill_end]]="","",TableRefills3[[#This Row],[refill_date]]-TableRefills3[[#This Row],[prev_refill_end]])</f>
        <v>0</v>
      </c>
      <c r="I1145">
        <f>IF(TableRefills3[[#This Row],[gap_days]]="",0,IF(TableRefills3[[#This Row],[gap_days]]&gt;30,1,0))</f>
        <v>0</v>
      </c>
      <c r="J1145">
        <f>_xlfn.MAXIFS(TableRefills3[discountinuation_flag], TableRefills3[patient_id], A1145)</f>
        <v>0</v>
      </c>
      <c r="K1145" s="1">
        <f>_xlfn.MINIFS(C:C,A:A,TableRefills3[[#This Row],[patient_id]])</f>
        <v>45764</v>
      </c>
      <c r="L1145" s="1">
        <f>TableRefills3[[#This Row],[refill_date]]+TableRefills3[[#This Row],[quantity_days]]</f>
        <v>45914</v>
      </c>
    </row>
    <row r="1146" spans="1:12" x14ac:dyDescent="0.25">
      <c r="A1146" t="s">
        <v>256</v>
      </c>
      <c r="B1146" t="s">
        <v>2449</v>
      </c>
      <c r="C1146" s="1">
        <v>45799</v>
      </c>
      <c r="D1146" s="9">
        <f t="shared" si="34"/>
        <v>1</v>
      </c>
      <c r="E1146">
        <v>30</v>
      </c>
      <c r="F1146" s="1" t="str">
        <f t="shared" si="35"/>
        <v/>
      </c>
      <c r="G1146" s="1" t="str">
        <f>IF(TableRefills3[[#This Row],[prev_refill_days]]="","",TableRefills3[[#This Row],[prev_refill_days]]+TableRefills3[[#This Row],[quantity_days]])</f>
        <v/>
      </c>
      <c r="H1146" t="str">
        <f>IF(TableRefills3[[#This Row],[prev_refill_end]]="","",TableRefills3[[#This Row],[refill_date]]-TableRefills3[[#This Row],[prev_refill_end]])</f>
        <v/>
      </c>
      <c r="I1146">
        <f>IF(TableRefills3[[#This Row],[gap_days]]="",0,IF(TableRefills3[[#This Row],[gap_days]]&gt;30,1,0))</f>
        <v>0</v>
      </c>
      <c r="J1146">
        <f>_xlfn.MAXIFS(TableRefills3[discountinuation_flag], TableRefills3[patient_id], A1146)</f>
        <v>0</v>
      </c>
      <c r="K1146" s="1">
        <f>_xlfn.MINIFS(C:C,A:A,TableRefills3[[#This Row],[patient_id]])</f>
        <v>45799</v>
      </c>
      <c r="L1146" s="1">
        <f>TableRefills3[[#This Row],[refill_date]]+TableRefills3[[#This Row],[quantity_days]]</f>
        <v>45829</v>
      </c>
    </row>
    <row r="1147" spans="1:12" x14ac:dyDescent="0.25">
      <c r="A1147" t="s">
        <v>256</v>
      </c>
      <c r="B1147" t="s">
        <v>2449</v>
      </c>
      <c r="C1147" s="1">
        <v>45832</v>
      </c>
      <c r="D1147" s="9">
        <f t="shared" si="34"/>
        <v>2</v>
      </c>
      <c r="E1147">
        <v>30</v>
      </c>
      <c r="F1147" s="1">
        <f t="shared" si="35"/>
        <v>45799</v>
      </c>
      <c r="G1147" s="1">
        <f>IF(TableRefills3[[#This Row],[prev_refill_days]]="","",TableRefills3[[#This Row],[prev_refill_days]]+TableRefills3[[#This Row],[quantity_days]])</f>
        <v>45829</v>
      </c>
      <c r="H1147">
        <f>IF(TableRefills3[[#This Row],[prev_refill_end]]="","",TableRefills3[[#This Row],[refill_date]]-TableRefills3[[#This Row],[prev_refill_end]])</f>
        <v>3</v>
      </c>
      <c r="I1147">
        <f>IF(TableRefills3[[#This Row],[gap_days]]="",0,IF(TableRefills3[[#This Row],[gap_days]]&gt;30,1,0))</f>
        <v>0</v>
      </c>
      <c r="J1147">
        <f>_xlfn.MAXIFS(TableRefills3[discountinuation_flag], TableRefills3[patient_id], A1147)</f>
        <v>0</v>
      </c>
      <c r="K1147" s="1">
        <f>_xlfn.MINIFS(C:C,A:A,TableRefills3[[#This Row],[patient_id]])</f>
        <v>45799</v>
      </c>
      <c r="L1147" s="1">
        <f>TableRefills3[[#This Row],[refill_date]]+TableRefills3[[#This Row],[quantity_days]]</f>
        <v>45862</v>
      </c>
    </row>
    <row r="1148" spans="1:12" x14ac:dyDescent="0.25">
      <c r="A1148" t="s">
        <v>256</v>
      </c>
      <c r="B1148" t="s">
        <v>2449</v>
      </c>
      <c r="C1148" s="1">
        <v>45865</v>
      </c>
      <c r="D1148" s="9">
        <f t="shared" si="34"/>
        <v>3</v>
      </c>
      <c r="E1148">
        <v>30</v>
      </c>
      <c r="F1148" s="1">
        <f t="shared" si="35"/>
        <v>45832</v>
      </c>
      <c r="G1148" s="1">
        <f>IF(TableRefills3[[#This Row],[prev_refill_days]]="","",TableRefills3[[#This Row],[prev_refill_days]]+TableRefills3[[#This Row],[quantity_days]])</f>
        <v>45862</v>
      </c>
      <c r="H1148">
        <f>IF(TableRefills3[[#This Row],[prev_refill_end]]="","",TableRefills3[[#This Row],[refill_date]]-TableRefills3[[#This Row],[prev_refill_end]])</f>
        <v>3</v>
      </c>
      <c r="I1148">
        <f>IF(TableRefills3[[#This Row],[gap_days]]="",0,IF(TableRefills3[[#This Row],[gap_days]]&gt;30,1,0))</f>
        <v>0</v>
      </c>
      <c r="J1148">
        <f>_xlfn.MAXIFS(TableRefills3[discountinuation_flag], TableRefills3[patient_id], A1148)</f>
        <v>0</v>
      </c>
      <c r="K1148" s="1">
        <f>_xlfn.MINIFS(C:C,A:A,TableRefills3[[#This Row],[patient_id]])</f>
        <v>45799</v>
      </c>
      <c r="L1148" s="1">
        <f>TableRefills3[[#This Row],[refill_date]]+TableRefills3[[#This Row],[quantity_days]]</f>
        <v>45895</v>
      </c>
    </row>
    <row r="1149" spans="1:12" x14ac:dyDescent="0.25">
      <c r="A1149" t="s">
        <v>256</v>
      </c>
      <c r="B1149" t="s">
        <v>2449</v>
      </c>
      <c r="C1149" s="1">
        <v>45894</v>
      </c>
      <c r="D1149" s="9">
        <f t="shared" si="34"/>
        <v>4</v>
      </c>
      <c r="E1149">
        <v>30</v>
      </c>
      <c r="F1149" s="1">
        <f t="shared" si="35"/>
        <v>45865</v>
      </c>
      <c r="G1149" s="1">
        <f>IF(TableRefills3[[#This Row],[prev_refill_days]]="","",TableRefills3[[#This Row],[prev_refill_days]]+TableRefills3[[#This Row],[quantity_days]])</f>
        <v>45895</v>
      </c>
      <c r="H1149">
        <f>IF(TableRefills3[[#This Row],[prev_refill_end]]="","",TableRefills3[[#This Row],[refill_date]]-TableRefills3[[#This Row],[prev_refill_end]])</f>
        <v>-1</v>
      </c>
      <c r="I1149">
        <f>IF(TableRefills3[[#This Row],[gap_days]]="",0,IF(TableRefills3[[#This Row],[gap_days]]&gt;30,1,0))</f>
        <v>0</v>
      </c>
      <c r="J1149">
        <f>_xlfn.MAXIFS(TableRefills3[discountinuation_flag], TableRefills3[patient_id], A1149)</f>
        <v>0</v>
      </c>
      <c r="K1149" s="1">
        <f>_xlfn.MINIFS(C:C,A:A,TableRefills3[[#This Row],[patient_id]])</f>
        <v>45799</v>
      </c>
      <c r="L1149" s="1">
        <f>TableRefills3[[#This Row],[refill_date]]+TableRefills3[[#This Row],[quantity_days]]</f>
        <v>45924</v>
      </c>
    </row>
    <row r="1150" spans="1:12" x14ac:dyDescent="0.25">
      <c r="A1150" t="s">
        <v>256</v>
      </c>
      <c r="B1150" t="s">
        <v>2449</v>
      </c>
      <c r="C1150" s="1">
        <v>45921</v>
      </c>
      <c r="D1150" s="9">
        <f t="shared" si="34"/>
        <v>5</v>
      </c>
      <c r="E1150">
        <v>30</v>
      </c>
      <c r="F1150" s="1">
        <f t="shared" si="35"/>
        <v>45894</v>
      </c>
      <c r="G1150" s="1">
        <f>IF(TableRefills3[[#This Row],[prev_refill_days]]="","",TableRefills3[[#This Row],[prev_refill_days]]+TableRefills3[[#This Row],[quantity_days]])</f>
        <v>45924</v>
      </c>
      <c r="H1150">
        <f>IF(TableRefills3[[#This Row],[prev_refill_end]]="","",TableRefills3[[#This Row],[refill_date]]-TableRefills3[[#This Row],[prev_refill_end]])</f>
        <v>-3</v>
      </c>
      <c r="I1150">
        <f>IF(TableRefills3[[#This Row],[gap_days]]="",0,IF(TableRefills3[[#This Row],[gap_days]]&gt;30,1,0))</f>
        <v>0</v>
      </c>
      <c r="J1150">
        <f>_xlfn.MAXIFS(TableRefills3[discountinuation_flag], TableRefills3[patient_id], A1150)</f>
        <v>0</v>
      </c>
      <c r="K1150" s="1">
        <f>_xlfn.MINIFS(C:C,A:A,TableRefills3[[#This Row],[patient_id]])</f>
        <v>45799</v>
      </c>
      <c r="L1150" s="1">
        <f>TableRefills3[[#This Row],[refill_date]]+TableRefills3[[#This Row],[quantity_days]]</f>
        <v>45951</v>
      </c>
    </row>
    <row r="1151" spans="1:12" x14ac:dyDescent="0.25">
      <c r="A1151" t="s">
        <v>256</v>
      </c>
      <c r="B1151" t="s">
        <v>2449</v>
      </c>
      <c r="C1151" s="1">
        <v>45951</v>
      </c>
      <c r="D1151" s="9">
        <f t="shared" si="34"/>
        <v>6</v>
      </c>
      <c r="E1151">
        <v>30</v>
      </c>
      <c r="F1151" s="1">
        <f t="shared" si="35"/>
        <v>45921</v>
      </c>
      <c r="G1151" s="1">
        <f>IF(TableRefills3[[#This Row],[prev_refill_days]]="","",TableRefills3[[#This Row],[prev_refill_days]]+TableRefills3[[#This Row],[quantity_days]])</f>
        <v>45951</v>
      </c>
      <c r="H1151">
        <f>IF(TableRefills3[[#This Row],[prev_refill_end]]="","",TableRefills3[[#This Row],[refill_date]]-TableRefills3[[#This Row],[prev_refill_end]])</f>
        <v>0</v>
      </c>
      <c r="I1151">
        <f>IF(TableRefills3[[#This Row],[gap_days]]="",0,IF(TableRefills3[[#This Row],[gap_days]]&gt;30,1,0))</f>
        <v>0</v>
      </c>
      <c r="J1151">
        <f>_xlfn.MAXIFS(TableRefills3[discountinuation_flag], TableRefills3[patient_id], A1151)</f>
        <v>0</v>
      </c>
      <c r="K1151" s="1">
        <f>_xlfn.MINIFS(C:C,A:A,TableRefills3[[#This Row],[patient_id]])</f>
        <v>45799</v>
      </c>
      <c r="L1151" s="1">
        <f>TableRefills3[[#This Row],[refill_date]]+TableRefills3[[#This Row],[quantity_days]]</f>
        <v>45981</v>
      </c>
    </row>
    <row r="1152" spans="1:12" x14ac:dyDescent="0.25">
      <c r="A1152" t="s">
        <v>257</v>
      </c>
      <c r="B1152" t="s">
        <v>2456</v>
      </c>
      <c r="C1152" s="1">
        <v>45661</v>
      </c>
      <c r="D1152" s="9">
        <f t="shared" si="34"/>
        <v>1</v>
      </c>
      <c r="E1152">
        <v>30</v>
      </c>
      <c r="F1152" s="1" t="str">
        <f t="shared" si="35"/>
        <v/>
      </c>
      <c r="G1152" s="1" t="str">
        <f>IF(TableRefills3[[#This Row],[prev_refill_days]]="","",TableRefills3[[#This Row],[prev_refill_days]]+TableRefills3[[#This Row],[quantity_days]])</f>
        <v/>
      </c>
      <c r="H1152" t="str">
        <f>IF(TableRefills3[[#This Row],[prev_refill_end]]="","",TableRefills3[[#This Row],[refill_date]]-TableRefills3[[#This Row],[prev_refill_end]])</f>
        <v/>
      </c>
      <c r="I1152">
        <f>IF(TableRefills3[[#This Row],[gap_days]]="",0,IF(TableRefills3[[#This Row],[gap_days]]&gt;30,1,0))</f>
        <v>0</v>
      </c>
      <c r="J1152">
        <f>_xlfn.MAXIFS(TableRefills3[discountinuation_flag], TableRefills3[patient_id], A1152)</f>
        <v>0</v>
      </c>
      <c r="K1152" s="1">
        <f>_xlfn.MINIFS(C:C,A:A,TableRefills3[[#This Row],[patient_id]])</f>
        <v>45661</v>
      </c>
      <c r="L1152" s="1">
        <f>TableRefills3[[#This Row],[refill_date]]+TableRefills3[[#This Row],[quantity_days]]</f>
        <v>45691</v>
      </c>
    </row>
    <row r="1153" spans="1:12" x14ac:dyDescent="0.25">
      <c r="A1153" t="s">
        <v>257</v>
      </c>
      <c r="B1153" t="s">
        <v>2456</v>
      </c>
      <c r="C1153" s="1">
        <v>45688</v>
      </c>
      <c r="D1153" s="9">
        <f t="shared" si="34"/>
        <v>2</v>
      </c>
      <c r="E1153">
        <v>30</v>
      </c>
      <c r="F1153" s="1">
        <f t="shared" si="35"/>
        <v>45661</v>
      </c>
      <c r="G1153" s="1">
        <f>IF(TableRefills3[[#This Row],[prev_refill_days]]="","",TableRefills3[[#This Row],[prev_refill_days]]+TableRefills3[[#This Row],[quantity_days]])</f>
        <v>45691</v>
      </c>
      <c r="H1153">
        <f>IF(TableRefills3[[#This Row],[prev_refill_end]]="","",TableRefills3[[#This Row],[refill_date]]-TableRefills3[[#This Row],[prev_refill_end]])</f>
        <v>-3</v>
      </c>
      <c r="I1153">
        <f>IF(TableRefills3[[#This Row],[gap_days]]="",0,IF(TableRefills3[[#This Row],[gap_days]]&gt;30,1,0))</f>
        <v>0</v>
      </c>
      <c r="J1153">
        <f>_xlfn.MAXIFS(TableRefills3[discountinuation_flag], TableRefills3[patient_id], A1153)</f>
        <v>0</v>
      </c>
      <c r="K1153" s="1">
        <f>_xlfn.MINIFS(C:C,A:A,TableRefills3[[#This Row],[patient_id]])</f>
        <v>45661</v>
      </c>
      <c r="L1153" s="1">
        <f>TableRefills3[[#This Row],[refill_date]]+TableRefills3[[#This Row],[quantity_days]]</f>
        <v>45718</v>
      </c>
    </row>
    <row r="1154" spans="1:12" x14ac:dyDescent="0.25">
      <c r="A1154" t="s">
        <v>257</v>
      </c>
      <c r="B1154" t="s">
        <v>2456</v>
      </c>
      <c r="C1154" s="1">
        <v>45719</v>
      </c>
      <c r="D1154" s="9">
        <f t="shared" ref="D1154:D1217" si="36">IF(A1154=A1153, D1153+1, 1)</f>
        <v>3</v>
      </c>
      <c r="E1154">
        <v>30</v>
      </c>
      <c r="F1154" s="1">
        <f t="shared" ref="F1154:F1217" si="37">IF(A1153=A1154,C1153,"")</f>
        <v>45688</v>
      </c>
      <c r="G1154" s="1">
        <f>IF(TableRefills3[[#This Row],[prev_refill_days]]="","",TableRefills3[[#This Row],[prev_refill_days]]+TableRefills3[[#This Row],[quantity_days]])</f>
        <v>45718</v>
      </c>
      <c r="H1154">
        <f>IF(TableRefills3[[#This Row],[prev_refill_end]]="","",TableRefills3[[#This Row],[refill_date]]-TableRefills3[[#This Row],[prev_refill_end]])</f>
        <v>1</v>
      </c>
      <c r="I1154">
        <f>IF(TableRefills3[[#This Row],[gap_days]]="",0,IF(TableRefills3[[#This Row],[gap_days]]&gt;30,1,0))</f>
        <v>0</v>
      </c>
      <c r="J1154">
        <f>_xlfn.MAXIFS(TableRefills3[discountinuation_flag], TableRefills3[patient_id], A1154)</f>
        <v>0</v>
      </c>
      <c r="K1154" s="1">
        <f>_xlfn.MINIFS(C:C,A:A,TableRefills3[[#This Row],[patient_id]])</f>
        <v>45661</v>
      </c>
      <c r="L1154" s="1">
        <f>TableRefills3[[#This Row],[refill_date]]+TableRefills3[[#This Row],[quantity_days]]</f>
        <v>45749</v>
      </c>
    </row>
    <row r="1155" spans="1:12" x14ac:dyDescent="0.25">
      <c r="A1155" t="s">
        <v>257</v>
      </c>
      <c r="B1155" t="s">
        <v>2456</v>
      </c>
      <c r="C1155" s="1">
        <v>45750</v>
      </c>
      <c r="D1155" s="9">
        <f t="shared" si="36"/>
        <v>4</v>
      </c>
      <c r="E1155">
        <v>30</v>
      </c>
      <c r="F1155" s="1">
        <f t="shared" si="37"/>
        <v>45719</v>
      </c>
      <c r="G1155" s="1">
        <f>IF(TableRefills3[[#This Row],[prev_refill_days]]="","",TableRefills3[[#This Row],[prev_refill_days]]+TableRefills3[[#This Row],[quantity_days]])</f>
        <v>45749</v>
      </c>
      <c r="H1155">
        <f>IF(TableRefills3[[#This Row],[prev_refill_end]]="","",TableRefills3[[#This Row],[refill_date]]-TableRefills3[[#This Row],[prev_refill_end]])</f>
        <v>1</v>
      </c>
      <c r="I1155">
        <f>IF(TableRefills3[[#This Row],[gap_days]]="",0,IF(TableRefills3[[#This Row],[gap_days]]&gt;30,1,0))</f>
        <v>0</v>
      </c>
      <c r="J1155">
        <f>_xlfn.MAXIFS(TableRefills3[discountinuation_flag], TableRefills3[patient_id], A1155)</f>
        <v>0</v>
      </c>
      <c r="K1155" s="1">
        <f>_xlfn.MINIFS(C:C,A:A,TableRefills3[[#This Row],[patient_id]])</f>
        <v>45661</v>
      </c>
      <c r="L1155" s="1">
        <f>TableRefills3[[#This Row],[refill_date]]+TableRefills3[[#This Row],[quantity_days]]</f>
        <v>45780</v>
      </c>
    </row>
    <row r="1156" spans="1:12" x14ac:dyDescent="0.25">
      <c r="A1156" t="s">
        <v>257</v>
      </c>
      <c r="B1156" t="s">
        <v>2456</v>
      </c>
      <c r="C1156" s="1">
        <v>45783</v>
      </c>
      <c r="D1156" s="9">
        <f t="shared" si="36"/>
        <v>5</v>
      </c>
      <c r="E1156">
        <v>30</v>
      </c>
      <c r="F1156" s="1">
        <f t="shared" si="37"/>
        <v>45750</v>
      </c>
      <c r="G1156" s="1">
        <f>IF(TableRefills3[[#This Row],[prev_refill_days]]="","",TableRefills3[[#This Row],[prev_refill_days]]+TableRefills3[[#This Row],[quantity_days]])</f>
        <v>45780</v>
      </c>
      <c r="H1156">
        <f>IF(TableRefills3[[#This Row],[prev_refill_end]]="","",TableRefills3[[#This Row],[refill_date]]-TableRefills3[[#This Row],[prev_refill_end]])</f>
        <v>3</v>
      </c>
      <c r="I1156">
        <f>IF(TableRefills3[[#This Row],[gap_days]]="",0,IF(TableRefills3[[#This Row],[gap_days]]&gt;30,1,0))</f>
        <v>0</v>
      </c>
      <c r="J1156">
        <f>_xlfn.MAXIFS(TableRefills3[discountinuation_flag], TableRefills3[patient_id], A1156)</f>
        <v>0</v>
      </c>
      <c r="K1156" s="1">
        <f>_xlfn.MINIFS(C:C,A:A,TableRefills3[[#This Row],[patient_id]])</f>
        <v>45661</v>
      </c>
      <c r="L1156" s="1">
        <f>TableRefills3[[#This Row],[refill_date]]+TableRefills3[[#This Row],[quantity_days]]</f>
        <v>45813</v>
      </c>
    </row>
    <row r="1157" spans="1:12" x14ac:dyDescent="0.25">
      <c r="A1157" t="s">
        <v>258</v>
      </c>
      <c r="B1157" t="s">
        <v>2462</v>
      </c>
      <c r="C1157" s="1">
        <v>45709</v>
      </c>
      <c r="D1157" s="9">
        <f t="shared" si="36"/>
        <v>1</v>
      </c>
      <c r="E1157">
        <v>21</v>
      </c>
      <c r="F1157" s="1" t="str">
        <f t="shared" si="37"/>
        <v/>
      </c>
      <c r="G1157" s="1" t="str">
        <f>IF(TableRefills3[[#This Row],[prev_refill_days]]="","",TableRefills3[[#This Row],[prev_refill_days]]+TableRefills3[[#This Row],[quantity_days]])</f>
        <v/>
      </c>
      <c r="H1157" t="str">
        <f>IF(TableRefills3[[#This Row],[prev_refill_end]]="","",TableRefills3[[#This Row],[refill_date]]-TableRefills3[[#This Row],[prev_refill_end]])</f>
        <v/>
      </c>
      <c r="I1157">
        <f>IF(TableRefills3[[#This Row],[gap_days]]="",0,IF(TableRefills3[[#This Row],[gap_days]]&gt;30,1,0))</f>
        <v>0</v>
      </c>
      <c r="J1157">
        <f>_xlfn.MAXIFS(TableRefills3[discountinuation_flag], TableRefills3[patient_id], A1157)</f>
        <v>0</v>
      </c>
      <c r="K1157" s="1">
        <f>_xlfn.MINIFS(C:C,A:A,TableRefills3[[#This Row],[patient_id]])</f>
        <v>45709</v>
      </c>
      <c r="L1157" s="1">
        <f>TableRefills3[[#This Row],[refill_date]]+TableRefills3[[#This Row],[quantity_days]]</f>
        <v>45730</v>
      </c>
    </row>
    <row r="1158" spans="1:12" x14ac:dyDescent="0.25">
      <c r="A1158" t="s">
        <v>258</v>
      </c>
      <c r="B1158" t="s">
        <v>2462</v>
      </c>
      <c r="C1158" s="1">
        <v>45733</v>
      </c>
      <c r="D1158" s="9">
        <f t="shared" si="36"/>
        <v>2</v>
      </c>
      <c r="E1158">
        <v>21</v>
      </c>
      <c r="F1158" s="1">
        <f t="shared" si="37"/>
        <v>45709</v>
      </c>
      <c r="G1158" s="1">
        <f>IF(TableRefills3[[#This Row],[prev_refill_days]]="","",TableRefills3[[#This Row],[prev_refill_days]]+TableRefills3[[#This Row],[quantity_days]])</f>
        <v>45730</v>
      </c>
      <c r="H1158">
        <f>IF(TableRefills3[[#This Row],[prev_refill_end]]="","",TableRefills3[[#This Row],[refill_date]]-TableRefills3[[#This Row],[prev_refill_end]])</f>
        <v>3</v>
      </c>
      <c r="I1158">
        <f>IF(TableRefills3[[#This Row],[gap_days]]="",0,IF(TableRefills3[[#This Row],[gap_days]]&gt;30,1,0))</f>
        <v>0</v>
      </c>
      <c r="J1158">
        <f>_xlfn.MAXIFS(TableRefills3[discountinuation_flag], TableRefills3[patient_id], A1158)</f>
        <v>0</v>
      </c>
      <c r="K1158" s="1">
        <f>_xlfn.MINIFS(C:C,A:A,TableRefills3[[#This Row],[patient_id]])</f>
        <v>45709</v>
      </c>
      <c r="L1158" s="1">
        <f>TableRefills3[[#This Row],[refill_date]]+TableRefills3[[#This Row],[quantity_days]]</f>
        <v>45754</v>
      </c>
    </row>
    <row r="1159" spans="1:12" x14ac:dyDescent="0.25">
      <c r="A1159" t="s">
        <v>258</v>
      </c>
      <c r="B1159" t="s">
        <v>2462</v>
      </c>
      <c r="C1159" s="1">
        <v>45756</v>
      </c>
      <c r="D1159" s="9">
        <f t="shared" si="36"/>
        <v>3</v>
      </c>
      <c r="E1159">
        <v>21</v>
      </c>
      <c r="F1159" s="1">
        <f t="shared" si="37"/>
        <v>45733</v>
      </c>
      <c r="G1159" s="1">
        <f>IF(TableRefills3[[#This Row],[prev_refill_days]]="","",TableRefills3[[#This Row],[prev_refill_days]]+TableRefills3[[#This Row],[quantity_days]])</f>
        <v>45754</v>
      </c>
      <c r="H1159">
        <f>IF(TableRefills3[[#This Row],[prev_refill_end]]="","",TableRefills3[[#This Row],[refill_date]]-TableRefills3[[#This Row],[prev_refill_end]])</f>
        <v>2</v>
      </c>
      <c r="I1159">
        <f>IF(TableRefills3[[#This Row],[gap_days]]="",0,IF(TableRefills3[[#This Row],[gap_days]]&gt;30,1,0))</f>
        <v>0</v>
      </c>
      <c r="J1159">
        <f>_xlfn.MAXIFS(TableRefills3[discountinuation_flag], TableRefills3[patient_id], A1159)</f>
        <v>0</v>
      </c>
      <c r="K1159" s="1">
        <f>_xlfn.MINIFS(C:C,A:A,TableRefills3[[#This Row],[patient_id]])</f>
        <v>45709</v>
      </c>
      <c r="L1159" s="1">
        <f>TableRefills3[[#This Row],[refill_date]]+TableRefills3[[#This Row],[quantity_days]]</f>
        <v>45777</v>
      </c>
    </row>
    <row r="1160" spans="1:12" x14ac:dyDescent="0.25">
      <c r="A1160" t="s">
        <v>258</v>
      </c>
      <c r="B1160" t="s">
        <v>2462</v>
      </c>
      <c r="C1160" s="1">
        <v>45778</v>
      </c>
      <c r="D1160" s="9">
        <f t="shared" si="36"/>
        <v>4</v>
      </c>
      <c r="E1160">
        <v>21</v>
      </c>
      <c r="F1160" s="1">
        <f t="shared" si="37"/>
        <v>45756</v>
      </c>
      <c r="G1160" s="1">
        <f>IF(TableRefills3[[#This Row],[prev_refill_days]]="","",TableRefills3[[#This Row],[prev_refill_days]]+TableRefills3[[#This Row],[quantity_days]])</f>
        <v>45777</v>
      </c>
      <c r="H1160">
        <f>IF(TableRefills3[[#This Row],[prev_refill_end]]="","",TableRefills3[[#This Row],[refill_date]]-TableRefills3[[#This Row],[prev_refill_end]])</f>
        <v>1</v>
      </c>
      <c r="I1160">
        <f>IF(TableRefills3[[#This Row],[gap_days]]="",0,IF(TableRefills3[[#This Row],[gap_days]]&gt;30,1,0))</f>
        <v>0</v>
      </c>
      <c r="J1160">
        <f>_xlfn.MAXIFS(TableRefills3[discountinuation_flag], TableRefills3[patient_id], A1160)</f>
        <v>0</v>
      </c>
      <c r="K1160" s="1">
        <f>_xlfn.MINIFS(C:C,A:A,TableRefills3[[#This Row],[patient_id]])</f>
        <v>45709</v>
      </c>
      <c r="L1160" s="1">
        <f>TableRefills3[[#This Row],[refill_date]]+TableRefills3[[#This Row],[quantity_days]]</f>
        <v>45799</v>
      </c>
    </row>
    <row r="1161" spans="1:12" x14ac:dyDescent="0.25">
      <c r="A1161" t="s">
        <v>258</v>
      </c>
      <c r="B1161" t="s">
        <v>2462</v>
      </c>
      <c r="C1161" s="1">
        <v>45801</v>
      </c>
      <c r="D1161" s="9">
        <f t="shared" si="36"/>
        <v>5</v>
      </c>
      <c r="E1161">
        <v>21</v>
      </c>
      <c r="F1161" s="1">
        <f t="shared" si="37"/>
        <v>45778</v>
      </c>
      <c r="G1161" s="1">
        <f>IF(TableRefills3[[#This Row],[prev_refill_days]]="","",TableRefills3[[#This Row],[prev_refill_days]]+TableRefills3[[#This Row],[quantity_days]])</f>
        <v>45799</v>
      </c>
      <c r="H1161">
        <f>IF(TableRefills3[[#This Row],[prev_refill_end]]="","",TableRefills3[[#This Row],[refill_date]]-TableRefills3[[#This Row],[prev_refill_end]])</f>
        <v>2</v>
      </c>
      <c r="I1161">
        <f>IF(TableRefills3[[#This Row],[gap_days]]="",0,IF(TableRefills3[[#This Row],[gap_days]]&gt;30,1,0))</f>
        <v>0</v>
      </c>
      <c r="J1161">
        <f>_xlfn.MAXIFS(TableRefills3[discountinuation_flag], TableRefills3[patient_id], A1161)</f>
        <v>0</v>
      </c>
      <c r="K1161" s="1">
        <f>_xlfn.MINIFS(C:C,A:A,TableRefills3[[#This Row],[patient_id]])</f>
        <v>45709</v>
      </c>
      <c r="L1161" s="1">
        <f>TableRefills3[[#This Row],[refill_date]]+TableRefills3[[#This Row],[quantity_days]]</f>
        <v>45822</v>
      </c>
    </row>
    <row r="1162" spans="1:12" x14ac:dyDescent="0.25">
      <c r="A1162" t="s">
        <v>259</v>
      </c>
      <c r="B1162" t="s">
        <v>2468</v>
      </c>
      <c r="C1162" s="1">
        <v>45715</v>
      </c>
      <c r="D1162" s="9">
        <f t="shared" si="36"/>
        <v>1</v>
      </c>
      <c r="E1162">
        <v>28</v>
      </c>
      <c r="F1162" s="1" t="str">
        <f t="shared" si="37"/>
        <v/>
      </c>
      <c r="G1162" s="1" t="str">
        <f>IF(TableRefills3[[#This Row],[prev_refill_days]]="","",TableRefills3[[#This Row],[prev_refill_days]]+TableRefills3[[#This Row],[quantity_days]])</f>
        <v/>
      </c>
      <c r="H1162" t="str">
        <f>IF(TableRefills3[[#This Row],[prev_refill_end]]="","",TableRefills3[[#This Row],[refill_date]]-TableRefills3[[#This Row],[prev_refill_end]])</f>
        <v/>
      </c>
      <c r="I1162">
        <f>IF(TableRefills3[[#This Row],[gap_days]]="",0,IF(TableRefills3[[#This Row],[gap_days]]&gt;30,1,0))</f>
        <v>0</v>
      </c>
      <c r="J1162">
        <f>_xlfn.MAXIFS(TableRefills3[discountinuation_flag], TableRefills3[patient_id], A1162)</f>
        <v>0</v>
      </c>
      <c r="K1162" s="1">
        <f>_xlfn.MINIFS(C:C,A:A,TableRefills3[[#This Row],[patient_id]])</f>
        <v>45715</v>
      </c>
      <c r="L1162" s="1">
        <f>TableRefills3[[#This Row],[refill_date]]+TableRefills3[[#This Row],[quantity_days]]</f>
        <v>45743</v>
      </c>
    </row>
    <row r="1163" spans="1:12" x14ac:dyDescent="0.25">
      <c r="A1163" t="s">
        <v>259</v>
      </c>
      <c r="B1163" t="s">
        <v>2468</v>
      </c>
      <c r="C1163" s="1">
        <v>45742</v>
      </c>
      <c r="D1163" s="9">
        <f t="shared" si="36"/>
        <v>2</v>
      </c>
      <c r="E1163">
        <v>28</v>
      </c>
      <c r="F1163" s="1">
        <f t="shared" si="37"/>
        <v>45715</v>
      </c>
      <c r="G1163" s="1">
        <f>IF(TableRefills3[[#This Row],[prev_refill_days]]="","",TableRefills3[[#This Row],[prev_refill_days]]+TableRefills3[[#This Row],[quantity_days]])</f>
        <v>45743</v>
      </c>
      <c r="H1163">
        <f>IF(TableRefills3[[#This Row],[prev_refill_end]]="","",TableRefills3[[#This Row],[refill_date]]-TableRefills3[[#This Row],[prev_refill_end]])</f>
        <v>-1</v>
      </c>
      <c r="I1163">
        <f>IF(TableRefills3[[#This Row],[gap_days]]="",0,IF(TableRefills3[[#This Row],[gap_days]]&gt;30,1,0))</f>
        <v>0</v>
      </c>
      <c r="J1163">
        <f>_xlfn.MAXIFS(TableRefills3[discountinuation_flag], TableRefills3[patient_id], A1163)</f>
        <v>0</v>
      </c>
      <c r="K1163" s="1">
        <f>_xlfn.MINIFS(C:C,A:A,TableRefills3[[#This Row],[patient_id]])</f>
        <v>45715</v>
      </c>
      <c r="L1163" s="1">
        <f>TableRefills3[[#This Row],[refill_date]]+TableRefills3[[#This Row],[quantity_days]]</f>
        <v>45770</v>
      </c>
    </row>
    <row r="1164" spans="1:12" x14ac:dyDescent="0.25">
      <c r="A1164" t="s">
        <v>259</v>
      </c>
      <c r="B1164" t="s">
        <v>2468</v>
      </c>
      <c r="C1164" s="1">
        <v>45767</v>
      </c>
      <c r="D1164" s="9">
        <f t="shared" si="36"/>
        <v>3</v>
      </c>
      <c r="E1164">
        <v>28</v>
      </c>
      <c r="F1164" s="1">
        <f t="shared" si="37"/>
        <v>45742</v>
      </c>
      <c r="G1164" s="1">
        <f>IF(TableRefills3[[#This Row],[prev_refill_days]]="","",TableRefills3[[#This Row],[prev_refill_days]]+TableRefills3[[#This Row],[quantity_days]])</f>
        <v>45770</v>
      </c>
      <c r="H1164">
        <f>IF(TableRefills3[[#This Row],[prev_refill_end]]="","",TableRefills3[[#This Row],[refill_date]]-TableRefills3[[#This Row],[prev_refill_end]])</f>
        <v>-3</v>
      </c>
      <c r="I1164">
        <f>IF(TableRefills3[[#This Row],[gap_days]]="",0,IF(TableRefills3[[#This Row],[gap_days]]&gt;30,1,0))</f>
        <v>0</v>
      </c>
      <c r="J1164">
        <f>_xlfn.MAXIFS(TableRefills3[discountinuation_flag], TableRefills3[patient_id], A1164)</f>
        <v>0</v>
      </c>
      <c r="K1164" s="1">
        <f>_xlfn.MINIFS(C:C,A:A,TableRefills3[[#This Row],[patient_id]])</f>
        <v>45715</v>
      </c>
      <c r="L1164" s="1">
        <f>TableRefills3[[#This Row],[refill_date]]+TableRefills3[[#This Row],[quantity_days]]</f>
        <v>45795</v>
      </c>
    </row>
    <row r="1165" spans="1:12" x14ac:dyDescent="0.25">
      <c r="A1165" t="s">
        <v>259</v>
      </c>
      <c r="B1165" t="s">
        <v>2468</v>
      </c>
      <c r="C1165" s="1">
        <v>45795</v>
      </c>
      <c r="D1165" s="9">
        <f t="shared" si="36"/>
        <v>4</v>
      </c>
      <c r="E1165">
        <v>28</v>
      </c>
      <c r="F1165" s="1">
        <f t="shared" si="37"/>
        <v>45767</v>
      </c>
      <c r="G1165" s="1">
        <f>IF(TableRefills3[[#This Row],[prev_refill_days]]="","",TableRefills3[[#This Row],[prev_refill_days]]+TableRefills3[[#This Row],[quantity_days]])</f>
        <v>45795</v>
      </c>
      <c r="H1165">
        <f>IF(TableRefills3[[#This Row],[prev_refill_end]]="","",TableRefills3[[#This Row],[refill_date]]-TableRefills3[[#This Row],[prev_refill_end]])</f>
        <v>0</v>
      </c>
      <c r="I1165">
        <f>IF(TableRefills3[[#This Row],[gap_days]]="",0,IF(TableRefills3[[#This Row],[gap_days]]&gt;30,1,0))</f>
        <v>0</v>
      </c>
      <c r="J1165">
        <f>_xlfn.MAXIFS(TableRefills3[discountinuation_flag], TableRefills3[patient_id], A1165)</f>
        <v>0</v>
      </c>
      <c r="K1165" s="1">
        <f>_xlfn.MINIFS(C:C,A:A,TableRefills3[[#This Row],[patient_id]])</f>
        <v>45715</v>
      </c>
      <c r="L1165" s="1">
        <f>TableRefills3[[#This Row],[refill_date]]+TableRefills3[[#This Row],[quantity_days]]</f>
        <v>45823</v>
      </c>
    </row>
    <row r="1166" spans="1:12" x14ac:dyDescent="0.25">
      <c r="A1166" t="s">
        <v>259</v>
      </c>
      <c r="B1166" t="s">
        <v>2468</v>
      </c>
      <c r="C1166" s="1">
        <v>45824</v>
      </c>
      <c r="D1166" s="9">
        <f t="shared" si="36"/>
        <v>5</v>
      </c>
      <c r="E1166">
        <v>28</v>
      </c>
      <c r="F1166" s="1">
        <f t="shared" si="37"/>
        <v>45795</v>
      </c>
      <c r="G1166" s="1">
        <f>IF(TableRefills3[[#This Row],[prev_refill_days]]="","",TableRefills3[[#This Row],[prev_refill_days]]+TableRefills3[[#This Row],[quantity_days]])</f>
        <v>45823</v>
      </c>
      <c r="H1166">
        <f>IF(TableRefills3[[#This Row],[prev_refill_end]]="","",TableRefills3[[#This Row],[refill_date]]-TableRefills3[[#This Row],[prev_refill_end]])</f>
        <v>1</v>
      </c>
      <c r="I1166">
        <f>IF(TableRefills3[[#This Row],[gap_days]]="",0,IF(TableRefills3[[#This Row],[gap_days]]&gt;30,1,0))</f>
        <v>0</v>
      </c>
      <c r="J1166">
        <f>_xlfn.MAXIFS(TableRefills3[discountinuation_flag], TableRefills3[patient_id], A1166)</f>
        <v>0</v>
      </c>
      <c r="K1166" s="1">
        <f>_xlfn.MINIFS(C:C,A:A,TableRefills3[[#This Row],[patient_id]])</f>
        <v>45715</v>
      </c>
      <c r="L1166" s="1">
        <f>TableRefills3[[#This Row],[refill_date]]+TableRefills3[[#This Row],[quantity_days]]</f>
        <v>45852</v>
      </c>
    </row>
    <row r="1167" spans="1:12" x14ac:dyDescent="0.25">
      <c r="A1167" t="s">
        <v>260</v>
      </c>
      <c r="B1167" t="s">
        <v>2474</v>
      </c>
      <c r="C1167" s="1">
        <v>45808</v>
      </c>
      <c r="D1167" s="9">
        <f t="shared" si="36"/>
        <v>1</v>
      </c>
      <c r="E1167">
        <v>28</v>
      </c>
      <c r="F1167" s="1" t="str">
        <f t="shared" si="37"/>
        <v/>
      </c>
      <c r="G1167" s="1" t="str">
        <f>IF(TableRefills3[[#This Row],[prev_refill_days]]="","",TableRefills3[[#This Row],[prev_refill_days]]+TableRefills3[[#This Row],[quantity_days]])</f>
        <v/>
      </c>
      <c r="H1167" t="str">
        <f>IF(TableRefills3[[#This Row],[prev_refill_end]]="","",TableRefills3[[#This Row],[refill_date]]-TableRefills3[[#This Row],[prev_refill_end]])</f>
        <v/>
      </c>
      <c r="I1167">
        <f>IF(TableRefills3[[#This Row],[gap_days]]="",0,IF(TableRefills3[[#This Row],[gap_days]]&gt;30,1,0))</f>
        <v>0</v>
      </c>
      <c r="J1167">
        <f>_xlfn.MAXIFS(TableRefills3[discountinuation_flag], TableRefills3[patient_id], A1167)</f>
        <v>0</v>
      </c>
      <c r="K1167" s="1">
        <f>_xlfn.MINIFS(C:C,A:A,TableRefills3[[#This Row],[patient_id]])</f>
        <v>45808</v>
      </c>
      <c r="L1167" s="1">
        <f>TableRefills3[[#This Row],[refill_date]]+TableRefills3[[#This Row],[quantity_days]]</f>
        <v>45836</v>
      </c>
    </row>
    <row r="1168" spans="1:12" x14ac:dyDescent="0.25">
      <c r="A1168" t="s">
        <v>260</v>
      </c>
      <c r="B1168" t="s">
        <v>2474</v>
      </c>
      <c r="C1168" s="1">
        <v>45839</v>
      </c>
      <c r="D1168" s="9">
        <f t="shared" si="36"/>
        <v>2</v>
      </c>
      <c r="E1168">
        <v>28</v>
      </c>
      <c r="F1168" s="1">
        <f t="shared" si="37"/>
        <v>45808</v>
      </c>
      <c r="G1168" s="1">
        <f>IF(TableRefills3[[#This Row],[prev_refill_days]]="","",TableRefills3[[#This Row],[prev_refill_days]]+TableRefills3[[#This Row],[quantity_days]])</f>
        <v>45836</v>
      </c>
      <c r="H1168">
        <f>IF(TableRefills3[[#This Row],[prev_refill_end]]="","",TableRefills3[[#This Row],[refill_date]]-TableRefills3[[#This Row],[prev_refill_end]])</f>
        <v>3</v>
      </c>
      <c r="I1168">
        <f>IF(TableRefills3[[#This Row],[gap_days]]="",0,IF(TableRefills3[[#This Row],[gap_days]]&gt;30,1,0))</f>
        <v>0</v>
      </c>
      <c r="J1168">
        <f>_xlfn.MAXIFS(TableRefills3[discountinuation_flag], TableRefills3[patient_id], A1168)</f>
        <v>0</v>
      </c>
      <c r="K1168" s="1">
        <f>_xlfn.MINIFS(C:C,A:A,TableRefills3[[#This Row],[patient_id]])</f>
        <v>45808</v>
      </c>
      <c r="L1168" s="1">
        <f>TableRefills3[[#This Row],[refill_date]]+TableRefills3[[#This Row],[quantity_days]]</f>
        <v>45867</v>
      </c>
    </row>
    <row r="1169" spans="1:12" x14ac:dyDescent="0.25">
      <c r="A1169" t="s">
        <v>260</v>
      </c>
      <c r="B1169" t="s">
        <v>2474</v>
      </c>
      <c r="C1169" s="1">
        <v>45866</v>
      </c>
      <c r="D1169" s="9">
        <f t="shared" si="36"/>
        <v>3</v>
      </c>
      <c r="E1169">
        <v>28</v>
      </c>
      <c r="F1169" s="1">
        <f t="shared" si="37"/>
        <v>45839</v>
      </c>
      <c r="G1169" s="1">
        <f>IF(TableRefills3[[#This Row],[prev_refill_days]]="","",TableRefills3[[#This Row],[prev_refill_days]]+TableRefills3[[#This Row],[quantity_days]])</f>
        <v>45867</v>
      </c>
      <c r="H1169">
        <f>IF(TableRefills3[[#This Row],[prev_refill_end]]="","",TableRefills3[[#This Row],[refill_date]]-TableRefills3[[#This Row],[prev_refill_end]])</f>
        <v>-1</v>
      </c>
      <c r="I1169">
        <f>IF(TableRefills3[[#This Row],[gap_days]]="",0,IF(TableRefills3[[#This Row],[gap_days]]&gt;30,1,0))</f>
        <v>0</v>
      </c>
      <c r="J1169">
        <f>_xlfn.MAXIFS(TableRefills3[discountinuation_flag], TableRefills3[patient_id], A1169)</f>
        <v>0</v>
      </c>
      <c r="K1169" s="1">
        <f>_xlfn.MINIFS(C:C,A:A,TableRefills3[[#This Row],[patient_id]])</f>
        <v>45808</v>
      </c>
      <c r="L1169" s="1">
        <f>TableRefills3[[#This Row],[refill_date]]+TableRefills3[[#This Row],[quantity_days]]</f>
        <v>45894</v>
      </c>
    </row>
    <row r="1170" spans="1:12" x14ac:dyDescent="0.25">
      <c r="A1170" t="s">
        <v>260</v>
      </c>
      <c r="B1170" t="s">
        <v>2474</v>
      </c>
      <c r="C1170" s="1">
        <v>45893</v>
      </c>
      <c r="D1170" s="9">
        <f t="shared" si="36"/>
        <v>4</v>
      </c>
      <c r="E1170">
        <v>28</v>
      </c>
      <c r="F1170" s="1">
        <f t="shared" si="37"/>
        <v>45866</v>
      </c>
      <c r="G1170" s="1">
        <f>IF(TableRefills3[[#This Row],[prev_refill_days]]="","",TableRefills3[[#This Row],[prev_refill_days]]+TableRefills3[[#This Row],[quantity_days]])</f>
        <v>45894</v>
      </c>
      <c r="H1170">
        <f>IF(TableRefills3[[#This Row],[prev_refill_end]]="","",TableRefills3[[#This Row],[refill_date]]-TableRefills3[[#This Row],[prev_refill_end]])</f>
        <v>-1</v>
      </c>
      <c r="I1170">
        <f>IF(TableRefills3[[#This Row],[gap_days]]="",0,IF(TableRefills3[[#This Row],[gap_days]]&gt;30,1,0))</f>
        <v>0</v>
      </c>
      <c r="J1170">
        <f>_xlfn.MAXIFS(TableRefills3[discountinuation_flag], TableRefills3[patient_id], A1170)</f>
        <v>0</v>
      </c>
      <c r="K1170" s="1">
        <f>_xlfn.MINIFS(C:C,A:A,TableRefills3[[#This Row],[patient_id]])</f>
        <v>45808</v>
      </c>
      <c r="L1170" s="1">
        <f>TableRefills3[[#This Row],[refill_date]]+TableRefills3[[#This Row],[quantity_days]]</f>
        <v>45921</v>
      </c>
    </row>
    <row r="1171" spans="1:12" x14ac:dyDescent="0.25">
      <c r="A1171" t="s">
        <v>261</v>
      </c>
      <c r="B1171" t="s">
        <v>2479</v>
      </c>
      <c r="C1171" s="1">
        <v>45812</v>
      </c>
      <c r="D1171" s="9">
        <f t="shared" si="36"/>
        <v>1</v>
      </c>
      <c r="E1171">
        <v>28</v>
      </c>
      <c r="F1171" s="1" t="str">
        <f t="shared" si="37"/>
        <v/>
      </c>
      <c r="G1171" s="1" t="str">
        <f>IF(TableRefills3[[#This Row],[prev_refill_days]]="","",TableRefills3[[#This Row],[prev_refill_days]]+TableRefills3[[#This Row],[quantity_days]])</f>
        <v/>
      </c>
      <c r="H1171" t="str">
        <f>IF(TableRefills3[[#This Row],[prev_refill_end]]="","",TableRefills3[[#This Row],[refill_date]]-TableRefills3[[#This Row],[prev_refill_end]])</f>
        <v/>
      </c>
      <c r="I1171">
        <f>IF(TableRefills3[[#This Row],[gap_days]]="",0,IF(TableRefills3[[#This Row],[gap_days]]&gt;30,1,0))</f>
        <v>0</v>
      </c>
      <c r="J1171">
        <f>_xlfn.MAXIFS(TableRefills3[discountinuation_flag], TableRefills3[patient_id], A1171)</f>
        <v>0</v>
      </c>
      <c r="K1171" s="1">
        <f>_xlfn.MINIFS(C:C,A:A,TableRefills3[[#This Row],[patient_id]])</f>
        <v>45812</v>
      </c>
      <c r="L1171" s="1">
        <f>TableRefills3[[#This Row],[refill_date]]+TableRefills3[[#This Row],[quantity_days]]</f>
        <v>45840</v>
      </c>
    </row>
    <row r="1172" spans="1:12" x14ac:dyDescent="0.25">
      <c r="A1172" t="s">
        <v>261</v>
      </c>
      <c r="B1172" t="s">
        <v>2479</v>
      </c>
      <c r="C1172" s="1">
        <v>45839</v>
      </c>
      <c r="D1172" s="9">
        <f t="shared" si="36"/>
        <v>2</v>
      </c>
      <c r="E1172">
        <v>28</v>
      </c>
      <c r="F1172" s="1">
        <f t="shared" si="37"/>
        <v>45812</v>
      </c>
      <c r="G1172" s="1">
        <f>IF(TableRefills3[[#This Row],[prev_refill_days]]="","",TableRefills3[[#This Row],[prev_refill_days]]+TableRefills3[[#This Row],[quantity_days]])</f>
        <v>45840</v>
      </c>
      <c r="H1172">
        <f>IF(TableRefills3[[#This Row],[prev_refill_end]]="","",TableRefills3[[#This Row],[refill_date]]-TableRefills3[[#This Row],[prev_refill_end]])</f>
        <v>-1</v>
      </c>
      <c r="I1172">
        <f>IF(TableRefills3[[#This Row],[gap_days]]="",0,IF(TableRefills3[[#This Row],[gap_days]]&gt;30,1,0))</f>
        <v>0</v>
      </c>
      <c r="J1172">
        <f>_xlfn.MAXIFS(TableRefills3[discountinuation_flag], TableRefills3[patient_id], A1172)</f>
        <v>0</v>
      </c>
      <c r="K1172" s="1">
        <f>_xlfn.MINIFS(C:C,A:A,TableRefills3[[#This Row],[patient_id]])</f>
        <v>45812</v>
      </c>
      <c r="L1172" s="1">
        <f>TableRefills3[[#This Row],[refill_date]]+TableRefills3[[#This Row],[quantity_days]]</f>
        <v>45867</v>
      </c>
    </row>
    <row r="1173" spans="1:12" x14ac:dyDescent="0.25">
      <c r="A1173" t="s">
        <v>261</v>
      </c>
      <c r="B1173" t="s">
        <v>2479</v>
      </c>
      <c r="C1173" s="1">
        <v>45868</v>
      </c>
      <c r="D1173" s="9">
        <f t="shared" si="36"/>
        <v>3</v>
      </c>
      <c r="E1173">
        <v>28</v>
      </c>
      <c r="F1173" s="1">
        <f t="shared" si="37"/>
        <v>45839</v>
      </c>
      <c r="G1173" s="1">
        <f>IF(TableRefills3[[#This Row],[prev_refill_days]]="","",TableRefills3[[#This Row],[prev_refill_days]]+TableRefills3[[#This Row],[quantity_days]])</f>
        <v>45867</v>
      </c>
      <c r="H1173">
        <f>IF(TableRefills3[[#This Row],[prev_refill_end]]="","",TableRefills3[[#This Row],[refill_date]]-TableRefills3[[#This Row],[prev_refill_end]])</f>
        <v>1</v>
      </c>
      <c r="I1173">
        <f>IF(TableRefills3[[#This Row],[gap_days]]="",0,IF(TableRefills3[[#This Row],[gap_days]]&gt;30,1,0))</f>
        <v>0</v>
      </c>
      <c r="J1173">
        <f>_xlfn.MAXIFS(TableRefills3[discountinuation_flag], TableRefills3[patient_id], A1173)</f>
        <v>0</v>
      </c>
      <c r="K1173" s="1">
        <f>_xlfn.MINIFS(C:C,A:A,TableRefills3[[#This Row],[patient_id]])</f>
        <v>45812</v>
      </c>
      <c r="L1173" s="1">
        <f>TableRefills3[[#This Row],[refill_date]]+TableRefills3[[#This Row],[quantity_days]]</f>
        <v>45896</v>
      </c>
    </row>
    <row r="1174" spans="1:12" x14ac:dyDescent="0.25">
      <c r="A1174" t="s">
        <v>261</v>
      </c>
      <c r="B1174" t="s">
        <v>2479</v>
      </c>
      <c r="C1174" s="1">
        <v>45899</v>
      </c>
      <c r="D1174" s="9">
        <f t="shared" si="36"/>
        <v>4</v>
      </c>
      <c r="E1174">
        <v>28</v>
      </c>
      <c r="F1174" s="1">
        <f t="shared" si="37"/>
        <v>45868</v>
      </c>
      <c r="G1174" s="1">
        <f>IF(TableRefills3[[#This Row],[prev_refill_days]]="","",TableRefills3[[#This Row],[prev_refill_days]]+TableRefills3[[#This Row],[quantity_days]])</f>
        <v>45896</v>
      </c>
      <c r="H1174">
        <f>IF(TableRefills3[[#This Row],[prev_refill_end]]="","",TableRefills3[[#This Row],[refill_date]]-TableRefills3[[#This Row],[prev_refill_end]])</f>
        <v>3</v>
      </c>
      <c r="I1174">
        <f>IF(TableRefills3[[#This Row],[gap_days]]="",0,IF(TableRefills3[[#This Row],[gap_days]]&gt;30,1,0))</f>
        <v>0</v>
      </c>
      <c r="J1174">
        <f>_xlfn.MAXIFS(TableRefills3[discountinuation_flag], TableRefills3[patient_id], A1174)</f>
        <v>0</v>
      </c>
      <c r="K1174" s="1">
        <f>_xlfn.MINIFS(C:C,A:A,TableRefills3[[#This Row],[patient_id]])</f>
        <v>45812</v>
      </c>
      <c r="L1174" s="1">
        <f>TableRefills3[[#This Row],[refill_date]]+TableRefills3[[#This Row],[quantity_days]]</f>
        <v>45927</v>
      </c>
    </row>
    <row r="1175" spans="1:12" x14ac:dyDescent="0.25">
      <c r="A1175" t="s">
        <v>262</v>
      </c>
      <c r="B1175" t="s">
        <v>2484</v>
      </c>
      <c r="C1175" s="1">
        <v>45707</v>
      </c>
      <c r="D1175" s="9">
        <f t="shared" si="36"/>
        <v>1</v>
      </c>
      <c r="E1175">
        <v>21</v>
      </c>
      <c r="F1175" s="1" t="str">
        <f t="shared" si="37"/>
        <v/>
      </c>
      <c r="G1175" s="1" t="str">
        <f>IF(TableRefills3[[#This Row],[prev_refill_days]]="","",TableRefills3[[#This Row],[prev_refill_days]]+TableRefills3[[#This Row],[quantity_days]])</f>
        <v/>
      </c>
      <c r="H1175" t="str">
        <f>IF(TableRefills3[[#This Row],[prev_refill_end]]="","",TableRefills3[[#This Row],[refill_date]]-TableRefills3[[#This Row],[prev_refill_end]])</f>
        <v/>
      </c>
      <c r="I1175">
        <f>IF(TableRefills3[[#This Row],[gap_days]]="",0,IF(TableRefills3[[#This Row],[gap_days]]&gt;30,1,0))</f>
        <v>0</v>
      </c>
      <c r="J1175">
        <f>_xlfn.MAXIFS(TableRefills3[discountinuation_flag], TableRefills3[patient_id], A1175)</f>
        <v>0</v>
      </c>
      <c r="K1175" s="1">
        <f>_xlfn.MINIFS(C:C,A:A,TableRefills3[[#This Row],[patient_id]])</f>
        <v>45707</v>
      </c>
      <c r="L1175" s="1">
        <f>TableRefills3[[#This Row],[refill_date]]+TableRefills3[[#This Row],[quantity_days]]</f>
        <v>45728</v>
      </c>
    </row>
    <row r="1176" spans="1:12" x14ac:dyDescent="0.25">
      <c r="A1176" t="s">
        <v>262</v>
      </c>
      <c r="B1176" t="s">
        <v>2484</v>
      </c>
      <c r="C1176" s="1">
        <v>45731</v>
      </c>
      <c r="D1176" s="9">
        <f t="shared" si="36"/>
        <v>2</v>
      </c>
      <c r="E1176">
        <v>21</v>
      </c>
      <c r="F1176" s="1">
        <f t="shared" si="37"/>
        <v>45707</v>
      </c>
      <c r="G1176" s="1">
        <f>IF(TableRefills3[[#This Row],[prev_refill_days]]="","",TableRefills3[[#This Row],[prev_refill_days]]+TableRefills3[[#This Row],[quantity_days]])</f>
        <v>45728</v>
      </c>
      <c r="H1176">
        <f>IF(TableRefills3[[#This Row],[prev_refill_end]]="","",TableRefills3[[#This Row],[refill_date]]-TableRefills3[[#This Row],[prev_refill_end]])</f>
        <v>3</v>
      </c>
      <c r="I1176">
        <f>IF(TableRefills3[[#This Row],[gap_days]]="",0,IF(TableRefills3[[#This Row],[gap_days]]&gt;30,1,0))</f>
        <v>0</v>
      </c>
      <c r="J1176">
        <f>_xlfn.MAXIFS(TableRefills3[discountinuation_flag], TableRefills3[patient_id], A1176)</f>
        <v>0</v>
      </c>
      <c r="K1176" s="1">
        <f>_xlfn.MINIFS(C:C,A:A,TableRefills3[[#This Row],[patient_id]])</f>
        <v>45707</v>
      </c>
      <c r="L1176" s="1">
        <f>TableRefills3[[#This Row],[refill_date]]+TableRefills3[[#This Row],[quantity_days]]</f>
        <v>45752</v>
      </c>
    </row>
    <row r="1177" spans="1:12" x14ac:dyDescent="0.25">
      <c r="A1177" t="s">
        <v>262</v>
      </c>
      <c r="B1177" t="s">
        <v>2484</v>
      </c>
      <c r="C1177" s="1">
        <v>45749</v>
      </c>
      <c r="D1177" s="9">
        <f t="shared" si="36"/>
        <v>3</v>
      </c>
      <c r="E1177">
        <v>21</v>
      </c>
      <c r="F1177" s="1">
        <f t="shared" si="37"/>
        <v>45731</v>
      </c>
      <c r="G1177" s="1">
        <f>IF(TableRefills3[[#This Row],[prev_refill_days]]="","",TableRefills3[[#This Row],[prev_refill_days]]+TableRefills3[[#This Row],[quantity_days]])</f>
        <v>45752</v>
      </c>
      <c r="H1177">
        <f>IF(TableRefills3[[#This Row],[prev_refill_end]]="","",TableRefills3[[#This Row],[refill_date]]-TableRefills3[[#This Row],[prev_refill_end]])</f>
        <v>-3</v>
      </c>
      <c r="I1177">
        <f>IF(TableRefills3[[#This Row],[gap_days]]="",0,IF(TableRefills3[[#This Row],[gap_days]]&gt;30,1,0))</f>
        <v>0</v>
      </c>
      <c r="J1177">
        <f>_xlfn.MAXIFS(TableRefills3[discountinuation_flag], TableRefills3[patient_id], A1177)</f>
        <v>0</v>
      </c>
      <c r="K1177" s="1">
        <f>_xlfn.MINIFS(C:C,A:A,TableRefills3[[#This Row],[patient_id]])</f>
        <v>45707</v>
      </c>
      <c r="L1177" s="1">
        <f>TableRefills3[[#This Row],[refill_date]]+TableRefills3[[#This Row],[quantity_days]]</f>
        <v>45770</v>
      </c>
    </row>
    <row r="1178" spans="1:12" x14ac:dyDescent="0.25">
      <c r="A1178" t="s">
        <v>262</v>
      </c>
      <c r="B1178" t="s">
        <v>2484</v>
      </c>
      <c r="C1178" s="1">
        <v>45767</v>
      </c>
      <c r="D1178" s="9">
        <f t="shared" si="36"/>
        <v>4</v>
      </c>
      <c r="E1178">
        <v>21</v>
      </c>
      <c r="F1178" s="1">
        <f t="shared" si="37"/>
        <v>45749</v>
      </c>
      <c r="G1178" s="1">
        <f>IF(TableRefills3[[#This Row],[prev_refill_days]]="","",TableRefills3[[#This Row],[prev_refill_days]]+TableRefills3[[#This Row],[quantity_days]])</f>
        <v>45770</v>
      </c>
      <c r="H1178">
        <f>IF(TableRefills3[[#This Row],[prev_refill_end]]="","",TableRefills3[[#This Row],[refill_date]]-TableRefills3[[#This Row],[prev_refill_end]])</f>
        <v>-3</v>
      </c>
      <c r="I1178">
        <f>IF(TableRefills3[[#This Row],[gap_days]]="",0,IF(TableRefills3[[#This Row],[gap_days]]&gt;30,1,0))</f>
        <v>0</v>
      </c>
      <c r="J1178">
        <f>_xlfn.MAXIFS(TableRefills3[discountinuation_flag], TableRefills3[patient_id], A1178)</f>
        <v>0</v>
      </c>
      <c r="K1178" s="1">
        <f>_xlfn.MINIFS(C:C,A:A,TableRefills3[[#This Row],[patient_id]])</f>
        <v>45707</v>
      </c>
      <c r="L1178" s="1">
        <f>TableRefills3[[#This Row],[refill_date]]+TableRefills3[[#This Row],[quantity_days]]</f>
        <v>45788</v>
      </c>
    </row>
    <row r="1179" spans="1:12" x14ac:dyDescent="0.25">
      <c r="A1179" t="s">
        <v>263</v>
      </c>
      <c r="B1179" t="s">
        <v>2489</v>
      </c>
      <c r="C1179" s="1">
        <v>45772</v>
      </c>
      <c r="D1179" s="9">
        <f t="shared" si="36"/>
        <v>1</v>
      </c>
      <c r="E1179">
        <v>28</v>
      </c>
      <c r="F1179" s="1" t="str">
        <f t="shared" si="37"/>
        <v/>
      </c>
      <c r="G1179" s="1" t="str">
        <f>IF(TableRefills3[[#This Row],[prev_refill_days]]="","",TableRefills3[[#This Row],[prev_refill_days]]+TableRefills3[[#This Row],[quantity_days]])</f>
        <v/>
      </c>
      <c r="H1179" t="str">
        <f>IF(TableRefills3[[#This Row],[prev_refill_end]]="","",TableRefills3[[#This Row],[refill_date]]-TableRefills3[[#This Row],[prev_refill_end]])</f>
        <v/>
      </c>
      <c r="I1179">
        <f>IF(TableRefills3[[#This Row],[gap_days]]="",0,IF(TableRefills3[[#This Row],[gap_days]]&gt;30,1,0))</f>
        <v>0</v>
      </c>
      <c r="J1179">
        <f>_xlfn.MAXIFS(TableRefills3[discountinuation_flag], TableRefills3[patient_id], A1179)</f>
        <v>0</v>
      </c>
      <c r="K1179" s="1">
        <f>_xlfn.MINIFS(C:C,A:A,TableRefills3[[#This Row],[patient_id]])</f>
        <v>45772</v>
      </c>
      <c r="L1179" s="1">
        <f>TableRefills3[[#This Row],[refill_date]]+TableRefills3[[#This Row],[quantity_days]]</f>
        <v>45800</v>
      </c>
    </row>
    <row r="1180" spans="1:12" x14ac:dyDescent="0.25">
      <c r="A1180" t="s">
        <v>263</v>
      </c>
      <c r="B1180" t="s">
        <v>2489</v>
      </c>
      <c r="C1180" s="1">
        <v>45797</v>
      </c>
      <c r="D1180" s="9">
        <f t="shared" si="36"/>
        <v>2</v>
      </c>
      <c r="E1180">
        <v>28</v>
      </c>
      <c r="F1180" s="1">
        <f t="shared" si="37"/>
        <v>45772</v>
      </c>
      <c r="G1180" s="1">
        <f>IF(TableRefills3[[#This Row],[prev_refill_days]]="","",TableRefills3[[#This Row],[prev_refill_days]]+TableRefills3[[#This Row],[quantity_days]])</f>
        <v>45800</v>
      </c>
      <c r="H1180">
        <f>IF(TableRefills3[[#This Row],[prev_refill_end]]="","",TableRefills3[[#This Row],[refill_date]]-TableRefills3[[#This Row],[prev_refill_end]])</f>
        <v>-3</v>
      </c>
      <c r="I1180">
        <f>IF(TableRefills3[[#This Row],[gap_days]]="",0,IF(TableRefills3[[#This Row],[gap_days]]&gt;30,1,0))</f>
        <v>0</v>
      </c>
      <c r="J1180">
        <f>_xlfn.MAXIFS(TableRefills3[discountinuation_flag], TableRefills3[patient_id], A1180)</f>
        <v>0</v>
      </c>
      <c r="K1180" s="1">
        <f>_xlfn.MINIFS(C:C,A:A,TableRefills3[[#This Row],[patient_id]])</f>
        <v>45772</v>
      </c>
      <c r="L1180" s="1">
        <f>TableRefills3[[#This Row],[refill_date]]+TableRefills3[[#This Row],[quantity_days]]</f>
        <v>45825</v>
      </c>
    </row>
    <row r="1181" spans="1:12" x14ac:dyDescent="0.25">
      <c r="A1181" t="s">
        <v>263</v>
      </c>
      <c r="B1181" t="s">
        <v>2489</v>
      </c>
      <c r="C1181" s="1">
        <v>45827</v>
      </c>
      <c r="D1181" s="9">
        <f t="shared" si="36"/>
        <v>3</v>
      </c>
      <c r="E1181">
        <v>28</v>
      </c>
      <c r="F1181" s="1">
        <f t="shared" si="37"/>
        <v>45797</v>
      </c>
      <c r="G1181" s="1">
        <f>IF(TableRefills3[[#This Row],[prev_refill_days]]="","",TableRefills3[[#This Row],[prev_refill_days]]+TableRefills3[[#This Row],[quantity_days]])</f>
        <v>45825</v>
      </c>
      <c r="H1181">
        <f>IF(TableRefills3[[#This Row],[prev_refill_end]]="","",TableRefills3[[#This Row],[refill_date]]-TableRefills3[[#This Row],[prev_refill_end]])</f>
        <v>2</v>
      </c>
      <c r="I1181">
        <f>IF(TableRefills3[[#This Row],[gap_days]]="",0,IF(TableRefills3[[#This Row],[gap_days]]&gt;30,1,0))</f>
        <v>0</v>
      </c>
      <c r="J1181">
        <f>_xlfn.MAXIFS(TableRefills3[discountinuation_flag], TableRefills3[patient_id], A1181)</f>
        <v>0</v>
      </c>
      <c r="K1181" s="1">
        <f>_xlfn.MINIFS(C:C,A:A,TableRefills3[[#This Row],[patient_id]])</f>
        <v>45772</v>
      </c>
      <c r="L1181" s="1">
        <f>TableRefills3[[#This Row],[refill_date]]+TableRefills3[[#This Row],[quantity_days]]</f>
        <v>45855</v>
      </c>
    </row>
    <row r="1182" spans="1:12" x14ac:dyDescent="0.25">
      <c r="A1182" t="s">
        <v>263</v>
      </c>
      <c r="B1182" t="s">
        <v>2489</v>
      </c>
      <c r="C1182" s="1">
        <v>45855</v>
      </c>
      <c r="D1182" s="9">
        <f t="shared" si="36"/>
        <v>4</v>
      </c>
      <c r="E1182">
        <v>28</v>
      </c>
      <c r="F1182" s="1">
        <f t="shared" si="37"/>
        <v>45827</v>
      </c>
      <c r="G1182" s="1">
        <f>IF(TableRefills3[[#This Row],[prev_refill_days]]="","",TableRefills3[[#This Row],[prev_refill_days]]+TableRefills3[[#This Row],[quantity_days]])</f>
        <v>45855</v>
      </c>
      <c r="H1182">
        <f>IF(TableRefills3[[#This Row],[prev_refill_end]]="","",TableRefills3[[#This Row],[refill_date]]-TableRefills3[[#This Row],[prev_refill_end]])</f>
        <v>0</v>
      </c>
      <c r="I1182">
        <f>IF(TableRefills3[[#This Row],[gap_days]]="",0,IF(TableRefills3[[#This Row],[gap_days]]&gt;30,1,0))</f>
        <v>0</v>
      </c>
      <c r="J1182">
        <f>_xlfn.MAXIFS(TableRefills3[discountinuation_flag], TableRefills3[patient_id], A1182)</f>
        <v>0</v>
      </c>
      <c r="K1182" s="1">
        <f>_xlfn.MINIFS(C:C,A:A,TableRefills3[[#This Row],[patient_id]])</f>
        <v>45772</v>
      </c>
      <c r="L1182" s="1">
        <f>TableRefills3[[#This Row],[refill_date]]+TableRefills3[[#This Row],[quantity_days]]</f>
        <v>45883</v>
      </c>
    </row>
    <row r="1183" spans="1:12" x14ac:dyDescent="0.25">
      <c r="A1183" t="s">
        <v>264</v>
      </c>
      <c r="B1183" t="s">
        <v>2494</v>
      </c>
      <c r="C1183" s="1">
        <v>45832</v>
      </c>
      <c r="D1183" s="9">
        <f t="shared" si="36"/>
        <v>1</v>
      </c>
      <c r="E1183">
        <v>28</v>
      </c>
      <c r="F1183" s="1" t="str">
        <f t="shared" si="37"/>
        <v/>
      </c>
      <c r="G1183" s="1" t="str">
        <f>IF(TableRefills3[[#This Row],[prev_refill_days]]="","",TableRefills3[[#This Row],[prev_refill_days]]+TableRefills3[[#This Row],[quantity_days]])</f>
        <v/>
      </c>
      <c r="H1183" t="str">
        <f>IF(TableRefills3[[#This Row],[prev_refill_end]]="","",TableRefills3[[#This Row],[refill_date]]-TableRefills3[[#This Row],[prev_refill_end]])</f>
        <v/>
      </c>
      <c r="I1183">
        <f>IF(TableRefills3[[#This Row],[gap_days]]="",0,IF(TableRefills3[[#This Row],[gap_days]]&gt;30,1,0))</f>
        <v>0</v>
      </c>
      <c r="J1183">
        <f>_xlfn.MAXIFS(TableRefills3[discountinuation_flag], TableRefills3[patient_id], A1183)</f>
        <v>0</v>
      </c>
      <c r="K1183" s="1">
        <f>_xlfn.MINIFS(C:C,A:A,TableRefills3[[#This Row],[patient_id]])</f>
        <v>45832</v>
      </c>
      <c r="L1183" s="1">
        <f>TableRefills3[[#This Row],[refill_date]]+TableRefills3[[#This Row],[quantity_days]]</f>
        <v>45860</v>
      </c>
    </row>
    <row r="1184" spans="1:12" x14ac:dyDescent="0.25">
      <c r="A1184" t="s">
        <v>264</v>
      </c>
      <c r="B1184" t="s">
        <v>2494</v>
      </c>
      <c r="C1184" s="1">
        <v>45862</v>
      </c>
      <c r="D1184" s="9">
        <f t="shared" si="36"/>
        <v>2</v>
      </c>
      <c r="E1184">
        <v>28</v>
      </c>
      <c r="F1184" s="1">
        <f t="shared" si="37"/>
        <v>45832</v>
      </c>
      <c r="G1184" s="1">
        <f>IF(TableRefills3[[#This Row],[prev_refill_days]]="","",TableRefills3[[#This Row],[prev_refill_days]]+TableRefills3[[#This Row],[quantity_days]])</f>
        <v>45860</v>
      </c>
      <c r="H1184">
        <f>IF(TableRefills3[[#This Row],[prev_refill_end]]="","",TableRefills3[[#This Row],[refill_date]]-TableRefills3[[#This Row],[prev_refill_end]])</f>
        <v>2</v>
      </c>
      <c r="I1184">
        <f>IF(TableRefills3[[#This Row],[gap_days]]="",0,IF(TableRefills3[[#This Row],[gap_days]]&gt;30,1,0))</f>
        <v>0</v>
      </c>
      <c r="J1184">
        <f>_xlfn.MAXIFS(TableRefills3[discountinuation_flag], TableRefills3[patient_id], A1184)</f>
        <v>0</v>
      </c>
      <c r="K1184" s="1">
        <f>_xlfn.MINIFS(C:C,A:A,TableRefills3[[#This Row],[patient_id]])</f>
        <v>45832</v>
      </c>
      <c r="L1184" s="1">
        <f>TableRefills3[[#This Row],[refill_date]]+TableRefills3[[#This Row],[quantity_days]]</f>
        <v>45890</v>
      </c>
    </row>
    <row r="1185" spans="1:12" x14ac:dyDescent="0.25">
      <c r="A1185" t="s">
        <v>264</v>
      </c>
      <c r="B1185" t="s">
        <v>2494</v>
      </c>
      <c r="C1185" s="1">
        <v>45890</v>
      </c>
      <c r="D1185" s="9">
        <f t="shared" si="36"/>
        <v>3</v>
      </c>
      <c r="E1185">
        <v>28</v>
      </c>
      <c r="F1185" s="1">
        <f t="shared" si="37"/>
        <v>45862</v>
      </c>
      <c r="G1185" s="1">
        <f>IF(TableRefills3[[#This Row],[prev_refill_days]]="","",TableRefills3[[#This Row],[prev_refill_days]]+TableRefills3[[#This Row],[quantity_days]])</f>
        <v>45890</v>
      </c>
      <c r="H1185">
        <f>IF(TableRefills3[[#This Row],[prev_refill_end]]="","",TableRefills3[[#This Row],[refill_date]]-TableRefills3[[#This Row],[prev_refill_end]])</f>
        <v>0</v>
      </c>
      <c r="I1185">
        <f>IF(TableRefills3[[#This Row],[gap_days]]="",0,IF(TableRefills3[[#This Row],[gap_days]]&gt;30,1,0))</f>
        <v>0</v>
      </c>
      <c r="J1185">
        <f>_xlfn.MAXIFS(TableRefills3[discountinuation_flag], TableRefills3[patient_id], A1185)</f>
        <v>0</v>
      </c>
      <c r="K1185" s="1">
        <f>_xlfn.MINIFS(C:C,A:A,TableRefills3[[#This Row],[patient_id]])</f>
        <v>45832</v>
      </c>
      <c r="L1185" s="1">
        <f>TableRefills3[[#This Row],[refill_date]]+TableRefills3[[#This Row],[quantity_days]]</f>
        <v>45918</v>
      </c>
    </row>
    <row r="1186" spans="1:12" x14ac:dyDescent="0.25">
      <c r="A1186" t="s">
        <v>264</v>
      </c>
      <c r="B1186" t="s">
        <v>2494</v>
      </c>
      <c r="C1186" s="1">
        <v>45920</v>
      </c>
      <c r="D1186" s="9">
        <f t="shared" si="36"/>
        <v>4</v>
      </c>
      <c r="E1186">
        <v>28</v>
      </c>
      <c r="F1186" s="1">
        <f t="shared" si="37"/>
        <v>45890</v>
      </c>
      <c r="G1186" s="1">
        <f>IF(TableRefills3[[#This Row],[prev_refill_days]]="","",TableRefills3[[#This Row],[prev_refill_days]]+TableRefills3[[#This Row],[quantity_days]])</f>
        <v>45918</v>
      </c>
      <c r="H1186">
        <f>IF(TableRefills3[[#This Row],[prev_refill_end]]="","",TableRefills3[[#This Row],[refill_date]]-TableRefills3[[#This Row],[prev_refill_end]])</f>
        <v>2</v>
      </c>
      <c r="I1186">
        <f>IF(TableRefills3[[#This Row],[gap_days]]="",0,IF(TableRefills3[[#This Row],[gap_days]]&gt;30,1,0))</f>
        <v>0</v>
      </c>
      <c r="J1186">
        <f>_xlfn.MAXIFS(TableRefills3[discountinuation_flag], TableRefills3[patient_id], A1186)</f>
        <v>0</v>
      </c>
      <c r="K1186" s="1">
        <f>_xlfn.MINIFS(C:C,A:A,TableRefills3[[#This Row],[patient_id]])</f>
        <v>45832</v>
      </c>
      <c r="L1186" s="1">
        <f>TableRefills3[[#This Row],[refill_date]]+TableRefills3[[#This Row],[quantity_days]]</f>
        <v>45948</v>
      </c>
    </row>
    <row r="1187" spans="1:12" x14ac:dyDescent="0.25">
      <c r="A1187" t="s">
        <v>264</v>
      </c>
      <c r="B1187" t="s">
        <v>2494</v>
      </c>
      <c r="C1187" s="1">
        <v>45951</v>
      </c>
      <c r="D1187" s="9">
        <f t="shared" si="36"/>
        <v>5</v>
      </c>
      <c r="E1187">
        <v>28</v>
      </c>
      <c r="F1187" s="1">
        <f t="shared" si="37"/>
        <v>45920</v>
      </c>
      <c r="G1187" s="1">
        <f>IF(TableRefills3[[#This Row],[prev_refill_days]]="","",TableRefills3[[#This Row],[prev_refill_days]]+TableRefills3[[#This Row],[quantity_days]])</f>
        <v>45948</v>
      </c>
      <c r="H1187">
        <f>IF(TableRefills3[[#This Row],[prev_refill_end]]="","",TableRefills3[[#This Row],[refill_date]]-TableRefills3[[#This Row],[prev_refill_end]])</f>
        <v>3</v>
      </c>
      <c r="I1187">
        <f>IF(TableRefills3[[#This Row],[gap_days]]="",0,IF(TableRefills3[[#This Row],[gap_days]]&gt;30,1,0))</f>
        <v>0</v>
      </c>
      <c r="J1187">
        <f>_xlfn.MAXIFS(TableRefills3[discountinuation_flag], TableRefills3[patient_id], A1187)</f>
        <v>0</v>
      </c>
      <c r="K1187" s="1">
        <f>_xlfn.MINIFS(C:C,A:A,TableRefills3[[#This Row],[patient_id]])</f>
        <v>45832</v>
      </c>
      <c r="L1187" s="1">
        <f>TableRefills3[[#This Row],[refill_date]]+TableRefills3[[#This Row],[quantity_days]]</f>
        <v>45979</v>
      </c>
    </row>
    <row r="1188" spans="1:12" x14ac:dyDescent="0.25">
      <c r="A1188" t="s">
        <v>265</v>
      </c>
      <c r="B1188" t="s">
        <v>2500</v>
      </c>
      <c r="C1188" s="1">
        <v>45705</v>
      </c>
      <c r="D1188" s="9">
        <f t="shared" si="36"/>
        <v>1</v>
      </c>
      <c r="E1188">
        <v>30</v>
      </c>
      <c r="F1188" s="1" t="str">
        <f t="shared" si="37"/>
        <v/>
      </c>
      <c r="G1188" s="1" t="str">
        <f>IF(TableRefills3[[#This Row],[prev_refill_days]]="","",TableRefills3[[#This Row],[prev_refill_days]]+TableRefills3[[#This Row],[quantity_days]])</f>
        <v/>
      </c>
      <c r="H1188" t="str">
        <f>IF(TableRefills3[[#This Row],[prev_refill_end]]="","",TableRefills3[[#This Row],[refill_date]]-TableRefills3[[#This Row],[prev_refill_end]])</f>
        <v/>
      </c>
      <c r="I1188">
        <f>IF(TableRefills3[[#This Row],[gap_days]]="",0,IF(TableRefills3[[#This Row],[gap_days]]&gt;30,1,0))</f>
        <v>0</v>
      </c>
      <c r="J1188">
        <f>_xlfn.MAXIFS(TableRefills3[discountinuation_flag], TableRefills3[patient_id], A1188)</f>
        <v>0</v>
      </c>
      <c r="K1188" s="1">
        <f>_xlfn.MINIFS(C:C,A:A,TableRefills3[[#This Row],[patient_id]])</f>
        <v>45705</v>
      </c>
      <c r="L1188" s="1">
        <f>TableRefills3[[#This Row],[refill_date]]+TableRefills3[[#This Row],[quantity_days]]</f>
        <v>45735</v>
      </c>
    </row>
    <row r="1189" spans="1:12" x14ac:dyDescent="0.25">
      <c r="A1189" t="s">
        <v>265</v>
      </c>
      <c r="B1189" t="s">
        <v>2500</v>
      </c>
      <c r="C1189" s="1">
        <v>45737</v>
      </c>
      <c r="D1189" s="9">
        <f t="shared" si="36"/>
        <v>2</v>
      </c>
      <c r="E1189">
        <v>30</v>
      </c>
      <c r="F1189" s="1">
        <f t="shared" si="37"/>
        <v>45705</v>
      </c>
      <c r="G1189" s="1">
        <f>IF(TableRefills3[[#This Row],[prev_refill_days]]="","",TableRefills3[[#This Row],[prev_refill_days]]+TableRefills3[[#This Row],[quantity_days]])</f>
        <v>45735</v>
      </c>
      <c r="H1189">
        <f>IF(TableRefills3[[#This Row],[prev_refill_end]]="","",TableRefills3[[#This Row],[refill_date]]-TableRefills3[[#This Row],[prev_refill_end]])</f>
        <v>2</v>
      </c>
      <c r="I1189">
        <f>IF(TableRefills3[[#This Row],[gap_days]]="",0,IF(TableRefills3[[#This Row],[gap_days]]&gt;30,1,0))</f>
        <v>0</v>
      </c>
      <c r="J1189">
        <f>_xlfn.MAXIFS(TableRefills3[discountinuation_flag], TableRefills3[patient_id], A1189)</f>
        <v>0</v>
      </c>
      <c r="K1189" s="1">
        <f>_xlfn.MINIFS(C:C,A:A,TableRefills3[[#This Row],[patient_id]])</f>
        <v>45705</v>
      </c>
      <c r="L1189" s="1">
        <f>TableRefills3[[#This Row],[refill_date]]+TableRefills3[[#This Row],[quantity_days]]</f>
        <v>45767</v>
      </c>
    </row>
    <row r="1190" spans="1:12" x14ac:dyDescent="0.25">
      <c r="A1190" t="s">
        <v>265</v>
      </c>
      <c r="B1190" t="s">
        <v>2500</v>
      </c>
      <c r="C1190" s="1">
        <v>45765</v>
      </c>
      <c r="D1190" s="9">
        <f t="shared" si="36"/>
        <v>3</v>
      </c>
      <c r="E1190">
        <v>30</v>
      </c>
      <c r="F1190" s="1">
        <f t="shared" si="37"/>
        <v>45737</v>
      </c>
      <c r="G1190" s="1">
        <f>IF(TableRefills3[[#This Row],[prev_refill_days]]="","",TableRefills3[[#This Row],[prev_refill_days]]+TableRefills3[[#This Row],[quantity_days]])</f>
        <v>45767</v>
      </c>
      <c r="H1190">
        <f>IF(TableRefills3[[#This Row],[prev_refill_end]]="","",TableRefills3[[#This Row],[refill_date]]-TableRefills3[[#This Row],[prev_refill_end]])</f>
        <v>-2</v>
      </c>
      <c r="I1190">
        <f>IF(TableRefills3[[#This Row],[gap_days]]="",0,IF(TableRefills3[[#This Row],[gap_days]]&gt;30,1,0))</f>
        <v>0</v>
      </c>
      <c r="J1190">
        <f>_xlfn.MAXIFS(TableRefills3[discountinuation_flag], TableRefills3[patient_id], A1190)</f>
        <v>0</v>
      </c>
      <c r="K1190" s="1">
        <f>_xlfn.MINIFS(C:C,A:A,TableRefills3[[#This Row],[patient_id]])</f>
        <v>45705</v>
      </c>
      <c r="L1190" s="1">
        <f>TableRefills3[[#This Row],[refill_date]]+TableRefills3[[#This Row],[quantity_days]]</f>
        <v>45795</v>
      </c>
    </row>
    <row r="1191" spans="1:12" x14ac:dyDescent="0.25">
      <c r="A1191" t="s">
        <v>265</v>
      </c>
      <c r="B1191" t="s">
        <v>2500</v>
      </c>
      <c r="C1191" s="1">
        <v>45798</v>
      </c>
      <c r="D1191" s="9">
        <f t="shared" si="36"/>
        <v>4</v>
      </c>
      <c r="E1191">
        <v>30</v>
      </c>
      <c r="F1191" s="1">
        <f t="shared" si="37"/>
        <v>45765</v>
      </c>
      <c r="G1191" s="1">
        <f>IF(TableRefills3[[#This Row],[prev_refill_days]]="","",TableRefills3[[#This Row],[prev_refill_days]]+TableRefills3[[#This Row],[quantity_days]])</f>
        <v>45795</v>
      </c>
      <c r="H1191">
        <f>IF(TableRefills3[[#This Row],[prev_refill_end]]="","",TableRefills3[[#This Row],[refill_date]]-TableRefills3[[#This Row],[prev_refill_end]])</f>
        <v>3</v>
      </c>
      <c r="I1191">
        <f>IF(TableRefills3[[#This Row],[gap_days]]="",0,IF(TableRefills3[[#This Row],[gap_days]]&gt;30,1,0))</f>
        <v>0</v>
      </c>
      <c r="J1191">
        <f>_xlfn.MAXIFS(TableRefills3[discountinuation_flag], TableRefills3[patient_id], A1191)</f>
        <v>0</v>
      </c>
      <c r="K1191" s="1">
        <f>_xlfn.MINIFS(C:C,A:A,TableRefills3[[#This Row],[patient_id]])</f>
        <v>45705</v>
      </c>
      <c r="L1191" s="1">
        <f>TableRefills3[[#This Row],[refill_date]]+TableRefills3[[#This Row],[quantity_days]]</f>
        <v>45828</v>
      </c>
    </row>
    <row r="1192" spans="1:12" x14ac:dyDescent="0.25">
      <c r="A1192" t="s">
        <v>266</v>
      </c>
      <c r="B1192" t="s">
        <v>2505</v>
      </c>
      <c r="C1192" s="1">
        <v>45789</v>
      </c>
      <c r="D1192" s="9">
        <f t="shared" si="36"/>
        <v>1</v>
      </c>
      <c r="E1192">
        <v>30</v>
      </c>
      <c r="F1192" s="1" t="str">
        <f t="shared" si="37"/>
        <v/>
      </c>
      <c r="G1192" s="1" t="str">
        <f>IF(TableRefills3[[#This Row],[prev_refill_days]]="","",TableRefills3[[#This Row],[prev_refill_days]]+TableRefills3[[#This Row],[quantity_days]])</f>
        <v/>
      </c>
      <c r="H1192" t="str">
        <f>IF(TableRefills3[[#This Row],[prev_refill_end]]="","",TableRefills3[[#This Row],[refill_date]]-TableRefills3[[#This Row],[prev_refill_end]])</f>
        <v/>
      </c>
      <c r="I1192">
        <f>IF(TableRefills3[[#This Row],[gap_days]]="",0,IF(TableRefills3[[#This Row],[gap_days]]&gt;30,1,0))</f>
        <v>0</v>
      </c>
      <c r="J1192">
        <f>_xlfn.MAXIFS(TableRefills3[discountinuation_flag], TableRefills3[patient_id], A1192)</f>
        <v>0</v>
      </c>
      <c r="K1192" s="1">
        <f>_xlfn.MINIFS(C:C,A:A,TableRefills3[[#This Row],[patient_id]])</f>
        <v>45789</v>
      </c>
      <c r="L1192" s="1">
        <f>TableRefills3[[#This Row],[refill_date]]+TableRefills3[[#This Row],[quantity_days]]</f>
        <v>45819</v>
      </c>
    </row>
    <row r="1193" spans="1:12" x14ac:dyDescent="0.25">
      <c r="A1193" t="s">
        <v>266</v>
      </c>
      <c r="B1193" t="s">
        <v>2505</v>
      </c>
      <c r="C1193" s="1">
        <v>45819</v>
      </c>
      <c r="D1193" s="9">
        <f t="shared" si="36"/>
        <v>2</v>
      </c>
      <c r="E1193">
        <v>30</v>
      </c>
      <c r="F1193" s="1">
        <f t="shared" si="37"/>
        <v>45789</v>
      </c>
      <c r="G1193" s="1">
        <f>IF(TableRefills3[[#This Row],[prev_refill_days]]="","",TableRefills3[[#This Row],[prev_refill_days]]+TableRefills3[[#This Row],[quantity_days]])</f>
        <v>45819</v>
      </c>
      <c r="H1193">
        <f>IF(TableRefills3[[#This Row],[prev_refill_end]]="","",TableRefills3[[#This Row],[refill_date]]-TableRefills3[[#This Row],[prev_refill_end]])</f>
        <v>0</v>
      </c>
      <c r="I1193">
        <f>IF(TableRefills3[[#This Row],[gap_days]]="",0,IF(TableRefills3[[#This Row],[gap_days]]&gt;30,1,0))</f>
        <v>0</v>
      </c>
      <c r="J1193">
        <f>_xlfn.MAXIFS(TableRefills3[discountinuation_flag], TableRefills3[patient_id], A1193)</f>
        <v>0</v>
      </c>
      <c r="K1193" s="1">
        <f>_xlfn.MINIFS(C:C,A:A,TableRefills3[[#This Row],[patient_id]])</f>
        <v>45789</v>
      </c>
      <c r="L1193" s="1">
        <f>TableRefills3[[#This Row],[refill_date]]+TableRefills3[[#This Row],[quantity_days]]</f>
        <v>45849</v>
      </c>
    </row>
    <row r="1194" spans="1:12" x14ac:dyDescent="0.25">
      <c r="A1194" t="s">
        <v>266</v>
      </c>
      <c r="B1194" t="s">
        <v>2505</v>
      </c>
      <c r="C1194" s="1">
        <v>45851</v>
      </c>
      <c r="D1194" s="9">
        <f t="shared" si="36"/>
        <v>3</v>
      </c>
      <c r="E1194">
        <v>30</v>
      </c>
      <c r="F1194" s="1">
        <f t="shared" si="37"/>
        <v>45819</v>
      </c>
      <c r="G1194" s="1">
        <f>IF(TableRefills3[[#This Row],[prev_refill_days]]="","",TableRefills3[[#This Row],[prev_refill_days]]+TableRefills3[[#This Row],[quantity_days]])</f>
        <v>45849</v>
      </c>
      <c r="H1194">
        <f>IF(TableRefills3[[#This Row],[prev_refill_end]]="","",TableRefills3[[#This Row],[refill_date]]-TableRefills3[[#This Row],[prev_refill_end]])</f>
        <v>2</v>
      </c>
      <c r="I1194">
        <f>IF(TableRefills3[[#This Row],[gap_days]]="",0,IF(TableRefills3[[#This Row],[gap_days]]&gt;30,1,0))</f>
        <v>0</v>
      </c>
      <c r="J1194">
        <f>_xlfn.MAXIFS(TableRefills3[discountinuation_flag], TableRefills3[patient_id], A1194)</f>
        <v>0</v>
      </c>
      <c r="K1194" s="1">
        <f>_xlfn.MINIFS(C:C,A:A,TableRefills3[[#This Row],[patient_id]])</f>
        <v>45789</v>
      </c>
      <c r="L1194" s="1">
        <f>TableRefills3[[#This Row],[refill_date]]+TableRefills3[[#This Row],[quantity_days]]</f>
        <v>45881</v>
      </c>
    </row>
    <row r="1195" spans="1:12" x14ac:dyDescent="0.25">
      <c r="A1195" t="s">
        <v>266</v>
      </c>
      <c r="B1195" t="s">
        <v>2505</v>
      </c>
      <c r="C1195" s="1">
        <v>45882</v>
      </c>
      <c r="D1195" s="9">
        <f t="shared" si="36"/>
        <v>4</v>
      </c>
      <c r="E1195">
        <v>30</v>
      </c>
      <c r="F1195" s="1">
        <f t="shared" si="37"/>
        <v>45851</v>
      </c>
      <c r="G1195" s="1">
        <f>IF(TableRefills3[[#This Row],[prev_refill_days]]="","",TableRefills3[[#This Row],[prev_refill_days]]+TableRefills3[[#This Row],[quantity_days]])</f>
        <v>45881</v>
      </c>
      <c r="H1195">
        <f>IF(TableRefills3[[#This Row],[prev_refill_end]]="","",TableRefills3[[#This Row],[refill_date]]-TableRefills3[[#This Row],[prev_refill_end]])</f>
        <v>1</v>
      </c>
      <c r="I1195">
        <f>IF(TableRefills3[[#This Row],[gap_days]]="",0,IF(TableRefills3[[#This Row],[gap_days]]&gt;30,1,0))</f>
        <v>0</v>
      </c>
      <c r="J1195">
        <f>_xlfn.MAXIFS(TableRefills3[discountinuation_flag], TableRefills3[patient_id], A1195)</f>
        <v>0</v>
      </c>
      <c r="K1195" s="1">
        <f>_xlfn.MINIFS(C:C,A:A,TableRefills3[[#This Row],[patient_id]])</f>
        <v>45789</v>
      </c>
      <c r="L1195" s="1">
        <f>TableRefills3[[#This Row],[refill_date]]+TableRefills3[[#This Row],[quantity_days]]</f>
        <v>45912</v>
      </c>
    </row>
    <row r="1196" spans="1:12" x14ac:dyDescent="0.25">
      <c r="A1196" t="s">
        <v>267</v>
      </c>
      <c r="B1196" t="s">
        <v>2510</v>
      </c>
      <c r="C1196" s="1">
        <v>45754</v>
      </c>
      <c r="D1196" s="9">
        <f t="shared" si="36"/>
        <v>1</v>
      </c>
      <c r="E1196">
        <v>30</v>
      </c>
      <c r="F1196" s="1" t="str">
        <f t="shared" si="37"/>
        <v/>
      </c>
      <c r="G1196" s="1" t="str">
        <f>IF(TableRefills3[[#This Row],[prev_refill_days]]="","",TableRefills3[[#This Row],[prev_refill_days]]+TableRefills3[[#This Row],[quantity_days]])</f>
        <v/>
      </c>
      <c r="H1196" t="str">
        <f>IF(TableRefills3[[#This Row],[prev_refill_end]]="","",TableRefills3[[#This Row],[refill_date]]-TableRefills3[[#This Row],[prev_refill_end]])</f>
        <v/>
      </c>
      <c r="I1196">
        <f>IF(TableRefills3[[#This Row],[gap_days]]="",0,IF(TableRefills3[[#This Row],[gap_days]]&gt;30,1,0))</f>
        <v>0</v>
      </c>
      <c r="J1196">
        <f>_xlfn.MAXIFS(TableRefills3[discountinuation_flag], TableRefills3[patient_id], A1196)</f>
        <v>0</v>
      </c>
      <c r="K1196" s="1">
        <f>_xlfn.MINIFS(C:C,A:A,TableRefills3[[#This Row],[patient_id]])</f>
        <v>45754</v>
      </c>
      <c r="L1196" s="1">
        <f>TableRefills3[[#This Row],[refill_date]]+TableRefills3[[#This Row],[quantity_days]]</f>
        <v>45784</v>
      </c>
    </row>
    <row r="1197" spans="1:12" x14ac:dyDescent="0.25">
      <c r="A1197" t="s">
        <v>267</v>
      </c>
      <c r="B1197" t="s">
        <v>2510</v>
      </c>
      <c r="C1197" s="1">
        <v>45781</v>
      </c>
      <c r="D1197" s="9">
        <f t="shared" si="36"/>
        <v>2</v>
      </c>
      <c r="E1197">
        <v>30</v>
      </c>
      <c r="F1197" s="1">
        <f t="shared" si="37"/>
        <v>45754</v>
      </c>
      <c r="G1197" s="1">
        <f>IF(TableRefills3[[#This Row],[prev_refill_days]]="","",TableRefills3[[#This Row],[prev_refill_days]]+TableRefills3[[#This Row],[quantity_days]])</f>
        <v>45784</v>
      </c>
      <c r="H1197">
        <f>IF(TableRefills3[[#This Row],[prev_refill_end]]="","",TableRefills3[[#This Row],[refill_date]]-TableRefills3[[#This Row],[prev_refill_end]])</f>
        <v>-3</v>
      </c>
      <c r="I1197">
        <f>IF(TableRefills3[[#This Row],[gap_days]]="",0,IF(TableRefills3[[#This Row],[gap_days]]&gt;30,1,0))</f>
        <v>0</v>
      </c>
      <c r="J1197">
        <f>_xlfn.MAXIFS(TableRefills3[discountinuation_flag], TableRefills3[patient_id], A1197)</f>
        <v>0</v>
      </c>
      <c r="K1197" s="1">
        <f>_xlfn.MINIFS(C:C,A:A,TableRefills3[[#This Row],[patient_id]])</f>
        <v>45754</v>
      </c>
      <c r="L1197" s="1">
        <f>TableRefills3[[#This Row],[refill_date]]+TableRefills3[[#This Row],[quantity_days]]</f>
        <v>45811</v>
      </c>
    </row>
    <row r="1198" spans="1:12" x14ac:dyDescent="0.25">
      <c r="A1198" t="s">
        <v>267</v>
      </c>
      <c r="B1198" t="s">
        <v>2510</v>
      </c>
      <c r="C1198" s="1">
        <v>45812</v>
      </c>
      <c r="D1198" s="9">
        <f t="shared" si="36"/>
        <v>3</v>
      </c>
      <c r="E1198">
        <v>30</v>
      </c>
      <c r="F1198" s="1">
        <f t="shared" si="37"/>
        <v>45781</v>
      </c>
      <c r="G1198" s="1">
        <f>IF(TableRefills3[[#This Row],[prev_refill_days]]="","",TableRefills3[[#This Row],[prev_refill_days]]+TableRefills3[[#This Row],[quantity_days]])</f>
        <v>45811</v>
      </c>
      <c r="H1198">
        <f>IF(TableRefills3[[#This Row],[prev_refill_end]]="","",TableRefills3[[#This Row],[refill_date]]-TableRefills3[[#This Row],[prev_refill_end]])</f>
        <v>1</v>
      </c>
      <c r="I1198">
        <f>IF(TableRefills3[[#This Row],[gap_days]]="",0,IF(TableRefills3[[#This Row],[gap_days]]&gt;30,1,0))</f>
        <v>0</v>
      </c>
      <c r="J1198">
        <f>_xlfn.MAXIFS(TableRefills3[discountinuation_flag], TableRefills3[patient_id], A1198)</f>
        <v>0</v>
      </c>
      <c r="K1198" s="1">
        <f>_xlfn.MINIFS(C:C,A:A,TableRefills3[[#This Row],[patient_id]])</f>
        <v>45754</v>
      </c>
      <c r="L1198" s="1">
        <f>TableRefills3[[#This Row],[refill_date]]+TableRefills3[[#This Row],[quantity_days]]</f>
        <v>45842</v>
      </c>
    </row>
    <row r="1199" spans="1:12" x14ac:dyDescent="0.25">
      <c r="A1199" t="s">
        <v>267</v>
      </c>
      <c r="B1199" t="s">
        <v>2510</v>
      </c>
      <c r="C1199" s="1">
        <v>45839</v>
      </c>
      <c r="D1199" s="9">
        <f t="shared" si="36"/>
        <v>4</v>
      </c>
      <c r="E1199">
        <v>30</v>
      </c>
      <c r="F1199" s="1">
        <f t="shared" si="37"/>
        <v>45812</v>
      </c>
      <c r="G1199" s="1">
        <f>IF(TableRefills3[[#This Row],[prev_refill_days]]="","",TableRefills3[[#This Row],[prev_refill_days]]+TableRefills3[[#This Row],[quantity_days]])</f>
        <v>45842</v>
      </c>
      <c r="H1199">
        <f>IF(TableRefills3[[#This Row],[prev_refill_end]]="","",TableRefills3[[#This Row],[refill_date]]-TableRefills3[[#This Row],[prev_refill_end]])</f>
        <v>-3</v>
      </c>
      <c r="I1199">
        <f>IF(TableRefills3[[#This Row],[gap_days]]="",0,IF(TableRefills3[[#This Row],[gap_days]]&gt;30,1,0))</f>
        <v>0</v>
      </c>
      <c r="J1199">
        <f>_xlfn.MAXIFS(TableRefills3[discountinuation_flag], TableRefills3[patient_id], A1199)</f>
        <v>0</v>
      </c>
      <c r="K1199" s="1">
        <f>_xlfn.MINIFS(C:C,A:A,TableRefills3[[#This Row],[patient_id]])</f>
        <v>45754</v>
      </c>
      <c r="L1199" s="1">
        <f>TableRefills3[[#This Row],[refill_date]]+TableRefills3[[#This Row],[quantity_days]]</f>
        <v>45869</v>
      </c>
    </row>
    <row r="1200" spans="1:12" x14ac:dyDescent="0.25">
      <c r="A1200" t="s">
        <v>267</v>
      </c>
      <c r="B1200" t="s">
        <v>2510</v>
      </c>
      <c r="C1200" s="1">
        <v>45867</v>
      </c>
      <c r="D1200" s="9">
        <f t="shared" si="36"/>
        <v>5</v>
      </c>
      <c r="E1200">
        <v>30</v>
      </c>
      <c r="F1200" s="1">
        <f t="shared" si="37"/>
        <v>45839</v>
      </c>
      <c r="G1200" s="1">
        <f>IF(TableRefills3[[#This Row],[prev_refill_days]]="","",TableRefills3[[#This Row],[prev_refill_days]]+TableRefills3[[#This Row],[quantity_days]])</f>
        <v>45869</v>
      </c>
      <c r="H1200">
        <f>IF(TableRefills3[[#This Row],[prev_refill_end]]="","",TableRefills3[[#This Row],[refill_date]]-TableRefills3[[#This Row],[prev_refill_end]])</f>
        <v>-2</v>
      </c>
      <c r="I1200">
        <f>IF(TableRefills3[[#This Row],[gap_days]]="",0,IF(TableRefills3[[#This Row],[gap_days]]&gt;30,1,0))</f>
        <v>0</v>
      </c>
      <c r="J1200">
        <f>_xlfn.MAXIFS(TableRefills3[discountinuation_flag], TableRefills3[patient_id], A1200)</f>
        <v>0</v>
      </c>
      <c r="K1200" s="1">
        <f>_xlfn.MINIFS(C:C,A:A,TableRefills3[[#This Row],[patient_id]])</f>
        <v>45754</v>
      </c>
      <c r="L1200" s="1">
        <f>TableRefills3[[#This Row],[refill_date]]+TableRefills3[[#This Row],[quantity_days]]</f>
        <v>45897</v>
      </c>
    </row>
    <row r="1201" spans="1:12" x14ac:dyDescent="0.25">
      <c r="A1201" t="s">
        <v>267</v>
      </c>
      <c r="B1201" t="s">
        <v>2510</v>
      </c>
      <c r="C1201" s="1">
        <v>45896</v>
      </c>
      <c r="D1201" s="9">
        <f t="shared" si="36"/>
        <v>6</v>
      </c>
      <c r="E1201">
        <v>30</v>
      </c>
      <c r="F1201" s="1">
        <f t="shared" si="37"/>
        <v>45867</v>
      </c>
      <c r="G1201" s="1">
        <f>IF(TableRefills3[[#This Row],[prev_refill_days]]="","",TableRefills3[[#This Row],[prev_refill_days]]+TableRefills3[[#This Row],[quantity_days]])</f>
        <v>45897</v>
      </c>
      <c r="H1201">
        <f>IF(TableRefills3[[#This Row],[prev_refill_end]]="","",TableRefills3[[#This Row],[refill_date]]-TableRefills3[[#This Row],[prev_refill_end]])</f>
        <v>-1</v>
      </c>
      <c r="I1201">
        <f>IF(TableRefills3[[#This Row],[gap_days]]="",0,IF(TableRefills3[[#This Row],[gap_days]]&gt;30,1,0))</f>
        <v>0</v>
      </c>
      <c r="J1201">
        <f>_xlfn.MAXIFS(TableRefills3[discountinuation_flag], TableRefills3[patient_id], A1201)</f>
        <v>0</v>
      </c>
      <c r="K1201" s="1">
        <f>_xlfn.MINIFS(C:C,A:A,TableRefills3[[#This Row],[patient_id]])</f>
        <v>45754</v>
      </c>
      <c r="L1201" s="1">
        <f>TableRefills3[[#This Row],[refill_date]]+TableRefills3[[#This Row],[quantity_days]]</f>
        <v>45926</v>
      </c>
    </row>
    <row r="1202" spans="1:12" x14ac:dyDescent="0.25">
      <c r="A1202" t="s">
        <v>268</v>
      </c>
      <c r="B1202" t="s">
        <v>2517</v>
      </c>
      <c r="C1202" s="1">
        <v>45767</v>
      </c>
      <c r="D1202" s="9">
        <f t="shared" si="36"/>
        <v>1</v>
      </c>
      <c r="E1202">
        <v>28</v>
      </c>
      <c r="F1202" s="1" t="str">
        <f t="shared" si="37"/>
        <v/>
      </c>
      <c r="G1202" s="1" t="str">
        <f>IF(TableRefills3[[#This Row],[prev_refill_days]]="","",TableRefills3[[#This Row],[prev_refill_days]]+TableRefills3[[#This Row],[quantity_days]])</f>
        <v/>
      </c>
      <c r="H1202" t="str">
        <f>IF(TableRefills3[[#This Row],[prev_refill_end]]="","",TableRefills3[[#This Row],[refill_date]]-TableRefills3[[#This Row],[prev_refill_end]])</f>
        <v/>
      </c>
      <c r="I1202">
        <f>IF(TableRefills3[[#This Row],[gap_days]]="",0,IF(TableRefills3[[#This Row],[gap_days]]&gt;30,1,0))</f>
        <v>0</v>
      </c>
      <c r="J1202">
        <f>_xlfn.MAXIFS(TableRefills3[discountinuation_flag], TableRefills3[patient_id], A1202)</f>
        <v>0</v>
      </c>
      <c r="K1202" s="1">
        <f>_xlfn.MINIFS(C:C,A:A,TableRefills3[[#This Row],[patient_id]])</f>
        <v>45767</v>
      </c>
      <c r="L1202" s="1">
        <f>TableRefills3[[#This Row],[refill_date]]+TableRefills3[[#This Row],[quantity_days]]</f>
        <v>45795</v>
      </c>
    </row>
    <row r="1203" spans="1:12" x14ac:dyDescent="0.25">
      <c r="A1203" t="s">
        <v>268</v>
      </c>
      <c r="B1203" t="s">
        <v>2517</v>
      </c>
      <c r="C1203" s="1">
        <v>45792</v>
      </c>
      <c r="D1203" s="9">
        <f t="shared" si="36"/>
        <v>2</v>
      </c>
      <c r="E1203">
        <v>28</v>
      </c>
      <c r="F1203" s="1">
        <f t="shared" si="37"/>
        <v>45767</v>
      </c>
      <c r="G1203" s="1">
        <f>IF(TableRefills3[[#This Row],[prev_refill_days]]="","",TableRefills3[[#This Row],[prev_refill_days]]+TableRefills3[[#This Row],[quantity_days]])</f>
        <v>45795</v>
      </c>
      <c r="H1203">
        <f>IF(TableRefills3[[#This Row],[prev_refill_end]]="","",TableRefills3[[#This Row],[refill_date]]-TableRefills3[[#This Row],[prev_refill_end]])</f>
        <v>-3</v>
      </c>
      <c r="I1203">
        <f>IF(TableRefills3[[#This Row],[gap_days]]="",0,IF(TableRefills3[[#This Row],[gap_days]]&gt;30,1,0))</f>
        <v>0</v>
      </c>
      <c r="J1203">
        <f>_xlfn.MAXIFS(TableRefills3[discountinuation_flag], TableRefills3[patient_id], A1203)</f>
        <v>0</v>
      </c>
      <c r="K1203" s="1">
        <f>_xlfn.MINIFS(C:C,A:A,TableRefills3[[#This Row],[patient_id]])</f>
        <v>45767</v>
      </c>
      <c r="L1203" s="1">
        <f>TableRefills3[[#This Row],[refill_date]]+TableRefills3[[#This Row],[quantity_days]]</f>
        <v>45820</v>
      </c>
    </row>
    <row r="1204" spans="1:12" x14ac:dyDescent="0.25">
      <c r="A1204" t="s">
        <v>268</v>
      </c>
      <c r="B1204" t="s">
        <v>2517</v>
      </c>
      <c r="C1204" s="1">
        <v>45818</v>
      </c>
      <c r="D1204" s="9">
        <f t="shared" si="36"/>
        <v>3</v>
      </c>
      <c r="E1204">
        <v>28</v>
      </c>
      <c r="F1204" s="1">
        <f t="shared" si="37"/>
        <v>45792</v>
      </c>
      <c r="G1204" s="1">
        <f>IF(TableRefills3[[#This Row],[prev_refill_days]]="","",TableRefills3[[#This Row],[prev_refill_days]]+TableRefills3[[#This Row],[quantity_days]])</f>
        <v>45820</v>
      </c>
      <c r="H1204">
        <f>IF(TableRefills3[[#This Row],[prev_refill_end]]="","",TableRefills3[[#This Row],[refill_date]]-TableRefills3[[#This Row],[prev_refill_end]])</f>
        <v>-2</v>
      </c>
      <c r="I1204">
        <f>IF(TableRefills3[[#This Row],[gap_days]]="",0,IF(TableRefills3[[#This Row],[gap_days]]&gt;30,1,0))</f>
        <v>0</v>
      </c>
      <c r="J1204">
        <f>_xlfn.MAXIFS(TableRefills3[discountinuation_flag], TableRefills3[patient_id], A1204)</f>
        <v>0</v>
      </c>
      <c r="K1204" s="1">
        <f>_xlfn.MINIFS(C:C,A:A,TableRefills3[[#This Row],[patient_id]])</f>
        <v>45767</v>
      </c>
      <c r="L1204" s="1">
        <f>TableRefills3[[#This Row],[refill_date]]+TableRefills3[[#This Row],[quantity_days]]</f>
        <v>45846</v>
      </c>
    </row>
    <row r="1205" spans="1:12" x14ac:dyDescent="0.25">
      <c r="A1205" t="s">
        <v>268</v>
      </c>
      <c r="B1205" t="s">
        <v>2517</v>
      </c>
      <c r="C1205" s="1">
        <v>45843</v>
      </c>
      <c r="D1205" s="9">
        <f t="shared" si="36"/>
        <v>4</v>
      </c>
      <c r="E1205">
        <v>28</v>
      </c>
      <c r="F1205" s="1">
        <f t="shared" si="37"/>
        <v>45818</v>
      </c>
      <c r="G1205" s="1">
        <f>IF(TableRefills3[[#This Row],[prev_refill_days]]="","",TableRefills3[[#This Row],[prev_refill_days]]+TableRefills3[[#This Row],[quantity_days]])</f>
        <v>45846</v>
      </c>
      <c r="H1205">
        <f>IF(TableRefills3[[#This Row],[prev_refill_end]]="","",TableRefills3[[#This Row],[refill_date]]-TableRefills3[[#This Row],[prev_refill_end]])</f>
        <v>-3</v>
      </c>
      <c r="I1205">
        <f>IF(TableRefills3[[#This Row],[gap_days]]="",0,IF(TableRefills3[[#This Row],[gap_days]]&gt;30,1,0))</f>
        <v>0</v>
      </c>
      <c r="J1205">
        <f>_xlfn.MAXIFS(TableRefills3[discountinuation_flag], TableRefills3[patient_id], A1205)</f>
        <v>0</v>
      </c>
      <c r="K1205" s="1">
        <f>_xlfn.MINIFS(C:C,A:A,TableRefills3[[#This Row],[patient_id]])</f>
        <v>45767</v>
      </c>
      <c r="L1205" s="1">
        <f>TableRefills3[[#This Row],[refill_date]]+TableRefills3[[#This Row],[quantity_days]]</f>
        <v>45871</v>
      </c>
    </row>
    <row r="1206" spans="1:12" x14ac:dyDescent="0.25">
      <c r="A1206" t="s">
        <v>268</v>
      </c>
      <c r="B1206" t="s">
        <v>2517</v>
      </c>
      <c r="C1206" s="1">
        <v>45870</v>
      </c>
      <c r="D1206" s="9">
        <f t="shared" si="36"/>
        <v>5</v>
      </c>
      <c r="E1206">
        <v>28</v>
      </c>
      <c r="F1206" s="1">
        <f t="shared" si="37"/>
        <v>45843</v>
      </c>
      <c r="G1206" s="1">
        <f>IF(TableRefills3[[#This Row],[prev_refill_days]]="","",TableRefills3[[#This Row],[prev_refill_days]]+TableRefills3[[#This Row],[quantity_days]])</f>
        <v>45871</v>
      </c>
      <c r="H1206">
        <f>IF(TableRefills3[[#This Row],[prev_refill_end]]="","",TableRefills3[[#This Row],[refill_date]]-TableRefills3[[#This Row],[prev_refill_end]])</f>
        <v>-1</v>
      </c>
      <c r="I1206">
        <f>IF(TableRefills3[[#This Row],[gap_days]]="",0,IF(TableRefills3[[#This Row],[gap_days]]&gt;30,1,0))</f>
        <v>0</v>
      </c>
      <c r="J1206">
        <f>_xlfn.MAXIFS(TableRefills3[discountinuation_flag], TableRefills3[patient_id], A1206)</f>
        <v>0</v>
      </c>
      <c r="K1206" s="1">
        <f>_xlfn.MINIFS(C:C,A:A,TableRefills3[[#This Row],[patient_id]])</f>
        <v>45767</v>
      </c>
      <c r="L1206" s="1">
        <f>TableRefills3[[#This Row],[refill_date]]+TableRefills3[[#This Row],[quantity_days]]</f>
        <v>45898</v>
      </c>
    </row>
    <row r="1207" spans="1:12" x14ac:dyDescent="0.25">
      <c r="A1207" t="s">
        <v>269</v>
      </c>
      <c r="B1207" t="s">
        <v>2523</v>
      </c>
      <c r="C1207" s="1">
        <v>45800</v>
      </c>
      <c r="D1207" s="9">
        <f t="shared" si="36"/>
        <v>1</v>
      </c>
      <c r="E1207">
        <v>30</v>
      </c>
      <c r="F1207" s="1" t="str">
        <f t="shared" si="37"/>
        <v/>
      </c>
      <c r="G1207" s="1" t="str">
        <f>IF(TableRefills3[[#This Row],[prev_refill_days]]="","",TableRefills3[[#This Row],[prev_refill_days]]+TableRefills3[[#This Row],[quantity_days]])</f>
        <v/>
      </c>
      <c r="H1207" t="str">
        <f>IF(TableRefills3[[#This Row],[prev_refill_end]]="","",TableRefills3[[#This Row],[refill_date]]-TableRefills3[[#This Row],[prev_refill_end]])</f>
        <v/>
      </c>
      <c r="I1207">
        <f>IF(TableRefills3[[#This Row],[gap_days]]="",0,IF(TableRefills3[[#This Row],[gap_days]]&gt;30,1,0))</f>
        <v>0</v>
      </c>
      <c r="J1207">
        <f>_xlfn.MAXIFS(TableRefills3[discountinuation_flag], TableRefills3[patient_id], A1207)</f>
        <v>0</v>
      </c>
      <c r="K1207" s="1">
        <f>_xlfn.MINIFS(C:C,A:A,TableRefills3[[#This Row],[patient_id]])</f>
        <v>45800</v>
      </c>
      <c r="L1207" s="1">
        <f>TableRefills3[[#This Row],[refill_date]]+TableRefills3[[#This Row],[quantity_days]]</f>
        <v>45830</v>
      </c>
    </row>
    <row r="1208" spans="1:12" x14ac:dyDescent="0.25">
      <c r="A1208" t="s">
        <v>269</v>
      </c>
      <c r="B1208" t="s">
        <v>2523</v>
      </c>
      <c r="C1208" s="1">
        <v>45827</v>
      </c>
      <c r="D1208" s="9">
        <f t="shared" si="36"/>
        <v>2</v>
      </c>
      <c r="E1208">
        <v>30</v>
      </c>
      <c r="F1208" s="1">
        <f t="shared" si="37"/>
        <v>45800</v>
      </c>
      <c r="G1208" s="1">
        <f>IF(TableRefills3[[#This Row],[prev_refill_days]]="","",TableRefills3[[#This Row],[prev_refill_days]]+TableRefills3[[#This Row],[quantity_days]])</f>
        <v>45830</v>
      </c>
      <c r="H1208">
        <f>IF(TableRefills3[[#This Row],[prev_refill_end]]="","",TableRefills3[[#This Row],[refill_date]]-TableRefills3[[#This Row],[prev_refill_end]])</f>
        <v>-3</v>
      </c>
      <c r="I1208">
        <f>IF(TableRefills3[[#This Row],[gap_days]]="",0,IF(TableRefills3[[#This Row],[gap_days]]&gt;30,1,0))</f>
        <v>0</v>
      </c>
      <c r="J1208">
        <f>_xlfn.MAXIFS(TableRefills3[discountinuation_flag], TableRefills3[patient_id], A1208)</f>
        <v>0</v>
      </c>
      <c r="K1208" s="1">
        <f>_xlfn.MINIFS(C:C,A:A,TableRefills3[[#This Row],[patient_id]])</f>
        <v>45800</v>
      </c>
      <c r="L1208" s="1">
        <f>TableRefills3[[#This Row],[refill_date]]+TableRefills3[[#This Row],[quantity_days]]</f>
        <v>45857</v>
      </c>
    </row>
    <row r="1209" spans="1:12" x14ac:dyDescent="0.25">
      <c r="A1209" t="s">
        <v>269</v>
      </c>
      <c r="B1209" t="s">
        <v>2523</v>
      </c>
      <c r="C1209" s="1">
        <v>45854</v>
      </c>
      <c r="D1209" s="9">
        <f t="shared" si="36"/>
        <v>3</v>
      </c>
      <c r="E1209">
        <v>30</v>
      </c>
      <c r="F1209" s="1">
        <f t="shared" si="37"/>
        <v>45827</v>
      </c>
      <c r="G1209" s="1">
        <f>IF(TableRefills3[[#This Row],[prev_refill_days]]="","",TableRefills3[[#This Row],[prev_refill_days]]+TableRefills3[[#This Row],[quantity_days]])</f>
        <v>45857</v>
      </c>
      <c r="H1209">
        <f>IF(TableRefills3[[#This Row],[prev_refill_end]]="","",TableRefills3[[#This Row],[refill_date]]-TableRefills3[[#This Row],[prev_refill_end]])</f>
        <v>-3</v>
      </c>
      <c r="I1209">
        <f>IF(TableRefills3[[#This Row],[gap_days]]="",0,IF(TableRefills3[[#This Row],[gap_days]]&gt;30,1,0))</f>
        <v>0</v>
      </c>
      <c r="J1209">
        <f>_xlfn.MAXIFS(TableRefills3[discountinuation_flag], TableRefills3[patient_id], A1209)</f>
        <v>0</v>
      </c>
      <c r="K1209" s="1">
        <f>_xlfn.MINIFS(C:C,A:A,TableRefills3[[#This Row],[patient_id]])</f>
        <v>45800</v>
      </c>
      <c r="L1209" s="1">
        <f>TableRefills3[[#This Row],[refill_date]]+TableRefills3[[#This Row],[quantity_days]]</f>
        <v>45884</v>
      </c>
    </row>
    <row r="1210" spans="1:12" x14ac:dyDescent="0.25">
      <c r="A1210" t="s">
        <v>269</v>
      </c>
      <c r="B1210" t="s">
        <v>2523</v>
      </c>
      <c r="C1210" s="1">
        <v>45884</v>
      </c>
      <c r="D1210" s="9">
        <f t="shared" si="36"/>
        <v>4</v>
      </c>
      <c r="E1210">
        <v>30</v>
      </c>
      <c r="F1210" s="1">
        <f t="shared" si="37"/>
        <v>45854</v>
      </c>
      <c r="G1210" s="1">
        <f>IF(TableRefills3[[#This Row],[prev_refill_days]]="","",TableRefills3[[#This Row],[prev_refill_days]]+TableRefills3[[#This Row],[quantity_days]])</f>
        <v>45884</v>
      </c>
      <c r="H1210">
        <f>IF(TableRefills3[[#This Row],[prev_refill_end]]="","",TableRefills3[[#This Row],[refill_date]]-TableRefills3[[#This Row],[prev_refill_end]])</f>
        <v>0</v>
      </c>
      <c r="I1210">
        <f>IF(TableRefills3[[#This Row],[gap_days]]="",0,IF(TableRefills3[[#This Row],[gap_days]]&gt;30,1,0))</f>
        <v>0</v>
      </c>
      <c r="J1210">
        <f>_xlfn.MAXIFS(TableRefills3[discountinuation_flag], TableRefills3[patient_id], A1210)</f>
        <v>0</v>
      </c>
      <c r="K1210" s="1">
        <f>_xlfn.MINIFS(C:C,A:A,TableRefills3[[#This Row],[patient_id]])</f>
        <v>45800</v>
      </c>
      <c r="L1210" s="1">
        <f>TableRefills3[[#This Row],[refill_date]]+TableRefills3[[#This Row],[quantity_days]]</f>
        <v>45914</v>
      </c>
    </row>
    <row r="1211" spans="1:12" x14ac:dyDescent="0.25">
      <c r="A1211" t="s">
        <v>269</v>
      </c>
      <c r="B1211" t="s">
        <v>2523</v>
      </c>
      <c r="C1211" s="1">
        <v>45915</v>
      </c>
      <c r="D1211" s="9">
        <f t="shared" si="36"/>
        <v>5</v>
      </c>
      <c r="E1211">
        <v>30</v>
      </c>
      <c r="F1211" s="1">
        <f t="shared" si="37"/>
        <v>45884</v>
      </c>
      <c r="G1211" s="1">
        <f>IF(TableRefills3[[#This Row],[prev_refill_days]]="","",TableRefills3[[#This Row],[prev_refill_days]]+TableRefills3[[#This Row],[quantity_days]])</f>
        <v>45914</v>
      </c>
      <c r="H1211">
        <f>IF(TableRefills3[[#This Row],[prev_refill_end]]="","",TableRefills3[[#This Row],[refill_date]]-TableRefills3[[#This Row],[prev_refill_end]])</f>
        <v>1</v>
      </c>
      <c r="I1211">
        <f>IF(TableRefills3[[#This Row],[gap_days]]="",0,IF(TableRefills3[[#This Row],[gap_days]]&gt;30,1,0))</f>
        <v>0</v>
      </c>
      <c r="J1211">
        <f>_xlfn.MAXIFS(TableRefills3[discountinuation_flag], TableRefills3[patient_id], A1211)</f>
        <v>0</v>
      </c>
      <c r="K1211" s="1">
        <f>_xlfn.MINIFS(C:C,A:A,TableRefills3[[#This Row],[patient_id]])</f>
        <v>45800</v>
      </c>
      <c r="L1211" s="1">
        <f>TableRefills3[[#This Row],[refill_date]]+TableRefills3[[#This Row],[quantity_days]]</f>
        <v>45945</v>
      </c>
    </row>
    <row r="1212" spans="1:12" x14ac:dyDescent="0.25">
      <c r="A1212" t="s">
        <v>269</v>
      </c>
      <c r="B1212" t="s">
        <v>2523</v>
      </c>
      <c r="C1212" s="1">
        <v>45946</v>
      </c>
      <c r="D1212" s="9">
        <f t="shared" si="36"/>
        <v>6</v>
      </c>
      <c r="E1212">
        <v>30</v>
      </c>
      <c r="F1212" s="1">
        <f t="shared" si="37"/>
        <v>45915</v>
      </c>
      <c r="G1212" s="1">
        <f>IF(TableRefills3[[#This Row],[prev_refill_days]]="","",TableRefills3[[#This Row],[prev_refill_days]]+TableRefills3[[#This Row],[quantity_days]])</f>
        <v>45945</v>
      </c>
      <c r="H1212">
        <f>IF(TableRefills3[[#This Row],[prev_refill_end]]="","",TableRefills3[[#This Row],[refill_date]]-TableRefills3[[#This Row],[prev_refill_end]])</f>
        <v>1</v>
      </c>
      <c r="I1212">
        <f>IF(TableRefills3[[#This Row],[gap_days]]="",0,IF(TableRefills3[[#This Row],[gap_days]]&gt;30,1,0))</f>
        <v>0</v>
      </c>
      <c r="J1212">
        <f>_xlfn.MAXIFS(TableRefills3[discountinuation_flag], TableRefills3[patient_id], A1212)</f>
        <v>0</v>
      </c>
      <c r="K1212" s="1">
        <f>_xlfn.MINIFS(C:C,A:A,TableRefills3[[#This Row],[patient_id]])</f>
        <v>45800</v>
      </c>
      <c r="L1212" s="1">
        <f>TableRefills3[[#This Row],[refill_date]]+TableRefills3[[#This Row],[quantity_days]]</f>
        <v>45976</v>
      </c>
    </row>
    <row r="1213" spans="1:12" x14ac:dyDescent="0.25">
      <c r="A1213" t="s">
        <v>270</v>
      </c>
      <c r="B1213" t="s">
        <v>2530</v>
      </c>
      <c r="C1213" s="1">
        <v>45691</v>
      </c>
      <c r="D1213" s="9">
        <f t="shared" si="36"/>
        <v>1</v>
      </c>
      <c r="E1213">
        <v>28</v>
      </c>
      <c r="F1213" s="1" t="str">
        <f t="shared" si="37"/>
        <v/>
      </c>
      <c r="G1213" s="1" t="str">
        <f>IF(TableRefills3[[#This Row],[prev_refill_days]]="","",TableRefills3[[#This Row],[prev_refill_days]]+TableRefills3[[#This Row],[quantity_days]])</f>
        <v/>
      </c>
      <c r="H1213" t="str">
        <f>IF(TableRefills3[[#This Row],[prev_refill_end]]="","",TableRefills3[[#This Row],[refill_date]]-TableRefills3[[#This Row],[prev_refill_end]])</f>
        <v/>
      </c>
      <c r="I1213">
        <f>IF(TableRefills3[[#This Row],[gap_days]]="",0,IF(TableRefills3[[#This Row],[gap_days]]&gt;30,1,0))</f>
        <v>0</v>
      </c>
      <c r="J1213">
        <f>_xlfn.MAXIFS(TableRefills3[discountinuation_flag], TableRefills3[patient_id], A1213)</f>
        <v>0</v>
      </c>
      <c r="K1213" s="1">
        <f>_xlfn.MINIFS(C:C,A:A,TableRefills3[[#This Row],[patient_id]])</f>
        <v>45691</v>
      </c>
      <c r="L1213" s="1">
        <f>TableRefills3[[#This Row],[refill_date]]+TableRefills3[[#This Row],[quantity_days]]</f>
        <v>45719</v>
      </c>
    </row>
    <row r="1214" spans="1:12" x14ac:dyDescent="0.25">
      <c r="A1214" t="s">
        <v>270</v>
      </c>
      <c r="B1214" t="s">
        <v>2530</v>
      </c>
      <c r="C1214" s="1">
        <v>45722</v>
      </c>
      <c r="D1214" s="9">
        <f t="shared" si="36"/>
        <v>2</v>
      </c>
      <c r="E1214">
        <v>28</v>
      </c>
      <c r="F1214" s="1">
        <f t="shared" si="37"/>
        <v>45691</v>
      </c>
      <c r="G1214" s="1">
        <f>IF(TableRefills3[[#This Row],[prev_refill_days]]="","",TableRefills3[[#This Row],[prev_refill_days]]+TableRefills3[[#This Row],[quantity_days]])</f>
        <v>45719</v>
      </c>
      <c r="H1214">
        <f>IF(TableRefills3[[#This Row],[prev_refill_end]]="","",TableRefills3[[#This Row],[refill_date]]-TableRefills3[[#This Row],[prev_refill_end]])</f>
        <v>3</v>
      </c>
      <c r="I1214">
        <f>IF(TableRefills3[[#This Row],[gap_days]]="",0,IF(TableRefills3[[#This Row],[gap_days]]&gt;30,1,0))</f>
        <v>0</v>
      </c>
      <c r="J1214">
        <f>_xlfn.MAXIFS(TableRefills3[discountinuation_flag], TableRefills3[patient_id], A1214)</f>
        <v>0</v>
      </c>
      <c r="K1214" s="1">
        <f>_xlfn.MINIFS(C:C,A:A,TableRefills3[[#This Row],[patient_id]])</f>
        <v>45691</v>
      </c>
      <c r="L1214" s="1">
        <f>TableRefills3[[#This Row],[refill_date]]+TableRefills3[[#This Row],[quantity_days]]</f>
        <v>45750</v>
      </c>
    </row>
    <row r="1215" spans="1:12" x14ac:dyDescent="0.25">
      <c r="A1215" t="s">
        <v>270</v>
      </c>
      <c r="B1215" t="s">
        <v>2530</v>
      </c>
      <c r="C1215" s="1">
        <v>45751</v>
      </c>
      <c r="D1215" s="9">
        <f t="shared" si="36"/>
        <v>3</v>
      </c>
      <c r="E1215">
        <v>28</v>
      </c>
      <c r="F1215" s="1">
        <f t="shared" si="37"/>
        <v>45722</v>
      </c>
      <c r="G1215" s="1">
        <f>IF(TableRefills3[[#This Row],[prev_refill_days]]="","",TableRefills3[[#This Row],[prev_refill_days]]+TableRefills3[[#This Row],[quantity_days]])</f>
        <v>45750</v>
      </c>
      <c r="H1215">
        <f>IF(TableRefills3[[#This Row],[prev_refill_end]]="","",TableRefills3[[#This Row],[refill_date]]-TableRefills3[[#This Row],[prev_refill_end]])</f>
        <v>1</v>
      </c>
      <c r="I1215">
        <f>IF(TableRefills3[[#This Row],[gap_days]]="",0,IF(TableRefills3[[#This Row],[gap_days]]&gt;30,1,0))</f>
        <v>0</v>
      </c>
      <c r="J1215">
        <f>_xlfn.MAXIFS(TableRefills3[discountinuation_flag], TableRefills3[patient_id], A1215)</f>
        <v>0</v>
      </c>
      <c r="K1215" s="1">
        <f>_xlfn.MINIFS(C:C,A:A,TableRefills3[[#This Row],[patient_id]])</f>
        <v>45691</v>
      </c>
      <c r="L1215" s="1">
        <f>TableRefills3[[#This Row],[refill_date]]+TableRefills3[[#This Row],[quantity_days]]</f>
        <v>45779</v>
      </c>
    </row>
    <row r="1216" spans="1:12" x14ac:dyDescent="0.25">
      <c r="A1216" t="s">
        <v>270</v>
      </c>
      <c r="B1216" t="s">
        <v>2530</v>
      </c>
      <c r="C1216" s="1">
        <v>45782</v>
      </c>
      <c r="D1216" s="9">
        <f t="shared" si="36"/>
        <v>4</v>
      </c>
      <c r="E1216">
        <v>28</v>
      </c>
      <c r="F1216" s="1">
        <f t="shared" si="37"/>
        <v>45751</v>
      </c>
      <c r="G1216" s="1">
        <f>IF(TableRefills3[[#This Row],[prev_refill_days]]="","",TableRefills3[[#This Row],[prev_refill_days]]+TableRefills3[[#This Row],[quantity_days]])</f>
        <v>45779</v>
      </c>
      <c r="H1216">
        <f>IF(TableRefills3[[#This Row],[prev_refill_end]]="","",TableRefills3[[#This Row],[refill_date]]-TableRefills3[[#This Row],[prev_refill_end]])</f>
        <v>3</v>
      </c>
      <c r="I1216">
        <f>IF(TableRefills3[[#This Row],[gap_days]]="",0,IF(TableRefills3[[#This Row],[gap_days]]&gt;30,1,0))</f>
        <v>0</v>
      </c>
      <c r="J1216">
        <f>_xlfn.MAXIFS(TableRefills3[discountinuation_flag], TableRefills3[patient_id], A1216)</f>
        <v>0</v>
      </c>
      <c r="K1216" s="1">
        <f>_xlfn.MINIFS(C:C,A:A,TableRefills3[[#This Row],[patient_id]])</f>
        <v>45691</v>
      </c>
      <c r="L1216" s="1">
        <f>TableRefills3[[#This Row],[refill_date]]+TableRefills3[[#This Row],[quantity_days]]</f>
        <v>45810</v>
      </c>
    </row>
    <row r="1217" spans="1:12" x14ac:dyDescent="0.25">
      <c r="A1217" t="s">
        <v>270</v>
      </c>
      <c r="B1217" t="s">
        <v>2530</v>
      </c>
      <c r="C1217" s="1">
        <v>45812</v>
      </c>
      <c r="D1217" s="9">
        <f t="shared" si="36"/>
        <v>5</v>
      </c>
      <c r="E1217">
        <v>28</v>
      </c>
      <c r="F1217" s="1">
        <f t="shared" si="37"/>
        <v>45782</v>
      </c>
      <c r="G1217" s="1">
        <f>IF(TableRefills3[[#This Row],[prev_refill_days]]="","",TableRefills3[[#This Row],[prev_refill_days]]+TableRefills3[[#This Row],[quantity_days]])</f>
        <v>45810</v>
      </c>
      <c r="H1217">
        <f>IF(TableRefills3[[#This Row],[prev_refill_end]]="","",TableRefills3[[#This Row],[refill_date]]-TableRefills3[[#This Row],[prev_refill_end]])</f>
        <v>2</v>
      </c>
      <c r="I1217">
        <f>IF(TableRefills3[[#This Row],[gap_days]]="",0,IF(TableRefills3[[#This Row],[gap_days]]&gt;30,1,0))</f>
        <v>0</v>
      </c>
      <c r="J1217">
        <f>_xlfn.MAXIFS(TableRefills3[discountinuation_flag], TableRefills3[patient_id], A1217)</f>
        <v>0</v>
      </c>
      <c r="K1217" s="1">
        <f>_xlfn.MINIFS(C:C,A:A,TableRefills3[[#This Row],[patient_id]])</f>
        <v>45691</v>
      </c>
      <c r="L1217" s="1">
        <f>TableRefills3[[#This Row],[refill_date]]+TableRefills3[[#This Row],[quantity_days]]</f>
        <v>45840</v>
      </c>
    </row>
    <row r="1218" spans="1:12" x14ac:dyDescent="0.25">
      <c r="A1218" t="s">
        <v>270</v>
      </c>
      <c r="B1218" t="s">
        <v>2530</v>
      </c>
      <c r="C1218" s="1">
        <v>45838</v>
      </c>
      <c r="D1218" s="9">
        <f t="shared" ref="D1218:D1281" si="38">IF(A1218=A1217, D1217+1, 1)</f>
        <v>6</v>
      </c>
      <c r="E1218">
        <v>28</v>
      </c>
      <c r="F1218" s="1">
        <f t="shared" ref="F1218:F1281" si="39">IF(A1217=A1218,C1217,"")</f>
        <v>45812</v>
      </c>
      <c r="G1218" s="1">
        <f>IF(TableRefills3[[#This Row],[prev_refill_days]]="","",TableRefills3[[#This Row],[prev_refill_days]]+TableRefills3[[#This Row],[quantity_days]])</f>
        <v>45840</v>
      </c>
      <c r="H1218">
        <f>IF(TableRefills3[[#This Row],[prev_refill_end]]="","",TableRefills3[[#This Row],[refill_date]]-TableRefills3[[#This Row],[prev_refill_end]])</f>
        <v>-2</v>
      </c>
      <c r="I1218">
        <f>IF(TableRefills3[[#This Row],[gap_days]]="",0,IF(TableRefills3[[#This Row],[gap_days]]&gt;30,1,0))</f>
        <v>0</v>
      </c>
      <c r="J1218">
        <f>_xlfn.MAXIFS(TableRefills3[discountinuation_flag], TableRefills3[patient_id], A1218)</f>
        <v>0</v>
      </c>
      <c r="K1218" s="1">
        <f>_xlfn.MINIFS(C:C,A:A,TableRefills3[[#This Row],[patient_id]])</f>
        <v>45691</v>
      </c>
      <c r="L1218" s="1">
        <f>TableRefills3[[#This Row],[refill_date]]+TableRefills3[[#This Row],[quantity_days]]</f>
        <v>45866</v>
      </c>
    </row>
    <row r="1219" spans="1:12" x14ac:dyDescent="0.25">
      <c r="A1219" t="s">
        <v>271</v>
      </c>
      <c r="B1219" t="s">
        <v>2537</v>
      </c>
      <c r="C1219" s="1">
        <v>45807</v>
      </c>
      <c r="D1219" s="9">
        <f t="shared" si="38"/>
        <v>1</v>
      </c>
      <c r="E1219">
        <v>30</v>
      </c>
      <c r="F1219" s="1" t="str">
        <f t="shared" si="39"/>
        <v/>
      </c>
      <c r="G1219" s="1" t="str">
        <f>IF(TableRefills3[[#This Row],[prev_refill_days]]="","",TableRefills3[[#This Row],[prev_refill_days]]+TableRefills3[[#This Row],[quantity_days]])</f>
        <v/>
      </c>
      <c r="H1219" t="str">
        <f>IF(TableRefills3[[#This Row],[prev_refill_end]]="","",TableRefills3[[#This Row],[refill_date]]-TableRefills3[[#This Row],[prev_refill_end]])</f>
        <v/>
      </c>
      <c r="I1219">
        <f>IF(TableRefills3[[#This Row],[gap_days]]="",0,IF(TableRefills3[[#This Row],[gap_days]]&gt;30,1,0))</f>
        <v>0</v>
      </c>
      <c r="J1219">
        <f>_xlfn.MAXIFS(TableRefills3[discountinuation_flag], TableRefills3[patient_id], A1219)</f>
        <v>0</v>
      </c>
      <c r="K1219" s="1">
        <f>_xlfn.MINIFS(C:C,A:A,TableRefills3[[#This Row],[patient_id]])</f>
        <v>45807</v>
      </c>
      <c r="L1219" s="1">
        <f>TableRefills3[[#This Row],[refill_date]]+TableRefills3[[#This Row],[quantity_days]]</f>
        <v>45837</v>
      </c>
    </row>
    <row r="1220" spans="1:12" x14ac:dyDescent="0.25">
      <c r="A1220" t="s">
        <v>271</v>
      </c>
      <c r="B1220" t="s">
        <v>2537</v>
      </c>
      <c r="C1220" s="1">
        <v>45835</v>
      </c>
      <c r="D1220" s="9">
        <f t="shared" si="38"/>
        <v>2</v>
      </c>
      <c r="E1220">
        <v>30</v>
      </c>
      <c r="F1220" s="1">
        <f t="shared" si="39"/>
        <v>45807</v>
      </c>
      <c r="G1220" s="1">
        <f>IF(TableRefills3[[#This Row],[prev_refill_days]]="","",TableRefills3[[#This Row],[prev_refill_days]]+TableRefills3[[#This Row],[quantity_days]])</f>
        <v>45837</v>
      </c>
      <c r="H1220">
        <f>IF(TableRefills3[[#This Row],[prev_refill_end]]="","",TableRefills3[[#This Row],[refill_date]]-TableRefills3[[#This Row],[prev_refill_end]])</f>
        <v>-2</v>
      </c>
      <c r="I1220">
        <f>IF(TableRefills3[[#This Row],[gap_days]]="",0,IF(TableRefills3[[#This Row],[gap_days]]&gt;30,1,0))</f>
        <v>0</v>
      </c>
      <c r="J1220">
        <f>_xlfn.MAXIFS(TableRefills3[discountinuation_flag], TableRefills3[patient_id], A1220)</f>
        <v>0</v>
      </c>
      <c r="K1220" s="1">
        <f>_xlfn.MINIFS(C:C,A:A,TableRefills3[[#This Row],[patient_id]])</f>
        <v>45807</v>
      </c>
      <c r="L1220" s="1">
        <f>TableRefills3[[#This Row],[refill_date]]+TableRefills3[[#This Row],[quantity_days]]</f>
        <v>45865</v>
      </c>
    </row>
    <row r="1221" spans="1:12" x14ac:dyDescent="0.25">
      <c r="A1221" t="s">
        <v>271</v>
      </c>
      <c r="B1221" t="s">
        <v>2537</v>
      </c>
      <c r="C1221" s="1">
        <v>45864</v>
      </c>
      <c r="D1221" s="9">
        <f t="shared" si="38"/>
        <v>3</v>
      </c>
      <c r="E1221">
        <v>30</v>
      </c>
      <c r="F1221" s="1">
        <f t="shared" si="39"/>
        <v>45835</v>
      </c>
      <c r="G1221" s="1">
        <f>IF(TableRefills3[[#This Row],[prev_refill_days]]="","",TableRefills3[[#This Row],[prev_refill_days]]+TableRefills3[[#This Row],[quantity_days]])</f>
        <v>45865</v>
      </c>
      <c r="H1221">
        <f>IF(TableRefills3[[#This Row],[prev_refill_end]]="","",TableRefills3[[#This Row],[refill_date]]-TableRefills3[[#This Row],[prev_refill_end]])</f>
        <v>-1</v>
      </c>
      <c r="I1221">
        <f>IF(TableRefills3[[#This Row],[gap_days]]="",0,IF(TableRefills3[[#This Row],[gap_days]]&gt;30,1,0))</f>
        <v>0</v>
      </c>
      <c r="J1221">
        <f>_xlfn.MAXIFS(TableRefills3[discountinuation_flag], TableRefills3[patient_id], A1221)</f>
        <v>0</v>
      </c>
      <c r="K1221" s="1">
        <f>_xlfn.MINIFS(C:C,A:A,TableRefills3[[#This Row],[patient_id]])</f>
        <v>45807</v>
      </c>
      <c r="L1221" s="1">
        <f>TableRefills3[[#This Row],[refill_date]]+TableRefills3[[#This Row],[quantity_days]]</f>
        <v>45894</v>
      </c>
    </row>
    <row r="1222" spans="1:12" x14ac:dyDescent="0.25">
      <c r="A1222" t="s">
        <v>271</v>
      </c>
      <c r="B1222" t="s">
        <v>2537</v>
      </c>
      <c r="C1222" s="1">
        <v>45896</v>
      </c>
      <c r="D1222" s="9">
        <f t="shared" si="38"/>
        <v>4</v>
      </c>
      <c r="E1222">
        <v>30</v>
      </c>
      <c r="F1222" s="1">
        <f t="shared" si="39"/>
        <v>45864</v>
      </c>
      <c r="G1222" s="1">
        <f>IF(TableRefills3[[#This Row],[prev_refill_days]]="","",TableRefills3[[#This Row],[prev_refill_days]]+TableRefills3[[#This Row],[quantity_days]])</f>
        <v>45894</v>
      </c>
      <c r="H1222">
        <f>IF(TableRefills3[[#This Row],[prev_refill_end]]="","",TableRefills3[[#This Row],[refill_date]]-TableRefills3[[#This Row],[prev_refill_end]])</f>
        <v>2</v>
      </c>
      <c r="I1222">
        <f>IF(TableRefills3[[#This Row],[gap_days]]="",0,IF(TableRefills3[[#This Row],[gap_days]]&gt;30,1,0))</f>
        <v>0</v>
      </c>
      <c r="J1222">
        <f>_xlfn.MAXIFS(TableRefills3[discountinuation_flag], TableRefills3[patient_id], A1222)</f>
        <v>0</v>
      </c>
      <c r="K1222" s="1">
        <f>_xlfn.MINIFS(C:C,A:A,TableRefills3[[#This Row],[patient_id]])</f>
        <v>45807</v>
      </c>
      <c r="L1222" s="1">
        <f>TableRefills3[[#This Row],[refill_date]]+TableRefills3[[#This Row],[quantity_days]]</f>
        <v>45926</v>
      </c>
    </row>
    <row r="1223" spans="1:12" x14ac:dyDescent="0.25">
      <c r="A1223" t="s">
        <v>271</v>
      </c>
      <c r="B1223" t="s">
        <v>2537</v>
      </c>
      <c r="C1223" s="1">
        <v>45928</v>
      </c>
      <c r="D1223" s="9">
        <f t="shared" si="38"/>
        <v>5</v>
      </c>
      <c r="E1223">
        <v>30</v>
      </c>
      <c r="F1223" s="1">
        <f t="shared" si="39"/>
        <v>45896</v>
      </c>
      <c r="G1223" s="1">
        <f>IF(TableRefills3[[#This Row],[prev_refill_days]]="","",TableRefills3[[#This Row],[prev_refill_days]]+TableRefills3[[#This Row],[quantity_days]])</f>
        <v>45926</v>
      </c>
      <c r="H1223">
        <f>IF(TableRefills3[[#This Row],[prev_refill_end]]="","",TableRefills3[[#This Row],[refill_date]]-TableRefills3[[#This Row],[prev_refill_end]])</f>
        <v>2</v>
      </c>
      <c r="I1223">
        <f>IF(TableRefills3[[#This Row],[gap_days]]="",0,IF(TableRefills3[[#This Row],[gap_days]]&gt;30,1,0))</f>
        <v>0</v>
      </c>
      <c r="J1223">
        <f>_xlfn.MAXIFS(TableRefills3[discountinuation_flag], TableRefills3[patient_id], A1223)</f>
        <v>0</v>
      </c>
      <c r="K1223" s="1">
        <f>_xlfn.MINIFS(C:C,A:A,TableRefills3[[#This Row],[patient_id]])</f>
        <v>45807</v>
      </c>
      <c r="L1223" s="1">
        <f>TableRefills3[[#This Row],[refill_date]]+TableRefills3[[#This Row],[quantity_days]]</f>
        <v>45958</v>
      </c>
    </row>
    <row r="1224" spans="1:12" x14ac:dyDescent="0.25">
      <c r="A1224" t="s">
        <v>271</v>
      </c>
      <c r="B1224" t="s">
        <v>2537</v>
      </c>
      <c r="C1224" s="1">
        <v>45960</v>
      </c>
      <c r="D1224" s="9">
        <f t="shared" si="38"/>
        <v>6</v>
      </c>
      <c r="E1224">
        <v>30</v>
      </c>
      <c r="F1224" s="1">
        <f t="shared" si="39"/>
        <v>45928</v>
      </c>
      <c r="G1224" s="1">
        <f>IF(TableRefills3[[#This Row],[prev_refill_days]]="","",TableRefills3[[#This Row],[prev_refill_days]]+TableRefills3[[#This Row],[quantity_days]])</f>
        <v>45958</v>
      </c>
      <c r="H1224">
        <f>IF(TableRefills3[[#This Row],[prev_refill_end]]="","",TableRefills3[[#This Row],[refill_date]]-TableRefills3[[#This Row],[prev_refill_end]])</f>
        <v>2</v>
      </c>
      <c r="I1224">
        <f>IF(TableRefills3[[#This Row],[gap_days]]="",0,IF(TableRefills3[[#This Row],[gap_days]]&gt;30,1,0))</f>
        <v>0</v>
      </c>
      <c r="J1224">
        <f>_xlfn.MAXIFS(TableRefills3[discountinuation_flag], TableRefills3[patient_id], A1224)</f>
        <v>0</v>
      </c>
      <c r="K1224" s="1">
        <f>_xlfn.MINIFS(C:C,A:A,TableRefills3[[#This Row],[patient_id]])</f>
        <v>45807</v>
      </c>
      <c r="L1224" s="1">
        <f>TableRefills3[[#This Row],[refill_date]]+TableRefills3[[#This Row],[quantity_days]]</f>
        <v>45990</v>
      </c>
    </row>
    <row r="1225" spans="1:12" x14ac:dyDescent="0.25">
      <c r="A1225" t="s">
        <v>272</v>
      </c>
      <c r="B1225" t="s">
        <v>2544</v>
      </c>
      <c r="C1225" s="1">
        <v>45659</v>
      </c>
      <c r="D1225" s="9">
        <f t="shared" si="38"/>
        <v>1</v>
      </c>
      <c r="E1225">
        <v>21</v>
      </c>
      <c r="F1225" s="1" t="str">
        <f t="shared" si="39"/>
        <v/>
      </c>
      <c r="G1225" s="1" t="str">
        <f>IF(TableRefills3[[#This Row],[prev_refill_days]]="","",TableRefills3[[#This Row],[prev_refill_days]]+TableRefills3[[#This Row],[quantity_days]])</f>
        <v/>
      </c>
      <c r="H1225" t="str">
        <f>IF(TableRefills3[[#This Row],[prev_refill_end]]="","",TableRefills3[[#This Row],[refill_date]]-TableRefills3[[#This Row],[prev_refill_end]])</f>
        <v/>
      </c>
      <c r="I1225">
        <f>IF(TableRefills3[[#This Row],[gap_days]]="",0,IF(TableRefills3[[#This Row],[gap_days]]&gt;30,1,0))</f>
        <v>0</v>
      </c>
      <c r="J1225">
        <f>_xlfn.MAXIFS(TableRefills3[discountinuation_flag], TableRefills3[patient_id], A1225)</f>
        <v>0</v>
      </c>
      <c r="K1225" s="1">
        <f>_xlfn.MINIFS(C:C,A:A,TableRefills3[[#This Row],[patient_id]])</f>
        <v>45659</v>
      </c>
      <c r="L1225" s="1">
        <f>TableRefills3[[#This Row],[refill_date]]+TableRefills3[[#This Row],[quantity_days]]</f>
        <v>45680</v>
      </c>
    </row>
    <row r="1226" spans="1:12" x14ac:dyDescent="0.25">
      <c r="A1226" t="s">
        <v>272</v>
      </c>
      <c r="B1226" t="s">
        <v>2544</v>
      </c>
      <c r="C1226" s="1">
        <v>45681</v>
      </c>
      <c r="D1226" s="9">
        <f t="shared" si="38"/>
        <v>2</v>
      </c>
      <c r="E1226">
        <v>21</v>
      </c>
      <c r="F1226" s="1">
        <f t="shared" si="39"/>
        <v>45659</v>
      </c>
      <c r="G1226" s="1">
        <f>IF(TableRefills3[[#This Row],[prev_refill_days]]="","",TableRefills3[[#This Row],[prev_refill_days]]+TableRefills3[[#This Row],[quantity_days]])</f>
        <v>45680</v>
      </c>
      <c r="H1226">
        <f>IF(TableRefills3[[#This Row],[prev_refill_end]]="","",TableRefills3[[#This Row],[refill_date]]-TableRefills3[[#This Row],[prev_refill_end]])</f>
        <v>1</v>
      </c>
      <c r="I1226">
        <f>IF(TableRefills3[[#This Row],[gap_days]]="",0,IF(TableRefills3[[#This Row],[gap_days]]&gt;30,1,0))</f>
        <v>0</v>
      </c>
      <c r="J1226">
        <f>_xlfn.MAXIFS(TableRefills3[discountinuation_flag], TableRefills3[patient_id], A1226)</f>
        <v>0</v>
      </c>
      <c r="K1226" s="1">
        <f>_xlfn.MINIFS(C:C,A:A,TableRefills3[[#This Row],[patient_id]])</f>
        <v>45659</v>
      </c>
      <c r="L1226" s="1">
        <f>TableRefills3[[#This Row],[refill_date]]+TableRefills3[[#This Row],[quantity_days]]</f>
        <v>45702</v>
      </c>
    </row>
    <row r="1227" spans="1:12" x14ac:dyDescent="0.25">
      <c r="A1227" t="s">
        <v>272</v>
      </c>
      <c r="B1227" t="s">
        <v>2544</v>
      </c>
      <c r="C1227" s="1">
        <v>45704</v>
      </c>
      <c r="D1227" s="9">
        <f t="shared" si="38"/>
        <v>3</v>
      </c>
      <c r="E1227">
        <v>21</v>
      </c>
      <c r="F1227" s="1">
        <f t="shared" si="39"/>
        <v>45681</v>
      </c>
      <c r="G1227" s="1">
        <f>IF(TableRefills3[[#This Row],[prev_refill_days]]="","",TableRefills3[[#This Row],[prev_refill_days]]+TableRefills3[[#This Row],[quantity_days]])</f>
        <v>45702</v>
      </c>
      <c r="H1227">
        <f>IF(TableRefills3[[#This Row],[prev_refill_end]]="","",TableRefills3[[#This Row],[refill_date]]-TableRefills3[[#This Row],[prev_refill_end]])</f>
        <v>2</v>
      </c>
      <c r="I1227">
        <f>IF(TableRefills3[[#This Row],[gap_days]]="",0,IF(TableRefills3[[#This Row],[gap_days]]&gt;30,1,0))</f>
        <v>0</v>
      </c>
      <c r="J1227">
        <f>_xlfn.MAXIFS(TableRefills3[discountinuation_flag], TableRefills3[patient_id], A1227)</f>
        <v>0</v>
      </c>
      <c r="K1227" s="1">
        <f>_xlfn.MINIFS(C:C,A:A,TableRefills3[[#This Row],[patient_id]])</f>
        <v>45659</v>
      </c>
      <c r="L1227" s="1">
        <f>TableRefills3[[#This Row],[refill_date]]+TableRefills3[[#This Row],[quantity_days]]</f>
        <v>45725</v>
      </c>
    </row>
    <row r="1228" spans="1:12" x14ac:dyDescent="0.25">
      <c r="A1228" t="s">
        <v>273</v>
      </c>
      <c r="B1228" t="s">
        <v>2548</v>
      </c>
      <c r="C1228" s="1">
        <v>45777</v>
      </c>
      <c r="D1228" s="9">
        <f t="shared" si="38"/>
        <v>1</v>
      </c>
      <c r="E1228">
        <v>30</v>
      </c>
      <c r="F1228" s="1" t="str">
        <f t="shared" si="39"/>
        <v/>
      </c>
      <c r="G1228" s="1" t="str">
        <f>IF(TableRefills3[[#This Row],[prev_refill_days]]="","",TableRefills3[[#This Row],[prev_refill_days]]+TableRefills3[[#This Row],[quantity_days]])</f>
        <v/>
      </c>
      <c r="H1228" t="str">
        <f>IF(TableRefills3[[#This Row],[prev_refill_end]]="","",TableRefills3[[#This Row],[refill_date]]-TableRefills3[[#This Row],[prev_refill_end]])</f>
        <v/>
      </c>
      <c r="I1228">
        <f>IF(TableRefills3[[#This Row],[gap_days]]="",0,IF(TableRefills3[[#This Row],[gap_days]]&gt;30,1,0))</f>
        <v>0</v>
      </c>
      <c r="J1228">
        <f>_xlfn.MAXIFS(TableRefills3[discountinuation_flag], TableRefills3[patient_id], A1228)</f>
        <v>0</v>
      </c>
      <c r="K1228" s="1">
        <f>_xlfn.MINIFS(C:C,A:A,TableRefills3[[#This Row],[patient_id]])</f>
        <v>45777</v>
      </c>
      <c r="L1228" s="1">
        <f>TableRefills3[[#This Row],[refill_date]]+TableRefills3[[#This Row],[quantity_days]]</f>
        <v>45807</v>
      </c>
    </row>
    <row r="1229" spans="1:12" x14ac:dyDescent="0.25">
      <c r="A1229" t="s">
        <v>273</v>
      </c>
      <c r="B1229" t="s">
        <v>2548</v>
      </c>
      <c r="C1229" s="1">
        <v>45805</v>
      </c>
      <c r="D1229" s="9">
        <f t="shared" si="38"/>
        <v>2</v>
      </c>
      <c r="E1229">
        <v>30</v>
      </c>
      <c r="F1229" s="1">
        <f t="shared" si="39"/>
        <v>45777</v>
      </c>
      <c r="G1229" s="1">
        <f>IF(TableRefills3[[#This Row],[prev_refill_days]]="","",TableRefills3[[#This Row],[prev_refill_days]]+TableRefills3[[#This Row],[quantity_days]])</f>
        <v>45807</v>
      </c>
      <c r="H1229">
        <f>IF(TableRefills3[[#This Row],[prev_refill_end]]="","",TableRefills3[[#This Row],[refill_date]]-TableRefills3[[#This Row],[prev_refill_end]])</f>
        <v>-2</v>
      </c>
      <c r="I1229">
        <f>IF(TableRefills3[[#This Row],[gap_days]]="",0,IF(TableRefills3[[#This Row],[gap_days]]&gt;30,1,0))</f>
        <v>0</v>
      </c>
      <c r="J1229">
        <f>_xlfn.MAXIFS(TableRefills3[discountinuation_flag], TableRefills3[patient_id], A1229)</f>
        <v>0</v>
      </c>
      <c r="K1229" s="1">
        <f>_xlfn.MINIFS(C:C,A:A,TableRefills3[[#This Row],[patient_id]])</f>
        <v>45777</v>
      </c>
      <c r="L1229" s="1">
        <f>TableRefills3[[#This Row],[refill_date]]+TableRefills3[[#This Row],[quantity_days]]</f>
        <v>45835</v>
      </c>
    </row>
    <row r="1230" spans="1:12" x14ac:dyDescent="0.25">
      <c r="A1230" t="s">
        <v>273</v>
      </c>
      <c r="B1230" t="s">
        <v>2548</v>
      </c>
      <c r="C1230" s="1">
        <v>45836</v>
      </c>
      <c r="D1230" s="9">
        <f t="shared" si="38"/>
        <v>3</v>
      </c>
      <c r="E1230">
        <v>30</v>
      </c>
      <c r="F1230" s="1">
        <f t="shared" si="39"/>
        <v>45805</v>
      </c>
      <c r="G1230" s="1">
        <f>IF(TableRefills3[[#This Row],[prev_refill_days]]="","",TableRefills3[[#This Row],[prev_refill_days]]+TableRefills3[[#This Row],[quantity_days]])</f>
        <v>45835</v>
      </c>
      <c r="H1230">
        <f>IF(TableRefills3[[#This Row],[prev_refill_end]]="","",TableRefills3[[#This Row],[refill_date]]-TableRefills3[[#This Row],[prev_refill_end]])</f>
        <v>1</v>
      </c>
      <c r="I1230">
        <f>IF(TableRefills3[[#This Row],[gap_days]]="",0,IF(TableRefills3[[#This Row],[gap_days]]&gt;30,1,0))</f>
        <v>0</v>
      </c>
      <c r="J1230">
        <f>_xlfn.MAXIFS(TableRefills3[discountinuation_flag], TableRefills3[patient_id], A1230)</f>
        <v>0</v>
      </c>
      <c r="K1230" s="1">
        <f>_xlfn.MINIFS(C:C,A:A,TableRefills3[[#This Row],[patient_id]])</f>
        <v>45777</v>
      </c>
      <c r="L1230" s="1">
        <f>TableRefills3[[#This Row],[refill_date]]+TableRefills3[[#This Row],[quantity_days]]</f>
        <v>45866</v>
      </c>
    </row>
    <row r="1231" spans="1:12" x14ac:dyDescent="0.25">
      <c r="A1231" t="s">
        <v>274</v>
      </c>
      <c r="B1231" t="s">
        <v>2552</v>
      </c>
      <c r="C1231" s="1">
        <v>45668</v>
      </c>
      <c r="D1231" s="9">
        <f t="shared" si="38"/>
        <v>1</v>
      </c>
      <c r="E1231">
        <v>30</v>
      </c>
      <c r="F1231" s="1" t="str">
        <f t="shared" si="39"/>
        <v/>
      </c>
      <c r="G1231" s="1" t="str">
        <f>IF(TableRefills3[[#This Row],[prev_refill_days]]="","",TableRefills3[[#This Row],[prev_refill_days]]+TableRefills3[[#This Row],[quantity_days]])</f>
        <v/>
      </c>
      <c r="H1231" t="str">
        <f>IF(TableRefills3[[#This Row],[prev_refill_end]]="","",TableRefills3[[#This Row],[refill_date]]-TableRefills3[[#This Row],[prev_refill_end]])</f>
        <v/>
      </c>
      <c r="I1231">
        <f>IF(TableRefills3[[#This Row],[gap_days]]="",0,IF(TableRefills3[[#This Row],[gap_days]]&gt;30,1,0))</f>
        <v>0</v>
      </c>
      <c r="J1231">
        <f>_xlfn.MAXIFS(TableRefills3[discountinuation_flag], TableRefills3[patient_id], A1231)</f>
        <v>0</v>
      </c>
      <c r="K1231" s="1">
        <f>_xlfn.MINIFS(C:C,A:A,TableRefills3[[#This Row],[patient_id]])</f>
        <v>45668</v>
      </c>
      <c r="L1231" s="1">
        <f>TableRefills3[[#This Row],[refill_date]]+TableRefills3[[#This Row],[quantity_days]]</f>
        <v>45698</v>
      </c>
    </row>
    <row r="1232" spans="1:12" x14ac:dyDescent="0.25">
      <c r="A1232" t="s">
        <v>274</v>
      </c>
      <c r="B1232" t="s">
        <v>2552</v>
      </c>
      <c r="C1232" s="1">
        <v>45697</v>
      </c>
      <c r="D1232" s="9">
        <f t="shared" si="38"/>
        <v>2</v>
      </c>
      <c r="E1232">
        <v>30</v>
      </c>
      <c r="F1232" s="1">
        <f t="shared" si="39"/>
        <v>45668</v>
      </c>
      <c r="G1232" s="1">
        <f>IF(TableRefills3[[#This Row],[prev_refill_days]]="","",TableRefills3[[#This Row],[prev_refill_days]]+TableRefills3[[#This Row],[quantity_days]])</f>
        <v>45698</v>
      </c>
      <c r="H1232">
        <f>IF(TableRefills3[[#This Row],[prev_refill_end]]="","",TableRefills3[[#This Row],[refill_date]]-TableRefills3[[#This Row],[prev_refill_end]])</f>
        <v>-1</v>
      </c>
      <c r="I1232">
        <f>IF(TableRefills3[[#This Row],[gap_days]]="",0,IF(TableRefills3[[#This Row],[gap_days]]&gt;30,1,0))</f>
        <v>0</v>
      </c>
      <c r="J1232">
        <f>_xlfn.MAXIFS(TableRefills3[discountinuation_flag], TableRefills3[patient_id], A1232)</f>
        <v>0</v>
      </c>
      <c r="K1232" s="1">
        <f>_xlfn.MINIFS(C:C,A:A,TableRefills3[[#This Row],[patient_id]])</f>
        <v>45668</v>
      </c>
      <c r="L1232" s="1">
        <f>TableRefills3[[#This Row],[refill_date]]+TableRefills3[[#This Row],[quantity_days]]</f>
        <v>45727</v>
      </c>
    </row>
    <row r="1233" spans="1:12" x14ac:dyDescent="0.25">
      <c r="A1233" t="s">
        <v>274</v>
      </c>
      <c r="B1233" t="s">
        <v>2552</v>
      </c>
      <c r="C1233" s="1">
        <v>45725</v>
      </c>
      <c r="D1233" s="9">
        <f t="shared" si="38"/>
        <v>3</v>
      </c>
      <c r="E1233">
        <v>30</v>
      </c>
      <c r="F1233" s="1">
        <f t="shared" si="39"/>
        <v>45697</v>
      </c>
      <c r="G1233" s="1">
        <f>IF(TableRefills3[[#This Row],[prev_refill_days]]="","",TableRefills3[[#This Row],[prev_refill_days]]+TableRefills3[[#This Row],[quantity_days]])</f>
        <v>45727</v>
      </c>
      <c r="H1233">
        <f>IF(TableRefills3[[#This Row],[prev_refill_end]]="","",TableRefills3[[#This Row],[refill_date]]-TableRefills3[[#This Row],[prev_refill_end]])</f>
        <v>-2</v>
      </c>
      <c r="I1233">
        <f>IF(TableRefills3[[#This Row],[gap_days]]="",0,IF(TableRefills3[[#This Row],[gap_days]]&gt;30,1,0))</f>
        <v>0</v>
      </c>
      <c r="J1233">
        <f>_xlfn.MAXIFS(TableRefills3[discountinuation_flag], TableRefills3[patient_id], A1233)</f>
        <v>0</v>
      </c>
      <c r="K1233" s="1">
        <f>_xlfn.MINIFS(C:C,A:A,TableRefills3[[#This Row],[patient_id]])</f>
        <v>45668</v>
      </c>
      <c r="L1233" s="1">
        <f>TableRefills3[[#This Row],[refill_date]]+TableRefills3[[#This Row],[quantity_days]]</f>
        <v>45755</v>
      </c>
    </row>
    <row r="1234" spans="1:12" x14ac:dyDescent="0.25">
      <c r="A1234" t="s">
        <v>274</v>
      </c>
      <c r="B1234" t="s">
        <v>2552</v>
      </c>
      <c r="C1234" s="1">
        <v>45752</v>
      </c>
      <c r="D1234" s="9">
        <f t="shared" si="38"/>
        <v>4</v>
      </c>
      <c r="E1234">
        <v>30</v>
      </c>
      <c r="F1234" s="1">
        <f t="shared" si="39"/>
        <v>45725</v>
      </c>
      <c r="G1234" s="1">
        <f>IF(TableRefills3[[#This Row],[prev_refill_days]]="","",TableRefills3[[#This Row],[prev_refill_days]]+TableRefills3[[#This Row],[quantity_days]])</f>
        <v>45755</v>
      </c>
      <c r="H1234">
        <f>IF(TableRefills3[[#This Row],[prev_refill_end]]="","",TableRefills3[[#This Row],[refill_date]]-TableRefills3[[#This Row],[prev_refill_end]])</f>
        <v>-3</v>
      </c>
      <c r="I1234">
        <f>IF(TableRefills3[[#This Row],[gap_days]]="",0,IF(TableRefills3[[#This Row],[gap_days]]&gt;30,1,0))</f>
        <v>0</v>
      </c>
      <c r="J1234">
        <f>_xlfn.MAXIFS(TableRefills3[discountinuation_flag], TableRefills3[patient_id], A1234)</f>
        <v>0</v>
      </c>
      <c r="K1234" s="1">
        <f>_xlfn.MINIFS(C:C,A:A,TableRefills3[[#This Row],[patient_id]])</f>
        <v>45668</v>
      </c>
      <c r="L1234" s="1">
        <f>TableRefills3[[#This Row],[refill_date]]+TableRefills3[[#This Row],[quantity_days]]</f>
        <v>45782</v>
      </c>
    </row>
    <row r="1235" spans="1:12" x14ac:dyDescent="0.25">
      <c r="A1235" t="s">
        <v>275</v>
      </c>
      <c r="B1235" t="s">
        <v>2557</v>
      </c>
      <c r="C1235" s="1">
        <v>45740</v>
      </c>
      <c r="D1235" s="9">
        <f t="shared" si="38"/>
        <v>1</v>
      </c>
      <c r="E1235">
        <v>28</v>
      </c>
      <c r="F1235" s="1" t="str">
        <f t="shared" si="39"/>
        <v/>
      </c>
      <c r="G1235" s="1" t="str">
        <f>IF(TableRefills3[[#This Row],[prev_refill_days]]="","",TableRefills3[[#This Row],[prev_refill_days]]+TableRefills3[[#This Row],[quantity_days]])</f>
        <v/>
      </c>
      <c r="H1235" t="str">
        <f>IF(TableRefills3[[#This Row],[prev_refill_end]]="","",TableRefills3[[#This Row],[refill_date]]-TableRefills3[[#This Row],[prev_refill_end]])</f>
        <v/>
      </c>
      <c r="I1235">
        <f>IF(TableRefills3[[#This Row],[gap_days]]="",0,IF(TableRefills3[[#This Row],[gap_days]]&gt;30,1,0))</f>
        <v>0</v>
      </c>
      <c r="J1235">
        <f>_xlfn.MAXIFS(TableRefills3[discountinuation_flag], TableRefills3[patient_id], A1235)</f>
        <v>0</v>
      </c>
      <c r="K1235" s="1">
        <f>_xlfn.MINIFS(C:C,A:A,TableRefills3[[#This Row],[patient_id]])</f>
        <v>45740</v>
      </c>
      <c r="L1235" s="1">
        <f>TableRefills3[[#This Row],[refill_date]]+TableRefills3[[#This Row],[quantity_days]]</f>
        <v>45768</v>
      </c>
    </row>
    <row r="1236" spans="1:12" x14ac:dyDescent="0.25">
      <c r="A1236" t="s">
        <v>275</v>
      </c>
      <c r="B1236" t="s">
        <v>2557</v>
      </c>
      <c r="C1236" s="1">
        <v>45768</v>
      </c>
      <c r="D1236" s="9">
        <f t="shared" si="38"/>
        <v>2</v>
      </c>
      <c r="E1236">
        <v>28</v>
      </c>
      <c r="F1236" s="1">
        <f t="shared" si="39"/>
        <v>45740</v>
      </c>
      <c r="G1236" s="1">
        <f>IF(TableRefills3[[#This Row],[prev_refill_days]]="","",TableRefills3[[#This Row],[prev_refill_days]]+TableRefills3[[#This Row],[quantity_days]])</f>
        <v>45768</v>
      </c>
      <c r="H1236">
        <f>IF(TableRefills3[[#This Row],[prev_refill_end]]="","",TableRefills3[[#This Row],[refill_date]]-TableRefills3[[#This Row],[prev_refill_end]])</f>
        <v>0</v>
      </c>
      <c r="I1236">
        <f>IF(TableRefills3[[#This Row],[gap_days]]="",0,IF(TableRefills3[[#This Row],[gap_days]]&gt;30,1,0))</f>
        <v>0</v>
      </c>
      <c r="J1236">
        <f>_xlfn.MAXIFS(TableRefills3[discountinuation_flag], TableRefills3[patient_id], A1236)</f>
        <v>0</v>
      </c>
      <c r="K1236" s="1">
        <f>_xlfn.MINIFS(C:C,A:A,TableRefills3[[#This Row],[patient_id]])</f>
        <v>45740</v>
      </c>
      <c r="L1236" s="1">
        <f>TableRefills3[[#This Row],[refill_date]]+TableRefills3[[#This Row],[quantity_days]]</f>
        <v>45796</v>
      </c>
    </row>
    <row r="1237" spans="1:12" x14ac:dyDescent="0.25">
      <c r="A1237" t="s">
        <v>275</v>
      </c>
      <c r="B1237" t="s">
        <v>2557</v>
      </c>
      <c r="C1237" s="1">
        <v>45795</v>
      </c>
      <c r="D1237" s="9">
        <f t="shared" si="38"/>
        <v>3</v>
      </c>
      <c r="E1237">
        <v>28</v>
      </c>
      <c r="F1237" s="1">
        <f t="shared" si="39"/>
        <v>45768</v>
      </c>
      <c r="G1237" s="1">
        <f>IF(TableRefills3[[#This Row],[prev_refill_days]]="","",TableRefills3[[#This Row],[prev_refill_days]]+TableRefills3[[#This Row],[quantity_days]])</f>
        <v>45796</v>
      </c>
      <c r="H1237">
        <f>IF(TableRefills3[[#This Row],[prev_refill_end]]="","",TableRefills3[[#This Row],[refill_date]]-TableRefills3[[#This Row],[prev_refill_end]])</f>
        <v>-1</v>
      </c>
      <c r="I1237">
        <f>IF(TableRefills3[[#This Row],[gap_days]]="",0,IF(TableRefills3[[#This Row],[gap_days]]&gt;30,1,0))</f>
        <v>0</v>
      </c>
      <c r="J1237">
        <f>_xlfn.MAXIFS(TableRefills3[discountinuation_flag], TableRefills3[patient_id], A1237)</f>
        <v>0</v>
      </c>
      <c r="K1237" s="1">
        <f>_xlfn.MINIFS(C:C,A:A,TableRefills3[[#This Row],[patient_id]])</f>
        <v>45740</v>
      </c>
      <c r="L1237" s="1">
        <f>TableRefills3[[#This Row],[refill_date]]+TableRefills3[[#This Row],[quantity_days]]</f>
        <v>45823</v>
      </c>
    </row>
    <row r="1238" spans="1:12" x14ac:dyDescent="0.25">
      <c r="A1238" t="s">
        <v>275</v>
      </c>
      <c r="B1238" t="s">
        <v>2557</v>
      </c>
      <c r="C1238" s="1">
        <v>45821</v>
      </c>
      <c r="D1238" s="9">
        <f t="shared" si="38"/>
        <v>4</v>
      </c>
      <c r="E1238">
        <v>28</v>
      </c>
      <c r="F1238" s="1">
        <f t="shared" si="39"/>
        <v>45795</v>
      </c>
      <c r="G1238" s="1">
        <f>IF(TableRefills3[[#This Row],[prev_refill_days]]="","",TableRefills3[[#This Row],[prev_refill_days]]+TableRefills3[[#This Row],[quantity_days]])</f>
        <v>45823</v>
      </c>
      <c r="H1238">
        <f>IF(TableRefills3[[#This Row],[prev_refill_end]]="","",TableRefills3[[#This Row],[refill_date]]-TableRefills3[[#This Row],[prev_refill_end]])</f>
        <v>-2</v>
      </c>
      <c r="I1238">
        <f>IF(TableRefills3[[#This Row],[gap_days]]="",0,IF(TableRefills3[[#This Row],[gap_days]]&gt;30,1,0))</f>
        <v>0</v>
      </c>
      <c r="J1238">
        <f>_xlfn.MAXIFS(TableRefills3[discountinuation_flag], TableRefills3[patient_id], A1238)</f>
        <v>0</v>
      </c>
      <c r="K1238" s="1">
        <f>_xlfn.MINIFS(C:C,A:A,TableRefills3[[#This Row],[patient_id]])</f>
        <v>45740</v>
      </c>
      <c r="L1238" s="1">
        <f>TableRefills3[[#This Row],[refill_date]]+TableRefills3[[#This Row],[quantity_days]]</f>
        <v>45849</v>
      </c>
    </row>
    <row r="1239" spans="1:12" x14ac:dyDescent="0.25">
      <c r="A1239" t="s">
        <v>275</v>
      </c>
      <c r="B1239" t="s">
        <v>2557</v>
      </c>
      <c r="C1239" s="1">
        <v>45846</v>
      </c>
      <c r="D1239" s="9">
        <f t="shared" si="38"/>
        <v>5</v>
      </c>
      <c r="E1239">
        <v>28</v>
      </c>
      <c r="F1239" s="1">
        <f t="shared" si="39"/>
        <v>45821</v>
      </c>
      <c r="G1239" s="1">
        <f>IF(TableRefills3[[#This Row],[prev_refill_days]]="","",TableRefills3[[#This Row],[prev_refill_days]]+TableRefills3[[#This Row],[quantity_days]])</f>
        <v>45849</v>
      </c>
      <c r="H1239">
        <f>IF(TableRefills3[[#This Row],[prev_refill_end]]="","",TableRefills3[[#This Row],[refill_date]]-TableRefills3[[#This Row],[prev_refill_end]])</f>
        <v>-3</v>
      </c>
      <c r="I1239">
        <f>IF(TableRefills3[[#This Row],[gap_days]]="",0,IF(TableRefills3[[#This Row],[gap_days]]&gt;30,1,0))</f>
        <v>0</v>
      </c>
      <c r="J1239">
        <f>_xlfn.MAXIFS(TableRefills3[discountinuation_flag], TableRefills3[patient_id], A1239)</f>
        <v>0</v>
      </c>
      <c r="K1239" s="1">
        <f>_xlfn.MINIFS(C:C,A:A,TableRefills3[[#This Row],[patient_id]])</f>
        <v>45740</v>
      </c>
      <c r="L1239" s="1">
        <f>TableRefills3[[#This Row],[refill_date]]+TableRefills3[[#This Row],[quantity_days]]</f>
        <v>45874</v>
      </c>
    </row>
    <row r="1240" spans="1:12" x14ac:dyDescent="0.25">
      <c r="A1240" t="s">
        <v>275</v>
      </c>
      <c r="B1240" t="s">
        <v>2557</v>
      </c>
      <c r="C1240" s="1">
        <v>45873</v>
      </c>
      <c r="D1240" s="9">
        <f t="shared" si="38"/>
        <v>6</v>
      </c>
      <c r="E1240">
        <v>28</v>
      </c>
      <c r="F1240" s="1">
        <f t="shared" si="39"/>
        <v>45846</v>
      </c>
      <c r="G1240" s="1">
        <f>IF(TableRefills3[[#This Row],[prev_refill_days]]="","",TableRefills3[[#This Row],[prev_refill_days]]+TableRefills3[[#This Row],[quantity_days]])</f>
        <v>45874</v>
      </c>
      <c r="H1240">
        <f>IF(TableRefills3[[#This Row],[prev_refill_end]]="","",TableRefills3[[#This Row],[refill_date]]-TableRefills3[[#This Row],[prev_refill_end]])</f>
        <v>-1</v>
      </c>
      <c r="I1240">
        <f>IF(TableRefills3[[#This Row],[gap_days]]="",0,IF(TableRefills3[[#This Row],[gap_days]]&gt;30,1,0))</f>
        <v>0</v>
      </c>
      <c r="J1240">
        <f>_xlfn.MAXIFS(TableRefills3[discountinuation_flag], TableRefills3[patient_id], A1240)</f>
        <v>0</v>
      </c>
      <c r="K1240" s="1">
        <f>_xlfn.MINIFS(C:C,A:A,TableRefills3[[#This Row],[patient_id]])</f>
        <v>45740</v>
      </c>
      <c r="L1240" s="1">
        <f>TableRefills3[[#This Row],[refill_date]]+TableRefills3[[#This Row],[quantity_days]]</f>
        <v>45901</v>
      </c>
    </row>
    <row r="1241" spans="1:12" x14ac:dyDescent="0.25">
      <c r="A1241" t="s">
        <v>276</v>
      </c>
      <c r="B1241" t="s">
        <v>2564</v>
      </c>
      <c r="C1241" s="1">
        <v>45818</v>
      </c>
      <c r="D1241" s="9">
        <f t="shared" si="38"/>
        <v>1</v>
      </c>
      <c r="E1241">
        <v>21</v>
      </c>
      <c r="F1241" s="1" t="str">
        <f t="shared" si="39"/>
        <v/>
      </c>
      <c r="G1241" s="1" t="str">
        <f>IF(TableRefills3[[#This Row],[prev_refill_days]]="","",TableRefills3[[#This Row],[prev_refill_days]]+TableRefills3[[#This Row],[quantity_days]])</f>
        <v/>
      </c>
      <c r="H1241" t="str">
        <f>IF(TableRefills3[[#This Row],[prev_refill_end]]="","",TableRefills3[[#This Row],[refill_date]]-TableRefills3[[#This Row],[prev_refill_end]])</f>
        <v/>
      </c>
      <c r="I1241">
        <f>IF(TableRefills3[[#This Row],[gap_days]]="",0,IF(TableRefills3[[#This Row],[gap_days]]&gt;30,1,0))</f>
        <v>0</v>
      </c>
      <c r="J1241">
        <f>_xlfn.MAXIFS(TableRefills3[discountinuation_flag], TableRefills3[patient_id], A1241)</f>
        <v>0</v>
      </c>
      <c r="K1241" s="1">
        <f>_xlfn.MINIFS(C:C,A:A,TableRefills3[[#This Row],[patient_id]])</f>
        <v>45818</v>
      </c>
      <c r="L1241" s="1">
        <f>TableRefills3[[#This Row],[refill_date]]+TableRefills3[[#This Row],[quantity_days]]</f>
        <v>45839</v>
      </c>
    </row>
    <row r="1242" spans="1:12" x14ac:dyDescent="0.25">
      <c r="A1242" t="s">
        <v>276</v>
      </c>
      <c r="B1242" t="s">
        <v>2564</v>
      </c>
      <c r="C1242" s="1">
        <v>45840</v>
      </c>
      <c r="D1242" s="9">
        <f t="shared" si="38"/>
        <v>2</v>
      </c>
      <c r="E1242">
        <v>21</v>
      </c>
      <c r="F1242" s="1">
        <f t="shared" si="39"/>
        <v>45818</v>
      </c>
      <c r="G1242" s="1">
        <f>IF(TableRefills3[[#This Row],[prev_refill_days]]="","",TableRefills3[[#This Row],[prev_refill_days]]+TableRefills3[[#This Row],[quantity_days]])</f>
        <v>45839</v>
      </c>
      <c r="H1242">
        <f>IF(TableRefills3[[#This Row],[prev_refill_end]]="","",TableRefills3[[#This Row],[refill_date]]-TableRefills3[[#This Row],[prev_refill_end]])</f>
        <v>1</v>
      </c>
      <c r="I1242">
        <f>IF(TableRefills3[[#This Row],[gap_days]]="",0,IF(TableRefills3[[#This Row],[gap_days]]&gt;30,1,0))</f>
        <v>0</v>
      </c>
      <c r="J1242">
        <f>_xlfn.MAXIFS(TableRefills3[discountinuation_flag], TableRefills3[patient_id], A1242)</f>
        <v>0</v>
      </c>
      <c r="K1242" s="1">
        <f>_xlfn.MINIFS(C:C,A:A,TableRefills3[[#This Row],[patient_id]])</f>
        <v>45818</v>
      </c>
      <c r="L1242" s="1">
        <f>TableRefills3[[#This Row],[refill_date]]+TableRefills3[[#This Row],[quantity_days]]</f>
        <v>45861</v>
      </c>
    </row>
    <row r="1243" spans="1:12" x14ac:dyDescent="0.25">
      <c r="A1243" t="s">
        <v>276</v>
      </c>
      <c r="B1243" t="s">
        <v>2564</v>
      </c>
      <c r="C1243" s="1">
        <v>45860</v>
      </c>
      <c r="D1243" s="9">
        <f t="shared" si="38"/>
        <v>3</v>
      </c>
      <c r="E1243">
        <v>21</v>
      </c>
      <c r="F1243" s="1">
        <f t="shared" si="39"/>
        <v>45840</v>
      </c>
      <c r="G1243" s="1">
        <f>IF(TableRefills3[[#This Row],[prev_refill_days]]="","",TableRefills3[[#This Row],[prev_refill_days]]+TableRefills3[[#This Row],[quantity_days]])</f>
        <v>45861</v>
      </c>
      <c r="H1243">
        <f>IF(TableRefills3[[#This Row],[prev_refill_end]]="","",TableRefills3[[#This Row],[refill_date]]-TableRefills3[[#This Row],[prev_refill_end]])</f>
        <v>-1</v>
      </c>
      <c r="I1243">
        <f>IF(TableRefills3[[#This Row],[gap_days]]="",0,IF(TableRefills3[[#This Row],[gap_days]]&gt;30,1,0))</f>
        <v>0</v>
      </c>
      <c r="J1243">
        <f>_xlfn.MAXIFS(TableRefills3[discountinuation_flag], TableRefills3[patient_id], A1243)</f>
        <v>0</v>
      </c>
      <c r="K1243" s="1">
        <f>_xlfn.MINIFS(C:C,A:A,TableRefills3[[#This Row],[patient_id]])</f>
        <v>45818</v>
      </c>
      <c r="L1243" s="1">
        <f>TableRefills3[[#This Row],[refill_date]]+TableRefills3[[#This Row],[quantity_days]]</f>
        <v>45881</v>
      </c>
    </row>
    <row r="1244" spans="1:12" x14ac:dyDescent="0.25">
      <c r="A1244" t="s">
        <v>277</v>
      </c>
      <c r="B1244" t="s">
        <v>2568</v>
      </c>
      <c r="C1244" s="1">
        <v>45783</v>
      </c>
      <c r="D1244" s="9">
        <f t="shared" si="38"/>
        <v>1</v>
      </c>
      <c r="E1244">
        <v>28</v>
      </c>
      <c r="F1244" s="1" t="str">
        <f t="shared" si="39"/>
        <v/>
      </c>
      <c r="G1244" s="1" t="str">
        <f>IF(TableRefills3[[#This Row],[prev_refill_days]]="","",TableRefills3[[#This Row],[prev_refill_days]]+TableRefills3[[#This Row],[quantity_days]])</f>
        <v/>
      </c>
      <c r="H1244" t="str">
        <f>IF(TableRefills3[[#This Row],[prev_refill_end]]="","",TableRefills3[[#This Row],[refill_date]]-TableRefills3[[#This Row],[prev_refill_end]])</f>
        <v/>
      </c>
      <c r="I1244">
        <f>IF(TableRefills3[[#This Row],[gap_days]]="",0,IF(TableRefills3[[#This Row],[gap_days]]&gt;30,1,0))</f>
        <v>0</v>
      </c>
      <c r="J1244">
        <f>_xlfn.MAXIFS(TableRefills3[discountinuation_flag], TableRefills3[patient_id], A1244)</f>
        <v>0</v>
      </c>
      <c r="K1244" s="1">
        <f>_xlfn.MINIFS(C:C,A:A,TableRefills3[[#This Row],[patient_id]])</f>
        <v>45783</v>
      </c>
      <c r="L1244" s="1">
        <f>TableRefills3[[#This Row],[refill_date]]+TableRefills3[[#This Row],[quantity_days]]</f>
        <v>45811</v>
      </c>
    </row>
    <row r="1245" spans="1:12" x14ac:dyDescent="0.25">
      <c r="A1245" t="s">
        <v>277</v>
      </c>
      <c r="B1245" t="s">
        <v>2568</v>
      </c>
      <c r="C1245" s="1">
        <v>45810</v>
      </c>
      <c r="D1245" s="9">
        <f t="shared" si="38"/>
        <v>2</v>
      </c>
      <c r="E1245">
        <v>28</v>
      </c>
      <c r="F1245" s="1">
        <f t="shared" si="39"/>
        <v>45783</v>
      </c>
      <c r="G1245" s="1">
        <f>IF(TableRefills3[[#This Row],[prev_refill_days]]="","",TableRefills3[[#This Row],[prev_refill_days]]+TableRefills3[[#This Row],[quantity_days]])</f>
        <v>45811</v>
      </c>
      <c r="H1245">
        <f>IF(TableRefills3[[#This Row],[prev_refill_end]]="","",TableRefills3[[#This Row],[refill_date]]-TableRefills3[[#This Row],[prev_refill_end]])</f>
        <v>-1</v>
      </c>
      <c r="I1245">
        <f>IF(TableRefills3[[#This Row],[gap_days]]="",0,IF(TableRefills3[[#This Row],[gap_days]]&gt;30,1,0))</f>
        <v>0</v>
      </c>
      <c r="J1245">
        <f>_xlfn.MAXIFS(TableRefills3[discountinuation_flag], TableRefills3[patient_id], A1245)</f>
        <v>0</v>
      </c>
      <c r="K1245" s="1">
        <f>_xlfn.MINIFS(C:C,A:A,TableRefills3[[#This Row],[patient_id]])</f>
        <v>45783</v>
      </c>
      <c r="L1245" s="1">
        <f>TableRefills3[[#This Row],[refill_date]]+TableRefills3[[#This Row],[quantity_days]]</f>
        <v>45838</v>
      </c>
    </row>
    <row r="1246" spans="1:12" x14ac:dyDescent="0.25">
      <c r="A1246" t="s">
        <v>277</v>
      </c>
      <c r="B1246" t="s">
        <v>2568</v>
      </c>
      <c r="C1246" s="1">
        <v>45840</v>
      </c>
      <c r="D1246" s="9">
        <f t="shared" si="38"/>
        <v>3</v>
      </c>
      <c r="E1246">
        <v>28</v>
      </c>
      <c r="F1246" s="1">
        <f t="shared" si="39"/>
        <v>45810</v>
      </c>
      <c r="G1246" s="1">
        <f>IF(TableRefills3[[#This Row],[prev_refill_days]]="","",TableRefills3[[#This Row],[prev_refill_days]]+TableRefills3[[#This Row],[quantity_days]])</f>
        <v>45838</v>
      </c>
      <c r="H1246">
        <f>IF(TableRefills3[[#This Row],[prev_refill_end]]="","",TableRefills3[[#This Row],[refill_date]]-TableRefills3[[#This Row],[prev_refill_end]])</f>
        <v>2</v>
      </c>
      <c r="I1246">
        <f>IF(TableRefills3[[#This Row],[gap_days]]="",0,IF(TableRefills3[[#This Row],[gap_days]]&gt;30,1,0))</f>
        <v>0</v>
      </c>
      <c r="J1246">
        <f>_xlfn.MAXIFS(TableRefills3[discountinuation_flag], TableRefills3[patient_id], A1246)</f>
        <v>0</v>
      </c>
      <c r="K1246" s="1">
        <f>_xlfn.MINIFS(C:C,A:A,TableRefills3[[#This Row],[patient_id]])</f>
        <v>45783</v>
      </c>
      <c r="L1246" s="1">
        <f>TableRefills3[[#This Row],[refill_date]]+TableRefills3[[#This Row],[quantity_days]]</f>
        <v>45868</v>
      </c>
    </row>
    <row r="1247" spans="1:12" x14ac:dyDescent="0.25">
      <c r="A1247" t="s">
        <v>278</v>
      </c>
      <c r="B1247" t="s">
        <v>2572</v>
      </c>
      <c r="C1247" s="1">
        <v>45798</v>
      </c>
      <c r="D1247" s="9">
        <f t="shared" si="38"/>
        <v>1</v>
      </c>
      <c r="E1247">
        <v>30</v>
      </c>
      <c r="F1247" s="1" t="str">
        <f t="shared" si="39"/>
        <v/>
      </c>
      <c r="G1247" s="1" t="str">
        <f>IF(TableRefills3[[#This Row],[prev_refill_days]]="","",TableRefills3[[#This Row],[prev_refill_days]]+TableRefills3[[#This Row],[quantity_days]])</f>
        <v/>
      </c>
      <c r="H1247" t="str">
        <f>IF(TableRefills3[[#This Row],[prev_refill_end]]="","",TableRefills3[[#This Row],[refill_date]]-TableRefills3[[#This Row],[prev_refill_end]])</f>
        <v/>
      </c>
      <c r="I1247">
        <f>IF(TableRefills3[[#This Row],[gap_days]]="",0,IF(TableRefills3[[#This Row],[gap_days]]&gt;30,1,0))</f>
        <v>0</v>
      </c>
      <c r="J1247">
        <f>_xlfn.MAXIFS(TableRefills3[discountinuation_flag], TableRefills3[patient_id], A1247)</f>
        <v>0</v>
      </c>
      <c r="K1247" s="1">
        <f>_xlfn.MINIFS(C:C,A:A,TableRefills3[[#This Row],[patient_id]])</f>
        <v>45798</v>
      </c>
      <c r="L1247" s="1">
        <f>TableRefills3[[#This Row],[refill_date]]+TableRefills3[[#This Row],[quantity_days]]</f>
        <v>45828</v>
      </c>
    </row>
    <row r="1248" spans="1:12" x14ac:dyDescent="0.25">
      <c r="A1248" t="s">
        <v>278</v>
      </c>
      <c r="B1248" t="s">
        <v>2572</v>
      </c>
      <c r="C1248" s="1">
        <v>45825</v>
      </c>
      <c r="D1248" s="9">
        <f t="shared" si="38"/>
        <v>2</v>
      </c>
      <c r="E1248">
        <v>30</v>
      </c>
      <c r="F1248" s="1">
        <f t="shared" si="39"/>
        <v>45798</v>
      </c>
      <c r="G1248" s="1">
        <f>IF(TableRefills3[[#This Row],[prev_refill_days]]="","",TableRefills3[[#This Row],[prev_refill_days]]+TableRefills3[[#This Row],[quantity_days]])</f>
        <v>45828</v>
      </c>
      <c r="H1248">
        <f>IF(TableRefills3[[#This Row],[prev_refill_end]]="","",TableRefills3[[#This Row],[refill_date]]-TableRefills3[[#This Row],[prev_refill_end]])</f>
        <v>-3</v>
      </c>
      <c r="I1248">
        <f>IF(TableRefills3[[#This Row],[gap_days]]="",0,IF(TableRefills3[[#This Row],[gap_days]]&gt;30,1,0))</f>
        <v>0</v>
      </c>
      <c r="J1248">
        <f>_xlfn.MAXIFS(TableRefills3[discountinuation_flag], TableRefills3[patient_id], A1248)</f>
        <v>0</v>
      </c>
      <c r="K1248" s="1">
        <f>_xlfn.MINIFS(C:C,A:A,TableRefills3[[#This Row],[patient_id]])</f>
        <v>45798</v>
      </c>
      <c r="L1248" s="1">
        <f>TableRefills3[[#This Row],[refill_date]]+TableRefills3[[#This Row],[quantity_days]]</f>
        <v>45855</v>
      </c>
    </row>
    <row r="1249" spans="1:12" x14ac:dyDescent="0.25">
      <c r="A1249" t="s">
        <v>278</v>
      </c>
      <c r="B1249" t="s">
        <v>2572</v>
      </c>
      <c r="C1249" s="1">
        <v>45854</v>
      </c>
      <c r="D1249" s="9">
        <f t="shared" si="38"/>
        <v>3</v>
      </c>
      <c r="E1249">
        <v>30</v>
      </c>
      <c r="F1249" s="1">
        <f t="shared" si="39"/>
        <v>45825</v>
      </c>
      <c r="G1249" s="1">
        <f>IF(TableRefills3[[#This Row],[prev_refill_days]]="","",TableRefills3[[#This Row],[prev_refill_days]]+TableRefills3[[#This Row],[quantity_days]])</f>
        <v>45855</v>
      </c>
      <c r="H1249">
        <f>IF(TableRefills3[[#This Row],[prev_refill_end]]="","",TableRefills3[[#This Row],[refill_date]]-TableRefills3[[#This Row],[prev_refill_end]])</f>
        <v>-1</v>
      </c>
      <c r="I1249">
        <f>IF(TableRefills3[[#This Row],[gap_days]]="",0,IF(TableRefills3[[#This Row],[gap_days]]&gt;30,1,0))</f>
        <v>0</v>
      </c>
      <c r="J1249">
        <f>_xlfn.MAXIFS(TableRefills3[discountinuation_flag], TableRefills3[patient_id], A1249)</f>
        <v>0</v>
      </c>
      <c r="K1249" s="1">
        <f>_xlfn.MINIFS(C:C,A:A,TableRefills3[[#This Row],[patient_id]])</f>
        <v>45798</v>
      </c>
      <c r="L1249" s="1">
        <f>TableRefills3[[#This Row],[refill_date]]+TableRefills3[[#This Row],[quantity_days]]</f>
        <v>45884</v>
      </c>
    </row>
    <row r="1250" spans="1:12" x14ac:dyDescent="0.25">
      <c r="A1250" t="s">
        <v>278</v>
      </c>
      <c r="B1250" t="s">
        <v>2572</v>
      </c>
      <c r="C1250" s="1">
        <v>45881</v>
      </c>
      <c r="D1250" s="9">
        <f t="shared" si="38"/>
        <v>4</v>
      </c>
      <c r="E1250">
        <v>30</v>
      </c>
      <c r="F1250" s="1">
        <f t="shared" si="39"/>
        <v>45854</v>
      </c>
      <c r="G1250" s="1">
        <f>IF(TableRefills3[[#This Row],[prev_refill_days]]="","",TableRefills3[[#This Row],[prev_refill_days]]+TableRefills3[[#This Row],[quantity_days]])</f>
        <v>45884</v>
      </c>
      <c r="H1250">
        <f>IF(TableRefills3[[#This Row],[prev_refill_end]]="","",TableRefills3[[#This Row],[refill_date]]-TableRefills3[[#This Row],[prev_refill_end]])</f>
        <v>-3</v>
      </c>
      <c r="I1250">
        <f>IF(TableRefills3[[#This Row],[gap_days]]="",0,IF(TableRefills3[[#This Row],[gap_days]]&gt;30,1,0))</f>
        <v>0</v>
      </c>
      <c r="J1250">
        <f>_xlfn.MAXIFS(TableRefills3[discountinuation_flag], TableRefills3[patient_id], A1250)</f>
        <v>0</v>
      </c>
      <c r="K1250" s="1">
        <f>_xlfn.MINIFS(C:C,A:A,TableRefills3[[#This Row],[patient_id]])</f>
        <v>45798</v>
      </c>
      <c r="L1250" s="1">
        <f>TableRefills3[[#This Row],[refill_date]]+TableRefills3[[#This Row],[quantity_days]]</f>
        <v>45911</v>
      </c>
    </row>
    <row r="1251" spans="1:12" x14ac:dyDescent="0.25">
      <c r="A1251" t="s">
        <v>278</v>
      </c>
      <c r="B1251" t="s">
        <v>2572</v>
      </c>
      <c r="C1251" s="1">
        <v>45909</v>
      </c>
      <c r="D1251" s="9">
        <f t="shared" si="38"/>
        <v>5</v>
      </c>
      <c r="E1251">
        <v>30</v>
      </c>
      <c r="F1251" s="1">
        <f t="shared" si="39"/>
        <v>45881</v>
      </c>
      <c r="G1251" s="1">
        <f>IF(TableRefills3[[#This Row],[prev_refill_days]]="","",TableRefills3[[#This Row],[prev_refill_days]]+TableRefills3[[#This Row],[quantity_days]])</f>
        <v>45911</v>
      </c>
      <c r="H1251">
        <f>IF(TableRefills3[[#This Row],[prev_refill_end]]="","",TableRefills3[[#This Row],[refill_date]]-TableRefills3[[#This Row],[prev_refill_end]])</f>
        <v>-2</v>
      </c>
      <c r="I1251">
        <f>IF(TableRefills3[[#This Row],[gap_days]]="",0,IF(TableRefills3[[#This Row],[gap_days]]&gt;30,1,0))</f>
        <v>0</v>
      </c>
      <c r="J1251">
        <f>_xlfn.MAXIFS(TableRefills3[discountinuation_flag], TableRefills3[patient_id], A1251)</f>
        <v>0</v>
      </c>
      <c r="K1251" s="1">
        <f>_xlfn.MINIFS(C:C,A:A,TableRefills3[[#This Row],[patient_id]])</f>
        <v>45798</v>
      </c>
      <c r="L1251" s="1">
        <f>TableRefills3[[#This Row],[refill_date]]+TableRefills3[[#This Row],[quantity_days]]</f>
        <v>45939</v>
      </c>
    </row>
    <row r="1252" spans="1:12" x14ac:dyDescent="0.25">
      <c r="A1252" t="s">
        <v>279</v>
      </c>
      <c r="B1252" t="s">
        <v>2578</v>
      </c>
      <c r="C1252" s="1">
        <v>45676</v>
      </c>
      <c r="D1252" s="9">
        <f t="shared" si="38"/>
        <v>1</v>
      </c>
      <c r="E1252">
        <v>28</v>
      </c>
      <c r="F1252" s="1" t="str">
        <f t="shared" si="39"/>
        <v/>
      </c>
      <c r="G1252" s="1" t="str">
        <f>IF(TableRefills3[[#This Row],[prev_refill_days]]="","",TableRefills3[[#This Row],[prev_refill_days]]+TableRefills3[[#This Row],[quantity_days]])</f>
        <v/>
      </c>
      <c r="H1252" t="str">
        <f>IF(TableRefills3[[#This Row],[prev_refill_end]]="","",TableRefills3[[#This Row],[refill_date]]-TableRefills3[[#This Row],[prev_refill_end]])</f>
        <v/>
      </c>
      <c r="I1252">
        <f>IF(TableRefills3[[#This Row],[gap_days]]="",0,IF(TableRefills3[[#This Row],[gap_days]]&gt;30,1,0))</f>
        <v>0</v>
      </c>
      <c r="J1252">
        <f>_xlfn.MAXIFS(TableRefills3[discountinuation_flag], TableRefills3[patient_id], A1252)</f>
        <v>0</v>
      </c>
      <c r="K1252" s="1">
        <f>_xlfn.MINIFS(C:C,A:A,TableRefills3[[#This Row],[patient_id]])</f>
        <v>45676</v>
      </c>
      <c r="L1252" s="1">
        <f>TableRefills3[[#This Row],[refill_date]]+TableRefills3[[#This Row],[quantity_days]]</f>
        <v>45704</v>
      </c>
    </row>
    <row r="1253" spans="1:12" x14ac:dyDescent="0.25">
      <c r="A1253" t="s">
        <v>279</v>
      </c>
      <c r="B1253" t="s">
        <v>2578</v>
      </c>
      <c r="C1253" s="1">
        <v>45701</v>
      </c>
      <c r="D1253" s="9">
        <f t="shared" si="38"/>
        <v>2</v>
      </c>
      <c r="E1253">
        <v>28</v>
      </c>
      <c r="F1253" s="1">
        <f t="shared" si="39"/>
        <v>45676</v>
      </c>
      <c r="G1253" s="1">
        <f>IF(TableRefills3[[#This Row],[prev_refill_days]]="","",TableRefills3[[#This Row],[prev_refill_days]]+TableRefills3[[#This Row],[quantity_days]])</f>
        <v>45704</v>
      </c>
      <c r="H1253">
        <f>IF(TableRefills3[[#This Row],[prev_refill_end]]="","",TableRefills3[[#This Row],[refill_date]]-TableRefills3[[#This Row],[prev_refill_end]])</f>
        <v>-3</v>
      </c>
      <c r="I1253">
        <f>IF(TableRefills3[[#This Row],[gap_days]]="",0,IF(TableRefills3[[#This Row],[gap_days]]&gt;30,1,0))</f>
        <v>0</v>
      </c>
      <c r="J1253">
        <f>_xlfn.MAXIFS(TableRefills3[discountinuation_flag], TableRefills3[patient_id], A1253)</f>
        <v>0</v>
      </c>
      <c r="K1253" s="1">
        <f>_xlfn.MINIFS(C:C,A:A,TableRefills3[[#This Row],[patient_id]])</f>
        <v>45676</v>
      </c>
      <c r="L1253" s="1">
        <f>TableRefills3[[#This Row],[refill_date]]+TableRefills3[[#This Row],[quantity_days]]</f>
        <v>45729</v>
      </c>
    </row>
    <row r="1254" spans="1:12" x14ac:dyDescent="0.25">
      <c r="A1254" t="s">
        <v>279</v>
      </c>
      <c r="B1254" t="s">
        <v>2578</v>
      </c>
      <c r="C1254" s="1">
        <v>45727</v>
      </c>
      <c r="D1254" s="9">
        <f t="shared" si="38"/>
        <v>3</v>
      </c>
      <c r="E1254">
        <v>28</v>
      </c>
      <c r="F1254" s="1">
        <f t="shared" si="39"/>
        <v>45701</v>
      </c>
      <c r="G1254" s="1">
        <f>IF(TableRefills3[[#This Row],[prev_refill_days]]="","",TableRefills3[[#This Row],[prev_refill_days]]+TableRefills3[[#This Row],[quantity_days]])</f>
        <v>45729</v>
      </c>
      <c r="H1254">
        <f>IF(TableRefills3[[#This Row],[prev_refill_end]]="","",TableRefills3[[#This Row],[refill_date]]-TableRefills3[[#This Row],[prev_refill_end]])</f>
        <v>-2</v>
      </c>
      <c r="I1254">
        <f>IF(TableRefills3[[#This Row],[gap_days]]="",0,IF(TableRefills3[[#This Row],[gap_days]]&gt;30,1,0))</f>
        <v>0</v>
      </c>
      <c r="J1254">
        <f>_xlfn.MAXIFS(TableRefills3[discountinuation_flag], TableRefills3[patient_id], A1254)</f>
        <v>0</v>
      </c>
      <c r="K1254" s="1">
        <f>_xlfn.MINIFS(C:C,A:A,TableRefills3[[#This Row],[patient_id]])</f>
        <v>45676</v>
      </c>
      <c r="L1254" s="1">
        <f>TableRefills3[[#This Row],[refill_date]]+TableRefills3[[#This Row],[quantity_days]]</f>
        <v>45755</v>
      </c>
    </row>
    <row r="1255" spans="1:12" x14ac:dyDescent="0.25">
      <c r="A1255" t="s">
        <v>279</v>
      </c>
      <c r="B1255" t="s">
        <v>2578</v>
      </c>
      <c r="C1255" s="1">
        <v>45755</v>
      </c>
      <c r="D1255" s="9">
        <f t="shared" si="38"/>
        <v>4</v>
      </c>
      <c r="E1255">
        <v>28</v>
      </c>
      <c r="F1255" s="1">
        <f t="shared" si="39"/>
        <v>45727</v>
      </c>
      <c r="G1255" s="1">
        <f>IF(TableRefills3[[#This Row],[prev_refill_days]]="","",TableRefills3[[#This Row],[prev_refill_days]]+TableRefills3[[#This Row],[quantity_days]])</f>
        <v>45755</v>
      </c>
      <c r="H1255">
        <f>IF(TableRefills3[[#This Row],[prev_refill_end]]="","",TableRefills3[[#This Row],[refill_date]]-TableRefills3[[#This Row],[prev_refill_end]])</f>
        <v>0</v>
      </c>
      <c r="I1255">
        <f>IF(TableRefills3[[#This Row],[gap_days]]="",0,IF(TableRefills3[[#This Row],[gap_days]]&gt;30,1,0))</f>
        <v>0</v>
      </c>
      <c r="J1255">
        <f>_xlfn.MAXIFS(TableRefills3[discountinuation_flag], TableRefills3[patient_id], A1255)</f>
        <v>0</v>
      </c>
      <c r="K1255" s="1">
        <f>_xlfn.MINIFS(C:C,A:A,TableRefills3[[#This Row],[patient_id]])</f>
        <v>45676</v>
      </c>
      <c r="L1255" s="1">
        <f>TableRefills3[[#This Row],[refill_date]]+TableRefills3[[#This Row],[quantity_days]]</f>
        <v>45783</v>
      </c>
    </row>
    <row r="1256" spans="1:12" x14ac:dyDescent="0.25">
      <c r="A1256" t="s">
        <v>279</v>
      </c>
      <c r="B1256" t="s">
        <v>2578</v>
      </c>
      <c r="C1256" s="1">
        <v>45786</v>
      </c>
      <c r="D1256" s="9">
        <f t="shared" si="38"/>
        <v>5</v>
      </c>
      <c r="E1256">
        <v>28</v>
      </c>
      <c r="F1256" s="1">
        <f t="shared" si="39"/>
        <v>45755</v>
      </c>
      <c r="G1256" s="1">
        <f>IF(TableRefills3[[#This Row],[prev_refill_days]]="","",TableRefills3[[#This Row],[prev_refill_days]]+TableRefills3[[#This Row],[quantity_days]])</f>
        <v>45783</v>
      </c>
      <c r="H1256">
        <f>IF(TableRefills3[[#This Row],[prev_refill_end]]="","",TableRefills3[[#This Row],[refill_date]]-TableRefills3[[#This Row],[prev_refill_end]])</f>
        <v>3</v>
      </c>
      <c r="I1256">
        <f>IF(TableRefills3[[#This Row],[gap_days]]="",0,IF(TableRefills3[[#This Row],[gap_days]]&gt;30,1,0))</f>
        <v>0</v>
      </c>
      <c r="J1256">
        <f>_xlfn.MAXIFS(TableRefills3[discountinuation_flag], TableRefills3[patient_id], A1256)</f>
        <v>0</v>
      </c>
      <c r="K1256" s="1">
        <f>_xlfn.MINIFS(C:C,A:A,TableRefills3[[#This Row],[patient_id]])</f>
        <v>45676</v>
      </c>
      <c r="L1256" s="1">
        <f>TableRefills3[[#This Row],[refill_date]]+TableRefills3[[#This Row],[quantity_days]]</f>
        <v>45814</v>
      </c>
    </row>
    <row r="1257" spans="1:12" x14ac:dyDescent="0.25">
      <c r="A1257" t="s">
        <v>279</v>
      </c>
      <c r="B1257" t="s">
        <v>2578</v>
      </c>
      <c r="C1257" s="1">
        <v>45814</v>
      </c>
      <c r="D1257" s="9">
        <f t="shared" si="38"/>
        <v>6</v>
      </c>
      <c r="E1257">
        <v>28</v>
      </c>
      <c r="F1257" s="1">
        <f t="shared" si="39"/>
        <v>45786</v>
      </c>
      <c r="G1257" s="1">
        <f>IF(TableRefills3[[#This Row],[prev_refill_days]]="","",TableRefills3[[#This Row],[prev_refill_days]]+TableRefills3[[#This Row],[quantity_days]])</f>
        <v>45814</v>
      </c>
      <c r="H1257">
        <f>IF(TableRefills3[[#This Row],[prev_refill_end]]="","",TableRefills3[[#This Row],[refill_date]]-TableRefills3[[#This Row],[prev_refill_end]])</f>
        <v>0</v>
      </c>
      <c r="I1257">
        <f>IF(TableRefills3[[#This Row],[gap_days]]="",0,IF(TableRefills3[[#This Row],[gap_days]]&gt;30,1,0))</f>
        <v>0</v>
      </c>
      <c r="J1257">
        <f>_xlfn.MAXIFS(TableRefills3[discountinuation_flag], TableRefills3[patient_id], A1257)</f>
        <v>0</v>
      </c>
      <c r="K1257" s="1">
        <f>_xlfn.MINIFS(C:C,A:A,TableRefills3[[#This Row],[patient_id]])</f>
        <v>45676</v>
      </c>
      <c r="L1257" s="1">
        <f>TableRefills3[[#This Row],[refill_date]]+TableRefills3[[#This Row],[quantity_days]]</f>
        <v>45842</v>
      </c>
    </row>
    <row r="1258" spans="1:12" x14ac:dyDescent="0.25">
      <c r="A1258" t="s">
        <v>280</v>
      </c>
      <c r="B1258" t="s">
        <v>2585</v>
      </c>
      <c r="C1258" s="1">
        <v>45792</v>
      </c>
      <c r="D1258" s="9">
        <f t="shared" si="38"/>
        <v>1</v>
      </c>
      <c r="E1258">
        <v>21</v>
      </c>
      <c r="F1258" s="1" t="str">
        <f t="shared" si="39"/>
        <v/>
      </c>
      <c r="G1258" s="1" t="str">
        <f>IF(TableRefills3[[#This Row],[prev_refill_days]]="","",TableRefills3[[#This Row],[prev_refill_days]]+TableRefills3[[#This Row],[quantity_days]])</f>
        <v/>
      </c>
      <c r="H1258" t="str">
        <f>IF(TableRefills3[[#This Row],[prev_refill_end]]="","",TableRefills3[[#This Row],[refill_date]]-TableRefills3[[#This Row],[prev_refill_end]])</f>
        <v/>
      </c>
      <c r="I1258">
        <f>IF(TableRefills3[[#This Row],[gap_days]]="",0,IF(TableRefills3[[#This Row],[gap_days]]&gt;30,1,0))</f>
        <v>0</v>
      </c>
      <c r="J1258">
        <f>_xlfn.MAXIFS(TableRefills3[discountinuation_flag], TableRefills3[patient_id], A1258)</f>
        <v>0</v>
      </c>
      <c r="K1258" s="1">
        <f>_xlfn.MINIFS(C:C,A:A,TableRefills3[[#This Row],[patient_id]])</f>
        <v>45792</v>
      </c>
      <c r="L1258" s="1">
        <f>TableRefills3[[#This Row],[refill_date]]+TableRefills3[[#This Row],[quantity_days]]</f>
        <v>45813</v>
      </c>
    </row>
    <row r="1259" spans="1:12" x14ac:dyDescent="0.25">
      <c r="A1259" t="s">
        <v>280</v>
      </c>
      <c r="B1259" t="s">
        <v>2585</v>
      </c>
      <c r="C1259" s="1">
        <v>45814</v>
      </c>
      <c r="D1259" s="9">
        <f t="shared" si="38"/>
        <v>2</v>
      </c>
      <c r="E1259">
        <v>21</v>
      </c>
      <c r="F1259" s="1">
        <f t="shared" si="39"/>
        <v>45792</v>
      </c>
      <c r="G1259" s="1">
        <f>IF(TableRefills3[[#This Row],[prev_refill_days]]="","",TableRefills3[[#This Row],[prev_refill_days]]+TableRefills3[[#This Row],[quantity_days]])</f>
        <v>45813</v>
      </c>
      <c r="H1259">
        <f>IF(TableRefills3[[#This Row],[prev_refill_end]]="","",TableRefills3[[#This Row],[refill_date]]-TableRefills3[[#This Row],[prev_refill_end]])</f>
        <v>1</v>
      </c>
      <c r="I1259">
        <f>IF(TableRefills3[[#This Row],[gap_days]]="",0,IF(TableRefills3[[#This Row],[gap_days]]&gt;30,1,0))</f>
        <v>0</v>
      </c>
      <c r="J1259">
        <f>_xlfn.MAXIFS(TableRefills3[discountinuation_flag], TableRefills3[patient_id], A1259)</f>
        <v>0</v>
      </c>
      <c r="K1259" s="1">
        <f>_xlfn.MINIFS(C:C,A:A,TableRefills3[[#This Row],[patient_id]])</f>
        <v>45792</v>
      </c>
      <c r="L1259" s="1">
        <f>TableRefills3[[#This Row],[refill_date]]+TableRefills3[[#This Row],[quantity_days]]</f>
        <v>45835</v>
      </c>
    </row>
    <row r="1260" spans="1:12" x14ac:dyDescent="0.25">
      <c r="A1260" t="s">
        <v>280</v>
      </c>
      <c r="B1260" t="s">
        <v>2585</v>
      </c>
      <c r="C1260" s="1">
        <v>45832</v>
      </c>
      <c r="D1260" s="9">
        <f t="shared" si="38"/>
        <v>3</v>
      </c>
      <c r="E1260">
        <v>21</v>
      </c>
      <c r="F1260" s="1">
        <f t="shared" si="39"/>
        <v>45814</v>
      </c>
      <c r="G1260" s="1">
        <f>IF(TableRefills3[[#This Row],[prev_refill_days]]="","",TableRefills3[[#This Row],[prev_refill_days]]+TableRefills3[[#This Row],[quantity_days]])</f>
        <v>45835</v>
      </c>
      <c r="H1260">
        <f>IF(TableRefills3[[#This Row],[prev_refill_end]]="","",TableRefills3[[#This Row],[refill_date]]-TableRefills3[[#This Row],[prev_refill_end]])</f>
        <v>-3</v>
      </c>
      <c r="I1260">
        <f>IF(TableRefills3[[#This Row],[gap_days]]="",0,IF(TableRefills3[[#This Row],[gap_days]]&gt;30,1,0))</f>
        <v>0</v>
      </c>
      <c r="J1260">
        <f>_xlfn.MAXIFS(TableRefills3[discountinuation_flag], TableRefills3[patient_id], A1260)</f>
        <v>0</v>
      </c>
      <c r="K1260" s="1">
        <f>_xlfn.MINIFS(C:C,A:A,TableRefills3[[#This Row],[patient_id]])</f>
        <v>45792</v>
      </c>
      <c r="L1260" s="1">
        <f>TableRefills3[[#This Row],[refill_date]]+TableRefills3[[#This Row],[quantity_days]]</f>
        <v>45853</v>
      </c>
    </row>
    <row r="1261" spans="1:12" x14ac:dyDescent="0.25">
      <c r="A1261" t="s">
        <v>280</v>
      </c>
      <c r="B1261" t="s">
        <v>2585</v>
      </c>
      <c r="C1261" s="1">
        <v>45850</v>
      </c>
      <c r="D1261" s="9">
        <f t="shared" si="38"/>
        <v>4</v>
      </c>
      <c r="E1261">
        <v>21</v>
      </c>
      <c r="F1261" s="1">
        <f t="shared" si="39"/>
        <v>45832</v>
      </c>
      <c r="G1261" s="1">
        <f>IF(TableRefills3[[#This Row],[prev_refill_days]]="","",TableRefills3[[#This Row],[prev_refill_days]]+TableRefills3[[#This Row],[quantity_days]])</f>
        <v>45853</v>
      </c>
      <c r="H1261">
        <f>IF(TableRefills3[[#This Row],[prev_refill_end]]="","",TableRefills3[[#This Row],[refill_date]]-TableRefills3[[#This Row],[prev_refill_end]])</f>
        <v>-3</v>
      </c>
      <c r="I1261">
        <f>IF(TableRefills3[[#This Row],[gap_days]]="",0,IF(TableRefills3[[#This Row],[gap_days]]&gt;30,1,0))</f>
        <v>0</v>
      </c>
      <c r="J1261">
        <f>_xlfn.MAXIFS(TableRefills3[discountinuation_flag], TableRefills3[patient_id], A1261)</f>
        <v>0</v>
      </c>
      <c r="K1261" s="1">
        <f>_xlfn.MINIFS(C:C,A:A,TableRefills3[[#This Row],[patient_id]])</f>
        <v>45792</v>
      </c>
      <c r="L1261" s="1">
        <f>TableRefills3[[#This Row],[refill_date]]+TableRefills3[[#This Row],[quantity_days]]</f>
        <v>45871</v>
      </c>
    </row>
    <row r="1262" spans="1:12" x14ac:dyDescent="0.25">
      <c r="A1262" t="s">
        <v>280</v>
      </c>
      <c r="B1262" t="s">
        <v>2585</v>
      </c>
      <c r="C1262" s="1">
        <v>45873</v>
      </c>
      <c r="D1262" s="9">
        <f t="shared" si="38"/>
        <v>5</v>
      </c>
      <c r="E1262">
        <v>21</v>
      </c>
      <c r="F1262" s="1">
        <f t="shared" si="39"/>
        <v>45850</v>
      </c>
      <c r="G1262" s="1">
        <f>IF(TableRefills3[[#This Row],[prev_refill_days]]="","",TableRefills3[[#This Row],[prev_refill_days]]+TableRefills3[[#This Row],[quantity_days]])</f>
        <v>45871</v>
      </c>
      <c r="H1262">
        <f>IF(TableRefills3[[#This Row],[prev_refill_end]]="","",TableRefills3[[#This Row],[refill_date]]-TableRefills3[[#This Row],[prev_refill_end]])</f>
        <v>2</v>
      </c>
      <c r="I1262">
        <f>IF(TableRefills3[[#This Row],[gap_days]]="",0,IF(TableRefills3[[#This Row],[gap_days]]&gt;30,1,0))</f>
        <v>0</v>
      </c>
      <c r="J1262">
        <f>_xlfn.MAXIFS(TableRefills3[discountinuation_flag], TableRefills3[patient_id], A1262)</f>
        <v>0</v>
      </c>
      <c r="K1262" s="1">
        <f>_xlfn.MINIFS(C:C,A:A,TableRefills3[[#This Row],[patient_id]])</f>
        <v>45792</v>
      </c>
      <c r="L1262" s="1">
        <f>TableRefills3[[#This Row],[refill_date]]+TableRefills3[[#This Row],[quantity_days]]</f>
        <v>45894</v>
      </c>
    </row>
    <row r="1263" spans="1:12" x14ac:dyDescent="0.25">
      <c r="A1263" t="s">
        <v>281</v>
      </c>
      <c r="B1263" t="s">
        <v>2591</v>
      </c>
      <c r="C1263" s="1">
        <v>45705</v>
      </c>
      <c r="D1263" s="9">
        <f t="shared" si="38"/>
        <v>1</v>
      </c>
      <c r="E1263">
        <v>28</v>
      </c>
      <c r="F1263" s="1" t="str">
        <f t="shared" si="39"/>
        <v/>
      </c>
      <c r="G1263" s="1" t="str">
        <f>IF(TableRefills3[[#This Row],[prev_refill_days]]="","",TableRefills3[[#This Row],[prev_refill_days]]+TableRefills3[[#This Row],[quantity_days]])</f>
        <v/>
      </c>
      <c r="H1263" t="str">
        <f>IF(TableRefills3[[#This Row],[prev_refill_end]]="","",TableRefills3[[#This Row],[refill_date]]-TableRefills3[[#This Row],[prev_refill_end]])</f>
        <v/>
      </c>
      <c r="I1263">
        <f>IF(TableRefills3[[#This Row],[gap_days]]="",0,IF(TableRefills3[[#This Row],[gap_days]]&gt;30,1,0))</f>
        <v>0</v>
      </c>
      <c r="J1263">
        <f>_xlfn.MAXIFS(TableRefills3[discountinuation_flag], TableRefills3[patient_id], A1263)</f>
        <v>0</v>
      </c>
      <c r="K1263" s="1">
        <f>_xlfn.MINIFS(C:C,A:A,TableRefills3[[#This Row],[patient_id]])</f>
        <v>45705</v>
      </c>
      <c r="L1263" s="1">
        <f>TableRefills3[[#This Row],[refill_date]]+TableRefills3[[#This Row],[quantity_days]]</f>
        <v>45733</v>
      </c>
    </row>
    <row r="1264" spans="1:12" x14ac:dyDescent="0.25">
      <c r="A1264" t="s">
        <v>281</v>
      </c>
      <c r="B1264" t="s">
        <v>2591</v>
      </c>
      <c r="C1264" s="1">
        <v>45736</v>
      </c>
      <c r="D1264" s="9">
        <f t="shared" si="38"/>
        <v>2</v>
      </c>
      <c r="E1264">
        <v>28</v>
      </c>
      <c r="F1264" s="1">
        <f t="shared" si="39"/>
        <v>45705</v>
      </c>
      <c r="G1264" s="1">
        <f>IF(TableRefills3[[#This Row],[prev_refill_days]]="","",TableRefills3[[#This Row],[prev_refill_days]]+TableRefills3[[#This Row],[quantity_days]])</f>
        <v>45733</v>
      </c>
      <c r="H1264">
        <f>IF(TableRefills3[[#This Row],[prev_refill_end]]="","",TableRefills3[[#This Row],[refill_date]]-TableRefills3[[#This Row],[prev_refill_end]])</f>
        <v>3</v>
      </c>
      <c r="I1264">
        <f>IF(TableRefills3[[#This Row],[gap_days]]="",0,IF(TableRefills3[[#This Row],[gap_days]]&gt;30,1,0))</f>
        <v>0</v>
      </c>
      <c r="J1264">
        <f>_xlfn.MAXIFS(TableRefills3[discountinuation_flag], TableRefills3[patient_id], A1264)</f>
        <v>0</v>
      </c>
      <c r="K1264" s="1">
        <f>_xlfn.MINIFS(C:C,A:A,TableRefills3[[#This Row],[patient_id]])</f>
        <v>45705</v>
      </c>
      <c r="L1264" s="1">
        <f>TableRefills3[[#This Row],[refill_date]]+TableRefills3[[#This Row],[quantity_days]]</f>
        <v>45764</v>
      </c>
    </row>
    <row r="1265" spans="1:12" x14ac:dyDescent="0.25">
      <c r="A1265" t="s">
        <v>281</v>
      </c>
      <c r="B1265" t="s">
        <v>2591</v>
      </c>
      <c r="C1265" s="1">
        <v>45763</v>
      </c>
      <c r="D1265" s="9">
        <f t="shared" si="38"/>
        <v>3</v>
      </c>
      <c r="E1265">
        <v>28</v>
      </c>
      <c r="F1265" s="1">
        <f t="shared" si="39"/>
        <v>45736</v>
      </c>
      <c r="G1265" s="1">
        <f>IF(TableRefills3[[#This Row],[prev_refill_days]]="","",TableRefills3[[#This Row],[prev_refill_days]]+TableRefills3[[#This Row],[quantity_days]])</f>
        <v>45764</v>
      </c>
      <c r="H1265">
        <f>IF(TableRefills3[[#This Row],[prev_refill_end]]="","",TableRefills3[[#This Row],[refill_date]]-TableRefills3[[#This Row],[prev_refill_end]])</f>
        <v>-1</v>
      </c>
      <c r="I1265">
        <f>IF(TableRefills3[[#This Row],[gap_days]]="",0,IF(TableRefills3[[#This Row],[gap_days]]&gt;30,1,0))</f>
        <v>0</v>
      </c>
      <c r="J1265">
        <f>_xlfn.MAXIFS(TableRefills3[discountinuation_flag], TableRefills3[patient_id], A1265)</f>
        <v>0</v>
      </c>
      <c r="K1265" s="1">
        <f>_xlfn.MINIFS(C:C,A:A,TableRefills3[[#This Row],[patient_id]])</f>
        <v>45705</v>
      </c>
      <c r="L1265" s="1">
        <f>TableRefills3[[#This Row],[refill_date]]+TableRefills3[[#This Row],[quantity_days]]</f>
        <v>45791</v>
      </c>
    </row>
    <row r="1266" spans="1:12" x14ac:dyDescent="0.25">
      <c r="A1266" t="s">
        <v>282</v>
      </c>
      <c r="B1266" t="s">
        <v>2595</v>
      </c>
      <c r="C1266" s="1">
        <v>45675</v>
      </c>
      <c r="D1266" s="9">
        <f t="shared" si="38"/>
        <v>1</v>
      </c>
      <c r="E1266">
        <v>21</v>
      </c>
      <c r="F1266" s="1" t="str">
        <f t="shared" si="39"/>
        <v/>
      </c>
      <c r="G1266" s="1" t="str">
        <f>IF(TableRefills3[[#This Row],[prev_refill_days]]="","",TableRefills3[[#This Row],[prev_refill_days]]+TableRefills3[[#This Row],[quantity_days]])</f>
        <v/>
      </c>
      <c r="H1266" t="str">
        <f>IF(TableRefills3[[#This Row],[prev_refill_end]]="","",TableRefills3[[#This Row],[refill_date]]-TableRefills3[[#This Row],[prev_refill_end]])</f>
        <v/>
      </c>
      <c r="I1266">
        <f>IF(TableRefills3[[#This Row],[gap_days]]="",0,IF(TableRefills3[[#This Row],[gap_days]]&gt;30,1,0))</f>
        <v>0</v>
      </c>
      <c r="J1266">
        <f>_xlfn.MAXIFS(TableRefills3[discountinuation_flag], TableRefills3[patient_id], A1266)</f>
        <v>0</v>
      </c>
      <c r="K1266" s="1">
        <f>_xlfn.MINIFS(C:C,A:A,TableRefills3[[#This Row],[patient_id]])</f>
        <v>45675</v>
      </c>
      <c r="L1266" s="1">
        <f>TableRefills3[[#This Row],[refill_date]]+TableRefills3[[#This Row],[quantity_days]]</f>
        <v>45696</v>
      </c>
    </row>
    <row r="1267" spans="1:12" x14ac:dyDescent="0.25">
      <c r="A1267" t="s">
        <v>282</v>
      </c>
      <c r="B1267" t="s">
        <v>2595</v>
      </c>
      <c r="C1267" s="1">
        <v>45695</v>
      </c>
      <c r="D1267" s="9">
        <f t="shared" si="38"/>
        <v>2</v>
      </c>
      <c r="E1267">
        <v>21</v>
      </c>
      <c r="F1267" s="1">
        <f t="shared" si="39"/>
        <v>45675</v>
      </c>
      <c r="G1267" s="1">
        <f>IF(TableRefills3[[#This Row],[prev_refill_days]]="","",TableRefills3[[#This Row],[prev_refill_days]]+TableRefills3[[#This Row],[quantity_days]])</f>
        <v>45696</v>
      </c>
      <c r="H1267">
        <f>IF(TableRefills3[[#This Row],[prev_refill_end]]="","",TableRefills3[[#This Row],[refill_date]]-TableRefills3[[#This Row],[prev_refill_end]])</f>
        <v>-1</v>
      </c>
      <c r="I1267">
        <f>IF(TableRefills3[[#This Row],[gap_days]]="",0,IF(TableRefills3[[#This Row],[gap_days]]&gt;30,1,0))</f>
        <v>0</v>
      </c>
      <c r="J1267">
        <f>_xlfn.MAXIFS(TableRefills3[discountinuation_flag], TableRefills3[patient_id], A1267)</f>
        <v>0</v>
      </c>
      <c r="K1267" s="1">
        <f>_xlfn.MINIFS(C:C,A:A,TableRefills3[[#This Row],[patient_id]])</f>
        <v>45675</v>
      </c>
      <c r="L1267" s="1">
        <f>TableRefills3[[#This Row],[refill_date]]+TableRefills3[[#This Row],[quantity_days]]</f>
        <v>45716</v>
      </c>
    </row>
    <row r="1268" spans="1:12" x14ac:dyDescent="0.25">
      <c r="A1268" t="s">
        <v>282</v>
      </c>
      <c r="B1268" t="s">
        <v>2595</v>
      </c>
      <c r="C1268" s="1">
        <v>45719</v>
      </c>
      <c r="D1268" s="9">
        <f t="shared" si="38"/>
        <v>3</v>
      </c>
      <c r="E1268">
        <v>21</v>
      </c>
      <c r="F1268" s="1">
        <f t="shared" si="39"/>
        <v>45695</v>
      </c>
      <c r="G1268" s="1">
        <f>IF(TableRefills3[[#This Row],[prev_refill_days]]="","",TableRefills3[[#This Row],[prev_refill_days]]+TableRefills3[[#This Row],[quantity_days]])</f>
        <v>45716</v>
      </c>
      <c r="H1268">
        <f>IF(TableRefills3[[#This Row],[prev_refill_end]]="","",TableRefills3[[#This Row],[refill_date]]-TableRefills3[[#This Row],[prev_refill_end]])</f>
        <v>3</v>
      </c>
      <c r="I1268">
        <f>IF(TableRefills3[[#This Row],[gap_days]]="",0,IF(TableRefills3[[#This Row],[gap_days]]&gt;30,1,0))</f>
        <v>0</v>
      </c>
      <c r="J1268">
        <f>_xlfn.MAXIFS(TableRefills3[discountinuation_flag], TableRefills3[patient_id], A1268)</f>
        <v>0</v>
      </c>
      <c r="K1268" s="1">
        <f>_xlfn.MINIFS(C:C,A:A,TableRefills3[[#This Row],[patient_id]])</f>
        <v>45675</v>
      </c>
      <c r="L1268" s="1">
        <f>TableRefills3[[#This Row],[refill_date]]+TableRefills3[[#This Row],[quantity_days]]</f>
        <v>45740</v>
      </c>
    </row>
    <row r="1269" spans="1:12" x14ac:dyDescent="0.25">
      <c r="A1269" t="s">
        <v>282</v>
      </c>
      <c r="B1269" t="s">
        <v>2595</v>
      </c>
      <c r="C1269" s="1">
        <v>45741</v>
      </c>
      <c r="D1269" s="9">
        <f t="shared" si="38"/>
        <v>4</v>
      </c>
      <c r="E1269">
        <v>21</v>
      </c>
      <c r="F1269" s="1">
        <f t="shared" si="39"/>
        <v>45719</v>
      </c>
      <c r="G1269" s="1">
        <f>IF(TableRefills3[[#This Row],[prev_refill_days]]="","",TableRefills3[[#This Row],[prev_refill_days]]+TableRefills3[[#This Row],[quantity_days]])</f>
        <v>45740</v>
      </c>
      <c r="H1269">
        <f>IF(TableRefills3[[#This Row],[prev_refill_end]]="","",TableRefills3[[#This Row],[refill_date]]-TableRefills3[[#This Row],[prev_refill_end]])</f>
        <v>1</v>
      </c>
      <c r="I1269">
        <f>IF(TableRefills3[[#This Row],[gap_days]]="",0,IF(TableRefills3[[#This Row],[gap_days]]&gt;30,1,0))</f>
        <v>0</v>
      </c>
      <c r="J1269">
        <f>_xlfn.MAXIFS(TableRefills3[discountinuation_flag], TableRefills3[patient_id], A1269)</f>
        <v>0</v>
      </c>
      <c r="K1269" s="1">
        <f>_xlfn.MINIFS(C:C,A:A,TableRefills3[[#This Row],[patient_id]])</f>
        <v>45675</v>
      </c>
      <c r="L1269" s="1">
        <f>TableRefills3[[#This Row],[refill_date]]+TableRefills3[[#This Row],[quantity_days]]</f>
        <v>45762</v>
      </c>
    </row>
    <row r="1270" spans="1:12" x14ac:dyDescent="0.25">
      <c r="A1270" t="s">
        <v>283</v>
      </c>
      <c r="B1270" t="s">
        <v>2600</v>
      </c>
      <c r="C1270" s="1">
        <v>45698</v>
      </c>
      <c r="D1270" s="9">
        <f t="shared" si="38"/>
        <v>1</v>
      </c>
      <c r="E1270">
        <v>28</v>
      </c>
      <c r="F1270" s="1" t="str">
        <f t="shared" si="39"/>
        <v/>
      </c>
      <c r="G1270" s="1" t="str">
        <f>IF(TableRefills3[[#This Row],[prev_refill_days]]="","",TableRefills3[[#This Row],[prev_refill_days]]+TableRefills3[[#This Row],[quantity_days]])</f>
        <v/>
      </c>
      <c r="H1270" t="str">
        <f>IF(TableRefills3[[#This Row],[prev_refill_end]]="","",TableRefills3[[#This Row],[refill_date]]-TableRefills3[[#This Row],[prev_refill_end]])</f>
        <v/>
      </c>
      <c r="I1270">
        <f>IF(TableRefills3[[#This Row],[gap_days]]="",0,IF(TableRefills3[[#This Row],[gap_days]]&gt;30,1,0))</f>
        <v>0</v>
      </c>
      <c r="J1270">
        <f>_xlfn.MAXIFS(TableRefills3[discountinuation_flag], TableRefills3[patient_id], A1270)</f>
        <v>0</v>
      </c>
      <c r="K1270" s="1">
        <f>_xlfn.MINIFS(C:C,A:A,TableRefills3[[#This Row],[patient_id]])</f>
        <v>45698</v>
      </c>
      <c r="L1270" s="1">
        <f>TableRefills3[[#This Row],[refill_date]]+TableRefills3[[#This Row],[quantity_days]]</f>
        <v>45726</v>
      </c>
    </row>
    <row r="1271" spans="1:12" x14ac:dyDescent="0.25">
      <c r="A1271" t="s">
        <v>283</v>
      </c>
      <c r="B1271" t="s">
        <v>2600</v>
      </c>
      <c r="C1271" s="1">
        <v>45729</v>
      </c>
      <c r="D1271" s="9">
        <f t="shared" si="38"/>
        <v>2</v>
      </c>
      <c r="E1271">
        <v>28</v>
      </c>
      <c r="F1271" s="1">
        <f t="shared" si="39"/>
        <v>45698</v>
      </c>
      <c r="G1271" s="1">
        <f>IF(TableRefills3[[#This Row],[prev_refill_days]]="","",TableRefills3[[#This Row],[prev_refill_days]]+TableRefills3[[#This Row],[quantity_days]])</f>
        <v>45726</v>
      </c>
      <c r="H1271">
        <f>IF(TableRefills3[[#This Row],[prev_refill_end]]="","",TableRefills3[[#This Row],[refill_date]]-TableRefills3[[#This Row],[prev_refill_end]])</f>
        <v>3</v>
      </c>
      <c r="I1271">
        <f>IF(TableRefills3[[#This Row],[gap_days]]="",0,IF(TableRefills3[[#This Row],[gap_days]]&gt;30,1,0))</f>
        <v>0</v>
      </c>
      <c r="J1271">
        <f>_xlfn.MAXIFS(TableRefills3[discountinuation_flag], TableRefills3[patient_id], A1271)</f>
        <v>0</v>
      </c>
      <c r="K1271" s="1">
        <f>_xlfn.MINIFS(C:C,A:A,TableRefills3[[#This Row],[patient_id]])</f>
        <v>45698</v>
      </c>
      <c r="L1271" s="1">
        <f>TableRefills3[[#This Row],[refill_date]]+TableRefills3[[#This Row],[quantity_days]]</f>
        <v>45757</v>
      </c>
    </row>
    <row r="1272" spans="1:12" x14ac:dyDescent="0.25">
      <c r="A1272" t="s">
        <v>283</v>
      </c>
      <c r="B1272" t="s">
        <v>2600</v>
      </c>
      <c r="C1272" s="1">
        <v>45760</v>
      </c>
      <c r="D1272" s="9">
        <f t="shared" si="38"/>
        <v>3</v>
      </c>
      <c r="E1272">
        <v>28</v>
      </c>
      <c r="F1272" s="1">
        <f t="shared" si="39"/>
        <v>45729</v>
      </c>
      <c r="G1272" s="1">
        <f>IF(TableRefills3[[#This Row],[prev_refill_days]]="","",TableRefills3[[#This Row],[prev_refill_days]]+TableRefills3[[#This Row],[quantity_days]])</f>
        <v>45757</v>
      </c>
      <c r="H1272">
        <f>IF(TableRefills3[[#This Row],[prev_refill_end]]="","",TableRefills3[[#This Row],[refill_date]]-TableRefills3[[#This Row],[prev_refill_end]])</f>
        <v>3</v>
      </c>
      <c r="I1272">
        <f>IF(TableRefills3[[#This Row],[gap_days]]="",0,IF(TableRefills3[[#This Row],[gap_days]]&gt;30,1,0))</f>
        <v>0</v>
      </c>
      <c r="J1272">
        <f>_xlfn.MAXIFS(TableRefills3[discountinuation_flag], TableRefills3[patient_id], A1272)</f>
        <v>0</v>
      </c>
      <c r="K1272" s="1">
        <f>_xlfn.MINIFS(C:C,A:A,TableRefills3[[#This Row],[patient_id]])</f>
        <v>45698</v>
      </c>
      <c r="L1272" s="1">
        <f>TableRefills3[[#This Row],[refill_date]]+TableRefills3[[#This Row],[quantity_days]]</f>
        <v>45788</v>
      </c>
    </row>
    <row r="1273" spans="1:12" x14ac:dyDescent="0.25">
      <c r="A1273" t="s">
        <v>284</v>
      </c>
      <c r="B1273" t="s">
        <v>2604</v>
      </c>
      <c r="C1273" s="1">
        <v>45797</v>
      </c>
      <c r="D1273" s="9">
        <f t="shared" si="38"/>
        <v>1</v>
      </c>
      <c r="E1273">
        <v>21</v>
      </c>
      <c r="F1273" s="1" t="str">
        <f t="shared" si="39"/>
        <v/>
      </c>
      <c r="G1273" s="1" t="str">
        <f>IF(TableRefills3[[#This Row],[prev_refill_days]]="","",TableRefills3[[#This Row],[prev_refill_days]]+TableRefills3[[#This Row],[quantity_days]])</f>
        <v/>
      </c>
      <c r="H1273" t="str">
        <f>IF(TableRefills3[[#This Row],[prev_refill_end]]="","",TableRefills3[[#This Row],[refill_date]]-TableRefills3[[#This Row],[prev_refill_end]])</f>
        <v/>
      </c>
      <c r="I1273">
        <f>IF(TableRefills3[[#This Row],[gap_days]]="",0,IF(TableRefills3[[#This Row],[gap_days]]&gt;30,1,0))</f>
        <v>0</v>
      </c>
      <c r="J1273">
        <f>_xlfn.MAXIFS(TableRefills3[discountinuation_flag], TableRefills3[patient_id], A1273)</f>
        <v>0</v>
      </c>
      <c r="K1273" s="1">
        <f>_xlfn.MINIFS(C:C,A:A,TableRefills3[[#This Row],[patient_id]])</f>
        <v>45797</v>
      </c>
      <c r="L1273" s="1">
        <f>TableRefills3[[#This Row],[refill_date]]+TableRefills3[[#This Row],[quantity_days]]</f>
        <v>45818</v>
      </c>
    </row>
    <row r="1274" spans="1:12" x14ac:dyDescent="0.25">
      <c r="A1274" t="s">
        <v>284</v>
      </c>
      <c r="B1274" t="s">
        <v>2604</v>
      </c>
      <c r="C1274" s="1">
        <v>45818</v>
      </c>
      <c r="D1274" s="9">
        <f t="shared" si="38"/>
        <v>2</v>
      </c>
      <c r="E1274">
        <v>21</v>
      </c>
      <c r="F1274" s="1">
        <f t="shared" si="39"/>
        <v>45797</v>
      </c>
      <c r="G1274" s="1">
        <f>IF(TableRefills3[[#This Row],[prev_refill_days]]="","",TableRefills3[[#This Row],[prev_refill_days]]+TableRefills3[[#This Row],[quantity_days]])</f>
        <v>45818</v>
      </c>
      <c r="H1274">
        <f>IF(TableRefills3[[#This Row],[prev_refill_end]]="","",TableRefills3[[#This Row],[refill_date]]-TableRefills3[[#This Row],[prev_refill_end]])</f>
        <v>0</v>
      </c>
      <c r="I1274">
        <f>IF(TableRefills3[[#This Row],[gap_days]]="",0,IF(TableRefills3[[#This Row],[gap_days]]&gt;30,1,0))</f>
        <v>0</v>
      </c>
      <c r="J1274">
        <f>_xlfn.MAXIFS(TableRefills3[discountinuation_flag], TableRefills3[patient_id], A1274)</f>
        <v>0</v>
      </c>
      <c r="K1274" s="1">
        <f>_xlfn.MINIFS(C:C,A:A,TableRefills3[[#This Row],[patient_id]])</f>
        <v>45797</v>
      </c>
      <c r="L1274" s="1">
        <f>TableRefills3[[#This Row],[refill_date]]+TableRefills3[[#This Row],[quantity_days]]</f>
        <v>45839</v>
      </c>
    </row>
    <row r="1275" spans="1:12" x14ac:dyDescent="0.25">
      <c r="A1275" t="s">
        <v>284</v>
      </c>
      <c r="B1275" t="s">
        <v>2604</v>
      </c>
      <c r="C1275" s="1">
        <v>45840</v>
      </c>
      <c r="D1275" s="9">
        <f t="shared" si="38"/>
        <v>3</v>
      </c>
      <c r="E1275">
        <v>21</v>
      </c>
      <c r="F1275" s="1">
        <f t="shared" si="39"/>
        <v>45818</v>
      </c>
      <c r="G1275" s="1">
        <f>IF(TableRefills3[[#This Row],[prev_refill_days]]="","",TableRefills3[[#This Row],[prev_refill_days]]+TableRefills3[[#This Row],[quantity_days]])</f>
        <v>45839</v>
      </c>
      <c r="H1275">
        <f>IF(TableRefills3[[#This Row],[prev_refill_end]]="","",TableRefills3[[#This Row],[refill_date]]-TableRefills3[[#This Row],[prev_refill_end]])</f>
        <v>1</v>
      </c>
      <c r="I1275">
        <f>IF(TableRefills3[[#This Row],[gap_days]]="",0,IF(TableRefills3[[#This Row],[gap_days]]&gt;30,1,0))</f>
        <v>0</v>
      </c>
      <c r="J1275">
        <f>_xlfn.MAXIFS(TableRefills3[discountinuation_flag], TableRefills3[patient_id], A1275)</f>
        <v>0</v>
      </c>
      <c r="K1275" s="1">
        <f>_xlfn.MINIFS(C:C,A:A,TableRefills3[[#This Row],[patient_id]])</f>
        <v>45797</v>
      </c>
      <c r="L1275" s="1">
        <f>TableRefills3[[#This Row],[refill_date]]+TableRefills3[[#This Row],[quantity_days]]</f>
        <v>45861</v>
      </c>
    </row>
    <row r="1276" spans="1:12" x14ac:dyDescent="0.25">
      <c r="A1276" t="s">
        <v>285</v>
      </c>
      <c r="B1276" t="s">
        <v>2608</v>
      </c>
      <c r="C1276" s="1">
        <v>45761</v>
      </c>
      <c r="D1276" s="9">
        <f t="shared" si="38"/>
        <v>1</v>
      </c>
      <c r="E1276">
        <v>30</v>
      </c>
      <c r="F1276" s="1" t="str">
        <f t="shared" si="39"/>
        <v/>
      </c>
      <c r="G1276" s="1" t="str">
        <f>IF(TableRefills3[[#This Row],[prev_refill_days]]="","",TableRefills3[[#This Row],[prev_refill_days]]+TableRefills3[[#This Row],[quantity_days]])</f>
        <v/>
      </c>
      <c r="H1276" t="str">
        <f>IF(TableRefills3[[#This Row],[prev_refill_end]]="","",TableRefills3[[#This Row],[refill_date]]-TableRefills3[[#This Row],[prev_refill_end]])</f>
        <v/>
      </c>
      <c r="I1276">
        <f>IF(TableRefills3[[#This Row],[gap_days]]="",0,IF(TableRefills3[[#This Row],[gap_days]]&gt;30,1,0))</f>
        <v>0</v>
      </c>
      <c r="J1276">
        <f>_xlfn.MAXIFS(TableRefills3[discountinuation_flag], TableRefills3[patient_id], A1276)</f>
        <v>0</v>
      </c>
      <c r="K1276" s="1">
        <f>_xlfn.MINIFS(C:C,A:A,TableRefills3[[#This Row],[patient_id]])</f>
        <v>45761</v>
      </c>
      <c r="L1276" s="1">
        <f>TableRefills3[[#This Row],[refill_date]]+TableRefills3[[#This Row],[quantity_days]]</f>
        <v>45791</v>
      </c>
    </row>
    <row r="1277" spans="1:12" x14ac:dyDescent="0.25">
      <c r="A1277" t="s">
        <v>285</v>
      </c>
      <c r="B1277" t="s">
        <v>2608</v>
      </c>
      <c r="C1277" s="1">
        <v>45794</v>
      </c>
      <c r="D1277" s="9">
        <f t="shared" si="38"/>
        <v>2</v>
      </c>
      <c r="E1277">
        <v>30</v>
      </c>
      <c r="F1277" s="1">
        <f t="shared" si="39"/>
        <v>45761</v>
      </c>
      <c r="G1277" s="1">
        <f>IF(TableRefills3[[#This Row],[prev_refill_days]]="","",TableRefills3[[#This Row],[prev_refill_days]]+TableRefills3[[#This Row],[quantity_days]])</f>
        <v>45791</v>
      </c>
      <c r="H1277">
        <f>IF(TableRefills3[[#This Row],[prev_refill_end]]="","",TableRefills3[[#This Row],[refill_date]]-TableRefills3[[#This Row],[prev_refill_end]])</f>
        <v>3</v>
      </c>
      <c r="I1277">
        <f>IF(TableRefills3[[#This Row],[gap_days]]="",0,IF(TableRefills3[[#This Row],[gap_days]]&gt;30,1,0))</f>
        <v>0</v>
      </c>
      <c r="J1277">
        <f>_xlfn.MAXIFS(TableRefills3[discountinuation_flag], TableRefills3[patient_id], A1277)</f>
        <v>0</v>
      </c>
      <c r="K1277" s="1">
        <f>_xlfn.MINIFS(C:C,A:A,TableRefills3[[#This Row],[patient_id]])</f>
        <v>45761</v>
      </c>
      <c r="L1277" s="1">
        <f>TableRefills3[[#This Row],[refill_date]]+TableRefills3[[#This Row],[quantity_days]]</f>
        <v>45824</v>
      </c>
    </row>
    <row r="1278" spans="1:12" x14ac:dyDescent="0.25">
      <c r="A1278" t="s">
        <v>285</v>
      </c>
      <c r="B1278" t="s">
        <v>2608</v>
      </c>
      <c r="C1278" s="1">
        <v>45825</v>
      </c>
      <c r="D1278" s="9">
        <f t="shared" si="38"/>
        <v>3</v>
      </c>
      <c r="E1278">
        <v>30</v>
      </c>
      <c r="F1278" s="1">
        <f t="shared" si="39"/>
        <v>45794</v>
      </c>
      <c r="G1278" s="1">
        <f>IF(TableRefills3[[#This Row],[prev_refill_days]]="","",TableRefills3[[#This Row],[prev_refill_days]]+TableRefills3[[#This Row],[quantity_days]])</f>
        <v>45824</v>
      </c>
      <c r="H1278">
        <f>IF(TableRefills3[[#This Row],[prev_refill_end]]="","",TableRefills3[[#This Row],[refill_date]]-TableRefills3[[#This Row],[prev_refill_end]])</f>
        <v>1</v>
      </c>
      <c r="I1278">
        <f>IF(TableRefills3[[#This Row],[gap_days]]="",0,IF(TableRefills3[[#This Row],[gap_days]]&gt;30,1,0))</f>
        <v>0</v>
      </c>
      <c r="J1278">
        <f>_xlfn.MAXIFS(TableRefills3[discountinuation_flag], TableRefills3[patient_id], A1278)</f>
        <v>0</v>
      </c>
      <c r="K1278" s="1">
        <f>_xlfn.MINIFS(C:C,A:A,TableRefills3[[#This Row],[patient_id]])</f>
        <v>45761</v>
      </c>
      <c r="L1278" s="1">
        <f>TableRefills3[[#This Row],[refill_date]]+TableRefills3[[#This Row],[quantity_days]]</f>
        <v>45855</v>
      </c>
    </row>
    <row r="1279" spans="1:12" x14ac:dyDescent="0.25">
      <c r="A1279" t="s">
        <v>285</v>
      </c>
      <c r="B1279" t="s">
        <v>2608</v>
      </c>
      <c r="C1279" s="1">
        <v>45854</v>
      </c>
      <c r="D1279" s="9">
        <f t="shared" si="38"/>
        <v>4</v>
      </c>
      <c r="E1279">
        <v>30</v>
      </c>
      <c r="F1279" s="1">
        <f t="shared" si="39"/>
        <v>45825</v>
      </c>
      <c r="G1279" s="1">
        <f>IF(TableRefills3[[#This Row],[prev_refill_days]]="","",TableRefills3[[#This Row],[prev_refill_days]]+TableRefills3[[#This Row],[quantity_days]])</f>
        <v>45855</v>
      </c>
      <c r="H1279">
        <f>IF(TableRefills3[[#This Row],[prev_refill_end]]="","",TableRefills3[[#This Row],[refill_date]]-TableRefills3[[#This Row],[prev_refill_end]])</f>
        <v>-1</v>
      </c>
      <c r="I1279">
        <f>IF(TableRefills3[[#This Row],[gap_days]]="",0,IF(TableRefills3[[#This Row],[gap_days]]&gt;30,1,0))</f>
        <v>0</v>
      </c>
      <c r="J1279">
        <f>_xlfn.MAXIFS(TableRefills3[discountinuation_flag], TableRefills3[patient_id], A1279)</f>
        <v>0</v>
      </c>
      <c r="K1279" s="1">
        <f>_xlfn.MINIFS(C:C,A:A,TableRefills3[[#This Row],[patient_id]])</f>
        <v>45761</v>
      </c>
      <c r="L1279" s="1">
        <f>TableRefills3[[#This Row],[refill_date]]+TableRefills3[[#This Row],[quantity_days]]</f>
        <v>45884</v>
      </c>
    </row>
    <row r="1280" spans="1:12" x14ac:dyDescent="0.25">
      <c r="A1280" t="s">
        <v>285</v>
      </c>
      <c r="B1280" t="s">
        <v>2608</v>
      </c>
      <c r="C1280" s="1">
        <v>45882</v>
      </c>
      <c r="D1280" s="9">
        <f t="shared" si="38"/>
        <v>5</v>
      </c>
      <c r="E1280">
        <v>30</v>
      </c>
      <c r="F1280" s="1">
        <f t="shared" si="39"/>
        <v>45854</v>
      </c>
      <c r="G1280" s="1">
        <f>IF(TableRefills3[[#This Row],[prev_refill_days]]="","",TableRefills3[[#This Row],[prev_refill_days]]+TableRefills3[[#This Row],[quantity_days]])</f>
        <v>45884</v>
      </c>
      <c r="H1280">
        <f>IF(TableRefills3[[#This Row],[prev_refill_end]]="","",TableRefills3[[#This Row],[refill_date]]-TableRefills3[[#This Row],[prev_refill_end]])</f>
        <v>-2</v>
      </c>
      <c r="I1280">
        <f>IF(TableRefills3[[#This Row],[gap_days]]="",0,IF(TableRefills3[[#This Row],[gap_days]]&gt;30,1,0))</f>
        <v>0</v>
      </c>
      <c r="J1280">
        <f>_xlfn.MAXIFS(TableRefills3[discountinuation_flag], TableRefills3[patient_id], A1280)</f>
        <v>0</v>
      </c>
      <c r="K1280" s="1">
        <f>_xlfn.MINIFS(C:C,A:A,TableRefills3[[#This Row],[patient_id]])</f>
        <v>45761</v>
      </c>
      <c r="L1280" s="1">
        <f>TableRefills3[[#This Row],[refill_date]]+TableRefills3[[#This Row],[quantity_days]]</f>
        <v>45912</v>
      </c>
    </row>
    <row r="1281" spans="1:12" x14ac:dyDescent="0.25">
      <c r="A1281" t="s">
        <v>285</v>
      </c>
      <c r="B1281" t="s">
        <v>2608</v>
      </c>
      <c r="C1281" s="1">
        <v>45913</v>
      </c>
      <c r="D1281" s="9">
        <f t="shared" si="38"/>
        <v>6</v>
      </c>
      <c r="E1281">
        <v>30</v>
      </c>
      <c r="F1281" s="1">
        <f t="shared" si="39"/>
        <v>45882</v>
      </c>
      <c r="G1281" s="1">
        <f>IF(TableRefills3[[#This Row],[prev_refill_days]]="","",TableRefills3[[#This Row],[prev_refill_days]]+TableRefills3[[#This Row],[quantity_days]])</f>
        <v>45912</v>
      </c>
      <c r="H1281">
        <f>IF(TableRefills3[[#This Row],[prev_refill_end]]="","",TableRefills3[[#This Row],[refill_date]]-TableRefills3[[#This Row],[prev_refill_end]])</f>
        <v>1</v>
      </c>
      <c r="I1281">
        <f>IF(TableRefills3[[#This Row],[gap_days]]="",0,IF(TableRefills3[[#This Row],[gap_days]]&gt;30,1,0))</f>
        <v>0</v>
      </c>
      <c r="J1281">
        <f>_xlfn.MAXIFS(TableRefills3[discountinuation_flag], TableRefills3[patient_id], A1281)</f>
        <v>0</v>
      </c>
      <c r="K1281" s="1">
        <f>_xlfn.MINIFS(C:C,A:A,TableRefills3[[#This Row],[patient_id]])</f>
        <v>45761</v>
      </c>
      <c r="L1281" s="1">
        <f>TableRefills3[[#This Row],[refill_date]]+TableRefills3[[#This Row],[quantity_days]]</f>
        <v>45943</v>
      </c>
    </row>
    <row r="1282" spans="1:12" x14ac:dyDescent="0.25">
      <c r="A1282" t="s">
        <v>286</v>
      </c>
      <c r="B1282" t="s">
        <v>2615</v>
      </c>
      <c r="C1282" s="1">
        <v>45747</v>
      </c>
      <c r="D1282" s="9">
        <f t="shared" ref="D1282:D1345" si="40">IF(A1282=A1281, D1281+1, 1)</f>
        <v>1</v>
      </c>
      <c r="E1282">
        <v>21</v>
      </c>
      <c r="F1282" s="1" t="str">
        <f t="shared" ref="F1282:F1345" si="41">IF(A1281=A1282,C1281,"")</f>
        <v/>
      </c>
      <c r="G1282" s="1" t="str">
        <f>IF(TableRefills3[[#This Row],[prev_refill_days]]="","",TableRefills3[[#This Row],[prev_refill_days]]+TableRefills3[[#This Row],[quantity_days]])</f>
        <v/>
      </c>
      <c r="H1282" t="str">
        <f>IF(TableRefills3[[#This Row],[prev_refill_end]]="","",TableRefills3[[#This Row],[refill_date]]-TableRefills3[[#This Row],[prev_refill_end]])</f>
        <v/>
      </c>
      <c r="I1282">
        <f>IF(TableRefills3[[#This Row],[gap_days]]="",0,IF(TableRefills3[[#This Row],[gap_days]]&gt;30,1,0))</f>
        <v>0</v>
      </c>
      <c r="J1282">
        <f>_xlfn.MAXIFS(TableRefills3[discountinuation_flag], TableRefills3[patient_id], A1282)</f>
        <v>0</v>
      </c>
      <c r="K1282" s="1">
        <f>_xlfn.MINIFS(C:C,A:A,TableRefills3[[#This Row],[patient_id]])</f>
        <v>45747</v>
      </c>
      <c r="L1282" s="1">
        <f>TableRefills3[[#This Row],[refill_date]]+TableRefills3[[#This Row],[quantity_days]]</f>
        <v>45768</v>
      </c>
    </row>
    <row r="1283" spans="1:12" x14ac:dyDescent="0.25">
      <c r="A1283" t="s">
        <v>286</v>
      </c>
      <c r="B1283" t="s">
        <v>2615</v>
      </c>
      <c r="C1283" s="1">
        <v>45771</v>
      </c>
      <c r="D1283" s="9">
        <f t="shared" si="40"/>
        <v>2</v>
      </c>
      <c r="E1283">
        <v>21</v>
      </c>
      <c r="F1283" s="1">
        <f t="shared" si="41"/>
        <v>45747</v>
      </c>
      <c r="G1283" s="1">
        <f>IF(TableRefills3[[#This Row],[prev_refill_days]]="","",TableRefills3[[#This Row],[prev_refill_days]]+TableRefills3[[#This Row],[quantity_days]])</f>
        <v>45768</v>
      </c>
      <c r="H1283">
        <f>IF(TableRefills3[[#This Row],[prev_refill_end]]="","",TableRefills3[[#This Row],[refill_date]]-TableRefills3[[#This Row],[prev_refill_end]])</f>
        <v>3</v>
      </c>
      <c r="I1283">
        <f>IF(TableRefills3[[#This Row],[gap_days]]="",0,IF(TableRefills3[[#This Row],[gap_days]]&gt;30,1,0))</f>
        <v>0</v>
      </c>
      <c r="J1283">
        <f>_xlfn.MAXIFS(TableRefills3[discountinuation_flag], TableRefills3[patient_id], A1283)</f>
        <v>0</v>
      </c>
      <c r="K1283" s="1">
        <f>_xlfn.MINIFS(C:C,A:A,TableRefills3[[#This Row],[patient_id]])</f>
        <v>45747</v>
      </c>
      <c r="L1283" s="1">
        <f>TableRefills3[[#This Row],[refill_date]]+TableRefills3[[#This Row],[quantity_days]]</f>
        <v>45792</v>
      </c>
    </row>
    <row r="1284" spans="1:12" x14ac:dyDescent="0.25">
      <c r="A1284" t="s">
        <v>286</v>
      </c>
      <c r="B1284" t="s">
        <v>2615</v>
      </c>
      <c r="C1284" s="1">
        <v>45794</v>
      </c>
      <c r="D1284" s="9">
        <f t="shared" si="40"/>
        <v>3</v>
      </c>
      <c r="E1284">
        <v>21</v>
      </c>
      <c r="F1284" s="1">
        <f t="shared" si="41"/>
        <v>45771</v>
      </c>
      <c r="G1284" s="1">
        <f>IF(TableRefills3[[#This Row],[prev_refill_days]]="","",TableRefills3[[#This Row],[prev_refill_days]]+TableRefills3[[#This Row],[quantity_days]])</f>
        <v>45792</v>
      </c>
      <c r="H1284">
        <f>IF(TableRefills3[[#This Row],[prev_refill_end]]="","",TableRefills3[[#This Row],[refill_date]]-TableRefills3[[#This Row],[prev_refill_end]])</f>
        <v>2</v>
      </c>
      <c r="I1284">
        <f>IF(TableRefills3[[#This Row],[gap_days]]="",0,IF(TableRefills3[[#This Row],[gap_days]]&gt;30,1,0))</f>
        <v>0</v>
      </c>
      <c r="J1284">
        <f>_xlfn.MAXIFS(TableRefills3[discountinuation_flag], TableRefills3[patient_id], A1284)</f>
        <v>0</v>
      </c>
      <c r="K1284" s="1">
        <f>_xlfn.MINIFS(C:C,A:A,TableRefills3[[#This Row],[patient_id]])</f>
        <v>45747</v>
      </c>
      <c r="L1284" s="1">
        <f>TableRefills3[[#This Row],[refill_date]]+TableRefills3[[#This Row],[quantity_days]]</f>
        <v>45815</v>
      </c>
    </row>
    <row r="1285" spans="1:12" x14ac:dyDescent="0.25">
      <c r="A1285" t="s">
        <v>286</v>
      </c>
      <c r="B1285" t="s">
        <v>2615</v>
      </c>
      <c r="C1285" s="1">
        <v>45815</v>
      </c>
      <c r="D1285" s="9">
        <f t="shared" si="40"/>
        <v>4</v>
      </c>
      <c r="E1285">
        <v>21</v>
      </c>
      <c r="F1285" s="1">
        <f t="shared" si="41"/>
        <v>45794</v>
      </c>
      <c r="G1285" s="1">
        <f>IF(TableRefills3[[#This Row],[prev_refill_days]]="","",TableRefills3[[#This Row],[prev_refill_days]]+TableRefills3[[#This Row],[quantity_days]])</f>
        <v>45815</v>
      </c>
      <c r="H1285">
        <f>IF(TableRefills3[[#This Row],[prev_refill_end]]="","",TableRefills3[[#This Row],[refill_date]]-TableRefills3[[#This Row],[prev_refill_end]])</f>
        <v>0</v>
      </c>
      <c r="I1285">
        <f>IF(TableRefills3[[#This Row],[gap_days]]="",0,IF(TableRefills3[[#This Row],[gap_days]]&gt;30,1,0))</f>
        <v>0</v>
      </c>
      <c r="J1285">
        <f>_xlfn.MAXIFS(TableRefills3[discountinuation_flag], TableRefills3[patient_id], A1285)</f>
        <v>0</v>
      </c>
      <c r="K1285" s="1">
        <f>_xlfn.MINIFS(C:C,A:A,TableRefills3[[#This Row],[patient_id]])</f>
        <v>45747</v>
      </c>
      <c r="L1285" s="1">
        <f>TableRefills3[[#This Row],[refill_date]]+TableRefills3[[#This Row],[quantity_days]]</f>
        <v>45836</v>
      </c>
    </row>
    <row r="1286" spans="1:12" x14ac:dyDescent="0.25">
      <c r="A1286" t="s">
        <v>286</v>
      </c>
      <c r="B1286" t="s">
        <v>2615</v>
      </c>
      <c r="C1286" s="1">
        <v>45837</v>
      </c>
      <c r="D1286" s="9">
        <f t="shared" si="40"/>
        <v>5</v>
      </c>
      <c r="E1286">
        <v>21</v>
      </c>
      <c r="F1286" s="1">
        <f t="shared" si="41"/>
        <v>45815</v>
      </c>
      <c r="G1286" s="1">
        <f>IF(TableRefills3[[#This Row],[prev_refill_days]]="","",TableRefills3[[#This Row],[prev_refill_days]]+TableRefills3[[#This Row],[quantity_days]])</f>
        <v>45836</v>
      </c>
      <c r="H1286">
        <f>IF(TableRefills3[[#This Row],[prev_refill_end]]="","",TableRefills3[[#This Row],[refill_date]]-TableRefills3[[#This Row],[prev_refill_end]])</f>
        <v>1</v>
      </c>
      <c r="I1286">
        <f>IF(TableRefills3[[#This Row],[gap_days]]="",0,IF(TableRefills3[[#This Row],[gap_days]]&gt;30,1,0))</f>
        <v>0</v>
      </c>
      <c r="J1286">
        <f>_xlfn.MAXIFS(TableRefills3[discountinuation_flag], TableRefills3[patient_id], A1286)</f>
        <v>0</v>
      </c>
      <c r="K1286" s="1">
        <f>_xlfn.MINIFS(C:C,A:A,TableRefills3[[#This Row],[patient_id]])</f>
        <v>45747</v>
      </c>
      <c r="L1286" s="1">
        <f>TableRefills3[[#This Row],[refill_date]]+TableRefills3[[#This Row],[quantity_days]]</f>
        <v>45858</v>
      </c>
    </row>
    <row r="1287" spans="1:12" x14ac:dyDescent="0.25">
      <c r="A1287" t="s">
        <v>286</v>
      </c>
      <c r="B1287" t="s">
        <v>2615</v>
      </c>
      <c r="C1287" s="1">
        <v>45861</v>
      </c>
      <c r="D1287" s="9">
        <f t="shared" si="40"/>
        <v>6</v>
      </c>
      <c r="E1287">
        <v>21</v>
      </c>
      <c r="F1287" s="1">
        <f t="shared" si="41"/>
        <v>45837</v>
      </c>
      <c r="G1287" s="1">
        <f>IF(TableRefills3[[#This Row],[prev_refill_days]]="","",TableRefills3[[#This Row],[prev_refill_days]]+TableRefills3[[#This Row],[quantity_days]])</f>
        <v>45858</v>
      </c>
      <c r="H1287">
        <f>IF(TableRefills3[[#This Row],[prev_refill_end]]="","",TableRefills3[[#This Row],[refill_date]]-TableRefills3[[#This Row],[prev_refill_end]])</f>
        <v>3</v>
      </c>
      <c r="I1287">
        <f>IF(TableRefills3[[#This Row],[gap_days]]="",0,IF(TableRefills3[[#This Row],[gap_days]]&gt;30,1,0))</f>
        <v>0</v>
      </c>
      <c r="J1287">
        <f>_xlfn.MAXIFS(TableRefills3[discountinuation_flag], TableRefills3[patient_id], A1287)</f>
        <v>0</v>
      </c>
      <c r="K1287" s="1">
        <f>_xlfn.MINIFS(C:C,A:A,TableRefills3[[#This Row],[patient_id]])</f>
        <v>45747</v>
      </c>
      <c r="L1287" s="1">
        <f>TableRefills3[[#This Row],[refill_date]]+TableRefills3[[#This Row],[quantity_days]]</f>
        <v>45882</v>
      </c>
    </row>
    <row r="1288" spans="1:12" x14ac:dyDescent="0.25">
      <c r="A1288" t="s">
        <v>287</v>
      </c>
      <c r="B1288" t="s">
        <v>2622</v>
      </c>
      <c r="C1288" s="1">
        <v>45712</v>
      </c>
      <c r="D1288" s="9">
        <f t="shared" si="40"/>
        <v>1</v>
      </c>
      <c r="E1288">
        <v>28</v>
      </c>
      <c r="F1288" s="1" t="str">
        <f t="shared" si="41"/>
        <v/>
      </c>
      <c r="G1288" s="1" t="str">
        <f>IF(TableRefills3[[#This Row],[prev_refill_days]]="","",TableRefills3[[#This Row],[prev_refill_days]]+TableRefills3[[#This Row],[quantity_days]])</f>
        <v/>
      </c>
      <c r="H1288" t="str">
        <f>IF(TableRefills3[[#This Row],[prev_refill_end]]="","",TableRefills3[[#This Row],[refill_date]]-TableRefills3[[#This Row],[prev_refill_end]])</f>
        <v/>
      </c>
      <c r="I1288">
        <f>IF(TableRefills3[[#This Row],[gap_days]]="",0,IF(TableRefills3[[#This Row],[gap_days]]&gt;30,1,0))</f>
        <v>0</v>
      </c>
      <c r="J1288">
        <f>_xlfn.MAXIFS(TableRefills3[discountinuation_flag], TableRefills3[patient_id], A1288)</f>
        <v>0</v>
      </c>
      <c r="K1288" s="1">
        <f>_xlfn.MINIFS(C:C,A:A,TableRefills3[[#This Row],[patient_id]])</f>
        <v>45712</v>
      </c>
      <c r="L1288" s="1">
        <f>TableRefills3[[#This Row],[refill_date]]+TableRefills3[[#This Row],[quantity_days]]</f>
        <v>45740</v>
      </c>
    </row>
    <row r="1289" spans="1:12" x14ac:dyDescent="0.25">
      <c r="A1289" t="s">
        <v>287</v>
      </c>
      <c r="B1289" t="s">
        <v>2622</v>
      </c>
      <c r="C1289" s="1">
        <v>45739</v>
      </c>
      <c r="D1289" s="9">
        <f t="shared" si="40"/>
        <v>2</v>
      </c>
      <c r="E1289">
        <v>28</v>
      </c>
      <c r="F1289" s="1">
        <f t="shared" si="41"/>
        <v>45712</v>
      </c>
      <c r="G1289" s="1">
        <f>IF(TableRefills3[[#This Row],[prev_refill_days]]="","",TableRefills3[[#This Row],[prev_refill_days]]+TableRefills3[[#This Row],[quantity_days]])</f>
        <v>45740</v>
      </c>
      <c r="H1289">
        <f>IF(TableRefills3[[#This Row],[prev_refill_end]]="","",TableRefills3[[#This Row],[refill_date]]-TableRefills3[[#This Row],[prev_refill_end]])</f>
        <v>-1</v>
      </c>
      <c r="I1289">
        <f>IF(TableRefills3[[#This Row],[gap_days]]="",0,IF(TableRefills3[[#This Row],[gap_days]]&gt;30,1,0))</f>
        <v>0</v>
      </c>
      <c r="J1289">
        <f>_xlfn.MAXIFS(TableRefills3[discountinuation_flag], TableRefills3[patient_id], A1289)</f>
        <v>0</v>
      </c>
      <c r="K1289" s="1">
        <f>_xlfn.MINIFS(C:C,A:A,TableRefills3[[#This Row],[patient_id]])</f>
        <v>45712</v>
      </c>
      <c r="L1289" s="1">
        <f>TableRefills3[[#This Row],[refill_date]]+TableRefills3[[#This Row],[quantity_days]]</f>
        <v>45767</v>
      </c>
    </row>
    <row r="1290" spans="1:12" x14ac:dyDescent="0.25">
      <c r="A1290" t="s">
        <v>287</v>
      </c>
      <c r="B1290" t="s">
        <v>2622</v>
      </c>
      <c r="C1290" s="1">
        <v>45769</v>
      </c>
      <c r="D1290" s="9">
        <f t="shared" si="40"/>
        <v>3</v>
      </c>
      <c r="E1290">
        <v>28</v>
      </c>
      <c r="F1290" s="1">
        <f t="shared" si="41"/>
        <v>45739</v>
      </c>
      <c r="G1290" s="1">
        <f>IF(TableRefills3[[#This Row],[prev_refill_days]]="","",TableRefills3[[#This Row],[prev_refill_days]]+TableRefills3[[#This Row],[quantity_days]])</f>
        <v>45767</v>
      </c>
      <c r="H1290">
        <f>IF(TableRefills3[[#This Row],[prev_refill_end]]="","",TableRefills3[[#This Row],[refill_date]]-TableRefills3[[#This Row],[prev_refill_end]])</f>
        <v>2</v>
      </c>
      <c r="I1290">
        <f>IF(TableRefills3[[#This Row],[gap_days]]="",0,IF(TableRefills3[[#This Row],[gap_days]]&gt;30,1,0))</f>
        <v>0</v>
      </c>
      <c r="J1290">
        <f>_xlfn.MAXIFS(TableRefills3[discountinuation_flag], TableRefills3[patient_id], A1290)</f>
        <v>0</v>
      </c>
      <c r="K1290" s="1">
        <f>_xlfn.MINIFS(C:C,A:A,TableRefills3[[#This Row],[patient_id]])</f>
        <v>45712</v>
      </c>
      <c r="L1290" s="1">
        <f>TableRefills3[[#This Row],[refill_date]]+TableRefills3[[#This Row],[quantity_days]]</f>
        <v>45797</v>
      </c>
    </row>
    <row r="1291" spans="1:12" x14ac:dyDescent="0.25">
      <c r="A1291" t="s">
        <v>287</v>
      </c>
      <c r="B1291" t="s">
        <v>2622</v>
      </c>
      <c r="C1291" s="1">
        <v>45796</v>
      </c>
      <c r="D1291" s="9">
        <f t="shared" si="40"/>
        <v>4</v>
      </c>
      <c r="E1291">
        <v>28</v>
      </c>
      <c r="F1291" s="1">
        <f t="shared" si="41"/>
        <v>45769</v>
      </c>
      <c r="G1291" s="1">
        <f>IF(TableRefills3[[#This Row],[prev_refill_days]]="","",TableRefills3[[#This Row],[prev_refill_days]]+TableRefills3[[#This Row],[quantity_days]])</f>
        <v>45797</v>
      </c>
      <c r="H1291">
        <f>IF(TableRefills3[[#This Row],[prev_refill_end]]="","",TableRefills3[[#This Row],[refill_date]]-TableRefills3[[#This Row],[prev_refill_end]])</f>
        <v>-1</v>
      </c>
      <c r="I1291">
        <f>IF(TableRefills3[[#This Row],[gap_days]]="",0,IF(TableRefills3[[#This Row],[gap_days]]&gt;30,1,0))</f>
        <v>0</v>
      </c>
      <c r="J1291">
        <f>_xlfn.MAXIFS(TableRefills3[discountinuation_flag], TableRefills3[patient_id], A1291)</f>
        <v>0</v>
      </c>
      <c r="K1291" s="1">
        <f>_xlfn.MINIFS(C:C,A:A,TableRefills3[[#This Row],[patient_id]])</f>
        <v>45712</v>
      </c>
      <c r="L1291" s="1">
        <f>TableRefills3[[#This Row],[refill_date]]+TableRefills3[[#This Row],[quantity_days]]</f>
        <v>45824</v>
      </c>
    </row>
    <row r="1292" spans="1:12" x14ac:dyDescent="0.25">
      <c r="A1292" t="s">
        <v>287</v>
      </c>
      <c r="B1292" t="s">
        <v>2622</v>
      </c>
      <c r="C1292" s="1">
        <v>45824</v>
      </c>
      <c r="D1292" s="9">
        <f t="shared" si="40"/>
        <v>5</v>
      </c>
      <c r="E1292">
        <v>28</v>
      </c>
      <c r="F1292" s="1">
        <f t="shared" si="41"/>
        <v>45796</v>
      </c>
      <c r="G1292" s="1">
        <f>IF(TableRefills3[[#This Row],[prev_refill_days]]="","",TableRefills3[[#This Row],[prev_refill_days]]+TableRefills3[[#This Row],[quantity_days]])</f>
        <v>45824</v>
      </c>
      <c r="H1292">
        <f>IF(TableRefills3[[#This Row],[prev_refill_end]]="","",TableRefills3[[#This Row],[refill_date]]-TableRefills3[[#This Row],[prev_refill_end]])</f>
        <v>0</v>
      </c>
      <c r="I1292">
        <f>IF(TableRefills3[[#This Row],[gap_days]]="",0,IF(TableRefills3[[#This Row],[gap_days]]&gt;30,1,0))</f>
        <v>0</v>
      </c>
      <c r="J1292">
        <f>_xlfn.MAXIFS(TableRefills3[discountinuation_flag], TableRefills3[patient_id], A1292)</f>
        <v>0</v>
      </c>
      <c r="K1292" s="1">
        <f>_xlfn.MINIFS(C:C,A:A,TableRefills3[[#This Row],[patient_id]])</f>
        <v>45712</v>
      </c>
      <c r="L1292" s="1">
        <f>TableRefills3[[#This Row],[refill_date]]+TableRefills3[[#This Row],[quantity_days]]</f>
        <v>45852</v>
      </c>
    </row>
    <row r="1293" spans="1:12" x14ac:dyDescent="0.25">
      <c r="A1293" t="s">
        <v>288</v>
      </c>
      <c r="B1293" t="s">
        <v>2628</v>
      </c>
      <c r="C1293" s="1">
        <v>45742</v>
      </c>
      <c r="D1293" s="9">
        <f t="shared" si="40"/>
        <v>1</v>
      </c>
      <c r="E1293">
        <v>30</v>
      </c>
      <c r="F1293" s="1" t="str">
        <f t="shared" si="41"/>
        <v/>
      </c>
      <c r="G1293" s="1" t="str">
        <f>IF(TableRefills3[[#This Row],[prev_refill_days]]="","",TableRefills3[[#This Row],[prev_refill_days]]+TableRefills3[[#This Row],[quantity_days]])</f>
        <v/>
      </c>
      <c r="H1293" t="str">
        <f>IF(TableRefills3[[#This Row],[prev_refill_end]]="","",TableRefills3[[#This Row],[refill_date]]-TableRefills3[[#This Row],[prev_refill_end]])</f>
        <v/>
      </c>
      <c r="I1293">
        <f>IF(TableRefills3[[#This Row],[gap_days]]="",0,IF(TableRefills3[[#This Row],[gap_days]]&gt;30,1,0))</f>
        <v>0</v>
      </c>
      <c r="J1293">
        <f>_xlfn.MAXIFS(TableRefills3[discountinuation_flag], TableRefills3[patient_id], A1293)</f>
        <v>0</v>
      </c>
      <c r="K1293" s="1">
        <f>_xlfn.MINIFS(C:C,A:A,TableRefills3[[#This Row],[patient_id]])</f>
        <v>45742</v>
      </c>
      <c r="L1293" s="1">
        <f>TableRefills3[[#This Row],[refill_date]]+TableRefills3[[#This Row],[quantity_days]]</f>
        <v>45772</v>
      </c>
    </row>
    <row r="1294" spans="1:12" x14ac:dyDescent="0.25">
      <c r="A1294" t="s">
        <v>288</v>
      </c>
      <c r="B1294" t="s">
        <v>2628</v>
      </c>
      <c r="C1294" s="1">
        <v>45773</v>
      </c>
      <c r="D1294" s="9">
        <f t="shared" si="40"/>
        <v>2</v>
      </c>
      <c r="E1294">
        <v>30</v>
      </c>
      <c r="F1294" s="1">
        <f t="shared" si="41"/>
        <v>45742</v>
      </c>
      <c r="G1294" s="1">
        <f>IF(TableRefills3[[#This Row],[prev_refill_days]]="","",TableRefills3[[#This Row],[prev_refill_days]]+TableRefills3[[#This Row],[quantity_days]])</f>
        <v>45772</v>
      </c>
      <c r="H1294">
        <f>IF(TableRefills3[[#This Row],[prev_refill_end]]="","",TableRefills3[[#This Row],[refill_date]]-TableRefills3[[#This Row],[prev_refill_end]])</f>
        <v>1</v>
      </c>
      <c r="I1294">
        <f>IF(TableRefills3[[#This Row],[gap_days]]="",0,IF(TableRefills3[[#This Row],[gap_days]]&gt;30,1,0))</f>
        <v>0</v>
      </c>
      <c r="J1294">
        <f>_xlfn.MAXIFS(TableRefills3[discountinuation_flag], TableRefills3[patient_id], A1294)</f>
        <v>0</v>
      </c>
      <c r="K1294" s="1">
        <f>_xlfn.MINIFS(C:C,A:A,TableRefills3[[#This Row],[patient_id]])</f>
        <v>45742</v>
      </c>
      <c r="L1294" s="1">
        <f>TableRefills3[[#This Row],[refill_date]]+TableRefills3[[#This Row],[quantity_days]]</f>
        <v>45803</v>
      </c>
    </row>
    <row r="1295" spans="1:12" x14ac:dyDescent="0.25">
      <c r="A1295" t="s">
        <v>288</v>
      </c>
      <c r="B1295" t="s">
        <v>2628</v>
      </c>
      <c r="C1295" s="1">
        <v>45800</v>
      </c>
      <c r="D1295" s="9">
        <f t="shared" si="40"/>
        <v>3</v>
      </c>
      <c r="E1295">
        <v>30</v>
      </c>
      <c r="F1295" s="1">
        <f t="shared" si="41"/>
        <v>45773</v>
      </c>
      <c r="G1295" s="1">
        <f>IF(TableRefills3[[#This Row],[prev_refill_days]]="","",TableRefills3[[#This Row],[prev_refill_days]]+TableRefills3[[#This Row],[quantity_days]])</f>
        <v>45803</v>
      </c>
      <c r="H1295">
        <f>IF(TableRefills3[[#This Row],[prev_refill_end]]="","",TableRefills3[[#This Row],[refill_date]]-TableRefills3[[#This Row],[prev_refill_end]])</f>
        <v>-3</v>
      </c>
      <c r="I1295">
        <f>IF(TableRefills3[[#This Row],[gap_days]]="",0,IF(TableRefills3[[#This Row],[gap_days]]&gt;30,1,0))</f>
        <v>0</v>
      </c>
      <c r="J1295">
        <f>_xlfn.MAXIFS(TableRefills3[discountinuation_flag], TableRefills3[patient_id], A1295)</f>
        <v>0</v>
      </c>
      <c r="K1295" s="1">
        <f>_xlfn.MINIFS(C:C,A:A,TableRefills3[[#This Row],[patient_id]])</f>
        <v>45742</v>
      </c>
      <c r="L1295" s="1">
        <f>TableRefills3[[#This Row],[refill_date]]+TableRefills3[[#This Row],[quantity_days]]</f>
        <v>45830</v>
      </c>
    </row>
    <row r="1296" spans="1:12" x14ac:dyDescent="0.25">
      <c r="A1296" t="s">
        <v>288</v>
      </c>
      <c r="B1296" t="s">
        <v>2628</v>
      </c>
      <c r="C1296" s="1">
        <v>45832</v>
      </c>
      <c r="D1296" s="9">
        <f t="shared" si="40"/>
        <v>4</v>
      </c>
      <c r="E1296">
        <v>30</v>
      </c>
      <c r="F1296" s="1">
        <f t="shared" si="41"/>
        <v>45800</v>
      </c>
      <c r="G1296" s="1">
        <f>IF(TableRefills3[[#This Row],[prev_refill_days]]="","",TableRefills3[[#This Row],[prev_refill_days]]+TableRefills3[[#This Row],[quantity_days]])</f>
        <v>45830</v>
      </c>
      <c r="H1296">
        <f>IF(TableRefills3[[#This Row],[prev_refill_end]]="","",TableRefills3[[#This Row],[refill_date]]-TableRefills3[[#This Row],[prev_refill_end]])</f>
        <v>2</v>
      </c>
      <c r="I1296">
        <f>IF(TableRefills3[[#This Row],[gap_days]]="",0,IF(TableRefills3[[#This Row],[gap_days]]&gt;30,1,0))</f>
        <v>0</v>
      </c>
      <c r="J1296">
        <f>_xlfn.MAXIFS(TableRefills3[discountinuation_flag], TableRefills3[patient_id], A1296)</f>
        <v>0</v>
      </c>
      <c r="K1296" s="1">
        <f>_xlfn.MINIFS(C:C,A:A,TableRefills3[[#This Row],[patient_id]])</f>
        <v>45742</v>
      </c>
      <c r="L1296" s="1">
        <f>TableRefills3[[#This Row],[refill_date]]+TableRefills3[[#This Row],[quantity_days]]</f>
        <v>45862</v>
      </c>
    </row>
    <row r="1297" spans="1:12" x14ac:dyDescent="0.25">
      <c r="A1297" t="s">
        <v>289</v>
      </c>
      <c r="B1297" t="s">
        <v>2633</v>
      </c>
      <c r="C1297" s="1">
        <v>45733</v>
      </c>
      <c r="D1297" s="9">
        <f t="shared" si="40"/>
        <v>1</v>
      </c>
      <c r="E1297">
        <v>30</v>
      </c>
      <c r="F1297" s="1" t="str">
        <f t="shared" si="41"/>
        <v/>
      </c>
      <c r="G1297" s="1" t="str">
        <f>IF(TableRefills3[[#This Row],[prev_refill_days]]="","",TableRefills3[[#This Row],[prev_refill_days]]+TableRefills3[[#This Row],[quantity_days]])</f>
        <v/>
      </c>
      <c r="H1297" t="str">
        <f>IF(TableRefills3[[#This Row],[prev_refill_end]]="","",TableRefills3[[#This Row],[refill_date]]-TableRefills3[[#This Row],[prev_refill_end]])</f>
        <v/>
      </c>
      <c r="I1297">
        <f>IF(TableRefills3[[#This Row],[gap_days]]="",0,IF(TableRefills3[[#This Row],[gap_days]]&gt;30,1,0))</f>
        <v>0</v>
      </c>
      <c r="J1297">
        <f>_xlfn.MAXIFS(TableRefills3[discountinuation_flag], TableRefills3[patient_id], A1297)</f>
        <v>0</v>
      </c>
      <c r="K1297" s="1">
        <f>_xlfn.MINIFS(C:C,A:A,TableRefills3[[#This Row],[patient_id]])</f>
        <v>45733</v>
      </c>
      <c r="L1297" s="1">
        <f>TableRefills3[[#This Row],[refill_date]]+TableRefills3[[#This Row],[quantity_days]]</f>
        <v>45763</v>
      </c>
    </row>
    <row r="1298" spans="1:12" x14ac:dyDescent="0.25">
      <c r="A1298" t="s">
        <v>289</v>
      </c>
      <c r="B1298" t="s">
        <v>2633</v>
      </c>
      <c r="C1298" s="1">
        <v>45764</v>
      </c>
      <c r="D1298" s="9">
        <f t="shared" si="40"/>
        <v>2</v>
      </c>
      <c r="E1298">
        <v>30</v>
      </c>
      <c r="F1298" s="1">
        <f t="shared" si="41"/>
        <v>45733</v>
      </c>
      <c r="G1298" s="1">
        <f>IF(TableRefills3[[#This Row],[prev_refill_days]]="","",TableRefills3[[#This Row],[prev_refill_days]]+TableRefills3[[#This Row],[quantity_days]])</f>
        <v>45763</v>
      </c>
      <c r="H1298">
        <f>IF(TableRefills3[[#This Row],[prev_refill_end]]="","",TableRefills3[[#This Row],[refill_date]]-TableRefills3[[#This Row],[prev_refill_end]])</f>
        <v>1</v>
      </c>
      <c r="I1298">
        <f>IF(TableRefills3[[#This Row],[gap_days]]="",0,IF(TableRefills3[[#This Row],[gap_days]]&gt;30,1,0))</f>
        <v>0</v>
      </c>
      <c r="J1298">
        <f>_xlfn.MAXIFS(TableRefills3[discountinuation_flag], TableRefills3[patient_id], A1298)</f>
        <v>0</v>
      </c>
      <c r="K1298" s="1">
        <f>_xlfn.MINIFS(C:C,A:A,TableRefills3[[#This Row],[patient_id]])</f>
        <v>45733</v>
      </c>
      <c r="L1298" s="1">
        <f>TableRefills3[[#This Row],[refill_date]]+TableRefills3[[#This Row],[quantity_days]]</f>
        <v>45794</v>
      </c>
    </row>
    <row r="1299" spans="1:12" x14ac:dyDescent="0.25">
      <c r="A1299" t="s">
        <v>289</v>
      </c>
      <c r="B1299" t="s">
        <v>2633</v>
      </c>
      <c r="C1299" s="1">
        <v>45797</v>
      </c>
      <c r="D1299" s="9">
        <f t="shared" si="40"/>
        <v>3</v>
      </c>
      <c r="E1299">
        <v>30</v>
      </c>
      <c r="F1299" s="1">
        <f t="shared" si="41"/>
        <v>45764</v>
      </c>
      <c r="G1299" s="1">
        <f>IF(TableRefills3[[#This Row],[prev_refill_days]]="","",TableRefills3[[#This Row],[prev_refill_days]]+TableRefills3[[#This Row],[quantity_days]])</f>
        <v>45794</v>
      </c>
      <c r="H1299">
        <f>IF(TableRefills3[[#This Row],[prev_refill_end]]="","",TableRefills3[[#This Row],[refill_date]]-TableRefills3[[#This Row],[prev_refill_end]])</f>
        <v>3</v>
      </c>
      <c r="I1299">
        <f>IF(TableRefills3[[#This Row],[gap_days]]="",0,IF(TableRefills3[[#This Row],[gap_days]]&gt;30,1,0))</f>
        <v>0</v>
      </c>
      <c r="J1299">
        <f>_xlfn.MAXIFS(TableRefills3[discountinuation_flag], TableRefills3[patient_id], A1299)</f>
        <v>0</v>
      </c>
      <c r="K1299" s="1">
        <f>_xlfn.MINIFS(C:C,A:A,TableRefills3[[#This Row],[patient_id]])</f>
        <v>45733</v>
      </c>
      <c r="L1299" s="1">
        <f>TableRefills3[[#This Row],[refill_date]]+TableRefills3[[#This Row],[quantity_days]]</f>
        <v>45827</v>
      </c>
    </row>
    <row r="1300" spans="1:12" x14ac:dyDescent="0.25">
      <c r="A1300" t="s">
        <v>289</v>
      </c>
      <c r="B1300" t="s">
        <v>2633</v>
      </c>
      <c r="C1300" s="1">
        <v>45828</v>
      </c>
      <c r="D1300" s="9">
        <f t="shared" si="40"/>
        <v>4</v>
      </c>
      <c r="E1300">
        <v>30</v>
      </c>
      <c r="F1300" s="1">
        <f t="shared" si="41"/>
        <v>45797</v>
      </c>
      <c r="G1300" s="1">
        <f>IF(TableRefills3[[#This Row],[prev_refill_days]]="","",TableRefills3[[#This Row],[prev_refill_days]]+TableRefills3[[#This Row],[quantity_days]])</f>
        <v>45827</v>
      </c>
      <c r="H1300">
        <f>IF(TableRefills3[[#This Row],[prev_refill_end]]="","",TableRefills3[[#This Row],[refill_date]]-TableRefills3[[#This Row],[prev_refill_end]])</f>
        <v>1</v>
      </c>
      <c r="I1300">
        <f>IF(TableRefills3[[#This Row],[gap_days]]="",0,IF(TableRefills3[[#This Row],[gap_days]]&gt;30,1,0))</f>
        <v>0</v>
      </c>
      <c r="J1300">
        <f>_xlfn.MAXIFS(TableRefills3[discountinuation_flag], TableRefills3[patient_id], A1300)</f>
        <v>0</v>
      </c>
      <c r="K1300" s="1">
        <f>_xlfn.MINIFS(C:C,A:A,TableRefills3[[#This Row],[patient_id]])</f>
        <v>45733</v>
      </c>
      <c r="L1300" s="1">
        <f>TableRefills3[[#This Row],[refill_date]]+TableRefills3[[#This Row],[quantity_days]]</f>
        <v>45858</v>
      </c>
    </row>
    <row r="1301" spans="1:12" x14ac:dyDescent="0.25">
      <c r="A1301" t="s">
        <v>289</v>
      </c>
      <c r="B1301" t="s">
        <v>2633</v>
      </c>
      <c r="C1301" s="1">
        <v>45861</v>
      </c>
      <c r="D1301" s="9">
        <f t="shared" si="40"/>
        <v>5</v>
      </c>
      <c r="E1301">
        <v>30</v>
      </c>
      <c r="F1301" s="1">
        <f t="shared" si="41"/>
        <v>45828</v>
      </c>
      <c r="G1301" s="1">
        <f>IF(TableRefills3[[#This Row],[prev_refill_days]]="","",TableRefills3[[#This Row],[prev_refill_days]]+TableRefills3[[#This Row],[quantity_days]])</f>
        <v>45858</v>
      </c>
      <c r="H1301">
        <f>IF(TableRefills3[[#This Row],[prev_refill_end]]="","",TableRefills3[[#This Row],[refill_date]]-TableRefills3[[#This Row],[prev_refill_end]])</f>
        <v>3</v>
      </c>
      <c r="I1301">
        <f>IF(TableRefills3[[#This Row],[gap_days]]="",0,IF(TableRefills3[[#This Row],[gap_days]]&gt;30,1,0))</f>
        <v>0</v>
      </c>
      <c r="J1301">
        <f>_xlfn.MAXIFS(TableRefills3[discountinuation_flag], TableRefills3[patient_id], A1301)</f>
        <v>0</v>
      </c>
      <c r="K1301" s="1">
        <f>_xlfn.MINIFS(C:C,A:A,TableRefills3[[#This Row],[patient_id]])</f>
        <v>45733</v>
      </c>
      <c r="L1301" s="1">
        <f>TableRefills3[[#This Row],[refill_date]]+TableRefills3[[#This Row],[quantity_days]]</f>
        <v>45891</v>
      </c>
    </row>
    <row r="1302" spans="1:12" x14ac:dyDescent="0.25">
      <c r="A1302" t="s">
        <v>289</v>
      </c>
      <c r="B1302" t="s">
        <v>2633</v>
      </c>
      <c r="C1302" s="1">
        <v>45893</v>
      </c>
      <c r="D1302" s="9">
        <f t="shared" si="40"/>
        <v>6</v>
      </c>
      <c r="E1302">
        <v>30</v>
      </c>
      <c r="F1302" s="1">
        <f t="shared" si="41"/>
        <v>45861</v>
      </c>
      <c r="G1302" s="1">
        <f>IF(TableRefills3[[#This Row],[prev_refill_days]]="","",TableRefills3[[#This Row],[prev_refill_days]]+TableRefills3[[#This Row],[quantity_days]])</f>
        <v>45891</v>
      </c>
      <c r="H1302">
        <f>IF(TableRefills3[[#This Row],[prev_refill_end]]="","",TableRefills3[[#This Row],[refill_date]]-TableRefills3[[#This Row],[prev_refill_end]])</f>
        <v>2</v>
      </c>
      <c r="I1302">
        <f>IF(TableRefills3[[#This Row],[gap_days]]="",0,IF(TableRefills3[[#This Row],[gap_days]]&gt;30,1,0))</f>
        <v>0</v>
      </c>
      <c r="J1302">
        <f>_xlfn.MAXIFS(TableRefills3[discountinuation_flag], TableRefills3[patient_id], A1302)</f>
        <v>0</v>
      </c>
      <c r="K1302" s="1">
        <f>_xlfn.MINIFS(C:C,A:A,TableRefills3[[#This Row],[patient_id]])</f>
        <v>45733</v>
      </c>
      <c r="L1302" s="1">
        <f>TableRefills3[[#This Row],[refill_date]]+TableRefills3[[#This Row],[quantity_days]]</f>
        <v>45923</v>
      </c>
    </row>
    <row r="1303" spans="1:12" x14ac:dyDescent="0.25">
      <c r="A1303" t="s">
        <v>290</v>
      </c>
      <c r="B1303" t="s">
        <v>2640</v>
      </c>
      <c r="C1303" s="1">
        <v>45816</v>
      </c>
      <c r="D1303" s="9">
        <f t="shared" si="40"/>
        <v>1</v>
      </c>
      <c r="E1303">
        <v>28</v>
      </c>
      <c r="F1303" s="1" t="str">
        <f t="shared" si="41"/>
        <v/>
      </c>
      <c r="G1303" s="1" t="str">
        <f>IF(TableRefills3[[#This Row],[prev_refill_days]]="","",TableRefills3[[#This Row],[prev_refill_days]]+TableRefills3[[#This Row],[quantity_days]])</f>
        <v/>
      </c>
      <c r="H1303" t="str">
        <f>IF(TableRefills3[[#This Row],[prev_refill_end]]="","",TableRefills3[[#This Row],[refill_date]]-TableRefills3[[#This Row],[prev_refill_end]])</f>
        <v/>
      </c>
      <c r="I1303">
        <f>IF(TableRefills3[[#This Row],[gap_days]]="",0,IF(TableRefills3[[#This Row],[gap_days]]&gt;30,1,0))</f>
        <v>0</v>
      </c>
      <c r="J1303">
        <f>_xlfn.MAXIFS(TableRefills3[discountinuation_flag], TableRefills3[patient_id], A1303)</f>
        <v>0</v>
      </c>
      <c r="K1303" s="1">
        <f>_xlfn.MINIFS(C:C,A:A,TableRefills3[[#This Row],[patient_id]])</f>
        <v>45816</v>
      </c>
      <c r="L1303" s="1">
        <f>TableRefills3[[#This Row],[refill_date]]+TableRefills3[[#This Row],[quantity_days]]</f>
        <v>45844</v>
      </c>
    </row>
    <row r="1304" spans="1:12" x14ac:dyDescent="0.25">
      <c r="A1304" t="s">
        <v>290</v>
      </c>
      <c r="B1304" t="s">
        <v>2640</v>
      </c>
      <c r="C1304" s="1">
        <v>45842</v>
      </c>
      <c r="D1304" s="9">
        <f t="shared" si="40"/>
        <v>2</v>
      </c>
      <c r="E1304">
        <v>28</v>
      </c>
      <c r="F1304" s="1">
        <f t="shared" si="41"/>
        <v>45816</v>
      </c>
      <c r="G1304" s="1">
        <f>IF(TableRefills3[[#This Row],[prev_refill_days]]="","",TableRefills3[[#This Row],[prev_refill_days]]+TableRefills3[[#This Row],[quantity_days]])</f>
        <v>45844</v>
      </c>
      <c r="H1304">
        <f>IF(TableRefills3[[#This Row],[prev_refill_end]]="","",TableRefills3[[#This Row],[refill_date]]-TableRefills3[[#This Row],[prev_refill_end]])</f>
        <v>-2</v>
      </c>
      <c r="I1304">
        <f>IF(TableRefills3[[#This Row],[gap_days]]="",0,IF(TableRefills3[[#This Row],[gap_days]]&gt;30,1,0))</f>
        <v>0</v>
      </c>
      <c r="J1304">
        <f>_xlfn.MAXIFS(TableRefills3[discountinuation_flag], TableRefills3[patient_id], A1304)</f>
        <v>0</v>
      </c>
      <c r="K1304" s="1">
        <f>_xlfn.MINIFS(C:C,A:A,TableRefills3[[#This Row],[patient_id]])</f>
        <v>45816</v>
      </c>
      <c r="L1304" s="1">
        <f>TableRefills3[[#This Row],[refill_date]]+TableRefills3[[#This Row],[quantity_days]]</f>
        <v>45870</v>
      </c>
    </row>
    <row r="1305" spans="1:12" x14ac:dyDescent="0.25">
      <c r="A1305" t="s">
        <v>290</v>
      </c>
      <c r="B1305" t="s">
        <v>2640</v>
      </c>
      <c r="C1305" s="1">
        <v>45867</v>
      </c>
      <c r="D1305" s="9">
        <f t="shared" si="40"/>
        <v>3</v>
      </c>
      <c r="E1305">
        <v>28</v>
      </c>
      <c r="F1305" s="1">
        <f t="shared" si="41"/>
        <v>45842</v>
      </c>
      <c r="G1305" s="1">
        <f>IF(TableRefills3[[#This Row],[prev_refill_days]]="","",TableRefills3[[#This Row],[prev_refill_days]]+TableRefills3[[#This Row],[quantity_days]])</f>
        <v>45870</v>
      </c>
      <c r="H1305">
        <f>IF(TableRefills3[[#This Row],[prev_refill_end]]="","",TableRefills3[[#This Row],[refill_date]]-TableRefills3[[#This Row],[prev_refill_end]])</f>
        <v>-3</v>
      </c>
      <c r="I1305">
        <f>IF(TableRefills3[[#This Row],[gap_days]]="",0,IF(TableRefills3[[#This Row],[gap_days]]&gt;30,1,0))</f>
        <v>0</v>
      </c>
      <c r="J1305">
        <f>_xlfn.MAXIFS(TableRefills3[discountinuation_flag], TableRefills3[patient_id], A1305)</f>
        <v>0</v>
      </c>
      <c r="K1305" s="1">
        <f>_xlfn.MINIFS(C:C,A:A,TableRefills3[[#This Row],[patient_id]])</f>
        <v>45816</v>
      </c>
      <c r="L1305" s="1">
        <f>TableRefills3[[#This Row],[refill_date]]+TableRefills3[[#This Row],[quantity_days]]</f>
        <v>45895</v>
      </c>
    </row>
    <row r="1306" spans="1:12" x14ac:dyDescent="0.25">
      <c r="A1306" t="s">
        <v>290</v>
      </c>
      <c r="B1306" t="s">
        <v>2640</v>
      </c>
      <c r="C1306" s="1">
        <v>45894</v>
      </c>
      <c r="D1306" s="9">
        <f t="shared" si="40"/>
        <v>4</v>
      </c>
      <c r="E1306">
        <v>28</v>
      </c>
      <c r="F1306" s="1">
        <f t="shared" si="41"/>
        <v>45867</v>
      </c>
      <c r="G1306" s="1">
        <f>IF(TableRefills3[[#This Row],[prev_refill_days]]="","",TableRefills3[[#This Row],[prev_refill_days]]+TableRefills3[[#This Row],[quantity_days]])</f>
        <v>45895</v>
      </c>
      <c r="H1306">
        <f>IF(TableRefills3[[#This Row],[prev_refill_end]]="","",TableRefills3[[#This Row],[refill_date]]-TableRefills3[[#This Row],[prev_refill_end]])</f>
        <v>-1</v>
      </c>
      <c r="I1306">
        <f>IF(TableRefills3[[#This Row],[gap_days]]="",0,IF(TableRefills3[[#This Row],[gap_days]]&gt;30,1,0))</f>
        <v>0</v>
      </c>
      <c r="J1306">
        <f>_xlfn.MAXIFS(TableRefills3[discountinuation_flag], TableRefills3[patient_id], A1306)</f>
        <v>0</v>
      </c>
      <c r="K1306" s="1">
        <f>_xlfn.MINIFS(C:C,A:A,TableRefills3[[#This Row],[patient_id]])</f>
        <v>45816</v>
      </c>
      <c r="L1306" s="1">
        <f>TableRefills3[[#This Row],[refill_date]]+TableRefills3[[#This Row],[quantity_days]]</f>
        <v>45922</v>
      </c>
    </row>
    <row r="1307" spans="1:12" x14ac:dyDescent="0.25">
      <c r="A1307" t="s">
        <v>290</v>
      </c>
      <c r="B1307" t="s">
        <v>2640</v>
      </c>
      <c r="C1307" s="1">
        <v>45922</v>
      </c>
      <c r="D1307" s="9">
        <f t="shared" si="40"/>
        <v>5</v>
      </c>
      <c r="E1307">
        <v>28</v>
      </c>
      <c r="F1307" s="1">
        <f t="shared" si="41"/>
        <v>45894</v>
      </c>
      <c r="G1307" s="1">
        <f>IF(TableRefills3[[#This Row],[prev_refill_days]]="","",TableRefills3[[#This Row],[prev_refill_days]]+TableRefills3[[#This Row],[quantity_days]])</f>
        <v>45922</v>
      </c>
      <c r="H1307">
        <f>IF(TableRefills3[[#This Row],[prev_refill_end]]="","",TableRefills3[[#This Row],[refill_date]]-TableRefills3[[#This Row],[prev_refill_end]])</f>
        <v>0</v>
      </c>
      <c r="I1307">
        <f>IF(TableRefills3[[#This Row],[gap_days]]="",0,IF(TableRefills3[[#This Row],[gap_days]]&gt;30,1,0))</f>
        <v>0</v>
      </c>
      <c r="J1307">
        <f>_xlfn.MAXIFS(TableRefills3[discountinuation_flag], TableRefills3[patient_id], A1307)</f>
        <v>0</v>
      </c>
      <c r="K1307" s="1">
        <f>_xlfn.MINIFS(C:C,A:A,TableRefills3[[#This Row],[patient_id]])</f>
        <v>45816</v>
      </c>
      <c r="L1307" s="1">
        <f>TableRefills3[[#This Row],[refill_date]]+TableRefills3[[#This Row],[quantity_days]]</f>
        <v>45950</v>
      </c>
    </row>
    <row r="1308" spans="1:12" x14ac:dyDescent="0.25">
      <c r="A1308" t="s">
        <v>291</v>
      </c>
      <c r="B1308" t="s">
        <v>2646</v>
      </c>
      <c r="C1308" s="1">
        <v>45779</v>
      </c>
      <c r="D1308" s="9">
        <f t="shared" si="40"/>
        <v>1</v>
      </c>
      <c r="E1308">
        <v>30</v>
      </c>
      <c r="F1308" s="1" t="str">
        <f t="shared" si="41"/>
        <v/>
      </c>
      <c r="G1308" s="1" t="str">
        <f>IF(TableRefills3[[#This Row],[prev_refill_days]]="","",TableRefills3[[#This Row],[prev_refill_days]]+TableRefills3[[#This Row],[quantity_days]])</f>
        <v/>
      </c>
      <c r="H1308" t="str">
        <f>IF(TableRefills3[[#This Row],[prev_refill_end]]="","",TableRefills3[[#This Row],[refill_date]]-TableRefills3[[#This Row],[prev_refill_end]])</f>
        <v/>
      </c>
      <c r="I1308">
        <f>IF(TableRefills3[[#This Row],[gap_days]]="",0,IF(TableRefills3[[#This Row],[gap_days]]&gt;30,1,0))</f>
        <v>0</v>
      </c>
      <c r="J1308">
        <f>_xlfn.MAXIFS(TableRefills3[discountinuation_flag], TableRefills3[patient_id], A1308)</f>
        <v>0</v>
      </c>
      <c r="K1308" s="1">
        <f>_xlfn.MINIFS(C:C,A:A,TableRefills3[[#This Row],[patient_id]])</f>
        <v>45779</v>
      </c>
      <c r="L1308" s="1">
        <f>TableRefills3[[#This Row],[refill_date]]+TableRefills3[[#This Row],[quantity_days]]</f>
        <v>45809</v>
      </c>
    </row>
    <row r="1309" spans="1:12" x14ac:dyDescent="0.25">
      <c r="A1309" t="s">
        <v>291</v>
      </c>
      <c r="B1309" t="s">
        <v>2646</v>
      </c>
      <c r="C1309" s="1">
        <v>45811</v>
      </c>
      <c r="D1309" s="9">
        <f t="shared" si="40"/>
        <v>2</v>
      </c>
      <c r="E1309">
        <v>30</v>
      </c>
      <c r="F1309" s="1">
        <f t="shared" si="41"/>
        <v>45779</v>
      </c>
      <c r="G1309" s="1">
        <f>IF(TableRefills3[[#This Row],[prev_refill_days]]="","",TableRefills3[[#This Row],[prev_refill_days]]+TableRefills3[[#This Row],[quantity_days]])</f>
        <v>45809</v>
      </c>
      <c r="H1309">
        <f>IF(TableRefills3[[#This Row],[prev_refill_end]]="","",TableRefills3[[#This Row],[refill_date]]-TableRefills3[[#This Row],[prev_refill_end]])</f>
        <v>2</v>
      </c>
      <c r="I1309">
        <f>IF(TableRefills3[[#This Row],[gap_days]]="",0,IF(TableRefills3[[#This Row],[gap_days]]&gt;30,1,0))</f>
        <v>0</v>
      </c>
      <c r="J1309">
        <f>_xlfn.MAXIFS(TableRefills3[discountinuation_flag], TableRefills3[patient_id], A1309)</f>
        <v>0</v>
      </c>
      <c r="K1309" s="1">
        <f>_xlfn.MINIFS(C:C,A:A,TableRefills3[[#This Row],[patient_id]])</f>
        <v>45779</v>
      </c>
      <c r="L1309" s="1">
        <f>TableRefills3[[#This Row],[refill_date]]+TableRefills3[[#This Row],[quantity_days]]</f>
        <v>45841</v>
      </c>
    </row>
    <row r="1310" spans="1:12" x14ac:dyDescent="0.25">
      <c r="A1310" t="s">
        <v>291</v>
      </c>
      <c r="B1310" t="s">
        <v>2646</v>
      </c>
      <c r="C1310" s="1">
        <v>45839</v>
      </c>
      <c r="D1310" s="9">
        <f t="shared" si="40"/>
        <v>3</v>
      </c>
      <c r="E1310">
        <v>30</v>
      </c>
      <c r="F1310" s="1">
        <f t="shared" si="41"/>
        <v>45811</v>
      </c>
      <c r="G1310" s="1">
        <f>IF(TableRefills3[[#This Row],[prev_refill_days]]="","",TableRefills3[[#This Row],[prev_refill_days]]+TableRefills3[[#This Row],[quantity_days]])</f>
        <v>45841</v>
      </c>
      <c r="H1310">
        <f>IF(TableRefills3[[#This Row],[prev_refill_end]]="","",TableRefills3[[#This Row],[refill_date]]-TableRefills3[[#This Row],[prev_refill_end]])</f>
        <v>-2</v>
      </c>
      <c r="I1310">
        <f>IF(TableRefills3[[#This Row],[gap_days]]="",0,IF(TableRefills3[[#This Row],[gap_days]]&gt;30,1,0))</f>
        <v>0</v>
      </c>
      <c r="J1310">
        <f>_xlfn.MAXIFS(TableRefills3[discountinuation_flag], TableRefills3[patient_id], A1310)</f>
        <v>0</v>
      </c>
      <c r="K1310" s="1">
        <f>_xlfn.MINIFS(C:C,A:A,TableRefills3[[#This Row],[patient_id]])</f>
        <v>45779</v>
      </c>
      <c r="L1310" s="1">
        <f>TableRefills3[[#This Row],[refill_date]]+TableRefills3[[#This Row],[quantity_days]]</f>
        <v>45869</v>
      </c>
    </row>
    <row r="1311" spans="1:12" x14ac:dyDescent="0.25">
      <c r="A1311" t="s">
        <v>292</v>
      </c>
      <c r="B1311" t="s">
        <v>2650</v>
      </c>
      <c r="C1311" s="1">
        <v>45824</v>
      </c>
      <c r="D1311" s="9">
        <f t="shared" si="40"/>
        <v>1</v>
      </c>
      <c r="E1311">
        <v>30</v>
      </c>
      <c r="F1311" s="1" t="str">
        <f t="shared" si="41"/>
        <v/>
      </c>
      <c r="G1311" s="1" t="str">
        <f>IF(TableRefills3[[#This Row],[prev_refill_days]]="","",TableRefills3[[#This Row],[prev_refill_days]]+TableRefills3[[#This Row],[quantity_days]])</f>
        <v/>
      </c>
      <c r="H1311" t="str">
        <f>IF(TableRefills3[[#This Row],[prev_refill_end]]="","",TableRefills3[[#This Row],[refill_date]]-TableRefills3[[#This Row],[prev_refill_end]])</f>
        <v/>
      </c>
      <c r="I1311">
        <f>IF(TableRefills3[[#This Row],[gap_days]]="",0,IF(TableRefills3[[#This Row],[gap_days]]&gt;30,1,0))</f>
        <v>0</v>
      </c>
      <c r="J1311">
        <f>_xlfn.MAXIFS(TableRefills3[discountinuation_flag], TableRefills3[patient_id], A1311)</f>
        <v>0</v>
      </c>
      <c r="K1311" s="1">
        <f>_xlfn.MINIFS(C:C,A:A,TableRefills3[[#This Row],[patient_id]])</f>
        <v>45824</v>
      </c>
      <c r="L1311" s="1">
        <f>TableRefills3[[#This Row],[refill_date]]+TableRefills3[[#This Row],[quantity_days]]</f>
        <v>45854</v>
      </c>
    </row>
    <row r="1312" spans="1:12" x14ac:dyDescent="0.25">
      <c r="A1312" t="s">
        <v>292</v>
      </c>
      <c r="B1312" t="s">
        <v>2650</v>
      </c>
      <c r="C1312" s="1">
        <v>45852</v>
      </c>
      <c r="D1312" s="9">
        <f t="shared" si="40"/>
        <v>2</v>
      </c>
      <c r="E1312">
        <v>30</v>
      </c>
      <c r="F1312" s="1">
        <f t="shared" si="41"/>
        <v>45824</v>
      </c>
      <c r="G1312" s="1">
        <f>IF(TableRefills3[[#This Row],[prev_refill_days]]="","",TableRefills3[[#This Row],[prev_refill_days]]+TableRefills3[[#This Row],[quantity_days]])</f>
        <v>45854</v>
      </c>
      <c r="H1312">
        <f>IF(TableRefills3[[#This Row],[prev_refill_end]]="","",TableRefills3[[#This Row],[refill_date]]-TableRefills3[[#This Row],[prev_refill_end]])</f>
        <v>-2</v>
      </c>
      <c r="I1312">
        <f>IF(TableRefills3[[#This Row],[gap_days]]="",0,IF(TableRefills3[[#This Row],[gap_days]]&gt;30,1,0))</f>
        <v>0</v>
      </c>
      <c r="J1312">
        <f>_xlfn.MAXIFS(TableRefills3[discountinuation_flag], TableRefills3[patient_id], A1312)</f>
        <v>0</v>
      </c>
      <c r="K1312" s="1">
        <f>_xlfn.MINIFS(C:C,A:A,TableRefills3[[#This Row],[patient_id]])</f>
        <v>45824</v>
      </c>
      <c r="L1312" s="1">
        <f>TableRefills3[[#This Row],[refill_date]]+TableRefills3[[#This Row],[quantity_days]]</f>
        <v>45882</v>
      </c>
    </row>
    <row r="1313" spans="1:12" x14ac:dyDescent="0.25">
      <c r="A1313" t="s">
        <v>292</v>
      </c>
      <c r="B1313" t="s">
        <v>2650</v>
      </c>
      <c r="C1313" s="1">
        <v>45881</v>
      </c>
      <c r="D1313" s="9">
        <f t="shared" si="40"/>
        <v>3</v>
      </c>
      <c r="E1313">
        <v>30</v>
      </c>
      <c r="F1313" s="1">
        <f t="shared" si="41"/>
        <v>45852</v>
      </c>
      <c r="G1313" s="1">
        <f>IF(TableRefills3[[#This Row],[prev_refill_days]]="","",TableRefills3[[#This Row],[prev_refill_days]]+TableRefills3[[#This Row],[quantity_days]])</f>
        <v>45882</v>
      </c>
      <c r="H1313">
        <f>IF(TableRefills3[[#This Row],[prev_refill_end]]="","",TableRefills3[[#This Row],[refill_date]]-TableRefills3[[#This Row],[prev_refill_end]])</f>
        <v>-1</v>
      </c>
      <c r="I1313">
        <f>IF(TableRefills3[[#This Row],[gap_days]]="",0,IF(TableRefills3[[#This Row],[gap_days]]&gt;30,1,0))</f>
        <v>0</v>
      </c>
      <c r="J1313">
        <f>_xlfn.MAXIFS(TableRefills3[discountinuation_flag], TableRefills3[patient_id], A1313)</f>
        <v>0</v>
      </c>
      <c r="K1313" s="1">
        <f>_xlfn.MINIFS(C:C,A:A,TableRefills3[[#This Row],[patient_id]])</f>
        <v>45824</v>
      </c>
      <c r="L1313" s="1">
        <f>TableRefills3[[#This Row],[refill_date]]+TableRefills3[[#This Row],[quantity_days]]</f>
        <v>45911</v>
      </c>
    </row>
    <row r="1314" spans="1:12" x14ac:dyDescent="0.25">
      <c r="A1314" t="s">
        <v>292</v>
      </c>
      <c r="B1314" t="s">
        <v>2650</v>
      </c>
      <c r="C1314" s="1">
        <v>45910</v>
      </c>
      <c r="D1314" s="9">
        <f t="shared" si="40"/>
        <v>4</v>
      </c>
      <c r="E1314">
        <v>30</v>
      </c>
      <c r="F1314" s="1">
        <f t="shared" si="41"/>
        <v>45881</v>
      </c>
      <c r="G1314" s="1">
        <f>IF(TableRefills3[[#This Row],[prev_refill_days]]="","",TableRefills3[[#This Row],[prev_refill_days]]+TableRefills3[[#This Row],[quantity_days]])</f>
        <v>45911</v>
      </c>
      <c r="H1314">
        <f>IF(TableRefills3[[#This Row],[prev_refill_end]]="","",TableRefills3[[#This Row],[refill_date]]-TableRefills3[[#This Row],[prev_refill_end]])</f>
        <v>-1</v>
      </c>
      <c r="I1314">
        <f>IF(TableRefills3[[#This Row],[gap_days]]="",0,IF(TableRefills3[[#This Row],[gap_days]]&gt;30,1,0))</f>
        <v>0</v>
      </c>
      <c r="J1314">
        <f>_xlfn.MAXIFS(TableRefills3[discountinuation_flag], TableRefills3[patient_id], A1314)</f>
        <v>0</v>
      </c>
      <c r="K1314" s="1">
        <f>_xlfn.MINIFS(C:C,A:A,TableRefills3[[#This Row],[patient_id]])</f>
        <v>45824</v>
      </c>
      <c r="L1314" s="1">
        <f>TableRefills3[[#This Row],[refill_date]]+TableRefills3[[#This Row],[quantity_days]]</f>
        <v>45940</v>
      </c>
    </row>
    <row r="1315" spans="1:12" x14ac:dyDescent="0.25">
      <c r="A1315" t="s">
        <v>292</v>
      </c>
      <c r="B1315" t="s">
        <v>2650</v>
      </c>
      <c r="C1315" s="1">
        <v>45942</v>
      </c>
      <c r="D1315" s="9">
        <f t="shared" si="40"/>
        <v>5</v>
      </c>
      <c r="E1315">
        <v>30</v>
      </c>
      <c r="F1315" s="1">
        <f t="shared" si="41"/>
        <v>45910</v>
      </c>
      <c r="G1315" s="1">
        <f>IF(TableRefills3[[#This Row],[prev_refill_days]]="","",TableRefills3[[#This Row],[prev_refill_days]]+TableRefills3[[#This Row],[quantity_days]])</f>
        <v>45940</v>
      </c>
      <c r="H1315">
        <f>IF(TableRefills3[[#This Row],[prev_refill_end]]="","",TableRefills3[[#This Row],[refill_date]]-TableRefills3[[#This Row],[prev_refill_end]])</f>
        <v>2</v>
      </c>
      <c r="I1315">
        <f>IF(TableRefills3[[#This Row],[gap_days]]="",0,IF(TableRefills3[[#This Row],[gap_days]]&gt;30,1,0))</f>
        <v>0</v>
      </c>
      <c r="J1315">
        <f>_xlfn.MAXIFS(TableRefills3[discountinuation_flag], TableRefills3[patient_id], A1315)</f>
        <v>0</v>
      </c>
      <c r="K1315" s="1">
        <f>_xlfn.MINIFS(C:C,A:A,TableRefills3[[#This Row],[patient_id]])</f>
        <v>45824</v>
      </c>
      <c r="L1315" s="1">
        <f>TableRefills3[[#This Row],[refill_date]]+TableRefills3[[#This Row],[quantity_days]]</f>
        <v>45972</v>
      </c>
    </row>
    <row r="1316" spans="1:12" x14ac:dyDescent="0.25">
      <c r="A1316" t="s">
        <v>293</v>
      </c>
      <c r="B1316" t="s">
        <v>2656</v>
      </c>
      <c r="C1316" s="1">
        <v>45687</v>
      </c>
      <c r="D1316" s="9">
        <f t="shared" si="40"/>
        <v>1</v>
      </c>
      <c r="E1316">
        <v>21</v>
      </c>
      <c r="F1316" s="1" t="str">
        <f t="shared" si="41"/>
        <v/>
      </c>
      <c r="G1316" s="1" t="str">
        <f>IF(TableRefills3[[#This Row],[prev_refill_days]]="","",TableRefills3[[#This Row],[prev_refill_days]]+TableRefills3[[#This Row],[quantity_days]])</f>
        <v/>
      </c>
      <c r="H1316" t="str">
        <f>IF(TableRefills3[[#This Row],[prev_refill_end]]="","",TableRefills3[[#This Row],[refill_date]]-TableRefills3[[#This Row],[prev_refill_end]])</f>
        <v/>
      </c>
      <c r="I1316">
        <f>IF(TableRefills3[[#This Row],[gap_days]]="",0,IF(TableRefills3[[#This Row],[gap_days]]&gt;30,1,0))</f>
        <v>0</v>
      </c>
      <c r="J1316">
        <f>_xlfn.MAXIFS(TableRefills3[discountinuation_flag], TableRefills3[patient_id], A1316)</f>
        <v>0</v>
      </c>
      <c r="K1316" s="1">
        <f>_xlfn.MINIFS(C:C,A:A,TableRefills3[[#This Row],[patient_id]])</f>
        <v>45687</v>
      </c>
      <c r="L1316" s="1">
        <f>TableRefills3[[#This Row],[refill_date]]+TableRefills3[[#This Row],[quantity_days]]</f>
        <v>45708</v>
      </c>
    </row>
    <row r="1317" spans="1:12" x14ac:dyDescent="0.25">
      <c r="A1317" t="s">
        <v>293</v>
      </c>
      <c r="B1317" t="s">
        <v>2656</v>
      </c>
      <c r="C1317" s="1">
        <v>45711</v>
      </c>
      <c r="D1317" s="9">
        <f t="shared" si="40"/>
        <v>2</v>
      </c>
      <c r="E1317">
        <v>21</v>
      </c>
      <c r="F1317" s="1">
        <f t="shared" si="41"/>
        <v>45687</v>
      </c>
      <c r="G1317" s="1">
        <f>IF(TableRefills3[[#This Row],[prev_refill_days]]="","",TableRefills3[[#This Row],[prev_refill_days]]+TableRefills3[[#This Row],[quantity_days]])</f>
        <v>45708</v>
      </c>
      <c r="H1317">
        <f>IF(TableRefills3[[#This Row],[prev_refill_end]]="","",TableRefills3[[#This Row],[refill_date]]-TableRefills3[[#This Row],[prev_refill_end]])</f>
        <v>3</v>
      </c>
      <c r="I1317">
        <f>IF(TableRefills3[[#This Row],[gap_days]]="",0,IF(TableRefills3[[#This Row],[gap_days]]&gt;30,1,0))</f>
        <v>0</v>
      </c>
      <c r="J1317">
        <f>_xlfn.MAXIFS(TableRefills3[discountinuation_flag], TableRefills3[patient_id], A1317)</f>
        <v>0</v>
      </c>
      <c r="K1317" s="1">
        <f>_xlfn.MINIFS(C:C,A:A,TableRefills3[[#This Row],[patient_id]])</f>
        <v>45687</v>
      </c>
      <c r="L1317" s="1">
        <f>TableRefills3[[#This Row],[refill_date]]+TableRefills3[[#This Row],[quantity_days]]</f>
        <v>45732</v>
      </c>
    </row>
    <row r="1318" spans="1:12" x14ac:dyDescent="0.25">
      <c r="A1318" t="s">
        <v>293</v>
      </c>
      <c r="B1318" t="s">
        <v>2656</v>
      </c>
      <c r="C1318" s="1">
        <v>45733</v>
      </c>
      <c r="D1318" s="9">
        <f t="shared" si="40"/>
        <v>3</v>
      </c>
      <c r="E1318">
        <v>21</v>
      </c>
      <c r="F1318" s="1">
        <f t="shared" si="41"/>
        <v>45711</v>
      </c>
      <c r="G1318" s="1">
        <f>IF(TableRefills3[[#This Row],[prev_refill_days]]="","",TableRefills3[[#This Row],[prev_refill_days]]+TableRefills3[[#This Row],[quantity_days]])</f>
        <v>45732</v>
      </c>
      <c r="H1318">
        <f>IF(TableRefills3[[#This Row],[prev_refill_end]]="","",TableRefills3[[#This Row],[refill_date]]-TableRefills3[[#This Row],[prev_refill_end]])</f>
        <v>1</v>
      </c>
      <c r="I1318">
        <f>IF(TableRefills3[[#This Row],[gap_days]]="",0,IF(TableRefills3[[#This Row],[gap_days]]&gt;30,1,0))</f>
        <v>0</v>
      </c>
      <c r="J1318">
        <f>_xlfn.MAXIFS(TableRefills3[discountinuation_flag], TableRefills3[patient_id], A1318)</f>
        <v>0</v>
      </c>
      <c r="K1318" s="1">
        <f>_xlfn.MINIFS(C:C,A:A,TableRefills3[[#This Row],[patient_id]])</f>
        <v>45687</v>
      </c>
      <c r="L1318" s="1">
        <f>TableRefills3[[#This Row],[refill_date]]+TableRefills3[[#This Row],[quantity_days]]</f>
        <v>45754</v>
      </c>
    </row>
    <row r="1319" spans="1:12" x14ac:dyDescent="0.25">
      <c r="A1319" t="s">
        <v>293</v>
      </c>
      <c r="B1319" t="s">
        <v>2656</v>
      </c>
      <c r="C1319" s="1">
        <v>45754</v>
      </c>
      <c r="D1319" s="9">
        <f t="shared" si="40"/>
        <v>4</v>
      </c>
      <c r="E1319">
        <v>21</v>
      </c>
      <c r="F1319" s="1">
        <f t="shared" si="41"/>
        <v>45733</v>
      </c>
      <c r="G1319" s="1">
        <f>IF(TableRefills3[[#This Row],[prev_refill_days]]="","",TableRefills3[[#This Row],[prev_refill_days]]+TableRefills3[[#This Row],[quantity_days]])</f>
        <v>45754</v>
      </c>
      <c r="H1319">
        <f>IF(TableRefills3[[#This Row],[prev_refill_end]]="","",TableRefills3[[#This Row],[refill_date]]-TableRefills3[[#This Row],[prev_refill_end]])</f>
        <v>0</v>
      </c>
      <c r="I1319">
        <f>IF(TableRefills3[[#This Row],[gap_days]]="",0,IF(TableRefills3[[#This Row],[gap_days]]&gt;30,1,0))</f>
        <v>0</v>
      </c>
      <c r="J1319">
        <f>_xlfn.MAXIFS(TableRefills3[discountinuation_flag], TableRefills3[patient_id], A1319)</f>
        <v>0</v>
      </c>
      <c r="K1319" s="1">
        <f>_xlfn.MINIFS(C:C,A:A,TableRefills3[[#This Row],[patient_id]])</f>
        <v>45687</v>
      </c>
      <c r="L1319" s="1">
        <f>TableRefills3[[#This Row],[refill_date]]+TableRefills3[[#This Row],[quantity_days]]</f>
        <v>45775</v>
      </c>
    </row>
    <row r="1320" spans="1:12" x14ac:dyDescent="0.25">
      <c r="A1320" t="s">
        <v>293</v>
      </c>
      <c r="B1320" t="s">
        <v>2656</v>
      </c>
      <c r="C1320" s="1">
        <v>45776</v>
      </c>
      <c r="D1320" s="9">
        <f t="shared" si="40"/>
        <v>5</v>
      </c>
      <c r="E1320">
        <v>21</v>
      </c>
      <c r="F1320" s="1">
        <f t="shared" si="41"/>
        <v>45754</v>
      </c>
      <c r="G1320" s="1">
        <f>IF(TableRefills3[[#This Row],[prev_refill_days]]="","",TableRefills3[[#This Row],[prev_refill_days]]+TableRefills3[[#This Row],[quantity_days]])</f>
        <v>45775</v>
      </c>
      <c r="H1320">
        <f>IF(TableRefills3[[#This Row],[prev_refill_end]]="","",TableRefills3[[#This Row],[refill_date]]-TableRefills3[[#This Row],[prev_refill_end]])</f>
        <v>1</v>
      </c>
      <c r="I1320">
        <f>IF(TableRefills3[[#This Row],[gap_days]]="",0,IF(TableRefills3[[#This Row],[gap_days]]&gt;30,1,0))</f>
        <v>0</v>
      </c>
      <c r="J1320">
        <f>_xlfn.MAXIFS(TableRefills3[discountinuation_flag], TableRefills3[patient_id], A1320)</f>
        <v>0</v>
      </c>
      <c r="K1320" s="1">
        <f>_xlfn.MINIFS(C:C,A:A,TableRefills3[[#This Row],[patient_id]])</f>
        <v>45687</v>
      </c>
      <c r="L1320" s="1">
        <f>TableRefills3[[#This Row],[refill_date]]+TableRefills3[[#This Row],[quantity_days]]</f>
        <v>45797</v>
      </c>
    </row>
    <row r="1321" spans="1:12" x14ac:dyDescent="0.25">
      <c r="A1321" t="s">
        <v>293</v>
      </c>
      <c r="B1321" t="s">
        <v>2656</v>
      </c>
      <c r="C1321" s="1">
        <v>45799</v>
      </c>
      <c r="D1321" s="9">
        <f t="shared" si="40"/>
        <v>6</v>
      </c>
      <c r="E1321">
        <v>21</v>
      </c>
      <c r="F1321" s="1">
        <f t="shared" si="41"/>
        <v>45776</v>
      </c>
      <c r="G1321" s="1">
        <f>IF(TableRefills3[[#This Row],[prev_refill_days]]="","",TableRefills3[[#This Row],[prev_refill_days]]+TableRefills3[[#This Row],[quantity_days]])</f>
        <v>45797</v>
      </c>
      <c r="H1321">
        <f>IF(TableRefills3[[#This Row],[prev_refill_end]]="","",TableRefills3[[#This Row],[refill_date]]-TableRefills3[[#This Row],[prev_refill_end]])</f>
        <v>2</v>
      </c>
      <c r="I1321">
        <f>IF(TableRefills3[[#This Row],[gap_days]]="",0,IF(TableRefills3[[#This Row],[gap_days]]&gt;30,1,0))</f>
        <v>0</v>
      </c>
      <c r="J1321">
        <f>_xlfn.MAXIFS(TableRefills3[discountinuation_flag], TableRefills3[patient_id], A1321)</f>
        <v>0</v>
      </c>
      <c r="K1321" s="1">
        <f>_xlfn.MINIFS(C:C,A:A,TableRefills3[[#This Row],[patient_id]])</f>
        <v>45687</v>
      </c>
      <c r="L1321" s="1">
        <f>TableRefills3[[#This Row],[refill_date]]+TableRefills3[[#This Row],[quantity_days]]</f>
        <v>45820</v>
      </c>
    </row>
    <row r="1322" spans="1:12" x14ac:dyDescent="0.25">
      <c r="A1322" t="s">
        <v>294</v>
      </c>
      <c r="B1322" t="s">
        <v>2663</v>
      </c>
      <c r="C1322" s="1">
        <v>45772</v>
      </c>
      <c r="D1322" s="9">
        <f t="shared" si="40"/>
        <v>1</v>
      </c>
      <c r="E1322">
        <v>30</v>
      </c>
      <c r="F1322" s="1" t="str">
        <f t="shared" si="41"/>
        <v/>
      </c>
      <c r="G1322" s="1" t="str">
        <f>IF(TableRefills3[[#This Row],[prev_refill_days]]="","",TableRefills3[[#This Row],[prev_refill_days]]+TableRefills3[[#This Row],[quantity_days]])</f>
        <v/>
      </c>
      <c r="H1322" t="str">
        <f>IF(TableRefills3[[#This Row],[prev_refill_end]]="","",TableRefills3[[#This Row],[refill_date]]-TableRefills3[[#This Row],[prev_refill_end]])</f>
        <v/>
      </c>
      <c r="I1322">
        <f>IF(TableRefills3[[#This Row],[gap_days]]="",0,IF(TableRefills3[[#This Row],[gap_days]]&gt;30,1,0))</f>
        <v>0</v>
      </c>
      <c r="J1322">
        <f>_xlfn.MAXIFS(TableRefills3[discountinuation_flag], TableRefills3[patient_id], A1322)</f>
        <v>0</v>
      </c>
      <c r="K1322" s="1">
        <f>_xlfn.MINIFS(C:C,A:A,TableRefills3[[#This Row],[patient_id]])</f>
        <v>45772</v>
      </c>
      <c r="L1322" s="1">
        <f>TableRefills3[[#This Row],[refill_date]]+TableRefills3[[#This Row],[quantity_days]]</f>
        <v>45802</v>
      </c>
    </row>
    <row r="1323" spans="1:12" x14ac:dyDescent="0.25">
      <c r="A1323" t="s">
        <v>294</v>
      </c>
      <c r="B1323" t="s">
        <v>2663</v>
      </c>
      <c r="C1323" s="1">
        <v>45800</v>
      </c>
      <c r="D1323" s="9">
        <f t="shared" si="40"/>
        <v>2</v>
      </c>
      <c r="E1323">
        <v>30</v>
      </c>
      <c r="F1323" s="1">
        <f t="shared" si="41"/>
        <v>45772</v>
      </c>
      <c r="G1323" s="1">
        <f>IF(TableRefills3[[#This Row],[prev_refill_days]]="","",TableRefills3[[#This Row],[prev_refill_days]]+TableRefills3[[#This Row],[quantity_days]])</f>
        <v>45802</v>
      </c>
      <c r="H1323">
        <f>IF(TableRefills3[[#This Row],[prev_refill_end]]="","",TableRefills3[[#This Row],[refill_date]]-TableRefills3[[#This Row],[prev_refill_end]])</f>
        <v>-2</v>
      </c>
      <c r="I1323">
        <f>IF(TableRefills3[[#This Row],[gap_days]]="",0,IF(TableRefills3[[#This Row],[gap_days]]&gt;30,1,0))</f>
        <v>0</v>
      </c>
      <c r="J1323">
        <f>_xlfn.MAXIFS(TableRefills3[discountinuation_flag], TableRefills3[patient_id], A1323)</f>
        <v>0</v>
      </c>
      <c r="K1323" s="1">
        <f>_xlfn.MINIFS(C:C,A:A,TableRefills3[[#This Row],[patient_id]])</f>
        <v>45772</v>
      </c>
      <c r="L1323" s="1">
        <f>TableRefills3[[#This Row],[refill_date]]+TableRefills3[[#This Row],[quantity_days]]</f>
        <v>45830</v>
      </c>
    </row>
    <row r="1324" spans="1:12" x14ac:dyDescent="0.25">
      <c r="A1324" t="s">
        <v>294</v>
      </c>
      <c r="B1324" t="s">
        <v>2663</v>
      </c>
      <c r="C1324" s="1">
        <v>45831</v>
      </c>
      <c r="D1324" s="9">
        <f t="shared" si="40"/>
        <v>3</v>
      </c>
      <c r="E1324">
        <v>30</v>
      </c>
      <c r="F1324" s="1">
        <f t="shared" si="41"/>
        <v>45800</v>
      </c>
      <c r="G1324" s="1">
        <f>IF(TableRefills3[[#This Row],[prev_refill_days]]="","",TableRefills3[[#This Row],[prev_refill_days]]+TableRefills3[[#This Row],[quantity_days]])</f>
        <v>45830</v>
      </c>
      <c r="H1324">
        <f>IF(TableRefills3[[#This Row],[prev_refill_end]]="","",TableRefills3[[#This Row],[refill_date]]-TableRefills3[[#This Row],[prev_refill_end]])</f>
        <v>1</v>
      </c>
      <c r="I1324">
        <f>IF(TableRefills3[[#This Row],[gap_days]]="",0,IF(TableRefills3[[#This Row],[gap_days]]&gt;30,1,0))</f>
        <v>0</v>
      </c>
      <c r="J1324">
        <f>_xlfn.MAXIFS(TableRefills3[discountinuation_flag], TableRefills3[patient_id], A1324)</f>
        <v>0</v>
      </c>
      <c r="K1324" s="1">
        <f>_xlfn.MINIFS(C:C,A:A,TableRefills3[[#This Row],[patient_id]])</f>
        <v>45772</v>
      </c>
      <c r="L1324" s="1">
        <f>TableRefills3[[#This Row],[refill_date]]+TableRefills3[[#This Row],[quantity_days]]</f>
        <v>45861</v>
      </c>
    </row>
    <row r="1325" spans="1:12" x14ac:dyDescent="0.25">
      <c r="A1325" t="s">
        <v>294</v>
      </c>
      <c r="B1325" t="s">
        <v>2663</v>
      </c>
      <c r="C1325" s="1">
        <v>45862</v>
      </c>
      <c r="D1325" s="9">
        <f t="shared" si="40"/>
        <v>4</v>
      </c>
      <c r="E1325">
        <v>30</v>
      </c>
      <c r="F1325" s="1">
        <f t="shared" si="41"/>
        <v>45831</v>
      </c>
      <c r="G1325" s="1">
        <f>IF(TableRefills3[[#This Row],[prev_refill_days]]="","",TableRefills3[[#This Row],[prev_refill_days]]+TableRefills3[[#This Row],[quantity_days]])</f>
        <v>45861</v>
      </c>
      <c r="H1325">
        <f>IF(TableRefills3[[#This Row],[prev_refill_end]]="","",TableRefills3[[#This Row],[refill_date]]-TableRefills3[[#This Row],[prev_refill_end]])</f>
        <v>1</v>
      </c>
      <c r="I1325">
        <f>IF(TableRefills3[[#This Row],[gap_days]]="",0,IF(TableRefills3[[#This Row],[gap_days]]&gt;30,1,0))</f>
        <v>0</v>
      </c>
      <c r="J1325">
        <f>_xlfn.MAXIFS(TableRefills3[discountinuation_flag], TableRefills3[patient_id], A1325)</f>
        <v>0</v>
      </c>
      <c r="K1325" s="1">
        <f>_xlfn.MINIFS(C:C,A:A,TableRefills3[[#This Row],[patient_id]])</f>
        <v>45772</v>
      </c>
      <c r="L1325" s="1">
        <f>TableRefills3[[#This Row],[refill_date]]+TableRefills3[[#This Row],[quantity_days]]</f>
        <v>45892</v>
      </c>
    </row>
    <row r="1326" spans="1:12" x14ac:dyDescent="0.25">
      <c r="A1326" t="s">
        <v>295</v>
      </c>
      <c r="B1326" t="s">
        <v>2668</v>
      </c>
      <c r="C1326" s="1">
        <v>45822</v>
      </c>
      <c r="D1326" s="9">
        <f t="shared" si="40"/>
        <v>1</v>
      </c>
      <c r="E1326">
        <v>30</v>
      </c>
      <c r="F1326" s="1" t="str">
        <f t="shared" si="41"/>
        <v/>
      </c>
      <c r="G1326" s="1" t="str">
        <f>IF(TableRefills3[[#This Row],[prev_refill_days]]="","",TableRefills3[[#This Row],[prev_refill_days]]+TableRefills3[[#This Row],[quantity_days]])</f>
        <v/>
      </c>
      <c r="H1326" t="str">
        <f>IF(TableRefills3[[#This Row],[prev_refill_end]]="","",TableRefills3[[#This Row],[refill_date]]-TableRefills3[[#This Row],[prev_refill_end]])</f>
        <v/>
      </c>
      <c r="I1326">
        <f>IF(TableRefills3[[#This Row],[gap_days]]="",0,IF(TableRefills3[[#This Row],[gap_days]]&gt;30,1,0))</f>
        <v>0</v>
      </c>
      <c r="J1326">
        <f>_xlfn.MAXIFS(TableRefills3[discountinuation_flag], TableRefills3[patient_id], A1326)</f>
        <v>0</v>
      </c>
      <c r="K1326" s="1">
        <f>_xlfn.MINIFS(C:C,A:A,TableRefills3[[#This Row],[patient_id]])</f>
        <v>45822</v>
      </c>
      <c r="L1326" s="1">
        <f>TableRefills3[[#This Row],[refill_date]]+TableRefills3[[#This Row],[quantity_days]]</f>
        <v>45852</v>
      </c>
    </row>
    <row r="1327" spans="1:12" x14ac:dyDescent="0.25">
      <c r="A1327" t="s">
        <v>295</v>
      </c>
      <c r="B1327" t="s">
        <v>2668</v>
      </c>
      <c r="C1327" s="1">
        <v>45853</v>
      </c>
      <c r="D1327" s="9">
        <f t="shared" si="40"/>
        <v>2</v>
      </c>
      <c r="E1327">
        <v>30</v>
      </c>
      <c r="F1327" s="1">
        <f t="shared" si="41"/>
        <v>45822</v>
      </c>
      <c r="G1327" s="1">
        <f>IF(TableRefills3[[#This Row],[prev_refill_days]]="","",TableRefills3[[#This Row],[prev_refill_days]]+TableRefills3[[#This Row],[quantity_days]])</f>
        <v>45852</v>
      </c>
      <c r="H1327">
        <f>IF(TableRefills3[[#This Row],[prev_refill_end]]="","",TableRefills3[[#This Row],[refill_date]]-TableRefills3[[#This Row],[prev_refill_end]])</f>
        <v>1</v>
      </c>
      <c r="I1327">
        <f>IF(TableRefills3[[#This Row],[gap_days]]="",0,IF(TableRefills3[[#This Row],[gap_days]]&gt;30,1,0))</f>
        <v>0</v>
      </c>
      <c r="J1327">
        <f>_xlfn.MAXIFS(TableRefills3[discountinuation_flag], TableRefills3[patient_id], A1327)</f>
        <v>0</v>
      </c>
      <c r="K1327" s="1">
        <f>_xlfn.MINIFS(C:C,A:A,TableRefills3[[#This Row],[patient_id]])</f>
        <v>45822</v>
      </c>
      <c r="L1327" s="1">
        <f>TableRefills3[[#This Row],[refill_date]]+TableRefills3[[#This Row],[quantity_days]]</f>
        <v>45883</v>
      </c>
    </row>
    <row r="1328" spans="1:12" x14ac:dyDescent="0.25">
      <c r="A1328" t="s">
        <v>295</v>
      </c>
      <c r="B1328" t="s">
        <v>2668</v>
      </c>
      <c r="C1328" s="1">
        <v>45885</v>
      </c>
      <c r="D1328" s="9">
        <f t="shared" si="40"/>
        <v>3</v>
      </c>
      <c r="E1328">
        <v>30</v>
      </c>
      <c r="F1328" s="1">
        <f t="shared" si="41"/>
        <v>45853</v>
      </c>
      <c r="G1328" s="1">
        <f>IF(TableRefills3[[#This Row],[prev_refill_days]]="","",TableRefills3[[#This Row],[prev_refill_days]]+TableRefills3[[#This Row],[quantity_days]])</f>
        <v>45883</v>
      </c>
      <c r="H1328">
        <f>IF(TableRefills3[[#This Row],[prev_refill_end]]="","",TableRefills3[[#This Row],[refill_date]]-TableRefills3[[#This Row],[prev_refill_end]])</f>
        <v>2</v>
      </c>
      <c r="I1328">
        <f>IF(TableRefills3[[#This Row],[gap_days]]="",0,IF(TableRefills3[[#This Row],[gap_days]]&gt;30,1,0))</f>
        <v>0</v>
      </c>
      <c r="J1328">
        <f>_xlfn.MAXIFS(TableRefills3[discountinuation_flag], TableRefills3[patient_id], A1328)</f>
        <v>0</v>
      </c>
      <c r="K1328" s="1">
        <f>_xlfn.MINIFS(C:C,A:A,TableRefills3[[#This Row],[patient_id]])</f>
        <v>45822</v>
      </c>
      <c r="L1328" s="1">
        <f>TableRefills3[[#This Row],[refill_date]]+TableRefills3[[#This Row],[quantity_days]]</f>
        <v>45915</v>
      </c>
    </row>
    <row r="1329" spans="1:12" x14ac:dyDescent="0.25">
      <c r="A1329" t="s">
        <v>296</v>
      </c>
      <c r="B1329" t="s">
        <v>2672</v>
      </c>
      <c r="C1329" s="1">
        <v>45668</v>
      </c>
      <c r="D1329" s="9">
        <f t="shared" si="40"/>
        <v>1</v>
      </c>
      <c r="E1329">
        <v>28</v>
      </c>
      <c r="F1329" s="1" t="str">
        <f t="shared" si="41"/>
        <v/>
      </c>
      <c r="G1329" s="1" t="str">
        <f>IF(TableRefills3[[#This Row],[prev_refill_days]]="","",TableRefills3[[#This Row],[prev_refill_days]]+TableRefills3[[#This Row],[quantity_days]])</f>
        <v/>
      </c>
      <c r="H1329" t="str">
        <f>IF(TableRefills3[[#This Row],[prev_refill_end]]="","",TableRefills3[[#This Row],[refill_date]]-TableRefills3[[#This Row],[prev_refill_end]])</f>
        <v/>
      </c>
      <c r="I1329">
        <f>IF(TableRefills3[[#This Row],[gap_days]]="",0,IF(TableRefills3[[#This Row],[gap_days]]&gt;30,1,0))</f>
        <v>0</v>
      </c>
      <c r="J1329">
        <f>_xlfn.MAXIFS(TableRefills3[discountinuation_flag], TableRefills3[patient_id], A1329)</f>
        <v>0</v>
      </c>
      <c r="K1329" s="1">
        <f>_xlfn.MINIFS(C:C,A:A,TableRefills3[[#This Row],[patient_id]])</f>
        <v>45668</v>
      </c>
      <c r="L1329" s="1">
        <f>TableRefills3[[#This Row],[refill_date]]+TableRefills3[[#This Row],[quantity_days]]</f>
        <v>45696</v>
      </c>
    </row>
    <row r="1330" spans="1:12" x14ac:dyDescent="0.25">
      <c r="A1330" t="s">
        <v>296</v>
      </c>
      <c r="B1330" t="s">
        <v>2672</v>
      </c>
      <c r="C1330" s="1">
        <v>45696</v>
      </c>
      <c r="D1330" s="9">
        <f t="shared" si="40"/>
        <v>2</v>
      </c>
      <c r="E1330">
        <v>28</v>
      </c>
      <c r="F1330" s="1">
        <f t="shared" si="41"/>
        <v>45668</v>
      </c>
      <c r="G1330" s="1">
        <f>IF(TableRefills3[[#This Row],[prev_refill_days]]="","",TableRefills3[[#This Row],[prev_refill_days]]+TableRefills3[[#This Row],[quantity_days]])</f>
        <v>45696</v>
      </c>
      <c r="H1330">
        <f>IF(TableRefills3[[#This Row],[prev_refill_end]]="","",TableRefills3[[#This Row],[refill_date]]-TableRefills3[[#This Row],[prev_refill_end]])</f>
        <v>0</v>
      </c>
      <c r="I1330">
        <f>IF(TableRefills3[[#This Row],[gap_days]]="",0,IF(TableRefills3[[#This Row],[gap_days]]&gt;30,1,0))</f>
        <v>0</v>
      </c>
      <c r="J1330">
        <f>_xlfn.MAXIFS(TableRefills3[discountinuation_flag], TableRefills3[patient_id], A1330)</f>
        <v>0</v>
      </c>
      <c r="K1330" s="1">
        <f>_xlfn.MINIFS(C:C,A:A,TableRefills3[[#This Row],[patient_id]])</f>
        <v>45668</v>
      </c>
      <c r="L1330" s="1">
        <f>TableRefills3[[#This Row],[refill_date]]+TableRefills3[[#This Row],[quantity_days]]</f>
        <v>45724</v>
      </c>
    </row>
    <row r="1331" spans="1:12" x14ac:dyDescent="0.25">
      <c r="A1331" t="s">
        <v>296</v>
      </c>
      <c r="B1331" t="s">
        <v>2672</v>
      </c>
      <c r="C1331" s="1">
        <v>45723</v>
      </c>
      <c r="D1331" s="9">
        <f t="shared" si="40"/>
        <v>3</v>
      </c>
      <c r="E1331">
        <v>28</v>
      </c>
      <c r="F1331" s="1">
        <f t="shared" si="41"/>
        <v>45696</v>
      </c>
      <c r="G1331" s="1">
        <f>IF(TableRefills3[[#This Row],[prev_refill_days]]="","",TableRefills3[[#This Row],[prev_refill_days]]+TableRefills3[[#This Row],[quantity_days]])</f>
        <v>45724</v>
      </c>
      <c r="H1331">
        <f>IF(TableRefills3[[#This Row],[prev_refill_end]]="","",TableRefills3[[#This Row],[refill_date]]-TableRefills3[[#This Row],[prev_refill_end]])</f>
        <v>-1</v>
      </c>
      <c r="I1331">
        <f>IF(TableRefills3[[#This Row],[gap_days]]="",0,IF(TableRefills3[[#This Row],[gap_days]]&gt;30,1,0))</f>
        <v>0</v>
      </c>
      <c r="J1331">
        <f>_xlfn.MAXIFS(TableRefills3[discountinuation_flag], TableRefills3[patient_id], A1331)</f>
        <v>0</v>
      </c>
      <c r="K1331" s="1">
        <f>_xlfn.MINIFS(C:C,A:A,TableRefills3[[#This Row],[patient_id]])</f>
        <v>45668</v>
      </c>
      <c r="L1331" s="1">
        <f>TableRefills3[[#This Row],[refill_date]]+TableRefills3[[#This Row],[quantity_days]]</f>
        <v>45751</v>
      </c>
    </row>
    <row r="1332" spans="1:12" x14ac:dyDescent="0.25">
      <c r="A1332" t="s">
        <v>297</v>
      </c>
      <c r="B1332" t="s">
        <v>2676</v>
      </c>
      <c r="C1332" s="1">
        <v>45755</v>
      </c>
      <c r="D1332" s="9">
        <f t="shared" si="40"/>
        <v>1</v>
      </c>
      <c r="E1332">
        <v>30</v>
      </c>
      <c r="F1332" s="1" t="str">
        <f t="shared" si="41"/>
        <v/>
      </c>
      <c r="G1332" s="1" t="str">
        <f>IF(TableRefills3[[#This Row],[prev_refill_days]]="","",TableRefills3[[#This Row],[prev_refill_days]]+TableRefills3[[#This Row],[quantity_days]])</f>
        <v/>
      </c>
      <c r="H1332" t="str">
        <f>IF(TableRefills3[[#This Row],[prev_refill_end]]="","",TableRefills3[[#This Row],[refill_date]]-TableRefills3[[#This Row],[prev_refill_end]])</f>
        <v/>
      </c>
      <c r="I1332">
        <f>IF(TableRefills3[[#This Row],[gap_days]]="",0,IF(TableRefills3[[#This Row],[gap_days]]&gt;30,1,0))</f>
        <v>0</v>
      </c>
      <c r="J1332">
        <f>_xlfn.MAXIFS(TableRefills3[discountinuation_flag], TableRefills3[patient_id], A1332)</f>
        <v>0</v>
      </c>
      <c r="K1332" s="1">
        <f>_xlfn.MINIFS(C:C,A:A,TableRefills3[[#This Row],[patient_id]])</f>
        <v>45755</v>
      </c>
      <c r="L1332" s="1">
        <f>TableRefills3[[#This Row],[refill_date]]+TableRefills3[[#This Row],[quantity_days]]</f>
        <v>45785</v>
      </c>
    </row>
    <row r="1333" spans="1:12" x14ac:dyDescent="0.25">
      <c r="A1333" t="s">
        <v>297</v>
      </c>
      <c r="B1333" t="s">
        <v>2676</v>
      </c>
      <c r="C1333" s="1">
        <v>45784</v>
      </c>
      <c r="D1333" s="9">
        <f t="shared" si="40"/>
        <v>2</v>
      </c>
      <c r="E1333">
        <v>30</v>
      </c>
      <c r="F1333" s="1">
        <f t="shared" si="41"/>
        <v>45755</v>
      </c>
      <c r="G1333" s="1">
        <f>IF(TableRefills3[[#This Row],[prev_refill_days]]="","",TableRefills3[[#This Row],[prev_refill_days]]+TableRefills3[[#This Row],[quantity_days]])</f>
        <v>45785</v>
      </c>
      <c r="H1333">
        <f>IF(TableRefills3[[#This Row],[prev_refill_end]]="","",TableRefills3[[#This Row],[refill_date]]-TableRefills3[[#This Row],[prev_refill_end]])</f>
        <v>-1</v>
      </c>
      <c r="I1333">
        <f>IF(TableRefills3[[#This Row],[gap_days]]="",0,IF(TableRefills3[[#This Row],[gap_days]]&gt;30,1,0))</f>
        <v>0</v>
      </c>
      <c r="J1333">
        <f>_xlfn.MAXIFS(TableRefills3[discountinuation_flag], TableRefills3[patient_id], A1333)</f>
        <v>0</v>
      </c>
      <c r="K1333" s="1">
        <f>_xlfn.MINIFS(C:C,A:A,TableRefills3[[#This Row],[patient_id]])</f>
        <v>45755</v>
      </c>
      <c r="L1333" s="1">
        <f>TableRefills3[[#This Row],[refill_date]]+TableRefills3[[#This Row],[quantity_days]]</f>
        <v>45814</v>
      </c>
    </row>
    <row r="1334" spans="1:12" x14ac:dyDescent="0.25">
      <c r="A1334" t="s">
        <v>297</v>
      </c>
      <c r="B1334" t="s">
        <v>2676</v>
      </c>
      <c r="C1334" s="1">
        <v>45817</v>
      </c>
      <c r="D1334" s="9">
        <f t="shared" si="40"/>
        <v>3</v>
      </c>
      <c r="E1334">
        <v>30</v>
      </c>
      <c r="F1334" s="1">
        <f t="shared" si="41"/>
        <v>45784</v>
      </c>
      <c r="G1334" s="1">
        <f>IF(TableRefills3[[#This Row],[prev_refill_days]]="","",TableRefills3[[#This Row],[prev_refill_days]]+TableRefills3[[#This Row],[quantity_days]])</f>
        <v>45814</v>
      </c>
      <c r="H1334">
        <f>IF(TableRefills3[[#This Row],[prev_refill_end]]="","",TableRefills3[[#This Row],[refill_date]]-TableRefills3[[#This Row],[prev_refill_end]])</f>
        <v>3</v>
      </c>
      <c r="I1334">
        <f>IF(TableRefills3[[#This Row],[gap_days]]="",0,IF(TableRefills3[[#This Row],[gap_days]]&gt;30,1,0))</f>
        <v>0</v>
      </c>
      <c r="J1334">
        <f>_xlfn.MAXIFS(TableRefills3[discountinuation_flag], TableRefills3[patient_id], A1334)</f>
        <v>0</v>
      </c>
      <c r="K1334" s="1">
        <f>_xlfn.MINIFS(C:C,A:A,TableRefills3[[#This Row],[patient_id]])</f>
        <v>45755</v>
      </c>
      <c r="L1334" s="1">
        <f>TableRefills3[[#This Row],[refill_date]]+TableRefills3[[#This Row],[quantity_days]]</f>
        <v>45847</v>
      </c>
    </row>
    <row r="1335" spans="1:12" x14ac:dyDescent="0.25">
      <c r="A1335" t="s">
        <v>297</v>
      </c>
      <c r="B1335" t="s">
        <v>2676</v>
      </c>
      <c r="C1335" s="1">
        <v>45849</v>
      </c>
      <c r="D1335" s="9">
        <f t="shared" si="40"/>
        <v>4</v>
      </c>
      <c r="E1335">
        <v>30</v>
      </c>
      <c r="F1335" s="1">
        <f t="shared" si="41"/>
        <v>45817</v>
      </c>
      <c r="G1335" s="1">
        <f>IF(TableRefills3[[#This Row],[prev_refill_days]]="","",TableRefills3[[#This Row],[prev_refill_days]]+TableRefills3[[#This Row],[quantity_days]])</f>
        <v>45847</v>
      </c>
      <c r="H1335">
        <f>IF(TableRefills3[[#This Row],[prev_refill_end]]="","",TableRefills3[[#This Row],[refill_date]]-TableRefills3[[#This Row],[prev_refill_end]])</f>
        <v>2</v>
      </c>
      <c r="I1335">
        <f>IF(TableRefills3[[#This Row],[gap_days]]="",0,IF(TableRefills3[[#This Row],[gap_days]]&gt;30,1,0))</f>
        <v>0</v>
      </c>
      <c r="J1335">
        <f>_xlfn.MAXIFS(TableRefills3[discountinuation_flag], TableRefills3[patient_id], A1335)</f>
        <v>0</v>
      </c>
      <c r="K1335" s="1">
        <f>_xlfn.MINIFS(C:C,A:A,TableRefills3[[#This Row],[patient_id]])</f>
        <v>45755</v>
      </c>
      <c r="L1335" s="1">
        <f>TableRefills3[[#This Row],[refill_date]]+TableRefills3[[#This Row],[quantity_days]]</f>
        <v>45879</v>
      </c>
    </row>
    <row r="1336" spans="1:12" x14ac:dyDescent="0.25">
      <c r="A1336" t="s">
        <v>297</v>
      </c>
      <c r="B1336" t="s">
        <v>2676</v>
      </c>
      <c r="C1336" s="1">
        <v>45876</v>
      </c>
      <c r="D1336" s="9">
        <f t="shared" si="40"/>
        <v>5</v>
      </c>
      <c r="E1336">
        <v>30</v>
      </c>
      <c r="F1336" s="1">
        <f t="shared" si="41"/>
        <v>45849</v>
      </c>
      <c r="G1336" s="1">
        <f>IF(TableRefills3[[#This Row],[prev_refill_days]]="","",TableRefills3[[#This Row],[prev_refill_days]]+TableRefills3[[#This Row],[quantity_days]])</f>
        <v>45879</v>
      </c>
      <c r="H1336">
        <f>IF(TableRefills3[[#This Row],[prev_refill_end]]="","",TableRefills3[[#This Row],[refill_date]]-TableRefills3[[#This Row],[prev_refill_end]])</f>
        <v>-3</v>
      </c>
      <c r="I1336">
        <f>IF(TableRefills3[[#This Row],[gap_days]]="",0,IF(TableRefills3[[#This Row],[gap_days]]&gt;30,1,0))</f>
        <v>0</v>
      </c>
      <c r="J1336">
        <f>_xlfn.MAXIFS(TableRefills3[discountinuation_flag], TableRefills3[patient_id], A1336)</f>
        <v>0</v>
      </c>
      <c r="K1336" s="1">
        <f>_xlfn.MINIFS(C:C,A:A,TableRefills3[[#This Row],[patient_id]])</f>
        <v>45755</v>
      </c>
      <c r="L1336" s="1">
        <f>TableRefills3[[#This Row],[refill_date]]+TableRefills3[[#This Row],[quantity_days]]</f>
        <v>45906</v>
      </c>
    </row>
    <row r="1337" spans="1:12" x14ac:dyDescent="0.25">
      <c r="A1337" t="s">
        <v>297</v>
      </c>
      <c r="B1337" t="s">
        <v>2676</v>
      </c>
      <c r="C1337" s="1">
        <v>45906</v>
      </c>
      <c r="D1337" s="9">
        <f t="shared" si="40"/>
        <v>6</v>
      </c>
      <c r="E1337">
        <v>30</v>
      </c>
      <c r="F1337" s="1">
        <f t="shared" si="41"/>
        <v>45876</v>
      </c>
      <c r="G1337" s="1">
        <f>IF(TableRefills3[[#This Row],[prev_refill_days]]="","",TableRefills3[[#This Row],[prev_refill_days]]+TableRefills3[[#This Row],[quantity_days]])</f>
        <v>45906</v>
      </c>
      <c r="H1337">
        <f>IF(TableRefills3[[#This Row],[prev_refill_end]]="","",TableRefills3[[#This Row],[refill_date]]-TableRefills3[[#This Row],[prev_refill_end]])</f>
        <v>0</v>
      </c>
      <c r="I1337">
        <f>IF(TableRefills3[[#This Row],[gap_days]]="",0,IF(TableRefills3[[#This Row],[gap_days]]&gt;30,1,0))</f>
        <v>0</v>
      </c>
      <c r="J1337">
        <f>_xlfn.MAXIFS(TableRefills3[discountinuation_flag], TableRefills3[patient_id], A1337)</f>
        <v>0</v>
      </c>
      <c r="K1337" s="1">
        <f>_xlfn.MINIFS(C:C,A:A,TableRefills3[[#This Row],[patient_id]])</f>
        <v>45755</v>
      </c>
      <c r="L1337" s="1">
        <f>TableRefills3[[#This Row],[refill_date]]+TableRefills3[[#This Row],[quantity_days]]</f>
        <v>45936</v>
      </c>
    </row>
    <row r="1338" spans="1:12" x14ac:dyDescent="0.25">
      <c r="A1338" t="s">
        <v>298</v>
      </c>
      <c r="B1338" t="s">
        <v>2683</v>
      </c>
      <c r="C1338" s="1">
        <v>45756</v>
      </c>
      <c r="D1338" s="9">
        <f t="shared" si="40"/>
        <v>1</v>
      </c>
      <c r="E1338">
        <v>28</v>
      </c>
      <c r="F1338" s="1" t="str">
        <f t="shared" si="41"/>
        <v/>
      </c>
      <c r="G1338" s="1" t="str">
        <f>IF(TableRefills3[[#This Row],[prev_refill_days]]="","",TableRefills3[[#This Row],[prev_refill_days]]+TableRefills3[[#This Row],[quantity_days]])</f>
        <v/>
      </c>
      <c r="H1338" t="str">
        <f>IF(TableRefills3[[#This Row],[prev_refill_end]]="","",TableRefills3[[#This Row],[refill_date]]-TableRefills3[[#This Row],[prev_refill_end]])</f>
        <v/>
      </c>
      <c r="I1338">
        <f>IF(TableRefills3[[#This Row],[gap_days]]="",0,IF(TableRefills3[[#This Row],[gap_days]]&gt;30,1,0))</f>
        <v>0</v>
      </c>
      <c r="J1338">
        <f>_xlfn.MAXIFS(TableRefills3[discountinuation_flag], TableRefills3[patient_id], A1338)</f>
        <v>0</v>
      </c>
      <c r="K1338" s="1">
        <f>_xlfn.MINIFS(C:C,A:A,TableRefills3[[#This Row],[patient_id]])</f>
        <v>45756</v>
      </c>
      <c r="L1338" s="1">
        <f>TableRefills3[[#This Row],[refill_date]]+TableRefills3[[#This Row],[quantity_days]]</f>
        <v>45784</v>
      </c>
    </row>
    <row r="1339" spans="1:12" x14ac:dyDescent="0.25">
      <c r="A1339" t="s">
        <v>298</v>
      </c>
      <c r="B1339" t="s">
        <v>2683</v>
      </c>
      <c r="C1339" s="1">
        <v>45782</v>
      </c>
      <c r="D1339" s="9">
        <f t="shared" si="40"/>
        <v>2</v>
      </c>
      <c r="E1339">
        <v>28</v>
      </c>
      <c r="F1339" s="1">
        <f t="shared" si="41"/>
        <v>45756</v>
      </c>
      <c r="G1339" s="1">
        <f>IF(TableRefills3[[#This Row],[prev_refill_days]]="","",TableRefills3[[#This Row],[prev_refill_days]]+TableRefills3[[#This Row],[quantity_days]])</f>
        <v>45784</v>
      </c>
      <c r="H1339">
        <f>IF(TableRefills3[[#This Row],[prev_refill_end]]="","",TableRefills3[[#This Row],[refill_date]]-TableRefills3[[#This Row],[prev_refill_end]])</f>
        <v>-2</v>
      </c>
      <c r="I1339">
        <f>IF(TableRefills3[[#This Row],[gap_days]]="",0,IF(TableRefills3[[#This Row],[gap_days]]&gt;30,1,0))</f>
        <v>0</v>
      </c>
      <c r="J1339">
        <f>_xlfn.MAXIFS(TableRefills3[discountinuation_flag], TableRefills3[patient_id], A1339)</f>
        <v>0</v>
      </c>
      <c r="K1339" s="1">
        <f>_xlfn.MINIFS(C:C,A:A,TableRefills3[[#This Row],[patient_id]])</f>
        <v>45756</v>
      </c>
      <c r="L1339" s="1">
        <f>TableRefills3[[#This Row],[refill_date]]+TableRefills3[[#This Row],[quantity_days]]</f>
        <v>45810</v>
      </c>
    </row>
    <row r="1340" spans="1:12" x14ac:dyDescent="0.25">
      <c r="A1340" t="s">
        <v>298</v>
      </c>
      <c r="B1340" t="s">
        <v>2683</v>
      </c>
      <c r="C1340" s="1">
        <v>45807</v>
      </c>
      <c r="D1340" s="9">
        <f t="shared" si="40"/>
        <v>3</v>
      </c>
      <c r="E1340">
        <v>28</v>
      </c>
      <c r="F1340" s="1">
        <f t="shared" si="41"/>
        <v>45782</v>
      </c>
      <c r="G1340" s="1">
        <f>IF(TableRefills3[[#This Row],[prev_refill_days]]="","",TableRefills3[[#This Row],[prev_refill_days]]+TableRefills3[[#This Row],[quantity_days]])</f>
        <v>45810</v>
      </c>
      <c r="H1340">
        <f>IF(TableRefills3[[#This Row],[prev_refill_end]]="","",TableRefills3[[#This Row],[refill_date]]-TableRefills3[[#This Row],[prev_refill_end]])</f>
        <v>-3</v>
      </c>
      <c r="I1340">
        <f>IF(TableRefills3[[#This Row],[gap_days]]="",0,IF(TableRefills3[[#This Row],[gap_days]]&gt;30,1,0))</f>
        <v>0</v>
      </c>
      <c r="J1340">
        <f>_xlfn.MAXIFS(TableRefills3[discountinuation_flag], TableRefills3[patient_id], A1340)</f>
        <v>0</v>
      </c>
      <c r="K1340" s="1">
        <f>_xlfn.MINIFS(C:C,A:A,TableRefills3[[#This Row],[patient_id]])</f>
        <v>45756</v>
      </c>
      <c r="L1340" s="1">
        <f>TableRefills3[[#This Row],[refill_date]]+TableRefills3[[#This Row],[quantity_days]]</f>
        <v>45835</v>
      </c>
    </row>
    <row r="1341" spans="1:12" x14ac:dyDescent="0.25">
      <c r="A1341" t="s">
        <v>299</v>
      </c>
      <c r="B1341" t="s">
        <v>2687</v>
      </c>
      <c r="C1341" s="1">
        <v>45796</v>
      </c>
      <c r="D1341" s="9">
        <f t="shared" si="40"/>
        <v>1</v>
      </c>
      <c r="E1341">
        <v>21</v>
      </c>
      <c r="F1341" s="1" t="str">
        <f t="shared" si="41"/>
        <v/>
      </c>
      <c r="G1341" s="1" t="str">
        <f>IF(TableRefills3[[#This Row],[prev_refill_days]]="","",TableRefills3[[#This Row],[prev_refill_days]]+TableRefills3[[#This Row],[quantity_days]])</f>
        <v/>
      </c>
      <c r="H1341" t="str">
        <f>IF(TableRefills3[[#This Row],[prev_refill_end]]="","",TableRefills3[[#This Row],[refill_date]]-TableRefills3[[#This Row],[prev_refill_end]])</f>
        <v/>
      </c>
      <c r="I1341">
        <f>IF(TableRefills3[[#This Row],[gap_days]]="",0,IF(TableRefills3[[#This Row],[gap_days]]&gt;30,1,0))</f>
        <v>0</v>
      </c>
      <c r="J1341">
        <f>_xlfn.MAXIFS(TableRefills3[discountinuation_flag], TableRefills3[patient_id], A1341)</f>
        <v>0</v>
      </c>
      <c r="K1341" s="1">
        <f>_xlfn.MINIFS(C:C,A:A,TableRefills3[[#This Row],[patient_id]])</f>
        <v>45796</v>
      </c>
      <c r="L1341" s="1">
        <f>TableRefills3[[#This Row],[refill_date]]+TableRefills3[[#This Row],[quantity_days]]</f>
        <v>45817</v>
      </c>
    </row>
    <row r="1342" spans="1:12" x14ac:dyDescent="0.25">
      <c r="A1342" t="s">
        <v>299</v>
      </c>
      <c r="B1342" t="s">
        <v>2687</v>
      </c>
      <c r="C1342" s="1">
        <v>45815</v>
      </c>
      <c r="D1342" s="9">
        <f t="shared" si="40"/>
        <v>2</v>
      </c>
      <c r="E1342">
        <v>21</v>
      </c>
      <c r="F1342" s="1">
        <f t="shared" si="41"/>
        <v>45796</v>
      </c>
      <c r="G1342" s="1">
        <f>IF(TableRefills3[[#This Row],[prev_refill_days]]="","",TableRefills3[[#This Row],[prev_refill_days]]+TableRefills3[[#This Row],[quantity_days]])</f>
        <v>45817</v>
      </c>
      <c r="H1342">
        <f>IF(TableRefills3[[#This Row],[prev_refill_end]]="","",TableRefills3[[#This Row],[refill_date]]-TableRefills3[[#This Row],[prev_refill_end]])</f>
        <v>-2</v>
      </c>
      <c r="I1342">
        <f>IF(TableRefills3[[#This Row],[gap_days]]="",0,IF(TableRefills3[[#This Row],[gap_days]]&gt;30,1,0))</f>
        <v>0</v>
      </c>
      <c r="J1342">
        <f>_xlfn.MAXIFS(TableRefills3[discountinuation_flag], TableRefills3[patient_id], A1342)</f>
        <v>0</v>
      </c>
      <c r="K1342" s="1">
        <f>_xlfn.MINIFS(C:C,A:A,TableRefills3[[#This Row],[patient_id]])</f>
        <v>45796</v>
      </c>
      <c r="L1342" s="1">
        <f>TableRefills3[[#This Row],[refill_date]]+TableRefills3[[#This Row],[quantity_days]]</f>
        <v>45836</v>
      </c>
    </row>
    <row r="1343" spans="1:12" x14ac:dyDescent="0.25">
      <c r="A1343" t="s">
        <v>299</v>
      </c>
      <c r="B1343" t="s">
        <v>2687</v>
      </c>
      <c r="C1343" s="1">
        <v>45834</v>
      </c>
      <c r="D1343" s="9">
        <f t="shared" si="40"/>
        <v>3</v>
      </c>
      <c r="E1343">
        <v>21</v>
      </c>
      <c r="F1343" s="1">
        <f t="shared" si="41"/>
        <v>45815</v>
      </c>
      <c r="G1343" s="1">
        <f>IF(TableRefills3[[#This Row],[prev_refill_days]]="","",TableRefills3[[#This Row],[prev_refill_days]]+TableRefills3[[#This Row],[quantity_days]])</f>
        <v>45836</v>
      </c>
      <c r="H1343">
        <f>IF(TableRefills3[[#This Row],[prev_refill_end]]="","",TableRefills3[[#This Row],[refill_date]]-TableRefills3[[#This Row],[prev_refill_end]])</f>
        <v>-2</v>
      </c>
      <c r="I1343">
        <f>IF(TableRefills3[[#This Row],[gap_days]]="",0,IF(TableRefills3[[#This Row],[gap_days]]&gt;30,1,0))</f>
        <v>0</v>
      </c>
      <c r="J1343">
        <f>_xlfn.MAXIFS(TableRefills3[discountinuation_flag], TableRefills3[patient_id], A1343)</f>
        <v>0</v>
      </c>
      <c r="K1343" s="1">
        <f>_xlfn.MINIFS(C:C,A:A,TableRefills3[[#This Row],[patient_id]])</f>
        <v>45796</v>
      </c>
      <c r="L1343" s="1">
        <f>TableRefills3[[#This Row],[refill_date]]+TableRefills3[[#This Row],[quantity_days]]</f>
        <v>45855</v>
      </c>
    </row>
    <row r="1344" spans="1:12" x14ac:dyDescent="0.25">
      <c r="A1344" t="s">
        <v>299</v>
      </c>
      <c r="B1344" t="s">
        <v>2687</v>
      </c>
      <c r="C1344" s="1">
        <v>45854</v>
      </c>
      <c r="D1344" s="9">
        <f t="shared" si="40"/>
        <v>4</v>
      </c>
      <c r="E1344">
        <v>21</v>
      </c>
      <c r="F1344" s="1">
        <f t="shared" si="41"/>
        <v>45834</v>
      </c>
      <c r="G1344" s="1">
        <f>IF(TableRefills3[[#This Row],[prev_refill_days]]="","",TableRefills3[[#This Row],[prev_refill_days]]+TableRefills3[[#This Row],[quantity_days]])</f>
        <v>45855</v>
      </c>
      <c r="H1344">
        <f>IF(TableRefills3[[#This Row],[prev_refill_end]]="","",TableRefills3[[#This Row],[refill_date]]-TableRefills3[[#This Row],[prev_refill_end]])</f>
        <v>-1</v>
      </c>
      <c r="I1344">
        <f>IF(TableRefills3[[#This Row],[gap_days]]="",0,IF(TableRefills3[[#This Row],[gap_days]]&gt;30,1,0))</f>
        <v>0</v>
      </c>
      <c r="J1344">
        <f>_xlfn.MAXIFS(TableRefills3[discountinuation_flag], TableRefills3[patient_id], A1344)</f>
        <v>0</v>
      </c>
      <c r="K1344" s="1">
        <f>_xlfn.MINIFS(C:C,A:A,TableRefills3[[#This Row],[patient_id]])</f>
        <v>45796</v>
      </c>
      <c r="L1344" s="1">
        <f>TableRefills3[[#This Row],[refill_date]]+TableRefills3[[#This Row],[quantity_days]]</f>
        <v>45875</v>
      </c>
    </row>
    <row r="1345" spans="1:12" x14ac:dyDescent="0.25">
      <c r="A1345" t="s">
        <v>299</v>
      </c>
      <c r="B1345" t="s">
        <v>2687</v>
      </c>
      <c r="C1345" s="1">
        <v>45877</v>
      </c>
      <c r="D1345" s="9">
        <f t="shared" si="40"/>
        <v>5</v>
      </c>
      <c r="E1345">
        <v>21</v>
      </c>
      <c r="F1345" s="1">
        <f t="shared" si="41"/>
        <v>45854</v>
      </c>
      <c r="G1345" s="1">
        <f>IF(TableRefills3[[#This Row],[prev_refill_days]]="","",TableRefills3[[#This Row],[prev_refill_days]]+TableRefills3[[#This Row],[quantity_days]])</f>
        <v>45875</v>
      </c>
      <c r="H1345">
        <f>IF(TableRefills3[[#This Row],[prev_refill_end]]="","",TableRefills3[[#This Row],[refill_date]]-TableRefills3[[#This Row],[prev_refill_end]])</f>
        <v>2</v>
      </c>
      <c r="I1345">
        <f>IF(TableRefills3[[#This Row],[gap_days]]="",0,IF(TableRefills3[[#This Row],[gap_days]]&gt;30,1,0))</f>
        <v>0</v>
      </c>
      <c r="J1345">
        <f>_xlfn.MAXIFS(TableRefills3[discountinuation_flag], TableRefills3[patient_id], A1345)</f>
        <v>0</v>
      </c>
      <c r="K1345" s="1">
        <f>_xlfn.MINIFS(C:C,A:A,TableRefills3[[#This Row],[patient_id]])</f>
        <v>45796</v>
      </c>
      <c r="L1345" s="1">
        <f>TableRefills3[[#This Row],[refill_date]]+TableRefills3[[#This Row],[quantity_days]]</f>
        <v>45898</v>
      </c>
    </row>
    <row r="1346" spans="1:12" x14ac:dyDescent="0.25">
      <c r="A1346" t="s">
        <v>299</v>
      </c>
      <c r="B1346" t="s">
        <v>2687</v>
      </c>
      <c r="C1346" s="1">
        <v>45895</v>
      </c>
      <c r="D1346" s="9">
        <f t="shared" ref="D1346:D1409" si="42">IF(A1346=A1345, D1345+1, 1)</f>
        <v>6</v>
      </c>
      <c r="E1346">
        <v>21</v>
      </c>
      <c r="F1346" s="1">
        <f t="shared" ref="F1346:F1409" si="43">IF(A1345=A1346,C1345,"")</f>
        <v>45877</v>
      </c>
      <c r="G1346" s="1">
        <f>IF(TableRefills3[[#This Row],[prev_refill_days]]="","",TableRefills3[[#This Row],[prev_refill_days]]+TableRefills3[[#This Row],[quantity_days]])</f>
        <v>45898</v>
      </c>
      <c r="H1346">
        <f>IF(TableRefills3[[#This Row],[prev_refill_end]]="","",TableRefills3[[#This Row],[refill_date]]-TableRefills3[[#This Row],[prev_refill_end]])</f>
        <v>-3</v>
      </c>
      <c r="I1346">
        <f>IF(TableRefills3[[#This Row],[gap_days]]="",0,IF(TableRefills3[[#This Row],[gap_days]]&gt;30,1,0))</f>
        <v>0</v>
      </c>
      <c r="J1346">
        <f>_xlfn.MAXIFS(TableRefills3[discountinuation_flag], TableRefills3[patient_id], A1346)</f>
        <v>0</v>
      </c>
      <c r="K1346" s="1">
        <f>_xlfn.MINIFS(C:C,A:A,TableRefills3[[#This Row],[patient_id]])</f>
        <v>45796</v>
      </c>
      <c r="L1346" s="1">
        <f>TableRefills3[[#This Row],[refill_date]]+TableRefills3[[#This Row],[quantity_days]]</f>
        <v>45916</v>
      </c>
    </row>
    <row r="1347" spans="1:12" x14ac:dyDescent="0.25">
      <c r="A1347" t="s">
        <v>300</v>
      </c>
      <c r="B1347" t="s">
        <v>2694</v>
      </c>
      <c r="C1347" s="1">
        <v>45664</v>
      </c>
      <c r="D1347" s="9">
        <f t="shared" si="42"/>
        <v>1</v>
      </c>
      <c r="E1347">
        <v>21</v>
      </c>
      <c r="F1347" s="1" t="str">
        <f t="shared" si="43"/>
        <v/>
      </c>
      <c r="G1347" s="1" t="str">
        <f>IF(TableRefills3[[#This Row],[prev_refill_days]]="","",TableRefills3[[#This Row],[prev_refill_days]]+TableRefills3[[#This Row],[quantity_days]])</f>
        <v/>
      </c>
      <c r="H1347" t="str">
        <f>IF(TableRefills3[[#This Row],[prev_refill_end]]="","",TableRefills3[[#This Row],[refill_date]]-TableRefills3[[#This Row],[prev_refill_end]])</f>
        <v/>
      </c>
      <c r="I1347">
        <f>IF(TableRefills3[[#This Row],[gap_days]]="",0,IF(TableRefills3[[#This Row],[gap_days]]&gt;30,1,0))</f>
        <v>0</v>
      </c>
      <c r="J1347">
        <f>_xlfn.MAXIFS(TableRefills3[discountinuation_flag], TableRefills3[patient_id], A1347)</f>
        <v>0</v>
      </c>
      <c r="K1347" s="1">
        <f>_xlfn.MINIFS(C:C,A:A,TableRefills3[[#This Row],[patient_id]])</f>
        <v>45664</v>
      </c>
      <c r="L1347" s="1">
        <f>TableRefills3[[#This Row],[refill_date]]+TableRefills3[[#This Row],[quantity_days]]</f>
        <v>45685</v>
      </c>
    </row>
    <row r="1348" spans="1:12" x14ac:dyDescent="0.25">
      <c r="A1348" t="s">
        <v>300</v>
      </c>
      <c r="B1348" t="s">
        <v>2694</v>
      </c>
      <c r="C1348" s="1">
        <v>45683</v>
      </c>
      <c r="D1348" s="9">
        <f t="shared" si="42"/>
        <v>2</v>
      </c>
      <c r="E1348">
        <v>21</v>
      </c>
      <c r="F1348" s="1">
        <f t="shared" si="43"/>
        <v>45664</v>
      </c>
      <c r="G1348" s="1">
        <f>IF(TableRefills3[[#This Row],[prev_refill_days]]="","",TableRefills3[[#This Row],[prev_refill_days]]+TableRefills3[[#This Row],[quantity_days]])</f>
        <v>45685</v>
      </c>
      <c r="H1348">
        <f>IF(TableRefills3[[#This Row],[prev_refill_end]]="","",TableRefills3[[#This Row],[refill_date]]-TableRefills3[[#This Row],[prev_refill_end]])</f>
        <v>-2</v>
      </c>
      <c r="I1348">
        <f>IF(TableRefills3[[#This Row],[gap_days]]="",0,IF(TableRefills3[[#This Row],[gap_days]]&gt;30,1,0))</f>
        <v>0</v>
      </c>
      <c r="J1348">
        <f>_xlfn.MAXIFS(TableRefills3[discountinuation_flag], TableRefills3[patient_id], A1348)</f>
        <v>0</v>
      </c>
      <c r="K1348" s="1">
        <f>_xlfn.MINIFS(C:C,A:A,TableRefills3[[#This Row],[patient_id]])</f>
        <v>45664</v>
      </c>
      <c r="L1348" s="1">
        <f>TableRefills3[[#This Row],[refill_date]]+TableRefills3[[#This Row],[quantity_days]]</f>
        <v>45704</v>
      </c>
    </row>
    <row r="1349" spans="1:12" x14ac:dyDescent="0.25">
      <c r="A1349" t="s">
        <v>300</v>
      </c>
      <c r="B1349" t="s">
        <v>2694</v>
      </c>
      <c r="C1349" s="1">
        <v>45704</v>
      </c>
      <c r="D1349" s="9">
        <f t="shared" si="42"/>
        <v>3</v>
      </c>
      <c r="E1349">
        <v>21</v>
      </c>
      <c r="F1349" s="1">
        <f t="shared" si="43"/>
        <v>45683</v>
      </c>
      <c r="G1349" s="1">
        <f>IF(TableRefills3[[#This Row],[prev_refill_days]]="","",TableRefills3[[#This Row],[prev_refill_days]]+TableRefills3[[#This Row],[quantity_days]])</f>
        <v>45704</v>
      </c>
      <c r="H1349">
        <f>IF(TableRefills3[[#This Row],[prev_refill_end]]="","",TableRefills3[[#This Row],[refill_date]]-TableRefills3[[#This Row],[prev_refill_end]])</f>
        <v>0</v>
      </c>
      <c r="I1349">
        <f>IF(TableRefills3[[#This Row],[gap_days]]="",0,IF(TableRefills3[[#This Row],[gap_days]]&gt;30,1,0))</f>
        <v>0</v>
      </c>
      <c r="J1349">
        <f>_xlfn.MAXIFS(TableRefills3[discountinuation_flag], TableRefills3[patient_id], A1349)</f>
        <v>0</v>
      </c>
      <c r="K1349" s="1">
        <f>_xlfn.MINIFS(C:C,A:A,TableRefills3[[#This Row],[patient_id]])</f>
        <v>45664</v>
      </c>
      <c r="L1349" s="1">
        <f>TableRefills3[[#This Row],[refill_date]]+TableRefills3[[#This Row],[quantity_days]]</f>
        <v>45725</v>
      </c>
    </row>
    <row r="1350" spans="1:12" x14ac:dyDescent="0.25">
      <c r="A1350" t="s">
        <v>300</v>
      </c>
      <c r="B1350" t="s">
        <v>2694</v>
      </c>
      <c r="C1350" s="1">
        <v>45724</v>
      </c>
      <c r="D1350" s="9">
        <f t="shared" si="42"/>
        <v>4</v>
      </c>
      <c r="E1350">
        <v>21</v>
      </c>
      <c r="F1350" s="1">
        <f t="shared" si="43"/>
        <v>45704</v>
      </c>
      <c r="G1350" s="1">
        <f>IF(TableRefills3[[#This Row],[prev_refill_days]]="","",TableRefills3[[#This Row],[prev_refill_days]]+TableRefills3[[#This Row],[quantity_days]])</f>
        <v>45725</v>
      </c>
      <c r="H1350">
        <f>IF(TableRefills3[[#This Row],[prev_refill_end]]="","",TableRefills3[[#This Row],[refill_date]]-TableRefills3[[#This Row],[prev_refill_end]])</f>
        <v>-1</v>
      </c>
      <c r="I1350">
        <f>IF(TableRefills3[[#This Row],[gap_days]]="",0,IF(TableRefills3[[#This Row],[gap_days]]&gt;30,1,0))</f>
        <v>0</v>
      </c>
      <c r="J1350">
        <f>_xlfn.MAXIFS(TableRefills3[discountinuation_flag], TableRefills3[patient_id], A1350)</f>
        <v>0</v>
      </c>
      <c r="K1350" s="1">
        <f>_xlfn.MINIFS(C:C,A:A,TableRefills3[[#This Row],[patient_id]])</f>
        <v>45664</v>
      </c>
      <c r="L1350" s="1">
        <f>TableRefills3[[#This Row],[refill_date]]+TableRefills3[[#This Row],[quantity_days]]</f>
        <v>45745</v>
      </c>
    </row>
    <row r="1351" spans="1:12" x14ac:dyDescent="0.25">
      <c r="A1351" t="s">
        <v>300</v>
      </c>
      <c r="B1351" t="s">
        <v>2694</v>
      </c>
      <c r="C1351" s="1">
        <v>45748</v>
      </c>
      <c r="D1351" s="9">
        <f t="shared" si="42"/>
        <v>5</v>
      </c>
      <c r="E1351">
        <v>21</v>
      </c>
      <c r="F1351" s="1">
        <f t="shared" si="43"/>
        <v>45724</v>
      </c>
      <c r="G1351" s="1">
        <f>IF(TableRefills3[[#This Row],[prev_refill_days]]="","",TableRefills3[[#This Row],[prev_refill_days]]+TableRefills3[[#This Row],[quantity_days]])</f>
        <v>45745</v>
      </c>
      <c r="H1351">
        <f>IF(TableRefills3[[#This Row],[prev_refill_end]]="","",TableRefills3[[#This Row],[refill_date]]-TableRefills3[[#This Row],[prev_refill_end]])</f>
        <v>3</v>
      </c>
      <c r="I1351">
        <f>IF(TableRefills3[[#This Row],[gap_days]]="",0,IF(TableRefills3[[#This Row],[gap_days]]&gt;30,1,0))</f>
        <v>0</v>
      </c>
      <c r="J1351">
        <f>_xlfn.MAXIFS(TableRefills3[discountinuation_flag], TableRefills3[patient_id], A1351)</f>
        <v>0</v>
      </c>
      <c r="K1351" s="1">
        <f>_xlfn.MINIFS(C:C,A:A,TableRefills3[[#This Row],[patient_id]])</f>
        <v>45664</v>
      </c>
      <c r="L1351" s="1">
        <f>TableRefills3[[#This Row],[refill_date]]+TableRefills3[[#This Row],[quantity_days]]</f>
        <v>45769</v>
      </c>
    </row>
    <row r="1352" spans="1:12" x14ac:dyDescent="0.25">
      <c r="A1352" t="s">
        <v>301</v>
      </c>
      <c r="B1352" t="s">
        <v>2700</v>
      </c>
      <c r="C1352" s="1">
        <v>45753</v>
      </c>
      <c r="D1352" s="9">
        <f t="shared" si="42"/>
        <v>1</v>
      </c>
      <c r="E1352">
        <v>21</v>
      </c>
      <c r="F1352" s="1" t="str">
        <f t="shared" si="43"/>
        <v/>
      </c>
      <c r="G1352" s="1" t="str">
        <f>IF(TableRefills3[[#This Row],[prev_refill_days]]="","",TableRefills3[[#This Row],[prev_refill_days]]+TableRefills3[[#This Row],[quantity_days]])</f>
        <v/>
      </c>
      <c r="H1352" t="str">
        <f>IF(TableRefills3[[#This Row],[prev_refill_end]]="","",TableRefills3[[#This Row],[refill_date]]-TableRefills3[[#This Row],[prev_refill_end]])</f>
        <v/>
      </c>
      <c r="I1352">
        <f>IF(TableRefills3[[#This Row],[gap_days]]="",0,IF(TableRefills3[[#This Row],[gap_days]]&gt;30,1,0))</f>
        <v>0</v>
      </c>
      <c r="J1352">
        <f>_xlfn.MAXIFS(TableRefills3[discountinuation_flag], TableRefills3[patient_id], A1352)</f>
        <v>0</v>
      </c>
      <c r="K1352" s="1">
        <f>_xlfn.MINIFS(C:C,A:A,TableRefills3[[#This Row],[patient_id]])</f>
        <v>45753</v>
      </c>
      <c r="L1352" s="1">
        <f>TableRefills3[[#This Row],[refill_date]]+TableRefills3[[#This Row],[quantity_days]]</f>
        <v>45774</v>
      </c>
    </row>
    <row r="1353" spans="1:12" x14ac:dyDescent="0.25">
      <c r="A1353" t="s">
        <v>301</v>
      </c>
      <c r="B1353" t="s">
        <v>2700</v>
      </c>
      <c r="C1353" s="1">
        <v>45777</v>
      </c>
      <c r="D1353" s="9">
        <f t="shared" si="42"/>
        <v>2</v>
      </c>
      <c r="E1353">
        <v>21</v>
      </c>
      <c r="F1353" s="1">
        <f t="shared" si="43"/>
        <v>45753</v>
      </c>
      <c r="G1353" s="1">
        <f>IF(TableRefills3[[#This Row],[prev_refill_days]]="","",TableRefills3[[#This Row],[prev_refill_days]]+TableRefills3[[#This Row],[quantity_days]])</f>
        <v>45774</v>
      </c>
      <c r="H1353">
        <f>IF(TableRefills3[[#This Row],[prev_refill_end]]="","",TableRefills3[[#This Row],[refill_date]]-TableRefills3[[#This Row],[prev_refill_end]])</f>
        <v>3</v>
      </c>
      <c r="I1353">
        <f>IF(TableRefills3[[#This Row],[gap_days]]="",0,IF(TableRefills3[[#This Row],[gap_days]]&gt;30,1,0))</f>
        <v>0</v>
      </c>
      <c r="J1353">
        <f>_xlfn.MAXIFS(TableRefills3[discountinuation_flag], TableRefills3[patient_id], A1353)</f>
        <v>0</v>
      </c>
      <c r="K1353" s="1">
        <f>_xlfn.MINIFS(C:C,A:A,TableRefills3[[#This Row],[patient_id]])</f>
        <v>45753</v>
      </c>
      <c r="L1353" s="1">
        <f>TableRefills3[[#This Row],[refill_date]]+TableRefills3[[#This Row],[quantity_days]]</f>
        <v>45798</v>
      </c>
    </row>
    <row r="1354" spans="1:12" x14ac:dyDescent="0.25">
      <c r="A1354" t="s">
        <v>301</v>
      </c>
      <c r="B1354" t="s">
        <v>2700</v>
      </c>
      <c r="C1354" s="1">
        <v>45800</v>
      </c>
      <c r="D1354" s="9">
        <f t="shared" si="42"/>
        <v>3</v>
      </c>
      <c r="E1354">
        <v>21</v>
      </c>
      <c r="F1354" s="1">
        <f t="shared" si="43"/>
        <v>45777</v>
      </c>
      <c r="G1354" s="1">
        <f>IF(TableRefills3[[#This Row],[prev_refill_days]]="","",TableRefills3[[#This Row],[prev_refill_days]]+TableRefills3[[#This Row],[quantity_days]])</f>
        <v>45798</v>
      </c>
      <c r="H1354">
        <f>IF(TableRefills3[[#This Row],[prev_refill_end]]="","",TableRefills3[[#This Row],[refill_date]]-TableRefills3[[#This Row],[prev_refill_end]])</f>
        <v>2</v>
      </c>
      <c r="I1354">
        <f>IF(TableRefills3[[#This Row],[gap_days]]="",0,IF(TableRefills3[[#This Row],[gap_days]]&gt;30,1,0))</f>
        <v>0</v>
      </c>
      <c r="J1354">
        <f>_xlfn.MAXIFS(TableRefills3[discountinuation_flag], TableRefills3[patient_id], A1354)</f>
        <v>0</v>
      </c>
      <c r="K1354" s="1">
        <f>_xlfn.MINIFS(C:C,A:A,TableRefills3[[#This Row],[patient_id]])</f>
        <v>45753</v>
      </c>
      <c r="L1354" s="1">
        <f>TableRefills3[[#This Row],[refill_date]]+TableRefills3[[#This Row],[quantity_days]]</f>
        <v>45821</v>
      </c>
    </row>
    <row r="1355" spans="1:12" x14ac:dyDescent="0.25">
      <c r="A1355" t="s">
        <v>302</v>
      </c>
      <c r="B1355" t="s">
        <v>2704</v>
      </c>
      <c r="C1355" s="1">
        <v>45788</v>
      </c>
      <c r="D1355" s="9">
        <f t="shared" si="42"/>
        <v>1</v>
      </c>
      <c r="E1355">
        <v>21</v>
      </c>
      <c r="F1355" s="1" t="str">
        <f t="shared" si="43"/>
        <v/>
      </c>
      <c r="G1355" s="1" t="str">
        <f>IF(TableRefills3[[#This Row],[prev_refill_days]]="","",TableRefills3[[#This Row],[prev_refill_days]]+TableRefills3[[#This Row],[quantity_days]])</f>
        <v/>
      </c>
      <c r="H1355" t="str">
        <f>IF(TableRefills3[[#This Row],[prev_refill_end]]="","",TableRefills3[[#This Row],[refill_date]]-TableRefills3[[#This Row],[prev_refill_end]])</f>
        <v/>
      </c>
      <c r="I1355">
        <f>IF(TableRefills3[[#This Row],[gap_days]]="",0,IF(TableRefills3[[#This Row],[gap_days]]&gt;30,1,0))</f>
        <v>0</v>
      </c>
      <c r="J1355">
        <f>_xlfn.MAXIFS(TableRefills3[discountinuation_flag], TableRefills3[patient_id], A1355)</f>
        <v>0</v>
      </c>
      <c r="K1355" s="1">
        <f>_xlfn.MINIFS(C:C,A:A,TableRefills3[[#This Row],[patient_id]])</f>
        <v>45788</v>
      </c>
      <c r="L1355" s="1">
        <f>TableRefills3[[#This Row],[refill_date]]+TableRefills3[[#This Row],[quantity_days]]</f>
        <v>45809</v>
      </c>
    </row>
    <row r="1356" spans="1:12" x14ac:dyDescent="0.25">
      <c r="A1356" t="s">
        <v>302</v>
      </c>
      <c r="B1356" t="s">
        <v>2704</v>
      </c>
      <c r="C1356" s="1">
        <v>45806</v>
      </c>
      <c r="D1356" s="9">
        <f t="shared" si="42"/>
        <v>2</v>
      </c>
      <c r="E1356">
        <v>21</v>
      </c>
      <c r="F1356" s="1">
        <f t="shared" si="43"/>
        <v>45788</v>
      </c>
      <c r="G1356" s="1">
        <f>IF(TableRefills3[[#This Row],[prev_refill_days]]="","",TableRefills3[[#This Row],[prev_refill_days]]+TableRefills3[[#This Row],[quantity_days]])</f>
        <v>45809</v>
      </c>
      <c r="H1356">
        <f>IF(TableRefills3[[#This Row],[prev_refill_end]]="","",TableRefills3[[#This Row],[refill_date]]-TableRefills3[[#This Row],[prev_refill_end]])</f>
        <v>-3</v>
      </c>
      <c r="I1356">
        <f>IF(TableRefills3[[#This Row],[gap_days]]="",0,IF(TableRefills3[[#This Row],[gap_days]]&gt;30,1,0))</f>
        <v>0</v>
      </c>
      <c r="J1356">
        <f>_xlfn.MAXIFS(TableRefills3[discountinuation_flag], TableRefills3[patient_id], A1356)</f>
        <v>0</v>
      </c>
      <c r="K1356" s="1">
        <f>_xlfn.MINIFS(C:C,A:A,TableRefills3[[#This Row],[patient_id]])</f>
        <v>45788</v>
      </c>
      <c r="L1356" s="1">
        <f>TableRefills3[[#This Row],[refill_date]]+TableRefills3[[#This Row],[quantity_days]]</f>
        <v>45827</v>
      </c>
    </row>
    <row r="1357" spans="1:12" x14ac:dyDescent="0.25">
      <c r="A1357" t="s">
        <v>302</v>
      </c>
      <c r="B1357" t="s">
        <v>2704</v>
      </c>
      <c r="C1357" s="1">
        <v>45826</v>
      </c>
      <c r="D1357" s="9">
        <f t="shared" si="42"/>
        <v>3</v>
      </c>
      <c r="E1357">
        <v>21</v>
      </c>
      <c r="F1357" s="1">
        <f t="shared" si="43"/>
        <v>45806</v>
      </c>
      <c r="G1357" s="1">
        <f>IF(TableRefills3[[#This Row],[prev_refill_days]]="","",TableRefills3[[#This Row],[prev_refill_days]]+TableRefills3[[#This Row],[quantity_days]])</f>
        <v>45827</v>
      </c>
      <c r="H1357">
        <f>IF(TableRefills3[[#This Row],[prev_refill_end]]="","",TableRefills3[[#This Row],[refill_date]]-TableRefills3[[#This Row],[prev_refill_end]])</f>
        <v>-1</v>
      </c>
      <c r="I1357">
        <f>IF(TableRefills3[[#This Row],[gap_days]]="",0,IF(TableRefills3[[#This Row],[gap_days]]&gt;30,1,0))</f>
        <v>0</v>
      </c>
      <c r="J1357">
        <f>_xlfn.MAXIFS(TableRefills3[discountinuation_flag], TableRefills3[patient_id], A1357)</f>
        <v>0</v>
      </c>
      <c r="K1357" s="1">
        <f>_xlfn.MINIFS(C:C,A:A,TableRefills3[[#This Row],[patient_id]])</f>
        <v>45788</v>
      </c>
      <c r="L1357" s="1">
        <f>TableRefills3[[#This Row],[refill_date]]+TableRefills3[[#This Row],[quantity_days]]</f>
        <v>45847</v>
      </c>
    </row>
    <row r="1358" spans="1:12" x14ac:dyDescent="0.25">
      <c r="A1358" t="s">
        <v>303</v>
      </c>
      <c r="B1358" t="s">
        <v>2708</v>
      </c>
      <c r="C1358" s="1">
        <v>45782</v>
      </c>
      <c r="D1358" s="9">
        <f t="shared" si="42"/>
        <v>1</v>
      </c>
      <c r="E1358">
        <v>21</v>
      </c>
      <c r="F1358" s="1" t="str">
        <f t="shared" si="43"/>
        <v/>
      </c>
      <c r="G1358" s="1" t="str">
        <f>IF(TableRefills3[[#This Row],[prev_refill_days]]="","",TableRefills3[[#This Row],[prev_refill_days]]+TableRefills3[[#This Row],[quantity_days]])</f>
        <v/>
      </c>
      <c r="H1358" t="str">
        <f>IF(TableRefills3[[#This Row],[prev_refill_end]]="","",TableRefills3[[#This Row],[refill_date]]-TableRefills3[[#This Row],[prev_refill_end]])</f>
        <v/>
      </c>
      <c r="I1358">
        <f>IF(TableRefills3[[#This Row],[gap_days]]="",0,IF(TableRefills3[[#This Row],[gap_days]]&gt;30,1,0))</f>
        <v>0</v>
      </c>
      <c r="J1358">
        <f>_xlfn.MAXIFS(TableRefills3[discountinuation_flag], TableRefills3[patient_id], A1358)</f>
        <v>0</v>
      </c>
      <c r="K1358" s="1">
        <f>_xlfn.MINIFS(C:C,A:A,TableRefills3[[#This Row],[patient_id]])</f>
        <v>45782</v>
      </c>
      <c r="L1358" s="1">
        <f>TableRefills3[[#This Row],[refill_date]]+TableRefills3[[#This Row],[quantity_days]]</f>
        <v>45803</v>
      </c>
    </row>
    <row r="1359" spans="1:12" x14ac:dyDescent="0.25">
      <c r="A1359" t="s">
        <v>303</v>
      </c>
      <c r="B1359" t="s">
        <v>2708</v>
      </c>
      <c r="C1359" s="1">
        <v>45800</v>
      </c>
      <c r="D1359" s="9">
        <f t="shared" si="42"/>
        <v>2</v>
      </c>
      <c r="E1359">
        <v>21</v>
      </c>
      <c r="F1359" s="1">
        <f t="shared" si="43"/>
        <v>45782</v>
      </c>
      <c r="G1359" s="1">
        <f>IF(TableRefills3[[#This Row],[prev_refill_days]]="","",TableRefills3[[#This Row],[prev_refill_days]]+TableRefills3[[#This Row],[quantity_days]])</f>
        <v>45803</v>
      </c>
      <c r="H1359">
        <f>IF(TableRefills3[[#This Row],[prev_refill_end]]="","",TableRefills3[[#This Row],[refill_date]]-TableRefills3[[#This Row],[prev_refill_end]])</f>
        <v>-3</v>
      </c>
      <c r="I1359">
        <f>IF(TableRefills3[[#This Row],[gap_days]]="",0,IF(TableRefills3[[#This Row],[gap_days]]&gt;30,1,0))</f>
        <v>0</v>
      </c>
      <c r="J1359">
        <f>_xlfn.MAXIFS(TableRefills3[discountinuation_flag], TableRefills3[patient_id], A1359)</f>
        <v>0</v>
      </c>
      <c r="K1359" s="1">
        <f>_xlfn.MINIFS(C:C,A:A,TableRefills3[[#This Row],[patient_id]])</f>
        <v>45782</v>
      </c>
      <c r="L1359" s="1">
        <f>TableRefills3[[#This Row],[refill_date]]+TableRefills3[[#This Row],[quantity_days]]</f>
        <v>45821</v>
      </c>
    </row>
    <row r="1360" spans="1:12" x14ac:dyDescent="0.25">
      <c r="A1360" t="s">
        <v>303</v>
      </c>
      <c r="B1360" t="s">
        <v>2708</v>
      </c>
      <c r="C1360" s="1">
        <v>45822</v>
      </c>
      <c r="D1360" s="9">
        <f t="shared" si="42"/>
        <v>3</v>
      </c>
      <c r="E1360">
        <v>21</v>
      </c>
      <c r="F1360" s="1">
        <f t="shared" si="43"/>
        <v>45800</v>
      </c>
      <c r="G1360" s="1">
        <f>IF(TableRefills3[[#This Row],[prev_refill_days]]="","",TableRefills3[[#This Row],[prev_refill_days]]+TableRefills3[[#This Row],[quantity_days]])</f>
        <v>45821</v>
      </c>
      <c r="H1360">
        <f>IF(TableRefills3[[#This Row],[prev_refill_end]]="","",TableRefills3[[#This Row],[refill_date]]-TableRefills3[[#This Row],[prev_refill_end]])</f>
        <v>1</v>
      </c>
      <c r="I1360">
        <f>IF(TableRefills3[[#This Row],[gap_days]]="",0,IF(TableRefills3[[#This Row],[gap_days]]&gt;30,1,0))</f>
        <v>0</v>
      </c>
      <c r="J1360">
        <f>_xlfn.MAXIFS(TableRefills3[discountinuation_flag], TableRefills3[patient_id], A1360)</f>
        <v>0</v>
      </c>
      <c r="K1360" s="1">
        <f>_xlfn.MINIFS(C:C,A:A,TableRefills3[[#This Row],[patient_id]])</f>
        <v>45782</v>
      </c>
      <c r="L1360" s="1">
        <f>TableRefills3[[#This Row],[refill_date]]+TableRefills3[[#This Row],[quantity_days]]</f>
        <v>45843</v>
      </c>
    </row>
    <row r="1361" spans="1:12" x14ac:dyDescent="0.25">
      <c r="A1361" t="s">
        <v>304</v>
      </c>
      <c r="B1361" t="s">
        <v>2712</v>
      </c>
      <c r="C1361" s="1">
        <v>45733</v>
      </c>
      <c r="D1361" s="9">
        <f t="shared" si="42"/>
        <v>1</v>
      </c>
      <c r="E1361">
        <v>21</v>
      </c>
      <c r="F1361" s="1" t="str">
        <f t="shared" si="43"/>
        <v/>
      </c>
      <c r="G1361" s="1" t="str">
        <f>IF(TableRefills3[[#This Row],[prev_refill_days]]="","",TableRefills3[[#This Row],[prev_refill_days]]+TableRefills3[[#This Row],[quantity_days]])</f>
        <v/>
      </c>
      <c r="H1361" t="str">
        <f>IF(TableRefills3[[#This Row],[prev_refill_end]]="","",TableRefills3[[#This Row],[refill_date]]-TableRefills3[[#This Row],[prev_refill_end]])</f>
        <v/>
      </c>
      <c r="I1361">
        <f>IF(TableRefills3[[#This Row],[gap_days]]="",0,IF(TableRefills3[[#This Row],[gap_days]]&gt;30,1,0))</f>
        <v>0</v>
      </c>
      <c r="J1361">
        <f>_xlfn.MAXIFS(TableRefills3[discountinuation_flag], TableRefills3[patient_id], A1361)</f>
        <v>0</v>
      </c>
      <c r="K1361" s="1">
        <f>_xlfn.MINIFS(C:C,A:A,TableRefills3[[#This Row],[patient_id]])</f>
        <v>45733</v>
      </c>
      <c r="L1361" s="1">
        <f>TableRefills3[[#This Row],[refill_date]]+TableRefills3[[#This Row],[quantity_days]]</f>
        <v>45754</v>
      </c>
    </row>
    <row r="1362" spans="1:12" x14ac:dyDescent="0.25">
      <c r="A1362" t="s">
        <v>304</v>
      </c>
      <c r="B1362" t="s">
        <v>2712</v>
      </c>
      <c r="C1362" s="1">
        <v>45753</v>
      </c>
      <c r="D1362" s="9">
        <f t="shared" si="42"/>
        <v>2</v>
      </c>
      <c r="E1362">
        <v>21</v>
      </c>
      <c r="F1362" s="1">
        <f t="shared" si="43"/>
        <v>45733</v>
      </c>
      <c r="G1362" s="1">
        <f>IF(TableRefills3[[#This Row],[prev_refill_days]]="","",TableRefills3[[#This Row],[prev_refill_days]]+TableRefills3[[#This Row],[quantity_days]])</f>
        <v>45754</v>
      </c>
      <c r="H1362">
        <f>IF(TableRefills3[[#This Row],[prev_refill_end]]="","",TableRefills3[[#This Row],[refill_date]]-TableRefills3[[#This Row],[prev_refill_end]])</f>
        <v>-1</v>
      </c>
      <c r="I1362">
        <f>IF(TableRefills3[[#This Row],[gap_days]]="",0,IF(TableRefills3[[#This Row],[gap_days]]&gt;30,1,0))</f>
        <v>0</v>
      </c>
      <c r="J1362">
        <f>_xlfn.MAXIFS(TableRefills3[discountinuation_flag], TableRefills3[patient_id], A1362)</f>
        <v>0</v>
      </c>
      <c r="K1362" s="1">
        <f>_xlfn.MINIFS(C:C,A:A,TableRefills3[[#This Row],[patient_id]])</f>
        <v>45733</v>
      </c>
      <c r="L1362" s="1">
        <f>TableRefills3[[#This Row],[refill_date]]+TableRefills3[[#This Row],[quantity_days]]</f>
        <v>45774</v>
      </c>
    </row>
    <row r="1363" spans="1:12" x14ac:dyDescent="0.25">
      <c r="A1363" t="s">
        <v>304</v>
      </c>
      <c r="B1363" t="s">
        <v>2712</v>
      </c>
      <c r="C1363" s="1">
        <v>45774</v>
      </c>
      <c r="D1363" s="9">
        <f t="shared" si="42"/>
        <v>3</v>
      </c>
      <c r="E1363">
        <v>21</v>
      </c>
      <c r="F1363" s="1">
        <f t="shared" si="43"/>
        <v>45753</v>
      </c>
      <c r="G1363" s="1">
        <f>IF(TableRefills3[[#This Row],[prev_refill_days]]="","",TableRefills3[[#This Row],[prev_refill_days]]+TableRefills3[[#This Row],[quantity_days]])</f>
        <v>45774</v>
      </c>
      <c r="H1363">
        <f>IF(TableRefills3[[#This Row],[prev_refill_end]]="","",TableRefills3[[#This Row],[refill_date]]-TableRefills3[[#This Row],[prev_refill_end]])</f>
        <v>0</v>
      </c>
      <c r="I1363">
        <f>IF(TableRefills3[[#This Row],[gap_days]]="",0,IF(TableRefills3[[#This Row],[gap_days]]&gt;30,1,0))</f>
        <v>0</v>
      </c>
      <c r="J1363">
        <f>_xlfn.MAXIFS(TableRefills3[discountinuation_flag], TableRefills3[patient_id], A1363)</f>
        <v>0</v>
      </c>
      <c r="K1363" s="1">
        <f>_xlfn.MINIFS(C:C,A:A,TableRefills3[[#This Row],[patient_id]])</f>
        <v>45733</v>
      </c>
      <c r="L1363" s="1">
        <f>TableRefills3[[#This Row],[refill_date]]+TableRefills3[[#This Row],[quantity_days]]</f>
        <v>45795</v>
      </c>
    </row>
    <row r="1364" spans="1:12" x14ac:dyDescent="0.25">
      <c r="A1364" t="s">
        <v>305</v>
      </c>
      <c r="B1364" t="s">
        <v>2716</v>
      </c>
      <c r="C1364" s="1">
        <v>45740</v>
      </c>
      <c r="D1364" s="9">
        <f t="shared" si="42"/>
        <v>1</v>
      </c>
      <c r="E1364">
        <v>28</v>
      </c>
      <c r="F1364" s="1" t="str">
        <f t="shared" si="43"/>
        <v/>
      </c>
      <c r="G1364" s="1" t="str">
        <f>IF(TableRefills3[[#This Row],[prev_refill_days]]="","",TableRefills3[[#This Row],[prev_refill_days]]+TableRefills3[[#This Row],[quantity_days]])</f>
        <v/>
      </c>
      <c r="H1364" t="str">
        <f>IF(TableRefills3[[#This Row],[prev_refill_end]]="","",TableRefills3[[#This Row],[refill_date]]-TableRefills3[[#This Row],[prev_refill_end]])</f>
        <v/>
      </c>
      <c r="I1364">
        <f>IF(TableRefills3[[#This Row],[gap_days]]="",0,IF(TableRefills3[[#This Row],[gap_days]]&gt;30,1,0))</f>
        <v>0</v>
      </c>
      <c r="J1364">
        <f>_xlfn.MAXIFS(TableRefills3[discountinuation_flag], TableRefills3[patient_id], A1364)</f>
        <v>0</v>
      </c>
      <c r="K1364" s="1">
        <f>_xlfn.MINIFS(C:C,A:A,TableRefills3[[#This Row],[patient_id]])</f>
        <v>45740</v>
      </c>
      <c r="L1364" s="1">
        <f>TableRefills3[[#This Row],[refill_date]]+TableRefills3[[#This Row],[quantity_days]]</f>
        <v>45768</v>
      </c>
    </row>
    <row r="1365" spans="1:12" x14ac:dyDescent="0.25">
      <c r="A1365" t="s">
        <v>305</v>
      </c>
      <c r="B1365" t="s">
        <v>2716</v>
      </c>
      <c r="C1365" s="1">
        <v>45768</v>
      </c>
      <c r="D1365" s="9">
        <f t="shared" si="42"/>
        <v>2</v>
      </c>
      <c r="E1365">
        <v>28</v>
      </c>
      <c r="F1365" s="1">
        <f t="shared" si="43"/>
        <v>45740</v>
      </c>
      <c r="G1365" s="1">
        <f>IF(TableRefills3[[#This Row],[prev_refill_days]]="","",TableRefills3[[#This Row],[prev_refill_days]]+TableRefills3[[#This Row],[quantity_days]])</f>
        <v>45768</v>
      </c>
      <c r="H1365">
        <f>IF(TableRefills3[[#This Row],[prev_refill_end]]="","",TableRefills3[[#This Row],[refill_date]]-TableRefills3[[#This Row],[prev_refill_end]])</f>
        <v>0</v>
      </c>
      <c r="I1365">
        <f>IF(TableRefills3[[#This Row],[gap_days]]="",0,IF(TableRefills3[[#This Row],[gap_days]]&gt;30,1,0))</f>
        <v>0</v>
      </c>
      <c r="J1365">
        <f>_xlfn.MAXIFS(TableRefills3[discountinuation_flag], TableRefills3[patient_id], A1365)</f>
        <v>0</v>
      </c>
      <c r="K1365" s="1">
        <f>_xlfn.MINIFS(C:C,A:A,TableRefills3[[#This Row],[patient_id]])</f>
        <v>45740</v>
      </c>
      <c r="L1365" s="1">
        <f>TableRefills3[[#This Row],[refill_date]]+TableRefills3[[#This Row],[quantity_days]]</f>
        <v>45796</v>
      </c>
    </row>
    <row r="1366" spans="1:12" x14ac:dyDescent="0.25">
      <c r="A1366" t="s">
        <v>305</v>
      </c>
      <c r="B1366" t="s">
        <v>2716</v>
      </c>
      <c r="C1366" s="1">
        <v>45796</v>
      </c>
      <c r="D1366" s="9">
        <f t="shared" si="42"/>
        <v>3</v>
      </c>
      <c r="E1366">
        <v>28</v>
      </c>
      <c r="F1366" s="1">
        <f t="shared" si="43"/>
        <v>45768</v>
      </c>
      <c r="G1366" s="1">
        <f>IF(TableRefills3[[#This Row],[prev_refill_days]]="","",TableRefills3[[#This Row],[prev_refill_days]]+TableRefills3[[#This Row],[quantity_days]])</f>
        <v>45796</v>
      </c>
      <c r="H1366">
        <f>IF(TableRefills3[[#This Row],[prev_refill_end]]="","",TableRefills3[[#This Row],[refill_date]]-TableRefills3[[#This Row],[prev_refill_end]])</f>
        <v>0</v>
      </c>
      <c r="I1366">
        <f>IF(TableRefills3[[#This Row],[gap_days]]="",0,IF(TableRefills3[[#This Row],[gap_days]]&gt;30,1,0))</f>
        <v>0</v>
      </c>
      <c r="J1366">
        <f>_xlfn.MAXIFS(TableRefills3[discountinuation_flag], TableRefills3[patient_id], A1366)</f>
        <v>0</v>
      </c>
      <c r="K1366" s="1">
        <f>_xlfn.MINIFS(C:C,A:A,TableRefills3[[#This Row],[patient_id]])</f>
        <v>45740</v>
      </c>
      <c r="L1366" s="1">
        <f>TableRefills3[[#This Row],[refill_date]]+TableRefills3[[#This Row],[quantity_days]]</f>
        <v>45824</v>
      </c>
    </row>
    <row r="1367" spans="1:12" x14ac:dyDescent="0.25">
      <c r="A1367" t="s">
        <v>305</v>
      </c>
      <c r="B1367" t="s">
        <v>2716</v>
      </c>
      <c r="C1367" s="1">
        <v>45825</v>
      </c>
      <c r="D1367" s="9">
        <f t="shared" si="42"/>
        <v>4</v>
      </c>
      <c r="E1367">
        <v>28</v>
      </c>
      <c r="F1367" s="1">
        <f t="shared" si="43"/>
        <v>45796</v>
      </c>
      <c r="G1367" s="1">
        <f>IF(TableRefills3[[#This Row],[prev_refill_days]]="","",TableRefills3[[#This Row],[prev_refill_days]]+TableRefills3[[#This Row],[quantity_days]])</f>
        <v>45824</v>
      </c>
      <c r="H1367">
        <f>IF(TableRefills3[[#This Row],[prev_refill_end]]="","",TableRefills3[[#This Row],[refill_date]]-TableRefills3[[#This Row],[prev_refill_end]])</f>
        <v>1</v>
      </c>
      <c r="I1367">
        <f>IF(TableRefills3[[#This Row],[gap_days]]="",0,IF(TableRefills3[[#This Row],[gap_days]]&gt;30,1,0))</f>
        <v>0</v>
      </c>
      <c r="J1367">
        <f>_xlfn.MAXIFS(TableRefills3[discountinuation_flag], TableRefills3[patient_id], A1367)</f>
        <v>0</v>
      </c>
      <c r="K1367" s="1">
        <f>_xlfn.MINIFS(C:C,A:A,TableRefills3[[#This Row],[patient_id]])</f>
        <v>45740</v>
      </c>
      <c r="L1367" s="1">
        <f>TableRefills3[[#This Row],[refill_date]]+TableRefills3[[#This Row],[quantity_days]]</f>
        <v>45853</v>
      </c>
    </row>
    <row r="1368" spans="1:12" x14ac:dyDescent="0.25">
      <c r="A1368" t="s">
        <v>306</v>
      </c>
      <c r="B1368" t="s">
        <v>2721</v>
      </c>
      <c r="C1368" s="1">
        <v>45679</v>
      </c>
      <c r="D1368" s="9">
        <f t="shared" si="42"/>
        <v>1</v>
      </c>
      <c r="E1368">
        <v>30</v>
      </c>
      <c r="F1368" s="1" t="str">
        <f t="shared" si="43"/>
        <v/>
      </c>
      <c r="G1368" s="1" t="str">
        <f>IF(TableRefills3[[#This Row],[prev_refill_days]]="","",TableRefills3[[#This Row],[prev_refill_days]]+TableRefills3[[#This Row],[quantity_days]])</f>
        <v/>
      </c>
      <c r="H1368" t="str">
        <f>IF(TableRefills3[[#This Row],[prev_refill_end]]="","",TableRefills3[[#This Row],[refill_date]]-TableRefills3[[#This Row],[prev_refill_end]])</f>
        <v/>
      </c>
      <c r="I1368">
        <f>IF(TableRefills3[[#This Row],[gap_days]]="",0,IF(TableRefills3[[#This Row],[gap_days]]&gt;30,1,0))</f>
        <v>0</v>
      </c>
      <c r="J1368">
        <f>_xlfn.MAXIFS(TableRefills3[discountinuation_flag], TableRefills3[patient_id], A1368)</f>
        <v>0</v>
      </c>
      <c r="K1368" s="1">
        <f>_xlfn.MINIFS(C:C,A:A,TableRefills3[[#This Row],[patient_id]])</f>
        <v>45679</v>
      </c>
      <c r="L1368" s="1">
        <f>TableRefills3[[#This Row],[refill_date]]+TableRefills3[[#This Row],[quantity_days]]</f>
        <v>45709</v>
      </c>
    </row>
    <row r="1369" spans="1:12" x14ac:dyDescent="0.25">
      <c r="A1369" t="s">
        <v>306</v>
      </c>
      <c r="B1369" t="s">
        <v>2721</v>
      </c>
      <c r="C1369" s="1">
        <v>45710</v>
      </c>
      <c r="D1369" s="9">
        <f t="shared" si="42"/>
        <v>2</v>
      </c>
      <c r="E1369">
        <v>30</v>
      </c>
      <c r="F1369" s="1">
        <f t="shared" si="43"/>
        <v>45679</v>
      </c>
      <c r="G1369" s="1">
        <f>IF(TableRefills3[[#This Row],[prev_refill_days]]="","",TableRefills3[[#This Row],[prev_refill_days]]+TableRefills3[[#This Row],[quantity_days]])</f>
        <v>45709</v>
      </c>
      <c r="H1369">
        <f>IF(TableRefills3[[#This Row],[prev_refill_end]]="","",TableRefills3[[#This Row],[refill_date]]-TableRefills3[[#This Row],[prev_refill_end]])</f>
        <v>1</v>
      </c>
      <c r="I1369">
        <f>IF(TableRefills3[[#This Row],[gap_days]]="",0,IF(TableRefills3[[#This Row],[gap_days]]&gt;30,1,0))</f>
        <v>0</v>
      </c>
      <c r="J1369">
        <f>_xlfn.MAXIFS(TableRefills3[discountinuation_flag], TableRefills3[patient_id], A1369)</f>
        <v>0</v>
      </c>
      <c r="K1369" s="1">
        <f>_xlfn.MINIFS(C:C,A:A,TableRefills3[[#This Row],[patient_id]])</f>
        <v>45679</v>
      </c>
      <c r="L1369" s="1">
        <f>TableRefills3[[#This Row],[refill_date]]+TableRefills3[[#This Row],[quantity_days]]</f>
        <v>45740</v>
      </c>
    </row>
    <row r="1370" spans="1:12" x14ac:dyDescent="0.25">
      <c r="A1370" t="s">
        <v>306</v>
      </c>
      <c r="B1370" t="s">
        <v>2721</v>
      </c>
      <c r="C1370" s="1">
        <v>45741</v>
      </c>
      <c r="D1370" s="9">
        <f t="shared" si="42"/>
        <v>3</v>
      </c>
      <c r="E1370">
        <v>30</v>
      </c>
      <c r="F1370" s="1">
        <f t="shared" si="43"/>
        <v>45710</v>
      </c>
      <c r="G1370" s="1">
        <f>IF(TableRefills3[[#This Row],[prev_refill_days]]="","",TableRefills3[[#This Row],[prev_refill_days]]+TableRefills3[[#This Row],[quantity_days]])</f>
        <v>45740</v>
      </c>
      <c r="H1370">
        <f>IF(TableRefills3[[#This Row],[prev_refill_end]]="","",TableRefills3[[#This Row],[refill_date]]-TableRefills3[[#This Row],[prev_refill_end]])</f>
        <v>1</v>
      </c>
      <c r="I1370">
        <f>IF(TableRefills3[[#This Row],[gap_days]]="",0,IF(TableRefills3[[#This Row],[gap_days]]&gt;30,1,0))</f>
        <v>0</v>
      </c>
      <c r="J1370">
        <f>_xlfn.MAXIFS(TableRefills3[discountinuation_flag], TableRefills3[patient_id], A1370)</f>
        <v>0</v>
      </c>
      <c r="K1370" s="1">
        <f>_xlfn.MINIFS(C:C,A:A,TableRefills3[[#This Row],[patient_id]])</f>
        <v>45679</v>
      </c>
      <c r="L1370" s="1">
        <f>TableRefills3[[#This Row],[refill_date]]+TableRefills3[[#This Row],[quantity_days]]</f>
        <v>45771</v>
      </c>
    </row>
    <row r="1371" spans="1:12" x14ac:dyDescent="0.25">
      <c r="A1371" t="s">
        <v>307</v>
      </c>
      <c r="B1371" t="s">
        <v>2725</v>
      </c>
      <c r="C1371" s="1">
        <v>45700</v>
      </c>
      <c r="D1371" s="9">
        <f t="shared" si="42"/>
        <v>1</v>
      </c>
      <c r="E1371">
        <v>21</v>
      </c>
      <c r="F1371" s="1" t="str">
        <f t="shared" si="43"/>
        <v/>
      </c>
      <c r="G1371" s="1" t="str">
        <f>IF(TableRefills3[[#This Row],[prev_refill_days]]="","",TableRefills3[[#This Row],[prev_refill_days]]+TableRefills3[[#This Row],[quantity_days]])</f>
        <v/>
      </c>
      <c r="H1371" t="str">
        <f>IF(TableRefills3[[#This Row],[prev_refill_end]]="","",TableRefills3[[#This Row],[refill_date]]-TableRefills3[[#This Row],[prev_refill_end]])</f>
        <v/>
      </c>
      <c r="I1371">
        <f>IF(TableRefills3[[#This Row],[gap_days]]="",0,IF(TableRefills3[[#This Row],[gap_days]]&gt;30,1,0))</f>
        <v>0</v>
      </c>
      <c r="J1371">
        <f>_xlfn.MAXIFS(TableRefills3[discountinuation_flag], TableRefills3[patient_id], A1371)</f>
        <v>0</v>
      </c>
      <c r="K1371" s="1">
        <f>_xlfn.MINIFS(C:C,A:A,TableRefills3[[#This Row],[patient_id]])</f>
        <v>45700</v>
      </c>
      <c r="L1371" s="1">
        <f>TableRefills3[[#This Row],[refill_date]]+TableRefills3[[#This Row],[quantity_days]]</f>
        <v>45721</v>
      </c>
    </row>
    <row r="1372" spans="1:12" x14ac:dyDescent="0.25">
      <c r="A1372" t="s">
        <v>307</v>
      </c>
      <c r="B1372" t="s">
        <v>2725</v>
      </c>
      <c r="C1372" s="1">
        <v>45722</v>
      </c>
      <c r="D1372" s="9">
        <f t="shared" si="42"/>
        <v>2</v>
      </c>
      <c r="E1372">
        <v>21</v>
      </c>
      <c r="F1372" s="1">
        <f t="shared" si="43"/>
        <v>45700</v>
      </c>
      <c r="G1372" s="1">
        <f>IF(TableRefills3[[#This Row],[prev_refill_days]]="","",TableRefills3[[#This Row],[prev_refill_days]]+TableRefills3[[#This Row],[quantity_days]])</f>
        <v>45721</v>
      </c>
      <c r="H1372">
        <f>IF(TableRefills3[[#This Row],[prev_refill_end]]="","",TableRefills3[[#This Row],[refill_date]]-TableRefills3[[#This Row],[prev_refill_end]])</f>
        <v>1</v>
      </c>
      <c r="I1372">
        <f>IF(TableRefills3[[#This Row],[gap_days]]="",0,IF(TableRefills3[[#This Row],[gap_days]]&gt;30,1,0))</f>
        <v>0</v>
      </c>
      <c r="J1372">
        <f>_xlfn.MAXIFS(TableRefills3[discountinuation_flag], TableRefills3[patient_id], A1372)</f>
        <v>0</v>
      </c>
      <c r="K1372" s="1">
        <f>_xlfn.MINIFS(C:C,A:A,TableRefills3[[#This Row],[patient_id]])</f>
        <v>45700</v>
      </c>
      <c r="L1372" s="1">
        <f>TableRefills3[[#This Row],[refill_date]]+TableRefills3[[#This Row],[quantity_days]]</f>
        <v>45743</v>
      </c>
    </row>
    <row r="1373" spans="1:12" x14ac:dyDescent="0.25">
      <c r="A1373" t="s">
        <v>307</v>
      </c>
      <c r="B1373" t="s">
        <v>2725</v>
      </c>
      <c r="C1373" s="1">
        <v>45744</v>
      </c>
      <c r="D1373" s="9">
        <f t="shared" si="42"/>
        <v>3</v>
      </c>
      <c r="E1373">
        <v>21</v>
      </c>
      <c r="F1373" s="1">
        <f t="shared" si="43"/>
        <v>45722</v>
      </c>
      <c r="G1373" s="1">
        <f>IF(TableRefills3[[#This Row],[prev_refill_days]]="","",TableRefills3[[#This Row],[prev_refill_days]]+TableRefills3[[#This Row],[quantity_days]])</f>
        <v>45743</v>
      </c>
      <c r="H1373">
        <f>IF(TableRefills3[[#This Row],[prev_refill_end]]="","",TableRefills3[[#This Row],[refill_date]]-TableRefills3[[#This Row],[prev_refill_end]])</f>
        <v>1</v>
      </c>
      <c r="I1373">
        <f>IF(TableRefills3[[#This Row],[gap_days]]="",0,IF(TableRefills3[[#This Row],[gap_days]]&gt;30,1,0))</f>
        <v>0</v>
      </c>
      <c r="J1373">
        <f>_xlfn.MAXIFS(TableRefills3[discountinuation_flag], TableRefills3[patient_id], A1373)</f>
        <v>0</v>
      </c>
      <c r="K1373" s="1">
        <f>_xlfn.MINIFS(C:C,A:A,TableRefills3[[#This Row],[patient_id]])</f>
        <v>45700</v>
      </c>
      <c r="L1373" s="1">
        <f>TableRefills3[[#This Row],[refill_date]]+TableRefills3[[#This Row],[quantity_days]]</f>
        <v>45765</v>
      </c>
    </row>
    <row r="1374" spans="1:12" x14ac:dyDescent="0.25">
      <c r="A1374" t="s">
        <v>308</v>
      </c>
      <c r="B1374" t="s">
        <v>2729</v>
      </c>
      <c r="C1374" s="1">
        <v>45794</v>
      </c>
      <c r="D1374" s="9">
        <f t="shared" si="42"/>
        <v>1</v>
      </c>
      <c r="E1374">
        <v>30</v>
      </c>
      <c r="F1374" s="1" t="str">
        <f t="shared" si="43"/>
        <v/>
      </c>
      <c r="G1374" s="1" t="str">
        <f>IF(TableRefills3[[#This Row],[prev_refill_days]]="","",TableRefills3[[#This Row],[prev_refill_days]]+TableRefills3[[#This Row],[quantity_days]])</f>
        <v/>
      </c>
      <c r="H1374" t="str">
        <f>IF(TableRefills3[[#This Row],[prev_refill_end]]="","",TableRefills3[[#This Row],[refill_date]]-TableRefills3[[#This Row],[prev_refill_end]])</f>
        <v/>
      </c>
      <c r="I1374">
        <f>IF(TableRefills3[[#This Row],[gap_days]]="",0,IF(TableRefills3[[#This Row],[gap_days]]&gt;30,1,0))</f>
        <v>0</v>
      </c>
      <c r="J1374">
        <f>_xlfn.MAXIFS(TableRefills3[discountinuation_flag], TableRefills3[patient_id], A1374)</f>
        <v>0</v>
      </c>
      <c r="K1374" s="1">
        <f>_xlfn.MINIFS(C:C,A:A,TableRefills3[[#This Row],[patient_id]])</f>
        <v>45794</v>
      </c>
      <c r="L1374" s="1">
        <f>TableRefills3[[#This Row],[refill_date]]+TableRefills3[[#This Row],[quantity_days]]</f>
        <v>45824</v>
      </c>
    </row>
    <row r="1375" spans="1:12" x14ac:dyDescent="0.25">
      <c r="A1375" t="s">
        <v>308</v>
      </c>
      <c r="B1375" t="s">
        <v>2729</v>
      </c>
      <c r="C1375" s="1">
        <v>45824</v>
      </c>
      <c r="D1375" s="9">
        <f t="shared" si="42"/>
        <v>2</v>
      </c>
      <c r="E1375">
        <v>30</v>
      </c>
      <c r="F1375" s="1">
        <f t="shared" si="43"/>
        <v>45794</v>
      </c>
      <c r="G1375" s="1">
        <f>IF(TableRefills3[[#This Row],[prev_refill_days]]="","",TableRefills3[[#This Row],[prev_refill_days]]+TableRefills3[[#This Row],[quantity_days]])</f>
        <v>45824</v>
      </c>
      <c r="H1375">
        <f>IF(TableRefills3[[#This Row],[prev_refill_end]]="","",TableRefills3[[#This Row],[refill_date]]-TableRefills3[[#This Row],[prev_refill_end]])</f>
        <v>0</v>
      </c>
      <c r="I1375">
        <f>IF(TableRefills3[[#This Row],[gap_days]]="",0,IF(TableRefills3[[#This Row],[gap_days]]&gt;30,1,0))</f>
        <v>0</v>
      </c>
      <c r="J1375">
        <f>_xlfn.MAXIFS(TableRefills3[discountinuation_flag], TableRefills3[patient_id], A1375)</f>
        <v>0</v>
      </c>
      <c r="K1375" s="1">
        <f>_xlfn.MINIFS(C:C,A:A,TableRefills3[[#This Row],[patient_id]])</f>
        <v>45794</v>
      </c>
      <c r="L1375" s="1">
        <f>TableRefills3[[#This Row],[refill_date]]+TableRefills3[[#This Row],[quantity_days]]</f>
        <v>45854</v>
      </c>
    </row>
    <row r="1376" spans="1:12" x14ac:dyDescent="0.25">
      <c r="A1376" t="s">
        <v>308</v>
      </c>
      <c r="B1376" t="s">
        <v>2729</v>
      </c>
      <c r="C1376" s="1">
        <v>45856</v>
      </c>
      <c r="D1376" s="9">
        <f t="shared" si="42"/>
        <v>3</v>
      </c>
      <c r="E1376">
        <v>30</v>
      </c>
      <c r="F1376" s="1">
        <f t="shared" si="43"/>
        <v>45824</v>
      </c>
      <c r="G1376" s="1">
        <f>IF(TableRefills3[[#This Row],[prev_refill_days]]="","",TableRefills3[[#This Row],[prev_refill_days]]+TableRefills3[[#This Row],[quantity_days]])</f>
        <v>45854</v>
      </c>
      <c r="H1376">
        <f>IF(TableRefills3[[#This Row],[prev_refill_end]]="","",TableRefills3[[#This Row],[refill_date]]-TableRefills3[[#This Row],[prev_refill_end]])</f>
        <v>2</v>
      </c>
      <c r="I1376">
        <f>IF(TableRefills3[[#This Row],[gap_days]]="",0,IF(TableRefills3[[#This Row],[gap_days]]&gt;30,1,0))</f>
        <v>0</v>
      </c>
      <c r="J1376">
        <f>_xlfn.MAXIFS(TableRefills3[discountinuation_flag], TableRefills3[patient_id], A1376)</f>
        <v>0</v>
      </c>
      <c r="K1376" s="1">
        <f>_xlfn.MINIFS(C:C,A:A,TableRefills3[[#This Row],[patient_id]])</f>
        <v>45794</v>
      </c>
      <c r="L1376" s="1">
        <f>TableRefills3[[#This Row],[refill_date]]+TableRefills3[[#This Row],[quantity_days]]</f>
        <v>45886</v>
      </c>
    </row>
    <row r="1377" spans="1:12" x14ac:dyDescent="0.25">
      <c r="A1377" t="s">
        <v>308</v>
      </c>
      <c r="B1377" t="s">
        <v>2729</v>
      </c>
      <c r="C1377" s="1">
        <v>45884</v>
      </c>
      <c r="D1377" s="9">
        <f t="shared" si="42"/>
        <v>4</v>
      </c>
      <c r="E1377">
        <v>30</v>
      </c>
      <c r="F1377" s="1">
        <f t="shared" si="43"/>
        <v>45856</v>
      </c>
      <c r="G1377" s="1">
        <f>IF(TableRefills3[[#This Row],[prev_refill_days]]="","",TableRefills3[[#This Row],[prev_refill_days]]+TableRefills3[[#This Row],[quantity_days]])</f>
        <v>45886</v>
      </c>
      <c r="H1377">
        <f>IF(TableRefills3[[#This Row],[prev_refill_end]]="","",TableRefills3[[#This Row],[refill_date]]-TableRefills3[[#This Row],[prev_refill_end]])</f>
        <v>-2</v>
      </c>
      <c r="I1377">
        <f>IF(TableRefills3[[#This Row],[gap_days]]="",0,IF(TableRefills3[[#This Row],[gap_days]]&gt;30,1,0))</f>
        <v>0</v>
      </c>
      <c r="J1377">
        <f>_xlfn.MAXIFS(TableRefills3[discountinuation_flag], TableRefills3[patient_id], A1377)</f>
        <v>0</v>
      </c>
      <c r="K1377" s="1">
        <f>_xlfn.MINIFS(C:C,A:A,TableRefills3[[#This Row],[patient_id]])</f>
        <v>45794</v>
      </c>
      <c r="L1377" s="1">
        <f>TableRefills3[[#This Row],[refill_date]]+TableRefills3[[#This Row],[quantity_days]]</f>
        <v>45914</v>
      </c>
    </row>
    <row r="1378" spans="1:12" x14ac:dyDescent="0.25">
      <c r="A1378" t="s">
        <v>308</v>
      </c>
      <c r="B1378" t="s">
        <v>2729</v>
      </c>
      <c r="C1378" s="1">
        <v>45912</v>
      </c>
      <c r="D1378" s="9">
        <f t="shared" si="42"/>
        <v>5</v>
      </c>
      <c r="E1378">
        <v>30</v>
      </c>
      <c r="F1378" s="1">
        <f t="shared" si="43"/>
        <v>45884</v>
      </c>
      <c r="G1378" s="1">
        <f>IF(TableRefills3[[#This Row],[prev_refill_days]]="","",TableRefills3[[#This Row],[prev_refill_days]]+TableRefills3[[#This Row],[quantity_days]])</f>
        <v>45914</v>
      </c>
      <c r="H1378">
        <f>IF(TableRefills3[[#This Row],[prev_refill_end]]="","",TableRefills3[[#This Row],[refill_date]]-TableRefills3[[#This Row],[prev_refill_end]])</f>
        <v>-2</v>
      </c>
      <c r="I1378">
        <f>IF(TableRefills3[[#This Row],[gap_days]]="",0,IF(TableRefills3[[#This Row],[gap_days]]&gt;30,1,0))</f>
        <v>0</v>
      </c>
      <c r="J1378">
        <f>_xlfn.MAXIFS(TableRefills3[discountinuation_flag], TableRefills3[patient_id], A1378)</f>
        <v>0</v>
      </c>
      <c r="K1378" s="1">
        <f>_xlfn.MINIFS(C:C,A:A,TableRefills3[[#This Row],[patient_id]])</f>
        <v>45794</v>
      </c>
      <c r="L1378" s="1">
        <f>TableRefills3[[#This Row],[refill_date]]+TableRefills3[[#This Row],[quantity_days]]</f>
        <v>45942</v>
      </c>
    </row>
    <row r="1379" spans="1:12" x14ac:dyDescent="0.25">
      <c r="A1379" t="s">
        <v>309</v>
      </c>
      <c r="B1379" t="s">
        <v>2735</v>
      </c>
      <c r="C1379" s="1">
        <v>45818</v>
      </c>
      <c r="D1379" s="9">
        <f t="shared" si="42"/>
        <v>1</v>
      </c>
      <c r="E1379">
        <v>21</v>
      </c>
      <c r="F1379" s="1" t="str">
        <f t="shared" si="43"/>
        <v/>
      </c>
      <c r="G1379" s="1" t="str">
        <f>IF(TableRefills3[[#This Row],[prev_refill_days]]="","",TableRefills3[[#This Row],[prev_refill_days]]+TableRefills3[[#This Row],[quantity_days]])</f>
        <v/>
      </c>
      <c r="H1379" t="str">
        <f>IF(TableRefills3[[#This Row],[prev_refill_end]]="","",TableRefills3[[#This Row],[refill_date]]-TableRefills3[[#This Row],[prev_refill_end]])</f>
        <v/>
      </c>
      <c r="I1379">
        <f>IF(TableRefills3[[#This Row],[gap_days]]="",0,IF(TableRefills3[[#This Row],[gap_days]]&gt;30,1,0))</f>
        <v>0</v>
      </c>
      <c r="J1379">
        <f>_xlfn.MAXIFS(TableRefills3[discountinuation_flag], TableRefills3[patient_id], A1379)</f>
        <v>0</v>
      </c>
      <c r="K1379" s="1">
        <f>_xlfn.MINIFS(C:C,A:A,TableRefills3[[#This Row],[patient_id]])</f>
        <v>45818</v>
      </c>
      <c r="L1379" s="1">
        <f>TableRefills3[[#This Row],[refill_date]]+TableRefills3[[#This Row],[quantity_days]]</f>
        <v>45839</v>
      </c>
    </row>
    <row r="1380" spans="1:12" x14ac:dyDescent="0.25">
      <c r="A1380" t="s">
        <v>309</v>
      </c>
      <c r="B1380" t="s">
        <v>2735</v>
      </c>
      <c r="C1380" s="1">
        <v>45840</v>
      </c>
      <c r="D1380" s="9">
        <f t="shared" si="42"/>
        <v>2</v>
      </c>
      <c r="E1380">
        <v>21</v>
      </c>
      <c r="F1380" s="1">
        <f t="shared" si="43"/>
        <v>45818</v>
      </c>
      <c r="G1380" s="1">
        <f>IF(TableRefills3[[#This Row],[prev_refill_days]]="","",TableRefills3[[#This Row],[prev_refill_days]]+TableRefills3[[#This Row],[quantity_days]])</f>
        <v>45839</v>
      </c>
      <c r="H1380">
        <f>IF(TableRefills3[[#This Row],[prev_refill_end]]="","",TableRefills3[[#This Row],[refill_date]]-TableRefills3[[#This Row],[prev_refill_end]])</f>
        <v>1</v>
      </c>
      <c r="I1380">
        <f>IF(TableRefills3[[#This Row],[gap_days]]="",0,IF(TableRefills3[[#This Row],[gap_days]]&gt;30,1,0))</f>
        <v>0</v>
      </c>
      <c r="J1380">
        <f>_xlfn.MAXIFS(TableRefills3[discountinuation_flag], TableRefills3[patient_id], A1380)</f>
        <v>0</v>
      </c>
      <c r="K1380" s="1">
        <f>_xlfn.MINIFS(C:C,A:A,TableRefills3[[#This Row],[patient_id]])</f>
        <v>45818</v>
      </c>
      <c r="L1380" s="1">
        <f>TableRefills3[[#This Row],[refill_date]]+TableRefills3[[#This Row],[quantity_days]]</f>
        <v>45861</v>
      </c>
    </row>
    <row r="1381" spans="1:12" x14ac:dyDescent="0.25">
      <c r="A1381" t="s">
        <v>309</v>
      </c>
      <c r="B1381" t="s">
        <v>2735</v>
      </c>
      <c r="C1381" s="1">
        <v>45860</v>
      </c>
      <c r="D1381" s="9">
        <f t="shared" si="42"/>
        <v>3</v>
      </c>
      <c r="E1381">
        <v>21</v>
      </c>
      <c r="F1381" s="1">
        <f t="shared" si="43"/>
        <v>45840</v>
      </c>
      <c r="G1381" s="1">
        <f>IF(TableRefills3[[#This Row],[prev_refill_days]]="","",TableRefills3[[#This Row],[prev_refill_days]]+TableRefills3[[#This Row],[quantity_days]])</f>
        <v>45861</v>
      </c>
      <c r="H1381">
        <f>IF(TableRefills3[[#This Row],[prev_refill_end]]="","",TableRefills3[[#This Row],[refill_date]]-TableRefills3[[#This Row],[prev_refill_end]])</f>
        <v>-1</v>
      </c>
      <c r="I1381">
        <f>IF(TableRefills3[[#This Row],[gap_days]]="",0,IF(TableRefills3[[#This Row],[gap_days]]&gt;30,1,0))</f>
        <v>0</v>
      </c>
      <c r="J1381">
        <f>_xlfn.MAXIFS(TableRefills3[discountinuation_flag], TableRefills3[patient_id], A1381)</f>
        <v>0</v>
      </c>
      <c r="K1381" s="1">
        <f>_xlfn.MINIFS(C:C,A:A,TableRefills3[[#This Row],[patient_id]])</f>
        <v>45818</v>
      </c>
      <c r="L1381" s="1">
        <f>TableRefills3[[#This Row],[refill_date]]+TableRefills3[[#This Row],[quantity_days]]</f>
        <v>45881</v>
      </c>
    </row>
    <row r="1382" spans="1:12" x14ac:dyDescent="0.25">
      <c r="A1382" t="s">
        <v>309</v>
      </c>
      <c r="B1382" t="s">
        <v>2735</v>
      </c>
      <c r="C1382" s="1">
        <v>45879</v>
      </c>
      <c r="D1382" s="9">
        <f t="shared" si="42"/>
        <v>4</v>
      </c>
      <c r="E1382">
        <v>21</v>
      </c>
      <c r="F1382" s="1">
        <f t="shared" si="43"/>
        <v>45860</v>
      </c>
      <c r="G1382" s="1">
        <f>IF(TableRefills3[[#This Row],[prev_refill_days]]="","",TableRefills3[[#This Row],[prev_refill_days]]+TableRefills3[[#This Row],[quantity_days]])</f>
        <v>45881</v>
      </c>
      <c r="H1382">
        <f>IF(TableRefills3[[#This Row],[prev_refill_end]]="","",TableRefills3[[#This Row],[refill_date]]-TableRefills3[[#This Row],[prev_refill_end]])</f>
        <v>-2</v>
      </c>
      <c r="I1382">
        <f>IF(TableRefills3[[#This Row],[gap_days]]="",0,IF(TableRefills3[[#This Row],[gap_days]]&gt;30,1,0))</f>
        <v>0</v>
      </c>
      <c r="J1382">
        <f>_xlfn.MAXIFS(TableRefills3[discountinuation_flag], TableRefills3[patient_id], A1382)</f>
        <v>0</v>
      </c>
      <c r="K1382" s="1">
        <f>_xlfn.MINIFS(C:C,A:A,TableRefills3[[#This Row],[patient_id]])</f>
        <v>45818</v>
      </c>
      <c r="L1382" s="1">
        <f>TableRefills3[[#This Row],[refill_date]]+TableRefills3[[#This Row],[quantity_days]]</f>
        <v>45900</v>
      </c>
    </row>
    <row r="1383" spans="1:12" x14ac:dyDescent="0.25">
      <c r="A1383" t="s">
        <v>309</v>
      </c>
      <c r="B1383" t="s">
        <v>2735</v>
      </c>
      <c r="C1383" s="1">
        <v>45899</v>
      </c>
      <c r="D1383" s="9">
        <f t="shared" si="42"/>
        <v>5</v>
      </c>
      <c r="E1383">
        <v>21</v>
      </c>
      <c r="F1383" s="1">
        <f t="shared" si="43"/>
        <v>45879</v>
      </c>
      <c r="G1383" s="1">
        <f>IF(TableRefills3[[#This Row],[prev_refill_days]]="","",TableRefills3[[#This Row],[prev_refill_days]]+TableRefills3[[#This Row],[quantity_days]])</f>
        <v>45900</v>
      </c>
      <c r="H1383">
        <f>IF(TableRefills3[[#This Row],[prev_refill_end]]="","",TableRefills3[[#This Row],[refill_date]]-TableRefills3[[#This Row],[prev_refill_end]])</f>
        <v>-1</v>
      </c>
      <c r="I1383">
        <f>IF(TableRefills3[[#This Row],[gap_days]]="",0,IF(TableRefills3[[#This Row],[gap_days]]&gt;30,1,0))</f>
        <v>0</v>
      </c>
      <c r="J1383">
        <f>_xlfn.MAXIFS(TableRefills3[discountinuation_flag], TableRefills3[patient_id], A1383)</f>
        <v>0</v>
      </c>
      <c r="K1383" s="1">
        <f>_xlfn.MINIFS(C:C,A:A,TableRefills3[[#This Row],[patient_id]])</f>
        <v>45818</v>
      </c>
      <c r="L1383" s="1">
        <f>TableRefills3[[#This Row],[refill_date]]+TableRefills3[[#This Row],[quantity_days]]</f>
        <v>45920</v>
      </c>
    </row>
    <row r="1384" spans="1:12" x14ac:dyDescent="0.25">
      <c r="A1384" t="s">
        <v>310</v>
      </c>
      <c r="B1384" t="s">
        <v>2741</v>
      </c>
      <c r="C1384" s="1">
        <v>45711</v>
      </c>
      <c r="D1384" s="9">
        <f t="shared" si="42"/>
        <v>1</v>
      </c>
      <c r="E1384">
        <v>28</v>
      </c>
      <c r="F1384" s="1" t="str">
        <f t="shared" si="43"/>
        <v/>
      </c>
      <c r="G1384" s="1" t="str">
        <f>IF(TableRefills3[[#This Row],[prev_refill_days]]="","",TableRefills3[[#This Row],[prev_refill_days]]+TableRefills3[[#This Row],[quantity_days]])</f>
        <v/>
      </c>
      <c r="H1384" t="str">
        <f>IF(TableRefills3[[#This Row],[prev_refill_end]]="","",TableRefills3[[#This Row],[refill_date]]-TableRefills3[[#This Row],[prev_refill_end]])</f>
        <v/>
      </c>
      <c r="I1384">
        <f>IF(TableRefills3[[#This Row],[gap_days]]="",0,IF(TableRefills3[[#This Row],[gap_days]]&gt;30,1,0))</f>
        <v>0</v>
      </c>
      <c r="J1384">
        <f>_xlfn.MAXIFS(TableRefills3[discountinuation_flag], TableRefills3[patient_id], A1384)</f>
        <v>0</v>
      </c>
      <c r="K1384" s="1">
        <f>_xlfn.MINIFS(C:C,A:A,TableRefills3[[#This Row],[patient_id]])</f>
        <v>45711</v>
      </c>
      <c r="L1384" s="1">
        <f>TableRefills3[[#This Row],[refill_date]]+TableRefills3[[#This Row],[quantity_days]]</f>
        <v>45739</v>
      </c>
    </row>
    <row r="1385" spans="1:12" x14ac:dyDescent="0.25">
      <c r="A1385" t="s">
        <v>310</v>
      </c>
      <c r="B1385" t="s">
        <v>2741</v>
      </c>
      <c r="C1385" s="1">
        <v>45740</v>
      </c>
      <c r="D1385" s="9">
        <f t="shared" si="42"/>
        <v>2</v>
      </c>
      <c r="E1385">
        <v>28</v>
      </c>
      <c r="F1385" s="1">
        <f t="shared" si="43"/>
        <v>45711</v>
      </c>
      <c r="G1385" s="1">
        <f>IF(TableRefills3[[#This Row],[prev_refill_days]]="","",TableRefills3[[#This Row],[prev_refill_days]]+TableRefills3[[#This Row],[quantity_days]])</f>
        <v>45739</v>
      </c>
      <c r="H1385">
        <f>IF(TableRefills3[[#This Row],[prev_refill_end]]="","",TableRefills3[[#This Row],[refill_date]]-TableRefills3[[#This Row],[prev_refill_end]])</f>
        <v>1</v>
      </c>
      <c r="I1385">
        <f>IF(TableRefills3[[#This Row],[gap_days]]="",0,IF(TableRefills3[[#This Row],[gap_days]]&gt;30,1,0))</f>
        <v>0</v>
      </c>
      <c r="J1385">
        <f>_xlfn.MAXIFS(TableRefills3[discountinuation_flag], TableRefills3[patient_id], A1385)</f>
        <v>0</v>
      </c>
      <c r="K1385" s="1">
        <f>_xlfn.MINIFS(C:C,A:A,TableRefills3[[#This Row],[patient_id]])</f>
        <v>45711</v>
      </c>
      <c r="L1385" s="1">
        <f>TableRefills3[[#This Row],[refill_date]]+TableRefills3[[#This Row],[quantity_days]]</f>
        <v>45768</v>
      </c>
    </row>
    <row r="1386" spans="1:12" x14ac:dyDescent="0.25">
      <c r="A1386" t="s">
        <v>310</v>
      </c>
      <c r="B1386" t="s">
        <v>2741</v>
      </c>
      <c r="C1386" s="1">
        <v>45765</v>
      </c>
      <c r="D1386" s="9">
        <f t="shared" si="42"/>
        <v>3</v>
      </c>
      <c r="E1386">
        <v>28</v>
      </c>
      <c r="F1386" s="1">
        <f t="shared" si="43"/>
        <v>45740</v>
      </c>
      <c r="G1386" s="1">
        <f>IF(TableRefills3[[#This Row],[prev_refill_days]]="","",TableRefills3[[#This Row],[prev_refill_days]]+TableRefills3[[#This Row],[quantity_days]])</f>
        <v>45768</v>
      </c>
      <c r="H1386">
        <f>IF(TableRefills3[[#This Row],[prev_refill_end]]="","",TableRefills3[[#This Row],[refill_date]]-TableRefills3[[#This Row],[prev_refill_end]])</f>
        <v>-3</v>
      </c>
      <c r="I1386">
        <f>IF(TableRefills3[[#This Row],[gap_days]]="",0,IF(TableRefills3[[#This Row],[gap_days]]&gt;30,1,0))</f>
        <v>0</v>
      </c>
      <c r="J1386">
        <f>_xlfn.MAXIFS(TableRefills3[discountinuation_flag], TableRefills3[patient_id], A1386)</f>
        <v>0</v>
      </c>
      <c r="K1386" s="1">
        <f>_xlfn.MINIFS(C:C,A:A,TableRefills3[[#This Row],[patient_id]])</f>
        <v>45711</v>
      </c>
      <c r="L1386" s="1">
        <f>TableRefills3[[#This Row],[refill_date]]+TableRefills3[[#This Row],[quantity_days]]</f>
        <v>45793</v>
      </c>
    </row>
    <row r="1387" spans="1:12" x14ac:dyDescent="0.25">
      <c r="A1387" t="s">
        <v>311</v>
      </c>
      <c r="B1387" t="s">
        <v>2745</v>
      </c>
      <c r="C1387" s="1">
        <v>45833</v>
      </c>
      <c r="D1387" s="9">
        <f t="shared" si="42"/>
        <v>1</v>
      </c>
      <c r="E1387">
        <v>30</v>
      </c>
      <c r="F1387" s="1" t="str">
        <f t="shared" si="43"/>
        <v/>
      </c>
      <c r="G1387" s="1" t="str">
        <f>IF(TableRefills3[[#This Row],[prev_refill_days]]="","",TableRefills3[[#This Row],[prev_refill_days]]+TableRefills3[[#This Row],[quantity_days]])</f>
        <v/>
      </c>
      <c r="H1387" t="str">
        <f>IF(TableRefills3[[#This Row],[prev_refill_end]]="","",TableRefills3[[#This Row],[refill_date]]-TableRefills3[[#This Row],[prev_refill_end]])</f>
        <v/>
      </c>
      <c r="I1387">
        <f>IF(TableRefills3[[#This Row],[gap_days]]="",0,IF(TableRefills3[[#This Row],[gap_days]]&gt;30,1,0))</f>
        <v>0</v>
      </c>
      <c r="J1387">
        <f>_xlfn.MAXIFS(TableRefills3[discountinuation_flag], TableRefills3[patient_id], A1387)</f>
        <v>0</v>
      </c>
      <c r="K1387" s="1">
        <f>_xlfn.MINIFS(C:C,A:A,TableRefills3[[#This Row],[patient_id]])</f>
        <v>45833</v>
      </c>
      <c r="L1387" s="1">
        <f>TableRefills3[[#This Row],[refill_date]]+TableRefills3[[#This Row],[quantity_days]]</f>
        <v>45863</v>
      </c>
    </row>
    <row r="1388" spans="1:12" x14ac:dyDescent="0.25">
      <c r="A1388" t="s">
        <v>311</v>
      </c>
      <c r="B1388" t="s">
        <v>2745</v>
      </c>
      <c r="C1388" s="1">
        <v>45862</v>
      </c>
      <c r="D1388" s="9">
        <f t="shared" si="42"/>
        <v>2</v>
      </c>
      <c r="E1388">
        <v>30</v>
      </c>
      <c r="F1388" s="1">
        <f t="shared" si="43"/>
        <v>45833</v>
      </c>
      <c r="G1388" s="1">
        <f>IF(TableRefills3[[#This Row],[prev_refill_days]]="","",TableRefills3[[#This Row],[prev_refill_days]]+TableRefills3[[#This Row],[quantity_days]])</f>
        <v>45863</v>
      </c>
      <c r="H1388">
        <f>IF(TableRefills3[[#This Row],[prev_refill_end]]="","",TableRefills3[[#This Row],[refill_date]]-TableRefills3[[#This Row],[prev_refill_end]])</f>
        <v>-1</v>
      </c>
      <c r="I1388">
        <f>IF(TableRefills3[[#This Row],[gap_days]]="",0,IF(TableRefills3[[#This Row],[gap_days]]&gt;30,1,0))</f>
        <v>0</v>
      </c>
      <c r="J1388">
        <f>_xlfn.MAXIFS(TableRefills3[discountinuation_flag], TableRefills3[patient_id], A1388)</f>
        <v>0</v>
      </c>
      <c r="K1388" s="1">
        <f>_xlfn.MINIFS(C:C,A:A,TableRefills3[[#This Row],[patient_id]])</f>
        <v>45833</v>
      </c>
      <c r="L1388" s="1">
        <f>TableRefills3[[#This Row],[refill_date]]+TableRefills3[[#This Row],[quantity_days]]</f>
        <v>45892</v>
      </c>
    </row>
    <row r="1389" spans="1:12" x14ac:dyDescent="0.25">
      <c r="A1389" t="s">
        <v>311</v>
      </c>
      <c r="B1389" t="s">
        <v>2745</v>
      </c>
      <c r="C1389" s="1">
        <v>45890</v>
      </c>
      <c r="D1389" s="9">
        <f t="shared" si="42"/>
        <v>3</v>
      </c>
      <c r="E1389">
        <v>30</v>
      </c>
      <c r="F1389" s="1">
        <f t="shared" si="43"/>
        <v>45862</v>
      </c>
      <c r="G1389" s="1">
        <f>IF(TableRefills3[[#This Row],[prev_refill_days]]="","",TableRefills3[[#This Row],[prev_refill_days]]+TableRefills3[[#This Row],[quantity_days]])</f>
        <v>45892</v>
      </c>
      <c r="H1389">
        <f>IF(TableRefills3[[#This Row],[prev_refill_end]]="","",TableRefills3[[#This Row],[refill_date]]-TableRefills3[[#This Row],[prev_refill_end]])</f>
        <v>-2</v>
      </c>
      <c r="I1389">
        <f>IF(TableRefills3[[#This Row],[gap_days]]="",0,IF(TableRefills3[[#This Row],[gap_days]]&gt;30,1,0))</f>
        <v>0</v>
      </c>
      <c r="J1389">
        <f>_xlfn.MAXIFS(TableRefills3[discountinuation_flag], TableRefills3[patient_id], A1389)</f>
        <v>0</v>
      </c>
      <c r="K1389" s="1">
        <f>_xlfn.MINIFS(C:C,A:A,TableRefills3[[#This Row],[patient_id]])</f>
        <v>45833</v>
      </c>
      <c r="L1389" s="1">
        <f>TableRefills3[[#This Row],[refill_date]]+TableRefills3[[#This Row],[quantity_days]]</f>
        <v>45920</v>
      </c>
    </row>
    <row r="1390" spans="1:12" x14ac:dyDescent="0.25">
      <c r="A1390" t="s">
        <v>312</v>
      </c>
      <c r="B1390" t="s">
        <v>2749</v>
      </c>
      <c r="C1390" s="1">
        <v>45684</v>
      </c>
      <c r="D1390" s="9">
        <f t="shared" si="42"/>
        <v>1</v>
      </c>
      <c r="E1390">
        <v>21</v>
      </c>
      <c r="F1390" s="1" t="str">
        <f t="shared" si="43"/>
        <v/>
      </c>
      <c r="G1390" s="1" t="str">
        <f>IF(TableRefills3[[#This Row],[prev_refill_days]]="","",TableRefills3[[#This Row],[prev_refill_days]]+TableRefills3[[#This Row],[quantity_days]])</f>
        <v/>
      </c>
      <c r="H1390" t="str">
        <f>IF(TableRefills3[[#This Row],[prev_refill_end]]="","",TableRefills3[[#This Row],[refill_date]]-TableRefills3[[#This Row],[prev_refill_end]])</f>
        <v/>
      </c>
      <c r="I1390">
        <f>IF(TableRefills3[[#This Row],[gap_days]]="",0,IF(TableRefills3[[#This Row],[gap_days]]&gt;30,1,0))</f>
        <v>0</v>
      </c>
      <c r="J1390">
        <f>_xlfn.MAXIFS(TableRefills3[discountinuation_flag], TableRefills3[patient_id], A1390)</f>
        <v>0</v>
      </c>
      <c r="K1390" s="1">
        <f>_xlfn.MINIFS(C:C,A:A,TableRefills3[[#This Row],[patient_id]])</f>
        <v>45684</v>
      </c>
      <c r="L1390" s="1">
        <f>TableRefills3[[#This Row],[refill_date]]+TableRefills3[[#This Row],[quantity_days]]</f>
        <v>45705</v>
      </c>
    </row>
    <row r="1391" spans="1:12" x14ac:dyDescent="0.25">
      <c r="A1391" t="s">
        <v>312</v>
      </c>
      <c r="B1391" t="s">
        <v>2749</v>
      </c>
      <c r="C1391" s="1">
        <v>45707</v>
      </c>
      <c r="D1391" s="9">
        <f t="shared" si="42"/>
        <v>2</v>
      </c>
      <c r="E1391">
        <v>21</v>
      </c>
      <c r="F1391" s="1">
        <f t="shared" si="43"/>
        <v>45684</v>
      </c>
      <c r="G1391" s="1">
        <f>IF(TableRefills3[[#This Row],[prev_refill_days]]="","",TableRefills3[[#This Row],[prev_refill_days]]+TableRefills3[[#This Row],[quantity_days]])</f>
        <v>45705</v>
      </c>
      <c r="H1391">
        <f>IF(TableRefills3[[#This Row],[prev_refill_end]]="","",TableRefills3[[#This Row],[refill_date]]-TableRefills3[[#This Row],[prev_refill_end]])</f>
        <v>2</v>
      </c>
      <c r="I1391">
        <f>IF(TableRefills3[[#This Row],[gap_days]]="",0,IF(TableRefills3[[#This Row],[gap_days]]&gt;30,1,0))</f>
        <v>0</v>
      </c>
      <c r="J1391">
        <f>_xlfn.MAXIFS(TableRefills3[discountinuation_flag], TableRefills3[patient_id], A1391)</f>
        <v>0</v>
      </c>
      <c r="K1391" s="1">
        <f>_xlfn.MINIFS(C:C,A:A,TableRefills3[[#This Row],[patient_id]])</f>
        <v>45684</v>
      </c>
      <c r="L1391" s="1">
        <f>TableRefills3[[#This Row],[refill_date]]+TableRefills3[[#This Row],[quantity_days]]</f>
        <v>45728</v>
      </c>
    </row>
    <row r="1392" spans="1:12" x14ac:dyDescent="0.25">
      <c r="A1392" t="s">
        <v>312</v>
      </c>
      <c r="B1392" t="s">
        <v>2749</v>
      </c>
      <c r="C1392" s="1">
        <v>45730</v>
      </c>
      <c r="D1392" s="9">
        <f t="shared" si="42"/>
        <v>3</v>
      </c>
      <c r="E1392">
        <v>21</v>
      </c>
      <c r="F1392" s="1">
        <f t="shared" si="43"/>
        <v>45707</v>
      </c>
      <c r="G1392" s="1">
        <f>IF(TableRefills3[[#This Row],[prev_refill_days]]="","",TableRefills3[[#This Row],[prev_refill_days]]+TableRefills3[[#This Row],[quantity_days]])</f>
        <v>45728</v>
      </c>
      <c r="H1392">
        <f>IF(TableRefills3[[#This Row],[prev_refill_end]]="","",TableRefills3[[#This Row],[refill_date]]-TableRefills3[[#This Row],[prev_refill_end]])</f>
        <v>2</v>
      </c>
      <c r="I1392">
        <f>IF(TableRefills3[[#This Row],[gap_days]]="",0,IF(TableRefills3[[#This Row],[gap_days]]&gt;30,1,0))</f>
        <v>0</v>
      </c>
      <c r="J1392">
        <f>_xlfn.MAXIFS(TableRefills3[discountinuation_flag], TableRefills3[patient_id], A1392)</f>
        <v>0</v>
      </c>
      <c r="K1392" s="1">
        <f>_xlfn.MINIFS(C:C,A:A,TableRefills3[[#This Row],[patient_id]])</f>
        <v>45684</v>
      </c>
      <c r="L1392" s="1">
        <f>TableRefills3[[#This Row],[refill_date]]+TableRefills3[[#This Row],[quantity_days]]</f>
        <v>45751</v>
      </c>
    </row>
    <row r="1393" spans="1:12" x14ac:dyDescent="0.25">
      <c r="A1393" t="s">
        <v>312</v>
      </c>
      <c r="B1393" t="s">
        <v>2749</v>
      </c>
      <c r="C1393" s="1">
        <v>45752</v>
      </c>
      <c r="D1393" s="9">
        <f t="shared" si="42"/>
        <v>4</v>
      </c>
      <c r="E1393">
        <v>21</v>
      </c>
      <c r="F1393" s="1">
        <f t="shared" si="43"/>
        <v>45730</v>
      </c>
      <c r="G1393" s="1">
        <f>IF(TableRefills3[[#This Row],[prev_refill_days]]="","",TableRefills3[[#This Row],[prev_refill_days]]+TableRefills3[[#This Row],[quantity_days]])</f>
        <v>45751</v>
      </c>
      <c r="H1393">
        <f>IF(TableRefills3[[#This Row],[prev_refill_end]]="","",TableRefills3[[#This Row],[refill_date]]-TableRefills3[[#This Row],[prev_refill_end]])</f>
        <v>1</v>
      </c>
      <c r="I1393">
        <f>IF(TableRefills3[[#This Row],[gap_days]]="",0,IF(TableRefills3[[#This Row],[gap_days]]&gt;30,1,0))</f>
        <v>0</v>
      </c>
      <c r="J1393">
        <f>_xlfn.MAXIFS(TableRefills3[discountinuation_flag], TableRefills3[patient_id], A1393)</f>
        <v>0</v>
      </c>
      <c r="K1393" s="1">
        <f>_xlfn.MINIFS(C:C,A:A,TableRefills3[[#This Row],[patient_id]])</f>
        <v>45684</v>
      </c>
      <c r="L1393" s="1">
        <f>TableRefills3[[#This Row],[refill_date]]+TableRefills3[[#This Row],[quantity_days]]</f>
        <v>45773</v>
      </c>
    </row>
    <row r="1394" spans="1:12" x14ac:dyDescent="0.25">
      <c r="A1394" t="s">
        <v>312</v>
      </c>
      <c r="B1394" t="s">
        <v>2749</v>
      </c>
      <c r="C1394" s="1">
        <v>45776</v>
      </c>
      <c r="D1394" s="9">
        <f t="shared" si="42"/>
        <v>5</v>
      </c>
      <c r="E1394">
        <v>21</v>
      </c>
      <c r="F1394" s="1">
        <f t="shared" si="43"/>
        <v>45752</v>
      </c>
      <c r="G1394" s="1">
        <f>IF(TableRefills3[[#This Row],[prev_refill_days]]="","",TableRefills3[[#This Row],[prev_refill_days]]+TableRefills3[[#This Row],[quantity_days]])</f>
        <v>45773</v>
      </c>
      <c r="H1394">
        <f>IF(TableRefills3[[#This Row],[prev_refill_end]]="","",TableRefills3[[#This Row],[refill_date]]-TableRefills3[[#This Row],[prev_refill_end]])</f>
        <v>3</v>
      </c>
      <c r="I1394">
        <f>IF(TableRefills3[[#This Row],[gap_days]]="",0,IF(TableRefills3[[#This Row],[gap_days]]&gt;30,1,0))</f>
        <v>0</v>
      </c>
      <c r="J1394">
        <f>_xlfn.MAXIFS(TableRefills3[discountinuation_flag], TableRefills3[patient_id], A1394)</f>
        <v>0</v>
      </c>
      <c r="K1394" s="1">
        <f>_xlfn.MINIFS(C:C,A:A,TableRefills3[[#This Row],[patient_id]])</f>
        <v>45684</v>
      </c>
      <c r="L1394" s="1">
        <f>TableRefills3[[#This Row],[refill_date]]+TableRefills3[[#This Row],[quantity_days]]</f>
        <v>45797</v>
      </c>
    </row>
    <row r="1395" spans="1:12" x14ac:dyDescent="0.25">
      <c r="A1395" t="s">
        <v>313</v>
      </c>
      <c r="B1395" t="s">
        <v>2755</v>
      </c>
      <c r="C1395" s="1">
        <v>45795</v>
      </c>
      <c r="D1395" s="9">
        <f t="shared" si="42"/>
        <v>1</v>
      </c>
      <c r="E1395">
        <v>28</v>
      </c>
      <c r="F1395" s="1" t="str">
        <f t="shared" si="43"/>
        <v/>
      </c>
      <c r="G1395" s="1" t="str">
        <f>IF(TableRefills3[[#This Row],[prev_refill_days]]="","",TableRefills3[[#This Row],[prev_refill_days]]+TableRefills3[[#This Row],[quantity_days]])</f>
        <v/>
      </c>
      <c r="H1395" t="str">
        <f>IF(TableRefills3[[#This Row],[prev_refill_end]]="","",TableRefills3[[#This Row],[refill_date]]-TableRefills3[[#This Row],[prev_refill_end]])</f>
        <v/>
      </c>
      <c r="I1395">
        <f>IF(TableRefills3[[#This Row],[gap_days]]="",0,IF(TableRefills3[[#This Row],[gap_days]]&gt;30,1,0))</f>
        <v>0</v>
      </c>
      <c r="J1395">
        <f>_xlfn.MAXIFS(TableRefills3[discountinuation_flag], TableRefills3[patient_id], A1395)</f>
        <v>0</v>
      </c>
      <c r="K1395" s="1">
        <f>_xlfn.MINIFS(C:C,A:A,TableRefills3[[#This Row],[patient_id]])</f>
        <v>45795</v>
      </c>
      <c r="L1395" s="1">
        <f>TableRefills3[[#This Row],[refill_date]]+TableRefills3[[#This Row],[quantity_days]]</f>
        <v>45823</v>
      </c>
    </row>
    <row r="1396" spans="1:12" x14ac:dyDescent="0.25">
      <c r="A1396" t="s">
        <v>313</v>
      </c>
      <c r="B1396" t="s">
        <v>2755</v>
      </c>
      <c r="C1396" s="1">
        <v>45821</v>
      </c>
      <c r="D1396" s="9">
        <f t="shared" si="42"/>
        <v>2</v>
      </c>
      <c r="E1396">
        <v>28</v>
      </c>
      <c r="F1396" s="1">
        <f t="shared" si="43"/>
        <v>45795</v>
      </c>
      <c r="G1396" s="1">
        <f>IF(TableRefills3[[#This Row],[prev_refill_days]]="","",TableRefills3[[#This Row],[prev_refill_days]]+TableRefills3[[#This Row],[quantity_days]])</f>
        <v>45823</v>
      </c>
      <c r="H1396">
        <f>IF(TableRefills3[[#This Row],[prev_refill_end]]="","",TableRefills3[[#This Row],[refill_date]]-TableRefills3[[#This Row],[prev_refill_end]])</f>
        <v>-2</v>
      </c>
      <c r="I1396">
        <f>IF(TableRefills3[[#This Row],[gap_days]]="",0,IF(TableRefills3[[#This Row],[gap_days]]&gt;30,1,0))</f>
        <v>0</v>
      </c>
      <c r="J1396">
        <f>_xlfn.MAXIFS(TableRefills3[discountinuation_flag], TableRefills3[patient_id], A1396)</f>
        <v>0</v>
      </c>
      <c r="K1396" s="1">
        <f>_xlfn.MINIFS(C:C,A:A,TableRefills3[[#This Row],[patient_id]])</f>
        <v>45795</v>
      </c>
      <c r="L1396" s="1">
        <f>TableRefills3[[#This Row],[refill_date]]+TableRefills3[[#This Row],[quantity_days]]</f>
        <v>45849</v>
      </c>
    </row>
    <row r="1397" spans="1:12" x14ac:dyDescent="0.25">
      <c r="A1397" t="s">
        <v>313</v>
      </c>
      <c r="B1397" t="s">
        <v>2755</v>
      </c>
      <c r="C1397" s="1">
        <v>45849</v>
      </c>
      <c r="D1397" s="9">
        <f t="shared" si="42"/>
        <v>3</v>
      </c>
      <c r="E1397">
        <v>28</v>
      </c>
      <c r="F1397" s="1">
        <f t="shared" si="43"/>
        <v>45821</v>
      </c>
      <c r="G1397" s="1">
        <f>IF(TableRefills3[[#This Row],[prev_refill_days]]="","",TableRefills3[[#This Row],[prev_refill_days]]+TableRefills3[[#This Row],[quantity_days]])</f>
        <v>45849</v>
      </c>
      <c r="H1397">
        <f>IF(TableRefills3[[#This Row],[prev_refill_end]]="","",TableRefills3[[#This Row],[refill_date]]-TableRefills3[[#This Row],[prev_refill_end]])</f>
        <v>0</v>
      </c>
      <c r="I1397">
        <f>IF(TableRefills3[[#This Row],[gap_days]]="",0,IF(TableRefills3[[#This Row],[gap_days]]&gt;30,1,0))</f>
        <v>0</v>
      </c>
      <c r="J1397">
        <f>_xlfn.MAXIFS(TableRefills3[discountinuation_flag], TableRefills3[patient_id], A1397)</f>
        <v>0</v>
      </c>
      <c r="K1397" s="1">
        <f>_xlfn.MINIFS(C:C,A:A,TableRefills3[[#This Row],[patient_id]])</f>
        <v>45795</v>
      </c>
      <c r="L1397" s="1">
        <f>TableRefills3[[#This Row],[refill_date]]+TableRefills3[[#This Row],[quantity_days]]</f>
        <v>45877</v>
      </c>
    </row>
    <row r="1398" spans="1:12" x14ac:dyDescent="0.25">
      <c r="A1398" t="s">
        <v>313</v>
      </c>
      <c r="B1398" t="s">
        <v>2755</v>
      </c>
      <c r="C1398" s="1">
        <v>45877</v>
      </c>
      <c r="D1398" s="9">
        <f t="shared" si="42"/>
        <v>4</v>
      </c>
      <c r="E1398">
        <v>28</v>
      </c>
      <c r="F1398" s="1">
        <f t="shared" si="43"/>
        <v>45849</v>
      </c>
      <c r="G1398" s="1">
        <f>IF(TableRefills3[[#This Row],[prev_refill_days]]="","",TableRefills3[[#This Row],[prev_refill_days]]+TableRefills3[[#This Row],[quantity_days]])</f>
        <v>45877</v>
      </c>
      <c r="H1398">
        <f>IF(TableRefills3[[#This Row],[prev_refill_end]]="","",TableRefills3[[#This Row],[refill_date]]-TableRefills3[[#This Row],[prev_refill_end]])</f>
        <v>0</v>
      </c>
      <c r="I1398">
        <f>IF(TableRefills3[[#This Row],[gap_days]]="",0,IF(TableRefills3[[#This Row],[gap_days]]&gt;30,1,0))</f>
        <v>0</v>
      </c>
      <c r="J1398">
        <f>_xlfn.MAXIFS(TableRefills3[discountinuation_flag], TableRefills3[patient_id], A1398)</f>
        <v>0</v>
      </c>
      <c r="K1398" s="1">
        <f>_xlfn.MINIFS(C:C,A:A,TableRefills3[[#This Row],[patient_id]])</f>
        <v>45795</v>
      </c>
      <c r="L1398" s="1">
        <f>TableRefills3[[#This Row],[refill_date]]+TableRefills3[[#This Row],[quantity_days]]</f>
        <v>45905</v>
      </c>
    </row>
    <row r="1399" spans="1:12" x14ac:dyDescent="0.25">
      <c r="A1399" t="s">
        <v>313</v>
      </c>
      <c r="B1399" t="s">
        <v>2755</v>
      </c>
      <c r="C1399" s="1">
        <v>45902</v>
      </c>
      <c r="D1399" s="9">
        <f t="shared" si="42"/>
        <v>5</v>
      </c>
      <c r="E1399">
        <v>28</v>
      </c>
      <c r="F1399" s="1">
        <f t="shared" si="43"/>
        <v>45877</v>
      </c>
      <c r="G1399" s="1">
        <f>IF(TableRefills3[[#This Row],[prev_refill_days]]="","",TableRefills3[[#This Row],[prev_refill_days]]+TableRefills3[[#This Row],[quantity_days]])</f>
        <v>45905</v>
      </c>
      <c r="H1399">
        <f>IF(TableRefills3[[#This Row],[prev_refill_end]]="","",TableRefills3[[#This Row],[refill_date]]-TableRefills3[[#This Row],[prev_refill_end]])</f>
        <v>-3</v>
      </c>
      <c r="I1399">
        <f>IF(TableRefills3[[#This Row],[gap_days]]="",0,IF(TableRefills3[[#This Row],[gap_days]]&gt;30,1,0))</f>
        <v>0</v>
      </c>
      <c r="J1399">
        <f>_xlfn.MAXIFS(TableRefills3[discountinuation_flag], TableRefills3[patient_id], A1399)</f>
        <v>0</v>
      </c>
      <c r="K1399" s="1">
        <f>_xlfn.MINIFS(C:C,A:A,TableRefills3[[#This Row],[patient_id]])</f>
        <v>45795</v>
      </c>
      <c r="L1399" s="1">
        <f>TableRefills3[[#This Row],[refill_date]]+TableRefills3[[#This Row],[quantity_days]]</f>
        <v>45930</v>
      </c>
    </row>
    <row r="1400" spans="1:12" x14ac:dyDescent="0.25">
      <c r="A1400" t="s">
        <v>313</v>
      </c>
      <c r="B1400" t="s">
        <v>2755</v>
      </c>
      <c r="C1400" s="1">
        <v>45932</v>
      </c>
      <c r="D1400" s="9">
        <f t="shared" si="42"/>
        <v>6</v>
      </c>
      <c r="E1400">
        <v>28</v>
      </c>
      <c r="F1400" s="1">
        <f t="shared" si="43"/>
        <v>45902</v>
      </c>
      <c r="G1400" s="1">
        <f>IF(TableRefills3[[#This Row],[prev_refill_days]]="","",TableRefills3[[#This Row],[prev_refill_days]]+TableRefills3[[#This Row],[quantity_days]])</f>
        <v>45930</v>
      </c>
      <c r="H1400">
        <f>IF(TableRefills3[[#This Row],[prev_refill_end]]="","",TableRefills3[[#This Row],[refill_date]]-TableRefills3[[#This Row],[prev_refill_end]])</f>
        <v>2</v>
      </c>
      <c r="I1400">
        <f>IF(TableRefills3[[#This Row],[gap_days]]="",0,IF(TableRefills3[[#This Row],[gap_days]]&gt;30,1,0))</f>
        <v>0</v>
      </c>
      <c r="J1400">
        <f>_xlfn.MAXIFS(TableRefills3[discountinuation_flag], TableRefills3[patient_id], A1400)</f>
        <v>0</v>
      </c>
      <c r="K1400" s="1">
        <f>_xlfn.MINIFS(C:C,A:A,TableRefills3[[#This Row],[patient_id]])</f>
        <v>45795</v>
      </c>
      <c r="L1400" s="1">
        <f>TableRefills3[[#This Row],[refill_date]]+TableRefills3[[#This Row],[quantity_days]]</f>
        <v>45960</v>
      </c>
    </row>
    <row r="1401" spans="1:12" x14ac:dyDescent="0.25">
      <c r="A1401" t="s">
        <v>314</v>
      </c>
      <c r="B1401" t="s">
        <v>2762</v>
      </c>
      <c r="C1401" s="1">
        <v>45823</v>
      </c>
      <c r="D1401" s="9">
        <f t="shared" si="42"/>
        <v>1</v>
      </c>
      <c r="E1401">
        <v>30</v>
      </c>
      <c r="F1401" s="1" t="str">
        <f t="shared" si="43"/>
        <v/>
      </c>
      <c r="G1401" s="1" t="str">
        <f>IF(TableRefills3[[#This Row],[prev_refill_days]]="","",TableRefills3[[#This Row],[prev_refill_days]]+TableRefills3[[#This Row],[quantity_days]])</f>
        <v/>
      </c>
      <c r="H1401" t="str">
        <f>IF(TableRefills3[[#This Row],[prev_refill_end]]="","",TableRefills3[[#This Row],[refill_date]]-TableRefills3[[#This Row],[prev_refill_end]])</f>
        <v/>
      </c>
      <c r="I1401">
        <f>IF(TableRefills3[[#This Row],[gap_days]]="",0,IF(TableRefills3[[#This Row],[gap_days]]&gt;30,1,0))</f>
        <v>0</v>
      </c>
      <c r="J1401">
        <f>_xlfn.MAXIFS(TableRefills3[discountinuation_flag], TableRefills3[patient_id], A1401)</f>
        <v>0</v>
      </c>
      <c r="K1401" s="1">
        <f>_xlfn.MINIFS(C:C,A:A,TableRefills3[[#This Row],[patient_id]])</f>
        <v>45823</v>
      </c>
      <c r="L1401" s="1">
        <f>TableRefills3[[#This Row],[refill_date]]+TableRefills3[[#This Row],[quantity_days]]</f>
        <v>45853</v>
      </c>
    </row>
    <row r="1402" spans="1:12" x14ac:dyDescent="0.25">
      <c r="A1402" t="s">
        <v>314</v>
      </c>
      <c r="B1402" t="s">
        <v>2762</v>
      </c>
      <c r="C1402" s="1">
        <v>45853</v>
      </c>
      <c r="D1402" s="9">
        <f t="shared" si="42"/>
        <v>2</v>
      </c>
      <c r="E1402">
        <v>30</v>
      </c>
      <c r="F1402" s="1">
        <f t="shared" si="43"/>
        <v>45823</v>
      </c>
      <c r="G1402" s="1">
        <f>IF(TableRefills3[[#This Row],[prev_refill_days]]="","",TableRefills3[[#This Row],[prev_refill_days]]+TableRefills3[[#This Row],[quantity_days]])</f>
        <v>45853</v>
      </c>
      <c r="H1402">
        <f>IF(TableRefills3[[#This Row],[prev_refill_end]]="","",TableRefills3[[#This Row],[refill_date]]-TableRefills3[[#This Row],[prev_refill_end]])</f>
        <v>0</v>
      </c>
      <c r="I1402">
        <f>IF(TableRefills3[[#This Row],[gap_days]]="",0,IF(TableRefills3[[#This Row],[gap_days]]&gt;30,1,0))</f>
        <v>0</v>
      </c>
      <c r="J1402">
        <f>_xlfn.MAXIFS(TableRefills3[discountinuation_flag], TableRefills3[patient_id], A1402)</f>
        <v>0</v>
      </c>
      <c r="K1402" s="1">
        <f>_xlfn.MINIFS(C:C,A:A,TableRefills3[[#This Row],[patient_id]])</f>
        <v>45823</v>
      </c>
      <c r="L1402" s="1">
        <f>TableRefills3[[#This Row],[refill_date]]+TableRefills3[[#This Row],[quantity_days]]</f>
        <v>45883</v>
      </c>
    </row>
    <row r="1403" spans="1:12" x14ac:dyDescent="0.25">
      <c r="A1403" t="s">
        <v>314</v>
      </c>
      <c r="B1403" t="s">
        <v>2762</v>
      </c>
      <c r="C1403" s="1">
        <v>45886</v>
      </c>
      <c r="D1403" s="9">
        <f t="shared" si="42"/>
        <v>3</v>
      </c>
      <c r="E1403">
        <v>30</v>
      </c>
      <c r="F1403" s="1">
        <f t="shared" si="43"/>
        <v>45853</v>
      </c>
      <c r="G1403" s="1">
        <f>IF(TableRefills3[[#This Row],[prev_refill_days]]="","",TableRefills3[[#This Row],[prev_refill_days]]+TableRefills3[[#This Row],[quantity_days]])</f>
        <v>45883</v>
      </c>
      <c r="H1403">
        <f>IF(TableRefills3[[#This Row],[prev_refill_end]]="","",TableRefills3[[#This Row],[refill_date]]-TableRefills3[[#This Row],[prev_refill_end]])</f>
        <v>3</v>
      </c>
      <c r="I1403">
        <f>IF(TableRefills3[[#This Row],[gap_days]]="",0,IF(TableRefills3[[#This Row],[gap_days]]&gt;30,1,0))</f>
        <v>0</v>
      </c>
      <c r="J1403">
        <f>_xlfn.MAXIFS(TableRefills3[discountinuation_flag], TableRefills3[patient_id], A1403)</f>
        <v>0</v>
      </c>
      <c r="K1403" s="1">
        <f>_xlfn.MINIFS(C:C,A:A,TableRefills3[[#This Row],[patient_id]])</f>
        <v>45823</v>
      </c>
      <c r="L1403" s="1">
        <f>TableRefills3[[#This Row],[refill_date]]+TableRefills3[[#This Row],[quantity_days]]</f>
        <v>45916</v>
      </c>
    </row>
    <row r="1404" spans="1:12" x14ac:dyDescent="0.25">
      <c r="A1404" t="s">
        <v>314</v>
      </c>
      <c r="B1404" t="s">
        <v>2762</v>
      </c>
      <c r="C1404" s="1">
        <v>45914</v>
      </c>
      <c r="D1404" s="9">
        <f t="shared" si="42"/>
        <v>4</v>
      </c>
      <c r="E1404">
        <v>30</v>
      </c>
      <c r="F1404" s="1">
        <f t="shared" si="43"/>
        <v>45886</v>
      </c>
      <c r="G1404" s="1">
        <f>IF(TableRefills3[[#This Row],[prev_refill_days]]="","",TableRefills3[[#This Row],[prev_refill_days]]+TableRefills3[[#This Row],[quantity_days]])</f>
        <v>45916</v>
      </c>
      <c r="H1404">
        <f>IF(TableRefills3[[#This Row],[prev_refill_end]]="","",TableRefills3[[#This Row],[refill_date]]-TableRefills3[[#This Row],[prev_refill_end]])</f>
        <v>-2</v>
      </c>
      <c r="I1404">
        <f>IF(TableRefills3[[#This Row],[gap_days]]="",0,IF(TableRefills3[[#This Row],[gap_days]]&gt;30,1,0))</f>
        <v>0</v>
      </c>
      <c r="J1404">
        <f>_xlfn.MAXIFS(TableRefills3[discountinuation_flag], TableRefills3[patient_id], A1404)</f>
        <v>0</v>
      </c>
      <c r="K1404" s="1">
        <f>_xlfn.MINIFS(C:C,A:A,TableRefills3[[#This Row],[patient_id]])</f>
        <v>45823</v>
      </c>
      <c r="L1404" s="1">
        <f>TableRefills3[[#This Row],[refill_date]]+TableRefills3[[#This Row],[quantity_days]]</f>
        <v>45944</v>
      </c>
    </row>
    <row r="1405" spans="1:12" x14ac:dyDescent="0.25">
      <c r="A1405" t="s">
        <v>315</v>
      </c>
      <c r="B1405" t="s">
        <v>2767</v>
      </c>
      <c r="C1405" s="1">
        <v>45833</v>
      </c>
      <c r="D1405" s="9">
        <f t="shared" si="42"/>
        <v>1</v>
      </c>
      <c r="E1405">
        <v>21</v>
      </c>
      <c r="F1405" s="1" t="str">
        <f t="shared" si="43"/>
        <v/>
      </c>
      <c r="G1405" s="1" t="str">
        <f>IF(TableRefills3[[#This Row],[prev_refill_days]]="","",TableRefills3[[#This Row],[prev_refill_days]]+TableRefills3[[#This Row],[quantity_days]])</f>
        <v/>
      </c>
      <c r="H1405" t="str">
        <f>IF(TableRefills3[[#This Row],[prev_refill_end]]="","",TableRefills3[[#This Row],[refill_date]]-TableRefills3[[#This Row],[prev_refill_end]])</f>
        <v/>
      </c>
      <c r="I1405">
        <f>IF(TableRefills3[[#This Row],[gap_days]]="",0,IF(TableRefills3[[#This Row],[gap_days]]&gt;30,1,0))</f>
        <v>0</v>
      </c>
      <c r="J1405">
        <f>_xlfn.MAXIFS(TableRefills3[discountinuation_flag], TableRefills3[patient_id], A1405)</f>
        <v>0</v>
      </c>
      <c r="K1405" s="1">
        <f>_xlfn.MINIFS(C:C,A:A,TableRefills3[[#This Row],[patient_id]])</f>
        <v>45833</v>
      </c>
      <c r="L1405" s="1">
        <f>TableRefills3[[#This Row],[refill_date]]+TableRefills3[[#This Row],[quantity_days]]</f>
        <v>45854</v>
      </c>
    </row>
    <row r="1406" spans="1:12" x14ac:dyDescent="0.25">
      <c r="A1406" t="s">
        <v>315</v>
      </c>
      <c r="B1406" t="s">
        <v>2767</v>
      </c>
      <c r="C1406" s="1">
        <v>45851</v>
      </c>
      <c r="D1406" s="9">
        <f t="shared" si="42"/>
        <v>2</v>
      </c>
      <c r="E1406">
        <v>21</v>
      </c>
      <c r="F1406" s="1">
        <f t="shared" si="43"/>
        <v>45833</v>
      </c>
      <c r="G1406" s="1">
        <f>IF(TableRefills3[[#This Row],[prev_refill_days]]="","",TableRefills3[[#This Row],[prev_refill_days]]+TableRefills3[[#This Row],[quantity_days]])</f>
        <v>45854</v>
      </c>
      <c r="H1406">
        <f>IF(TableRefills3[[#This Row],[prev_refill_end]]="","",TableRefills3[[#This Row],[refill_date]]-TableRefills3[[#This Row],[prev_refill_end]])</f>
        <v>-3</v>
      </c>
      <c r="I1406">
        <f>IF(TableRefills3[[#This Row],[gap_days]]="",0,IF(TableRefills3[[#This Row],[gap_days]]&gt;30,1,0))</f>
        <v>0</v>
      </c>
      <c r="J1406">
        <f>_xlfn.MAXIFS(TableRefills3[discountinuation_flag], TableRefills3[patient_id], A1406)</f>
        <v>0</v>
      </c>
      <c r="K1406" s="1">
        <f>_xlfn.MINIFS(C:C,A:A,TableRefills3[[#This Row],[patient_id]])</f>
        <v>45833</v>
      </c>
      <c r="L1406" s="1">
        <f>TableRefills3[[#This Row],[refill_date]]+TableRefills3[[#This Row],[quantity_days]]</f>
        <v>45872</v>
      </c>
    </row>
    <row r="1407" spans="1:12" x14ac:dyDescent="0.25">
      <c r="A1407" t="s">
        <v>315</v>
      </c>
      <c r="B1407" t="s">
        <v>2767</v>
      </c>
      <c r="C1407" s="1">
        <v>45869</v>
      </c>
      <c r="D1407" s="9">
        <f t="shared" si="42"/>
        <v>3</v>
      </c>
      <c r="E1407">
        <v>21</v>
      </c>
      <c r="F1407" s="1">
        <f t="shared" si="43"/>
        <v>45851</v>
      </c>
      <c r="G1407" s="1">
        <f>IF(TableRefills3[[#This Row],[prev_refill_days]]="","",TableRefills3[[#This Row],[prev_refill_days]]+TableRefills3[[#This Row],[quantity_days]])</f>
        <v>45872</v>
      </c>
      <c r="H1407">
        <f>IF(TableRefills3[[#This Row],[prev_refill_end]]="","",TableRefills3[[#This Row],[refill_date]]-TableRefills3[[#This Row],[prev_refill_end]])</f>
        <v>-3</v>
      </c>
      <c r="I1407">
        <f>IF(TableRefills3[[#This Row],[gap_days]]="",0,IF(TableRefills3[[#This Row],[gap_days]]&gt;30,1,0))</f>
        <v>0</v>
      </c>
      <c r="J1407">
        <f>_xlfn.MAXIFS(TableRefills3[discountinuation_flag], TableRefills3[patient_id], A1407)</f>
        <v>0</v>
      </c>
      <c r="K1407" s="1">
        <f>_xlfn.MINIFS(C:C,A:A,TableRefills3[[#This Row],[patient_id]])</f>
        <v>45833</v>
      </c>
      <c r="L1407" s="1">
        <f>TableRefills3[[#This Row],[refill_date]]+TableRefills3[[#This Row],[quantity_days]]</f>
        <v>45890</v>
      </c>
    </row>
    <row r="1408" spans="1:12" x14ac:dyDescent="0.25">
      <c r="A1408" t="s">
        <v>315</v>
      </c>
      <c r="B1408" t="s">
        <v>2767</v>
      </c>
      <c r="C1408" s="1">
        <v>45888</v>
      </c>
      <c r="D1408" s="9">
        <f t="shared" si="42"/>
        <v>4</v>
      </c>
      <c r="E1408">
        <v>21</v>
      </c>
      <c r="F1408" s="1">
        <f t="shared" si="43"/>
        <v>45869</v>
      </c>
      <c r="G1408" s="1">
        <f>IF(TableRefills3[[#This Row],[prev_refill_days]]="","",TableRefills3[[#This Row],[prev_refill_days]]+TableRefills3[[#This Row],[quantity_days]])</f>
        <v>45890</v>
      </c>
      <c r="H1408">
        <f>IF(TableRefills3[[#This Row],[prev_refill_end]]="","",TableRefills3[[#This Row],[refill_date]]-TableRefills3[[#This Row],[prev_refill_end]])</f>
        <v>-2</v>
      </c>
      <c r="I1408">
        <f>IF(TableRefills3[[#This Row],[gap_days]]="",0,IF(TableRefills3[[#This Row],[gap_days]]&gt;30,1,0))</f>
        <v>0</v>
      </c>
      <c r="J1408">
        <f>_xlfn.MAXIFS(TableRefills3[discountinuation_flag], TableRefills3[patient_id], A1408)</f>
        <v>0</v>
      </c>
      <c r="K1408" s="1">
        <f>_xlfn.MINIFS(C:C,A:A,TableRefills3[[#This Row],[patient_id]])</f>
        <v>45833</v>
      </c>
      <c r="L1408" s="1">
        <f>TableRefills3[[#This Row],[refill_date]]+TableRefills3[[#This Row],[quantity_days]]</f>
        <v>45909</v>
      </c>
    </row>
    <row r="1409" spans="1:12" x14ac:dyDescent="0.25">
      <c r="A1409" t="s">
        <v>315</v>
      </c>
      <c r="B1409" t="s">
        <v>2767</v>
      </c>
      <c r="C1409" s="1">
        <v>45909</v>
      </c>
      <c r="D1409" s="9">
        <f t="shared" si="42"/>
        <v>5</v>
      </c>
      <c r="E1409">
        <v>21</v>
      </c>
      <c r="F1409" s="1">
        <f t="shared" si="43"/>
        <v>45888</v>
      </c>
      <c r="G1409" s="1">
        <f>IF(TableRefills3[[#This Row],[prev_refill_days]]="","",TableRefills3[[#This Row],[prev_refill_days]]+TableRefills3[[#This Row],[quantity_days]])</f>
        <v>45909</v>
      </c>
      <c r="H1409">
        <f>IF(TableRefills3[[#This Row],[prev_refill_end]]="","",TableRefills3[[#This Row],[refill_date]]-TableRefills3[[#This Row],[prev_refill_end]])</f>
        <v>0</v>
      </c>
      <c r="I1409">
        <f>IF(TableRefills3[[#This Row],[gap_days]]="",0,IF(TableRefills3[[#This Row],[gap_days]]&gt;30,1,0))</f>
        <v>0</v>
      </c>
      <c r="J1409">
        <f>_xlfn.MAXIFS(TableRefills3[discountinuation_flag], TableRefills3[patient_id], A1409)</f>
        <v>0</v>
      </c>
      <c r="K1409" s="1">
        <f>_xlfn.MINIFS(C:C,A:A,TableRefills3[[#This Row],[patient_id]])</f>
        <v>45833</v>
      </c>
      <c r="L1409" s="1">
        <f>TableRefills3[[#This Row],[refill_date]]+TableRefills3[[#This Row],[quantity_days]]</f>
        <v>45930</v>
      </c>
    </row>
    <row r="1410" spans="1:12" x14ac:dyDescent="0.25">
      <c r="A1410" t="s">
        <v>316</v>
      </c>
      <c r="B1410" t="s">
        <v>2773</v>
      </c>
      <c r="C1410" s="1">
        <v>45664</v>
      </c>
      <c r="D1410" s="9">
        <f t="shared" ref="D1410:D1473" si="44">IF(A1410=A1409, D1409+1, 1)</f>
        <v>1</v>
      </c>
      <c r="E1410">
        <v>30</v>
      </c>
      <c r="F1410" s="1" t="str">
        <f t="shared" ref="F1410:F1473" si="45">IF(A1409=A1410,C1409,"")</f>
        <v/>
      </c>
      <c r="G1410" s="1" t="str">
        <f>IF(TableRefills3[[#This Row],[prev_refill_days]]="","",TableRefills3[[#This Row],[prev_refill_days]]+TableRefills3[[#This Row],[quantity_days]])</f>
        <v/>
      </c>
      <c r="H1410" t="str">
        <f>IF(TableRefills3[[#This Row],[prev_refill_end]]="","",TableRefills3[[#This Row],[refill_date]]-TableRefills3[[#This Row],[prev_refill_end]])</f>
        <v/>
      </c>
      <c r="I1410">
        <f>IF(TableRefills3[[#This Row],[gap_days]]="",0,IF(TableRefills3[[#This Row],[gap_days]]&gt;30,1,0))</f>
        <v>0</v>
      </c>
      <c r="J1410">
        <f>_xlfn.MAXIFS(TableRefills3[discountinuation_flag], TableRefills3[patient_id], A1410)</f>
        <v>0</v>
      </c>
      <c r="K1410" s="1">
        <f>_xlfn.MINIFS(C:C,A:A,TableRefills3[[#This Row],[patient_id]])</f>
        <v>45664</v>
      </c>
      <c r="L1410" s="1">
        <f>TableRefills3[[#This Row],[refill_date]]+TableRefills3[[#This Row],[quantity_days]]</f>
        <v>45694</v>
      </c>
    </row>
    <row r="1411" spans="1:12" x14ac:dyDescent="0.25">
      <c r="A1411" t="s">
        <v>316</v>
      </c>
      <c r="B1411" t="s">
        <v>2773</v>
      </c>
      <c r="C1411" s="1">
        <v>45691</v>
      </c>
      <c r="D1411" s="9">
        <f t="shared" si="44"/>
        <v>2</v>
      </c>
      <c r="E1411">
        <v>30</v>
      </c>
      <c r="F1411" s="1">
        <f t="shared" si="45"/>
        <v>45664</v>
      </c>
      <c r="G1411" s="1">
        <f>IF(TableRefills3[[#This Row],[prev_refill_days]]="","",TableRefills3[[#This Row],[prev_refill_days]]+TableRefills3[[#This Row],[quantity_days]])</f>
        <v>45694</v>
      </c>
      <c r="H1411">
        <f>IF(TableRefills3[[#This Row],[prev_refill_end]]="","",TableRefills3[[#This Row],[refill_date]]-TableRefills3[[#This Row],[prev_refill_end]])</f>
        <v>-3</v>
      </c>
      <c r="I1411">
        <f>IF(TableRefills3[[#This Row],[gap_days]]="",0,IF(TableRefills3[[#This Row],[gap_days]]&gt;30,1,0))</f>
        <v>0</v>
      </c>
      <c r="J1411">
        <f>_xlfn.MAXIFS(TableRefills3[discountinuation_flag], TableRefills3[patient_id], A1411)</f>
        <v>0</v>
      </c>
      <c r="K1411" s="1">
        <f>_xlfn.MINIFS(C:C,A:A,TableRefills3[[#This Row],[patient_id]])</f>
        <v>45664</v>
      </c>
      <c r="L1411" s="1">
        <f>TableRefills3[[#This Row],[refill_date]]+TableRefills3[[#This Row],[quantity_days]]</f>
        <v>45721</v>
      </c>
    </row>
    <row r="1412" spans="1:12" x14ac:dyDescent="0.25">
      <c r="A1412" t="s">
        <v>316</v>
      </c>
      <c r="B1412" t="s">
        <v>2773</v>
      </c>
      <c r="C1412" s="1">
        <v>45719</v>
      </c>
      <c r="D1412" s="9">
        <f t="shared" si="44"/>
        <v>3</v>
      </c>
      <c r="E1412">
        <v>30</v>
      </c>
      <c r="F1412" s="1">
        <f t="shared" si="45"/>
        <v>45691</v>
      </c>
      <c r="G1412" s="1">
        <f>IF(TableRefills3[[#This Row],[prev_refill_days]]="","",TableRefills3[[#This Row],[prev_refill_days]]+TableRefills3[[#This Row],[quantity_days]])</f>
        <v>45721</v>
      </c>
      <c r="H1412">
        <f>IF(TableRefills3[[#This Row],[prev_refill_end]]="","",TableRefills3[[#This Row],[refill_date]]-TableRefills3[[#This Row],[prev_refill_end]])</f>
        <v>-2</v>
      </c>
      <c r="I1412">
        <f>IF(TableRefills3[[#This Row],[gap_days]]="",0,IF(TableRefills3[[#This Row],[gap_days]]&gt;30,1,0))</f>
        <v>0</v>
      </c>
      <c r="J1412">
        <f>_xlfn.MAXIFS(TableRefills3[discountinuation_flag], TableRefills3[patient_id], A1412)</f>
        <v>0</v>
      </c>
      <c r="K1412" s="1">
        <f>_xlfn.MINIFS(C:C,A:A,TableRefills3[[#This Row],[patient_id]])</f>
        <v>45664</v>
      </c>
      <c r="L1412" s="1">
        <f>TableRefills3[[#This Row],[refill_date]]+TableRefills3[[#This Row],[quantity_days]]</f>
        <v>45749</v>
      </c>
    </row>
    <row r="1413" spans="1:12" x14ac:dyDescent="0.25">
      <c r="A1413" t="s">
        <v>316</v>
      </c>
      <c r="B1413" t="s">
        <v>2773</v>
      </c>
      <c r="C1413" s="1">
        <v>45747</v>
      </c>
      <c r="D1413" s="9">
        <f t="shared" si="44"/>
        <v>4</v>
      </c>
      <c r="E1413">
        <v>30</v>
      </c>
      <c r="F1413" s="1">
        <f t="shared" si="45"/>
        <v>45719</v>
      </c>
      <c r="G1413" s="1">
        <f>IF(TableRefills3[[#This Row],[prev_refill_days]]="","",TableRefills3[[#This Row],[prev_refill_days]]+TableRefills3[[#This Row],[quantity_days]])</f>
        <v>45749</v>
      </c>
      <c r="H1413">
        <f>IF(TableRefills3[[#This Row],[prev_refill_end]]="","",TableRefills3[[#This Row],[refill_date]]-TableRefills3[[#This Row],[prev_refill_end]])</f>
        <v>-2</v>
      </c>
      <c r="I1413">
        <f>IF(TableRefills3[[#This Row],[gap_days]]="",0,IF(TableRefills3[[#This Row],[gap_days]]&gt;30,1,0))</f>
        <v>0</v>
      </c>
      <c r="J1413">
        <f>_xlfn.MAXIFS(TableRefills3[discountinuation_flag], TableRefills3[patient_id], A1413)</f>
        <v>0</v>
      </c>
      <c r="K1413" s="1">
        <f>_xlfn.MINIFS(C:C,A:A,TableRefills3[[#This Row],[patient_id]])</f>
        <v>45664</v>
      </c>
      <c r="L1413" s="1">
        <f>TableRefills3[[#This Row],[refill_date]]+TableRefills3[[#This Row],[quantity_days]]</f>
        <v>45777</v>
      </c>
    </row>
    <row r="1414" spans="1:12" x14ac:dyDescent="0.25">
      <c r="A1414" t="s">
        <v>316</v>
      </c>
      <c r="B1414" t="s">
        <v>2773</v>
      </c>
      <c r="C1414" s="1">
        <v>45776</v>
      </c>
      <c r="D1414" s="9">
        <f t="shared" si="44"/>
        <v>5</v>
      </c>
      <c r="E1414">
        <v>30</v>
      </c>
      <c r="F1414" s="1">
        <f t="shared" si="45"/>
        <v>45747</v>
      </c>
      <c r="G1414" s="1">
        <f>IF(TableRefills3[[#This Row],[prev_refill_days]]="","",TableRefills3[[#This Row],[prev_refill_days]]+TableRefills3[[#This Row],[quantity_days]])</f>
        <v>45777</v>
      </c>
      <c r="H1414">
        <f>IF(TableRefills3[[#This Row],[prev_refill_end]]="","",TableRefills3[[#This Row],[refill_date]]-TableRefills3[[#This Row],[prev_refill_end]])</f>
        <v>-1</v>
      </c>
      <c r="I1414">
        <f>IF(TableRefills3[[#This Row],[gap_days]]="",0,IF(TableRefills3[[#This Row],[gap_days]]&gt;30,1,0))</f>
        <v>0</v>
      </c>
      <c r="J1414">
        <f>_xlfn.MAXIFS(TableRefills3[discountinuation_flag], TableRefills3[patient_id], A1414)</f>
        <v>0</v>
      </c>
      <c r="K1414" s="1">
        <f>_xlfn.MINIFS(C:C,A:A,TableRefills3[[#This Row],[patient_id]])</f>
        <v>45664</v>
      </c>
      <c r="L1414" s="1">
        <f>TableRefills3[[#This Row],[refill_date]]+TableRefills3[[#This Row],[quantity_days]]</f>
        <v>45806</v>
      </c>
    </row>
    <row r="1415" spans="1:12" x14ac:dyDescent="0.25">
      <c r="A1415" t="s">
        <v>317</v>
      </c>
      <c r="B1415" t="s">
        <v>2779</v>
      </c>
      <c r="C1415" s="1">
        <v>45742</v>
      </c>
      <c r="D1415" s="9">
        <f t="shared" si="44"/>
        <v>1</v>
      </c>
      <c r="E1415">
        <v>30</v>
      </c>
      <c r="F1415" s="1" t="str">
        <f t="shared" si="45"/>
        <v/>
      </c>
      <c r="G1415" s="1" t="str">
        <f>IF(TableRefills3[[#This Row],[prev_refill_days]]="","",TableRefills3[[#This Row],[prev_refill_days]]+TableRefills3[[#This Row],[quantity_days]])</f>
        <v/>
      </c>
      <c r="H1415" t="str">
        <f>IF(TableRefills3[[#This Row],[prev_refill_end]]="","",TableRefills3[[#This Row],[refill_date]]-TableRefills3[[#This Row],[prev_refill_end]])</f>
        <v/>
      </c>
      <c r="I1415">
        <f>IF(TableRefills3[[#This Row],[gap_days]]="",0,IF(TableRefills3[[#This Row],[gap_days]]&gt;30,1,0))</f>
        <v>0</v>
      </c>
      <c r="J1415">
        <f>_xlfn.MAXIFS(TableRefills3[discountinuation_flag], TableRefills3[patient_id], A1415)</f>
        <v>0</v>
      </c>
      <c r="K1415" s="1">
        <f>_xlfn.MINIFS(C:C,A:A,TableRefills3[[#This Row],[patient_id]])</f>
        <v>45742</v>
      </c>
      <c r="L1415" s="1">
        <f>TableRefills3[[#This Row],[refill_date]]+TableRefills3[[#This Row],[quantity_days]]</f>
        <v>45772</v>
      </c>
    </row>
    <row r="1416" spans="1:12" x14ac:dyDescent="0.25">
      <c r="A1416" t="s">
        <v>317</v>
      </c>
      <c r="B1416" t="s">
        <v>2779</v>
      </c>
      <c r="C1416" s="1">
        <v>45770</v>
      </c>
      <c r="D1416" s="9">
        <f t="shared" si="44"/>
        <v>2</v>
      </c>
      <c r="E1416">
        <v>30</v>
      </c>
      <c r="F1416" s="1">
        <f t="shared" si="45"/>
        <v>45742</v>
      </c>
      <c r="G1416" s="1">
        <f>IF(TableRefills3[[#This Row],[prev_refill_days]]="","",TableRefills3[[#This Row],[prev_refill_days]]+TableRefills3[[#This Row],[quantity_days]])</f>
        <v>45772</v>
      </c>
      <c r="H1416">
        <f>IF(TableRefills3[[#This Row],[prev_refill_end]]="","",TableRefills3[[#This Row],[refill_date]]-TableRefills3[[#This Row],[prev_refill_end]])</f>
        <v>-2</v>
      </c>
      <c r="I1416">
        <f>IF(TableRefills3[[#This Row],[gap_days]]="",0,IF(TableRefills3[[#This Row],[gap_days]]&gt;30,1,0))</f>
        <v>0</v>
      </c>
      <c r="J1416">
        <f>_xlfn.MAXIFS(TableRefills3[discountinuation_flag], TableRefills3[patient_id], A1416)</f>
        <v>0</v>
      </c>
      <c r="K1416" s="1">
        <f>_xlfn.MINIFS(C:C,A:A,TableRefills3[[#This Row],[patient_id]])</f>
        <v>45742</v>
      </c>
      <c r="L1416" s="1">
        <f>TableRefills3[[#This Row],[refill_date]]+TableRefills3[[#This Row],[quantity_days]]</f>
        <v>45800</v>
      </c>
    </row>
    <row r="1417" spans="1:12" x14ac:dyDescent="0.25">
      <c r="A1417" t="s">
        <v>317</v>
      </c>
      <c r="B1417" t="s">
        <v>2779</v>
      </c>
      <c r="C1417" s="1">
        <v>45798</v>
      </c>
      <c r="D1417" s="9">
        <f t="shared" si="44"/>
        <v>3</v>
      </c>
      <c r="E1417">
        <v>30</v>
      </c>
      <c r="F1417" s="1">
        <f t="shared" si="45"/>
        <v>45770</v>
      </c>
      <c r="G1417" s="1">
        <f>IF(TableRefills3[[#This Row],[prev_refill_days]]="","",TableRefills3[[#This Row],[prev_refill_days]]+TableRefills3[[#This Row],[quantity_days]])</f>
        <v>45800</v>
      </c>
      <c r="H1417">
        <f>IF(TableRefills3[[#This Row],[prev_refill_end]]="","",TableRefills3[[#This Row],[refill_date]]-TableRefills3[[#This Row],[prev_refill_end]])</f>
        <v>-2</v>
      </c>
      <c r="I1417">
        <f>IF(TableRefills3[[#This Row],[gap_days]]="",0,IF(TableRefills3[[#This Row],[gap_days]]&gt;30,1,0))</f>
        <v>0</v>
      </c>
      <c r="J1417">
        <f>_xlfn.MAXIFS(TableRefills3[discountinuation_flag], TableRefills3[patient_id], A1417)</f>
        <v>0</v>
      </c>
      <c r="K1417" s="1">
        <f>_xlfn.MINIFS(C:C,A:A,TableRefills3[[#This Row],[patient_id]])</f>
        <v>45742</v>
      </c>
      <c r="L1417" s="1">
        <f>TableRefills3[[#This Row],[refill_date]]+TableRefills3[[#This Row],[quantity_days]]</f>
        <v>45828</v>
      </c>
    </row>
    <row r="1418" spans="1:12" x14ac:dyDescent="0.25">
      <c r="A1418" t="s">
        <v>317</v>
      </c>
      <c r="B1418" t="s">
        <v>2779</v>
      </c>
      <c r="C1418" s="1">
        <v>45825</v>
      </c>
      <c r="D1418" s="9">
        <f t="shared" si="44"/>
        <v>4</v>
      </c>
      <c r="E1418">
        <v>30</v>
      </c>
      <c r="F1418" s="1">
        <f t="shared" si="45"/>
        <v>45798</v>
      </c>
      <c r="G1418" s="1">
        <f>IF(TableRefills3[[#This Row],[prev_refill_days]]="","",TableRefills3[[#This Row],[prev_refill_days]]+TableRefills3[[#This Row],[quantity_days]])</f>
        <v>45828</v>
      </c>
      <c r="H1418">
        <f>IF(TableRefills3[[#This Row],[prev_refill_end]]="","",TableRefills3[[#This Row],[refill_date]]-TableRefills3[[#This Row],[prev_refill_end]])</f>
        <v>-3</v>
      </c>
      <c r="I1418">
        <f>IF(TableRefills3[[#This Row],[gap_days]]="",0,IF(TableRefills3[[#This Row],[gap_days]]&gt;30,1,0))</f>
        <v>0</v>
      </c>
      <c r="J1418">
        <f>_xlfn.MAXIFS(TableRefills3[discountinuation_flag], TableRefills3[patient_id], A1418)</f>
        <v>0</v>
      </c>
      <c r="K1418" s="1">
        <f>_xlfn.MINIFS(C:C,A:A,TableRefills3[[#This Row],[patient_id]])</f>
        <v>45742</v>
      </c>
      <c r="L1418" s="1">
        <f>TableRefills3[[#This Row],[refill_date]]+TableRefills3[[#This Row],[quantity_days]]</f>
        <v>45855</v>
      </c>
    </row>
    <row r="1419" spans="1:12" x14ac:dyDescent="0.25">
      <c r="A1419" t="s">
        <v>318</v>
      </c>
      <c r="B1419" t="s">
        <v>2784</v>
      </c>
      <c r="C1419" s="1">
        <v>45680</v>
      </c>
      <c r="D1419" s="9">
        <f t="shared" si="44"/>
        <v>1</v>
      </c>
      <c r="E1419">
        <v>30</v>
      </c>
      <c r="F1419" s="1" t="str">
        <f t="shared" si="45"/>
        <v/>
      </c>
      <c r="G1419" s="1" t="str">
        <f>IF(TableRefills3[[#This Row],[prev_refill_days]]="","",TableRefills3[[#This Row],[prev_refill_days]]+TableRefills3[[#This Row],[quantity_days]])</f>
        <v/>
      </c>
      <c r="H1419" t="str">
        <f>IF(TableRefills3[[#This Row],[prev_refill_end]]="","",TableRefills3[[#This Row],[refill_date]]-TableRefills3[[#This Row],[prev_refill_end]])</f>
        <v/>
      </c>
      <c r="I1419">
        <f>IF(TableRefills3[[#This Row],[gap_days]]="",0,IF(TableRefills3[[#This Row],[gap_days]]&gt;30,1,0))</f>
        <v>0</v>
      </c>
      <c r="J1419">
        <f>_xlfn.MAXIFS(TableRefills3[discountinuation_flag], TableRefills3[patient_id], A1419)</f>
        <v>0</v>
      </c>
      <c r="K1419" s="1">
        <f>_xlfn.MINIFS(C:C,A:A,TableRefills3[[#This Row],[patient_id]])</f>
        <v>45680</v>
      </c>
      <c r="L1419" s="1">
        <f>TableRefills3[[#This Row],[refill_date]]+TableRefills3[[#This Row],[quantity_days]]</f>
        <v>45710</v>
      </c>
    </row>
    <row r="1420" spans="1:12" x14ac:dyDescent="0.25">
      <c r="A1420" t="s">
        <v>318</v>
      </c>
      <c r="B1420" t="s">
        <v>2784</v>
      </c>
      <c r="C1420" s="1">
        <v>45712</v>
      </c>
      <c r="D1420" s="9">
        <f t="shared" si="44"/>
        <v>2</v>
      </c>
      <c r="E1420">
        <v>30</v>
      </c>
      <c r="F1420" s="1">
        <f t="shared" si="45"/>
        <v>45680</v>
      </c>
      <c r="G1420" s="1">
        <f>IF(TableRefills3[[#This Row],[prev_refill_days]]="","",TableRefills3[[#This Row],[prev_refill_days]]+TableRefills3[[#This Row],[quantity_days]])</f>
        <v>45710</v>
      </c>
      <c r="H1420">
        <f>IF(TableRefills3[[#This Row],[prev_refill_end]]="","",TableRefills3[[#This Row],[refill_date]]-TableRefills3[[#This Row],[prev_refill_end]])</f>
        <v>2</v>
      </c>
      <c r="I1420">
        <f>IF(TableRefills3[[#This Row],[gap_days]]="",0,IF(TableRefills3[[#This Row],[gap_days]]&gt;30,1,0))</f>
        <v>0</v>
      </c>
      <c r="J1420">
        <f>_xlfn.MAXIFS(TableRefills3[discountinuation_flag], TableRefills3[patient_id], A1420)</f>
        <v>0</v>
      </c>
      <c r="K1420" s="1">
        <f>_xlfn.MINIFS(C:C,A:A,TableRefills3[[#This Row],[patient_id]])</f>
        <v>45680</v>
      </c>
      <c r="L1420" s="1">
        <f>TableRefills3[[#This Row],[refill_date]]+TableRefills3[[#This Row],[quantity_days]]</f>
        <v>45742</v>
      </c>
    </row>
    <row r="1421" spans="1:12" x14ac:dyDescent="0.25">
      <c r="A1421" t="s">
        <v>318</v>
      </c>
      <c r="B1421" t="s">
        <v>2784</v>
      </c>
      <c r="C1421" s="1">
        <v>45741</v>
      </c>
      <c r="D1421" s="9">
        <f t="shared" si="44"/>
        <v>3</v>
      </c>
      <c r="E1421">
        <v>30</v>
      </c>
      <c r="F1421" s="1">
        <f t="shared" si="45"/>
        <v>45712</v>
      </c>
      <c r="G1421" s="1">
        <f>IF(TableRefills3[[#This Row],[prev_refill_days]]="","",TableRefills3[[#This Row],[prev_refill_days]]+TableRefills3[[#This Row],[quantity_days]])</f>
        <v>45742</v>
      </c>
      <c r="H1421">
        <f>IF(TableRefills3[[#This Row],[prev_refill_end]]="","",TableRefills3[[#This Row],[refill_date]]-TableRefills3[[#This Row],[prev_refill_end]])</f>
        <v>-1</v>
      </c>
      <c r="I1421">
        <f>IF(TableRefills3[[#This Row],[gap_days]]="",0,IF(TableRefills3[[#This Row],[gap_days]]&gt;30,1,0))</f>
        <v>0</v>
      </c>
      <c r="J1421">
        <f>_xlfn.MAXIFS(TableRefills3[discountinuation_flag], TableRefills3[patient_id], A1421)</f>
        <v>0</v>
      </c>
      <c r="K1421" s="1">
        <f>_xlfn.MINIFS(C:C,A:A,TableRefills3[[#This Row],[patient_id]])</f>
        <v>45680</v>
      </c>
      <c r="L1421" s="1">
        <f>TableRefills3[[#This Row],[refill_date]]+TableRefills3[[#This Row],[quantity_days]]</f>
        <v>45771</v>
      </c>
    </row>
    <row r="1422" spans="1:12" x14ac:dyDescent="0.25">
      <c r="A1422" t="s">
        <v>318</v>
      </c>
      <c r="B1422" t="s">
        <v>2784</v>
      </c>
      <c r="C1422" s="1">
        <v>45770</v>
      </c>
      <c r="D1422" s="9">
        <f t="shared" si="44"/>
        <v>4</v>
      </c>
      <c r="E1422">
        <v>30</v>
      </c>
      <c r="F1422" s="1">
        <f t="shared" si="45"/>
        <v>45741</v>
      </c>
      <c r="G1422" s="1">
        <f>IF(TableRefills3[[#This Row],[prev_refill_days]]="","",TableRefills3[[#This Row],[prev_refill_days]]+TableRefills3[[#This Row],[quantity_days]])</f>
        <v>45771</v>
      </c>
      <c r="H1422">
        <f>IF(TableRefills3[[#This Row],[prev_refill_end]]="","",TableRefills3[[#This Row],[refill_date]]-TableRefills3[[#This Row],[prev_refill_end]])</f>
        <v>-1</v>
      </c>
      <c r="I1422">
        <f>IF(TableRefills3[[#This Row],[gap_days]]="",0,IF(TableRefills3[[#This Row],[gap_days]]&gt;30,1,0))</f>
        <v>0</v>
      </c>
      <c r="J1422">
        <f>_xlfn.MAXIFS(TableRefills3[discountinuation_flag], TableRefills3[patient_id], A1422)</f>
        <v>0</v>
      </c>
      <c r="K1422" s="1">
        <f>_xlfn.MINIFS(C:C,A:A,TableRefills3[[#This Row],[patient_id]])</f>
        <v>45680</v>
      </c>
      <c r="L1422" s="1">
        <f>TableRefills3[[#This Row],[refill_date]]+TableRefills3[[#This Row],[quantity_days]]</f>
        <v>45800</v>
      </c>
    </row>
    <row r="1423" spans="1:12" x14ac:dyDescent="0.25">
      <c r="A1423" t="s">
        <v>319</v>
      </c>
      <c r="B1423" t="s">
        <v>2789</v>
      </c>
      <c r="C1423" s="1">
        <v>45671</v>
      </c>
      <c r="D1423" s="9">
        <f t="shared" si="44"/>
        <v>1</v>
      </c>
      <c r="E1423">
        <v>28</v>
      </c>
      <c r="F1423" s="1" t="str">
        <f t="shared" si="45"/>
        <v/>
      </c>
      <c r="G1423" s="1" t="str">
        <f>IF(TableRefills3[[#This Row],[prev_refill_days]]="","",TableRefills3[[#This Row],[prev_refill_days]]+TableRefills3[[#This Row],[quantity_days]])</f>
        <v/>
      </c>
      <c r="H1423" t="str">
        <f>IF(TableRefills3[[#This Row],[prev_refill_end]]="","",TableRefills3[[#This Row],[refill_date]]-TableRefills3[[#This Row],[prev_refill_end]])</f>
        <v/>
      </c>
      <c r="I1423">
        <f>IF(TableRefills3[[#This Row],[gap_days]]="",0,IF(TableRefills3[[#This Row],[gap_days]]&gt;30,1,0))</f>
        <v>0</v>
      </c>
      <c r="J1423">
        <f>_xlfn.MAXIFS(TableRefills3[discountinuation_flag], TableRefills3[patient_id], A1423)</f>
        <v>0</v>
      </c>
      <c r="K1423" s="1">
        <f>_xlfn.MINIFS(C:C,A:A,TableRefills3[[#This Row],[patient_id]])</f>
        <v>45671</v>
      </c>
      <c r="L1423" s="1">
        <f>TableRefills3[[#This Row],[refill_date]]+TableRefills3[[#This Row],[quantity_days]]</f>
        <v>45699</v>
      </c>
    </row>
    <row r="1424" spans="1:12" x14ac:dyDescent="0.25">
      <c r="A1424" t="s">
        <v>319</v>
      </c>
      <c r="B1424" t="s">
        <v>2789</v>
      </c>
      <c r="C1424" s="1">
        <v>45700</v>
      </c>
      <c r="D1424" s="9">
        <f t="shared" si="44"/>
        <v>2</v>
      </c>
      <c r="E1424">
        <v>28</v>
      </c>
      <c r="F1424" s="1">
        <f t="shared" si="45"/>
        <v>45671</v>
      </c>
      <c r="G1424" s="1">
        <f>IF(TableRefills3[[#This Row],[prev_refill_days]]="","",TableRefills3[[#This Row],[prev_refill_days]]+TableRefills3[[#This Row],[quantity_days]])</f>
        <v>45699</v>
      </c>
      <c r="H1424">
        <f>IF(TableRefills3[[#This Row],[prev_refill_end]]="","",TableRefills3[[#This Row],[refill_date]]-TableRefills3[[#This Row],[prev_refill_end]])</f>
        <v>1</v>
      </c>
      <c r="I1424">
        <f>IF(TableRefills3[[#This Row],[gap_days]]="",0,IF(TableRefills3[[#This Row],[gap_days]]&gt;30,1,0))</f>
        <v>0</v>
      </c>
      <c r="J1424">
        <f>_xlfn.MAXIFS(TableRefills3[discountinuation_flag], TableRefills3[patient_id], A1424)</f>
        <v>0</v>
      </c>
      <c r="K1424" s="1">
        <f>_xlfn.MINIFS(C:C,A:A,TableRefills3[[#This Row],[patient_id]])</f>
        <v>45671</v>
      </c>
      <c r="L1424" s="1">
        <f>TableRefills3[[#This Row],[refill_date]]+TableRefills3[[#This Row],[quantity_days]]</f>
        <v>45728</v>
      </c>
    </row>
    <row r="1425" spans="1:12" x14ac:dyDescent="0.25">
      <c r="A1425" t="s">
        <v>319</v>
      </c>
      <c r="B1425" t="s">
        <v>2789</v>
      </c>
      <c r="C1425" s="1">
        <v>45730</v>
      </c>
      <c r="D1425" s="9">
        <f t="shared" si="44"/>
        <v>3</v>
      </c>
      <c r="E1425">
        <v>28</v>
      </c>
      <c r="F1425" s="1">
        <f t="shared" si="45"/>
        <v>45700</v>
      </c>
      <c r="G1425" s="1">
        <f>IF(TableRefills3[[#This Row],[prev_refill_days]]="","",TableRefills3[[#This Row],[prev_refill_days]]+TableRefills3[[#This Row],[quantity_days]])</f>
        <v>45728</v>
      </c>
      <c r="H1425">
        <f>IF(TableRefills3[[#This Row],[prev_refill_end]]="","",TableRefills3[[#This Row],[refill_date]]-TableRefills3[[#This Row],[prev_refill_end]])</f>
        <v>2</v>
      </c>
      <c r="I1425">
        <f>IF(TableRefills3[[#This Row],[gap_days]]="",0,IF(TableRefills3[[#This Row],[gap_days]]&gt;30,1,0))</f>
        <v>0</v>
      </c>
      <c r="J1425">
        <f>_xlfn.MAXIFS(TableRefills3[discountinuation_flag], TableRefills3[patient_id], A1425)</f>
        <v>0</v>
      </c>
      <c r="K1425" s="1">
        <f>_xlfn.MINIFS(C:C,A:A,TableRefills3[[#This Row],[patient_id]])</f>
        <v>45671</v>
      </c>
      <c r="L1425" s="1">
        <f>TableRefills3[[#This Row],[refill_date]]+TableRefills3[[#This Row],[quantity_days]]</f>
        <v>45758</v>
      </c>
    </row>
    <row r="1426" spans="1:12" x14ac:dyDescent="0.25">
      <c r="A1426" t="s">
        <v>319</v>
      </c>
      <c r="B1426" t="s">
        <v>2789</v>
      </c>
      <c r="C1426" s="1">
        <v>45755</v>
      </c>
      <c r="D1426" s="9">
        <f t="shared" si="44"/>
        <v>4</v>
      </c>
      <c r="E1426">
        <v>28</v>
      </c>
      <c r="F1426" s="1">
        <f t="shared" si="45"/>
        <v>45730</v>
      </c>
      <c r="G1426" s="1">
        <f>IF(TableRefills3[[#This Row],[prev_refill_days]]="","",TableRefills3[[#This Row],[prev_refill_days]]+TableRefills3[[#This Row],[quantity_days]])</f>
        <v>45758</v>
      </c>
      <c r="H1426">
        <f>IF(TableRefills3[[#This Row],[prev_refill_end]]="","",TableRefills3[[#This Row],[refill_date]]-TableRefills3[[#This Row],[prev_refill_end]])</f>
        <v>-3</v>
      </c>
      <c r="I1426">
        <f>IF(TableRefills3[[#This Row],[gap_days]]="",0,IF(TableRefills3[[#This Row],[gap_days]]&gt;30,1,0))</f>
        <v>0</v>
      </c>
      <c r="J1426">
        <f>_xlfn.MAXIFS(TableRefills3[discountinuation_flag], TableRefills3[patient_id], A1426)</f>
        <v>0</v>
      </c>
      <c r="K1426" s="1">
        <f>_xlfn.MINIFS(C:C,A:A,TableRefills3[[#This Row],[patient_id]])</f>
        <v>45671</v>
      </c>
      <c r="L1426" s="1">
        <f>TableRefills3[[#This Row],[refill_date]]+TableRefills3[[#This Row],[quantity_days]]</f>
        <v>45783</v>
      </c>
    </row>
    <row r="1427" spans="1:12" x14ac:dyDescent="0.25">
      <c r="A1427" t="s">
        <v>319</v>
      </c>
      <c r="B1427" t="s">
        <v>2789</v>
      </c>
      <c r="C1427" s="1">
        <v>45781</v>
      </c>
      <c r="D1427" s="9">
        <f t="shared" si="44"/>
        <v>5</v>
      </c>
      <c r="E1427">
        <v>28</v>
      </c>
      <c r="F1427" s="1">
        <f t="shared" si="45"/>
        <v>45755</v>
      </c>
      <c r="G1427" s="1">
        <f>IF(TableRefills3[[#This Row],[prev_refill_days]]="","",TableRefills3[[#This Row],[prev_refill_days]]+TableRefills3[[#This Row],[quantity_days]])</f>
        <v>45783</v>
      </c>
      <c r="H1427">
        <f>IF(TableRefills3[[#This Row],[prev_refill_end]]="","",TableRefills3[[#This Row],[refill_date]]-TableRefills3[[#This Row],[prev_refill_end]])</f>
        <v>-2</v>
      </c>
      <c r="I1427">
        <f>IF(TableRefills3[[#This Row],[gap_days]]="",0,IF(TableRefills3[[#This Row],[gap_days]]&gt;30,1,0))</f>
        <v>0</v>
      </c>
      <c r="J1427">
        <f>_xlfn.MAXIFS(TableRefills3[discountinuation_flag], TableRefills3[patient_id], A1427)</f>
        <v>0</v>
      </c>
      <c r="K1427" s="1">
        <f>_xlfn.MINIFS(C:C,A:A,TableRefills3[[#This Row],[patient_id]])</f>
        <v>45671</v>
      </c>
      <c r="L1427" s="1">
        <f>TableRefills3[[#This Row],[refill_date]]+TableRefills3[[#This Row],[quantity_days]]</f>
        <v>45809</v>
      </c>
    </row>
    <row r="1428" spans="1:12" x14ac:dyDescent="0.25">
      <c r="A1428" t="s">
        <v>320</v>
      </c>
      <c r="B1428" t="s">
        <v>2795</v>
      </c>
      <c r="C1428" s="1">
        <v>45722</v>
      </c>
      <c r="D1428" s="9">
        <f t="shared" si="44"/>
        <v>1</v>
      </c>
      <c r="E1428">
        <v>30</v>
      </c>
      <c r="F1428" s="1" t="str">
        <f t="shared" si="45"/>
        <v/>
      </c>
      <c r="G1428" s="1" t="str">
        <f>IF(TableRefills3[[#This Row],[prev_refill_days]]="","",TableRefills3[[#This Row],[prev_refill_days]]+TableRefills3[[#This Row],[quantity_days]])</f>
        <v/>
      </c>
      <c r="H1428" t="str">
        <f>IF(TableRefills3[[#This Row],[prev_refill_end]]="","",TableRefills3[[#This Row],[refill_date]]-TableRefills3[[#This Row],[prev_refill_end]])</f>
        <v/>
      </c>
      <c r="I1428">
        <f>IF(TableRefills3[[#This Row],[gap_days]]="",0,IF(TableRefills3[[#This Row],[gap_days]]&gt;30,1,0))</f>
        <v>0</v>
      </c>
      <c r="J1428">
        <f>_xlfn.MAXIFS(TableRefills3[discountinuation_flag], TableRefills3[patient_id], A1428)</f>
        <v>0</v>
      </c>
      <c r="K1428" s="1">
        <f>_xlfn.MINIFS(C:C,A:A,TableRefills3[[#This Row],[patient_id]])</f>
        <v>45722</v>
      </c>
      <c r="L1428" s="1">
        <f>TableRefills3[[#This Row],[refill_date]]+TableRefills3[[#This Row],[quantity_days]]</f>
        <v>45752</v>
      </c>
    </row>
    <row r="1429" spans="1:12" x14ac:dyDescent="0.25">
      <c r="A1429" t="s">
        <v>320</v>
      </c>
      <c r="B1429" t="s">
        <v>2795</v>
      </c>
      <c r="C1429" s="1">
        <v>45751</v>
      </c>
      <c r="D1429" s="9">
        <f t="shared" si="44"/>
        <v>2</v>
      </c>
      <c r="E1429">
        <v>30</v>
      </c>
      <c r="F1429" s="1">
        <f t="shared" si="45"/>
        <v>45722</v>
      </c>
      <c r="G1429" s="1">
        <f>IF(TableRefills3[[#This Row],[prev_refill_days]]="","",TableRefills3[[#This Row],[prev_refill_days]]+TableRefills3[[#This Row],[quantity_days]])</f>
        <v>45752</v>
      </c>
      <c r="H1429">
        <f>IF(TableRefills3[[#This Row],[prev_refill_end]]="","",TableRefills3[[#This Row],[refill_date]]-TableRefills3[[#This Row],[prev_refill_end]])</f>
        <v>-1</v>
      </c>
      <c r="I1429">
        <f>IF(TableRefills3[[#This Row],[gap_days]]="",0,IF(TableRefills3[[#This Row],[gap_days]]&gt;30,1,0))</f>
        <v>0</v>
      </c>
      <c r="J1429">
        <f>_xlfn.MAXIFS(TableRefills3[discountinuation_flag], TableRefills3[patient_id], A1429)</f>
        <v>0</v>
      </c>
      <c r="K1429" s="1">
        <f>_xlfn.MINIFS(C:C,A:A,TableRefills3[[#This Row],[patient_id]])</f>
        <v>45722</v>
      </c>
      <c r="L1429" s="1">
        <f>TableRefills3[[#This Row],[refill_date]]+TableRefills3[[#This Row],[quantity_days]]</f>
        <v>45781</v>
      </c>
    </row>
    <row r="1430" spans="1:12" x14ac:dyDescent="0.25">
      <c r="A1430" t="s">
        <v>320</v>
      </c>
      <c r="B1430" t="s">
        <v>2795</v>
      </c>
      <c r="C1430" s="1">
        <v>45783</v>
      </c>
      <c r="D1430" s="9">
        <f t="shared" si="44"/>
        <v>3</v>
      </c>
      <c r="E1430">
        <v>30</v>
      </c>
      <c r="F1430" s="1">
        <f t="shared" si="45"/>
        <v>45751</v>
      </c>
      <c r="G1430" s="1">
        <f>IF(TableRefills3[[#This Row],[prev_refill_days]]="","",TableRefills3[[#This Row],[prev_refill_days]]+TableRefills3[[#This Row],[quantity_days]])</f>
        <v>45781</v>
      </c>
      <c r="H1430">
        <f>IF(TableRefills3[[#This Row],[prev_refill_end]]="","",TableRefills3[[#This Row],[refill_date]]-TableRefills3[[#This Row],[prev_refill_end]])</f>
        <v>2</v>
      </c>
      <c r="I1430">
        <f>IF(TableRefills3[[#This Row],[gap_days]]="",0,IF(TableRefills3[[#This Row],[gap_days]]&gt;30,1,0))</f>
        <v>0</v>
      </c>
      <c r="J1430">
        <f>_xlfn.MAXIFS(TableRefills3[discountinuation_flag], TableRefills3[patient_id], A1430)</f>
        <v>0</v>
      </c>
      <c r="K1430" s="1">
        <f>_xlfn.MINIFS(C:C,A:A,TableRefills3[[#This Row],[patient_id]])</f>
        <v>45722</v>
      </c>
      <c r="L1430" s="1">
        <f>TableRefills3[[#This Row],[refill_date]]+TableRefills3[[#This Row],[quantity_days]]</f>
        <v>45813</v>
      </c>
    </row>
    <row r="1431" spans="1:12" x14ac:dyDescent="0.25">
      <c r="A1431" t="s">
        <v>320</v>
      </c>
      <c r="B1431" t="s">
        <v>2795</v>
      </c>
      <c r="C1431" s="1">
        <v>45810</v>
      </c>
      <c r="D1431" s="9">
        <f t="shared" si="44"/>
        <v>4</v>
      </c>
      <c r="E1431">
        <v>30</v>
      </c>
      <c r="F1431" s="1">
        <f t="shared" si="45"/>
        <v>45783</v>
      </c>
      <c r="G1431" s="1">
        <f>IF(TableRefills3[[#This Row],[prev_refill_days]]="","",TableRefills3[[#This Row],[prev_refill_days]]+TableRefills3[[#This Row],[quantity_days]])</f>
        <v>45813</v>
      </c>
      <c r="H1431">
        <f>IF(TableRefills3[[#This Row],[prev_refill_end]]="","",TableRefills3[[#This Row],[refill_date]]-TableRefills3[[#This Row],[prev_refill_end]])</f>
        <v>-3</v>
      </c>
      <c r="I1431">
        <f>IF(TableRefills3[[#This Row],[gap_days]]="",0,IF(TableRefills3[[#This Row],[gap_days]]&gt;30,1,0))</f>
        <v>0</v>
      </c>
      <c r="J1431">
        <f>_xlfn.MAXIFS(TableRefills3[discountinuation_flag], TableRefills3[patient_id], A1431)</f>
        <v>0</v>
      </c>
      <c r="K1431" s="1">
        <f>_xlfn.MINIFS(C:C,A:A,TableRefills3[[#This Row],[patient_id]])</f>
        <v>45722</v>
      </c>
      <c r="L1431" s="1">
        <f>TableRefills3[[#This Row],[refill_date]]+TableRefills3[[#This Row],[quantity_days]]</f>
        <v>45840</v>
      </c>
    </row>
    <row r="1432" spans="1:12" x14ac:dyDescent="0.25">
      <c r="A1432" t="s">
        <v>320</v>
      </c>
      <c r="B1432" t="s">
        <v>2795</v>
      </c>
      <c r="C1432" s="1">
        <v>45843</v>
      </c>
      <c r="D1432" s="9">
        <f t="shared" si="44"/>
        <v>5</v>
      </c>
      <c r="E1432">
        <v>30</v>
      </c>
      <c r="F1432" s="1">
        <f t="shared" si="45"/>
        <v>45810</v>
      </c>
      <c r="G1432" s="1">
        <f>IF(TableRefills3[[#This Row],[prev_refill_days]]="","",TableRefills3[[#This Row],[prev_refill_days]]+TableRefills3[[#This Row],[quantity_days]])</f>
        <v>45840</v>
      </c>
      <c r="H1432">
        <f>IF(TableRefills3[[#This Row],[prev_refill_end]]="","",TableRefills3[[#This Row],[refill_date]]-TableRefills3[[#This Row],[prev_refill_end]])</f>
        <v>3</v>
      </c>
      <c r="I1432">
        <f>IF(TableRefills3[[#This Row],[gap_days]]="",0,IF(TableRefills3[[#This Row],[gap_days]]&gt;30,1,0))</f>
        <v>0</v>
      </c>
      <c r="J1432">
        <f>_xlfn.MAXIFS(TableRefills3[discountinuation_flag], TableRefills3[patient_id], A1432)</f>
        <v>0</v>
      </c>
      <c r="K1432" s="1">
        <f>_xlfn.MINIFS(C:C,A:A,TableRefills3[[#This Row],[patient_id]])</f>
        <v>45722</v>
      </c>
      <c r="L1432" s="1">
        <f>TableRefills3[[#This Row],[refill_date]]+TableRefills3[[#This Row],[quantity_days]]</f>
        <v>45873</v>
      </c>
    </row>
    <row r="1433" spans="1:12" x14ac:dyDescent="0.25">
      <c r="A1433" t="s">
        <v>320</v>
      </c>
      <c r="B1433" t="s">
        <v>2795</v>
      </c>
      <c r="C1433" s="1">
        <v>45872</v>
      </c>
      <c r="D1433" s="9">
        <f t="shared" si="44"/>
        <v>6</v>
      </c>
      <c r="E1433">
        <v>30</v>
      </c>
      <c r="F1433" s="1">
        <f t="shared" si="45"/>
        <v>45843</v>
      </c>
      <c r="G1433" s="1">
        <f>IF(TableRefills3[[#This Row],[prev_refill_days]]="","",TableRefills3[[#This Row],[prev_refill_days]]+TableRefills3[[#This Row],[quantity_days]])</f>
        <v>45873</v>
      </c>
      <c r="H1433">
        <f>IF(TableRefills3[[#This Row],[prev_refill_end]]="","",TableRefills3[[#This Row],[refill_date]]-TableRefills3[[#This Row],[prev_refill_end]])</f>
        <v>-1</v>
      </c>
      <c r="I1433">
        <f>IF(TableRefills3[[#This Row],[gap_days]]="",0,IF(TableRefills3[[#This Row],[gap_days]]&gt;30,1,0))</f>
        <v>0</v>
      </c>
      <c r="J1433">
        <f>_xlfn.MAXIFS(TableRefills3[discountinuation_flag], TableRefills3[patient_id], A1433)</f>
        <v>0</v>
      </c>
      <c r="K1433" s="1">
        <f>_xlfn.MINIFS(C:C,A:A,TableRefills3[[#This Row],[patient_id]])</f>
        <v>45722</v>
      </c>
      <c r="L1433" s="1">
        <f>TableRefills3[[#This Row],[refill_date]]+TableRefills3[[#This Row],[quantity_days]]</f>
        <v>45902</v>
      </c>
    </row>
    <row r="1434" spans="1:12" x14ac:dyDescent="0.25">
      <c r="A1434" t="s">
        <v>321</v>
      </c>
      <c r="B1434" t="s">
        <v>2802</v>
      </c>
      <c r="C1434" s="1">
        <v>45676</v>
      </c>
      <c r="D1434" s="9">
        <f t="shared" si="44"/>
        <v>1</v>
      </c>
      <c r="E1434">
        <v>21</v>
      </c>
      <c r="F1434" s="1" t="str">
        <f t="shared" si="45"/>
        <v/>
      </c>
      <c r="G1434" s="1" t="str">
        <f>IF(TableRefills3[[#This Row],[prev_refill_days]]="","",TableRefills3[[#This Row],[prev_refill_days]]+TableRefills3[[#This Row],[quantity_days]])</f>
        <v/>
      </c>
      <c r="H1434" t="str">
        <f>IF(TableRefills3[[#This Row],[prev_refill_end]]="","",TableRefills3[[#This Row],[refill_date]]-TableRefills3[[#This Row],[prev_refill_end]])</f>
        <v/>
      </c>
      <c r="I1434">
        <f>IF(TableRefills3[[#This Row],[gap_days]]="",0,IF(TableRefills3[[#This Row],[gap_days]]&gt;30,1,0))</f>
        <v>0</v>
      </c>
      <c r="J1434">
        <f>_xlfn.MAXIFS(TableRefills3[discountinuation_flag], TableRefills3[patient_id], A1434)</f>
        <v>0</v>
      </c>
      <c r="K1434" s="1">
        <f>_xlfn.MINIFS(C:C,A:A,TableRefills3[[#This Row],[patient_id]])</f>
        <v>45676</v>
      </c>
      <c r="L1434" s="1">
        <f>TableRefills3[[#This Row],[refill_date]]+TableRefills3[[#This Row],[quantity_days]]</f>
        <v>45697</v>
      </c>
    </row>
    <row r="1435" spans="1:12" x14ac:dyDescent="0.25">
      <c r="A1435" t="s">
        <v>321</v>
      </c>
      <c r="B1435" t="s">
        <v>2802</v>
      </c>
      <c r="C1435" s="1">
        <v>45700</v>
      </c>
      <c r="D1435" s="9">
        <f t="shared" si="44"/>
        <v>2</v>
      </c>
      <c r="E1435">
        <v>21</v>
      </c>
      <c r="F1435" s="1">
        <f t="shared" si="45"/>
        <v>45676</v>
      </c>
      <c r="G1435" s="1">
        <f>IF(TableRefills3[[#This Row],[prev_refill_days]]="","",TableRefills3[[#This Row],[prev_refill_days]]+TableRefills3[[#This Row],[quantity_days]])</f>
        <v>45697</v>
      </c>
      <c r="H1435">
        <f>IF(TableRefills3[[#This Row],[prev_refill_end]]="","",TableRefills3[[#This Row],[refill_date]]-TableRefills3[[#This Row],[prev_refill_end]])</f>
        <v>3</v>
      </c>
      <c r="I1435">
        <f>IF(TableRefills3[[#This Row],[gap_days]]="",0,IF(TableRefills3[[#This Row],[gap_days]]&gt;30,1,0))</f>
        <v>0</v>
      </c>
      <c r="J1435">
        <f>_xlfn.MAXIFS(TableRefills3[discountinuation_flag], TableRefills3[patient_id], A1435)</f>
        <v>0</v>
      </c>
      <c r="K1435" s="1">
        <f>_xlfn.MINIFS(C:C,A:A,TableRefills3[[#This Row],[patient_id]])</f>
        <v>45676</v>
      </c>
      <c r="L1435" s="1">
        <f>TableRefills3[[#This Row],[refill_date]]+TableRefills3[[#This Row],[quantity_days]]</f>
        <v>45721</v>
      </c>
    </row>
    <row r="1436" spans="1:12" x14ac:dyDescent="0.25">
      <c r="A1436" t="s">
        <v>321</v>
      </c>
      <c r="B1436" t="s">
        <v>2802</v>
      </c>
      <c r="C1436" s="1">
        <v>45724</v>
      </c>
      <c r="D1436" s="9">
        <f t="shared" si="44"/>
        <v>3</v>
      </c>
      <c r="E1436">
        <v>21</v>
      </c>
      <c r="F1436" s="1">
        <f t="shared" si="45"/>
        <v>45700</v>
      </c>
      <c r="G1436" s="1">
        <f>IF(TableRefills3[[#This Row],[prev_refill_days]]="","",TableRefills3[[#This Row],[prev_refill_days]]+TableRefills3[[#This Row],[quantity_days]])</f>
        <v>45721</v>
      </c>
      <c r="H1436">
        <f>IF(TableRefills3[[#This Row],[prev_refill_end]]="","",TableRefills3[[#This Row],[refill_date]]-TableRefills3[[#This Row],[prev_refill_end]])</f>
        <v>3</v>
      </c>
      <c r="I1436">
        <f>IF(TableRefills3[[#This Row],[gap_days]]="",0,IF(TableRefills3[[#This Row],[gap_days]]&gt;30,1,0))</f>
        <v>0</v>
      </c>
      <c r="J1436">
        <f>_xlfn.MAXIFS(TableRefills3[discountinuation_flag], TableRefills3[patient_id], A1436)</f>
        <v>0</v>
      </c>
      <c r="K1436" s="1">
        <f>_xlfn.MINIFS(C:C,A:A,TableRefills3[[#This Row],[patient_id]])</f>
        <v>45676</v>
      </c>
      <c r="L1436" s="1">
        <f>TableRefills3[[#This Row],[refill_date]]+TableRefills3[[#This Row],[quantity_days]]</f>
        <v>45745</v>
      </c>
    </row>
    <row r="1437" spans="1:12" x14ac:dyDescent="0.25">
      <c r="A1437" t="s">
        <v>322</v>
      </c>
      <c r="B1437" t="s">
        <v>2806</v>
      </c>
      <c r="C1437" s="1">
        <v>45716</v>
      </c>
      <c r="D1437" s="9">
        <f t="shared" si="44"/>
        <v>1</v>
      </c>
      <c r="E1437">
        <v>28</v>
      </c>
      <c r="F1437" s="1" t="str">
        <f t="shared" si="45"/>
        <v/>
      </c>
      <c r="G1437" s="1" t="str">
        <f>IF(TableRefills3[[#This Row],[prev_refill_days]]="","",TableRefills3[[#This Row],[prev_refill_days]]+TableRefills3[[#This Row],[quantity_days]])</f>
        <v/>
      </c>
      <c r="H1437" t="str">
        <f>IF(TableRefills3[[#This Row],[prev_refill_end]]="","",TableRefills3[[#This Row],[refill_date]]-TableRefills3[[#This Row],[prev_refill_end]])</f>
        <v/>
      </c>
      <c r="I1437">
        <f>IF(TableRefills3[[#This Row],[gap_days]]="",0,IF(TableRefills3[[#This Row],[gap_days]]&gt;30,1,0))</f>
        <v>0</v>
      </c>
      <c r="J1437">
        <f>_xlfn.MAXIFS(TableRefills3[discountinuation_flag], TableRefills3[patient_id], A1437)</f>
        <v>0</v>
      </c>
      <c r="K1437" s="1">
        <f>_xlfn.MINIFS(C:C,A:A,TableRefills3[[#This Row],[patient_id]])</f>
        <v>45716</v>
      </c>
      <c r="L1437" s="1">
        <f>TableRefills3[[#This Row],[refill_date]]+TableRefills3[[#This Row],[quantity_days]]</f>
        <v>45744</v>
      </c>
    </row>
    <row r="1438" spans="1:12" x14ac:dyDescent="0.25">
      <c r="A1438" t="s">
        <v>322</v>
      </c>
      <c r="B1438" t="s">
        <v>2806</v>
      </c>
      <c r="C1438" s="1">
        <v>45747</v>
      </c>
      <c r="D1438" s="9">
        <f t="shared" si="44"/>
        <v>2</v>
      </c>
      <c r="E1438">
        <v>28</v>
      </c>
      <c r="F1438" s="1">
        <f t="shared" si="45"/>
        <v>45716</v>
      </c>
      <c r="G1438" s="1">
        <f>IF(TableRefills3[[#This Row],[prev_refill_days]]="","",TableRefills3[[#This Row],[prev_refill_days]]+TableRefills3[[#This Row],[quantity_days]])</f>
        <v>45744</v>
      </c>
      <c r="H1438">
        <f>IF(TableRefills3[[#This Row],[prev_refill_end]]="","",TableRefills3[[#This Row],[refill_date]]-TableRefills3[[#This Row],[prev_refill_end]])</f>
        <v>3</v>
      </c>
      <c r="I1438">
        <f>IF(TableRefills3[[#This Row],[gap_days]]="",0,IF(TableRefills3[[#This Row],[gap_days]]&gt;30,1,0))</f>
        <v>0</v>
      </c>
      <c r="J1438">
        <f>_xlfn.MAXIFS(TableRefills3[discountinuation_flag], TableRefills3[patient_id], A1438)</f>
        <v>0</v>
      </c>
      <c r="K1438" s="1">
        <f>_xlfn.MINIFS(C:C,A:A,TableRefills3[[#This Row],[patient_id]])</f>
        <v>45716</v>
      </c>
      <c r="L1438" s="1">
        <f>TableRefills3[[#This Row],[refill_date]]+TableRefills3[[#This Row],[quantity_days]]</f>
        <v>45775</v>
      </c>
    </row>
    <row r="1439" spans="1:12" x14ac:dyDescent="0.25">
      <c r="A1439" t="s">
        <v>322</v>
      </c>
      <c r="B1439" t="s">
        <v>2806</v>
      </c>
      <c r="C1439" s="1">
        <v>45778</v>
      </c>
      <c r="D1439" s="9">
        <f t="shared" si="44"/>
        <v>3</v>
      </c>
      <c r="E1439">
        <v>28</v>
      </c>
      <c r="F1439" s="1">
        <f t="shared" si="45"/>
        <v>45747</v>
      </c>
      <c r="G1439" s="1">
        <f>IF(TableRefills3[[#This Row],[prev_refill_days]]="","",TableRefills3[[#This Row],[prev_refill_days]]+TableRefills3[[#This Row],[quantity_days]])</f>
        <v>45775</v>
      </c>
      <c r="H1439">
        <f>IF(TableRefills3[[#This Row],[prev_refill_end]]="","",TableRefills3[[#This Row],[refill_date]]-TableRefills3[[#This Row],[prev_refill_end]])</f>
        <v>3</v>
      </c>
      <c r="I1439">
        <f>IF(TableRefills3[[#This Row],[gap_days]]="",0,IF(TableRefills3[[#This Row],[gap_days]]&gt;30,1,0))</f>
        <v>0</v>
      </c>
      <c r="J1439">
        <f>_xlfn.MAXIFS(TableRefills3[discountinuation_flag], TableRefills3[patient_id], A1439)</f>
        <v>0</v>
      </c>
      <c r="K1439" s="1">
        <f>_xlfn.MINIFS(C:C,A:A,TableRefills3[[#This Row],[patient_id]])</f>
        <v>45716</v>
      </c>
      <c r="L1439" s="1">
        <f>TableRefills3[[#This Row],[refill_date]]+TableRefills3[[#This Row],[quantity_days]]</f>
        <v>45806</v>
      </c>
    </row>
    <row r="1440" spans="1:12" x14ac:dyDescent="0.25">
      <c r="A1440" t="s">
        <v>322</v>
      </c>
      <c r="B1440" t="s">
        <v>2806</v>
      </c>
      <c r="C1440" s="1">
        <v>45804</v>
      </c>
      <c r="D1440" s="9">
        <f t="shared" si="44"/>
        <v>4</v>
      </c>
      <c r="E1440">
        <v>28</v>
      </c>
      <c r="F1440" s="1">
        <f t="shared" si="45"/>
        <v>45778</v>
      </c>
      <c r="G1440" s="1">
        <f>IF(TableRefills3[[#This Row],[prev_refill_days]]="","",TableRefills3[[#This Row],[prev_refill_days]]+TableRefills3[[#This Row],[quantity_days]])</f>
        <v>45806</v>
      </c>
      <c r="H1440">
        <f>IF(TableRefills3[[#This Row],[prev_refill_end]]="","",TableRefills3[[#This Row],[refill_date]]-TableRefills3[[#This Row],[prev_refill_end]])</f>
        <v>-2</v>
      </c>
      <c r="I1440">
        <f>IF(TableRefills3[[#This Row],[gap_days]]="",0,IF(TableRefills3[[#This Row],[gap_days]]&gt;30,1,0))</f>
        <v>0</v>
      </c>
      <c r="J1440">
        <f>_xlfn.MAXIFS(TableRefills3[discountinuation_flag], TableRefills3[patient_id], A1440)</f>
        <v>0</v>
      </c>
      <c r="K1440" s="1">
        <f>_xlfn.MINIFS(C:C,A:A,TableRefills3[[#This Row],[patient_id]])</f>
        <v>45716</v>
      </c>
      <c r="L1440" s="1">
        <f>TableRefills3[[#This Row],[refill_date]]+TableRefills3[[#This Row],[quantity_days]]</f>
        <v>45832</v>
      </c>
    </row>
    <row r="1441" spans="1:12" x14ac:dyDescent="0.25">
      <c r="A1441" t="s">
        <v>323</v>
      </c>
      <c r="B1441" t="s">
        <v>2811</v>
      </c>
      <c r="C1441" s="1">
        <v>45762</v>
      </c>
      <c r="D1441" s="9">
        <f t="shared" si="44"/>
        <v>1</v>
      </c>
      <c r="E1441">
        <v>30</v>
      </c>
      <c r="F1441" s="1" t="str">
        <f t="shared" si="45"/>
        <v/>
      </c>
      <c r="G1441" s="1" t="str">
        <f>IF(TableRefills3[[#This Row],[prev_refill_days]]="","",TableRefills3[[#This Row],[prev_refill_days]]+TableRefills3[[#This Row],[quantity_days]])</f>
        <v/>
      </c>
      <c r="H1441" t="str">
        <f>IF(TableRefills3[[#This Row],[prev_refill_end]]="","",TableRefills3[[#This Row],[refill_date]]-TableRefills3[[#This Row],[prev_refill_end]])</f>
        <v/>
      </c>
      <c r="I1441">
        <f>IF(TableRefills3[[#This Row],[gap_days]]="",0,IF(TableRefills3[[#This Row],[gap_days]]&gt;30,1,0))</f>
        <v>0</v>
      </c>
      <c r="J1441">
        <f>_xlfn.MAXIFS(TableRefills3[discountinuation_flag], TableRefills3[patient_id], A1441)</f>
        <v>0</v>
      </c>
      <c r="K1441" s="1">
        <f>_xlfn.MINIFS(C:C,A:A,TableRefills3[[#This Row],[patient_id]])</f>
        <v>45762</v>
      </c>
      <c r="L1441" s="1">
        <f>TableRefills3[[#This Row],[refill_date]]+TableRefills3[[#This Row],[quantity_days]]</f>
        <v>45792</v>
      </c>
    </row>
    <row r="1442" spans="1:12" x14ac:dyDescent="0.25">
      <c r="A1442" t="s">
        <v>323</v>
      </c>
      <c r="B1442" t="s">
        <v>2811</v>
      </c>
      <c r="C1442" s="1">
        <v>45793</v>
      </c>
      <c r="D1442" s="9">
        <f t="shared" si="44"/>
        <v>2</v>
      </c>
      <c r="E1442">
        <v>30</v>
      </c>
      <c r="F1442" s="1">
        <f t="shared" si="45"/>
        <v>45762</v>
      </c>
      <c r="G1442" s="1">
        <f>IF(TableRefills3[[#This Row],[prev_refill_days]]="","",TableRefills3[[#This Row],[prev_refill_days]]+TableRefills3[[#This Row],[quantity_days]])</f>
        <v>45792</v>
      </c>
      <c r="H1442">
        <f>IF(TableRefills3[[#This Row],[prev_refill_end]]="","",TableRefills3[[#This Row],[refill_date]]-TableRefills3[[#This Row],[prev_refill_end]])</f>
        <v>1</v>
      </c>
      <c r="I1442">
        <f>IF(TableRefills3[[#This Row],[gap_days]]="",0,IF(TableRefills3[[#This Row],[gap_days]]&gt;30,1,0))</f>
        <v>0</v>
      </c>
      <c r="J1442">
        <f>_xlfn.MAXIFS(TableRefills3[discountinuation_flag], TableRefills3[patient_id], A1442)</f>
        <v>0</v>
      </c>
      <c r="K1442" s="1">
        <f>_xlfn.MINIFS(C:C,A:A,TableRefills3[[#This Row],[patient_id]])</f>
        <v>45762</v>
      </c>
      <c r="L1442" s="1">
        <f>TableRefills3[[#This Row],[refill_date]]+TableRefills3[[#This Row],[quantity_days]]</f>
        <v>45823</v>
      </c>
    </row>
    <row r="1443" spans="1:12" x14ac:dyDescent="0.25">
      <c r="A1443" t="s">
        <v>323</v>
      </c>
      <c r="B1443" t="s">
        <v>2811</v>
      </c>
      <c r="C1443" s="1">
        <v>45821</v>
      </c>
      <c r="D1443" s="9">
        <f t="shared" si="44"/>
        <v>3</v>
      </c>
      <c r="E1443">
        <v>30</v>
      </c>
      <c r="F1443" s="1">
        <f t="shared" si="45"/>
        <v>45793</v>
      </c>
      <c r="G1443" s="1">
        <f>IF(TableRefills3[[#This Row],[prev_refill_days]]="","",TableRefills3[[#This Row],[prev_refill_days]]+TableRefills3[[#This Row],[quantity_days]])</f>
        <v>45823</v>
      </c>
      <c r="H1443">
        <f>IF(TableRefills3[[#This Row],[prev_refill_end]]="","",TableRefills3[[#This Row],[refill_date]]-TableRefills3[[#This Row],[prev_refill_end]])</f>
        <v>-2</v>
      </c>
      <c r="I1443">
        <f>IF(TableRefills3[[#This Row],[gap_days]]="",0,IF(TableRefills3[[#This Row],[gap_days]]&gt;30,1,0))</f>
        <v>0</v>
      </c>
      <c r="J1443">
        <f>_xlfn.MAXIFS(TableRefills3[discountinuation_flag], TableRefills3[patient_id], A1443)</f>
        <v>0</v>
      </c>
      <c r="K1443" s="1">
        <f>_xlfn.MINIFS(C:C,A:A,TableRefills3[[#This Row],[patient_id]])</f>
        <v>45762</v>
      </c>
      <c r="L1443" s="1">
        <f>TableRefills3[[#This Row],[refill_date]]+TableRefills3[[#This Row],[quantity_days]]</f>
        <v>45851</v>
      </c>
    </row>
    <row r="1444" spans="1:12" x14ac:dyDescent="0.25">
      <c r="A1444" t="s">
        <v>323</v>
      </c>
      <c r="B1444" t="s">
        <v>2811</v>
      </c>
      <c r="C1444" s="1">
        <v>45853</v>
      </c>
      <c r="D1444" s="9">
        <f t="shared" si="44"/>
        <v>4</v>
      </c>
      <c r="E1444">
        <v>30</v>
      </c>
      <c r="F1444" s="1">
        <f t="shared" si="45"/>
        <v>45821</v>
      </c>
      <c r="G1444" s="1">
        <f>IF(TableRefills3[[#This Row],[prev_refill_days]]="","",TableRefills3[[#This Row],[prev_refill_days]]+TableRefills3[[#This Row],[quantity_days]])</f>
        <v>45851</v>
      </c>
      <c r="H1444">
        <f>IF(TableRefills3[[#This Row],[prev_refill_end]]="","",TableRefills3[[#This Row],[refill_date]]-TableRefills3[[#This Row],[prev_refill_end]])</f>
        <v>2</v>
      </c>
      <c r="I1444">
        <f>IF(TableRefills3[[#This Row],[gap_days]]="",0,IF(TableRefills3[[#This Row],[gap_days]]&gt;30,1,0))</f>
        <v>0</v>
      </c>
      <c r="J1444">
        <f>_xlfn.MAXIFS(TableRefills3[discountinuation_flag], TableRefills3[patient_id], A1444)</f>
        <v>0</v>
      </c>
      <c r="K1444" s="1">
        <f>_xlfn.MINIFS(C:C,A:A,TableRefills3[[#This Row],[patient_id]])</f>
        <v>45762</v>
      </c>
      <c r="L1444" s="1">
        <f>TableRefills3[[#This Row],[refill_date]]+TableRefills3[[#This Row],[quantity_days]]</f>
        <v>45883</v>
      </c>
    </row>
    <row r="1445" spans="1:12" x14ac:dyDescent="0.25">
      <c r="A1445" t="s">
        <v>323</v>
      </c>
      <c r="B1445" t="s">
        <v>2811</v>
      </c>
      <c r="C1445" s="1">
        <v>45884</v>
      </c>
      <c r="D1445" s="9">
        <f t="shared" si="44"/>
        <v>5</v>
      </c>
      <c r="E1445">
        <v>30</v>
      </c>
      <c r="F1445" s="1">
        <f t="shared" si="45"/>
        <v>45853</v>
      </c>
      <c r="G1445" s="1">
        <f>IF(TableRefills3[[#This Row],[prev_refill_days]]="","",TableRefills3[[#This Row],[prev_refill_days]]+TableRefills3[[#This Row],[quantity_days]])</f>
        <v>45883</v>
      </c>
      <c r="H1445">
        <f>IF(TableRefills3[[#This Row],[prev_refill_end]]="","",TableRefills3[[#This Row],[refill_date]]-TableRefills3[[#This Row],[prev_refill_end]])</f>
        <v>1</v>
      </c>
      <c r="I1445">
        <f>IF(TableRefills3[[#This Row],[gap_days]]="",0,IF(TableRefills3[[#This Row],[gap_days]]&gt;30,1,0))</f>
        <v>0</v>
      </c>
      <c r="J1445">
        <f>_xlfn.MAXIFS(TableRefills3[discountinuation_flag], TableRefills3[patient_id], A1445)</f>
        <v>0</v>
      </c>
      <c r="K1445" s="1">
        <f>_xlfn.MINIFS(C:C,A:A,TableRefills3[[#This Row],[patient_id]])</f>
        <v>45762</v>
      </c>
      <c r="L1445" s="1">
        <f>TableRefills3[[#This Row],[refill_date]]+TableRefills3[[#This Row],[quantity_days]]</f>
        <v>45914</v>
      </c>
    </row>
    <row r="1446" spans="1:12" x14ac:dyDescent="0.25">
      <c r="A1446" t="s">
        <v>324</v>
      </c>
      <c r="B1446" t="s">
        <v>2817</v>
      </c>
      <c r="C1446" s="1">
        <v>45773</v>
      </c>
      <c r="D1446" s="9">
        <f t="shared" si="44"/>
        <v>1</v>
      </c>
      <c r="E1446">
        <v>28</v>
      </c>
      <c r="F1446" s="1" t="str">
        <f t="shared" si="45"/>
        <v/>
      </c>
      <c r="G1446" s="1" t="str">
        <f>IF(TableRefills3[[#This Row],[prev_refill_days]]="","",TableRefills3[[#This Row],[prev_refill_days]]+TableRefills3[[#This Row],[quantity_days]])</f>
        <v/>
      </c>
      <c r="H1446" t="str">
        <f>IF(TableRefills3[[#This Row],[prev_refill_end]]="","",TableRefills3[[#This Row],[refill_date]]-TableRefills3[[#This Row],[prev_refill_end]])</f>
        <v/>
      </c>
      <c r="I1446">
        <f>IF(TableRefills3[[#This Row],[gap_days]]="",0,IF(TableRefills3[[#This Row],[gap_days]]&gt;30,1,0))</f>
        <v>0</v>
      </c>
      <c r="J1446">
        <f>_xlfn.MAXIFS(TableRefills3[discountinuation_flag], TableRefills3[patient_id], A1446)</f>
        <v>0</v>
      </c>
      <c r="K1446" s="1">
        <f>_xlfn.MINIFS(C:C,A:A,TableRefills3[[#This Row],[patient_id]])</f>
        <v>45773</v>
      </c>
      <c r="L1446" s="1">
        <f>TableRefills3[[#This Row],[refill_date]]+TableRefills3[[#This Row],[quantity_days]]</f>
        <v>45801</v>
      </c>
    </row>
    <row r="1447" spans="1:12" x14ac:dyDescent="0.25">
      <c r="A1447" t="s">
        <v>324</v>
      </c>
      <c r="B1447" t="s">
        <v>2817</v>
      </c>
      <c r="C1447" s="1">
        <v>45802</v>
      </c>
      <c r="D1447" s="9">
        <f t="shared" si="44"/>
        <v>2</v>
      </c>
      <c r="E1447">
        <v>28</v>
      </c>
      <c r="F1447" s="1">
        <f t="shared" si="45"/>
        <v>45773</v>
      </c>
      <c r="G1447" s="1">
        <f>IF(TableRefills3[[#This Row],[prev_refill_days]]="","",TableRefills3[[#This Row],[prev_refill_days]]+TableRefills3[[#This Row],[quantity_days]])</f>
        <v>45801</v>
      </c>
      <c r="H1447">
        <f>IF(TableRefills3[[#This Row],[prev_refill_end]]="","",TableRefills3[[#This Row],[refill_date]]-TableRefills3[[#This Row],[prev_refill_end]])</f>
        <v>1</v>
      </c>
      <c r="I1447">
        <f>IF(TableRefills3[[#This Row],[gap_days]]="",0,IF(TableRefills3[[#This Row],[gap_days]]&gt;30,1,0))</f>
        <v>0</v>
      </c>
      <c r="J1447">
        <f>_xlfn.MAXIFS(TableRefills3[discountinuation_flag], TableRefills3[patient_id], A1447)</f>
        <v>0</v>
      </c>
      <c r="K1447" s="1">
        <f>_xlfn.MINIFS(C:C,A:A,TableRefills3[[#This Row],[patient_id]])</f>
        <v>45773</v>
      </c>
      <c r="L1447" s="1">
        <f>TableRefills3[[#This Row],[refill_date]]+TableRefills3[[#This Row],[quantity_days]]</f>
        <v>45830</v>
      </c>
    </row>
    <row r="1448" spans="1:12" x14ac:dyDescent="0.25">
      <c r="A1448" t="s">
        <v>324</v>
      </c>
      <c r="B1448" t="s">
        <v>2817</v>
      </c>
      <c r="C1448" s="1">
        <v>45832</v>
      </c>
      <c r="D1448" s="9">
        <f t="shared" si="44"/>
        <v>3</v>
      </c>
      <c r="E1448">
        <v>28</v>
      </c>
      <c r="F1448" s="1">
        <f t="shared" si="45"/>
        <v>45802</v>
      </c>
      <c r="G1448" s="1">
        <f>IF(TableRefills3[[#This Row],[prev_refill_days]]="","",TableRefills3[[#This Row],[prev_refill_days]]+TableRefills3[[#This Row],[quantity_days]])</f>
        <v>45830</v>
      </c>
      <c r="H1448">
        <f>IF(TableRefills3[[#This Row],[prev_refill_end]]="","",TableRefills3[[#This Row],[refill_date]]-TableRefills3[[#This Row],[prev_refill_end]])</f>
        <v>2</v>
      </c>
      <c r="I1448">
        <f>IF(TableRefills3[[#This Row],[gap_days]]="",0,IF(TableRefills3[[#This Row],[gap_days]]&gt;30,1,0))</f>
        <v>0</v>
      </c>
      <c r="J1448">
        <f>_xlfn.MAXIFS(TableRefills3[discountinuation_flag], TableRefills3[patient_id], A1448)</f>
        <v>0</v>
      </c>
      <c r="K1448" s="1">
        <f>_xlfn.MINIFS(C:C,A:A,TableRefills3[[#This Row],[patient_id]])</f>
        <v>45773</v>
      </c>
      <c r="L1448" s="1">
        <f>TableRefills3[[#This Row],[refill_date]]+TableRefills3[[#This Row],[quantity_days]]</f>
        <v>45860</v>
      </c>
    </row>
    <row r="1449" spans="1:12" x14ac:dyDescent="0.25">
      <c r="A1449" t="s">
        <v>324</v>
      </c>
      <c r="B1449" t="s">
        <v>2817</v>
      </c>
      <c r="C1449" s="1">
        <v>45858</v>
      </c>
      <c r="D1449" s="9">
        <f t="shared" si="44"/>
        <v>4</v>
      </c>
      <c r="E1449">
        <v>28</v>
      </c>
      <c r="F1449" s="1">
        <f t="shared" si="45"/>
        <v>45832</v>
      </c>
      <c r="G1449" s="1">
        <f>IF(TableRefills3[[#This Row],[prev_refill_days]]="","",TableRefills3[[#This Row],[prev_refill_days]]+TableRefills3[[#This Row],[quantity_days]])</f>
        <v>45860</v>
      </c>
      <c r="H1449">
        <f>IF(TableRefills3[[#This Row],[prev_refill_end]]="","",TableRefills3[[#This Row],[refill_date]]-TableRefills3[[#This Row],[prev_refill_end]])</f>
        <v>-2</v>
      </c>
      <c r="I1449">
        <f>IF(TableRefills3[[#This Row],[gap_days]]="",0,IF(TableRefills3[[#This Row],[gap_days]]&gt;30,1,0))</f>
        <v>0</v>
      </c>
      <c r="J1449">
        <f>_xlfn.MAXIFS(TableRefills3[discountinuation_flag], TableRefills3[patient_id], A1449)</f>
        <v>0</v>
      </c>
      <c r="K1449" s="1">
        <f>_xlfn.MINIFS(C:C,A:A,TableRefills3[[#This Row],[patient_id]])</f>
        <v>45773</v>
      </c>
      <c r="L1449" s="1">
        <f>TableRefills3[[#This Row],[refill_date]]+TableRefills3[[#This Row],[quantity_days]]</f>
        <v>45886</v>
      </c>
    </row>
    <row r="1450" spans="1:12" x14ac:dyDescent="0.25">
      <c r="A1450" t="s">
        <v>324</v>
      </c>
      <c r="B1450" t="s">
        <v>2817</v>
      </c>
      <c r="C1450" s="1">
        <v>45884</v>
      </c>
      <c r="D1450" s="9">
        <f t="shared" si="44"/>
        <v>5</v>
      </c>
      <c r="E1450">
        <v>28</v>
      </c>
      <c r="F1450" s="1">
        <f t="shared" si="45"/>
        <v>45858</v>
      </c>
      <c r="G1450" s="1">
        <f>IF(TableRefills3[[#This Row],[prev_refill_days]]="","",TableRefills3[[#This Row],[prev_refill_days]]+TableRefills3[[#This Row],[quantity_days]])</f>
        <v>45886</v>
      </c>
      <c r="H1450">
        <f>IF(TableRefills3[[#This Row],[prev_refill_end]]="","",TableRefills3[[#This Row],[refill_date]]-TableRefills3[[#This Row],[prev_refill_end]])</f>
        <v>-2</v>
      </c>
      <c r="I1450">
        <f>IF(TableRefills3[[#This Row],[gap_days]]="",0,IF(TableRefills3[[#This Row],[gap_days]]&gt;30,1,0))</f>
        <v>0</v>
      </c>
      <c r="J1450">
        <f>_xlfn.MAXIFS(TableRefills3[discountinuation_flag], TableRefills3[patient_id], A1450)</f>
        <v>0</v>
      </c>
      <c r="K1450" s="1">
        <f>_xlfn.MINIFS(C:C,A:A,TableRefills3[[#This Row],[patient_id]])</f>
        <v>45773</v>
      </c>
      <c r="L1450" s="1">
        <f>TableRefills3[[#This Row],[refill_date]]+TableRefills3[[#This Row],[quantity_days]]</f>
        <v>45912</v>
      </c>
    </row>
    <row r="1451" spans="1:12" x14ac:dyDescent="0.25">
      <c r="A1451" t="s">
        <v>324</v>
      </c>
      <c r="B1451" t="s">
        <v>2817</v>
      </c>
      <c r="C1451" s="1">
        <v>45915</v>
      </c>
      <c r="D1451" s="9">
        <f t="shared" si="44"/>
        <v>6</v>
      </c>
      <c r="E1451">
        <v>28</v>
      </c>
      <c r="F1451" s="1">
        <f t="shared" si="45"/>
        <v>45884</v>
      </c>
      <c r="G1451" s="1">
        <f>IF(TableRefills3[[#This Row],[prev_refill_days]]="","",TableRefills3[[#This Row],[prev_refill_days]]+TableRefills3[[#This Row],[quantity_days]])</f>
        <v>45912</v>
      </c>
      <c r="H1451">
        <f>IF(TableRefills3[[#This Row],[prev_refill_end]]="","",TableRefills3[[#This Row],[refill_date]]-TableRefills3[[#This Row],[prev_refill_end]])</f>
        <v>3</v>
      </c>
      <c r="I1451">
        <f>IF(TableRefills3[[#This Row],[gap_days]]="",0,IF(TableRefills3[[#This Row],[gap_days]]&gt;30,1,0))</f>
        <v>0</v>
      </c>
      <c r="J1451">
        <f>_xlfn.MAXIFS(TableRefills3[discountinuation_flag], TableRefills3[patient_id], A1451)</f>
        <v>0</v>
      </c>
      <c r="K1451" s="1">
        <f>_xlfn.MINIFS(C:C,A:A,TableRefills3[[#This Row],[patient_id]])</f>
        <v>45773</v>
      </c>
      <c r="L1451" s="1">
        <f>TableRefills3[[#This Row],[refill_date]]+TableRefills3[[#This Row],[quantity_days]]</f>
        <v>45943</v>
      </c>
    </row>
    <row r="1452" spans="1:12" x14ac:dyDescent="0.25">
      <c r="A1452" t="s">
        <v>325</v>
      </c>
      <c r="B1452" t="s">
        <v>2824</v>
      </c>
      <c r="C1452" s="1">
        <v>45768</v>
      </c>
      <c r="D1452" s="9">
        <f t="shared" si="44"/>
        <v>1</v>
      </c>
      <c r="E1452">
        <v>21</v>
      </c>
      <c r="F1452" s="1" t="str">
        <f t="shared" si="45"/>
        <v/>
      </c>
      <c r="G1452" s="1" t="str">
        <f>IF(TableRefills3[[#This Row],[prev_refill_days]]="","",TableRefills3[[#This Row],[prev_refill_days]]+TableRefills3[[#This Row],[quantity_days]])</f>
        <v/>
      </c>
      <c r="H1452" t="str">
        <f>IF(TableRefills3[[#This Row],[prev_refill_end]]="","",TableRefills3[[#This Row],[refill_date]]-TableRefills3[[#This Row],[prev_refill_end]])</f>
        <v/>
      </c>
      <c r="I1452">
        <f>IF(TableRefills3[[#This Row],[gap_days]]="",0,IF(TableRefills3[[#This Row],[gap_days]]&gt;30,1,0))</f>
        <v>0</v>
      </c>
      <c r="J1452">
        <f>_xlfn.MAXIFS(TableRefills3[discountinuation_flag], TableRefills3[patient_id], A1452)</f>
        <v>0</v>
      </c>
      <c r="K1452" s="1">
        <f>_xlfn.MINIFS(C:C,A:A,TableRefills3[[#This Row],[patient_id]])</f>
        <v>45768</v>
      </c>
      <c r="L1452" s="1">
        <f>TableRefills3[[#This Row],[refill_date]]+TableRefills3[[#This Row],[quantity_days]]</f>
        <v>45789</v>
      </c>
    </row>
    <row r="1453" spans="1:12" x14ac:dyDescent="0.25">
      <c r="A1453" t="s">
        <v>325</v>
      </c>
      <c r="B1453" t="s">
        <v>2824</v>
      </c>
      <c r="C1453" s="1">
        <v>45789</v>
      </c>
      <c r="D1453" s="9">
        <f t="shared" si="44"/>
        <v>2</v>
      </c>
      <c r="E1453">
        <v>21</v>
      </c>
      <c r="F1453" s="1">
        <f t="shared" si="45"/>
        <v>45768</v>
      </c>
      <c r="G1453" s="1">
        <f>IF(TableRefills3[[#This Row],[prev_refill_days]]="","",TableRefills3[[#This Row],[prev_refill_days]]+TableRefills3[[#This Row],[quantity_days]])</f>
        <v>45789</v>
      </c>
      <c r="H1453">
        <f>IF(TableRefills3[[#This Row],[prev_refill_end]]="","",TableRefills3[[#This Row],[refill_date]]-TableRefills3[[#This Row],[prev_refill_end]])</f>
        <v>0</v>
      </c>
      <c r="I1453">
        <f>IF(TableRefills3[[#This Row],[gap_days]]="",0,IF(TableRefills3[[#This Row],[gap_days]]&gt;30,1,0))</f>
        <v>0</v>
      </c>
      <c r="J1453">
        <f>_xlfn.MAXIFS(TableRefills3[discountinuation_flag], TableRefills3[patient_id], A1453)</f>
        <v>0</v>
      </c>
      <c r="K1453" s="1">
        <f>_xlfn.MINIFS(C:C,A:A,TableRefills3[[#This Row],[patient_id]])</f>
        <v>45768</v>
      </c>
      <c r="L1453" s="1">
        <f>TableRefills3[[#This Row],[refill_date]]+TableRefills3[[#This Row],[quantity_days]]</f>
        <v>45810</v>
      </c>
    </row>
    <row r="1454" spans="1:12" x14ac:dyDescent="0.25">
      <c r="A1454" t="s">
        <v>325</v>
      </c>
      <c r="B1454" t="s">
        <v>2824</v>
      </c>
      <c r="C1454" s="1">
        <v>45813</v>
      </c>
      <c r="D1454" s="9">
        <f t="shared" si="44"/>
        <v>3</v>
      </c>
      <c r="E1454">
        <v>21</v>
      </c>
      <c r="F1454" s="1">
        <f t="shared" si="45"/>
        <v>45789</v>
      </c>
      <c r="G1454" s="1">
        <f>IF(TableRefills3[[#This Row],[prev_refill_days]]="","",TableRefills3[[#This Row],[prev_refill_days]]+TableRefills3[[#This Row],[quantity_days]])</f>
        <v>45810</v>
      </c>
      <c r="H1454">
        <f>IF(TableRefills3[[#This Row],[prev_refill_end]]="","",TableRefills3[[#This Row],[refill_date]]-TableRefills3[[#This Row],[prev_refill_end]])</f>
        <v>3</v>
      </c>
      <c r="I1454">
        <f>IF(TableRefills3[[#This Row],[gap_days]]="",0,IF(TableRefills3[[#This Row],[gap_days]]&gt;30,1,0))</f>
        <v>0</v>
      </c>
      <c r="J1454">
        <f>_xlfn.MAXIFS(TableRefills3[discountinuation_flag], TableRefills3[patient_id], A1454)</f>
        <v>0</v>
      </c>
      <c r="K1454" s="1">
        <f>_xlfn.MINIFS(C:C,A:A,TableRefills3[[#This Row],[patient_id]])</f>
        <v>45768</v>
      </c>
      <c r="L1454" s="1">
        <f>TableRefills3[[#This Row],[refill_date]]+TableRefills3[[#This Row],[quantity_days]]</f>
        <v>45834</v>
      </c>
    </row>
    <row r="1455" spans="1:12" x14ac:dyDescent="0.25">
      <c r="A1455" t="s">
        <v>325</v>
      </c>
      <c r="B1455" t="s">
        <v>2824</v>
      </c>
      <c r="C1455" s="1">
        <v>45833</v>
      </c>
      <c r="D1455" s="9">
        <f t="shared" si="44"/>
        <v>4</v>
      </c>
      <c r="E1455">
        <v>21</v>
      </c>
      <c r="F1455" s="1">
        <f t="shared" si="45"/>
        <v>45813</v>
      </c>
      <c r="G1455" s="1">
        <f>IF(TableRefills3[[#This Row],[prev_refill_days]]="","",TableRefills3[[#This Row],[prev_refill_days]]+TableRefills3[[#This Row],[quantity_days]])</f>
        <v>45834</v>
      </c>
      <c r="H1455">
        <f>IF(TableRefills3[[#This Row],[prev_refill_end]]="","",TableRefills3[[#This Row],[refill_date]]-TableRefills3[[#This Row],[prev_refill_end]])</f>
        <v>-1</v>
      </c>
      <c r="I1455">
        <f>IF(TableRefills3[[#This Row],[gap_days]]="",0,IF(TableRefills3[[#This Row],[gap_days]]&gt;30,1,0))</f>
        <v>0</v>
      </c>
      <c r="J1455">
        <f>_xlfn.MAXIFS(TableRefills3[discountinuation_flag], TableRefills3[patient_id], A1455)</f>
        <v>0</v>
      </c>
      <c r="K1455" s="1">
        <f>_xlfn.MINIFS(C:C,A:A,TableRefills3[[#This Row],[patient_id]])</f>
        <v>45768</v>
      </c>
      <c r="L1455" s="1">
        <f>TableRefills3[[#This Row],[refill_date]]+TableRefills3[[#This Row],[quantity_days]]</f>
        <v>45854</v>
      </c>
    </row>
    <row r="1456" spans="1:12" x14ac:dyDescent="0.25">
      <c r="A1456" t="s">
        <v>325</v>
      </c>
      <c r="B1456" t="s">
        <v>2824</v>
      </c>
      <c r="C1456" s="1">
        <v>45852</v>
      </c>
      <c r="D1456" s="9">
        <f t="shared" si="44"/>
        <v>5</v>
      </c>
      <c r="E1456">
        <v>21</v>
      </c>
      <c r="F1456" s="1">
        <f t="shared" si="45"/>
        <v>45833</v>
      </c>
      <c r="G1456" s="1">
        <f>IF(TableRefills3[[#This Row],[prev_refill_days]]="","",TableRefills3[[#This Row],[prev_refill_days]]+TableRefills3[[#This Row],[quantity_days]])</f>
        <v>45854</v>
      </c>
      <c r="H1456">
        <f>IF(TableRefills3[[#This Row],[prev_refill_end]]="","",TableRefills3[[#This Row],[refill_date]]-TableRefills3[[#This Row],[prev_refill_end]])</f>
        <v>-2</v>
      </c>
      <c r="I1456">
        <f>IF(TableRefills3[[#This Row],[gap_days]]="",0,IF(TableRefills3[[#This Row],[gap_days]]&gt;30,1,0))</f>
        <v>0</v>
      </c>
      <c r="J1456">
        <f>_xlfn.MAXIFS(TableRefills3[discountinuation_flag], TableRefills3[patient_id], A1456)</f>
        <v>0</v>
      </c>
      <c r="K1456" s="1">
        <f>_xlfn.MINIFS(C:C,A:A,TableRefills3[[#This Row],[patient_id]])</f>
        <v>45768</v>
      </c>
      <c r="L1456" s="1">
        <f>TableRefills3[[#This Row],[refill_date]]+TableRefills3[[#This Row],[quantity_days]]</f>
        <v>45873</v>
      </c>
    </row>
    <row r="1457" spans="1:12" x14ac:dyDescent="0.25">
      <c r="A1457" t="s">
        <v>326</v>
      </c>
      <c r="B1457" t="s">
        <v>2830</v>
      </c>
      <c r="C1457" s="1">
        <v>45662</v>
      </c>
      <c r="D1457" s="9">
        <f t="shared" si="44"/>
        <v>1</v>
      </c>
      <c r="E1457">
        <v>28</v>
      </c>
      <c r="F1457" s="1" t="str">
        <f t="shared" si="45"/>
        <v/>
      </c>
      <c r="G1457" s="1" t="str">
        <f>IF(TableRefills3[[#This Row],[prev_refill_days]]="","",TableRefills3[[#This Row],[prev_refill_days]]+TableRefills3[[#This Row],[quantity_days]])</f>
        <v/>
      </c>
      <c r="H1457" t="str">
        <f>IF(TableRefills3[[#This Row],[prev_refill_end]]="","",TableRefills3[[#This Row],[refill_date]]-TableRefills3[[#This Row],[prev_refill_end]])</f>
        <v/>
      </c>
      <c r="I1457">
        <f>IF(TableRefills3[[#This Row],[gap_days]]="",0,IF(TableRefills3[[#This Row],[gap_days]]&gt;30,1,0))</f>
        <v>0</v>
      </c>
      <c r="J1457">
        <f>_xlfn.MAXIFS(TableRefills3[discountinuation_flag], TableRefills3[patient_id], A1457)</f>
        <v>0</v>
      </c>
      <c r="K1457" s="1">
        <f>_xlfn.MINIFS(C:C,A:A,TableRefills3[[#This Row],[patient_id]])</f>
        <v>45662</v>
      </c>
      <c r="L1457" s="1">
        <f>TableRefills3[[#This Row],[refill_date]]+TableRefills3[[#This Row],[quantity_days]]</f>
        <v>45690</v>
      </c>
    </row>
    <row r="1458" spans="1:12" x14ac:dyDescent="0.25">
      <c r="A1458" t="s">
        <v>326</v>
      </c>
      <c r="B1458" t="s">
        <v>2830</v>
      </c>
      <c r="C1458" s="1">
        <v>45691</v>
      </c>
      <c r="D1458" s="9">
        <f t="shared" si="44"/>
        <v>2</v>
      </c>
      <c r="E1458">
        <v>28</v>
      </c>
      <c r="F1458" s="1">
        <f t="shared" si="45"/>
        <v>45662</v>
      </c>
      <c r="G1458" s="1">
        <f>IF(TableRefills3[[#This Row],[prev_refill_days]]="","",TableRefills3[[#This Row],[prev_refill_days]]+TableRefills3[[#This Row],[quantity_days]])</f>
        <v>45690</v>
      </c>
      <c r="H1458">
        <f>IF(TableRefills3[[#This Row],[prev_refill_end]]="","",TableRefills3[[#This Row],[refill_date]]-TableRefills3[[#This Row],[prev_refill_end]])</f>
        <v>1</v>
      </c>
      <c r="I1458">
        <f>IF(TableRefills3[[#This Row],[gap_days]]="",0,IF(TableRefills3[[#This Row],[gap_days]]&gt;30,1,0))</f>
        <v>0</v>
      </c>
      <c r="J1458">
        <f>_xlfn.MAXIFS(TableRefills3[discountinuation_flag], TableRefills3[patient_id], A1458)</f>
        <v>0</v>
      </c>
      <c r="K1458" s="1">
        <f>_xlfn.MINIFS(C:C,A:A,TableRefills3[[#This Row],[patient_id]])</f>
        <v>45662</v>
      </c>
      <c r="L1458" s="1">
        <f>TableRefills3[[#This Row],[refill_date]]+TableRefills3[[#This Row],[quantity_days]]</f>
        <v>45719</v>
      </c>
    </row>
    <row r="1459" spans="1:12" x14ac:dyDescent="0.25">
      <c r="A1459" t="s">
        <v>326</v>
      </c>
      <c r="B1459" t="s">
        <v>2830</v>
      </c>
      <c r="C1459" s="1">
        <v>45719</v>
      </c>
      <c r="D1459" s="9">
        <f t="shared" si="44"/>
        <v>3</v>
      </c>
      <c r="E1459">
        <v>28</v>
      </c>
      <c r="F1459" s="1">
        <f t="shared" si="45"/>
        <v>45691</v>
      </c>
      <c r="G1459" s="1">
        <f>IF(TableRefills3[[#This Row],[prev_refill_days]]="","",TableRefills3[[#This Row],[prev_refill_days]]+TableRefills3[[#This Row],[quantity_days]])</f>
        <v>45719</v>
      </c>
      <c r="H1459">
        <f>IF(TableRefills3[[#This Row],[prev_refill_end]]="","",TableRefills3[[#This Row],[refill_date]]-TableRefills3[[#This Row],[prev_refill_end]])</f>
        <v>0</v>
      </c>
      <c r="I1459">
        <f>IF(TableRefills3[[#This Row],[gap_days]]="",0,IF(TableRefills3[[#This Row],[gap_days]]&gt;30,1,0))</f>
        <v>0</v>
      </c>
      <c r="J1459">
        <f>_xlfn.MAXIFS(TableRefills3[discountinuation_flag], TableRefills3[patient_id], A1459)</f>
        <v>0</v>
      </c>
      <c r="K1459" s="1">
        <f>_xlfn.MINIFS(C:C,A:A,TableRefills3[[#This Row],[patient_id]])</f>
        <v>45662</v>
      </c>
      <c r="L1459" s="1">
        <f>TableRefills3[[#This Row],[refill_date]]+TableRefills3[[#This Row],[quantity_days]]</f>
        <v>45747</v>
      </c>
    </row>
    <row r="1460" spans="1:12" x14ac:dyDescent="0.25">
      <c r="A1460" t="s">
        <v>326</v>
      </c>
      <c r="B1460" t="s">
        <v>2830</v>
      </c>
      <c r="C1460" s="1">
        <v>45748</v>
      </c>
      <c r="D1460" s="9">
        <f t="shared" si="44"/>
        <v>4</v>
      </c>
      <c r="E1460">
        <v>28</v>
      </c>
      <c r="F1460" s="1">
        <f t="shared" si="45"/>
        <v>45719</v>
      </c>
      <c r="G1460" s="1">
        <f>IF(TableRefills3[[#This Row],[prev_refill_days]]="","",TableRefills3[[#This Row],[prev_refill_days]]+TableRefills3[[#This Row],[quantity_days]])</f>
        <v>45747</v>
      </c>
      <c r="H1460">
        <f>IF(TableRefills3[[#This Row],[prev_refill_end]]="","",TableRefills3[[#This Row],[refill_date]]-TableRefills3[[#This Row],[prev_refill_end]])</f>
        <v>1</v>
      </c>
      <c r="I1460">
        <f>IF(TableRefills3[[#This Row],[gap_days]]="",0,IF(TableRefills3[[#This Row],[gap_days]]&gt;30,1,0))</f>
        <v>0</v>
      </c>
      <c r="J1460">
        <f>_xlfn.MAXIFS(TableRefills3[discountinuation_flag], TableRefills3[patient_id], A1460)</f>
        <v>0</v>
      </c>
      <c r="K1460" s="1">
        <f>_xlfn.MINIFS(C:C,A:A,TableRefills3[[#This Row],[patient_id]])</f>
        <v>45662</v>
      </c>
      <c r="L1460" s="1">
        <f>TableRefills3[[#This Row],[refill_date]]+TableRefills3[[#This Row],[quantity_days]]</f>
        <v>45776</v>
      </c>
    </row>
    <row r="1461" spans="1:12" x14ac:dyDescent="0.25">
      <c r="A1461" t="s">
        <v>326</v>
      </c>
      <c r="B1461" t="s">
        <v>2830</v>
      </c>
      <c r="C1461" s="1">
        <v>45776</v>
      </c>
      <c r="D1461" s="9">
        <f t="shared" si="44"/>
        <v>5</v>
      </c>
      <c r="E1461">
        <v>28</v>
      </c>
      <c r="F1461" s="1">
        <f t="shared" si="45"/>
        <v>45748</v>
      </c>
      <c r="G1461" s="1">
        <f>IF(TableRefills3[[#This Row],[prev_refill_days]]="","",TableRefills3[[#This Row],[prev_refill_days]]+TableRefills3[[#This Row],[quantity_days]])</f>
        <v>45776</v>
      </c>
      <c r="H1461">
        <f>IF(TableRefills3[[#This Row],[prev_refill_end]]="","",TableRefills3[[#This Row],[refill_date]]-TableRefills3[[#This Row],[prev_refill_end]])</f>
        <v>0</v>
      </c>
      <c r="I1461">
        <f>IF(TableRefills3[[#This Row],[gap_days]]="",0,IF(TableRefills3[[#This Row],[gap_days]]&gt;30,1,0))</f>
        <v>0</v>
      </c>
      <c r="J1461">
        <f>_xlfn.MAXIFS(TableRefills3[discountinuation_flag], TableRefills3[patient_id], A1461)</f>
        <v>0</v>
      </c>
      <c r="K1461" s="1">
        <f>_xlfn.MINIFS(C:C,A:A,TableRefills3[[#This Row],[patient_id]])</f>
        <v>45662</v>
      </c>
      <c r="L1461" s="1">
        <f>TableRefills3[[#This Row],[refill_date]]+TableRefills3[[#This Row],[quantity_days]]</f>
        <v>45804</v>
      </c>
    </row>
    <row r="1462" spans="1:12" x14ac:dyDescent="0.25">
      <c r="A1462" t="s">
        <v>327</v>
      </c>
      <c r="B1462" t="s">
        <v>2836</v>
      </c>
      <c r="C1462" s="1">
        <v>45830</v>
      </c>
      <c r="D1462" s="9">
        <f t="shared" si="44"/>
        <v>1</v>
      </c>
      <c r="E1462">
        <v>28</v>
      </c>
      <c r="F1462" s="1" t="str">
        <f t="shared" si="45"/>
        <v/>
      </c>
      <c r="G1462" s="1" t="str">
        <f>IF(TableRefills3[[#This Row],[prev_refill_days]]="","",TableRefills3[[#This Row],[prev_refill_days]]+TableRefills3[[#This Row],[quantity_days]])</f>
        <v/>
      </c>
      <c r="H1462" t="str">
        <f>IF(TableRefills3[[#This Row],[prev_refill_end]]="","",TableRefills3[[#This Row],[refill_date]]-TableRefills3[[#This Row],[prev_refill_end]])</f>
        <v/>
      </c>
      <c r="I1462">
        <f>IF(TableRefills3[[#This Row],[gap_days]]="",0,IF(TableRefills3[[#This Row],[gap_days]]&gt;30,1,0))</f>
        <v>0</v>
      </c>
      <c r="J1462">
        <f>_xlfn.MAXIFS(TableRefills3[discountinuation_flag], TableRefills3[patient_id], A1462)</f>
        <v>0</v>
      </c>
      <c r="K1462" s="1">
        <f>_xlfn.MINIFS(C:C,A:A,TableRefills3[[#This Row],[patient_id]])</f>
        <v>45830</v>
      </c>
      <c r="L1462" s="1">
        <f>TableRefills3[[#This Row],[refill_date]]+TableRefills3[[#This Row],[quantity_days]]</f>
        <v>45858</v>
      </c>
    </row>
    <row r="1463" spans="1:12" x14ac:dyDescent="0.25">
      <c r="A1463" t="s">
        <v>327</v>
      </c>
      <c r="B1463" t="s">
        <v>2836</v>
      </c>
      <c r="C1463" s="1">
        <v>45861</v>
      </c>
      <c r="D1463" s="9">
        <f t="shared" si="44"/>
        <v>2</v>
      </c>
      <c r="E1463">
        <v>28</v>
      </c>
      <c r="F1463" s="1">
        <f t="shared" si="45"/>
        <v>45830</v>
      </c>
      <c r="G1463" s="1">
        <f>IF(TableRefills3[[#This Row],[prev_refill_days]]="","",TableRefills3[[#This Row],[prev_refill_days]]+TableRefills3[[#This Row],[quantity_days]])</f>
        <v>45858</v>
      </c>
      <c r="H1463">
        <f>IF(TableRefills3[[#This Row],[prev_refill_end]]="","",TableRefills3[[#This Row],[refill_date]]-TableRefills3[[#This Row],[prev_refill_end]])</f>
        <v>3</v>
      </c>
      <c r="I1463">
        <f>IF(TableRefills3[[#This Row],[gap_days]]="",0,IF(TableRefills3[[#This Row],[gap_days]]&gt;30,1,0))</f>
        <v>0</v>
      </c>
      <c r="J1463">
        <f>_xlfn.MAXIFS(TableRefills3[discountinuation_flag], TableRefills3[patient_id], A1463)</f>
        <v>0</v>
      </c>
      <c r="K1463" s="1">
        <f>_xlfn.MINIFS(C:C,A:A,TableRefills3[[#This Row],[patient_id]])</f>
        <v>45830</v>
      </c>
      <c r="L1463" s="1">
        <f>TableRefills3[[#This Row],[refill_date]]+TableRefills3[[#This Row],[quantity_days]]</f>
        <v>45889</v>
      </c>
    </row>
    <row r="1464" spans="1:12" x14ac:dyDescent="0.25">
      <c r="A1464" t="s">
        <v>327</v>
      </c>
      <c r="B1464" t="s">
        <v>2836</v>
      </c>
      <c r="C1464" s="1">
        <v>45888</v>
      </c>
      <c r="D1464" s="9">
        <f t="shared" si="44"/>
        <v>3</v>
      </c>
      <c r="E1464">
        <v>28</v>
      </c>
      <c r="F1464" s="1">
        <f t="shared" si="45"/>
        <v>45861</v>
      </c>
      <c r="G1464" s="1">
        <f>IF(TableRefills3[[#This Row],[prev_refill_days]]="","",TableRefills3[[#This Row],[prev_refill_days]]+TableRefills3[[#This Row],[quantity_days]])</f>
        <v>45889</v>
      </c>
      <c r="H1464">
        <f>IF(TableRefills3[[#This Row],[prev_refill_end]]="","",TableRefills3[[#This Row],[refill_date]]-TableRefills3[[#This Row],[prev_refill_end]])</f>
        <v>-1</v>
      </c>
      <c r="I1464">
        <f>IF(TableRefills3[[#This Row],[gap_days]]="",0,IF(TableRefills3[[#This Row],[gap_days]]&gt;30,1,0))</f>
        <v>0</v>
      </c>
      <c r="J1464">
        <f>_xlfn.MAXIFS(TableRefills3[discountinuation_flag], TableRefills3[patient_id], A1464)</f>
        <v>0</v>
      </c>
      <c r="K1464" s="1">
        <f>_xlfn.MINIFS(C:C,A:A,TableRefills3[[#This Row],[patient_id]])</f>
        <v>45830</v>
      </c>
      <c r="L1464" s="1">
        <f>TableRefills3[[#This Row],[refill_date]]+TableRefills3[[#This Row],[quantity_days]]</f>
        <v>45916</v>
      </c>
    </row>
    <row r="1465" spans="1:12" x14ac:dyDescent="0.25">
      <c r="A1465" t="s">
        <v>327</v>
      </c>
      <c r="B1465" t="s">
        <v>2836</v>
      </c>
      <c r="C1465" s="1">
        <v>45916</v>
      </c>
      <c r="D1465" s="9">
        <f t="shared" si="44"/>
        <v>4</v>
      </c>
      <c r="E1465">
        <v>28</v>
      </c>
      <c r="F1465" s="1">
        <f t="shared" si="45"/>
        <v>45888</v>
      </c>
      <c r="G1465" s="1">
        <f>IF(TableRefills3[[#This Row],[prev_refill_days]]="","",TableRefills3[[#This Row],[prev_refill_days]]+TableRefills3[[#This Row],[quantity_days]])</f>
        <v>45916</v>
      </c>
      <c r="H1465">
        <f>IF(TableRefills3[[#This Row],[prev_refill_end]]="","",TableRefills3[[#This Row],[refill_date]]-TableRefills3[[#This Row],[prev_refill_end]])</f>
        <v>0</v>
      </c>
      <c r="I1465">
        <f>IF(TableRefills3[[#This Row],[gap_days]]="",0,IF(TableRefills3[[#This Row],[gap_days]]&gt;30,1,0))</f>
        <v>0</v>
      </c>
      <c r="J1465">
        <f>_xlfn.MAXIFS(TableRefills3[discountinuation_flag], TableRefills3[patient_id], A1465)</f>
        <v>0</v>
      </c>
      <c r="K1465" s="1">
        <f>_xlfn.MINIFS(C:C,A:A,TableRefills3[[#This Row],[patient_id]])</f>
        <v>45830</v>
      </c>
      <c r="L1465" s="1">
        <f>TableRefills3[[#This Row],[refill_date]]+TableRefills3[[#This Row],[quantity_days]]</f>
        <v>45944</v>
      </c>
    </row>
    <row r="1466" spans="1:12" x14ac:dyDescent="0.25">
      <c r="A1466" t="s">
        <v>327</v>
      </c>
      <c r="B1466" t="s">
        <v>2836</v>
      </c>
      <c r="C1466" s="1">
        <v>45942</v>
      </c>
      <c r="D1466" s="9">
        <f t="shared" si="44"/>
        <v>5</v>
      </c>
      <c r="E1466">
        <v>28</v>
      </c>
      <c r="F1466" s="1">
        <f t="shared" si="45"/>
        <v>45916</v>
      </c>
      <c r="G1466" s="1">
        <f>IF(TableRefills3[[#This Row],[prev_refill_days]]="","",TableRefills3[[#This Row],[prev_refill_days]]+TableRefills3[[#This Row],[quantity_days]])</f>
        <v>45944</v>
      </c>
      <c r="H1466">
        <f>IF(TableRefills3[[#This Row],[prev_refill_end]]="","",TableRefills3[[#This Row],[refill_date]]-TableRefills3[[#This Row],[prev_refill_end]])</f>
        <v>-2</v>
      </c>
      <c r="I1466">
        <f>IF(TableRefills3[[#This Row],[gap_days]]="",0,IF(TableRefills3[[#This Row],[gap_days]]&gt;30,1,0))</f>
        <v>0</v>
      </c>
      <c r="J1466">
        <f>_xlfn.MAXIFS(TableRefills3[discountinuation_flag], TableRefills3[patient_id], A1466)</f>
        <v>0</v>
      </c>
      <c r="K1466" s="1">
        <f>_xlfn.MINIFS(C:C,A:A,TableRefills3[[#This Row],[patient_id]])</f>
        <v>45830</v>
      </c>
      <c r="L1466" s="1">
        <f>TableRefills3[[#This Row],[refill_date]]+TableRefills3[[#This Row],[quantity_days]]</f>
        <v>45970</v>
      </c>
    </row>
    <row r="1467" spans="1:12" x14ac:dyDescent="0.25">
      <c r="A1467" t="s">
        <v>327</v>
      </c>
      <c r="B1467" t="s">
        <v>2836</v>
      </c>
      <c r="C1467" s="1">
        <v>45968</v>
      </c>
      <c r="D1467" s="9">
        <f t="shared" si="44"/>
        <v>6</v>
      </c>
      <c r="E1467">
        <v>28</v>
      </c>
      <c r="F1467" s="1">
        <f t="shared" si="45"/>
        <v>45942</v>
      </c>
      <c r="G1467" s="1">
        <f>IF(TableRefills3[[#This Row],[prev_refill_days]]="","",TableRefills3[[#This Row],[prev_refill_days]]+TableRefills3[[#This Row],[quantity_days]])</f>
        <v>45970</v>
      </c>
      <c r="H1467">
        <f>IF(TableRefills3[[#This Row],[prev_refill_end]]="","",TableRefills3[[#This Row],[refill_date]]-TableRefills3[[#This Row],[prev_refill_end]])</f>
        <v>-2</v>
      </c>
      <c r="I1467">
        <f>IF(TableRefills3[[#This Row],[gap_days]]="",0,IF(TableRefills3[[#This Row],[gap_days]]&gt;30,1,0))</f>
        <v>0</v>
      </c>
      <c r="J1467">
        <f>_xlfn.MAXIFS(TableRefills3[discountinuation_flag], TableRefills3[patient_id], A1467)</f>
        <v>0</v>
      </c>
      <c r="K1467" s="1">
        <f>_xlfn.MINIFS(C:C,A:A,TableRefills3[[#This Row],[patient_id]])</f>
        <v>45830</v>
      </c>
      <c r="L1467" s="1">
        <f>TableRefills3[[#This Row],[refill_date]]+TableRefills3[[#This Row],[quantity_days]]</f>
        <v>45996</v>
      </c>
    </row>
    <row r="1468" spans="1:12" x14ac:dyDescent="0.25">
      <c r="A1468" t="s">
        <v>328</v>
      </c>
      <c r="B1468" t="s">
        <v>2843</v>
      </c>
      <c r="C1468" s="1">
        <v>45794</v>
      </c>
      <c r="D1468" s="9">
        <f t="shared" si="44"/>
        <v>1</v>
      </c>
      <c r="E1468">
        <v>21</v>
      </c>
      <c r="F1468" s="1" t="str">
        <f t="shared" si="45"/>
        <v/>
      </c>
      <c r="G1468" s="1" t="str">
        <f>IF(TableRefills3[[#This Row],[prev_refill_days]]="","",TableRefills3[[#This Row],[prev_refill_days]]+TableRefills3[[#This Row],[quantity_days]])</f>
        <v/>
      </c>
      <c r="H1468" t="str">
        <f>IF(TableRefills3[[#This Row],[prev_refill_end]]="","",TableRefills3[[#This Row],[refill_date]]-TableRefills3[[#This Row],[prev_refill_end]])</f>
        <v/>
      </c>
      <c r="I1468">
        <f>IF(TableRefills3[[#This Row],[gap_days]]="",0,IF(TableRefills3[[#This Row],[gap_days]]&gt;30,1,0))</f>
        <v>0</v>
      </c>
      <c r="J1468">
        <f>_xlfn.MAXIFS(TableRefills3[discountinuation_flag], TableRefills3[patient_id], A1468)</f>
        <v>0</v>
      </c>
      <c r="K1468" s="1">
        <f>_xlfn.MINIFS(C:C,A:A,TableRefills3[[#This Row],[patient_id]])</f>
        <v>45794</v>
      </c>
      <c r="L1468" s="1">
        <f>TableRefills3[[#This Row],[refill_date]]+TableRefills3[[#This Row],[quantity_days]]</f>
        <v>45815</v>
      </c>
    </row>
    <row r="1469" spans="1:12" x14ac:dyDescent="0.25">
      <c r="A1469" t="s">
        <v>328</v>
      </c>
      <c r="B1469" t="s">
        <v>2843</v>
      </c>
      <c r="C1469" s="1">
        <v>45814</v>
      </c>
      <c r="D1469" s="9">
        <f t="shared" si="44"/>
        <v>2</v>
      </c>
      <c r="E1469">
        <v>21</v>
      </c>
      <c r="F1469" s="1">
        <f t="shared" si="45"/>
        <v>45794</v>
      </c>
      <c r="G1469" s="1">
        <f>IF(TableRefills3[[#This Row],[prev_refill_days]]="","",TableRefills3[[#This Row],[prev_refill_days]]+TableRefills3[[#This Row],[quantity_days]])</f>
        <v>45815</v>
      </c>
      <c r="H1469">
        <f>IF(TableRefills3[[#This Row],[prev_refill_end]]="","",TableRefills3[[#This Row],[refill_date]]-TableRefills3[[#This Row],[prev_refill_end]])</f>
        <v>-1</v>
      </c>
      <c r="I1469">
        <f>IF(TableRefills3[[#This Row],[gap_days]]="",0,IF(TableRefills3[[#This Row],[gap_days]]&gt;30,1,0))</f>
        <v>0</v>
      </c>
      <c r="J1469">
        <f>_xlfn.MAXIFS(TableRefills3[discountinuation_flag], TableRefills3[patient_id], A1469)</f>
        <v>0</v>
      </c>
      <c r="K1469" s="1">
        <f>_xlfn.MINIFS(C:C,A:A,TableRefills3[[#This Row],[patient_id]])</f>
        <v>45794</v>
      </c>
      <c r="L1469" s="1">
        <f>TableRefills3[[#This Row],[refill_date]]+TableRefills3[[#This Row],[quantity_days]]</f>
        <v>45835</v>
      </c>
    </row>
    <row r="1470" spans="1:12" x14ac:dyDescent="0.25">
      <c r="A1470" t="s">
        <v>328</v>
      </c>
      <c r="B1470" t="s">
        <v>2843</v>
      </c>
      <c r="C1470" s="1">
        <v>45836</v>
      </c>
      <c r="D1470" s="9">
        <f t="shared" si="44"/>
        <v>3</v>
      </c>
      <c r="E1470">
        <v>21</v>
      </c>
      <c r="F1470" s="1">
        <f t="shared" si="45"/>
        <v>45814</v>
      </c>
      <c r="G1470" s="1">
        <f>IF(TableRefills3[[#This Row],[prev_refill_days]]="","",TableRefills3[[#This Row],[prev_refill_days]]+TableRefills3[[#This Row],[quantity_days]])</f>
        <v>45835</v>
      </c>
      <c r="H1470">
        <f>IF(TableRefills3[[#This Row],[prev_refill_end]]="","",TableRefills3[[#This Row],[refill_date]]-TableRefills3[[#This Row],[prev_refill_end]])</f>
        <v>1</v>
      </c>
      <c r="I1470">
        <f>IF(TableRefills3[[#This Row],[gap_days]]="",0,IF(TableRefills3[[#This Row],[gap_days]]&gt;30,1,0))</f>
        <v>0</v>
      </c>
      <c r="J1470">
        <f>_xlfn.MAXIFS(TableRefills3[discountinuation_flag], TableRefills3[patient_id], A1470)</f>
        <v>0</v>
      </c>
      <c r="K1470" s="1">
        <f>_xlfn.MINIFS(C:C,A:A,TableRefills3[[#This Row],[patient_id]])</f>
        <v>45794</v>
      </c>
      <c r="L1470" s="1">
        <f>TableRefills3[[#This Row],[refill_date]]+TableRefills3[[#This Row],[quantity_days]]</f>
        <v>45857</v>
      </c>
    </row>
    <row r="1471" spans="1:12" x14ac:dyDescent="0.25">
      <c r="A1471" t="s">
        <v>328</v>
      </c>
      <c r="B1471" t="s">
        <v>2843</v>
      </c>
      <c r="C1471" s="1">
        <v>45860</v>
      </c>
      <c r="D1471" s="9">
        <f t="shared" si="44"/>
        <v>4</v>
      </c>
      <c r="E1471">
        <v>21</v>
      </c>
      <c r="F1471" s="1">
        <f t="shared" si="45"/>
        <v>45836</v>
      </c>
      <c r="G1471" s="1">
        <f>IF(TableRefills3[[#This Row],[prev_refill_days]]="","",TableRefills3[[#This Row],[prev_refill_days]]+TableRefills3[[#This Row],[quantity_days]])</f>
        <v>45857</v>
      </c>
      <c r="H1471">
        <f>IF(TableRefills3[[#This Row],[prev_refill_end]]="","",TableRefills3[[#This Row],[refill_date]]-TableRefills3[[#This Row],[prev_refill_end]])</f>
        <v>3</v>
      </c>
      <c r="I1471">
        <f>IF(TableRefills3[[#This Row],[gap_days]]="",0,IF(TableRefills3[[#This Row],[gap_days]]&gt;30,1,0))</f>
        <v>0</v>
      </c>
      <c r="J1471">
        <f>_xlfn.MAXIFS(TableRefills3[discountinuation_flag], TableRefills3[patient_id], A1471)</f>
        <v>0</v>
      </c>
      <c r="K1471" s="1">
        <f>_xlfn.MINIFS(C:C,A:A,TableRefills3[[#This Row],[patient_id]])</f>
        <v>45794</v>
      </c>
      <c r="L1471" s="1">
        <f>TableRefills3[[#This Row],[refill_date]]+TableRefills3[[#This Row],[quantity_days]]</f>
        <v>45881</v>
      </c>
    </row>
    <row r="1472" spans="1:12" x14ac:dyDescent="0.25">
      <c r="A1472" t="s">
        <v>328</v>
      </c>
      <c r="B1472" t="s">
        <v>2843</v>
      </c>
      <c r="C1472" s="1">
        <v>45879</v>
      </c>
      <c r="D1472" s="9">
        <f t="shared" si="44"/>
        <v>5</v>
      </c>
      <c r="E1472">
        <v>21</v>
      </c>
      <c r="F1472" s="1">
        <f t="shared" si="45"/>
        <v>45860</v>
      </c>
      <c r="G1472" s="1">
        <f>IF(TableRefills3[[#This Row],[prev_refill_days]]="","",TableRefills3[[#This Row],[prev_refill_days]]+TableRefills3[[#This Row],[quantity_days]])</f>
        <v>45881</v>
      </c>
      <c r="H1472">
        <f>IF(TableRefills3[[#This Row],[prev_refill_end]]="","",TableRefills3[[#This Row],[refill_date]]-TableRefills3[[#This Row],[prev_refill_end]])</f>
        <v>-2</v>
      </c>
      <c r="I1472">
        <f>IF(TableRefills3[[#This Row],[gap_days]]="",0,IF(TableRefills3[[#This Row],[gap_days]]&gt;30,1,0))</f>
        <v>0</v>
      </c>
      <c r="J1472">
        <f>_xlfn.MAXIFS(TableRefills3[discountinuation_flag], TableRefills3[patient_id], A1472)</f>
        <v>0</v>
      </c>
      <c r="K1472" s="1">
        <f>_xlfn.MINIFS(C:C,A:A,TableRefills3[[#This Row],[patient_id]])</f>
        <v>45794</v>
      </c>
      <c r="L1472" s="1">
        <f>TableRefills3[[#This Row],[refill_date]]+TableRefills3[[#This Row],[quantity_days]]</f>
        <v>45900</v>
      </c>
    </row>
    <row r="1473" spans="1:12" x14ac:dyDescent="0.25">
      <c r="A1473" t="s">
        <v>329</v>
      </c>
      <c r="B1473" t="s">
        <v>2849</v>
      </c>
      <c r="C1473" s="1">
        <v>45822</v>
      </c>
      <c r="D1473" s="9">
        <f t="shared" si="44"/>
        <v>1</v>
      </c>
      <c r="E1473">
        <v>21</v>
      </c>
      <c r="F1473" s="1" t="str">
        <f t="shared" si="45"/>
        <v/>
      </c>
      <c r="G1473" s="1" t="str">
        <f>IF(TableRefills3[[#This Row],[prev_refill_days]]="","",TableRefills3[[#This Row],[prev_refill_days]]+TableRefills3[[#This Row],[quantity_days]])</f>
        <v/>
      </c>
      <c r="H1473" t="str">
        <f>IF(TableRefills3[[#This Row],[prev_refill_end]]="","",TableRefills3[[#This Row],[refill_date]]-TableRefills3[[#This Row],[prev_refill_end]])</f>
        <v/>
      </c>
      <c r="I1473">
        <f>IF(TableRefills3[[#This Row],[gap_days]]="",0,IF(TableRefills3[[#This Row],[gap_days]]&gt;30,1,0))</f>
        <v>0</v>
      </c>
      <c r="J1473">
        <f>_xlfn.MAXIFS(TableRefills3[discountinuation_flag], TableRefills3[patient_id], A1473)</f>
        <v>0</v>
      </c>
      <c r="K1473" s="1">
        <f>_xlfn.MINIFS(C:C,A:A,TableRefills3[[#This Row],[patient_id]])</f>
        <v>45822</v>
      </c>
      <c r="L1473" s="1">
        <f>TableRefills3[[#This Row],[refill_date]]+TableRefills3[[#This Row],[quantity_days]]</f>
        <v>45843</v>
      </c>
    </row>
    <row r="1474" spans="1:12" x14ac:dyDescent="0.25">
      <c r="A1474" t="s">
        <v>329</v>
      </c>
      <c r="B1474" t="s">
        <v>2849</v>
      </c>
      <c r="C1474" s="1">
        <v>45844</v>
      </c>
      <c r="D1474" s="9">
        <f t="shared" ref="D1474:D1537" si="46">IF(A1474=A1473, D1473+1, 1)</f>
        <v>2</v>
      </c>
      <c r="E1474">
        <v>21</v>
      </c>
      <c r="F1474" s="1">
        <f t="shared" ref="F1474:F1537" si="47">IF(A1473=A1474,C1473,"")</f>
        <v>45822</v>
      </c>
      <c r="G1474" s="1">
        <f>IF(TableRefills3[[#This Row],[prev_refill_days]]="","",TableRefills3[[#This Row],[prev_refill_days]]+TableRefills3[[#This Row],[quantity_days]])</f>
        <v>45843</v>
      </c>
      <c r="H1474">
        <f>IF(TableRefills3[[#This Row],[prev_refill_end]]="","",TableRefills3[[#This Row],[refill_date]]-TableRefills3[[#This Row],[prev_refill_end]])</f>
        <v>1</v>
      </c>
      <c r="I1474">
        <f>IF(TableRefills3[[#This Row],[gap_days]]="",0,IF(TableRefills3[[#This Row],[gap_days]]&gt;30,1,0))</f>
        <v>0</v>
      </c>
      <c r="J1474">
        <f>_xlfn.MAXIFS(TableRefills3[discountinuation_flag], TableRefills3[patient_id], A1474)</f>
        <v>0</v>
      </c>
      <c r="K1474" s="1">
        <f>_xlfn.MINIFS(C:C,A:A,TableRefills3[[#This Row],[patient_id]])</f>
        <v>45822</v>
      </c>
      <c r="L1474" s="1">
        <f>TableRefills3[[#This Row],[refill_date]]+TableRefills3[[#This Row],[quantity_days]]</f>
        <v>45865</v>
      </c>
    </row>
    <row r="1475" spans="1:12" x14ac:dyDescent="0.25">
      <c r="A1475" t="s">
        <v>329</v>
      </c>
      <c r="B1475" t="s">
        <v>2849</v>
      </c>
      <c r="C1475" s="1">
        <v>45864</v>
      </c>
      <c r="D1475" s="9">
        <f t="shared" si="46"/>
        <v>3</v>
      </c>
      <c r="E1475">
        <v>21</v>
      </c>
      <c r="F1475" s="1">
        <f t="shared" si="47"/>
        <v>45844</v>
      </c>
      <c r="G1475" s="1">
        <f>IF(TableRefills3[[#This Row],[prev_refill_days]]="","",TableRefills3[[#This Row],[prev_refill_days]]+TableRefills3[[#This Row],[quantity_days]])</f>
        <v>45865</v>
      </c>
      <c r="H1475">
        <f>IF(TableRefills3[[#This Row],[prev_refill_end]]="","",TableRefills3[[#This Row],[refill_date]]-TableRefills3[[#This Row],[prev_refill_end]])</f>
        <v>-1</v>
      </c>
      <c r="I1475">
        <f>IF(TableRefills3[[#This Row],[gap_days]]="",0,IF(TableRefills3[[#This Row],[gap_days]]&gt;30,1,0))</f>
        <v>0</v>
      </c>
      <c r="J1475">
        <f>_xlfn.MAXIFS(TableRefills3[discountinuation_flag], TableRefills3[patient_id], A1475)</f>
        <v>0</v>
      </c>
      <c r="K1475" s="1">
        <f>_xlfn.MINIFS(C:C,A:A,TableRefills3[[#This Row],[patient_id]])</f>
        <v>45822</v>
      </c>
      <c r="L1475" s="1">
        <f>TableRefills3[[#This Row],[refill_date]]+TableRefills3[[#This Row],[quantity_days]]</f>
        <v>45885</v>
      </c>
    </row>
    <row r="1476" spans="1:12" x14ac:dyDescent="0.25">
      <c r="A1476" t="s">
        <v>329</v>
      </c>
      <c r="B1476" t="s">
        <v>2849</v>
      </c>
      <c r="C1476" s="1">
        <v>45887</v>
      </c>
      <c r="D1476" s="9">
        <f t="shared" si="46"/>
        <v>4</v>
      </c>
      <c r="E1476">
        <v>21</v>
      </c>
      <c r="F1476" s="1">
        <f t="shared" si="47"/>
        <v>45864</v>
      </c>
      <c r="G1476" s="1">
        <f>IF(TableRefills3[[#This Row],[prev_refill_days]]="","",TableRefills3[[#This Row],[prev_refill_days]]+TableRefills3[[#This Row],[quantity_days]])</f>
        <v>45885</v>
      </c>
      <c r="H1476">
        <f>IF(TableRefills3[[#This Row],[prev_refill_end]]="","",TableRefills3[[#This Row],[refill_date]]-TableRefills3[[#This Row],[prev_refill_end]])</f>
        <v>2</v>
      </c>
      <c r="I1476">
        <f>IF(TableRefills3[[#This Row],[gap_days]]="",0,IF(TableRefills3[[#This Row],[gap_days]]&gt;30,1,0))</f>
        <v>0</v>
      </c>
      <c r="J1476">
        <f>_xlfn.MAXIFS(TableRefills3[discountinuation_flag], TableRefills3[patient_id], A1476)</f>
        <v>0</v>
      </c>
      <c r="K1476" s="1">
        <f>_xlfn.MINIFS(C:C,A:A,TableRefills3[[#This Row],[patient_id]])</f>
        <v>45822</v>
      </c>
      <c r="L1476" s="1">
        <f>TableRefills3[[#This Row],[refill_date]]+TableRefills3[[#This Row],[quantity_days]]</f>
        <v>45908</v>
      </c>
    </row>
    <row r="1477" spans="1:12" x14ac:dyDescent="0.25">
      <c r="A1477" t="s">
        <v>329</v>
      </c>
      <c r="B1477" t="s">
        <v>2849</v>
      </c>
      <c r="C1477" s="1">
        <v>45907</v>
      </c>
      <c r="D1477" s="9">
        <f t="shared" si="46"/>
        <v>5</v>
      </c>
      <c r="E1477">
        <v>21</v>
      </c>
      <c r="F1477" s="1">
        <f t="shared" si="47"/>
        <v>45887</v>
      </c>
      <c r="G1477" s="1">
        <f>IF(TableRefills3[[#This Row],[prev_refill_days]]="","",TableRefills3[[#This Row],[prev_refill_days]]+TableRefills3[[#This Row],[quantity_days]])</f>
        <v>45908</v>
      </c>
      <c r="H1477">
        <f>IF(TableRefills3[[#This Row],[prev_refill_end]]="","",TableRefills3[[#This Row],[refill_date]]-TableRefills3[[#This Row],[prev_refill_end]])</f>
        <v>-1</v>
      </c>
      <c r="I1477">
        <f>IF(TableRefills3[[#This Row],[gap_days]]="",0,IF(TableRefills3[[#This Row],[gap_days]]&gt;30,1,0))</f>
        <v>0</v>
      </c>
      <c r="J1477">
        <f>_xlfn.MAXIFS(TableRefills3[discountinuation_flag], TableRefills3[patient_id], A1477)</f>
        <v>0</v>
      </c>
      <c r="K1477" s="1">
        <f>_xlfn.MINIFS(C:C,A:A,TableRefills3[[#This Row],[patient_id]])</f>
        <v>45822</v>
      </c>
      <c r="L1477" s="1">
        <f>TableRefills3[[#This Row],[refill_date]]+TableRefills3[[#This Row],[quantity_days]]</f>
        <v>45928</v>
      </c>
    </row>
    <row r="1478" spans="1:12" x14ac:dyDescent="0.25">
      <c r="A1478" t="s">
        <v>330</v>
      </c>
      <c r="B1478" t="s">
        <v>2855</v>
      </c>
      <c r="C1478" s="1">
        <v>45807</v>
      </c>
      <c r="D1478" s="9">
        <f t="shared" si="46"/>
        <v>1</v>
      </c>
      <c r="E1478">
        <v>30</v>
      </c>
      <c r="F1478" s="1" t="str">
        <f t="shared" si="47"/>
        <v/>
      </c>
      <c r="G1478" s="1" t="str">
        <f>IF(TableRefills3[[#This Row],[prev_refill_days]]="","",TableRefills3[[#This Row],[prev_refill_days]]+TableRefills3[[#This Row],[quantity_days]])</f>
        <v/>
      </c>
      <c r="H1478" t="str">
        <f>IF(TableRefills3[[#This Row],[prev_refill_end]]="","",TableRefills3[[#This Row],[refill_date]]-TableRefills3[[#This Row],[prev_refill_end]])</f>
        <v/>
      </c>
      <c r="I1478">
        <f>IF(TableRefills3[[#This Row],[gap_days]]="",0,IF(TableRefills3[[#This Row],[gap_days]]&gt;30,1,0))</f>
        <v>0</v>
      </c>
      <c r="J1478">
        <f>_xlfn.MAXIFS(TableRefills3[discountinuation_flag], TableRefills3[patient_id], A1478)</f>
        <v>0</v>
      </c>
      <c r="K1478" s="1">
        <f>_xlfn.MINIFS(C:C,A:A,TableRefills3[[#This Row],[patient_id]])</f>
        <v>45807</v>
      </c>
      <c r="L1478" s="1">
        <f>TableRefills3[[#This Row],[refill_date]]+TableRefills3[[#This Row],[quantity_days]]</f>
        <v>45837</v>
      </c>
    </row>
    <row r="1479" spans="1:12" x14ac:dyDescent="0.25">
      <c r="A1479" t="s">
        <v>330</v>
      </c>
      <c r="B1479" t="s">
        <v>2855</v>
      </c>
      <c r="C1479" s="1">
        <v>45839</v>
      </c>
      <c r="D1479" s="9">
        <f t="shared" si="46"/>
        <v>2</v>
      </c>
      <c r="E1479">
        <v>30</v>
      </c>
      <c r="F1479" s="1">
        <f t="shared" si="47"/>
        <v>45807</v>
      </c>
      <c r="G1479" s="1">
        <f>IF(TableRefills3[[#This Row],[prev_refill_days]]="","",TableRefills3[[#This Row],[prev_refill_days]]+TableRefills3[[#This Row],[quantity_days]])</f>
        <v>45837</v>
      </c>
      <c r="H1479">
        <f>IF(TableRefills3[[#This Row],[prev_refill_end]]="","",TableRefills3[[#This Row],[refill_date]]-TableRefills3[[#This Row],[prev_refill_end]])</f>
        <v>2</v>
      </c>
      <c r="I1479">
        <f>IF(TableRefills3[[#This Row],[gap_days]]="",0,IF(TableRefills3[[#This Row],[gap_days]]&gt;30,1,0))</f>
        <v>0</v>
      </c>
      <c r="J1479">
        <f>_xlfn.MAXIFS(TableRefills3[discountinuation_flag], TableRefills3[patient_id], A1479)</f>
        <v>0</v>
      </c>
      <c r="K1479" s="1">
        <f>_xlfn.MINIFS(C:C,A:A,TableRefills3[[#This Row],[patient_id]])</f>
        <v>45807</v>
      </c>
      <c r="L1479" s="1">
        <f>TableRefills3[[#This Row],[refill_date]]+TableRefills3[[#This Row],[quantity_days]]</f>
        <v>45869</v>
      </c>
    </row>
    <row r="1480" spans="1:12" x14ac:dyDescent="0.25">
      <c r="A1480" t="s">
        <v>330</v>
      </c>
      <c r="B1480" t="s">
        <v>2855</v>
      </c>
      <c r="C1480" s="1">
        <v>45872</v>
      </c>
      <c r="D1480" s="9">
        <f t="shared" si="46"/>
        <v>3</v>
      </c>
      <c r="E1480">
        <v>30</v>
      </c>
      <c r="F1480" s="1">
        <f t="shared" si="47"/>
        <v>45839</v>
      </c>
      <c r="G1480" s="1">
        <f>IF(TableRefills3[[#This Row],[prev_refill_days]]="","",TableRefills3[[#This Row],[prev_refill_days]]+TableRefills3[[#This Row],[quantity_days]])</f>
        <v>45869</v>
      </c>
      <c r="H1480">
        <f>IF(TableRefills3[[#This Row],[prev_refill_end]]="","",TableRefills3[[#This Row],[refill_date]]-TableRefills3[[#This Row],[prev_refill_end]])</f>
        <v>3</v>
      </c>
      <c r="I1480">
        <f>IF(TableRefills3[[#This Row],[gap_days]]="",0,IF(TableRefills3[[#This Row],[gap_days]]&gt;30,1,0))</f>
        <v>0</v>
      </c>
      <c r="J1480">
        <f>_xlfn.MAXIFS(TableRefills3[discountinuation_flag], TableRefills3[patient_id], A1480)</f>
        <v>0</v>
      </c>
      <c r="K1480" s="1">
        <f>_xlfn.MINIFS(C:C,A:A,TableRefills3[[#This Row],[patient_id]])</f>
        <v>45807</v>
      </c>
      <c r="L1480" s="1">
        <f>TableRefills3[[#This Row],[refill_date]]+TableRefills3[[#This Row],[quantity_days]]</f>
        <v>45902</v>
      </c>
    </row>
    <row r="1481" spans="1:12" x14ac:dyDescent="0.25">
      <c r="A1481" t="s">
        <v>330</v>
      </c>
      <c r="B1481" t="s">
        <v>2855</v>
      </c>
      <c r="C1481" s="1">
        <v>45899</v>
      </c>
      <c r="D1481" s="9">
        <f t="shared" si="46"/>
        <v>4</v>
      </c>
      <c r="E1481">
        <v>30</v>
      </c>
      <c r="F1481" s="1">
        <f t="shared" si="47"/>
        <v>45872</v>
      </c>
      <c r="G1481" s="1">
        <f>IF(TableRefills3[[#This Row],[prev_refill_days]]="","",TableRefills3[[#This Row],[prev_refill_days]]+TableRefills3[[#This Row],[quantity_days]])</f>
        <v>45902</v>
      </c>
      <c r="H1481">
        <f>IF(TableRefills3[[#This Row],[prev_refill_end]]="","",TableRefills3[[#This Row],[refill_date]]-TableRefills3[[#This Row],[prev_refill_end]])</f>
        <v>-3</v>
      </c>
      <c r="I1481">
        <f>IF(TableRefills3[[#This Row],[gap_days]]="",0,IF(TableRefills3[[#This Row],[gap_days]]&gt;30,1,0))</f>
        <v>0</v>
      </c>
      <c r="J1481">
        <f>_xlfn.MAXIFS(TableRefills3[discountinuation_flag], TableRefills3[patient_id], A1481)</f>
        <v>0</v>
      </c>
      <c r="K1481" s="1">
        <f>_xlfn.MINIFS(C:C,A:A,TableRefills3[[#This Row],[patient_id]])</f>
        <v>45807</v>
      </c>
      <c r="L1481" s="1">
        <f>TableRefills3[[#This Row],[refill_date]]+TableRefills3[[#This Row],[quantity_days]]</f>
        <v>45929</v>
      </c>
    </row>
    <row r="1482" spans="1:12" x14ac:dyDescent="0.25">
      <c r="A1482" t="s">
        <v>330</v>
      </c>
      <c r="B1482" t="s">
        <v>2855</v>
      </c>
      <c r="C1482" s="1">
        <v>45928</v>
      </c>
      <c r="D1482" s="9">
        <f t="shared" si="46"/>
        <v>5</v>
      </c>
      <c r="E1482">
        <v>30</v>
      </c>
      <c r="F1482" s="1">
        <f t="shared" si="47"/>
        <v>45899</v>
      </c>
      <c r="G1482" s="1">
        <f>IF(TableRefills3[[#This Row],[prev_refill_days]]="","",TableRefills3[[#This Row],[prev_refill_days]]+TableRefills3[[#This Row],[quantity_days]])</f>
        <v>45929</v>
      </c>
      <c r="H1482">
        <f>IF(TableRefills3[[#This Row],[prev_refill_end]]="","",TableRefills3[[#This Row],[refill_date]]-TableRefills3[[#This Row],[prev_refill_end]])</f>
        <v>-1</v>
      </c>
      <c r="I1482">
        <f>IF(TableRefills3[[#This Row],[gap_days]]="",0,IF(TableRefills3[[#This Row],[gap_days]]&gt;30,1,0))</f>
        <v>0</v>
      </c>
      <c r="J1482">
        <f>_xlfn.MAXIFS(TableRefills3[discountinuation_flag], TableRefills3[patient_id], A1482)</f>
        <v>0</v>
      </c>
      <c r="K1482" s="1">
        <f>_xlfn.MINIFS(C:C,A:A,TableRefills3[[#This Row],[patient_id]])</f>
        <v>45807</v>
      </c>
      <c r="L1482" s="1">
        <f>TableRefills3[[#This Row],[refill_date]]+TableRefills3[[#This Row],[quantity_days]]</f>
        <v>45958</v>
      </c>
    </row>
    <row r="1483" spans="1:12" x14ac:dyDescent="0.25">
      <c r="A1483" t="s">
        <v>331</v>
      </c>
      <c r="B1483" t="s">
        <v>2861</v>
      </c>
      <c r="C1483" s="1">
        <v>45837</v>
      </c>
      <c r="D1483" s="9">
        <f t="shared" si="46"/>
        <v>1</v>
      </c>
      <c r="E1483">
        <v>28</v>
      </c>
      <c r="F1483" s="1" t="str">
        <f t="shared" si="47"/>
        <v/>
      </c>
      <c r="G1483" s="1" t="str">
        <f>IF(TableRefills3[[#This Row],[prev_refill_days]]="","",TableRefills3[[#This Row],[prev_refill_days]]+TableRefills3[[#This Row],[quantity_days]])</f>
        <v/>
      </c>
      <c r="H1483" t="str">
        <f>IF(TableRefills3[[#This Row],[prev_refill_end]]="","",TableRefills3[[#This Row],[refill_date]]-TableRefills3[[#This Row],[prev_refill_end]])</f>
        <v/>
      </c>
      <c r="I1483">
        <f>IF(TableRefills3[[#This Row],[gap_days]]="",0,IF(TableRefills3[[#This Row],[gap_days]]&gt;30,1,0))</f>
        <v>0</v>
      </c>
      <c r="J1483">
        <f>_xlfn.MAXIFS(TableRefills3[discountinuation_flag], TableRefills3[patient_id], A1483)</f>
        <v>0</v>
      </c>
      <c r="K1483" s="1">
        <f>_xlfn.MINIFS(C:C,A:A,TableRefills3[[#This Row],[patient_id]])</f>
        <v>45837</v>
      </c>
      <c r="L1483" s="1">
        <f>TableRefills3[[#This Row],[refill_date]]+TableRefills3[[#This Row],[quantity_days]]</f>
        <v>45865</v>
      </c>
    </row>
    <row r="1484" spans="1:12" x14ac:dyDescent="0.25">
      <c r="A1484" t="s">
        <v>331</v>
      </c>
      <c r="B1484" t="s">
        <v>2861</v>
      </c>
      <c r="C1484" s="1">
        <v>45865</v>
      </c>
      <c r="D1484" s="9">
        <f t="shared" si="46"/>
        <v>2</v>
      </c>
      <c r="E1484">
        <v>28</v>
      </c>
      <c r="F1484" s="1">
        <f t="shared" si="47"/>
        <v>45837</v>
      </c>
      <c r="G1484" s="1">
        <f>IF(TableRefills3[[#This Row],[prev_refill_days]]="","",TableRefills3[[#This Row],[prev_refill_days]]+TableRefills3[[#This Row],[quantity_days]])</f>
        <v>45865</v>
      </c>
      <c r="H1484">
        <f>IF(TableRefills3[[#This Row],[prev_refill_end]]="","",TableRefills3[[#This Row],[refill_date]]-TableRefills3[[#This Row],[prev_refill_end]])</f>
        <v>0</v>
      </c>
      <c r="I1484">
        <f>IF(TableRefills3[[#This Row],[gap_days]]="",0,IF(TableRefills3[[#This Row],[gap_days]]&gt;30,1,0))</f>
        <v>0</v>
      </c>
      <c r="J1484">
        <f>_xlfn.MAXIFS(TableRefills3[discountinuation_flag], TableRefills3[patient_id], A1484)</f>
        <v>0</v>
      </c>
      <c r="K1484" s="1">
        <f>_xlfn.MINIFS(C:C,A:A,TableRefills3[[#This Row],[patient_id]])</f>
        <v>45837</v>
      </c>
      <c r="L1484" s="1">
        <f>TableRefills3[[#This Row],[refill_date]]+TableRefills3[[#This Row],[quantity_days]]</f>
        <v>45893</v>
      </c>
    </row>
    <row r="1485" spans="1:12" x14ac:dyDescent="0.25">
      <c r="A1485" t="s">
        <v>331</v>
      </c>
      <c r="B1485" t="s">
        <v>2861</v>
      </c>
      <c r="C1485" s="1">
        <v>45896</v>
      </c>
      <c r="D1485" s="9">
        <f t="shared" si="46"/>
        <v>3</v>
      </c>
      <c r="E1485">
        <v>28</v>
      </c>
      <c r="F1485" s="1">
        <f t="shared" si="47"/>
        <v>45865</v>
      </c>
      <c r="G1485" s="1">
        <f>IF(TableRefills3[[#This Row],[prev_refill_days]]="","",TableRefills3[[#This Row],[prev_refill_days]]+TableRefills3[[#This Row],[quantity_days]])</f>
        <v>45893</v>
      </c>
      <c r="H1485">
        <f>IF(TableRefills3[[#This Row],[prev_refill_end]]="","",TableRefills3[[#This Row],[refill_date]]-TableRefills3[[#This Row],[prev_refill_end]])</f>
        <v>3</v>
      </c>
      <c r="I1485">
        <f>IF(TableRefills3[[#This Row],[gap_days]]="",0,IF(TableRefills3[[#This Row],[gap_days]]&gt;30,1,0))</f>
        <v>0</v>
      </c>
      <c r="J1485">
        <f>_xlfn.MAXIFS(TableRefills3[discountinuation_flag], TableRefills3[patient_id], A1485)</f>
        <v>0</v>
      </c>
      <c r="K1485" s="1">
        <f>_xlfn.MINIFS(C:C,A:A,TableRefills3[[#This Row],[patient_id]])</f>
        <v>45837</v>
      </c>
      <c r="L1485" s="1">
        <f>TableRefills3[[#This Row],[refill_date]]+TableRefills3[[#This Row],[quantity_days]]</f>
        <v>45924</v>
      </c>
    </row>
    <row r="1486" spans="1:12" x14ac:dyDescent="0.25">
      <c r="A1486" t="s">
        <v>331</v>
      </c>
      <c r="B1486" t="s">
        <v>2861</v>
      </c>
      <c r="C1486" s="1">
        <v>45927</v>
      </c>
      <c r="D1486" s="9">
        <f t="shared" si="46"/>
        <v>4</v>
      </c>
      <c r="E1486">
        <v>28</v>
      </c>
      <c r="F1486" s="1">
        <f t="shared" si="47"/>
        <v>45896</v>
      </c>
      <c r="G1486" s="1">
        <f>IF(TableRefills3[[#This Row],[prev_refill_days]]="","",TableRefills3[[#This Row],[prev_refill_days]]+TableRefills3[[#This Row],[quantity_days]])</f>
        <v>45924</v>
      </c>
      <c r="H1486">
        <f>IF(TableRefills3[[#This Row],[prev_refill_end]]="","",TableRefills3[[#This Row],[refill_date]]-TableRefills3[[#This Row],[prev_refill_end]])</f>
        <v>3</v>
      </c>
      <c r="I1486">
        <f>IF(TableRefills3[[#This Row],[gap_days]]="",0,IF(TableRefills3[[#This Row],[gap_days]]&gt;30,1,0))</f>
        <v>0</v>
      </c>
      <c r="J1486">
        <f>_xlfn.MAXIFS(TableRefills3[discountinuation_flag], TableRefills3[patient_id], A1486)</f>
        <v>0</v>
      </c>
      <c r="K1486" s="1">
        <f>_xlfn.MINIFS(C:C,A:A,TableRefills3[[#This Row],[patient_id]])</f>
        <v>45837</v>
      </c>
      <c r="L1486" s="1">
        <f>TableRefills3[[#This Row],[refill_date]]+TableRefills3[[#This Row],[quantity_days]]</f>
        <v>45955</v>
      </c>
    </row>
    <row r="1487" spans="1:12" x14ac:dyDescent="0.25">
      <c r="A1487" t="s">
        <v>331</v>
      </c>
      <c r="B1487" t="s">
        <v>2861</v>
      </c>
      <c r="C1487" s="1">
        <v>45953</v>
      </c>
      <c r="D1487" s="9">
        <f t="shared" si="46"/>
        <v>5</v>
      </c>
      <c r="E1487">
        <v>28</v>
      </c>
      <c r="F1487" s="1">
        <f t="shared" si="47"/>
        <v>45927</v>
      </c>
      <c r="G1487" s="1">
        <f>IF(TableRefills3[[#This Row],[prev_refill_days]]="","",TableRefills3[[#This Row],[prev_refill_days]]+TableRefills3[[#This Row],[quantity_days]])</f>
        <v>45955</v>
      </c>
      <c r="H1487">
        <f>IF(TableRefills3[[#This Row],[prev_refill_end]]="","",TableRefills3[[#This Row],[refill_date]]-TableRefills3[[#This Row],[prev_refill_end]])</f>
        <v>-2</v>
      </c>
      <c r="I1487">
        <f>IF(TableRefills3[[#This Row],[gap_days]]="",0,IF(TableRefills3[[#This Row],[gap_days]]&gt;30,1,0))</f>
        <v>0</v>
      </c>
      <c r="J1487">
        <f>_xlfn.MAXIFS(TableRefills3[discountinuation_flag], TableRefills3[patient_id], A1487)</f>
        <v>0</v>
      </c>
      <c r="K1487" s="1">
        <f>_xlfn.MINIFS(C:C,A:A,TableRefills3[[#This Row],[patient_id]])</f>
        <v>45837</v>
      </c>
      <c r="L1487" s="1">
        <f>TableRefills3[[#This Row],[refill_date]]+TableRefills3[[#This Row],[quantity_days]]</f>
        <v>45981</v>
      </c>
    </row>
    <row r="1488" spans="1:12" x14ac:dyDescent="0.25">
      <c r="A1488" t="s">
        <v>331</v>
      </c>
      <c r="B1488" t="s">
        <v>2861</v>
      </c>
      <c r="C1488" s="1">
        <v>45983</v>
      </c>
      <c r="D1488" s="9">
        <f t="shared" si="46"/>
        <v>6</v>
      </c>
      <c r="E1488">
        <v>28</v>
      </c>
      <c r="F1488" s="1">
        <f t="shared" si="47"/>
        <v>45953</v>
      </c>
      <c r="G1488" s="1">
        <f>IF(TableRefills3[[#This Row],[prev_refill_days]]="","",TableRefills3[[#This Row],[prev_refill_days]]+TableRefills3[[#This Row],[quantity_days]])</f>
        <v>45981</v>
      </c>
      <c r="H1488">
        <f>IF(TableRefills3[[#This Row],[prev_refill_end]]="","",TableRefills3[[#This Row],[refill_date]]-TableRefills3[[#This Row],[prev_refill_end]])</f>
        <v>2</v>
      </c>
      <c r="I1488">
        <f>IF(TableRefills3[[#This Row],[gap_days]]="",0,IF(TableRefills3[[#This Row],[gap_days]]&gt;30,1,0))</f>
        <v>0</v>
      </c>
      <c r="J1488">
        <f>_xlfn.MAXIFS(TableRefills3[discountinuation_flag], TableRefills3[patient_id], A1488)</f>
        <v>0</v>
      </c>
      <c r="K1488" s="1">
        <f>_xlfn.MINIFS(C:C,A:A,TableRefills3[[#This Row],[patient_id]])</f>
        <v>45837</v>
      </c>
      <c r="L1488" s="1">
        <f>TableRefills3[[#This Row],[refill_date]]+TableRefills3[[#This Row],[quantity_days]]</f>
        <v>46011</v>
      </c>
    </row>
    <row r="1489" spans="1:12" x14ac:dyDescent="0.25">
      <c r="A1489" t="s">
        <v>332</v>
      </c>
      <c r="B1489" t="s">
        <v>2868</v>
      </c>
      <c r="C1489" s="1">
        <v>45749</v>
      </c>
      <c r="D1489" s="9">
        <f t="shared" si="46"/>
        <v>1</v>
      </c>
      <c r="E1489">
        <v>21</v>
      </c>
      <c r="F1489" s="1" t="str">
        <f t="shared" si="47"/>
        <v/>
      </c>
      <c r="G1489" s="1" t="str">
        <f>IF(TableRefills3[[#This Row],[prev_refill_days]]="","",TableRefills3[[#This Row],[prev_refill_days]]+TableRefills3[[#This Row],[quantity_days]])</f>
        <v/>
      </c>
      <c r="H1489" t="str">
        <f>IF(TableRefills3[[#This Row],[prev_refill_end]]="","",TableRefills3[[#This Row],[refill_date]]-TableRefills3[[#This Row],[prev_refill_end]])</f>
        <v/>
      </c>
      <c r="I1489">
        <f>IF(TableRefills3[[#This Row],[gap_days]]="",0,IF(TableRefills3[[#This Row],[gap_days]]&gt;30,1,0))</f>
        <v>0</v>
      </c>
      <c r="J1489">
        <f>_xlfn.MAXIFS(TableRefills3[discountinuation_flag], TableRefills3[patient_id], A1489)</f>
        <v>0</v>
      </c>
      <c r="K1489" s="1">
        <f>_xlfn.MINIFS(C:C,A:A,TableRefills3[[#This Row],[patient_id]])</f>
        <v>45749</v>
      </c>
      <c r="L1489" s="1">
        <f>TableRefills3[[#This Row],[refill_date]]+TableRefills3[[#This Row],[quantity_days]]</f>
        <v>45770</v>
      </c>
    </row>
    <row r="1490" spans="1:12" x14ac:dyDescent="0.25">
      <c r="A1490" t="s">
        <v>332</v>
      </c>
      <c r="B1490" t="s">
        <v>2868</v>
      </c>
      <c r="C1490" s="1">
        <v>45769</v>
      </c>
      <c r="D1490" s="9">
        <f t="shared" si="46"/>
        <v>2</v>
      </c>
      <c r="E1490">
        <v>21</v>
      </c>
      <c r="F1490" s="1">
        <f t="shared" si="47"/>
        <v>45749</v>
      </c>
      <c r="G1490" s="1">
        <f>IF(TableRefills3[[#This Row],[prev_refill_days]]="","",TableRefills3[[#This Row],[prev_refill_days]]+TableRefills3[[#This Row],[quantity_days]])</f>
        <v>45770</v>
      </c>
      <c r="H1490">
        <f>IF(TableRefills3[[#This Row],[prev_refill_end]]="","",TableRefills3[[#This Row],[refill_date]]-TableRefills3[[#This Row],[prev_refill_end]])</f>
        <v>-1</v>
      </c>
      <c r="I1490">
        <f>IF(TableRefills3[[#This Row],[gap_days]]="",0,IF(TableRefills3[[#This Row],[gap_days]]&gt;30,1,0))</f>
        <v>0</v>
      </c>
      <c r="J1490">
        <f>_xlfn.MAXIFS(TableRefills3[discountinuation_flag], TableRefills3[patient_id], A1490)</f>
        <v>0</v>
      </c>
      <c r="K1490" s="1">
        <f>_xlfn.MINIFS(C:C,A:A,TableRefills3[[#This Row],[patient_id]])</f>
        <v>45749</v>
      </c>
      <c r="L1490" s="1">
        <f>TableRefills3[[#This Row],[refill_date]]+TableRefills3[[#This Row],[quantity_days]]</f>
        <v>45790</v>
      </c>
    </row>
    <row r="1491" spans="1:12" x14ac:dyDescent="0.25">
      <c r="A1491" t="s">
        <v>332</v>
      </c>
      <c r="B1491" t="s">
        <v>2868</v>
      </c>
      <c r="C1491" s="1">
        <v>45789</v>
      </c>
      <c r="D1491" s="9">
        <f t="shared" si="46"/>
        <v>3</v>
      </c>
      <c r="E1491">
        <v>21</v>
      </c>
      <c r="F1491" s="1">
        <f t="shared" si="47"/>
        <v>45769</v>
      </c>
      <c r="G1491" s="1">
        <f>IF(TableRefills3[[#This Row],[prev_refill_days]]="","",TableRefills3[[#This Row],[prev_refill_days]]+TableRefills3[[#This Row],[quantity_days]])</f>
        <v>45790</v>
      </c>
      <c r="H1491">
        <f>IF(TableRefills3[[#This Row],[prev_refill_end]]="","",TableRefills3[[#This Row],[refill_date]]-TableRefills3[[#This Row],[prev_refill_end]])</f>
        <v>-1</v>
      </c>
      <c r="I1491">
        <f>IF(TableRefills3[[#This Row],[gap_days]]="",0,IF(TableRefills3[[#This Row],[gap_days]]&gt;30,1,0))</f>
        <v>0</v>
      </c>
      <c r="J1491">
        <f>_xlfn.MAXIFS(TableRefills3[discountinuation_flag], TableRefills3[patient_id], A1491)</f>
        <v>0</v>
      </c>
      <c r="K1491" s="1">
        <f>_xlfn.MINIFS(C:C,A:A,TableRefills3[[#This Row],[patient_id]])</f>
        <v>45749</v>
      </c>
      <c r="L1491" s="1">
        <f>TableRefills3[[#This Row],[refill_date]]+TableRefills3[[#This Row],[quantity_days]]</f>
        <v>45810</v>
      </c>
    </row>
    <row r="1492" spans="1:12" x14ac:dyDescent="0.25">
      <c r="A1492" t="s">
        <v>332</v>
      </c>
      <c r="B1492" t="s">
        <v>2868</v>
      </c>
      <c r="C1492" s="1">
        <v>45810</v>
      </c>
      <c r="D1492" s="9">
        <f t="shared" si="46"/>
        <v>4</v>
      </c>
      <c r="E1492">
        <v>21</v>
      </c>
      <c r="F1492" s="1">
        <f t="shared" si="47"/>
        <v>45789</v>
      </c>
      <c r="G1492" s="1">
        <f>IF(TableRefills3[[#This Row],[prev_refill_days]]="","",TableRefills3[[#This Row],[prev_refill_days]]+TableRefills3[[#This Row],[quantity_days]])</f>
        <v>45810</v>
      </c>
      <c r="H1492">
        <f>IF(TableRefills3[[#This Row],[prev_refill_end]]="","",TableRefills3[[#This Row],[refill_date]]-TableRefills3[[#This Row],[prev_refill_end]])</f>
        <v>0</v>
      </c>
      <c r="I1492">
        <f>IF(TableRefills3[[#This Row],[gap_days]]="",0,IF(TableRefills3[[#This Row],[gap_days]]&gt;30,1,0))</f>
        <v>0</v>
      </c>
      <c r="J1492">
        <f>_xlfn.MAXIFS(TableRefills3[discountinuation_flag], TableRefills3[patient_id], A1492)</f>
        <v>0</v>
      </c>
      <c r="K1492" s="1">
        <f>_xlfn.MINIFS(C:C,A:A,TableRefills3[[#This Row],[patient_id]])</f>
        <v>45749</v>
      </c>
      <c r="L1492" s="1">
        <f>TableRefills3[[#This Row],[refill_date]]+TableRefills3[[#This Row],[quantity_days]]</f>
        <v>45831</v>
      </c>
    </row>
    <row r="1493" spans="1:12" x14ac:dyDescent="0.25">
      <c r="A1493" t="s">
        <v>332</v>
      </c>
      <c r="B1493" t="s">
        <v>2868</v>
      </c>
      <c r="C1493" s="1">
        <v>45829</v>
      </c>
      <c r="D1493" s="9">
        <f t="shared" si="46"/>
        <v>5</v>
      </c>
      <c r="E1493">
        <v>21</v>
      </c>
      <c r="F1493" s="1">
        <f t="shared" si="47"/>
        <v>45810</v>
      </c>
      <c r="G1493" s="1">
        <f>IF(TableRefills3[[#This Row],[prev_refill_days]]="","",TableRefills3[[#This Row],[prev_refill_days]]+TableRefills3[[#This Row],[quantity_days]])</f>
        <v>45831</v>
      </c>
      <c r="H1493">
        <f>IF(TableRefills3[[#This Row],[prev_refill_end]]="","",TableRefills3[[#This Row],[refill_date]]-TableRefills3[[#This Row],[prev_refill_end]])</f>
        <v>-2</v>
      </c>
      <c r="I1493">
        <f>IF(TableRefills3[[#This Row],[gap_days]]="",0,IF(TableRefills3[[#This Row],[gap_days]]&gt;30,1,0))</f>
        <v>0</v>
      </c>
      <c r="J1493">
        <f>_xlfn.MAXIFS(TableRefills3[discountinuation_flag], TableRefills3[patient_id], A1493)</f>
        <v>0</v>
      </c>
      <c r="K1493" s="1">
        <f>_xlfn.MINIFS(C:C,A:A,TableRefills3[[#This Row],[patient_id]])</f>
        <v>45749</v>
      </c>
      <c r="L1493" s="1">
        <f>TableRefills3[[#This Row],[refill_date]]+TableRefills3[[#This Row],[quantity_days]]</f>
        <v>45850</v>
      </c>
    </row>
    <row r="1494" spans="1:12" x14ac:dyDescent="0.25">
      <c r="A1494" t="s">
        <v>332</v>
      </c>
      <c r="B1494" t="s">
        <v>2868</v>
      </c>
      <c r="C1494" s="1">
        <v>45850</v>
      </c>
      <c r="D1494" s="9">
        <f t="shared" si="46"/>
        <v>6</v>
      </c>
      <c r="E1494">
        <v>21</v>
      </c>
      <c r="F1494" s="1">
        <f t="shared" si="47"/>
        <v>45829</v>
      </c>
      <c r="G1494" s="1">
        <f>IF(TableRefills3[[#This Row],[prev_refill_days]]="","",TableRefills3[[#This Row],[prev_refill_days]]+TableRefills3[[#This Row],[quantity_days]])</f>
        <v>45850</v>
      </c>
      <c r="H1494">
        <f>IF(TableRefills3[[#This Row],[prev_refill_end]]="","",TableRefills3[[#This Row],[refill_date]]-TableRefills3[[#This Row],[prev_refill_end]])</f>
        <v>0</v>
      </c>
      <c r="I1494">
        <f>IF(TableRefills3[[#This Row],[gap_days]]="",0,IF(TableRefills3[[#This Row],[gap_days]]&gt;30,1,0))</f>
        <v>0</v>
      </c>
      <c r="J1494">
        <f>_xlfn.MAXIFS(TableRefills3[discountinuation_flag], TableRefills3[patient_id], A1494)</f>
        <v>0</v>
      </c>
      <c r="K1494" s="1">
        <f>_xlfn.MINIFS(C:C,A:A,TableRefills3[[#This Row],[patient_id]])</f>
        <v>45749</v>
      </c>
      <c r="L1494" s="1">
        <f>TableRefills3[[#This Row],[refill_date]]+TableRefills3[[#This Row],[quantity_days]]</f>
        <v>45871</v>
      </c>
    </row>
    <row r="1495" spans="1:12" x14ac:dyDescent="0.25">
      <c r="A1495" t="s">
        <v>333</v>
      </c>
      <c r="B1495" t="s">
        <v>2875</v>
      </c>
      <c r="C1495" s="1">
        <v>45685</v>
      </c>
      <c r="D1495" s="9">
        <f t="shared" si="46"/>
        <v>1</v>
      </c>
      <c r="E1495">
        <v>21</v>
      </c>
      <c r="F1495" s="1" t="str">
        <f t="shared" si="47"/>
        <v/>
      </c>
      <c r="G1495" s="1" t="str">
        <f>IF(TableRefills3[[#This Row],[prev_refill_days]]="","",TableRefills3[[#This Row],[prev_refill_days]]+TableRefills3[[#This Row],[quantity_days]])</f>
        <v/>
      </c>
      <c r="H1495" t="str">
        <f>IF(TableRefills3[[#This Row],[prev_refill_end]]="","",TableRefills3[[#This Row],[refill_date]]-TableRefills3[[#This Row],[prev_refill_end]])</f>
        <v/>
      </c>
      <c r="I1495">
        <f>IF(TableRefills3[[#This Row],[gap_days]]="",0,IF(TableRefills3[[#This Row],[gap_days]]&gt;30,1,0))</f>
        <v>0</v>
      </c>
      <c r="J1495">
        <f>_xlfn.MAXIFS(TableRefills3[discountinuation_flag], TableRefills3[patient_id], A1495)</f>
        <v>0</v>
      </c>
      <c r="K1495" s="1">
        <f>_xlfn.MINIFS(C:C,A:A,TableRefills3[[#This Row],[patient_id]])</f>
        <v>45685</v>
      </c>
      <c r="L1495" s="1">
        <f>TableRefills3[[#This Row],[refill_date]]+TableRefills3[[#This Row],[quantity_days]]</f>
        <v>45706</v>
      </c>
    </row>
    <row r="1496" spans="1:12" x14ac:dyDescent="0.25">
      <c r="A1496" t="s">
        <v>333</v>
      </c>
      <c r="B1496" t="s">
        <v>2875</v>
      </c>
      <c r="C1496" s="1">
        <v>45708</v>
      </c>
      <c r="D1496" s="9">
        <f t="shared" si="46"/>
        <v>2</v>
      </c>
      <c r="E1496">
        <v>21</v>
      </c>
      <c r="F1496" s="1">
        <f t="shared" si="47"/>
        <v>45685</v>
      </c>
      <c r="G1496" s="1">
        <f>IF(TableRefills3[[#This Row],[prev_refill_days]]="","",TableRefills3[[#This Row],[prev_refill_days]]+TableRefills3[[#This Row],[quantity_days]])</f>
        <v>45706</v>
      </c>
      <c r="H1496">
        <f>IF(TableRefills3[[#This Row],[prev_refill_end]]="","",TableRefills3[[#This Row],[refill_date]]-TableRefills3[[#This Row],[prev_refill_end]])</f>
        <v>2</v>
      </c>
      <c r="I1496">
        <f>IF(TableRefills3[[#This Row],[gap_days]]="",0,IF(TableRefills3[[#This Row],[gap_days]]&gt;30,1,0))</f>
        <v>0</v>
      </c>
      <c r="J1496">
        <f>_xlfn.MAXIFS(TableRefills3[discountinuation_flag], TableRefills3[patient_id], A1496)</f>
        <v>0</v>
      </c>
      <c r="K1496" s="1">
        <f>_xlfn.MINIFS(C:C,A:A,TableRefills3[[#This Row],[patient_id]])</f>
        <v>45685</v>
      </c>
      <c r="L1496" s="1">
        <f>TableRefills3[[#This Row],[refill_date]]+TableRefills3[[#This Row],[quantity_days]]</f>
        <v>45729</v>
      </c>
    </row>
    <row r="1497" spans="1:12" x14ac:dyDescent="0.25">
      <c r="A1497" t="s">
        <v>333</v>
      </c>
      <c r="B1497" t="s">
        <v>2875</v>
      </c>
      <c r="C1497" s="1">
        <v>45729</v>
      </c>
      <c r="D1497" s="9">
        <f t="shared" si="46"/>
        <v>3</v>
      </c>
      <c r="E1497">
        <v>21</v>
      </c>
      <c r="F1497" s="1">
        <f t="shared" si="47"/>
        <v>45708</v>
      </c>
      <c r="G1497" s="1">
        <f>IF(TableRefills3[[#This Row],[prev_refill_days]]="","",TableRefills3[[#This Row],[prev_refill_days]]+TableRefills3[[#This Row],[quantity_days]])</f>
        <v>45729</v>
      </c>
      <c r="H1497">
        <f>IF(TableRefills3[[#This Row],[prev_refill_end]]="","",TableRefills3[[#This Row],[refill_date]]-TableRefills3[[#This Row],[prev_refill_end]])</f>
        <v>0</v>
      </c>
      <c r="I1497">
        <f>IF(TableRefills3[[#This Row],[gap_days]]="",0,IF(TableRefills3[[#This Row],[gap_days]]&gt;30,1,0))</f>
        <v>0</v>
      </c>
      <c r="J1497">
        <f>_xlfn.MAXIFS(TableRefills3[discountinuation_flag], TableRefills3[patient_id], A1497)</f>
        <v>0</v>
      </c>
      <c r="K1497" s="1">
        <f>_xlfn.MINIFS(C:C,A:A,TableRefills3[[#This Row],[patient_id]])</f>
        <v>45685</v>
      </c>
      <c r="L1497" s="1">
        <f>TableRefills3[[#This Row],[refill_date]]+TableRefills3[[#This Row],[quantity_days]]</f>
        <v>45750</v>
      </c>
    </row>
    <row r="1498" spans="1:12" x14ac:dyDescent="0.25">
      <c r="A1498" t="s">
        <v>333</v>
      </c>
      <c r="B1498" t="s">
        <v>2875</v>
      </c>
      <c r="C1498" s="1">
        <v>45749</v>
      </c>
      <c r="D1498" s="9">
        <f t="shared" si="46"/>
        <v>4</v>
      </c>
      <c r="E1498">
        <v>21</v>
      </c>
      <c r="F1498" s="1">
        <f t="shared" si="47"/>
        <v>45729</v>
      </c>
      <c r="G1498" s="1">
        <f>IF(TableRefills3[[#This Row],[prev_refill_days]]="","",TableRefills3[[#This Row],[prev_refill_days]]+TableRefills3[[#This Row],[quantity_days]])</f>
        <v>45750</v>
      </c>
      <c r="H1498">
        <f>IF(TableRefills3[[#This Row],[prev_refill_end]]="","",TableRefills3[[#This Row],[refill_date]]-TableRefills3[[#This Row],[prev_refill_end]])</f>
        <v>-1</v>
      </c>
      <c r="I1498">
        <f>IF(TableRefills3[[#This Row],[gap_days]]="",0,IF(TableRefills3[[#This Row],[gap_days]]&gt;30,1,0))</f>
        <v>0</v>
      </c>
      <c r="J1498">
        <f>_xlfn.MAXIFS(TableRefills3[discountinuation_flag], TableRefills3[patient_id], A1498)</f>
        <v>0</v>
      </c>
      <c r="K1498" s="1">
        <f>_xlfn.MINIFS(C:C,A:A,TableRefills3[[#This Row],[patient_id]])</f>
        <v>45685</v>
      </c>
      <c r="L1498" s="1">
        <f>TableRefills3[[#This Row],[refill_date]]+TableRefills3[[#This Row],[quantity_days]]</f>
        <v>45770</v>
      </c>
    </row>
    <row r="1499" spans="1:12" x14ac:dyDescent="0.25">
      <c r="A1499" t="s">
        <v>334</v>
      </c>
      <c r="B1499" t="s">
        <v>2880</v>
      </c>
      <c r="C1499" s="1">
        <v>45833</v>
      </c>
      <c r="D1499" s="9">
        <f t="shared" si="46"/>
        <v>1</v>
      </c>
      <c r="E1499">
        <v>28</v>
      </c>
      <c r="F1499" s="1" t="str">
        <f t="shared" si="47"/>
        <v/>
      </c>
      <c r="G1499" s="1" t="str">
        <f>IF(TableRefills3[[#This Row],[prev_refill_days]]="","",TableRefills3[[#This Row],[prev_refill_days]]+TableRefills3[[#This Row],[quantity_days]])</f>
        <v/>
      </c>
      <c r="H1499" t="str">
        <f>IF(TableRefills3[[#This Row],[prev_refill_end]]="","",TableRefills3[[#This Row],[refill_date]]-TableRefills3[[#This Row],[prev_refill_end]])</f>
        <v/>
      </c>
      <c r="I1499">
        <f>IF(TableRefills3[[#This Row],[gap_days]]="",0,IF(TableRefills3[[#This Row],[gap_days]]&gt;30,1,0))</f>
        <v>0</v>
      </c>
      <c r="J1499">
        <f>_xlfn.MAXIFS(TableRefills3[discountinuation_flag], TableRefills3[patient_id], A1499)</f>
        <v>0</v>
      </c>
      <c r="K1499" s="1">
        <f>_xlfn.MINIFS(C:C,A:A,TableRefills3[[#This Row],[patient_id]])</f>
        <v>45833</v>
      </c>
      <c r="L1499" s="1">
        <f>TableRefills3[[#This Row],[refill_date]]+TableRefills3[[#This Row],[quantity_days]]</f>
        <v>45861</v>
      </c>
    </row>
    <row r="1500" spans="1:12" x14ac:dyDescent="0.25">
      <c r="A1500" t="s">
        <v>334</v>
      </c>
      <c r="B1500" t="s">
        <v>2880</v>
      </c>
      <c r="C1500" s="1">
        <v>45860</v>
      </c>
      <c r="D1500" s="9">
        <f t="shared" si="46"/>
        <v>2</v>
      </c>
      <c r="E1500">
        <v>28</v>
      </c>
      <c r="F1500" s="1">
        <f t="shared" si="47"/>
        <v>45833</v>
      </c>
      <c r="G1500" s="1">
        <f>IF(TableRefills3[[#This Row],[prev_refill_days]]="","",TableRefills3[[#This Row],[prev_refill_days]]+TableRefills3[[#This Row],[quantity_days]])</f>
        <v>45861</v>
      </c>
      <c r="H1500">
        <f>IF(TableRefills3[[#This Row],[prev_refill_end]]="","",TableRefills3[[#This Row],[refill_date]]-TableRefills3[[#This Row],[prev_refill_end]])</f>
        <v>-1</v>
      </c>
      <c r="I1500">
        <f>IF(TableRefills3[[#This Row],[gap_days]]="",0,IF(TableRefills3[[#This Row],[gap_days]]&gt;30,1,0))</f>
        <v>0</v>
      </c>
      <c r="J1500">
        <f>_xlfn.MAXIFS(TableRefills3[discountinuation_flag], TableRefills3[patient_id], A1500)</f>
        <v>0</v>
      </c>
      <c r="K1500" s="1">
        <f>_xlfn.MINIFS(C:C,A:A,TableRefills3[[#This Row],[patient_id]])</f>
        <v>45833</v>
      </c>
      <c r="L1500" s="1">
        <f>TableRefills3[[#This Row],[refill_date]]+TableRefills3[[#This Row],[quantity_days]]</f>
        <v>45888</v>
      </c>
    </row>
    <row r="1501" spans="1:12" x14ac:dyDescent="0.25">
      <c r="A1501" t="s">
        <v>334</v>
      </c>
      <c r="B1501" t="s">
        <v>2880</v>
      </c>
      <c r="C1501" s="1">
        <v>45889</v>
      </c>
      <c r="D1501" s="9">
        <f t="shared" si="46"/>
        <v>3</v>
      </c>
      <c r="E1501">
        <v>28</v>
      </c>
      <c r="F1501" s="1">
        <f t="shared" si="47"/>
        <v>45860</v>
      </c>
      <c r="G1501" s="1">
        <f>IF(TableRefills3[[#This Row],[prev_refill_days]]="","",TableRefills3[[#This Row],[prev_refill_days]]+TableRefills3[[#This Row],[quantity_days]])</f>
        <v>45888</v>
      </c>
      <c r="H1501">
        <f>IF(TableRefills3[[#This Row],[prev_refill_end]]="","",TableRefills3[[#This Row],[refill_date]]-TableRefills3[[#This Row],[prev_refill_end]])</f>
        <v>1</v>
      </c>
      <c r="I1501">
        <f>IF(TableRefills3[[#This Row],[gap_days]]="",0,IF(TableRefills3[[#This Row],[gap_days]]&gt;30,1,0))</f>
        <v>0</v>
      </c>
      <c r="J1501">
        <f>_xlfn.MAXIFS(TableRefills3[discountinuation_flag], TableRefills3[patient_id], A1501)</f>
        <v>0</v>
      </c>
      <c r="K1501" s="1">
        <f>_xlfn.MINIFS(C:C,A:A,TableRefills3[[#This Row],[patient_id]])</f>
        <v>45833</v>
      </c>
      <c r="L1501" s="1">
        <f>TableRefills3[[#This Row],[refill_date]]+TableRefills3[[#This Row],[quantity_days]]</f>
        <v>45917</v>
      </c>
    </row>
    <row r="1502" spans="1:12" x14ac:dyDescent="0.25">
      <c r="A1502" t="s">
        <v>334</v>
      </c>
      <c r="B1502" t="s">
        <v>2880</v>
      </c>
      <c r="C1502" s="1">
        <v>45915</v>
      </c>
      <c r="D1502" s="9">
        <f t="shared" si="46"/>
        <v>4</v>
      </c>
      <c r="E1502">
        <v>28</v>
      </c>
      <c r="F1502" s="1">
        <f t="shared" si="47"/>
        <v>45889</v>
      </c>
      <c r="G1502" s="1">
        <f>IF(TableRefills3[[#This Row],[prev_refill_days]]="","",TableRefills3[[#This Row],[prev_refill_days]]+TableRefills3[[#This Row],[quantity_days]])</f>
        <v>45917</v>
      </c>
      <c r="H1502">
        <f>IF(TableRefills3[[#This Row],[prev_refill_end]]="","",TableRefills3[[#This Row],[refill_date]]-TableRefills3[[#This Row],[prev_refill_end]])</f>
        <v>-2</v>
      </c>
      <c r="I1502">
        <f>IF(TableRefills3[[#This Row],[gap_days]]="",0,IF(TableRefills3[[#This Row],[gap_days]]&gt;30,1,0))</f>
        <v>0</v>
      </c>
      <c r="J1502">
        <f>_xlfn.MAXIFS(TableRefills3[discountinuation_flag], TableRefills3[patient_id], A1502)</f>
        <v>0</v>
      </c>
      <c r="K1502" s="1">
        <f>_xlfn.MINIFS(C:C,A:A,TableRefills3[[#This Row],[patient_id]])</f>
        <v>45833</v>
      </c>
      <c r="L1502" s="1">
        <f>TableRefills3[[#This Row],[refill_date]]+TableRefills3[[#This Row],[quantity_days]]</f>
        <v>45943</v>
      </c>
    </row>
    <row r="1503" spans="1:12" x14ac:dyDescent="0.25">
      <c r="A1503" t="s">
        <v>334</v>
      </c>
      <c r="B1503" t="s">
        <v>2880</v>
      </c>
      <c r="C1503" s="1">
        <v>45942</v>
      </c>
      <c r="D1503" s="9">
        <f t="shared" si="46"/>
        <v>5</v>
      </c>
      <c r="E1503">
        <v>28</v>
      </c>
      <c r="F1503" s="1">
        <f t="shared" si="47"/>
        <v>45915</v>
      </c>
      <c r="G1503" s="1">
        <f>IF(TableRefills3[[#This Row],[prev_refill_days]]="","",TableRefills3[[#This Row],[prev_refill_days]]+TableRefills3[[#This Row],[quantity_days]])</f>
        <v>45943</v>
      </c>
      <c r="H1503">
        <f>IF(TableRefills3[[#This Row],[prev_refill_end]]="","",TableRefills3[[#This Row],[refill_date]]-TableRefills3[[#This Row],[prev_refill_end]])</f>
        <v>-1</v>
      </c>
      <c r="I1503">
        <f>IF(TableRefills3[[#This Row],[gap_days]]="",0,IF(TableRefills3[[#This Row],[gap_days]]&gt;30,1,0))</f>
        <v>0</v>
      </c>
      <c r="J1503">
        <f>_xlfn.MAXIFS(TableRefills3[discountinuation_flag], TableRefills3[patient_id], A1503)</f>
        <v>0</v>
      </c>
      <c r="K1503" s="1">
        <f>_xlfn.MINIFS(C:C,A:A,TableRefills3[[#This Row],[patient_id]])</f>
        <v>45833</v>
      </c>
      <c r="L1503" s="1">
        <f>TableRefills3[[#This Row],[refill_date]]+TableRefills3[[#This Row],[quantity_days]]</f>
        <v>45970</v>
      </c>
    </row>
    <row r="1504" spans="1:12" x14ac:dyDescent="0.25">
      <c r="A1504" t="s">
        <v>334</v>
      </c>
      <c r="B1504" t="s">
        <v>2880</v>
      </c>
      <c r="C1504" s="1">
        <v>45970</v>
      </c>
      <c r="D1504" s="9">
        <f t="shared" si="46"/>
        <v>6</v>
      </c>
      <c r="E1504">
        <v>28</v>
      </c>
      <c r="F1504" s="1">
        <f t="shared" si="47"/>
        <v>45942</v>
      </c>
      <c r="G1504" s="1">
        <f>IF(TableRefills3[[#This Row],[prev_refill_days]]="","",TableRefills3[[#This Row],[prev_refill_days]]+TableRefills3[[#This Row],[quantity_days]])</f>
        <v>45970</v>
      </c>
      <c r="H1504">
        <f>IF(TableRefills3[[#This Row],[prev_refill_end]]="","",TableRefills3[[#This Row],[refill_date]]-TableRefills3[[#This Row],[prev_refill_end]])</f>
        <v>0</v>
      </c>
      <c r="I1504">
        <f>IF(TableRefills3[[#This Row],[gap_days]]="",0,IF(TableRefills3[[#This Row],[gap_days]]&gt;30,1,0))</f>
        <v>0</v>
      </c>
      <c r="J1504">
        <f>_xlfn.MAXIFS(TableRefills3[discountinuation_flag], TableRefills3[patient_id], A1504)</f>
        <v>0</v>
      </c>
      <c r="K1504" s="1">
        <f>_xlfn.MINIFS(C:C,A:A,TableRefills3[[#This Row],[patient_id]])</f>
        <v>45833</v>
      </c>
      <c r="L1504" s="1">
        <f>TableRefills3[[#This Row],[refill_date]]+TableRefills3[[#This Row],[quantity_days]]</f>
        <v>45998</v>
      </c>
    </row>
    <row r="1505" spans="1:12" x14ac:dyDescent="0.25">
      <c r="A1505" t="s">
        <v>335</v>
      </c>
      <c r="B1505" t="s">
        <v>2887</v>
      </c>
      <c r="C1505" s="1">
        <v>45813</v>
      </c>
      <c r="D1505" s="9">
        <f t="shared" si="46"/>
        <v>1</v>
      </c>
      <c r="E1505">
        <v>21</v>
      </c>
      <c r="F1505" s="1" t="str">
        <f t="shared" si="47"/>
        <v/>
      </c>
      <c r="G1505" s="1" t="str">
        <f>IF(TableRefills3[[#This Row],[prev_refill_days]]="","",TableRefills3[[#This Row],[prev_refill_days]]+TableRefills3[[#This Row],[quantity_days]])</f>
        <v/>
      </c>
      <c r="H1505" t="str">
        <f>IF(TableRefills3[[#This Row],[prev_refill_end]]="","",TableRefills3[[#This Row],[refill_date]]-TableRefills3[[#This Row],[prev_refill_end]])</f>
        <v/>
      </c>
      <c r="I1505">
        <f>IF(TableRefills3[[#This Row],[gap_days]]="",0,IF(TableRefills3[[#This Row],[gap_days]]&gt;30,1,0))</f>
        <v>0</v>
      </c>
      <c r="J1505">
        <f>_xlfn.MAXIFS(TableRefills3[discountinuation_flag], TableRefills3[patient_id], A1505)</f>
        <v>0</v>
      </c>
      <c r="K1505" s="1">
        <f>_xlfn.MINIFS(C:C,A:A,TableRefills3[[#This Row],[patient_id]])</f>
        <v>45813</v>
      </c>
      <c r="L1505" s="1">
        <f>TableRefills3[[#This Row],[refill_date]]+TableRefills3[[#This Row],[quantity_days]]</f>
        <v>45834</v>
      </c>
    </row>
    <row r="1506" spans="1:12" x14ac:dyDescent="0.25">
      <c r="A1506" t="s">
        <v>335</v>
      </c>
      <c r="B1506" t="s">
        <v>2887</v>
      </c>
      <c r="C1506" s="1">
        <v>45834</v>
      </c>
      <c r="D1506" s="9">
        <f t="shared" si="46"/>
        <v>2</v>
      </c>
      <c r="E1506">
        <v>21</v>
      </c>
      <c r="F1506" s="1">
        <f t="shared" si="47"/>
        <v>45813</v>
      </c>
      <c r="G1506" s="1">
        <f>IF(TableRefills3[[#This Row],[prev_refill_days]]="","",TableRefills3[[#This Row],[prev_refill_days]]+TableRefills3[[#This Row],[quantity_days]])</f>
        <v>45834</v>
      </c>
      <c r="H1506">
        <f>IF(TableRefills3[[#This Row],[prev_refill_end]]="","",TableRefills3[[#This Row],[refill_date]]-TableRefills3[[#This Row],[prev_refill_end]])</f>
        <v>0</v>
      </c>
      <c r="I1506">
        <f>IF(TableRefills3[[#This Row],[gap_days]]="",0,IF(TableRefills3[[#This Row],[gap_days]]&gt;30,1,0))</f>
        <v>0</v>
      </c>
      <c r="J1506">
        <f>_xlfn.MAXIFS(TableRefills3[discountinuation_flag], TableRefills3[patient_id], A1506)</f>
        <v>0</v>
      </c>
      <c r="K1506" s="1">
        <f>_xlfn.MINIFS(C:C,A:A,TableRefills3[[#This Row],[patient_id]])</f>
        <v>45813</v>
      </c>
      <c r="L1506" s="1">
        <f>TableRefills3[[#This Row],[refill_date]]+TableRefills3[[#This Row],[quantity_days]]</f>
        <v>45855</v>
      </c>
    </row>
    <row r="1507" spans="1:12" x14ac:dyDescent="0.25">
      <c r="A1507" t="s">
        <v>335</v>
      </c>
      <c r="B1507" t="s">
        <v>2887</v>
      </c>
      <c r="C1507" s="1">
        <v>45854</v>
      </c>
      <c r="D1507" s="9">
        <f t="shared" si="46"/>
        <v>3</v>
      </c>
      <c r="E1507">
        <v>21</v>
      </c>
      <c r="F1507" s="1">
        <f t="shared" si="47"/>
        <v>45834</v>
      </c>
      <c r="G1507" s="1">
        <f>IF(TableRefills3[[#This Row],[prev_refill_days]]="","",TableRefills3[[#This Row],[prev_refill_days]]+TableRefills3[[#This Row],[quantity_days]])</f>
        <v>45855</v>
      </c>
      <c r="H1507">
        <f>IF(TableRefills3[[#This Row],[prev_refill_end]]="","",TableRefills3[[#This Row],[refill_date]]-TableRefills3[[#This Row],[prev_refill_end]])</f>
        <v>-1</v>
      </c>
      <c r="I1507">
        <f>IF(TableRefills3[[#This Row],[gap_days]]="",0,IF(TableRefills3[[#This Row],[gap_days]]&gt;30,1,0))</f>
        <v>0</v>
      </c>
      <c r="J1507">
        <f>_xlfn.MAXIFS(TableRefills3[discountinuation_flag], TableRefills3[patient_id], A1507)</f>
        <v>0</v>
      </c>
      <c r="K1507" s="1">
        <f>_xlfn.MINIFS(C:C,A:A,TableRefills3[[#This Row],[patient_id]])</f>
        <v>45813</v>
      </c>
      <c r="L1507" s="1">
        <f>TableRefills3[[#This Row],[refill_date]]+TableRefills3[[#This Row],[quantity_days]]</f>
        <v>45875</v>
      </c>
    </row>
    <row r="1508" spans="1:12" x14ac:dyDescent="0.25">
      <c r="A1508" t="s">
        <v>335</v>
      </c>
      <c r="B1508" t="s">
        <v>2887</v>
      </c>
      <c r="C1508" s="1">
        <v>45877</v>
      </c>
      <c r="D1508" s="9">
        <f t="shared" si="46"/>
        <v>4</v>
      </c>
      <c r="E1508">
        <v>21</v>
      </c>
      <c r="F1508" s="1">
        <f t="shared" si="47"/>
        <v>45854</v>
      </c>
      <c r="G1508" s="1">
        <f>IF(TableRefills3[[#This Row],[prev_refill_days]]="","",TableRefills3[[#This Row],[prev_refill_days]]+TableRefills3[[#This Row],[quantity_days]])</f>
        <v>45875</v>
      </c>
      <c r="H1508">
        <f>IF(TableRefills3[[#This Row],[prev_refill_end]]="","",TableRefills3[[#This Row],[refill_date]]-TableRefills3[[#This Row],[prev_refill_end]])</f>
        <v>2</v>
      </c>
      <c r="I1508">
        <f>IF(TableRefills3[[#This Row],[gap_days]]="",0,IF(TableRefills3[[#This Row],[gap_days]]&gt;30,1,0))</f>
        <v>0</v>
      </c>
      <c r="J1508">
        <f>_xlfn.MAXIFS(TableRefills3[discountinuation_flag], TableRefills3[patient_id], A1508)</f>
        <v>0</v>
      </c>
      <c r="K1508" s="1">
        <f>_xlfn.MINIFS(C:C,A:A,TableRefills3[[#This Row],[patient_id]])</f>
        <v>45813</v>
      </c>
      <c r="L1508" s="1">
        <f>TableRefills3[[#This Row],[refill_date]]+TableRefills3[[#This Row],[quantity_days]]</f>
        <v>45898</v>
      </c>
    </row>
    <row r="1509" spans="1:12" x14ac:dyDescent="0.25">
      <c r="A1509" t="s">
        <v>335</v>
      </c>
      <c r="B1509" t="s">
        <v>2887</v>
      </c>
      <c r="C1509" s="1">
        <v>45895</v>
      </c>
      <c r="D1509" s="9">
        <f t="shared" si="46"/>
        <v>5</v>
      </c>
      <c r="E1509">
        <v>21</v>
      </c>
      <c r="F1509" s="1">
        <f t="shared" si="47"/>
        <v>45877</v>
      </c>
      <c r="G1509" s="1">
        <f>IF(TableRefills3[[#This Row],[prev_refill_days]]="","",TableRefills3[[#This Row],[prev_refill_days]]+TableRefills3[[#This Row],[quantity_days]])</f>
        <v>45898</v>
      </c>
      <c r="H1509">
        <f>IF(TableRefills3[[#This Row],[prev_refill_end]]="","",TableRefills3[[#This Row],[refill_date]]-TableRefills3[[#This Row],[prev_refill_end]])</f>
        <v>-3</v>
      </c>
      <c r="I1509">
        <f>IF(TableRefills3[[#This Row],[gap_days]]="",0,IF(TableRefills3[[#This Row],[gap_days]]&gt;30,1,0))</f>
        <v>0</v>
      </c>
      <c r="J1509">
        <f>_xlfn.MAXIFS(TableRefills3[discountinuation_flag], TableRefills3[patient_id], A1509)</f>
        <v>0</v>
      </c>
      <c r="K1509" s="1">
        <f>_xlfn.MINIFS(C:C,A:A,TableRefills3[[#This Row],[patient_id]])</f>
        <v>45813</v>
      </c>
      <c r="L1509" s="1">
        <f>TableRefills3[[#This Row],[refill_date]]+TableRefills3[[#This Row],[quantity_days]]</f>
        <v>45916</v>
      </c>
    </row>
    <row r="1510" spans="1:12" x14ac:dyDescent="0.25">
      <c r="A1510" t="s">
        <v>335</v>
      </c>
      <c r="B1510" t="s">
        <v>2887</v>
      </c>
      <c r="C1510" s="1">
        <v>45913</v>
      </c>
      <c r="D1510" s="9">
        <f t="shared" si="46"/>
        <v>6</v>
      </c>
      <c r="E1510">
        <v>21</v>
      </c>
      <c r="F1510" s="1">
        <f t="shared" si="47"/>
        <v>45895</v>
      </c>
      <c r="G1510" s="1">
        <f>IF(TableRefills3[[#This Row],[prev_refill_days]]="","",TableRefills3[[#This Row],[prev_refill_days]]+TableRefills3[[#This Row],[quantity_days]])</f>
        <v>45916</v>
      </c>
      <c r="H1510">
        <f>IF(TableRefills3[[#This Row],[prev_refill_end]]="","",TableRefills3[[#This Row],[refill_date]]-TableRefills3[[#This Row],[prev_refill_end]])</f>
        <v>-3</v>
      </c>
      <c r="I1510">
        <f>IF(TableRefills3[[#This Row],[gap_days]]="",0,IF(TableRefills3[[#This Row],[gap_days]]&gt;30,1,0))</f>
        <v>0</v>
      </c>
      <c r="J1510">
        <f>_xlfn.MAXIFS(TableRefills3[discountinuation_flag], TableRefills3[patient_id], A1510)</f>
        <v>0</v>
      </c>
      <c r="K1510" s="1">
        <f>_xlfn.MINIFS(C:C,A:A,TableRefills3[[#This Row],[patient_id]])</f>
        <v>45813</v>
      </c>
      <c r="L1510" s="1">
        <f>TableRefills3[[#This Row],[refill_date]]+TableRefills3[[#This Row],[quantity_days]]</f>
        <v>45934</v>
      </c>
    </row>
    <row r="1511" spans="1:12" x14ac:dyDescent="0.25">
      <c r="A1511" t="s">
        <v>336</v>
      </c>
      <c r="B1511" t="s">
        <v>2894</v>
      </c>
      <c r="C1511" s="1">
        <v>45730</v>
      </c>
      <c r="D1511" s="9">
        <f t="shared" si="46"/>
        <v>1</v>
      </c>
      <c r="E1511">
        <v>30</v>
      </c>
      <c r="F1511" s="1" t="str">
        <f t="shared" si="47"/>
        <v/>
      </c>
      <c r="G1511" s="1" t="str">
        <f>IF(TableRefills3[[#This Row],[prev_refill_days]]="","",TableRefills3[[#This Row],[prev_refill_days]]+TableRefills3[[#This Row],[quantity_days]])</f>
        <v/>
      </c>
      <c r="H1511" t="str">
        <f>IF(TableRefills3[[#This Row],[prev_refill_end]]="","",TableRefills3[[#This Row],[refill_date]]-TableRefills3[[#This Row],[prev_refill_end]])</f>
        <v/>
      </c>
      <c r="I1511">
        <f>IF(TableRefills3[[#This Row],[gap_days]]="",0,IF(TableRefills3[[#This Row],[gap_days]]&gt;30,1,0))</f>
        <v>0</v>
      </c>
      <c r="J1511">
        <f>_xlfn.MAXIFS(TableRefills3[discountinuation_flag], TableRefills3[patient_id], A1511)</f>
        <v>0</v>
      </c>
      <c r="K1511" s="1">
        <f>_xlfn.MINIFS(C:C,A:A,TableRefills3[[#This Row],[patient_id]])</f>
        <v>45730</v>
      </c>
      <c r="L1511" s="1">
        <f>TableRefills3[[#This Row],[refill_date]]+TableRefills3[[#This Row],[quantity_days]]</f>
        <v>45760</v>
      </c>
    </row>
    <row r="1512" spans="1:12" x14ac:dyDescent="0.25">
      <c r="A1512" t="s">
        <v>336</v>
      </c>
      <c r="B1512" t="s">
        <v>2894</v>
      </c>
      <c r="C1512" s="1">
        <v>45758</v>
      </c>
      <c r="D1512" s="9">
        <f t="shared" si="46"/>
        <v>2</v>
      </c>
      <c r="E1512">
        <v>30</v>
      </c>
      <c r="F1512" s="1">
        <f t="shared" si="47"/>
        <v>45730</v>
      </c>
      <c r="G1512" s="1">
        <f>IF(TableRefills3[[#This Row],[prev_refill_days]]="","",TableRefills3[[#This Row],[prev_refill_days]]+TableRefills3[[#This Row],[quantity_days]])</f>
        <v>45760</v>
      </c>
      <c r="H1512">
        <f>IF(TableRefills3[[#This Row],[prev_refill_end]]="","",TableRefills3[[#This Row],[refill_date]]-TableRefills3[[#This Row],[prev_refill_end]])</f>
        <v>-2</v>
      </c>
      <c r="I1512">
        <f>IF(TableRefills3[[#This Row],[gap_days]]="",0,IF(TableRefills3[[#This Row],[gap_days]]&gt;30,1,0))</f>
        <v>0</v>
      </c>
      <c r="J1512">
        <f>_xlfn.MAXIFS(TableRefills3[discountinuation_flag], TableRefills3[patient_id], A1512)</f>
        <v>0</v>
      </c>
      <c r="K1512" s="1">
        <f>_xlfn.MINIFS(C:C,A:A,TableRefills3[[#This Row],[patient_id]])</f>
        <v>45730</v>
      </c>
      <c r="L1512" s="1">
        <f>TableRefills3[[#This Row],[refill_date]]+TableRefills3[[#This Row],[quantity_days]]</f>
        <v>45788</v>
      </c>
    </row>
    <row r="1513" spans="1:12" x14ac:dyDescent="0.25">
      <c r="A1513" t="s">
        <v>336</v>
      </c>
      <c r="B1513" t="s">
        <v>2894</v>
      </c>
      <c r="C1513" s="1">
        <v>45785</v>
      </c>
      <c r="D1513" s="9">
        <f t="shared" si="46"/>
        <v>3</v>
      </c>
      <c r="E1513">
        <v>30</v>
      </c>
      <c r="F1513" s="1">
        <f t="shared" si="47"/>
        <v>45758</v>
      </c>
      <c r="G1513" s="1">
        <f>IF(TableRefills3[[#This Row],[prev_refill_days]]="","",TableRefills3[[#This Row],[prev_refill_days]]+TableRefills3[[#This Row],[quantity_days]])</f>
        <v>45788</v>
      </c>
      <c r="H1513">
        <f>IF(TableRefills3[[#This Row],[prev_refill_end]]="","",TableRefills3[[#This Row],[refill_date]]-TableRefills3[[#This Row],[prev_refill_end]])</f>
        <v>-3</v>
      </c>
      <c r="I1513">
        <f>IF(TableRefills3[[#This Row],[gap_days]]="",0,IF(TableRefills3[[#This Row],[gap_days]]&gt;30,1,0))</f>
        <v>0</v>
      </c>
      <c r="J1513">
        <f>_xlfn.MAXIFS(TableRefills3[discountinuation_flag], TableRefills3[patient_id], A1513)</f>
        <v>0</v>
      </c>
      <c r="K1513" s="1">
        <f>_xlfn.MINIFS(C:C,A:A,TableRefills3[[#This Row],[patient_id]])</f>
        <v>45730</v>
      </c>
      <c r="L1513" s="1">
        <f>TableRefills3[[#This Row],[refill_date]]+TableRefills3[[#This Row],[quantity_days]]</f>
        <v>45815</v>
      </c>
    </row>
    <row r="1514" spans="1:12" x14ac:dyDescent="0.25">
      <c r="A1514" t="s">
        <v>336</v>
      </c>
      <c r="B1514" t="s">
        <v>2894</v>
      </c>
      <c r="C1514" s="1">
        <v>45814</v>
      </c>
      <c r="D1514" s="9">
        <f t="shared" si="46"/>
        <v>4</v>
      </c>
      <c r="E1514">
        <v>30</v>
      </c>
      <c r="F1514" s="1">
        <f t="shared" si="47"/>
        <v>45785</v>
      </c>
      <c r="G1514" s="1">
        <f>IF(TableRefills3[[#This Row],[prev_refill_days]]="","",TableRefills3[[#This Row],[prev_refill_days]]+TableRefills3[[#This Row],[quantity_days]])</f>
        <v>45815</v>
      </c>
      <c r="H1514">
        <f>IF(TableRefills3[[#This Row],[prev_refill_end]]="","",TableRefills3[[#This Row],[refill_date]]-TableRefills3[[#This Row],[prev_refill_end]])</f>
        <v>-1</v>
      </c>
      <c r="I1514">
        <f>IF(TableRefills3[[#This Row],[gap_days]]="",0,IF(TableRefills3[[#This Row],[gap_days]]&gt;30,1,0))</f>
        <v>0</v>
      </c>
      <c r="J1514">
        <f>_xlfn.MAXIFS(TableRefills3[discountinuation_flag], TableRefills3[patient_id], A1514)</f>
        <v>0</v>
      </c>
      <c r="K1514" s="1">
        <f>_xlfn.MINIFS(C:C,A:A,TableRefills3[[#This Row],[patient_id]])</f>
        <v>45730</v>
      </c>
      <c r="L1514" s="1">
        <f>TableRefills3[[#This Row],[refill_date]]+TableRefills3[[#This Row],[quantity_days]]</f>
        <v>45844</v>
      </c>
    </row>
    <row r="1515" spans="1:12" x14ac:dyDescent="0.25">
      <c r="A1515" t="s">
        <v>336</v>
      </c>
      <c r="B1515" t="s">
        <v>2894</v>
      </c>
      <c r="C1515" s="1">
        <v>45842</v>
      </c>
      <c r="D1515" s="9">
        <f t="shared" si="46"/>
        <v>5</v>
      </c>
      <c r="E1515">
        <v>30</v>
      </c>
      <c r="F1515" s="1">
        <f t="shared" si="47"/>
        <v>45814</v>
      </c>
      <c r="G1515" s="1">
        <f>IF(TableRefills3[[#This Row],[prev_refill_days]]="","",TableRefills3[[#This Row],[prev_refill_days]]+TableRefills3[[#This Row],[quantity_days]])</f>
        <v>45844</v>
      </c>
      <c r="H1515">
        <f>IF(TableRefills3[[#This Row],[prev_refill_end]]="","",TableRefills3[[#This Row],[refill_date]]-TableRefills3[[#This Row],[prev_refill_end]])</f>
        <v>-2</v>
      </c>
      <c r="I1515">
        <f>IF(TableRefills3[[#This Row],[gap_days]]="",0,IF(TableRefills3[[#This Row],[gap_days]]&gt;30,1,0))</f>
        <v>0</v>
      </c>
      <c r="J1515">
        <f>_xlfn.MAXIFS(TableRefills3[discountinuation_flag], TableRefills3[patient_id], A1515)</f>
        <v>0</v>
      </c>
      <c r="K1515" s="1">
        <f>_xlfn.MINIFS(C:C,A:A,TableRefills3[[#This Row],[patient_id]])</f>
        <v>45730</v>
      </c>
      <c r="L1515" s="1">
        <f>TableRefills3[[#This Row],[refill_date]]+TableRefills3[[#This Row],[quantity_days]]</f>
        <v>45872</v>
      </c>
    </row>
    <row r="1516" spans="1:12" x14ac:dyDescent="0.25">
      <c r="A1516" t="s">
        <v>336</v>
      </c>
      <c r="B1516" t="s">
        <v>2894</v>
      </c>
      <c r="C1516" s="1">
        <v>45874</v>
      </c>
      <c r="D1516" s="9">
        <f t="shared" si="46"/>
        <v>6</v>
      </c>
      <c r="E1516">
        <v>30</v>
      </c>
      <c r="F1516" s="1">
        <f t="shared" si="47"/>
        <v>45842</v>
      </c>
      <c r="G1516" s="1">
        <f>IF(TableRefills3[[#This Row],[prev_refill_days]]="","",TableRefills3[[#This Row],[prev_refill_days]]+TableRefills3[[#This Row],[quantity_days]])</f>
        <v>45872</v>
      </c>
      <c r="H1516">
        <f>IF(TableRefills3[[#This Row],[prev_refill_end]]="","",TableRefills3[[#This Row],[refill_date]]-TableRefills3[[#This Row],[prev_refill_end]])</f>
        <v>2</v>
      </c>
      <c r="I1516">
        <f>IF(TableRefills3[[#This Row],[gap_days]]="",0,IF(TableRefills3[[#This Row],[gap_days]]&gt;30,1,0))</f>
        <v>0</v>
      </c>
      <c r="J1516">
        <f>_xlfn.MAXIFS(TableRefills3[discountinuation_flag], TableRefills3[patient_id], A1516)</f>
        <v>0</v>
      </c>
      <c r="K1516" s="1">
        <f>_xlfn.MINIFS(C:C,A:A,TableRefills3[[#This Row],[patient_id]])</f>
        <v>45730</v>
      </c>
      <c r="L1516" s="1">
        <f>TableRefills3[[#This Row],[refill_date]]+TableRefills3[[#This Row],[quantity_days]]</f>
        <v>45904</v>
      </c>
    </row>
    <row r="1517" spans="1:12" x14ac:dyDescent="0.25">
      <c r="A1517" t="s">
        <v>337</v>
      </c>
      <c r="B1517" t="s">
        <v>2901</v>
      </c>
      <c r="C1517" s="1">
        <v>45755</v>
      </c>
      <c r="D1517" s="9">
        <f t="shared" si="46"/>
        <v>1</v>
      </c>
      <c r="E1517">
        <v>28</v>
      </c>
      <c r="F1517" s="1" t="str">
        <f t="shared" si="47"/>
        <v/>
      </c>
      <c r="G1517" s="1" t="str">
        <f>IF(TableRefills3[[#This Row],[prev_refill_days]]="","",TableRefills3[[#This Row],[prev_refill_days]]+TableRefills3[[#This Row],[quantity_days]])</f>
        <v/>
      </c>
      <c r="H1517" t="str">
        <f>IF(TableRefills3[[#This Row],[prev_refill_end]]="","",TableRefills3[[#This Row],[refill_date]]-TableRefills3[[#This Row],[prev_refill_end]])</f>
        <v/>
      </c>
      <c r="I1517">
        <f>IF(TableRefills3[[#This Row],[gap_days]]="",0,IF(TableRefills3[[#This Row],[gap_days]]&gt;30,1,0))</f>
        <v>0</v>
      </c>
      <c r="J1517">
        <f>_xlfn.MAXIFS(TableRefills3[discountinuation_flag], TableRefills3[patient_id], A1517)</f>
        <v>0</v>
      </c>
      <c r="K1517" s="1">
        <f>_xlfn.MINIFS(C:C,A:A,TableRefills3[[#This Row],[patient_id]])</f>
        <v>45755</v>
      </c>
      <c r="L1517" s="1">
        <f>TableRefills3[[#This Row],[refill_date]]+TableRefills3[[#This Row],[quantity_days]]</f>
        <v>45783</v>
      </c>
    </row>
    <row r="1518" spans="1:12" x14ac:dyDescent="0.25">
      <c r="A1518" t="s">
        <v>337</v>
      </c>
      <c r="B1518" t="s">
        <v>2901</v>
      </c>
      <c r="C1518" s="1">
        <v>45784</v>
      </c>
      <c r="D1518" s="9">
        <f t="shared" si="46"/>
        <v>2</v>
      </c>
      <c r="E1518">
        <v>28</v>
      </c>
      <c r="F1518" s="1">
        <f t="shared" si="47"/>
        <v>45755</v>
      </c>
      <c r="G1518" s="1">
        <f>IF(TableRefills3[[#This Row],[prev_refill_days]]="","",TableRefills3[[#This Row],[prev_refill_days]]+TableRefills3[[#This Row],[quantity_days]])</f>
        <v>45783</v>
      </c>
      <c r="H1518">
        <f>IF(TableRefills3[[#This Row],[prev_refill_end]]="","",TableRefills3[[#This Row],[refill_date]]-TableRefills3[[#This Row],[prev_refill_end]])</f>
        <v>1</v>
      </c>
      <c r="I1518">
        <f>IF(TableRefills3[[#This Row],[gap_days]]="",0,IF(TableRefills3[[#This Row],[gap_days]]&gt;30,1,0))</f>
        <v>0</v>
      </c>
      <c r="J1518">
        <f>_xlfn.MAXIFS(TableRefills3[discountinuation_flag], TableRefills3[patient_id], A1518)</f>
        <v>0</v>
      </c>
      <c r="K1518" s="1">
        <f>_xlfn.MINIFS(C:C,A:A,TableRefills3[[#This Row],[patient_id]])</f>
        <v>45755</v>
      </c>
      <c r="L1518" s="1">
        <f>TableRefills3[[#This Row],[refill_date]]+TableRefills3[[#This Row],[quantity_days]]</f>
        <v>45812</v>
      </c>
    </row>
    <row r="1519" spans="1:12" x14ac:dyDescent="0.25">
      <c r="A1519" t="s">
        <v>337</v>
      </c>
      <c r="B1519" t="s">
        <v>2901</v>
      </c>
      <c r="C1519" s="1">
        <v>45810</v>
      </c>
      <c r="D1519" s="9">
        <f t="shared" si="46"/>
        <v>3</v>
      </c>
      <c r="E1519">
        <v>28</v>
      </c>
      <c r="F1519" s="1">
        <f t="shared" si="47"/>
        <v>45784</v>
      </c>
      <c r="G1519" s="1">
        <f>IF(TableRefills3[[#This Row],[prev_refill_days]]="","",TableRefills3[[#This Row],[prev_refill_days]]+TableRefills3[[#This Row],[quantity_days]])</f>
        <v>45812</v>
      </c>
      <c r="H1519">
        <f>IF(TableRefills3[[#This Row],[prev_refill_end]]="","",TableRefills3[[#This Row],[refill_date]]-TableRefills3[[#This Row],[prev_refill_end]])</f>
        <v>-2</v>
      </c>
      <c r="I1519">
        <f>IF(TableRefills3[[#This Row],[gap_days]]="",0,IF(TableRefills3[[#This Row],[gap_days]]&gt;30,1,0))</f>
        <v>0</v>
      </c>
      <c r="J1519">
        <f>_xlfn.MAXIFS(TableRefills3[discountinuation_flag], TableRefills3[patient_id], A1519)</f>
        <v>0</v>
      </c>
      <c r="K1519" s="1">
        <f>_xlfn.MINIFS(C:C,A:A,TableRefills3[[#This Row],[patient_id]])</f>
        <v>45755</v>
      </c>
      <c r="L1519" s="1">
        <f>TableRefills3[[#This Row],[refill_date]]+TableRefills3[[#This Row],[quantity_days]]</f>
        <v>45838</v>
      </c>
    </row>
    <row r="1520" spans="1:12" x14ac:dyDescent="0.25">
      <c r="A1520" t="s">
        <v>338</v>
      </c>
      <c r="B1520" t="s">
        <v>2905</v>
      </c>
      <c r="C1520" s="1">
        <v>45827</v>
      </c>
      <c r="D1520" s="9">
        <f t="shared" si="46"/>
        <v>1</v>
      </c>
      <c r="E1520">
        <v>28</v>
      </c>
      <c r="F1520" s="1" t="str">
        <f t="shared" si="47"/>
        <v/>
      </c>
      <c r="G1520" s="1" t="str">
        <f>IF(TableRefills3[[#This Row],[prev_refill_days]]="","",TableRefills3[[#This Row],[prev_refill_days]]+TableRefills3[[#This Row],[quantity_days]])</f>
        <v/>
      </c>
      <c r="H1520" t="str">
        <f>IF(TableRefills3[[#This Row],[prev_refill_end]]="","",TableRefills3[[#This Row],[refill_date]]-TableRefills3[[#This Row],[prev_refill_end]])</f>
        <v/>
      </c>
      <c r="I1520">
        <f>IF(TableRefills3[[#This Row],[gap_days]]="",0,IF(TableRefills3[[#This Row],[gap_days]]&gt;30,1,0))</f>
        <v>0</v>
      </c>
      <c r="J1520">
        <f>_xlfn.MAXIFS(TableRefills3[discountinuation_flag], TableRefills3[patient_id], A1520)</f>
        <v>0</v>
      </c>
      <c r="K1520" s="1">
        <f>_xlfn.MINIFS(C:C,A:A,TableRefills3[[#This Row],[patient_id]])</f>
        <v>45827</v>
      </c>
      <c r="L1520" s="1">
        <f>TableRefills3[[#This Row],[refill_date]]+TableRefills3[[#This Row],[quantity_days]]</f>
        <v>45855</v>
      </c>
    </row>
    <row r="1521" spans="1:12" x14ac:dyDescent="0.25">
      <c r="A1521" t="s">
        <v>338</v>
      </c>
      <c r="B1521" t="s">
        <v>2905</v>
      </c>
      <c r="C1521" s="1">
        <v>45852</v>
      </c>
      <c r="D1521" s="9">
        <f t="shared" si="46"/>
        <v>2</v>
      </c>
      <c r="E1521">
        <v>28</v>
      </c>
      <c r="F1521" s="1">
        <f t="shared" si="47"/>
        <v>45827</v>
      </c>
      <c r="G1521" s="1">
        <f>IF(TableRefills3[[#This Row],[prev_refill_days]]="","",TableRefills3[[#This Row],[prev_refill_days]]+TableRefills3[[#This Row],[quantity_days]])</f>
        <v>45855</v>
      </c>
      <c r="H1521">
        <f>IF(TableRefills3[[#This Row],[prev_refill_end]]="","",TableRefills3[[#This Row],[refill_date]]-TableRefills3[[#This Row],[prev_refill_end]])</f>
        <v>-3</v>
      </c>
      <c r="I1521">
        <f>IF(TableRefills3[[#This Row],[gap_days]]="",0,IF(TableRefills3[[#This Row],[gap_days]]&gt;30,1,0))</f>
        <v>0</v>
      </c>
      <c r="J1521">
        <f>_xlfn.MAXIFS(TableRefills3[discountinuation_flag], TableRefills3[patient_id], A1521)</f>
        <v>0</v>
      </c>
      <c r="K1521" s="1">
        <f>_xlfn.MINIFS(C:C,A:A,TableRefills3[[#This Row],[patient_id]])</f>
        <v>45827</v>
      </c>
      <c r="L1521" s="1">
        <f>TableRefills3[[#This Row],[refill_date]]+TableRefills3[[#This Row],[quantity_days]]</f>
        <v>45880</v>
      </c>
    </row>
    <row r="1522" spans="1:12" x14ac:dyDescent="0.25">
      <c r="A1522" t="s">
        <v>338</v>
      </c>
      <c r="B1522" t="s">
        <v>2905</v>
      </c>
      <c r="C1522" s="1">
        <v>45881</v>
      </c>
      <c r="D1522" s="9">
        <f t="shared" si="46"/>
        <v>3</v>
      </c>
      <c r="E1522">
        <v>28</v>
      </c>
      <c r="F1522" s="1">
        <f t="shared" si="47"/>
        <v>45852</v>
      </c>
      <c r="G1522" s="1">
        <f>IF(TableRefills3[[#This Row],[prev_refill_days]]="","",TableRefills3[[#This Row],[prev_refill_days]]+TableRefills3[[#This Row],[quantity_days]])</f>
        <v>45880</v>
      </c>
      <c r="H1522">
        <f>IF(TableRefills3[[#This Row],[prev_refill_end]]="","",TableRefills3[[#This Row],[refill_date]]-TableRefills3[[#This Row],[prev_refill_end]])</f>
        <v>1</v>
      </c>
      <c r="I1522">
        <f>IF(TableRefills3[[#This Row],[gap_days]]="",0,IF(TableRefills3[[#This Row],[gap_days]]&gt;30,1,0))</f>
        <v>0</v>
      </c>
      <c r="J1522">
        <f>_xlfn.MAXIFS(TableRefills3[discountinuation_flag], TableRefills3[patient_id], A1522)</f>
        <v>0</v>
      </c>
      <c r="K1522" s="1">
        <f>_xlfn.MINIFS(C:C,A:A,TableRefills3[[#This Row],[patient_id]])</f>
        <v>45827</v>
      </c>
      <c r="L1522" s="1">
        <f>TableRefills3[[#This Row],[refill_date]]+TableRefills3[[#This Row],[quantity_days]]</f>
        <v>45909</v>
      </c>
    </row>
    <row r="1523" spans="1:12" x14ac:dyDescent="0.25">
      <c r="A1523" t="s">
        <v>338</v>
      </c>
      <c r="B1523" t="s">
        <v>2905</v>
      </c>
      <c r="C1523" s="1">
        <v>45909</v>
      </c>
      <c r="D1523" s="9">
        <f t="shared" si="46"/>
        <v>4</v>
      </c>
      <c r="E1523">
        <v>28</v>
      </c>
      <c r="F1523" s="1">
        <f t="shared" si="47"/>
        <v>45881</v>
      </c>
      <c r="G1523" s="1">
        <f>IF(TableRefills3[[#This Row],[prev_refill_days]]="","",TableRefills3[[#This Row],[prev_refill_days]]+TableRefills3[[#This Row],[quantity_days]])</f>
        <v>45909</v>
      </c>
      <c r="H1523">
        <f>IF(TableRefills3[[#This Row],[prev_refill_end]]="","",TableRefills3[[#This Row],[refill_date]]-TableRefills3[[#This Row],[prev_refill_end]])</f>
        <v>0</v>
      </c>
      <c r="I1523">
        <f>IF(TableRefills3[[#This Row],[gap_days]]="",0,IF(TableRefills3[[#This Row],[gap_days]]&gt;30,1,0))</f>
        <v>0</v>
      </c>
      <c r="J1523">
        <f>_xlfn.MAXIFS(TableRefills3[discountinuation_flag], TableRefills3[patient_id], A1523)</f>
        <v>0</v>
      </c>
      <c r="K1523" s="1">
        <f>_xlfn.MINIFS(C:C,A:A,TableRefills3[[#This Row],[patient_id]])</f>
        <v>45827</v>
      </c>
      <c r="L1523" s="1">
        <f>TableRefills3[[#This Row],[refill_date]]+TableRefills3[[#This Row],[quantity_days]]</f>
        <v>45937</v>
      </c>
    </row>
    <row r="1524" spans="1:12" x14ac:dyDescent="0.25">
      <c r="A1524" t="s">
        <v>338</v>
      </c>
      <c r="B1524" t="s">
        <v>2905</v>
      </c>
      <c r="C1524" s="1">
        <v>45937</v>
      </c>
      <c r="D1524" s="9">
        <f t="shared" si="46"/>
        <v>5</v>
      </c>
      <c r="E1524">
        <v>28</v>
      </c>
      <c r="F1524" s="1">
        <f t="shared" si="47"/>
        <v>45909</v>
      </c>
      <c r="G1524" s="1">
        <f>IF(TableRefills3[[#This Row],[prev_refill_days]]="","",TableRefills3[[#This Row],[prev_refill_days]]+TableRefills3[[#This Row],[quantity_days]])</f>
        <v>45937</v>
      </c>
      <c r="H1524">
        <f>IF(TableRefills3[[#This Row],[prev_refill_end]]="","",TableRefills3[[#This Row],[refill_date]]-TableRefills3[[#This Row],[prev_refill_end]])</f>
        <v>0</v>
      </c>
      <c r="I1524">
        <f>IF(TableRefills3[[#This Row],[gap_days]]="",0,IF(TableRefills3[[#This Row],[gap_days]]&gt;30,1,0))</f>
        <v>0</v>
      </c>
      <c r="J1524">
        <f>_xlfn.MAXIFS(TableRefills3[discountinuation_flag], TableRefills3[patient_id], A1524)</f>
        <v>0</v>
      </c>
      <c r="K1524" s="1">
        <f>_xlfn.MINIFS(C:C,A:A,TableRefills3[[#This Row],[patient_id]])</f>
        <v>45827</v>
      </c>
      <c r="L1524" s="1">
        <f>TableRefills3[[#This Row],[refill_date]]+TableRefills3[[#This Row],[quantity_days]]</f>
        <v>45965</v>
      </c>
    </row>
    <row r="1525" spans="1:12" x14ac:dyDescent="0.25">
      <c r="A1525" t="s">
        <v>338</v>
      </c>
      <c r="B1525" t="s">
        <v>2905</v>
      </c>
      <c r="C1525" s="1">
        <v>45963</v>
      </c>
      <c r="D1525" s="9">
        <f t="shared" si="46"/>
        <v>6</v>
      </c>
      <c r="E1525">
        <v>28</v>
      </c>
      <c r="F1525" s="1">
        <f t="shared" si="47"/>
        <v>45937</v>
      </c>
      <c r="G1525" s="1">
        <f>IF(TableRefills3[[#This Row],[prev_refill_days]]="","",TableRefills3[[#This Row],[prev_refill_days]]+TableRefills3[[#This Row],[quantity_days]])</f>
        <v>45965</v>
      </c>
      <c r="H1525">
        <f>IF(TableRefills3[[#This Row],[prev_refill_end]]="","",TableRefills3[[#This Row],[refill_date]]-TableRefills3[[#This Row],[prev_refill_end]])</f>
        <v>-2</v>
      </c>
      <c r="I1525">
        <f>IF(TableRefills3[[#This Row],[gap_days]]="",0,IF(TableRefills3[[#This Row],[gap_days]]&gt;30,1,0))</f>
        <v>0</v>
      </c>
      <c r="J1525">
        <f>_xlfn.MAXIFS(TableRefills3[discountinuation_flag], TableRefills3[patient_id], A1525)</f>
        <v>0</v>
      </c>
      <c r="K1525" s="1">
        <f>_xlfn.MINIFS(C:C,A:A,TableRefills3[[#This Row],[patient_id]])</f>
        <v>45827</v>
      </c>
      <c r="L1525" s="1">
        <f>TableRefills3[[#This Row],[refill_date]]+TableRefills3[[#This Row],[quantity_days]]</f>
        <v>45991</v>
      </c>
    </row>
    <row r="1526" spans="1:12" x14ac:dyDescent="0.25">
      <c r="A1526" t="s">
        <v>339</v>
      </c>
      <c r="B1526" t="s">
        <v>2912</v>
      </c>
      <c r="C1526" s="1">
        <v>45779</v>
      </c>
      <c r="D1526" s="9">
        <f t="shared" si="46"/>
        <v>1</v>
      </c>
      <c r="E1526">
        <v>28</v>
      </c>
      <c r="F1526" s="1" t="str">
        <f t="shared" si="47"/>
        <v/>
      </c>
      <c r="G1526" s="1" t="str">
        <f>IF(TableRefills3[[#This Row],[prev_refill_days]]="","",TableRefills3[[#This Row],[prev_refill_days]]+TableRefills3[[#This Row],[quantity_days]])</f>
        <v/>
      </c>
      <c r="H1526" t="str">
        <f>IF(TableRefills3[[#This Row],[prev_refill_end]]="","",TableRefills3[[#This Row],[refill_date]]-TableRefills3[[#This Row],[prev_refill_end]])</f>
        <v/>
      </c>
      <c r="I1526">
        <f>IF(TableRefills3[[#This Row],[gap_days]]="",0,IF(TableRefills3[[#This Row],[gap_days]]&gt;30,1,0))</f>
        <v>0</v>
      </c>
      <c r="J1526">
        <f>_xlfn.MAXIFS(TableRefills3[discountinuation_flag], TableRefills3[patient_id], A1526)</f>
        <v>0</v>
      </c>
      <c r="K1526" s="1">
        <f>_xlfn.MINIFS(C:C,A:A,TableRefills3[[#This Row],[patient_id]])</f>
        <v>45779</v>
      </c>
      <c r="L1526" s="1">
        <f>TableRefills3[[#This Row],[refill_date]]+TableRefills3[[#This Row],[quantity_days]]</f>
        <v>45807</v>
      </c>
    </row>
    <row r="1527" spans="1:12" x14ac:dyDescent="0.25">
      <c r="A1527" t="s">
        <v>339</v>
      </c>
      <c r="B1527" t="s">
        <v>2912</v>
      </c>
      <c r="C1527" s="1">
        <v>45808</v>
      </c>
      <c r="D1527" s="9">
        <f t="shared" si="46"/>
        <v>2</v>
      </c>
      <c r="E1527">
        <v>28</v>
      </c>
      <c r="F1527" s="1">
        <f t="shared" si="47"/>
        <v>45779</v>
      </c>
      <c r="G1527" s="1">
        <f>IF(TableRefills3[[#This Row],[prev_refill_days]]="","",TableRefills3[[#This Row],[prev_refill_days]]+TableRefills3[[#This Row],[quantity_days]])</f>
        <v>45807</v>
      </c>
      <c r="H1527">
        <f>IF(TableRefills3[[#This Row],[prev_refill_end]]="","",TableRefills3[[#This Row],[refill_date]]-TableRefills3[[#This Row],[prev_refill_end]])</f>
        <v>1</v>
      </c>
      <c r="I1527">
        <f>IF(TableRefills3[[#This Row],[gap_days]]="",0,IF(TableRefills3[[#This Row],[gap_days]]&gt;30,1,0))</f>
        <v>0</v>
      </c>
      <c r="J1527">
        <f>_xlfn.MAXIFS(TableRefills3[discountinuation_flag], TableRefills3[patient_id], A1527)</f>
        <v>0</v>
      </c>
      <c r="K1527" s="1">
        <f>_xlfn.MINIFS(C:C,A:A,TableRefills3[[#This Row],[patient_id]])</f>
        <v>45779</v>
      </c>
      <c r="L1527" s="1">
        <f>TableRefills3[[#This Row],[refill_date]]+TableRefills3[[#This Row],[quantity_days]]</f>
        <v>45836</v>
      </c>
    </row>
    <row r="1528" spans="1:12" x14ac:dyDescent="0.25">
      <c r="A1528" t="s">
        <v>339</v>
      </c>
      <c r="B1528" t="s">
        <v>2912</v>
      </c>
      <c r="C1528" s="1">
        <v>45837</v>
      </c>
      <c r="D1528" s="9">
        <f t="shared" si="46"/>
        <v>3</v>
      </c>
      <c r="E1528">
        <v>28</v>
      </c>
      <c r="F1528" s="1">
        <f t="shared" si="47"/>
        <v>45808</v>
      </c>
      <c r="G1528" s="1">
        <f>IF(TableRefills3[[#This Row],[prev_refill_days]]="","",TableRefills3[[#This Row],[prev_refill_days]]+TableRefills3[[#This Row],[quantity_days]])</f>
        <v>45836</v>
      </c>
      <c r="H1528">
        <f>IF(TableRefills3[[#This Row],[prev_refill_end]]="","",TableRefills3[[#This Row],[refill_date]]-TableRefills3[[#This Row],[prev_refill_end]])</f>
        <v>1</v>
      </c>
      <c r="I1528">
        <f>IF(TableRefills3[[#This Row],[gap_days]]="",0,IF(TableRefills3[[#This Row],[gap_days]]&gt;30,1,0))</f>
        <v>0</v>
      </c>
      <c r="J1528">
        <f>_xlfn.MAXIFS(TableRefills3[discountinuation_flag], TableRefills3[patient_id], A1528)</f>
        <v>0</v>
      </c>
      <c r="K1528" s="1">
        <f>_xlfn.MINIFS(C:C,A:A,TableRefills3[[#This Row],[patient_id]])</f>
        <v>45779</v>
      </c>
      <c r="L1528" s="1">
        <f>TableRefills3[[#This Row],[refill_date]]+TableRefills3[[#This Row],[quantity_days]]</f>
        <v>45865</v>
      </c>
    </row>
    <row r="1529" spans="1:12" x14ac:dyDescent="0.25">
      <c r="A1529" t="s">
        <v>339</v>
      </c>
      <c r="B1529" t="s">
        <v>2912</v>
      </c>
      <c r="C1529" s="1">
        <v>45866</v>
      </c>
      <c r="D1529" s="9">
        <f t="shared" si="46"/>
        <v>4</v>
      </c>
      <c r="E1529">
        <v>28</v>
      </c>
      <c r="F1529" s="1">
        <f t="shared" si="47"/>
        <v>45837</v>
      </c>
      <c r="G1529" s="1">
        <f>IF(TableRefills3[[#This Row],[prev_refill_days]]="","",TableRefills3[[#This Row],[prev_refill_days]]+TableRefills3[[#This Row],[quantity_days]])</f>
        <v>45865</v>
      </c>
      <c r="H1529">
        <f>IF(TableRefills3[[#This Row],[prev_refill_end]]="","",TableRefills3[[#This Row],[refill_date]]-TableRefills3[[#This Row],[prev_refill_end]])</f>
        <v>1</v>
      </c>
      <c r="I1529">
        <f>IF(TableRefills3[[#This Row],[gap_days]]="",0,IF(TableRefills3[[#This Row],[gap_days]]&gt;30,1,0))</f>
        <v>0</v>
      </c>
      <c r="J1529">
        <f>_xlfn.MAXIFS(TableRefills3[discountinuation_flag], TableRefills3[patient_id], A1529)</f>
        <v>0</v>
      </c>
      <c r="K1529" s="1">
        <f>_xlfn.MINIFS(C:C,A:A,TableRefills3[[#This Row],[patient_id]])</f>
        <v>45779</v>
      </c>
      <c r="L1529" s="1">
        <f>TableRefills3[[#This Row],[refill_date]]+TableRefills3[[#This Row],[quantity_days]]</f>
        <v>45894</v>
      </c>
    </row>
    <row r="1530" spans="1:12" x14ac:dyDescent="0.25">
      <c r="A1530" t="s">
        <v>339</v>
      </c>
      <c r="B1530" t="s">
        <v>2912</v>
      </c>
      <c r="C1530" s="1">
        <v>45893</v>
      </c>
      <c r="D1530" s="9">
        <f t="shared" si="46"/>
        <v>5</v>
      </c>
      <c r="E1530">
        <v>28</v>
      </c>
      <c r="F1530" s="1">
        <f t="shared" si="47"/>
        <v>45866</v>
      </c>
      <c r="G1530" s="1">
        <f>IF(TableRefills3[[#This Row],[prev_refill_days]]="","",TableRefills3[[#This Row],[prev_refill_days]]+TableRefills3[[#This Row],[quantity_days]])</f>
        <v>45894</v>
      </c>
      <c r="H1530">
        <f>IF(TableRefills3[[#This Row],[prev_refill_end]]="","",TableRefills3[[#This Row],[refill_date]]-TableRefills3[[#This Row],[prev_refill_end]])</f>
        <v>-1</v>
      </c>
      <c r="I1530">
        <f>IF(TableRefills3[[#This Row],[gap_days]]="",0,IF(TableRefills3[[#This Row],[gap_days]]&gt;30,1,0))</f>
        <v>0</v>
      </c>
      <c r="J1530">
        <f>_xlfn.MAXIFS(TableRefills3[discountinuation_flag], TableRefills3[patient_id], A1530)</f>
        <v>0</v>
      </c>
      <c r="K1530" s="1">
        <f>_xlfn.MINIFS(C:C,A:A,TableRefills3[[#This Row],[patient_id]])</f>
        <v>45779</v>
      </c>
      <c r="L1530" s="1">
        <f>TableRefills3[[#This Row],[refill_date]]+TableRefills3[[#This Row],[quantity_days]]</f>
        <v>45921</v>
      </c>
    </row>
    <row r="1531" spans="1:12" x14ac:dyDescent="0.25">
      <c r="A1531" t="s">
        <v>339</v>
      </c>
      <c r="B1531" t="s">
        <v>2912</v>
      </c>
      <c r="C1531" s="1">
        <v>45918</v>
      </c>
      <c r="D1531" s="9">
        <f t="shared" si="46"/>
        <v>6</v>
      </c>
      <c r="E1531">
        <v>28</v>
      </c>
      <c r="F1531" s="1">
        <f t="shared" si="47"/>
        <v>45893</v>
      </c>
      <c r="G1531" s="1">
        <f>IF(TableRefills3[[#This Row],[prev_refill_days]]="","",TableRefills3[[#This Row],[prev_refill_days]]+TableRefills3[[#This Row],[quantity_days]])</f>
        <v>45921</v>
      </c>
      <c r="H1531">
        <f>IF(TableRefills3[[#This Row],[prev_refill_end]]="","",TableRefills3[[#This Row],[refill_date]]-TableRefills3[[#This Row],[prev_refill_end]])</f>
        <v>-3</v>
      </c>
      <c r="I1531">
        <f>IF(TableRefills3[[#This Row],[gap_days]]="",0,IF(TableRefills3[[#This Row],[gap_days]]&gt;30,1,0))</f>
        <v>0</v>
      </c>
      <c r="J1531">
        <f>_xlfn.MAXIFS(TableRefills3[discountinuation_flag], TableRefills3[patient_id], A1531)</f>
        <v>0</v>
      </c>
      <c r="K1531" s="1">
        <f>_xlfn.MINIFS(C:C,A:A,TableRefills3[[#This Row],[patient_id]])</f>
        <v>45779</v>
      </c>
      <c r="L1531" s="1">
        <f>TableRefills3[[#This Row],[refill_date]]+TableRefills3[[#This Row],[quantity_days]]</f>
        <v>45946</v>
      </c>
    </row>
    <row r="1532" spans="1:12" x14ac:dyDescent="0.25">
      <c r="A1532" t="s">
        <v>340</v>
      </c>
      <c r="B1532" t="s">
        <v>2919</v>
      </c>
      <c r="C1532" s="1">
        <v>45794</v>
      </c>
      <c r="D1532" s="9">
        <f t="shared" si="46"/>
        <v>1</v>
      </c>
      <c r="E1532">
        <v>21</v>
      </c>
      <c r="F1532" s="1" t="str">
        <f t="shared" si="47"/>
        <v/>
      </c>
      <c r="G1532" s="1" t="str">
        <f>IF(TableRefills3[[#This Row],[prev_refill_days]]="","",TableRefills3[[#This Row],[prev_refill_days]]+TableRefills3[[#This Row],[quantity_days]])</f>
        <v/>
      </c>
      <c r="H1532" t="str">
        <f>IF(TableRefills3[[#This Row],[prev_refill_end]]="","",TableRefills3[[#This Row],[refill_date]]-TableRefills3[[#This Row],[prev_refill_end]])</f>
        <v/>
      </c>
      <c r="I1532">
        <f>IF(TableRefills3[[#This Row],[gap_days]]="",0,IF(TableRefills3[[#This Row],[gap_days]]&gt;30,1,0))</f>
        <v>0</v>
      </c>
      <c r="J1532">
        <f>_xlfn.MAXIFS(TableRefills3[discountinuation_flag], TableRefills3[patient_id], A1532)</f>
        <v>0</v>
      </c>
      <c r="K1532" s="1">
        <f>_xlfn.MINIFS(C:C,A:A,TableRefills3[[#This Row],[patient_id]])</f>
        <v>45794</v>
      </c>
      <c r="L1532" s="1">
        <f>TableRefills3[[#This Row],[refill_date]]+TableRefills3[[#This Row],[quantity_days]]</f>
        <v>45815</v>
      </c>
    </row>
    <row r="1533" spans="1:12" x14ac:dyDescent="0.25">
      <c r="A1533" t="s">
        <v>340</v>
      </c>
      <c r="B1533" t="s">
        <v>2919</v>
      </c>
      <c r="C1533" s="1">
        <v>45816</v>
      </c>
      <c r="D1533" s="9">
        <f t="shared" si="46"/>
        <v>2</v>
      </c>
      <c r="E1533">
        <v>21</v>
      </c>
      <c r="F1533" s="1">
        <f t="shared" si="47"/>
        <v>45794</v>
      </c>
      <c r="G1533" s="1">
        <f>IF(TableRefills3[[#This Row],[prev_refill_days]]="","",TableRefills3[[#This Row],[prev_refill_days]]+TableRefills3[[#This Row],[quantity_days]])</f>
        <v>45815</v>
      </c>
      <c r="H1533">
        <f>IF(TableRefills3[[#This Row],[prev_refill_end]]="","",TableRefills3[[#This Row],[refill_date]]-TableRefills3[[#This Row],[prev_refill_end]])</f>
        <v>1</v>
      </c>
      <c r="I1533">
        <f>IF(TableRefills3[[#This Row],[gap_days]]="",0,IF(TableRefills3[[#This Row],[gap_days]]&gt;30,1,0))</f>
        <v>0</v>
      </c>
      <c r="J1533">
        <f>_xlfn.MAXIFS(TableRefills3[discountinuation_flag], TableRefills3[patient_id], A1533)</f>
        <v>0</v>
      </c>
      <c r="K1533" s="1">
        <f>_xlfn.MINIFS(C:C,A:A,TableRefills3[[#This Row],[patient_id]])</f>
        <v>45794</v>
      </c>
      <c r="L1533" s="1">
        <f>TableRefills3[[#This Row],[refill_date]]+TableRefills3[[#This Row],[quantity_days]]</f>
        <v>45837</v>
      </c>
    </row>
    <row r="1534" spans="1:12" x14ac:dyDescent="0.25">
      <c r="A1534" t="s">
        <v>340</v>
      </c>
      <c r="B1534" t="s">
        <v>2919</v>
      </c>
      <c r="C1534" s="1">
        <v>45838</v>
      </c>
      <c r="D1534" s="9">
        <f t="shared" si="46"/>
        <v>3</v>
      </c>
      <c r="E1534">
        <v>21</v>
      </c>
      <c r="F1534" s="1">
        <f t="shared" si="47"/>
        <v>45816</v>
      </c>
      <c r="G1534" s="1">
        <f>IF(TableRefills3[[#This Row],[prev_refill_days]]="","",TableRefills3[[#This Row],[prev_refill_days]]+TableRefills3[[#This Row],[quantity_days]])</f>
        <v>45837</v>
      </c>
      <c r="H1534">
        <f>IF(TableRefills3[[#This Row],[prev_refill_end]]="","",TableRefills3[[#This Row],[refill_date]]-TableRefills3[[#This Row],[prev_refill_end]])</f>
        <v>1</v>
      </c>
      <c r="I1534">
        <f>IF(TableRefills3[[#This Row],[gap_days]]="",0,IF(TableRefills3[[#This Row],[gap_days]]&gt;30,1,0))</f>
        <v>0</v>
      </c>
      <c r="J1534">
        <f>_xlfn.MAXIFS(TableRefills3[discountinuation_flag], TableRefills3[patient_id], A1534)</f>
        <v>0</v>
      </c>
      <c r="K1534" s="1">
        <f>_xlfn.MINIFS(C:C,A:A,TableRefills3[[#This Row],[patient_id]])</f>
        <v>45794</v>
      </c>
      <c r="L1534" s="1">
        <f>TableRefills3[[#This Row],[refill_date]]+TableRefills3[[#This Row],[quantity_days]]</f>
        <v>45859</v>
      </c>
    </row>
    <row r="1535" spans="1:12" x14ac:dyDescent="0.25">
      <c r="A1535" t="s">
        <v>340</v>
      </c>
      <c r="B1535" t="s">
        <v>2919</v>
      </c>
      <c r="C1535" s="1">
        <v>45859</v>
      </c>
      <c r="D1535" s="9">
        <f t="shared" si="46"/>
        <v>4</v>
      </c>
      <c r="E1535">
        <v>21</v>
      </c>
      <c r="F1535" s="1">
        <f t="shared" si="47"/>
        <v>45838</v>
      </c>
      <c r="G1535" s="1">
        <f>IF(TableRefills3[[#This Row],[prev_refill_days]]="","",TableRefills3[[#This Row],[prev_refill_days]]+TableRefills3[[#This Row],[quantity_days]])</f>
        <v>45859</v>
      </c>
      <c r="H1535">
        <f>IF(TableRefills3[[#This Row],[prev_refill_end]]="","",TableRefills3[[#This Row],[refill_date]]-TableRefills3[[#This Row],[prev_refill_end]])</f>
        <v>0</v>
      </c>
      <c r="I1535">
        <f>IF(TableRefills3[[#This Row],[gap_days]]="",0,IF(TableRefills3[[#This Row],[gap_days]]&gt;30,1,0))</f>
        <v>0</v>
      </c>
      <c r="J1535">
        <f>_xlfn.MAXIFS(TableRefills3[discountinuation_flag], TableRefills3[patient_id], A1535)</f>
        <v>0</v>
      </c>
      <c r="K1535" s="1">
        <f>_xlfn.MINIFS(C:C,A:A,TableRefills3[[#This Row],[patient_id]])</f>
        <v>45794</v>
      </c>
      <c r="L1535" s="1">
        <f>TableRefills3[[#This Row],[refill_date]]+TableRefills3[[#This Row],[quantity_days]]</f>
        <v>45880</v>
      </c>
    </row>
    <row r="1536" spans="1:12" x14ac:dyDescent="0.25">
      <c r="A1536" t="s">
        <v>340</v>
      </c>
      <c r="B1536" t="s">
        <v>2919</v>
      </c>
      <c r="C1536" s="1">
        <v>45881</v>
      </c>
      <c r="D1536" s="9">
        <f t="shared" si="46"/>
        <v>5</v>
      </c>
      <c r="E1536">
        <v>21</v>
      </c>
      <c r="F1536" s="1">
        <f t="shared" si="47"/>
        <v>45859</v>
      </c>
      <c r="G1536" s="1">
        <f>IF(TableRefills3[[#This Row],[prev_refill_days]]="","",TableRefills3[[#This Row],[prev_refill_days]]+TableRefills3[[#This Row],[quantity_days]])</f>
        <v>45880</v>
      </c>
      <c r="H1536">
        <f>IF(TableRefills3[[#This Row],[prev_refill_end]]="","",TableRefills3[[#This Row],[refill_date]]-TableRefills3[[#This Row],[prev_refill_end]])</f>
        <v>1</v>
      </c>
      <c r="I1536">
        <f>IF(TableRefills3[[#This Row],[gap_days]]="",0,IF(TableRefills3[[#This Row],[gap_days]]&gt;30,1,0))</f>
        <v>0</v>
      </c>
      <c r="J1536">
        <f>_xlfn.MAXIFS(TableRefills3[discountinuation_flag], TableRefills3[patient_id], A1536)</f>
        <v>0</v>
      </c>
      <c r="K1536" s="1">
        <f>_xlfn.MINIFS(C:C,A:A,TableRefills3[[#This Row],[patient_id]])</f>
        <v>45794</v>
      </c>
      <c r="L1536" s="1">
        <f>TableRefills3[[#This Row],[refill_date]]+TableRefills3[[#This Row],[quantity_days]]</f>
        <v>45902</v>
      </c>
    </row>
    <row r="1537" spans="1:12" x14ac:dyDescent="0.25">
      <c r="A1537" t="s">
        <v>340</v>
      </c>
      <c r="B1537" t="s">
        <v>2919</v>
      </c>
      <c r="C1537" s="1">
        <v>45904</v>
      </c>
      <c r="D1537" s="9">
        <f t="shared" si="46"/>
        <v>6</v>
      </c>
      <c r="E1537">
        <v>21</v>
      </c>
      <c r="F1537" s="1">
        <f t="shared" si="47"/>
        <v>45881</v>
      </c>
      <c r="G1537" s="1">
        <f>IF(TableRefills3[[#This Row],[prev_refill_days]]="","",TableRefills3[[#This Row],[prev_refill_days]]+TableRefills3[[#This Row],[quantity_days]])</f>
        <v>45902</v>
      </c>
      <c r="H1537">
        <f>IF(TableRefills3[[#This Row],[prev_refill_end]]="","",TableRefills3[[#This Row],[refill_date]]-TableRefills3[[#This Row],[prev_refill_end]])</f>
        <v>2</v>
      </c>
      <c r="I1537">
        <f>IF(TableRefills3[[#This Row],[gap_days]]="",0,IF(TableRefills3[[#This Row],[gap_days]]&gt;30,1,0))</f>
        <v>0</v>
      </c>
      <c r="J1537">
        <f>_xlfn.MAXIFS(TableRefills3[discountinuation_flag], TableRefills3[patient_id], A1537)</f>
        <v>0</v>
      </c>
      <c r="K1537" s="1">
        <f>_xlfn.MINIFS(C:C,A:A,TableRefills3[[#This Row],[patient_id]])</f>
        <v>45794</v>
      </c>
      <c r="L1537" s="1">
        <f>TableRefills3[[#This Row],[refill_date]]+TableRefills3[[#This Row],[quantity_days]]</f>
        <v>45925</v>
      </c>
    </row>
    <row r="1538" spans="1:12" x14ac:dyDescent="0.25">
      <c r="A1538" t="s">
        <v>341</v>
      </c>
      <c r="B1538" t="s">
        <v>2926</v>
      </c>
      <c r="C1538" s="1">
        <v>45692</v>
      </c>
      <c r="D1538" s="9">
        <f t="shared" ref="D1538:D1601" si="48">IF(A1538=A1537, D1537+1, 1)</f>
        <v>1</v>
      </c>
      <c r="E1538">
        <v>30</v>
      </c>
      <c r="F1538" s="1" t="str">
        <f t="shared" ref="F1538:F1601" si="49">IF(A1537=A1538,C1537,"")</f>
        <v/>
      </c>
      <c r="G1538" s="1" t="str">
        <f>IF(TableRefills3[[#This Row],[prev_refill_days]]="","",TableRefills3[[#This Row],[prev_refill_days]]+TableRefills3[[#This Row],[quantity_days]])</f>
        <v/>
      </c>
      <c r="H1538" t="str">
        <f>IF(TableRefills3[[#This Row],[prev_refill_end]]="","",TableRefills3[[#This Row],[refill_date]]-TableRefills3[[#This Row],[prev_refill_end]])</f>
        <v/>
      </c>
      <c r="I1538">
        <f>IF(TableRefills3[[#This Row],[gap_days]]="",0,IF(TableRefills3[[#This Row],[gap_days]]&gt;30,1,0))</f>
        <v>0</v>
      </c>
      <c r="J1538">
        <f>_xlfn.MAXIFS(TableRefills3[discountinuation_flag], TableRefills3[patient_id], A1538)</f>
        <v>0</v>
      </c>
      <c r="K1538" s="1">
        <f>_xlfn.MINIFS(C:C,A:A,TableRefills3[[#This Row],[patient_id]])</f>
        <v>45692</v>
      </c>
      <c r="L1538" s="1">
        <f>TableRefills3[[#This Row],[refill_date]]+TableRefills3[[#This Row],[quantity_days]]</f>
        <v>45722</v>
      </c>
    </row>
    <row r="1539" spans="1:12" x14ac:dyDescent="0.25">
      <c r="A1539" t="s">
        <v>341</v>
      </c>
      <c r="B1539" t="s">
        <v>2926</v>
      </c>
      <c r="C1539" s="1">
        <v>45724</v>
      </c>
      <c r="D1539" s="9">
        <f t="shared" si="48"/>
        <v>2</v>
      </c>
      <c r="E1539">
        <v>30</v>
      </c>
      <c r="F1539" s="1">
        <f t="shared" si="49"/>
        <v>45692</v>
      </c>
      <c r="G1539" s="1">
        <f>IF(TableRefills3[[#This Row],[prev_refill_days]]="","",TableRefills3[[#This Row],[prev_refill_days]]+TableRefills3[[#This Row],[quantity_days]])</f>
        <v>45722</v>
      </c>
      <c r="H1539">
        <f>IF(TableRefills3[[#This Row],[prev_refill_end]]="","",TableRefills3[[#This Row],[refill_date]]-TableRefills3[[#This Row],[prev_refill_end]])</f>
        <v>2</v>
      </c>
      <c r="I1539">
        <f>IF(TableRefills3[[#This Row],[gap_days]]="",0,IF(TableRefills3[[#This Row],[gap_days]]&gt;30,1,0))</f>
        <v>0</v>
      </c>
      <c r="J1539">
        <f>_xlfn.MAXIFS(TableRefills3[discountinuation_flag], TableRefills3[patient_id], A1539)</f>
        <v>0</v>
      </c>
      <c r="K1539" s="1">
        <f>_xlfn.MINIFS(C:C,A:A,TableRefills3[[#This Row],[patient_id]])</f>
        <v>45692</v>
      </c>
      <c r="L1539" s="1">
        <f>TableRefills3[[#This Row],[refill_date]]+TableRefills3[[#This Row],[quantity_days]]</f>
        <v>45754</v>
      </c>
    </row>
    <row r="1540" spans="1:12" x14ac:dyDescent="0.25">
      <c r="A1540" t="s">
        <v>341</v>
      </c>
      <c r="B1540" t="s">
        <v>2926</v>
      </c>
      <c r="C1540" s="1">
        <v>45754</v>
      </c>
      <c r="D1540" s="9">
        <f t="shared" si="48"/>
        <v>3</v>
      </c>
      <c r="E1540">
        <v>30</v>
      </c>
      <c r="F1540" s="1">
        <f t="shared" si="49"/>
        <v>45724</v>
      </c>
      <c r="G1540" s="1">
        <f>IF(TableRefills3[[#This Row],[prev_refill_days]]="","",TableRefills3[[#This Row],[prev_refill_days]]+TableRefills3[[#This Row],[quantity_days]])</f>
        <v>45754</v>
      </c>
      <c r="H1540">
        <f>IF(TableRefills3[[#This Row],[prev_refill_end]]="","",TableRefills3[[#This Row],[refill_date]]-TableRefills3[[#This Row],[prev_refill_end]])</f>
        <v>0</v>
      </c>
      <c r="I1540">
        <f>IF(TableRefills3[[#This Row],[gap_days]]="",0,IF(TableRefills3[[#This Row],[gap_days]]&gt;30,1,0))</f>
        <v>0</v>
      </c>
      <c r="J1540">
        <f>_xlfn.MAXIFS(TableRefills3[discountinuation_flag], TableRefills3[patient_id], A1540)</f>
        <v>0</v>
      </c>
      <c r="K1540" s="1">
        <f>_xlfn.MINIFS(C:C,A:A,TableRefills3[[#This Row],[patient_id]])</f>
        <v>45692</v>
      </c>
      <c r="L1540" s="1">
        <f>TableRefills3[[#This Row],[refill_date]]+TableRefills3[[#This Row],[quantity_days]]</f>
        <v>45784</v>
      </c>
    </row>
    <row r="1541" spans="1:12" x14ac:dyDescent="0.25">
      <c r="A1541" t="s">
        <v>341</v>
      </c>
      <c r="B1541" t="s">
        <v>2926</v>
      </c>
      <c r="C1541" s="1">
        <v>45784</v>
      </c>
      <c r="D1541" s="9">
        <f t="shared" si="48"/>
        <v>4</v>
      </c>
      <c r="E1541">
        <v>30</v>
      </c>
      <c r="F1541" s="1">
        <f t="shared" si="49"/>
        <v>45754</v>
      </c>
      <c r="G1541" s="1">
        <f>IF(TableRefills3[[#This Row],[prev_refill_days]]="","",TableRefills3[[#This Row],[prev_refill_days]]+TableRefills3[[#This Row],[quantity_days]])</f>
        <v>45784</v>
      </c>
      <c r="H1541">
        <f>IF(TableRefills3[[#This Row],[prev_refill_end]]="","",TableRefills3[[#This Row],[refill_date]]-TableRefills3[[#This Row],[prev_refill_end]])</f>
        <v>0</v>
      </c>
      <c r="I1541">
        <f>IF(TableRefills3[[#This Row],[gap_days]]="",0,IF(TableRefills3[[#This Row],[gap_days]]&gt;30,1,0))</f>
        <v>0</v>
      </c>
      <c r="J1541">
        <f>_xlfn.MAXIFS(TableRefills3[discountinuation_flag], TableRefills3[patient_id], A1541)</f>
        <v>0</v>
      </c>
      <c r="K1541" s="1">
        <f>_xlfn.MINIFS(C:C,A:A,TableRefills3[[#This Row],[patient_id]])</f>
        <v>45692</v>
      </c>
      <c r="L1541" s="1">
        <f>TableRefills3[[#This Row],[refill_date]]+TableRefills3[[#This Row],[quantity_days]]</f>
        <v>45814</v>
      </c>
    </row>
    <row r="1542" spans="1:12" x14ac:dyDescent="0.25">
      <c r="A1542" t="s">
        <v>341</v>
      </c>
      <c r="B1542" t="s">
        <v>2926</v>
      </c>
      <c r="C1542" s="1">
        <v>45812</v>
      </c>
      <c r="D1542" s="9">
        <f t="shared" si="48"/>
        <v>5</v>
      </c>
      <c r="E1542">
        <v>30</v>
      </c>
      <c r="F1542" s="1">
        <f t="shared" si="49"/>
        <v>45784</v>
      </c>
      <c r="G1542" s="1">
        <f>IF(TableRefills3[[#This Row],[prev_refill_days]]="","",TableRefills3[[#This Row],[prev_refill_days]]+TableRefills3[[#This Row],[quantity_days]])</f>
        <v>45814</v>
      </c>
      <c r="H1542">
        <f>IF(TableRefills3[[#This Row],[prev_refill_end]]="","",TableRefills3[[#This Row],[refill_date]]-TableRefills3[[#This Row],[prev_refill_end]])</f>
        <v>-2</v>
      </c>
      <c r="I1542">
        <f>IF(TableRefills3[[#This Row],[gap_days]]="",0,IF(TableRefills3[[#This Row],[gap_days]]&gt;30,1,0))</f>
        <v>0</v>
      </c>
      <c r="J1542">
        <f>_xlfn.MAXIFS(TableRefills3[discountinuation_flag], TableRefills3[patient_id], A1542)</f>
        <v>0</v>
      </c>
      <c r="K1542" s="1">
        <f>_xlfn.MINIFS(C:C,A:A,TableRefills3[[#This Row],[patient_id]])</f>
        <v>45692</v>
      </c>
      <c r="L1542" s="1">
        <f>TableRefills3[[#This Row],[refill_date]]+TableRefills3[[#This Row],[quantity_days]]</f>
        <v>45842</v>
      </c>
    </row>
    <row r="1543" spans="1:12" x14ac:dyDescent="0.25">
      <c r="A1543" t="s">
        <v>341</v>
      </c>
      <c r="B1543" t="s">
        <v>2926</v>
      </c>
      <c r="C1543" s="1">
        <v>45842</v>
      </c>
      <c r="D1543" s="9">
        <f t="shared" si="48"/>
        <v>6</v>
      </c>
      <c r="E1543">
        <v>30</v>
      </c>
      <c r="F1543" s="1">
        <f t="shared" si="49"/>
        <v>45812</v>
      </c>
      <c r="G1543" s="1">
        <f>IF(TableRefills3[[#This Row],[prev_refill_days]]="","",TableRefills3[[#This Row],[prev_refill_days]]+TableRefills3[[#This Row],[quantity_days]])</f>
        <v>45842</v>
      </c>
      <c r="H1543">
        <f>IF(TableRefills3[[#This Row],[prev_refill_end]]="","",TableRefills3[[#This Row],[refill_date]]-TableRefills3[[#This Row],[prev_refill_end]])</f>
        <v>0</v>
      </c>
      <c r="I1543">
        <f>IF(TableRefills3[[#This Row],[gap_days]]="",0,IF(TableRefills3[[#This Row],[gap_days]]&gt;30,1,0))</f>
        <v>0</v>
      </c>
      <c r="J1543">
        <f>_xlfn.MAXIFS(TableRefills3[discountinuation_flag], TableRefills3[patient_id], A1543)</f>
        <v>0</v>
      </c>
      <c r="K1543" s="1">
        <f>_xlfn.MINIFS(C:C,A:A,TableRefills3[[#This Row],[patient_id]])</f>
        <v>45692</v>
      </c>
      <c r="L1543" s="1">
        <f>TableRefills3[[#This Row],[refill_date]]+TableRefills3[[#This Row],[quantity_days]]</f>
        <v>45872</v>
      </c>
    </row>
    <row r="1544" spans="1:12" x14ac:dyDescent="0.25">
      <c r="A1544" t="s">
        <v>342</v>
      </c>
      <c r="B1544" t="s">
        <v>2933</v>
      </c>
      <c r="C1544" s="1">
        <v>45797</v>
      </c>
      <c r="D1544" s="9">
        <f t="shared" si="48"/>
        <v>1</v>
      </c>
      <c r="E1544">
        <v>21</v>
      </c>
      <c r="F1544" s="1" t="str">
        <f t="shared" si="49"/>
        <v/>
      </c>
      <c r="G1544" s="1" t="str">
        <f>IF(TableRefills3[[#This Row],[prev_refill_days]]="","",TableRefills3[[#This Row],[prev_refill_days]]+TableRefills3[[#This Row],[quantity_days]])</f>
        <v/>
      </c>
      <c r="H1544" t="str">
        <f>IF(TableRefills3[[#This Row],[prev_refill_end]]="","",TableRefills3[[#This Row],[refill_date]]-TableRefills3[[#This Row],[prev_refill_end]])</f>
        <v/>
      </c>
      <c r="I1544">
        <f>IF(TableRefills3[[#This Row],[gap_days]]="",0,IF(TableRefills3[[#This Row],[gap_days]]&gt;30,1,0))</f>
        <v>0</v>
      </c>
      <c r="J1544">
        <f>_xlfn.MAXIFS(TableRefills3[discountinuation_flag], TableRefills3[patient_id], A1544)</f>
        <v>0</v>
      </c>
      <c r="K1544" s="1">
        <f>_xlfn.MINIFS(C:C,A:A,TableRefills3[[#This Row],[patient_id]])</f>
        <v>45797</v>
      </c>
      <c r="L1544" s="1">
        <f>TableRefills3[[#This Row],[refill_date]]+TableRefills3[[#This Row],[quantity_days]]</f>
        <v>45818</v>
      </c>
    </row>
    <row r="1545" spans="1:12" x14ac:dyDescent="0.25">
      <c r="A1545" t="s">
        <v>342</v>
      </c>
      <c r="B1545" t="s">
        <v>2933</v>
      </c>
      <c r="C1545" s="1">
        <v>45820</v>
      </c>
      <c r="D1545" s="9">
        <f t="shared" si="48"/>
        <v>2</v>
      </c>
      <c r="E1545">
        <v>21</v>
      </c>
      <c r="F1545" s="1">
        <f t="shared" si="49"/>
        <v>45797</v>
      </c>
      <c r="G1545" s="1">
        <f>IF(TableRefills3[[#This Row],[prev_refill_days]]="","",TableRefills3[[#This Row],[prev_refill_days]]+TableRefills3[[#This Row],[quantity_days]])</f>
        <v>45818</v>
      </c>
      <c r="H1545">
        <f>IF(TableRefills3[[#This Row],[prev_refill_end]]="","",TableRefills3[[#This Row],[refill_date]]-TableRefills3[[#This Row],[prev_refill_end]])</f>
        <v>2</v>
      </c>
      <c r="I1545">
        <f>IF(TableRefills3[[#This Row],[gap_days]]="",0,IF(TableRefills3[[#This Row],[gap_days]]&gt;30,1,0))</f>
        <v>0</v>
      </c>
      <c r="J1545">
        <f>_xlfn.MAXIFS(TableRefills3[discountinuation_flag], TableRefills3[patient_id], A1545)</f>
        <v>0</v>
      </c>
      <c r="K1545" s="1">
        <f>_xlfn.MINIFS(C:C,A:A,TableRefills3[[#This Row],[patient_id]])</f>
        <v>45797</v>
      </c>
      <c r="L1545" s="1">
        <f>TableRefills3[[#This Row],[refill_date]]+TableRefills3[[#This Row],[quantity_days]]</f>
        <v>45841</v>
      </c>
    </row>
    <row r="1546" spans="1:12" x14ac:dyDescent="0.25">
      <c r="A1546" t="s">
        <v>342</v>
      </c>
      <c r="B1546" t="s">
        <v>2933</v>
      </c>
      <c r="C1546" s="1">
        <v>45839</v>
      </c>
      <c r="D1546" s="9">
        <f t="shared" si="48"/>
        <v>3</v>
      </c>
      <c r="E1546">
        <v>21</v>
      </c>
      <c r="F1546" s="1">
        <f t="shared" si="49"/>
        <v>45820</v>
      </c>
      <c r="G1546" s="1">
        <f>IF(TableRefills3[[#This Row],[prev_refill_days]]="","",TableRefills3[[#This Row],[prev_refill_days]]+TableRefills3[[#This Row],[quantity_days]])</f>
        <v>45841</v>
      </c>
      <c r="H1546">
        <f>IF(TableRefills3[[#This Row],[prev_refill_end]]="","",TableRefills3[[#This Row],[refill_date]]-TableRefills3[[#This Row],[prev_refill_end]])</f>
        <v>-2</v>
      </c>
      <c r="I1546">
        <f>IF(TableRefills3[[#This Row],[gap_days]]="",0,IF(TableRefills3[[#This Row],[gap_days]]&gt;30,1,0))</f>
        <v>0</v>
      </c>
      <c r="J1546">
        <f>_xlfn.MAXIFS(TableRefills3[discountinuation_flag], TableRefills3[patient_id], A1546)</f>
        <v>0</v>
      </c>
      <c r="K1546" s="1">
        <f>_xlfn.MINIFS(C:C,A:A,TableRefills3[[#This Row],[patient_id]])</f>
        <v>45797</v>
      </c>
      <c r="L1546" s="1">
        <f>TableRefills3[[#This Row],[refill_date]]+TableRefills3[[#This Row],[quantity_days]]</f>
        <v>45860</v>
      </c>
    </row>
    <row r="1547" spans="1:12" x14ac:dyDescent="0.25">
      <c r="A1547" t="s">
        <v>343</v>
      </c>
      <c r="B1547" t="s">
        <v>2937</v>
      </c>
      <c r="C1547" s="1">
        <v>45820</v>
      </c>
      <c r="D1547" s="9">
        <f t="shared" si="48"/>
        <v>1</v>
      </c>
      <c r="E1547">
        <v>30</v>
      </c>
      <c r="F1547" s="1" t="str">
        <f t="shared" si="49"/>
        <v/>
      </c>
      <c r="G1547" s="1" t="str">
        <f>IF(TableRefills3[[#This Row],[prev_refill_days]]="","",TableRefills3[[#This Row],[prev_refill_days]]+TableRefills3[[#This Row],[quantity_days]])</f>
        <v/>
      </c>
      <c r="H1547" t="str">
        <f>IF(TableRefills3[[#This Row],[prev_refill_end]]="","",TableRefills3[[#This Row],[refill_date]]-TableRefills3[[#This Row],[prev_refill_end]])</f>
        <v/>
      </c>
      <c r="I1547">
        <f>IF(TableRefills3[[#This Row],[gap_days]]="",0,IF(TableRefills3[[#This Row],[gap_days]]&gt;30,1,0))</f>
        <v>0</v>
      </c>
      <c r="J1547">
        <f>_xlfn.MAXIFS(TableRefills3[discountinuation_flag], TableRefills3[patient_id], A1547)</f>
        <v>0</v>
      </c>
      <c r="K1547" s="1">
        <f>_xlfn.MINIFS(C:C,A:A,TableRefills3[[#This Row],[patient_id]])</f>
        <v>45820</v>
      </c>
      <c r="L1547" s="1">
        <f>TableRefills3[[#This Row],[refill_date]]+TableRefills3[[#This Row],[quantity_days]]</f>
        <v>45850</v>
      </c>
    </row>
    <row r="1548" spans="1:12" x14ac:dyDescent="0.25">
      <c r="A1548" t="s">
        <v>343</v>
      </c>
      <c r="B1548" t="s">
        <v>2937</v>
      </c>
      <c r="C1548" s="1">
        <v>45852</v>
      </c>
      <c r="D1548" s="9">
        <f t="shared" si="48"/>
        <v>2</v>
      </c>
      <c r="E1548">
        <v>30</v>
      </c>
      <c r="F1548" s="1">
        <f t="shared" si="49"/>
        <v>45820</v>
      </c>
      <c r="G1548" s="1">
        <f>IF(TableRefills3[[#This Row],[prev_refill_days]]="","",TableRefills3[[#This Row],[prev_refill_days]]+TableRefills3[[#This Row],[quantity_days]])</f>
        <v>45850</v>
      </c>
      <c r="H1548">
        <f>IF(TableRefills3[[#This Row],[prev_refill_end]]="","",TableRefills3[[#This Row],[refill_date]]-TableRefills3[[#This Row],[prev_refill_end]])</f>
        <v>2</v>
      </c>
      <c r="I1548">
        <f>IF(TableRefills3[[#This Row],[gap_days]]="",0,IF(TableRefills3[[#This Row],[gap_days]]&gt;30,1,0))</f>
        <v>0</v>
      </c>
      <c r="J1548">
        <f>_xlfn.MAXIFS(TableRefills3[discountinuation_flag], TableRefills3[patient_id], A1548)</f>
        <v>0</v>
      </c>
      <c r="K1548" s="1">
        <f>_xlfn.MINIFS(C:C,A:A,TableRefills3[[#This Row],[patient_id]])</f>
        <v>45820</v>
      </c>
      <c r="L1548" s="1">
        <f>TableRefills3[[#This Row],[refill_date]]+TableRefills3[[#This Row],[quantity_days]]</f>
        <v>45882</v>
      </c>
    </row>
    <row r="1549" spans="1:12" x14ac:dyDescent="0.25">
      <c r="A1549" t="s">
        <v>343</v>
      </c>
      <c r="B1549" t="s">
        <v>2937</v>
      </c>
      <c r="C1549" s="1">
        <v>45882</v>
      </c>
      <c r="D1549" s="9">
        <f t="shared" si="48"/>
        <v>3</v>
      </c>
      <c r="E1549">
        <v>30</v>
      </c>
      <c r="F1549" s="1">
        <f t="shared" si="49"/>
        <v>45852</v>
      </c>
      <c r="G1549" s="1">
        <f>IF(TableRefills3[[#This Row],[prev_refill_days]]="","",TableRefills3[[#This Row],[prev_refill_days]]+TableRefills3[[#This Row],[quantity_days]])</f>
        <v>45882</v>
      </c>
      <c r="H1549">
        <f>IF(TableRefills3[[#This Row],[prev_refill_end]]="","",TableRefills3[[#This Row],[refill_date]]-TableRefills3[[#This Row],[prev_refill_end]])</f>
        <v>0</v>
      </c>
      <c r="I1549">
        <f>IF(TableRefills3[[#This Row],[gap_days]]="",0,IF(TableRefills3[[#This Row],[gap_days]]&gt;30,1,0))</f>
        <v>0</v>
      </c>
      <c r="J1549">
        <f>_xlfn.MAXIFS(TableRefills3[discountinuation_flag], TableRefills3[patient_id], A1549)</f>
        <v>0</v>
      </c>
      <c r="K1549" s="1">
        <f>_xlfn.MINIFS(C:C,A:A,TableRefills3[[#This Row],[patient_id]])</f>
        <v>45820</v>
      </c>
      <c r="L1549" s="1">
        <f>TableRefills3[[#This Row],[refill_date]]+TableRefills3[[#This Row],[quantity_days]]</f>
        <v>45912</v>
      </c>
    </row>
    <row r="1550" spans="1:12" x14ac:dyDescent="0.25">
      <c r="A1550" t="s">
        <v>343</v>
      </c>
      <c r="B1550" t="s">
        <v>2937</v>
      </c>
      <c r="C1550" s="1">
        <v>45915</v>
      </c>
      <c r="D1550" s="9">
        <f t="shared" si="48"/>
        <v>4</v>
      </c>
      <c r="E1550">
        <v>30</v>
      </c>
      <c r="F1550" s="1">
        <f t="shared" si="49"/>
        <v>45882</v>
      </c>
      <c r="G1550" s="1">
        <f>IF(TableRefills3[[#This Row],[prev_refill_days]]="","",TableRefills3[[#This Row],[prev_refill_days]]+TableRefills3[[#This Row],[quantity_days]])</f>
        <v>45912</v>
      </c>
      <c r="H1550">
        <f>IF(TableRefills3[[#This Row],[prev_refill_end]]="","",TableRefills3[[#This Row],[refill_date]]-TableRefills3[[#This Row],[prev_refill_end]])</f>
        <v>3</v>
      </c>
      <c r="I1550">
        <f>IF(TableRefills3[[#This Row],[gap_days]]="",0,IF(TableRefills3[[#This Row],[gap_days]]&gt;30,1,0))</f>
        <v>0</v>
      </c>
      <c r="J1550">
        <f>_xlfn.MAXIFS(TableRefills3[discountinuation_flag], TableRefills3[patient_id], A1550)</f>
        <v>0</v>
      </c>
      <c r="K1550" s="1">
        <f>_xlfn.MINIFS(C:C,A:A,TableRefills3[[#This Row],[patient_id]])</f>
        <v>45820</v>
      </c>
      <c r="L1550" s="1">
        <f>TableRefills3[[#This Row],[refill_date]]+TableRefills3[[#This Row],[quantity_days]]</f>
        <v>45945</v>
      </c>
    </row>
    <row r="1551" spans="1:12" x14ac:dyDescent="0.25">
      <c r="A1551" t="s">
        <v>343</v>
      </c>
      <c r="B1551" t="s">
        <v>2937</v>
      </c>
      <c r="C1551" s="1">
        <v>45944</v>
      </c>
      <c r="D1551" s="9">
        <f t="shared" si="48"/>
        <v>5</v>
      </c>
      <c r="E1551">
        <v>30</v>
      </c>
      <c r="F1551" s="1">
        <f t="shared" si="49"/>
        <v>45915</v>
      </c>
      <c r="G1551" s="1">
        <f>IF(TableRefills3[[#This Row],[prev_refill_days]]="","",TableRefills3[[#This Row],[prev_refill_days]]+TableRefills3[[#This Row],[quantity_days]])</f>
        <v>45945</v>
      </c>
      <c r="H1551">
        <f>IF(TableRefills3[[#This Row],[prev_refill_end]]="","",TableRefills3[[#This Row],[refill_date]]-TableRefills3[[#This Row],[prev_refill_end]])</f>
        <v>-1</v>
      </c>
      <c r="I1551">
        <f>IF(TableRefills3[[#This Row],[gap_days]]="",0,IF(TableRefills3[[#This Row],[gap_days]]&gt;30,1,0))</f>
        <v>0</v>
      </c>
      <c r="J1551">
        <f>_xlfn.MAXIFS(TableRefills3[discountinuation_flag], TableRefills3[patient_id], A1551)</f>
        <v>0</v>
      </c>
      <c r="K1551" s="1">
        <f>_xlfn.MINIFS(C:C,A:A,TableRefills3[[#This Row],[patient_id]])</f>
        <v>45820</v>
      </c>
      <c r="L1551" s="1">
        <f>TableRefills3[[#This Row],[refill_date]]+TableRefills3[[#This Row],[quantity_days]]</f>
        <v>45974</v>
      </c>
    </row>
    <row r="1552" spans="1:12" x14ac:dyDescent="0.25">
      <c r="A1552" t="s">
        <v>344</v>
      </c>
      <c r="B1552" t="s">
        <v>2943</v>
      </c>
      <c r="C1552" s="1">
        <v>45734</v>
      </c>
      <c r="D1552" s="9">
        <f t="shared" si="48"/>
        <v>1</v>
      </c>
      <c r="E1552">
        <v>21</v>
      </c>
      <c r="F1552" s="1" t="str">
        <f t="shared" si="49"/>
        <v/>
      </c>
      <c r="G1552" s="1" t="str">
        <f>IF(TableRefills3[[#This Row],[prev_refill_days]]="","",TableRefills3[[#This Row],[prev_refill_days]]+TableRefills3[[#This Row],[quantity_days]])</f>
        <v/>
      </c>
      <c r="H1552" t="str">
        <f>IF(TableRefills3[[#This Row],[prev_refill_end]]="","",TableRefills3[[#This Row],[refill_date]]-TableRefills3[[#This Row],[prev_refill_end]])</f>
        <v/>
      </c>
      <c r="I1552">
        <f>IF(TableRefills3[[#This Row],[gap_days]]="",0,IF(TableRefills3[[#This Row],[gap_days]]&gt;30,1,0))</f>
        <v>0</v>
      </c>
      <c r="J1552">
        <f>_xlfn.MAXIFS(TableRefills3[discountinuation_flag], TableRefills3[patient_id], A1552)</f>
        <v>0</v>
      </c>
      <c r="K1552" s="1">
        <f>_xlfn.MINIFS(C:C,A:A,TableRefills3[[#This Row],[patient_id]])</f>
        <v>45734</v>
      </c>
      <c r="L1552" s="1">
        <f>TableRefills3[[#This Row],[refill_date]]+TableRefills3[[#This Row],[quantity_days]]</f>
        <v>45755</v>
      </c>
    </row>
    <row r="1553" spans="1:12" x14ac:dyDescent="0.25">
      <c r="A1553" t="s">
        <v>344</v>
      </c>
      <c r="B1553" t="s">
        <v>2943</v>
      </c>
      <c r="C1553" s="1">
        <v>45755</v>
      </c>
      <c r="D1553" s="9">
        <f t="shared" si="48"/>
        <v>2</v>
      </c>
      <c r="E1553">
        <v>21</v>
      </c>
      <c r="F1553" s="1">
        <f t="shared" si="49"/>
        <v>45734</v>
      </c>
      <c r="G1553" s="1">
        <f>IF(TableRefills3[[#This Row],[prev_refill_days]]="","",TableRefills3[[#This Row],[prev_refill_days]]+TableRefills3[[#This Row],[quantity_days]])</f>
        <v>45755</v>
      </c>
      <c r="H1553">
        <f>IF(TableRefills3[[#This Row],[prev_refill_end]]="","",TableRefills3[[#This Row],[refill_date]]-TableRefills3[[#This Row],[prev_refill_end]])</f>
        <v>0</v>
      </c>
      <c r="I1553">
        <f>IF(TableRefills3[[#This Row],[gap_days]]="",0,IF(TableRefills3[[#This Row],[gap_days]]&gt;30,1,0))</f>
        <v>0</v>
      </c>
      <c r="J1553">
        <f>_xlfn.MAXIFS(TableRefills3[discountinuation_flag], TableRefills3[patient_id], A1553)</f>
        <v>0</v>
      </c>
      <c r="K1553" s="1">
        <f>_xlfn.MINIFS(C:C,A:A,TableRefills3[[#This Row],[patient_id]])</f>
        <v>45734</v>
      </c>
      <c r="L1553" s="1">
        <f>TableRefills3[[#This Row],[refill_date]]+TableRefills3[[#This Row],[quantity_days]]</f>
        <v>45776</v>
      </c>
    </row>
    <row r="1554" spans="1:12" x14ac:dyDescent="0.25">
      <c r="A1554" t="s">
        <v>344</v>
      </c>
      <c r="B1554" t="s">
        <v>2943</v>
      </c>
      <c r="C1554" s="1">
        <v>45775</v>
      </c>
      <c r="D1554" s="9">
        <f t="shared" si="48"/>
        <v>3</v>
      </c>
      <c r="E1554">
        <v>21</v>
      </c>
      <c r="F1554" s="1">
        <f t="shared" si="49"/>
        <v>45755</v>
      </c>
      <c r="G1554" s="1">
        <f>IF(TableRefills3[[#This Row],[prev_refill_days]]="","",TableRefills3[[#This Row],[prev_refill_days]]+TableRefills3[[#This Row],[quantity_days]])</f>
        <v>45776</v>
      </c>
      <c r="H1554">
        <f>IF(TableRefills3[[#This Row],[prev_refill_end]]="","",TableRefills3[[#This Row],[refill_date]]-TableRefills3[[#This Row],[prev_refill_end]])</f>
        <v>-1</v>
      </c>
      <c r="I1554">
        <f>IF(TableRefills3[[#This Row],[gap_days]]="",0,IF(TableRefills3[[#This Row],[gap_days]]&gt;30,1,0))</f>
        <v>0</v>
      </c>
      <c r="J1554">
        <f>_xlfn.MAXIFS(TableRefills3[discountinuation_flag], TableRefills3[patient_id], A1554)</f>
        <v>0</v>
      </c>
      <c r="K1554" s="1">
        <f>_xlfn.MINIFS(C:C,A:A,TableRefills3[[#This Row],[patient_id]])</f>
        <v>45734</v>
      </c>
      <c r="L1554" s="1">
        <f>TableRefills3[[#This Row],[refill_date]]+TableRefills3[[#This Row],[quantity_days]]</f>
        <v>45796</v>
      </c>
    </row>
    <row r="1555" spans="1:12" x14ac:dyDescent="0.25">
      <c r="A1555" t="s">
        <v>344</v>
      </c>
      <c r="B1555" t="s">
        <v>2943</v>
      </c>
      <c r="C1555" s="1">
        <v>45797</v>
      </c>
      <c r="D1555" s="9">
        <f t="shared" si="48"/>
        <v>4</v>
      </c>
      <c r="E1555">
        <v>21</v>
      </c>
      <c r="F1555" s="1">
        <f t="shared" si="49"/>
        <v>45775</v>
      </c>
      <c r="G1555" s="1">
        <f>IF(TableRefills3[[#This Row],[prev_refill_days]]="","",TableRefills3[[#This Row],[prev_refill_days]]+TableRefills3[[#This Row],[quantity_days]])</f>
        <v>45796</v>
      </c>
      <c r="H1555">
        <f>IF(TableRefills3[[#This Row],[prev_refill_end]]="","",TableRefills3[[#This Row],[refill_date]]-TableRefills3[[#This Row],[prev_refill_end]])</f>
        <v>1</v>
      </c>
      <c r="I1555">
        <f>IF(TableRefills3[[#This Row],[gap_days]]="",0,IF(TableRefills3[[#This Row],[gap_days]]&gt;30,1,0))</f>
        <v>0</v>
      </c>
      <c r="J1555">
        <f>_xlfn.MAXIFS(TableRefills3[discountinuation_flag], TableRefills3[patient_id], A1555)</f>
        <v>0</v>
      </c>
      <c r="K1555" s="1">
        <f>_xlfn.MINIFS(C:C,A:A,TableRefills3[[#This Row],[patient_id]])</f>
        <v>45734</v>
      </c>
      <c r="L1555" s="1">
        <f>TableRefills3[[#This Row],[refill_date]]+TableRefills3[[#This Row],[quantity_days]]</f>
        <v>45818</v>
      </c>
    </row>
    <row r="1556" spans="1:12" x14ac:dyDescent="0.25">
      <c r="A1556" t="s">
        <v>344</v>
      </c>
      <c r="B1556" t="s">
        <v>2943</v>
      </c>
      <c r="C1556" s="1">
        <v>45818</v>
      </c>
      <c r="D1556" s="9">
        <f t="shared" si="48"/>
        <v>5</v>
      </c>
      <c r="E1556">
        <v>21</v>
      </c>
      <c r="F1556" s="1">
        <f t="shared" si="49"/>
        <v>45797</v>
      </c>
      <c r="G1556" s="1">
        <f>IF(TableRefills3[[#This Row],[prev_refill_days]]="","",TableRefills3[[#This Row],[prev_refill_days]]+TableRefills3[[#This Row],[quantity_days]])</f>
        <v>45818</v>
      </c>
      <c r="H1556">
        <f>IF(TableRefills3[[#This Row],[prev_refill_end]]="","",TableRefills3[[#This Row],[refill_date]]-TableRefills3[[#This Row],[prev_refill_end]])</f>
        <v>0</v>
      </c>
      <c r="I1556">
        <f>IF(TableRefills3[[#This Row],[gap_days]]="",0,IF(TableRefills3[[#This Row],[gap_days]]&gt;30,1,0))</f>
        <v>0</v>
      </c>
      <c r="J1556">
        <f>_xlfn.MAXIFS(TableRefills3[discountinuation_flag], TableRefills3[patient_id], A1556)</f>
        <v>0</v>
      </c>
      <c r="K1556" s="1">
        <f>_xlfn.MINIFS(C:C,A:A,TableRefills3[[#This Row],[patient_id]])</f>
        <v>45734</v>
      </c>
      <c r="L1556" s="1">
        <f>TableRefills3[[#This Row],[refill_date]]+TableRefills3[[#This Row],[quantity_days]]</f>
        <v>45839</v>
      </c>
    </row>
    <row r="1557" spans="1:12" x14ac:dyDescent="0.25">
      <c r="A1557" t="s">
        <v>345</v>
      </c>
      <c r="B1557" t="s">
        <v>2949</v>
      </c>
      <c r="C1557" s="1">
        <v>45660</v>
      </c>
      <c r="D1557" s="9">
        <f t="shared" si="48"/>
        <v>1</v>
      </c>
      <c r="E1557">
        <v>30</v>
      </c>
      <c r="F1557" s="1" t="str">
        <f t="shared" si="49"/>
        <v/>
      </c>
      <c r="G1557" s="1" t="str">
        <f>IF(TableRefills3[[#This Row],[prev_refill_days]]="","",TableRefills3[[#This Row],[prev_refill_days]]+TableRefills3[[#This Row],[quantity_days]])</f>
        <v/>
      </c>
      <c r="H1557" t="str">
        <f>IF(TableRefills3[[#This Row],[prev_refill_end]]="","",TableRefills3[[#This Row],[refill_date]]-TableRefills3[[#This Row],[prev_refill_end]])</f>
        <v/>
      </c>
      <c r="I1557">
        <f>IF(TableRefills3[[#This Row],[gap_days]]="",0,IF(TableRefills3[[#This Row],[gap_days]]&gt;30,1,0))</f>
        <v>0</v>
      </c>
      <c r="J1557">
        <f>_xlfn.MAXIFS(TableRefills3[discountinuation_flag], TableRefills3[patient_id], A1557)</f>
        <v>0</v>
      </c>
      <c r="K1557" s="1">
        <f>_xlfn.MINIFS(C:C,A:A,TableRefills3[[#This Row],[patient_id]])</f>
        <v>45660</v>
      </c>
      <c r="L1557" s="1">
        <f>TableRefills3[[#This Row],[refill_date]]+TableRefills3[[#This Row],[quantity_days]]</f>
        <v>45690</v>
      </c>
    </row>
    <row r="1558" spans="1:12" x14ac:dyDescent="0.25">
      <c r="A1558" t="s">
        <v>345</v>
      </c>
      <c r="B1558" t="s">
        <v>2949</v>
      </c>
      <c r="C1558" s="1">
        <v>45689</v>
      </c>
      <c r="D1558" s="9">
        <f t="shared" si="48"/>
        <v>2</v>
      </c>
      <c r="E1558">
        <v>30</v>
      </c>
      <c r="F1558" s="1">
        <f t="shared" si="49"/>
        <v>45660</v>
      </c>
      <c r="G1558" s="1">
        <f>IF(TableRefills3[[#This Row],[prev_refill_days]]="","",TableRefills3[[#This Row],[prev_refill_days]]+TableRefills3[[#This Row],[quantity_days]])</f>
        <v>45690</v>
      </c>
      <c r="H1558">
        <f>IF(TableRefills3[[#This Row],[prev_refill_end]]="","",TableRefills3[[#This Row],[refill_date]]-TableRefills3[[#This Row],[prev_refill_end]])</f>
        <v>-1</v>
      </c>
      <c r="I1558">
        <f>IF(TableRefills3[[#This Row],[gap_days]]="",0,IF(TableRefills3[[#This Row],[gap_days]]&gt;30,1,0))</f>
        <v>0</v>
      </c>
      <c r="J1558">
        <f>_xlfn.MAXIFS(TableRefills3[discountinuation_flag], TableRefills3[patient_id], A1558)</f>
        <v>0</v>
      </c>
      <c r="K1558" s="1">
        <f>_xlfn.MINIFS(C:C,A:A,TableRefills3[[#This Row],[patient_id]])</f>
        <v>45660</v>
      </c>
      <c r="L1558" s="1">
        <f>TableRefills3[[#This Row],[refill_date]]+TableRefills3[[#This Row],[quantity_days]]</f>
        <v>45719</v>
      </c>
    </row>
    <row r="1559" spans="1:12" x14ac:dyDescent="0.25">
      <c r="A1559" t="s">
        <v>345</v>
      </c>
      <c r="B1559" t="s">
        <v>2949</v>
      </c>
      <c r="C1559" s="1">
        <v>45722</v>
      </c>
      <c r="D1559" s="9">
        <f t="shared" si="48"/>
        <v>3</v>
      </c>
      <c r="E1559">
        <v>30</v>
      </c>
      <c r="F1559" s="1">
        <f t="shared" si="49"/>
        <v>45689</v>
      </c>
      <c r="G1559" s="1">
        <f>IF(TableRefills3[[#This Row],[prev_refill_days]]="","",TableRefills3[[#This Row],[prev_refill_days]]+TableRefills3[[#This Row],[quantity_days]])</f>
        <v>45719</v>
      </c>
      <c r="H1559">
        <f>IF(TableRefills3[[#This Row],[prev_refill_end]]="","",TableRefills3[[#This Row],[refill_date]]-TableRefills3[[#This Row],[prev_refill_end]])</f>
        <v>3</v>
      </c>
      <c r="I1559">
        <f>IF(TableRefills3[[#This Row],[gap_days]]="",0,IF(TableRefills3[[#This Row],[gap_days]]&gt;30,1,0))</f>
        <v>0</v>
      </c>
      <c r="J1559">
        <f>_xlfn.MAXIFS(TableRefills3[discountinuation_flag], TableRefills3[patient_id], A1559)</f>
        <v>0</v>
      </c>
      <c r="K1559" s="1">
        <f>_xlfn.MINIFS(C:C,A:A,TableRefills3[[#This Row],[patient_id]])</f>
        <v>45660</v>
      </c>
      <c r="L1559" s="1">
        <f>TableRefills3[[#This Row],[refill_date]]+TableRefills3[[#This Row],[quantity_days]]</f>
        <v>45752</v>
      </c>
    </row>
    <row r="1560" spans="1:12" x14ac:dyDescent="0.25">
      <c r="A1560" t="s">
        <v>345</v>
      </c>
      <c r="B1560" t="s">
        <v>2949</v>
      </c>
      <c r="C1560" s="1">
        <v>45752</v>
      </c>
      <c r="D1560" s="9">
        <f t="shared" si="48"/>
        <v>4</v>
      </c>
      <c r="E1560">
        <v>30</v>
      </c>
      <c r="F1560" s="1">
        <f t="shared" si="49"/>
        <v>45722</v>
      </c>
      <c r="G1560" s="1">
        <f>IF(TableRefills3[[#This Row],[prev_refill_days]]="","",TableRefills3[[#This Row],[prev_refill_days]]+TableRefills3[[#This Row],[quantity_days]])</f>
        <v>45752</v>
      </c>
      <c r="H1560">
        <f>IF(TableRefills3[[#This Row],[prev_refill_end]]="","",TableRefills3[[#This Row],[refill_date]]-TableRefills3[[#This Row],[prev_refill_end]])</f>
        <v>0</v>
      </c>
      <c r="I1560">
        <f>IF(TableRefills3[[#This Row],[gap_days]]="",0,IF(TableRefills3[[#This Row],[gap_days]]&gt;30,1,0))</f>
        <v>0</v>
      </c>
      <c r="J1560">
        <f>_xlfn.MAXIFS(TableRefills3[discountinuation_flag], TableRefills3[patient_id], A1560)</f>
        <v>0</v>
      </c>
      <c r="K1560" s="1">
        <f>_xlfn.MINIFS(C:C,A:A,TableRefills3[[#This Row],[patient_id]])</f>
        <v>45660</v>
      </c>
      <c r="L1560" s="1">
        <f>TableRefills3[[#This Row],[refill_date]]+TableRefills3[[#This Row],[quantity_days]]</f>
        <v>45782</v>
      </c>
    </row>
    <row r="1561" spans="1:12" x14ac:dyDescent="0.25">
      <c r="A1561" t="s">
        <v>345</v>
      </c>
      <c r="B1561" t="s">
        <v>2949</v>
      </c>
      <c r="C1561" s="1">
        <v>45779</v>
      </c>
      <c r="D1561" s="9">
        <f t="shared" si="48"/>
        <v>5</v>
      </c>
      <c r="E1561">
        <v>30</v>
      </c>
      <c r="F1561" s="1">
        <f t="shared" si="49"/>
        <v>45752</v>
      </c>
      <c r="G1561" s="1">
        <f>IF(TableRefills3[[#This Row],[prev_refill_days]]="","",TableRefills3[[#This Row],[prev_refill_days]]+TableRefills3[[#This Row],[quantity_days]])</f>
        <v>45782</v>
      </c>
      <c r="H1561">
        <f>IF(TableRefills3[[#This Row],[prev_refill_end]]="","",TableRefills3[[#This Row],[refill_date]]-TableRefills3[[#This Row],[prev_refill_end]])</f>
        <v>-3</v>
      </c>
      <c r="I1561">
        <f>IF(TableRefills3[[#This Row],[gap_days]]="",0,IF(TableRefills3[[#This Row],[gap_days]]&gt;30,1,0))</f>
        <v>0</v>
      </c>
      <c r="J1561">
        <f>_xlfn.MAXIFS(TableRefills3[discountinuation_flag], TableRefills3[patient_id], A1561)</f>
        <v>0</v>
      </c>
      <c r="K1561" s="1">
        <f>_xlfn.MINIFS(C:C,A:A,TableRefills3[[#This Row],[patient_id]])</f>
        <v>45660</v>
      </c>
      <c r="L1561" s="1">
        <f>TableRefills3[[#This Row],[refill_date]]+TableRefills3[[#This Row],[quantity_days]]</f>
        <v>45809</v>
      </c>
    </row>
    <row r="1562" spans="1:12" x14ac:dyDescent="0.25">
      <c r="A1562" t="s">
        <v>345</v>
      </c>
      <c r="B1562" t="s">
        <v>2949</v>
      </c>
      <c r="C1562" s="1">
        <v>45806</v>
      </c>
      <c r="D1562" s="9">
        <f t="shared" si="48"/>
        <v>6</v>
      </c>
      <c r="E1562">
        <v>30</v>
      </c>
      <c r="F1562" s="1">
        <f t="shared" si="49"/>
        <v>45779</v>
      </c>
      <c r="G1562" s="1">
        <f>IF(TableRefills3[[#This Row],[prev_refill_days]]="","",TableRefills3[[#This Row],[prev_refill_days]]+TableRefills3[[#This Row],[quantity_days]])</f>
        <v>45809</v>
      </c>
      <c r="H1562">
        <f>IF(TableRefills3[[#This Row],[prev_refill_end]]="","",TableRefills3[[#This Row],[refill_date]]-TableRefills3[[#This Row],[prev_refill_end]])</f>
        <v>-3</v>
      </c>
      <c r="I1562">
        <f>IF(TableRefills3[[#This Row],[gap_days]]="",0,IF(TableRefills3[[#This Row],[gap_days]]&gt;30,1,0))</f>
        <v>0</v>
      </c>
      <c r="J1562">
        <f>_xlfn.MAXIFS(TableRefills3[discountinuation_flag], TableRefills3[patient_id], A1562)</f>
        <v>0</v>
      </c>
      <c r="K1562" s="1">
        <f>_xlfn.MINIFS(C:C,A:A,TableRefills3[[#This Row],[patient_id]])</f>
        <v>45660</v>
      </c>
      <c r="L1562" s="1">
        <f>TableRefills3[[#This Row],[refill_date]]+TableRefills3[[#This Row],[quantity_days]]</f>
        <v>45836</v>
      </c>
    </row>
    <row r="1563" spans="1:12" x14ac:dyDescent="0.25">
      <c r="A1563" t="s">
        <v>346</v>
      </c>
      <c r="B1563" t="s">
        <v>2956</v>
      </c>
      <c r="C1563" s="1">
        <v>45800</v>
      </c>
      <c r="D1563" s="9">
        <f t="shared" si="48"/>
        <v>1</v>
      </c>
      <c r="E1563">
        <v>30</v>
      </c>
      <c r="F1563" s="1" t="str">
        <f t="shared" si="49"/>
        <v/>
      </c>
      <c r="G1563" s="1" t="str">
        <f>IF(TableRefills3[[#This Row],[prev_refill_days]]="","",TableRefills3[[#This Row],[prev_refill_days]]+TableRefills3[[#This Row],[quantity_days]])</f>
        <v/>
      </c>
      <c r="H1563" t="str">
        <f>IF(TableRefills3[[#This Row],[prev_refill_end]]="","",TableRefills3[[#This Row],[refill_date]]-TableRefills3[[#This Row],[prev_refill_end]])</f>
        <v/>
      </c>
      <c r="I1563">
        <f>IF(TableRefills3[[#This Row],[gap_days]]="",0,IF(TableRefills3[[#This Row],[gap_days]]&gt;30,1,0))</f>
        <v>0</v>
      </c>
      <c r="J1563">
        <f>_xlfn.MAXIFS(TableRefills3[discountinuation_flag], TableRefills3[patient_id], A1563)</f>
        <v>0</v>
      </c>
      <c r="K1563" s="1">
        <f>_xlfn.MINIFS(C:C,A:A,TableRefills3[[#This Row],[patient_id]])</f>
        <v>45800</v>
      </c>
      <c r="L1563" s="1">
        <f>TableRefills3[[#This Row],[refill_date]]+TableRefills3[[#This Row],[quantity_days]]</f>
        <v>45830</v>
      </c>
    </row>
    <row r="1564" spans="1:12" x14ac:dyDescent="0.25">
      <c r="A1564" t="s">
        <v>346</v>
      </c>
      <c r="B1564" t="s">
        <v>2956</v>
      </c>
      <c r="C1564" s="1">
        <v>45830</v>
      </c>
      <c r="D1564" s="9">
        <f t="shared" si="48"/>
        <v>2</v>
      </c>
      <c r="E1564">
        <v>30</v>
      </c>
      <c r="F1564" s="1">
        <f t="shared" si="49"/>
        <v>45800</v>
      </c>
      <c r="G1564" s="1">
        <f>IF(TableRefills3[[#This Row],[prev_refill_days]]="","",TableRefills3[[#This Row],[prev_refill_days]]+TableRefills3[[#This Row],[quantity_days]])</f>
        <v>45830</v>
      </c>
      <c r="H1564">
        <f>IF(TableRefills3[[#This Row],[prev_refill_end]]="","",TableRefills3[[#This Row],[refill_date]]-TableRefills3[[#This Row],[prev_refill_end]])</f>
        <v>0</v>
      </c>
      <c r="I1564">
        <f>IF(TableRefills3[[#This Row],[gap_days]]="",0,IF(TableRefills3[[#This Row],[gap_days]]&gt;30,1,0))</f>
        <v>0</v>
      </c>
      <c r="J1564">
        <f>_xlfn.MAXIFS(TableRefills3[discountinuation_flag], TableRefills3[patient_id], A1564)</f>
        <v>0</v>
      </c>
      <c r="K1564" s="1">
        <f>_xlfn.MINIFS(C:C,A:A,TableRefills3[[#This Row],[patient_id]])</f>
        <v>45800</v>
      </c>
      <c r="L1564" s="1">
        <f>TableRefills3[[#This Row],[refill_date]]+TableRefills3[[#This Row],[quantity_days]]</f>
        <v>45860</v>
      </c>
    </row>
    <row r="1565" spans="1:12" x14ac:dyDescent="0.25">
      <c r="A1565" t="s">
        <v>346</v>
      </c>
      <c r="B1565" t="s">
        <v>2956</v>
      </c>
      <c r="C1565" s="1">
        <v>45857</v>
      </c>
      <c r="D1565" s="9">
        <f t="shared" si="48"/>
        <v>3</v>
      </c>
      <c r="E1565">
        <v>30</v>
      </c>
      <c r="F1565" s="1">
        <f t="shared" si="49"/>
        <v>45830</v>
      </c>
      <c r="G1565" s="1">
        <f>IF(TableRefills3[[#This Row],[prev_refill_days]]="","",TableRefills3[[#This Row],[prev_refill_days]]+TableRefills3[[#This Row],[quantity_days]])</f>
        <v>45860</v>
      </c>
      <c r="H1565">
        <f>IF(TableRefills3[[#This Row],[prev_refill_end]]="","",TableRefills3[[#This Row],[refill_date]]-TableRefills3[[#This Row],[prev_refill_end]])</f>
        <v>-3</v>
      </c>
      <c r="I1565">
        <f>IF(TableRefills3[[#This Row],[gap_days]]="",0,IF(TableRefills3[[#This Row],[gap_days]]&gt;30,1,0))</f>
        <v>0</v>
      </c>
      <c r="J1565">
        <f>_xlfn.MAXIFS(TableRefills3[discountinuation_flag], TableRefills3[patient_id], A1565)</f>
        <v>0</v>
      </c>
      <c r="K1565" s="1">
        <f>_xlfn.MINIFS(C:C,A:A,TableRefills3[[#This Row],[patient_id]])</f>
        <v>45800</v>
      </c>
      <c r="L1565" s="1">
        <f>TableRefills3[[#This Row],[refill_date]]+TableRefills3[[#This Row],[quantity_days]]</f>
        <v>45887</v>
      </c>
    </row>
    <row r="1566" spans="1:12" x14ac:dyDescent="0.25">
      <c r="A1566" t="s">
        <v>346</v>
      </c>
      <c r="B1566" t="s">
        <v>2956</v>
      </c>
      <c r="C1566" s="1">
        <v>45889</v>
      </c>
      <c r="D1566" s="9">
        <f t="shared" si="48"/>
        <v>4</v>
      </c>
      <c r="E1566">
        <v>30</v>
      </c>
      <c r="F1566" s="1">
        <f t="shared" si="49"/>
        <v>45857</v>
      </c>
      <c r="G1566" s="1">
        <f>IF(TableRefills3[[#This Row],[prev_refill_days]]="","",TableRefills3[[#This Row],[prev_refill_days]]+TableRefills3[[#This Row],[quantity_days]])</f>
        <v>45887</v>
      </c>
      <c r="H1566">
        <f>IF(TableRefills3[[#This Row],[prev_refill_end]]="","",TableRefills3[[#This Row],[refill_date]]-TableRefills3[[#This Row],[prev_refill_end]])</f>
        <v>2</v>
      </c>
      <c r="I1566">
        <f>IF(TableRefills3[[#This Row],[gap_days]]="",0,IF(TableRefills3[[#This Row],[gap_days]]&gt;30,1,0))</f>
        <v>0</v>
      </c>
      <c r="J1566">
        <f>_xlfn.MAXIFS(TableRefills3[discountinuation_flag], TableRefills3[patient_id], A1566)</f>
        <v>0</v>
      </c>
      <c r="K1566" s="1">
        <f>_xlfn.MINIFS(C:C,A:A,TableRefills3[[#This Row],[patient_id]])</f>
        <v>45800</v>
      </c>
      <c r="L1566" s="1">
        <f>TableRefills3[[#This Row],[refill_date]]+TableRefills3[[#This Row],[quantity_days]]</f>
        <v>45919</v>
      </c>
    </row>
    <row r="1567" spans="1:12" x14ac:dyDescent="0.25">
      <c r="A1567" t="s">
        <v>346</v>
      </c>
      <c r="B1567" t="s">
        <v>2956</v>
      </c>
      <c r="C1567" s="1">
        <v>45917</v>
      </c>
      <c r="D1567" s="9">
        <f t="shared" si="48"/>
        <v>5</v>
      </c>
      <c r="E1567">
        <v>30</v>
      </c>
      <c r="F1567" s="1">
        <f t="shared" si="49"/>
        <v>45889</v>
      </c>
      <c r="G1567" s="1">
        <f>IF(TableRefills3[[#This Row],[prev_refill_days]]="","",TableRefills3[[#This Row],[prev_refill_days]]+TableRefills3[[#This Row],[quantity_days]])</f>
        <v>45919</v>
      </c>
      <c r="H1567">
        <f>IF(TableRefills3[[#This Row],[prev_refill_end]]="","",TableRefills3[[#This Row],[refill_date]]-TableRefills3[[#This Row],[prev_refill_end]])</f>
        <v>-2</v>
      </c>
      <c r="I1567">
        <f>IF(TableRefills3[[#This Row],[gap_days]]="",0,IF(TableRefills3[[#This Row],[gap_days]]&gt;30,1,0))</f>
        <v>0</v>
      </c>
      <c r="J1567">
        <f>_xlfn.MAXIFS(TableRefills3[discountinuation_flag], TableRefills3[patient_id], A1567)</f>
        <v>0</v>
      </c>
      <c r="K1567" s="1">
        <f>_xlfn.MINIFS(C:C,A:A,TableRefills3[[#This Row],[patient_id]])</f>
        <v>45800</v>
      </c>
      <c r="L1567" s="1">
        <f>TableRefills3[[#This Row],[refill_date]]+TableRefills3[[#This Row],[quantity_days]]</f>
        <v>45947</v>
      </c>
    </row>
    <row r="1568" spans="1:12" x14ac:dyDescent="0.25">
      <c r="A1568" t="s">
        <v>346</v>
      </c>
      <c r="B1568" t="s">
        <v>2956</v>
      </c>
      <c r="C1568" s="1">
        <v>45950</v>
      </c>
      <c r="D1568" s="9">
        <f t="shared" si="48"/>
        <v>6</v>
      </c>
      <c r="E1568">
        <v>30</v>
      </c>
      <c r="F1568" s="1">
        <f t="shared" si="49"/>
        <v>45917</v>
      </c>
      <c r="G1568" s="1">
        <f>IF(TableRefills3[[#This Row],[prev_refill_days]]="","",TableRefills3[[#This Row],[prev_refill_days]]+TableRefills3[[#This Row],[quantity_days]])</f>
        <v>45947</v>
      </c>
      <c r="H1568">
        <f>IF(TableRefills3[[#This Row],[prev_refill_end]]="","",TableRefills3[[#This Row],[refill_date]]-TableRefills3[[#This Row],[prev_refill_end]])</f>
        <v>3</v>
      </c>
      <c r="I1568">
        <f>IF(TableRefills3[[#This Row],[gap_days]]="",0,IF(TableRefills3[[#This Row],[gap_days]]&gt;30,1,0))</f>
        <v>0</v>
      </c>
      <c r="J1568">
        <f>_xlfn.MAXIFS(TableRefills3[discountinuation_flag], TableRefills3[patient_id], A1568)</f>
        <v>0</v>
      </c>
      <c r="K1568" s="1">
        <f>_xlfn.MINIFS(C:C,A:A,TableRefills3[[#This Row],[patient_id]])</f>
        <v>45800</v>
      </c>
      <c r="L1568" s="1">
        <f>TableRefills3[[#This Row],[refill_date]]+TableRefills3[[#This Row],[quantity_days]]</f>
        <v>45980</v>
      </c>
    </row>
    <row r="1569" spans="1:12" x14ac:dyDescent="0.25">
      <c r="A1569" t="s">
        <v>347</v>
      </c>
      <c r="B1569" t="s">
        <v>2963</v>
      </c>
      <c r="C1569" s="1">
        <v>45689</v>
      </c>
      <c r="D1569" s="9">
        <f t="shared" si="48"/>
        <v>1</v>
      </c>
      <c r="E1569">
        <v>21</v>
      </c>
      <c r="F1569" s="1" t="str">
        <f t="shared" si="49"/>
        <v/>
      </c>
      <c r="G1569" s="1" t="str">
        <f>IF(TableRefills3[[#This Row],[prev_refill_days]]="","",TableRefills3[[#This Row],[prev_refill_days]]+TableRefills3[[#This Row],[quantity_days]])</f>
        <v/>
      </c>
      <c r="H1569" t="str">
        <f>IF(TableRefills3[[#This Row],[prev_refill_end]]="","",TableRefills3[[#This Row],[refill_date]]-TableRefills3[[#This Row],[prev_refill_end]])</f>
        <v/>
      </c>
      <c r="I1569">
        <f>IF(TableRefills3[[#This Row],[gap_days]]="",0,IF(TableRefills3[[#This Row],[gap_days]]&gt;30,1,0))</f>
        <v>0</v>
      </c>
      <c r="J1569">
        <f>_xlfn.MAXIFS(TableRefills3[discountinuation_flag], TableRefills3[patient_id], A1569)</f>
        <v>0</v>
      </c>
      <c r="K1569" s="1">
        <f>_xlfn.MINIFS(C:C,A:A,TableRefills3[[#This Row],[patient_id]])</f>
        <v>45689</v>
      </c>
      <c r="L1569" s="1">
        <f>TableRefills3[[#This Row],[refill_date]]+TableRefills3[[#This Row],[quantity_days]]</f>
        <v>45710</v>
      </c>
    </row>
    <row r="1570" spans="1:12" x14ac:dyDescent="0.25">
      <c r="A1570" t="s">
        <v>347</v>
      </c>
      <c r="B1570" t="s">
        <v>2963</v>
      </c>
      <c r="C1570" s="1">
        <v>45711</v>
      </c>
      <c r="D1570" s="9">
        <f t="shared" si="48"/>
        <v>2</v>
      </c>
      <c r="E1570">
        <v>21</v>
      </c>
      <c r="F1570" s="1">
        <f t="shared" si="49"/>
        <v>45689</v>
      </c>
      <c r="G1570" s="1">
        <f>IF(TableRefills3[[#This Row],[prev_refill_days]]="","",TableRefills3[[#This Row],[prev_refill_days]]+TableRefills3[[#This Row],[quantity_days]])</f>
        <v>45710</v>
      </c>
      <c r="H1570">
        <f>IF(TableRefills3[[#This Row],[prev_refill_end]]="","",TableRefills3[[#This Row],[refill_date]]-TableRefills3[[#This Row],[prev_refill_end]])</f>
        <v>1</v>
      </c>
      <c r="I1570">
        <f>IF(TableRefills3[[#This Row],[gap_days]]="",0,IF(TableRefills3[[#This Row],[gap_days]]&gt;30,1,0))</f>
        <v>0</v>
      </c>
      <c r="J1570">
        <f>_xlfn.MAXIFS(TableRefills3[discountinuation_flag], TableRefills3[patient_id], A1570)</f>
        <v>0</v>
      </c>
      <c r="K1570" s="1">
        <f>_xlfn.MINIFS(C:C,A:A,TableRefills3[[#This Row],[patient_id]])</f>
        <v>45689</v>
      </c>
      <c r="L1570" s="1">
        <f>TableRefills3[[#This Row],[refill_date]]+TableRefills3[[#This Row],[quantity_days]]</f>
        <v>45732</v>
      </c>
    </row>
    <row r="1571" spans="1:12" x14ac:dyDescent="0.25">
      <c r="A1571" t="s">
        <v>347</v>
      </c>
      <c r="B1571" t="s">
        <v>2963</v>
      </c>
      <c r="C1571" s="1">
        <v>45730</v>
      </c>
      <c r="D1571" s="9">
        <f t="shared" si="48"/>
        <v>3</v>
      </c>
      <c r="E1571">
        <v>21</v>
      </c>
      <c r="F1571" s="1">
        <f t="shared" si="49"/>
        <v>45711</v>
      </c>
      <c r="G1571" s="1">
        <f>IF(TableRefills3[[#This Row],[prev_refill_days]]="","",TableRefills3[[#This Row],[prev_refill_days]]+TableRefills3[[#This Row],[quantity_days]])</f>
        <v>45732</v>
      </c>
      <c r="H1571">
        <f>IF(TableRefills3[[#This Row],[prev_refill_end]]="","",TableRefills3[[#This Row],[refill_date]]-TableRefills3[[#This Row],[prev_refill_end]])</f>
        <v>-2</v>
      </c>
      <c r="I1571">
        <f>IF(TableRefills3[[#This Row],[gap_days]]="",0,IF(TableRefills3[[#This Row],[gap_days]]&gt;30,1,0))</f>
        <v>0</v>
      </c>
      <c r="J1571">
        <f>_xlfn.MAXIFS(TableRefills3[discountinuation_flag], TableRefills3[patient_id], A1571)</f>
        <v>0</v>
      </c>
      <c r="K1571" s="1">
        <f>_xlfn.MINIFS(C:C,A:A,TableRefills3[[#This Row],[patient_id]])</f>
        <v>45689</v>
      </c>
      <c r="L1571" s="1">
        <f>TableRefills3[[#This Row],[refill_date]]+TableRefills3[[#This Row],[quantity_days]]</f>
        <v>45751</v>
      </c>
    </row>
    <row r="1572" spans="1:12" x14ac:dyDescent="0.25">
      <c r="A1572" t="s">
        <v>347</v>
      </c>
      <c r="B1572" t="s">
        <v>2963</v>
      </c>
      <c r="C1572" s="1">
        <v>45748</v>
      </c>
      <c r="D1572" s="9">
        <f t="shared" si="48"/>
        <v>4</v>
      </c>
      <c r="E1572">
        <v>21</v>
      </c>
      <c r="F1572" s="1">
        <f t="shared" si="49"/>
        <v>45730</v>
      </c>
      <c r="G1572" s="1">
        <f>IF(TableRefills3[[#This Row],[prev_refill_days]]="","",TableRefills3[[#This Row],[prev_refill_days]]+TableRefills3[[#This Row],[quantity_days]])</f>
        <v>45751</v>
      </c>
      <c r="H1572">
        <f>IF(TableRefills3[[#This Row],[prev_refill_end]]="","",TableRefills3[[#This Row],[refill_date]]-TableRefills3[[#This Row],[prev_refill_end]])</f>
        <v>-3</v>
      </c>
      <c r="I1572">
        <f>IF(TableRefills3[[#This Row],[gap_days]]="",0,IF(TableRefills3[[#This Row],[gap_days]]&gt;30,1,0))</f>
        <v>0</v>
      </c>
      <c r="J1572">
        <f>_xlfn.MAXIFS(TableRefills3[discountinuation_flag], TableRefills3[patient_id], A1572)</f>
        <v>0</v>
      </c>
      <c r="K1572" s="1">
        <f>_xlfn.MINIFS(C:C,A:A,TableRefills3[[#This Row],[patient_id]])</f>
        <v>45689</v>
      </c>
      <c r="L1572" s="1">
        <f>TableRefills3[[#This Row],[refill_date]]+TableRefills3[[#This Row],[quantity_days]]</f>
        <v>45769</v>
      </c>
    </row>
    <row r="1573" spans="1:12" x14ac:dyDescent="0.25">
      <c r="A1573" t="s">
        <v>348</v>
      </c>
      <c r="B1573" t="s">
        <v>2968</v>
      </c>
      <c r="C1573" s="1">
        <v>45659</v>
      </c>
      <c r="D1573" s="9">
        <f t="shared" si="48"/>
        <v>1</v>
      </c>
      <c r="E1573">
        <v>28</v>
      </c>
      <c r="F1573" s="1" t="str">
        <f t="shared" si="49"/>
        <v/>
      </c>
      <c r="G1573" s="1" t="str">
        <f>IF(TableRefills3[[#This Row],[prev_refill_days]]="","",TableRefills3[[#This Row],[prev_refill_days]]+TableRefills3[[#This Row],[quantity_days]])</f>
        <v/>
      </c>
      <c r="H1573" t="str">
        <f>IF(TableRefills3[[#This Row],[prev_refill_end]]="","",TableRefills3[[#This Row],[refill_date]]-TableRefills3[[#This Row],[prev_refill_end]])</f>
        <v/>
      </c>
      <c r="I1573">
        <f>IF(TableRefills3[[#This Row],[gap_days]]="",0,IF(TableRefills3[[#This Row],[gap_days]]&gt;30,1,0))</f>
        <v>0</v>
      </c>
      <c r="J1573">
        <f>_xlfn.MAXIFS(TableRefills3[discountinuation_flag], TableRefills3[patient_id], A1573)</f>
        <v>0</v>
      </c>
      <c r="K1573" s="1">
        <f>_xlfn.MINIFS(C:C,A:A,TableRefills3[[#This Row],[patient_id]])</f>
        <v>45659</v>
      </c>
      <c r="L1573" s="1">
        <f>TableRefills3[[#This Row],[refill_date]]+TableRefills3[[#This Row],[quantity_days]]</f>
        <v>45687</v>
      </c>
    </row>
    <row r="1574" spans="1:12" x14ac:dyDescent="0.25">
      <c r="A1574" t="s">
        <v>348</v>
      </c>
      <c r="B1574" t="s">
        <v>2968</v>
      </c>
      <c r="C1574" s="1">
        <v>45689</v>
      </c>
      <c r="D1574" s="9">
        <f t="shared" si="48"/>
        <v>2</v>
      </c>
      <c r="E1574">
        <v>28</v>
      </c>
      <c r="F1574" s="1">
        <f t="shared" si="49"/>
        <v>45659</v>
      </c>
      <c r="G1574" s="1">
        <f>IF(TableRefills3[[#This Row],[prev_refill_days]]="","",TableRefills3[[#This Row],[prev_refill_days]]+TableRefills3[[#This Row],[quantity_days]])</f>
        <v>45687</v>
      </c>
      <c r="H1574">
        <f>IF(TableRefills3[[#This Row],[prev_refill_end]]="","",TableRefills3[[#This Row],[refill_date]]-TableRefills3[[#This Row],[prev_refill_end]])</f>
        <v>2</v>
      </c>
      <c r="I1574">
        <f>IF(TableRefills3[[#This Row],[gap_days]]="",0,IF(TableRefills3[[#This Row],[gap_days]]&gt;30,1,0))</f>
        <v>0</v>
      </c>
      <c r="J1574">
        <f>_xlfn.MAXIFS(TableRefills3[discountinuation_flag], TableRefills3[patient_id], A1574)</f>
        <v>0</v>
      </c>
      <c r="K1574" s="1">
        <f>_xlfn.MINIFS(C:C,A:A,TableRefills3[[#This Row],[patient_id]])</f>
        <v>45659</v>
      </c>
      <c r="L1574" s="1">
        <f>TableRefills3[[#This Row],[refill_date]]+TableRefills3[[#This Row],[quantity_days]]</f>
        <v>45717</v>
      </c>
    </row>
    <row r="1575" spans="1:12" x14ac:dyDescent="0.25">
      <c r="A1575" t="s">
        <v>348</v>
      </c>
      <c r="B1575" t="s">
        <v>2968</v>
      </c>
      <c r="C1575" s="1">
        <v>45719</v>
      </c>
      <c r="D1575" s="9">
        <f t="shared" si="48"/>
        <v>3</v>
      </c>
      <c r="E1575">
        <v>28</v>
      </c>
      <c r="F1575" s="1">
        <f t="shared" si="49"/>
        <v>45689</v>
      </c>
      <c r="G1575" s="1">
        <f>IF(TableRefills3[[#This Row],[prev_refill_days]]="","",TableRefills3[[#This Row],[prev_refill_days]]+TableRefills3[[#This Row],[quantity_days]])</f>
        <v>45717</v>
      </c>
      <c r="H1575">
        <f>IF(TableRefills3[[#This Row],[prev_refill_end]]="","",TableRefills3[[#This Row],[refill_date]]-TableRefills3[[#This Row],[prev_refill_end]])</f>
        <v>2</v>
      </c>
      <c r="I1575">
        <f>IF(TableRefills3[[#This Row],[gap_days]]="",0,IF(TableRefills3[[#This Row],[gap_days]]&gt;30,1,0))</f>
        <v>0</v>
      </c>
      <c r="J1575">
        <f>_xlfn.MAXIFS(TableRefills3[discountinuation_flag], TableRefills3[patient_id], A1575)</f>
        <v>0</v>
      </c>
      <c r="K1575" s="1">
        <f>_xlfn.MINIFS(C:C,A:A,TableRefills3[[#This Row],[patient_id]])</f>
        <v>45659</v>
      </c>
      <c r="L1575" s="1">
        <f>TableRefills3[[#This Row],[refill_date]]+TableRefills3[[#This Row],[quantity_days]]</f>
        <v>45747</v>
      </c>
    </row>
    <row r="1576" spans="1:12" x14ac:dyDescent="0.25">
      <c r="A1576" t="s">
        <v>348</v>
      </c>
      <c r="B1576" t="s">
        <v>2968</v>
      </c>
      <c r="C1576" s="1">
        <v>45745</v>
      </c>
      <c r="D1576" s="9">
        <f t="shared" si="48"/>
        <v>4</v>
      </c>
      <c r="E1576">
        <v>28</v>
      </c>
      <c r="F1576" s="1">
        <f t="shared" si="49"/>
        <v>45719</v>
      </c>
      <c r="G1576" s="1">
        <f>IF(TableRefills3[[#This Row],[prev_refill_days]]="","",TableRefills3[[#This Row],[prev_refill_days]]+TableRefills3[[#This Row],[quantity_days]])</f>
        <v>45747</v>
      </c>
      <c r="H1576">
        <f>IF(TableRefills3[[#This Row],[prev_refill_end]]="","",TableRefills3[[#This Row],[refill_date]]-TableRefills3[[#This Row],[prev_refill_end]])</f>
        <v>-2</v>
      </c>
      <c r="I1576">
        <f>IF(TableRefills3[[#This Row],[gap_days]]="",0,IF(TableRefills3[[#This Row],[gap_days]]&gt;30,1,0))</f>
        <v>0</v>
      </c>
      <c r="J1576">
        <f>_xlfn.MAXIFS(TableRefills3[discountinuation_flag], TableRefills3[patient_id], A1576)</f>
        <v>0</v>
      </c>
      <c r="K1576" s="1">
        <f>_xlfn.MINIFS(C:C,A:A,TableRefills3[[#This Row],[patient_id]])</f>
        <v>45659</v>
      </c>
      <c r="L1576" s="1">
        <f>TableRefills3[[#This Row],[refill_date]]+TableRefills3[[#This Row],[quantity_days]]</f>
        <v>45773</v>
      </c>
    </row>
    <row r="1577" spans="1:12" x14ac:dyDescent="0.25">
      <c r="A1577" t="s">
        <v>349</v>
      </c>
      <c r="B1577" t="s">
        <v>2973</v>
      </c>
      <c r="C1577" s="1">
        <v>45810</v>
      </c>
      <c r="D1577" s="9">
        <f t="shared" si="48"/>
        <v>1</v>
      </c>
      <c r="E1577">
        <v>21</v>
      </c>
      <c r="F1577" s="1" t="str">
        <f t="shared" si="49"/>
        <v/>
      </c>
      <c r="G1577" s="1" t="str">
        <f>IF(TableRefills3[[#This Row],[prev_refill_days]]="","",TableRefills3[[#This Row],[prev_refill_days]]+TableRefills3[[#This Row],[quantity_days]])</f>
        <v/>
      </c>
      <c r="H1577" t="str">
        <f>IF(TableRefills3[[#This Row],[prev_refill_end]]="","",TableRefills3[[#This Row],[refill_date]]-TableRefills3[[#This Row],[prev_refill_end]])</f>
        <v/>
      </c>
      <c r="I1577">
        <f>IF(TableRefills3[[#This Row],[gap_days]]="",0,IF(TableRefills3[[#This Row],[gap_days]]&gt;30,1,0))</f>
        <v>0</v>
      </c>
      <c r="J1577">
        <f>_xlfn.MAXIFS(TableRefills3[discountinuation_flag], TableRefills3[patient_id], A1577)</f>
        <v>0</v>
      </c>
      <c r="K1577" s="1">
        <f>_xlfn.MINIFS(C:C,A:A,TableRefills3[[#This Row],[patient_id]])</f>
        <v>45810</v>
      </c>
      <c r="L1577" s="1">
        <f>TableRefills3[[#This Row],[refill_date]]+TableRefills3[[#This Row],[quantity_days]]</f>
        <v>45831</v>
      </c>
    </row>
    <row r="1578" spans="1:12" x14ac:dyDescent="0.25">
      <c r="A1578" t="s">
        <v>349</v>
      </c>
      <c r="B1578" t="s">
        <v>2973</v>
      </c>
      <c r="C1578" s="1">
        <v>45833</v>
      </c>
      <c r="D1578" s="9">
        <f t="shared" si="48"/>
        <v>2</v>
      </c>
      <c r="E1578">
        <v>21</v>
      </c>
      <c r="F1578" s="1">
        <f t="shared" si="49"/>
        <v>45810</v>
      </c>
      <c r="G1578" s="1">
        <f>IF(TableRefills3[[#This Row],[prev_refill_days]]="","",TableRefills3[[#This Row],[prev_refill_days]]+TableRefills3[[#This Row],[quantity_days]])</f>
        <v>45831</v>
      </c>
      <c r="H1578">
        <f>IF(TableRefills3[[#This Row],[prev_refill_end]]="","",TableRefills3[[#This Row],[refill_date]]-TableRefills3[[#This Row],[prev_refill_end]])</f>
        <v>2</v>
      </c>
      <c r="I1578">
        <f>IF(TableRefills3[[#This Row],[gap_days]]="",0,IF(TableRefills3[[#This Row],[gap_days]]&gt;30,1,0))</f>
        <v>0</v>
      </c>
      <c r="J1578">
        <f>_xlfn.MAXIFS(TableRefills3[discountinuation_flag], TableRefills3[patient_id], A1578)</f>
        <v>0</v>
      </c>
      <c r="K1578" s="1">
        <f>_xlfn.MINIFS(C:C,A:A,TableRefills3[[#This Row],[patient_id]])</f>
        <v>45810</v>
      </c>
      <c r="L1578" s="1">
        <f>TableRefills3[[#This Row],[refill_date]]+TableRefills3[[#This Row],[quantity_days]]</f>
        <v>45854</v>
      </c>
    </row>
    <row r="1579" spans="1:12" x14ac:dyDescent="0.25">
      <c r="A1579" t="s">
        <v>349</v>
      </c>
      <c r="B1579" t="s">
        <v>2973</v>
      </c>
      <c r="C1579" s="1">
        <v>45852</v>
      </c>
      <c r="D1579" s="9">
        <f t="shared" si="48"/>
        <v>3</v>
      </c>
      <c r="E1579">
        <v>21</v>
      </c>
      <c r="F1579" s="1">
        <f t="shared" si="49"/>
        <v>45833</v>
      </c>
      <c r="G1579" s="1">
        <f>IF(TableRefills3[[#This Row],[prev_refill_days]]="","",TableRefills3[[#This Row],[prev_refill_days]]+TableRefills3[[#This Row],[quantity_days]])</f>
        <v>45854</v>
      </c>
      <c r="H1579">
        <f>IF(TableRefills3[[#This Row],[prev_refill_end]]="","",TableRefills3[[#This Row],[refill_date]]-TableRefills3[[#This Row],[prev_refill_end]])</f>
        <v>-2</v>
      </c>
      <c r="I1579">
        <f>IF(TableRefills3[[#This Row],[gap_days]]="",0,IF(TableRefills3[[#This Row],[gap_days]]&gt;30,1,0))</f>
        <v>0</v>
      </c>
      <c r="J1579">
        <f>_xlfn.MAXIFS(TableRefills3[discountinuation_flag], TableRefills3[patient_id], A1579)</f>
        <v>0</v>
      </c>
      <c r="K1579" s="1">
        <f>_xlfn.MINIFS(C:C,A:A,TableRefills3[[#This Row],[patient_id]])</f>
        <v>45810</v>
      </c>
      <c r="L1579" s="1">
        <f>TableRefills3[[#This Row],[refill_date]]+TableRefills3[[#This Row],[quantity_days]]</f>
        <v>45873</v>
      </c>
    </row>
    <row r="1580" spans="1:12" x14ac:dyDescent="0.25">
      <c r="A1580" t="s">
        <v>349</v>
      </c>
      <c r="B1580" t="s">
        <v>2973</v>
      </c>
      <c r="C1580" s="1">
        <v>45875</v>
      </c>
      <c r="D1580" s="9">
        <f t="shared" si="48"/>
        <v>4</v>
      </c>
      <c r="E1580">
        <v>21</v>
      </c>
      <c r="F1580" s="1">
        <f t="shared" si="49"/>
        <v>45852</v>
      </c>
      <c r="G1580" s="1">
        <f>IF(TableRefills3[[#This Row],[prev_refill_days]]="","",TableRefills3[[#This Row],[prev_refill_days]]+TableRefills3[[#This Row],[quantity_days]])</f>
        <v>45873</v>
      </c>
      <c r="H1580">
        <f>IF(TableRefills3[[#This Row],[prev_refill_end]]="","",TableRefills3[[#This Row],[refill_date]]-TableRefills3[[#This Row],[prev_refill_end]])</f>
        <v>2</v>
      </c>
      <c r="I1580">
        <f>IF(TableRefills3[[#This Row],[gap_days]]="",0,IF(TableRefills3[[#This Row],[gap_days]]&gt;30,1,0))</f>
        <v>0</v>
      </c>
      <c r="J1580">
        <f>_xlfn.MAXIFS(TableRefills3[discountinuation_flag], TableRefills3[patient_id], A1580)</f>
        <v>0</v>
      </c>
      <c r="K1580" s="1">
        <f>_xlfn.MINIFS(C:C,A:A,TableRefills3[[#This Row],[patient_id]])</f>
        <v>45810</v>
      </c>
      <c r="L1580" s="1">
        <f>TableRefills3[[#This Row],[refill_date]]+TableRefills3[[#This Row],[quantity_days]]</f>
        <v>45896</v>
      </c>
    </row>
    <row r="1581" spans="1:12" x14ac:dyDescent="0.25">
      <c r="A1581" t="s">
        <v>350</v>
      </c>
      <c r="B1581" t="s">
        <v>2978</v>
      </c>
      <c r="C1581" s="1">
        <v>45795</v>
      </c>
      <c r="D1581" s="9">
        <f t="shared" si="48"/>
        <v>1</v>
      </c>
      <c r="E1581">
        <v>30</v>
      </c>
      <c r="F1581" s="1" t="str">
        <f t="shared" si="49"/>
        <v/>
      </c>
      <c r="G1581" s="1" t="str">
        <f>IF(TableRefills3[[#This Row],[prev_refill_days]]="","",TableRefills3[[#This Row],[prev_refill_days]]+TableRefills3[[#This Row],[quantity_days]])</f>
        <v/>
      </c>
      <c r="H1581" t="str">
        <f>IF(TableRefills3[[#This Row],[prev_refill_end]]="","",TableRefills3[[#This Row],[refill_date]]-TableRefills3[[#This Row],[prev_refill_end]])</f>
        <v/>
      </c>
      <c r="I1581">
        <f>IF(TableRefills3[[#This Row],[gap_days]]="",0,IF(TableRefills3[[#This Row],[gap_days]]&gt;30,1,0))</f>
        <v>0</v>
      </c>
      <c r="J1581">
        <f>_xlfn.MAXIFS(TableRefills3[discountinuation_flag], TableRefills3[patient_id], A1581)</f>
        <v>0</v>
      </c>
      <c r="K1581" s="1">
        <f>_xlfn.MINIFS(C:C,A:A,TableRefills3[[#This Row],[patient_id]])</f>
        <v>45795</v>
      </c>
      <c r="L1581" s="1">
        <f>TableRefills3[[#This Row],[refill_date]]+TableRefills3[[#This Row],[quantity_days]]</f>
        <v>45825</v>
      </c>
    </row>
    <row r="1582" spans="1:12" x14ac:dyDescent="0.25">
      <c r="A1582" t="s">
        <v>350</v>
      </c>
      <c r="B1582" t="s">
        <v>2978</v>
      </c>
      <c r="C1582" s="1">
        <v>45827</v>
      </c>
      <c r="D1582" s="9">
        <f t="shared" si="48"/>
        <v>2</v>
      </c>
      <c r="E1582">
        <v>30</v>
      </c>
      <c r="F1582" s="1">
        <f t="shared" si="49"/>
        <v>45795</v>
      </c>
      <c r="G1582" s="1">
        <f>IF(TableRefills3[[#This Row],[prev_refill_days]]="","",TableRefills3[[#This Row],[prev_refill_days]]+TableRefills3[[#This Row],[quantity_days]])</f>
        <v>45825</v>
      </c>
      <c r="H1582">
        <f>IF(TableRefills3[[#This Row],[prev_refill_end]]="","",TableRefills3[[#This Row],[refill_date]]-TableRefills3[[#This Row],[prev_refill_end]])</f>
        <v>2</v>
      </c>
      <c r="I1582">
        <f>IF(TableRefills3[[#This Row],[gap_days]]="",0,IF(TableRefills3[[#This Row],[gap_days]]&gt;30,1,0))</f>
        <v>0</v>
      </c>
      <c r="J1582">
        <f>_xlfn.MAXIFS(TableRefills3[discountinuation_flag], TableRefills3[patient_id], A1582)</f>
        <v>0</v>
      </c>
      <c r="K1582" s="1">
        <f>_xlfn.MINIFS(C:C,A:A,TableRefills3[[#This Row],[patient_id]])</f>
        <v>45795</v>
      </c>
      <c r="L1582" s="1">
        <f>TableRefills3[[#This Row],[refill_date]]+TableRefills3[[#This Row],[quantity_days]]</f>
        <v>45857</v>
      </c>
    </row>
    <row r="1583" spans="1:12" x14ac:dyDescent="0.25">
      <c r="A1583" t="s">
        <v>350</v>
      </c>
      <c r="B1583" t="s">
        <v>2978</v>
      </c>
      <c r="C1583" s="1">
        <v>45857</v>
      </c>
      <c r="D1583" s="9">
        <f t="shared" si="48"/>
        <v>3</v>
      </c>
      <c r="E1583">
        <v>30</v>
      </c>
      <c r="F1583" s="1">
        <f t="shared" si="49"/>
        <v>45827</v>
      </c>
      <c r="G1583" s="1">
        <f>IF(TableRefills3[[#This Row],[prev_refill_days]]="","",TableRefills3[[#This Row],[prev_refill_days]]+TableRefills3[[#This Row],[quantity_days]])</f>
        <v>45857</v>
      </c>
      <c r="H1583">
        <f>IF(TableRefills3[[#This Row],[prev_refill_end]]="","",TableRefills3[[#This Row],[refill_date]]-TableRefills3[[#This Row],[prev_refill_end]])</f>
        <v>0</v>
      </c>
      <c r="I1583">
        <f>IF(TableRefills3[[#This Row],[gap_days]]="",0,IF(TableRefills3[[#This Row],[gap_days]]&gt;30,1,0))</f>
        <v>0</v>
      </c>
      <c r="J1583">
        <f>_xlfn.MAXIFS(TableRefills3[discountinuation_flag], TableRefills3[patient_id], A1583)</f>
        <v>0</v>
      </c>
      <c r="K1583" s="1">
        <f>_xlfn.MINIFS(C:C,A:A,TableRefills3[[#This Row],[patient_id]])</f>
        <v>45795</v>
      </c>
      <c r="L1583" s="1">
        <f>TableRefills3[[#This Row],[refill_date]]+TableRefills3[[#This Row],[quantity_days]]</f>
        <v>45887</v>
      </c>
    </row>
    <row r="1584" spans="1:12" x14ac:dyDescent="0.25">
      <c r="A1584" t="s">
        <v>351</v>
      </c>
      <c r="B1584" t="s">
        <v>2982</v>
      </c>
      <c r="C1584" s="1">
        <v>45679</v>
      </c>
      <c r="D1584" s="9">
        <f t="shared" si="48"/>
        <v>1</v>
      </c>
      <c r="E1584">
        <v>21</v>
      </c>
      <c r="F1584" s="1" t="str">
        <f t="shared" si="49"/>
        <v/>
      </c>
      <c r="G1584" s="1" t="str">
        <f>IF(TableRefills3[[#This Row],[prev_refill_days]]="","",TableRefills3[[#This Row],[prev_refill_days]]+TableRefills3[[#This Row],[quantity_days]])</f>
        <v/>
      </c>
      <c r="H1584" t="str">
        <f>IF(TableRefills3[[#This Row],[prev_refill_end]]="","",TableRefills3[[#This Row],[refill_date]]-TableRefills3[[#This Row],[prev_refill_end]])</f>
        <v/>
      </c>
      <c r="I1584">
        <f>IF(TableRefills3[[#This Row],[gap_days]]="",0,IF(TableRefills3[[#This Row],[gap_days]]&gt;30,1,0))</f>
        <v>0</v>
      </c>
      <c r="J1584">
        <f>_xlfn.MAXIFS(TableRefills3[discountinuation_flag], TableRefills3[patient_id], A1584)</f>
        <v>0</v>
      </c>
      <c r="K1584" s="1">
        <f>_xlfn.MINIFS(C:C,A:A,TableRefills3[[#This Row],[patient_id]])</f>
        <v>45679</v>
      </c>
      <c r="L1584" s="1">
        <f>TableRefills3[[#This Row],[refill_date]]+TableRefills3[[#This Row],[quantity_days]]</f>
        <v>45700</v>
      </c>
    </row>
    <row r="1585" spans="1:12" x14ac:dyDescent="0.25">
      <c r="A1585" t="s">
        <v>351</v>
      </c>
      <c r="B1585" t="s">
        <v>2982</v>
      </c>
      <c r="C1585" s="1">
        <v>45703</v>
      </c>
      <c r="D1585" s="9">
        <f t="shared" si="48"/>
        <v>2</v>
      </c>
      <c r="E1585">
        <v>21</v>
      </c>
      <c r="F1585" s="1">
        <f t="shared" si="49"/>
        <v>45679</v>
      </c>
      <c r="G1585" s="1">
        <f>IF(TableRefills3[[#This Row],[prev_refill_days]]="","",TableRefills3[[#This Row],[prev_refill_days]]+TableRefills3[[#This Row],[quantity_days]])</f>
        <v>45700</v>
      </c>
      <c r="H1585">
        <f>IF(TableRefills3[[#This Row],[prev_refill_end]]="","",TableRefills3[[#This Row],[refill_date]]-TableRefills3[[#This Row],[prev_refill_end]])</f>
        <v>3</v>
      </c>
      <c r="I1585">
        <f>IF(TableRefills3[[#This Row],[gap_days]]="",0,IF(TableRefills3[[#This Row],[gap_days]]&gt;30,1,0))</f>
        <v>0</v>
      </c>
      <c r="J1585">
        <f>_xlfn.MAXIFS(TableRefills3[discountinuation_flag], TableRefills3[patient_id], A1585)</f>
        <v>0</v>
      </c>
      <c r="K1585" s="1">
        <f>_xlfn.MINIFS(C:C,A:A,TableRefills3[[#This Row],[patient_id]])</f>
        <v>45679</v>
      </c>
      <c r="L1585" s="1">
        <f>TableRefills3[[#This Row],[refill_date]]+TableRefills3[[#This Row],[quantity_days]]</f>
        <v>45724</v>
      </c>
    </row>
    <row r="1586" spans="1:12" x14ac:dyDescent="0.25">
      <c r="A1586" t="s">
        <v>351</v>
      </c>
      <c r="B1586" t="s">
        <v>2982</v>
      </c>
      <c r="C1586" s="1">
        <v>45722</v>
      </c>
      <c r="D1586" s="9">
        <f t="shared" si="48"/>
        <v>3</v>
      </c>
      <c r="E1586">
        <v>21</v>
      </c>
      <c r="F1586" s="1">
        <f t="shared" si="49"/>
        <v>45703</v>
      </c>
      <c r="G1586" s="1">
        <f>IF(TableRefills3[[#This Row],[prev_refill_days]]="","",TableRefills3[[#This Row],[prev_refill_days]]+TableRefills3[[#This Row],[quantity_days]])</f>
        <v>45724</v>
      </c>
      <c r="H1586">
        <f>IF(TableRefills3[[#This Row],[prev_refill_end]]="","",TableRefills3[[#This Row],[refill_date]]-TableRefills3[[#This Row],[prev_refill_end]])</f>
        <v>-2</v>
      </c>
      <c r="I1586">
        <f>IF(TableRefills3[[#This Row],[gap_days]]="",0,IF(TableRefills3[[#This Row],[gap_days]]&gt;30,1,0))</f>
        <v>0</v>
      </c>
      <c r="J1586">
        <f>_xlfn.MAXIFS(TableRefills3[discountinuation_flag], TableRefills3[patient_id], A1586)</f>
        <v>0</v>
      </c>
      <c r="K1586" s="1">
        <f>_xlfn.MINIFS(C:C,A:A,TableRefills3[[#This Row],[patient_id]])</f>
        <v>45679</v>
      </c>
      <c r="L1586" s="1">
        <f>TableRefills3[[#This Row],[refill_date]]+TableRefills3[[#This Row],[quantity_days]]</f>
        <v>45743</v>
      </c>
    </row>
    <row r="1587" spans="1:12" x14ac:dyDescent="0.25">
      <c r="A1587" t="s">
        <v>352</v>
      </c>
      <c r="B1587" t="s">
        <v>2986</v>
      </c>
      <c r="C1587" s="1">
        <v>45711</v>
      </c>
      <c r="D1587" s="9">
        <f t="shared" si="48"/>
        <v>1</v>
      </c>
      <c r="E1587">
        <v>21</v>
      </c>
      <c r="F1587" s="1" t="str">
        <f t="shared" si="49"/>
        <v/>
      </c>
      <c r="G1587" s="1" t="str">
        <f>IF(TableRefills3[[#This Row],[prev_refill_days]]="","",TableRefills3[[#This Row],[prev_refill_days]]+TableRefills3[[#This Row],[quantity_days]])</f>
        <v/>
      </c>
      <c r="H1587" t="str">
        <f>IF(TableRefills3[[#This Row],[prev_refill_end]]="","",TableRefills3[[#This Row],[refill_date]]-TableRefills3[[#This Row],[prev_refill_end]])</f>
        <v/>
      </c>
      <c r="I1587">
        <f>IF(TableRefills3[[#This Row],[gap_days]]="",0,IF(TableRefills3[[#This Row],[gap_days]]&gt;30,1,0))</f>
        <v>0</v>
      </c>
      <c r="J1587">
        <f>_xlfn.MAXIFS(TableRefills3[discountinuation_flag], TableRefills3[patient_id], A1587)</f>
        <v>0</v>
      </c>
      <c r="K1587" s="1">
        <f>_xlfn.MINIFS(C:C,A:A,TableRefills3[[#This Row],[patient_id]])</f>
        <v>45711</v>
      </c>
      <c r="L1587" s="1">
        <f>TableRefills3[[#This Row],[refill_date]]+TableRefills3[[#This Row],[quantity_days]]</f>
        <v>45732</v>
      </c>
    </row>
    <row r="1588" spans="1:12" x14ac:dyDescent="0.25">
      <c r="A1588" t="s">
        <v>352</v>
      </c>
      <c r="B1588" t="s">
        <v>2986</v>
      </c>
      <c r="C1588" s="1">
        <v>45732</v>
      </c>
      <c r="D1588" s="9">
        <f t="shared" si="48"/>
        <v>2</v>
      </c>
      <c r="E1588">
        <v>21</v>
      </c>
      <c r="F1588" s="1">
        <f t="shared" si="49"/>
        <v>45711</v>
      </c>
      <c r="G1588" s="1">
        <f>IF(TableRefills3[[#This Row],[prev_refill_days]]="","",TableRefills3[[#This Row],[prev_refill_days]]+TableRefills3[[#This Row],[quantity_days]])</f>
        <v>45732</v>
      </c>
      <c r="H1588">
        <f>IF(TableRefills3[[#This Row],[prev_refill_end]]="","",TableRefills3[[#This Row],[refill_date]]-TableRefills3[[#This Row],[prev_refill_end]])</f>
        <v>0</v>
      </c>
      <c r="I1588">
        <f>IF(TableRefills3[[#This Row],[gap_days]]="",0,IF(TableRefills3[[#This Row],[gap_days]]&gt;30,1,0))</f>
        <v>0</v>
      </c>
      <c r="J1588">
        <f>_xlfn.MAXIFS(TableRefills3[discountinuation_flag], TableRefills3[patient_id], A1588)</f>
        <v>0</v>
      </c>
      <c r="K1588" s="1">
        <f>_xlfn.MINIFS(C:C,A:A,TableRefills3[[#This Row],[patient_id]])</f>
        <v>45711</v>
      </c>
      <c r="L1588" s="1">
        <f>TableRefills3[[#This Row],[refill_date]]+TableRefills3[[#This Row],[quantity_days]]</f>
        <v>45753</v>
      </c>
    </row>
    <row r="1589" spans="1:12" x14ac:dyDescent="0.25">
      <c r="A1589" t="s">
        <v>352</v>
      </c>
      <c r="B1589" t="s">
        <v>2986</v>
      </c>
      <c r="C1589" s="1">
        <v>45750</v>
      </c>
      <c r="D1589" s="9">
        <f t="shared" si="48"/>
        <v>3</v>
      </c>
      <c r="E1589">
        <v>21</v>
      </c>
      <c r="F1589" s="1">
        <f t="shared" si="49"/>
        <v>45732</v>
      </c>
      <c r="G1589" s="1">
        <f>IF(TableRefills3[[#This Row],[prev_refill_days]]="","",TableRefills3[[#This Row],[prev_refill_days]]+TableRefills3[[#This Row],[quantity_days]])</f>
        <v>45753</v>
      </c>
      <c r="H1589">
        <f>IF(TableRefills3[[#This Row],[prev_refill_end]]="","",TableRefills3[[#This Row],[refill_date]]-TableRefills3[[#This Row],[prev_refill_end]])</f>
        <v>-3</v>
      </c>
      <c r="I1589">
        <f>IF(TableRefills3[[#This Row],[gap_days]]="",0,IF(TableRefills3[[#This Row],[gap_days]]&gt;30,1,0))</f>
        <v>0</v>
      </c>
      <c r="J1589">
        <f>_xlfn.MAXIFS(TableRefills3[discountinuation_flag], TableRefills3[patient_id], A1589)</f>
        <v>0</v>
      </c>
      <c r="K1589" s="1">
        <f>_xlfn.MINIFS(C:C,A:A,TableRefills3[[#This Row],[patient_id]])</f>
        <v>45711</v>
      </c>
      <c r="L1589" s="1">
        <f>TableRefills3[[#This Row],[refill_date]]+TableRefills3[[#This Row],[quantity_days]]</f>
        <v>45771</v>
      </c>
    </row>
    <row r="1590" spans="1:12" x14ac:dyDescent="0.25">
      <c r="A1590" t="s">
        <v>353</v>
      </c>
      <c r="B1590" t="s">
        <v>2990</v>
      </c>
      <c r="C1590" s="1">
        <v>45712</v>
      </c>
      <c r="D1590" s="9">
        <f t="shared" si="48"/>
        <v>1</v>
      </c>
      <c r="E1590">
        <v>21</v>
      </c>
      <c r="F1590" s="1" t="str">
        <f t="shared" si="49"/>
        <v/>
      </c>
      <c r="G1590" s="1" t="str">
        <f>IF(TableRefills3[[#This Row],[prev_refill_days]]="","",TableRefills3[[#This Row],[prev_refill_days]]+TableRefills3[[#This Row],[quantity_days]])</f>
        <v/>
      </c>
      <c r="H1590" t="str">
        <f>IF(TableRefills3[[#This Row],[prev_refill_end]]="","",TableRefills3[[#This Row],[refill_date]]-TableRefills3[[#This Row],[prev_refill_end]])</f>
        <v/>
      </c>
      <c r="I1590">
        <f>IF(TableRefills3[[#This Row],[gap_days]]="",0,IF(TableRefills3[[#This Row],[gap_days]]&gt;30,1,0))</f>
        <v>0</v>
      </c>
      <c r="J1590">
        <f>_xlfn.MAXIFS(TableRefills3[discountinuation_flag], TableRefills3[patient_id], A1590)</f>
        <v>0</v>
      </c>
      <c r="K1590" s="1">
        <f>_xlfn.MINIFS(C:C,A:A,TableRefills3[[#This Row],[patient_id]])</f>
        <v>45712</v>
      </c>
      <c r="L1590" s="1">
        <f>TableRefills3[[#This Row],[refill_date]]+TableRefills3[[#This Row],[quantity_days]]</f>
        <v>45733</v>
      </c>
    </row>
    <row r="1591" spans="1:12" x14ac:dyDescent="0.25">
      <c r="A1591" t="s">
        <v>353</v>
      </c>
      <c r="B1591" t="s">
        <v>2990</v>
      </c>
      <c r="C1591" s="1">
        <v>45730</v>
      </c>
      <c r="D1591" s="9">
        <f t="shared" si="48"/>
        <v>2</v>
      </c>
      <c r="E1591">
        <v>21</v>
      </c>
      <c r="F1591" s="1">
        <f t="shared" si="49"/>
        <v>45712</v>
      </c>
      <c r="G1591" s="1">
        <f>IF(TableRefills3[[#This Row],[prev_refill_days]]="","",TableRefills3[[#This Row],[prev_refill_days]]+TableRefills3[[#This Row],[quantity_days]])</f>
        <v>45733</v>
      </c>
      <c r="H1591">
        <f>IF(TableRefills3[[#This Row],[prev_refill_end]]="","",TableRefills3[[#This Row],[refill_date]]-TableRefills3[[#This Row],[prev_refill_end]])</f>
        <v>-3</v>
      </c>
      <c r="I1591">
        <f>IF(TableRefills3[[#This Row],[gap_days]]="",0,IF(TableRefills3[[#This Row],[gap_days]]&gt;30,1,0))</f>
        <v>0</v>
      </c>
      <c r="J1591">
        <f>_xlfn.MAXIFS(TableRefills3[discountinuation_flag], TableRefills3[patient_id], A1591)</f>
        <v>0</v>
      </c>
      <c r="K1591" s="1">
        <f>_xlfn.MINIFS(C:C,A:A,TableRefills3[[#This Row],[patient_id]])</f>
        <v>45712</v>
      </c>
      <c r="L1591" s="1">
        <f>TableRefills3[[#This Row],[refill_date]]+TableRefills3[[#This Row],[quantity_days]]</f>
        <v>45751</v>
      </c>
    </row>
    <row r="1592" spans="1:12" x14ac:dyDescent="0.25">
      <c r="A1592" t="s">
        <v>353</v>
      </c>
      <c r="B1592" t="s">
        <v>2990</v>
      </c>
      <c r="C1592" s="1">
        <v>45753</v>
      </c>
      <c r="D1592" s="9">
        <f t="shared" si="48"/>
        <v>3</v>
      </c>
      <c r="E1592">
        <v>21</v>
      </c>
      <c r="F1592" s="1">
        <f t="shared" si="49"/>
        <v>45730</v>
      </c>
      <c r="G1592" s="1">
        <f>IF(TableRefills3[[#This Row],[prev_refill_days]]="","",TableRefills3[[#This Row],[prev_refill_days]]+TableRefills3[[#This Row],[quantity_days]])</f>
        <v>45751</v>
      </c>
      <c r="H1592">
        <f>IF(TableRefills3[[#This Row],[prev_refill_end]]="","",TableRefills3[[#This Row],[refill_date]]-TableRefills3[[#This Row],[prev_refill_end]])</f>
        <v>2</v>
      </c>
      <c r="I1592">
        <f>IF(TableRefills3[[#This Row],[gap_days]]="",0,IF(TableRefills3[[#This Row],[gap_days]]&gt;30,1,0))</f>
        <v>0</v>
      </c>
      <c r="J1592">
        <f>_xlfn.MAXIFS(TableRefills3[discountinuation_flag], TableRefills3[patient_id], A1592)</f>
        <v>0</v>
      </c>
      <c r="K1592" s="1">
        <f>_xlfn.MINIFS(C:C,A:A,TableRefills3[[#This Row],[patient_id]])</f>
        <v>45712</v>
      </c>
      <c r="L1592" s="1">
        <f>TableRefills3[[#This Row],[refill_date]]+TableRefills3[[#This Row],[quantity_days]]</f>
        <v>45774</v>
      </c>
    </row>
    <row r="1593" spans="1:12" x14ac:dyDescent="0.25">
      <c r="A1593" t="s">
        <v>354</v>
      </c>
      <c r="B1593" t="s">
        <v>2994</v>
      </c>
      <c r="C1593" s="1">
        <v>45823</v>
      </c>
      <c r="D1593" s="9">
        <f t="shared" si="48"/>
        <v>1</v>
      </c>
      <c r="E1593">
        <v>28</v>
      </c>
      <c r="F1593" s="1" t="str">
        <f t="shared" si="49"/>
        <v/>
      </c>
      <c r="G1593" s="1" t="str">
        <f>IF(TableRefills3[[#This Row],[prev_refill_days]]="","",TableRefills3[[#This Row],[prev_refill_days]]+TableRefills3[[#This Row],[quantity_days]])</f>
        <v/>
      </c>
      <c r="H1593" t="str">
        <f>IF(TableRefills3[[#This Row],[prev_refill_end]]="","",TableRefills3[[#This Row],[refill_date]]-TableRefills3[[#This Row],[prev_refill_end]])</f>
        <v/>
      </c>
      <c r="I1593">
        <f>IF(TableRefills3[[#This Row],[gap_days]]="",0,IF(TableRefills3[[#This Row],[gap_days]]&gt;30,1,0))</f>
        <v>0</v>
      </c>
      <c r="J1593">
        <f>_xlfn.MAXIFS(TableRefills3[discountinuation_flag], TableRefills3[patient_id], A1593)</f>
        <v>0</v>
      </c>
      <c r="K1593" s="1">
        <f>_xlfn.MINIFS(C:C,A:A,TableRefills3[[#This Row],[patient_id]])</f>
        <v>45823</v>
      </c>
      <c r="L1593" s="1">
        <f>TableRefills3[[#This Row],[refill_date]]+TableRefills3[[#This Row],[quantity_days]]</f>
        <v>45851</v>
      </c>
    </row>
    <row r="1594" spans="1:12" x14ac:dyDescent="0.25">
      <c r="A1594" t="s">
        <v>354</v>
      </c>
      <c r="B1594" t="s">
        <v>2994</v>
      </c>
      <c r="C1594" s="1">
        <v>45850</v>
      </c>
      <c r="D1594" s="9">
        <f t="shared" si="48"/>
        <v>2</v>
      </c>
      <c r="E1594">
        <v>28</v>
      </c>
      <c r="F1594" s="1">
        <f t="shared" si="49"/>
        <v>45823</v>
      </c>
      <c r="G1594" s="1">
        <f>IF(TableRefills3[[#This Row],[prev_refill_days]]="","",TableRefills3[[#This Row],[prev_refill_days]]+TableRefills3[[#This Row],[quantity_days]])</f>
        <v>45851</v>
      </c>
      <c r="H1594">
        <f>IF(TableRefills3[[#This Row],[prev_refill_end]]="","",TableRefills3[[#This Row],[refill_date]]-TableRefills3[[#This Row],[prev_refill_end]])</f>
        <v>-1</v>
      </c>
      <c r="I1594">
        <f>IF(TableRefills3[[#This Row],[gap_days]]="",0,IF(TableRefills3[[#This Row],[gap_days]]&gt;30,1,0))</f>
        <v>0</v>
      </c>
      <c r="J1594">
        <f>_xlfn.MAXIFS(TableRefills3[discountinuation_flag], TableRefills3[patient_id], A1594)</f>
        <v>0</v>
      </c>
      <c r="K1594" s="1">
        <f>_xlfn.MINIFS(C:C,A:A,TableRefills3[[#This Row],[patient_id]])</f>
        <v>45823</v>
      </c>
      <c r="L1594" s="1">
        <f>TableRefills3[[#This Row],[refill_date]]+TableRefills3[[#This Row],[quantity_days]]</f>
        <v>45878</v>
      </c>
    </row>
    <row r="1595" spans="1:12" x14ac:dyDescent="0.25">
      <c r="A1595" t="s">
        <v>354</v>
      </c>
      <c r="B1595" t="s">
        <v>2994</v>
      </c>
      <c r="C1595" s="1">
        <v>45879</v>
      </c>
      <c r="D1595" s="9">
        <f t="shared" si="48"/>
        <v>3</v>
      </c>
      <c r="E1595">
        <v>28</v>
      </c>
      <c r="F1595" s="1">
        <f t="shared" si="49"/>
        <v>45850</v>
      </c>
      <c r="G1595" s="1">
        <f>IF(TableRefills3[[#This Row],[prev_refill_days]]="","",TableRefills3[[#This Row],[prev_refill_days]]+TableRefills3[[#This Row],[quantity_days]])</f>
        <v>45878</v>
      </c>
      <c r="H1595">
        <f>IF(TableRefills3[[#This Row],[prev_refill_end]]="","",TableRefills3[[#This Row],[refill_date]]-TableRefills3[[#This Row],[prev_refill_end]])</f>
        <v>1</v>
      </c>
      <c r="I1595">
        <f>IF(TableRefills3[[#This Row],[gap_days]]="",0,IF(TableRefills3[[#This Row],[gap_days]]&gt;30,1,0))</f>
        <v>0</v>
      </c>
      <c r="J1595">
        <f>_xlfn.MAXIFS(TableRefills3[discountinuation_flag], TableRefills3[patient_id], A1595)</f>
        <v>0</v>
      </c>
      <c r="K1595" s="1">
        <f>_xlfn.MINIFS(C:C,A:A,TableRefills3[[#This Row],[patient_id]])</f>
        <v>45823</v>
      </c>
      <c r="L1595" s="1">
        <f>TableRefills3[[#This Row],[refill_date]]+TableRefills3[[#This Row],[quantity_days]]</f>
        <v>45907</v>
      </c>
    </row>
    <row r="1596" spans="1:12" x14ac:dyDescent="0.25">
      <c r="A1596" t="s">
        <v>355</v>
      </c>
      <c r="B1596" t="s">
        <v>2998</v>
      </c>
      <c r="C1596" s="1">
        <v>45694</v>
      </c>
      <c r="D1596" s="9">
        <f t="shared" si="48"/>
        <v>1</v>
      </c>
      <c r="E1596">
        <v>28</v>
      </c>
      <c r="F1596" s="1" t="str">
        <f t="shared" si="49"/>
        <v/>
      </c>
      <c r="G1596" s="1" t="str">
        <f>IF(TableRefills3[[#This Row],[prev_refill_days]]="","",TableRefills3[[#This Row],[prev_refill_days]]+TableRefills3[[#This Row],[quantity_days]])</f>
        <v/>
      </c>
      <c r="H1596" t="str">
        <f>IF(TableRefills3[[#This Row],[prev_refill_end]]="","",TableRefills3[[#This Row],[refill_date]]-TableRefills3[[#This Row],[prev_refill_end]])</f>
        <v/>
      </c>
      <c r="I1596">
        <f>IF(TableRefills3[[#This Row],[gap_days]]="",0,IF(TableRefills3[[#This Row],[gap_days]]&gt;30,1,0))</f>
        <v>0</v>
      </c>
      <c r="J1596">
        <f>_xlfn.MAXIFS(TableRefills3[discountinuation_flag], TableRefills3[patient_id], A1596)</f>
        <v>0</v>
      </c>
      <c r="K1596" s="1">
        <f>_xlfn.MINIFS(C:C,A:A,TableRefills3[[#This Row],[patient_id]])</f>
        <v>45694</v>
      </c>
      <c r="L1596" s="1">
        <f>TableRefills3[[#This Row],[refill_date]]+TableRefills3[[#This Row],[quantity_days]]</f>
        <v>45722</v>
      </c>
    </row>
    <row r="1597" spans="1:12" x14ac:dyDescent="0.25">
      <c r="A1597" t="s">
        <v>355</v>
      </c>
      <c r="B1597" t="s">
        <v>2998</v>
      </c>
      <c r="C1597" s="1">
        <v>45720</v>
      </c>
      <c r="D1597" s="9">
        <f t="shared" si="48"/>
        <v>2</v>
      </c>
      <c r="E1597">
        <v>28</v>
      </c>
      <c r="F1597" s="1">
        <f t="shared" si="49"/>
        <v>45694</v>
      </c>
      <c r="G1597" s="1">
        <f>IF(TableRefills3[[#This Row],[prev_refill_days]]="","",TableRefills3[[#This Row],[prev_refill_days]]+TableRefills3[[#This Row],[quantity_days]])</f>
        <v>45722</v>
      </c>
      <c r="H1597">
        <f>IF(TableRefills3[[#This Row],[prev_refill_end]]="","",TableRefills3[[#This Row],[refill_date]]-TableRefills3[[#This Row],[prev_refill_end]])</f>
        <v>-2</v>
      </c>
      <c r="I1597">
        <f>IF(TableRefills3[[#This Row],[gap_days]]="",0,IF(TableRefills3[[#This Row],[gap_days]]&gt;30,1,0))</f>
        <v>0</v>
      </c>
      <c r="J1597">
        <f>_xlfn.MAXIFS(TableRefills3[discountinuation_flag], TableRefills3[patient_id], A1597)</f>
        <v>0</v>
      </c>
      <c r="K1597" s="1">
        <f>_xlfn.MINIFS(C:C,A:A,TableRefills3[[#This Row],[patient_id]])</f>
        <v>45694</v>
      </c>
      <c r="L1597" s="1">
        <f>TableRefills3[[#This Row],[refill_date]]+TableRefills3[[#This Row],[quantity_days]]</f>
        <v>45748</v>
      </c>
    </row>
    <row r="1598" spans="1:12" x14ac:dyDescent="0.25">
      <c r="A1598" t="s">
        <v>355</v>
      </c>
      <c r="B1598" t="s">
        <v>2998</v>
      </c>
      <c r="C1598" s="1">
        <v>45745</v>
      </c>
      <c r="D1598" s="9">
        <f t="shared" si="48"/>
        <v>3</v>
      </c>
      <c r="E1598">
        <v>28</v>
      </c>
      <c r="F1598" s="1">
        <f t="shared" si="49"/>
        <v>45720</v>
      </c>
      <c r="G1598" s="1">
        <f>IF(TableRefills3[[#This Row],[prev_refill_days]]="","",TableRefills3[[#This Row],[prev_refill_days]]+TableRefills3[[#This Row],[quantity_days]])</f>
        <v>45748</v>
      </c>
      <c r="H1598">
        <f>IF(TableRefills3[[#This Row],[prev_refill_end]]="","",TableRefills3[[#This Row],[refill_date]]-TableRefills3[[#This Row],[prev_refill_end]])</f>
        <v>-3</v>
      </c>
      <c r="I1598">
        <f>IF(TableRefills3[[#This Row],[gap_days]]="",0,IF(TableRefills3[[#This Row],[gap_days]]&gt;30,1,0))</f>
        <v>0</v>
      </c>
      <c r="J1598">
        <f>_xlfn.MAXIFS(TableRefills3[discountinuation_flag], TableRefills3[patient_id], A1598)</f>
        <v>0</v>
      </c>
      <c r="K1598" s="1">
        <f>_xlfn.MINIFS(C:C,A:A,TableRefills3[[#This Row],[patient_id]])</f>
        <v>45694</v>
      </c>
      <c r="L1598" s="1">
        <f>TableRefills3[[#This Row],[refill_date]]+TableRefills3[[#This Row],[quantity_days]]</f>
        <v>45773</v>
      </c>
    </row>
    <row r="1599" spans="1:12" x14ac:dyDescent="0.25">
      <c r="A1599" t="s">
        <v>355</v>
      </c>
      <c r="B1599" t="s">
        <v>2998</v>
      </c>
      <c r="C1599" s="1">
        <v>45772</v>
      </c>
      <c r="D1599" s="9">
        <f t="shared" si="48"/>
        <v>4</v>
      </c>
      <c r="E1599">
        <v>28</v>
      </c>
      <c r="F1599" s="1">
        <f t="shared" si="49"/>
        <v>45745</v>
      </c>
      <c r="G1599" s="1">
        <f>IF(TableRefills3[[#This Row],[prev_refill_days]]="","",TableRefills3[[#This Row],[prev_refill_days]]+TableRefills3[[#This Row],[quantity_days]])</f>
        <v>45773</v>
      </c>
      <c r="H1599">
        <f>IF(TableRefills3[[#This Row],[prev_refill_end]]="","",TableRefills3[[#This Row],[refill_date]]-TableRefills3[[#This Row],[prev_refill_end]])</f>
        <v>-1</v>
      </c>
      <c r="I1599">
        <f>IF(TableRefills3[[#This Row],[gap_days]]="",0,IF(TableRefills3[[#This Row],[gap_days]]&gt;30,1,0))</f>
        <v>0</v>
      </c>
      <c r="J1599">
        <f>_xlfn.MAXIFS(TableRefills3[discountinuation_flag], TableRefills3[patient_id], A1599)</f>
        <v>0</v>
      </c>
      <c r="K1599" s="1">
        <f>_xlfn.MINIFS(C:C,A:A,TableRefills3[[#This Row],[patient_id]])</f>
        <v>45694</v>
      </c>
      <c r="L1599" s="1">
        <f>TableRefills3[[#This Row],[refill_date]]+TableRefills3[[#This Row],[quantity_days]]</f>
        <v>45800</v>
      </c>
    </row>
    <row r="1600" spans="1:12" x14ac:dyDescent="0.25">
      <c r="A1600" t="s">
        <v>355</v>
      </c>
      <c r="B1600" t="s">
        <v>2998</v>
      </c>
      <c r="C1600" s="1">
        <v>45797</v>
      </c>
      <c r="D1600" s="9">
        <f t="shared" si="48"/>
        <v>5</v>
      </c>
      <c r="E1600">
        <v>28</v>
      </c>
      <c r="F1600" s="1">
        <f t="shared" si="49"/>
        <v>45772</v>
      </c>
      <c r="G1600" s="1">
        <f>IF(TableRefills3[[#This Row],[prev_refill_days]]="","",TableRefills3[[#This Row],[prev_refill_days]]+TableRefills3[[#This Row],[quantity_days]])</f>
        <v>45800</v>
      </c>
      <c r="H1600">
        <f>IF(TableRefills3[[#This Row],[prev_refill_end]]="","",TableRefills3[[#This Row],[refill_date]]-TableRefills3[[#This Row],[prev_refill_end]])</f>
        <v>-3</v>
      </c>
      <c r="I1600">
        <f>IF(TableRefills3[[#This Row],[gap_days]]="",0,IF(TableRefills3[[#This Row],[gap_days]]&gt;30,1,0))</f>
        <v>0</v>
      </c>
      <c r="J1600">
        <f>_xlfn.MAXIFS(TableRefills3[discountinuation_flag], TableRefills3[patient_id], A1600)</f>
        <v>0</v>
      </c>
      <c r="K1600" s="1">
        <f>_xlfn.MINIFS(C:C,A:A,TableRefills3[[#This Row],[patient_id]])</f>
        <v>45694</v>
      </c>
      <c r="L1600" s="1">
        <f>TableRefills3[[#This Row],[refill_date]]+TableRefills3[[#This Row],[quantity_days]]</f>
        <v>45825</v>
      </c>
    </row>
    <row r="1601" spans="1:12" x14ac:dyDescent="0.25">
      <c r="A1601" t="s">
        <v>355</v>
      </c>
      <c r="B1601" t="s">
        <v>2998</v>
      </c>
      <c r="C1601" s="1">
        <v>45827</v>
      </c>
      <c r="D1601" s="9">
        <f t="shared" si="48"/>
        <v>6</v>
      </c>
      <c r="E1601">
        <v>28</v>
      </c>
      <c r="F1601" s="1">
        <f t="shared" si="49"/>
        <v>45797</v>
      </c>
      <c r="G1601" s="1">
        <f>IF(TableRefills3[[#This Row],[prev_refill_days]]="","",TableRefills3[[#This Row],[prev_refill_days]]+TableRefills3[[#This Row],[quantity_days]])</f>
        <v>45825</v>
      </c>
      <c r="H1601">
        <f>IF(TableRefills3[[#This Row],[prev_refill_end]]="","",TableRefills3[[#This Row],[refill_date]]-TableRefills3[[#This Row],[prev_refill_end]])</f>
        <v>2</v>
      </c>
      <c r="I1601">
        <f>IF(TableRefills3[[#This Row],[gap_days]]="",0,IF(TableRefills3[[#This Row],[gap_days]]&gt;30,1,0))</f>
        <v>0</v>
      </c>
      <c r="J1601">
        <f>_xlfn.MAXIFS(TableRefills3[discountinuation_flag], TableRefills3[patient_id], A1601)</f>
        <v>0</v>
      </c>
      <c r="K1601" s="1">
        <f>_xlfn.MINIFS(C:C,A:A,TableRefills3[[#This Row],[patient_id]])</f>
        <v>45694</v>
      </c>
      <c r="L1601" s="1">
        <f>TableRefills3[[#This Row],[refill_date]]+TableRefills3[[#This Row],[quantity_days]]</f>
        <v>45855</v>
      </c>
    </row>
    <row r="1602" spans="1:12" x14ac:dyDescent="0.25">
      <c r="A1602" t="s">
        <v>356</v>
      </c>
      <c r="B1602" t="s">
        <v>3005</v>
      </c>
      <c r="C1602" s="1">
        <v>45705</v>
      </c>
      <c r="D1602" s="9">
        <f t="shared" ref="D1602:D1665" si="50">IF(A1602=A1601, D1601+1, 1)</f>
        <v>1</v>
      </c>
      <c r="E1602">
        <v>28</v>
      </c>
      <c r="F1602" s="1" t="str">
        <f t="shared" ref="F1602:F1665" si="51">IF(A1601=A1602,C1601,"")</f>
        <v/>
      </c>
      <c r="G1602" s="1" t="str">
        <f>IF(TableRefills3[[#This Row],[prev_refill_days]]="","",TableRefills3[[#This Row],[prev_refill_days]]+TableRefills3[[#This Row],[quantity_days]])</f>
        <v/>
      </c>
      <c r="H1602" t="str">
        <f>IF(TableRefills3[[#This Row],[prev_refill_end]]="","",TableRefills3[[#This Row],[refill_date]]-TableRefills3[[#This Row],[prev_refill_end]])</f>
        <v/>
      </c>
      <c r="I1602">
        <f>IF(TableRefills3[[#This Row],[gap_days]]="",0,IF(TableRefills3[[#This Row],[gap_days]]&gt;30,1,0))</f>
        <v>0</v>
      </c>
      <c r="J1602">
        <f>_xlfn.MAXIFS(TableRefills3[discountinuation_flag], TableRefills3[patient_id], A1602)</f>
        <v>0</v>
      </c>
      <c r="K1602" s="1">
        <f>_xlfn.MINIFS(C:C,A:A,TableRefills3[[#This Row],[patient_id]])</f>
        <v>45705</v>
      </c>
      <c r="L1602" s="1">
        <f>TableRefills3[[#This Row],[refill_date]]+TableRefills3[[#This Row],[quantity_days]]</f>
        <v>45733</v>
      </c>
    </row>
    <row r="1603" spans="1:12" x14ac:dyDescent="0.25">
      <c r="A1603" t="s">
        <v>356</v>
      </c>
      <c r="B1603" t="s">
        <v>3005</v>
      </c>
      <c r="C1603" s="1">
        <v>45731</v>
      </c>
      <c r="D1603" s="9">
        <f t="shared" si="50"/>
        <v>2</v>
      </c>
      <c r="E1603">
        <v>28</v>
      </c>
      <c r="F1603" s="1">
        <f t="shared" si="51"/>
        <v>45705</v>
      </c>
      <c r="G1603" s="1">
        <f>IF(TableRefills3[[#This Row],[prev_refill_days]]="","",TableRefills3[[#This Row],[prev_refill_days]]+TableRefills3[[#This Row],[quantity_days]])</f>
        <v>45733</v>
      </c>
      <c r="H1603">
        <f>IF(TableRefills3[[#This Row],[prev_refill_end]]="","",TableRefills3[[#This Row],[refill_date]]-TableRefills3[[#This Row],[prev_refill_end]])</f>
        <v>-2</v>
      </c>
      <c r="I1603">
        <f>IF(TableRefills3[[#This Row],[gap_days]]="",0,IF(TableRefills3[[#This Row],[gap_days]]&gt;30,1,0))</f>
        <v>0</v>
      </c>
      <c r="J1603">
        <f>_xlfn.MAXIFS(TableRefills3[discountinuation_flag], TableRefills3[patient_id], A1603)</f>
        <v>0</v>
      </c>
      <c r="K1603" s="1">
        <f>_xlfn.MINIFS(C:C,A:A,TableRefills3[[#This Row],[patient_id]])</f>
        <v>45705</v>
      </c>
      <c r="L1603" s="1">
        <f>TableRefills3[[#This Row],[refill_date]]+TableRefills3[[#This Row],[quantity_days]]</f>
        <v>45759</v>
      </c>
    </row>
    <row r="1604" spans="1:12" x14ac:dyDescent="0.25">
      <c r="A1604" t="s">
        <v>356</v>
      </c>
      <c r="B1604" t="s">
        <v>3005</v>
      </c>
      <c r="C1604" s="1">
        <v>45761</v>
      </c>
      <c r="D1604" s="9">
        <f t="shared" si="50"/>
        <v>3</v>
      </c>
      <c r="E1604">
        <v>28</v>
      </c>
      <c r="F1604" s="1">
        <f t="shared" si="51"/>
        <v>45731</v>
      </c>
      <c r="G1604" s="1">
        <f>IF(TableRefills3[[#This Row],[prev_refill_days]]="","",TableRefills3[[#This Row],[prev_refill_days]]+TableRefills3[[#This Row],[quantity_days]])</f>
        <v>45759</v>
      </c>
      <c r="H1604">
        <f>IF(TableRefills3[[#This Row],[prev_refill_end]]="","",TableRefills3[[#This Row],[refill_date]]-TableRefills3[[#This Row],[prev_refill_end]])</f>
        <v>2</v>
      </c>
      <c r="I1604">
        <f>IF(TableRefills3[[#This Row],[gap_days]]="",0,IF(TableRefills3[[#This Row],[gap_days]]&gt;30,1,0))</f>
        <v>0</v>
      </c>
      <c r="J1604">
        <f>_xlfn.MAXIFS(TableRefills3[discountinuation_flag], TableRefills3[patient_id], A1604)</f>
        <v>0</v>
      </c>
      <c r="K1604" s="1">
        <f>_xlfn.MINIFS(C:C,A:A,TableRefills3[[#This Row],[patient_id]])</f>
        <v>45705</v>
      </c>
      <c r="L1604" s="1">
        <f>TableRefills3[[#This Row],[refill_date]]+TableRefills3[[#This Row],[quantity_days]]</f>
        <v>45789</v>
      </c>
    </row>
    <row r="1605" spans="1:12" x14ac:dyDescent="0.25">
      <c r="A1605" t="s">
        <v>356</v>
      </c>
      <c r="B1605" t="s">
        <v>3005</v>
      </c>
      <c r="C1605" s="1">
        <v>45791</v>
      </c>
      <c r="D1605" s="9">
        <f t="shared" si="50"/>
        <v>4</v>
      </c>
      <c r="E1605">
        <v>28</v>
      </c>
      <c r="F1605" s="1">
        <f t="shared" si="51"/>
        <v>45761</v>
      </c>
      <c r="G1605" s="1">
        <f>IF(TableRefills3[[#This Row],[prev_refill_days]]="","",TableRefills3[[#This Row],[prev_refill_days]]+TableRefills3[[#This Row],[quantity_days]])</f>
        <v>45789</v>
      </c>
      <c r="H1605">
        <f>IF(TableRefills3[[#This Row],[prev_refill_end]]="","",TableRefills3[[#This Row],[refill_date]]-TableRefills3[[#This Row],[prev_refill_end]])</f>
        <v>2</v>
      </c>
      <c r="I1605">
        <f>IF(TableRefills3[[#This Row],[gap_days]]="",0,IF(TableRefills3[[#This Row],[gap_days]]&gt;30,1,0))</f>
        <v>0</v>
      </c>
      <c r="J1605">
        <f>_xlfn.MAXIFS(TableRefills3[discountinuation_flag], TableRefills3[patient_id], A1605)</f>
        <v>0</v>
      </c>
      <c r="K1605" s="1">
        <f>_xlfn.MINIFS(C:C,A:A,TableRefills3[[#This Row],[patient_id]])</f>
        <v>45705</v>
      </c>
      <c r="L1605" s="1">
        <f>TableRefills3[[#This Row],[refill_date]]+TableRefills3[[#This Row],[quantity_days]]</f>
        <v>45819</v>
      </c>
    </row>
    <row r="1606" spans="1:12" x14ac:dyDescent="0.25">
      <c r="A1606" t="s">
        <v>357</v>
      </c>
      <c r="B1606" t="s">
        <v>3010</v>
      </c>
      <c r="C1606" s="1">
        <v>45815</v>
      </c>
      <c r="D1606" s="9">
        <f t="shared" si="50"/>
        <v>1</v>
      </c>
      <c r="E1606">
        <v>21</v>
      </c>
      <c r="F1606" s="1" t="str">
        <f t="shared" si="51"/>
        <v/>
      </c>
      <c r="G1606" s="1" t="str">
        <f>IF(TableRefills3[[#This Row],[prev_refill_days]]="","",TableRefills3[[#This Row],[prev_refill_days]]+TableRefills3[[#This Row],[quantity_days]])</f>
        <v/>
      </c>
      <c r="H1606" t="str">
        <f>IF(TableRefills3[[#This Row],[prev_refill_end]]="","",TableRefills3[[#This Row],[refill_date]]-TableRefills3[[#This Row],[prev_refill_end]])</f>
        <v/>
      </c>
      <c r="I1606">
        <f>IF(TableRefills3[[#This Row],[gap_days]]="",0,IF(TableRefills3[[#This Row],[gap_days]]&gt;30,1,0))</f>
        <v>0</v>
      </c>
      <c r="J1606">
        <f>_xlfn.MAXIFS(TableRefills3[discountinuation_flag], TableRefills3[patient_id], A1606)</f>
        <v>0</v>
      </c>
      <c r="K1606" s="1">
        <f>_xlfn.MINIFS(C:C,A:A,TableRefills3[[#This Row],[patient_id]])</f>
        <v>45815</v>
      </c>
      <c r="L1606" s="1">
        <f>TableRefills3[[#This Row],[refill_date]]+TableRefills3[[#This Row],[quantity_days]]</f>
        <v>45836</v>
      </c>
    </row>
    <row r="1607" spans="1:12" x14ac:dyDescent="0.25">
      <c r="A1607" t="s">
        <v>357</v>
      </c>
      <c r="B1607" t="s">
        <v>3010</v>
      </c>
      <c r="C1607" s="1">
        <v>45835</v>
      </c>
      <c r="D1607" s="9">
        <f t="shared" si="50"/>
        <v>2</v>
      </c>
      <c r="E1607">
        <v>21</v>
      </c>
      <c r="F1607" s="1">
        <f t="shared" si="51"/>
        <v>45815</v>
      </c>
      <c r="G1607" s="1">
        <f>IF(TableRefills3[[#This Row],[prev_refill_days]]="","",TableRefills3[[#This Row],[prev_refill_days]]+TableRefills3[[#This Row],[quantity_days]])</f>
        <v>45836</v>
      </c>
      <c r="H1607">
        <f>IF(TableRefills3[[#This Row],[prev_refill_end]]="","",TableRefills3[[#This Row],[refill_date]]-TableRefills3[[#This Row],[prev_refill_end]])</f>
        <v>-1</v>
      </c>
      <c r="I1607">
        <f>IF(TableRefills3[[#This Row],[gap_days]]="",0,IF(TableRefills3[[#This Row],[gap_days]]&gt;30,1,0))</f>
        <v>0</v>
      </c>
      <c r="J1607">
        <f>_xlfn.MAXIFS(TableRefills3[discountinuation_flag], TableRefills3[patient_id], A1607)</f>
        <v>0</v>
      </c>
      <c r="K1607" s="1">
        <f>_xlfn.MINIFS(C:C,A:A,TableRefills3[[#This Row],[patient_id]])</f>
        <v>45815</v>
      </c>
      <c r="L1607" s="1">
        <f>TableRefills3[[#This Row],[refill_date]]+TableRefills3[[#This Row],[quantity_days]]</f>
        <v>45856</v>
      </c>
    </row>
    <row r="1608" spans="1:12" x14ac:dyDescent="0.25">
      <c r="A1608" t="s">
        <v>357</v>
      </c>
      <c r="B1608" t="s">
        <v>3010</v>
      </c>
      <c r="C1608" s="1">
        <v>45853</v>
      </c>
      <c r="D1608" s="9">
        <f t="shared" si="50"/>
        <v>3</v>
      </c>
      <c r="E1608">
        <v>21</v>
      </c>
      <c r="F1608" s="1">
        <f t="shared" si="51"/>
        <v>45835</v>
      </c>
      <c r="G1608" s="1">
        <f>IF(TableRefills3[[#This Row],[prev_refill_days]]="","",TableRefills3[[#This Row],[prev_refill_days]]+TableRefills3[[#This Row],[quantity_days]])</f>
        <v>45856</v>
      </c>
      <c r="H1608">
        <f>IF(TableRefills3[[#This Row],[prev_refill_end]]="","",TableRefills3[[#This Row],[refill_date]]-TableRefills3[[#This Row],[prev_refill_end]])</f>
        <v>-3</v>
      </c>
      <c r="I1608">
        <f>IF(TableRefills3[[#This Row],[gap_days]]="",0,IF(TableRefills3[[#This Row],[gap_days]]&gt;30,1,0))</f>
        <v>0</v>
      </c>
      <c r="J1608">
        <f>_xlfn.MAXIFS(TableRefills3[discountinuation_flag], TableRefills3[patient_id], A1608)</f>
        <v>0</v>
      </c>
      <c r="K1608" s="1">
        <f>_xlfn.MINIFS(C:C,A:A,TableRefills3[[#This Row],[patient_id]])</f>
        <v>45815</v>
      </c>
      <c r="L1608" s="1">
        <f>TableRefills3[[#This Row],[refill_date]]+TableRefills3[[#This Row],[quantity_days]]</f>
        <v>45874</v>
      </c>
    </row>
    <row r="1609" spans="1:12" x14ac:dyDescent="0.25">
      <c r="A1609" t="s">
        <v>357</v>
      </c>
      <c r="B1609" t="s">
        <v>3010</v>
      </c>
      <c r="C1609" s="1">
        <v>45877</v>
      </c>
      <c r="D1609" s="9">
        <f t="shared" si="50"/>
        <v>4</v>
      </c>
      <c r="E1609">
        <v>21</v>
      </c>
      <c r="F1609" s="1">
        <f t="shared" si="51"/>
        <v>45853</v>
      </c>
      <c r="G1609" s="1">
        <f>IF(TableRefills3[[#This Row],[prev_refill_days]]="","",TableRefills3[[#This Row],[prev_refill_days]]+TableRefills3[[#This Row],[quantity_days]])</f>
        <v>45874</v>
      </c>
      <c r="H1609">
        <f>IF(TableRefills3[[#This Row],[prev_refill_end]]="","",TableRefills3[[#This Row],[refill_date]]-TableRefills3[[#This Row],[prev_refill_end]])</f>
        <v>3</v>
      </c>
      <c r="I1609">
        <f>IF(TableRefills3[[#This Row],[gap_days]]="",0,IF(TableRefills3[[#This Row],[gap_days]]&gt;30,1,0))</f>
        <v>0</v>
      </c>
      <c r="J1609">
        <f>_xlfn.MAXIFS(TableRefills3[discountinuation_flag], TableRefills3[patient_id], A1609)</f>
        <v>0</v>
      </c>
      <c r="K1609" s="1">
        <f>_xlfn.MINIFS(C:C,A:A,TableRefills3[[#This Row],[patient_id]])</f>
        <v>45815</v>
      </c>
      <c r="L1609" s="1">
        <f>TableRefills3[[#This Row],[refill_date]]+TableRefills3[[#This Row],[quantity_days]]</f>
        <v>45898</v>
      </c>
    </row>
    <row r="1610" spans="1:12" x14ac:dyDescent="0.25">
      <c r="A1610" t="s">
        <v>358</v>
      </c>
      <c r="B1610" t="s">
        <v>3015</v>
      </c>
      <c r="C1610" s="1">
        <v>45707</v>
      </c>
      <c r="D1610" s="9">
        <f t="shared" si="50"/>
        <v>1</v>
      </c>
      <c r="E1610">
        <v>21</v>
      </c>
      <c r="F1610" s="1" t="str">
        <f t="shared" si="51"/>
        <v/>
      </c>
      <c r="G1610" s="1" t="str">
        <f>IF(TableRefills3[[#This Row],[prev_refill_days]]="","",TableRefills3[[#This Row],[prev_refill_days]]+TableRefills3[[#This Row],[quantity_days]])</f>
        <v/>
      </c>
      <c r="H1610" t="str">
        <f>IF(TableRefills3[[#This Row],[prev_refill_end]]="","",TableRefills3[[#This Row],[refill_date]]-TableRefills3[[#This Row],[prev_refill_end]])</f>
        <v/>
      </c>
      <c r="I1610">
        <f>IF(TableRefills3[[#This Row],[gap_days]]="",0,IF(TableRefills3[[#This Row],[gap_days]]&gt;30,1,0))</f>
        <v>0</v>
      </c>
      <c r="J1610">
        <f>_xlfn.MAXIFS(TableRefills3[discountinuation_flag], TableRefills3[patient_id], A1610)</f>
        <v>0</v>
      </c>
      <c r="K1610" s="1">
        <f>_xlfn.MINIFS(C:C,A:A,TableRefills3[[#This Row],[patient_id]])</f>
        <v>45707</v>
      </c>
      <c r="L1610" s="1">
        <f>TableRefills3[[#This Row],[refill_date]]+TableRefills3[[#This Row],[quantity_days]]</f>
        <v>45728</v>
      </c>
    </row>
    <row r="1611" spans="1:12" x14ac:dyDescent="0.25">
      <c r="A1611" t="s">
        <v>358</v>
      </c>
      <c r="B1611" t="s">
        <v>3015</v>
      </c>
      <c r="C1611" s="1">
        <v>45730</v>
      </c>
      <c r="D1611" s="9">
        <f t="shared" si="50"/>
        <v>2</v>
      </c>
      <c r="E1611">
        <v>21</v>
      </c>
      <c r="F1611" s="1">
        <f t="shared" si="51"/>
        <v>45707</v>
      </c>
      <c r="G1611" s="1">
        <f>IF(TableRefills3[[#This Row],[prev_refill_days]]="","",TableRefills3[[#This Row],[prev_refill_days]]+TableRefills3[[#This Row],[quantity_days]])</f>
        <v>45728</v>
      </c>
      <c r="H1611">
        <f>IF(TableRefills3[[#This Row],[prev_refill_end]]="","",TableRefills3[[#This Row],[refill_date]]-TableRefills3[[#This Row],[prev_refill_end]])</f>
        <v>2</v>
      </c>
      <c r="I1611">
        <f>IF(TableRefills3[[#This Row],[gap_days]]="",0,IF(TableRefills3[[#This Row],[gap_days]]&gt;30,1,0))</f>
        <v>0</v>
      </c>
      <c r="J1611">
        <f>_xlfn.MAXIFS(TableRefills3[discountinuation_flag], TableRefills3[patient_id], A1611)</f>
        <v>0</v>
      </c>
      <c r="K1611" s="1">
        <f>_xlfn.MINIFS(C:C,A:A,TableRefills3[[#This Row],[patient_id]])</f>
        <v>45707</v>
      </c>
      <c r="L1611" s="1">
        <f>TableRefills3[[#This Row],[refill_date]]+TableRefills3[[#This Row],[quantity_days]]</f>
        <v>45751</v>
      </c>
    </row>
    <row r="1612" spans="1:12" x14ac:dyDescent="0.25">
      <c r="A1612" t="s">
        <v>358</v>
      </c>
      <c r="B1612" t="s">
        <v>3015</v>
      </c>
      <c r="C1612" s="1">
        <v>45750</v>
      </c>
      <c r="D1612" s="9">
        <f t="shared" si="50"/>
        <v>3</v>
      </c>
      <c r="E1612">
        <v>21</v>
      </c>
      <c r="F1612" s="1">
        <f t="shared" si="51"/>
        <v>45730</v>
      </c>
      <c r="G1612" s="1">
        <f>IF(TableRefills3[[#This Row],[prev_refill_days]]="","",TableRefills3[[#This Row],[prev_refill_days]]+TableRefills3[[#This Row],[quantity_days]])</f>
        <v>45751</v>
      </c>
      <c r="H1612">
        <f>IF(TableRefills3[[#This Row],[prev_refill_end]]="","",TableRefills3[[#This Row],[refill_date]]-TableRefills3[[#This Row],[prev_refill_end]])</f>
        <v>-1</v>
      </c>
      <c r="I1612">
        <f>IF(TableRefills3[[#This Row],[gap_days]]="",0,IF(TableRefills3[[#This Row],[gap_days]]&gt;30,1,0))</f>
        <v>0</v>
      </c>
      <c r="J1612">
        <f>_xlfn.MAXIFS(TableRefills3[discountinuation_flag], TableRefills3[patient_id], A1612)</f>
        <v>0</v>
      </c>
      <c r="K1612" s="1">
        <f>_xlfn.MINIFS(C:C,A:A,TableRefills3[[#This Row],[patient_id]])</f>
        <v>45707</v>
      </c>
      <c r="L1612" s="1">
        <f>TableRefills3[[#This Row],[refill_date]]+TableRefills3[[#This Row],[quantity_days]]</f>
        <v>45771</v>
      </c>
    </row>
    <row r="1613" spans="1:12" x14ac:dyDescent="0.25">
      <c r="A1613" t="s">
        <v>358</v>
      </c>
      <c r="B1613" t="s">
        <v>3015</v>
      </c>
      <c r="C1613" s="1">
        <v>45773</v>
      </c>
      <c r="D1613" s="9">
        <f t="shared" si="50"/>
        <v>4</v>
      </c>
      <c r="E1613">
        <v>21</v>
      </c>
      <c r="F1613" s="1">
        <f t="shared" si="51"/>
        <v>45750</v>
      </c>
      <c r="G1613" s="1">
        <f>IF(TableRefills3[[#This Row],[prev_refill_days]]="","",TableRefills3[[#This Row],[prev_refill_days]]+TableRefills3[[#This Row],[quantity_days]])</f>
        <v>45771</v>
      </c>
      <c r="H1613">
        <f>IF(TableRefills3[[#This Row],[prev_refill_end]]="","",TableRefills3[[#This Row],[refill_date]]-TableRefills3[[#This Row],[prev_refill_end]])</f>
        <v>2</v>
      </c>
      <c r="I1613">
        <f>IF(TableRefills3[[#This Row],[gap_days]]="",0,IF(TableRefills3[[#This Row],[gap_days]]&gt;30,1,0))</f>
        <v>0</v>
      </c>
      <c r="J1613">
        <f>_xlfn.MAXIFS(TableRefills3[discountinuation_flag], TableRefills3[patient_id], A1613)</f>
        <v>0</v>
      </c>
      <c r="K1613" s="1">
        <f>_xlfn.MINIFS(C:C,A:A,TableRefills3[[#This Row],[patient_id]])</f>
        <v>45707</v>
      </c>
      <c r="L1613" s="1">
        <f>TableRefills3[[#This Row],[refill_date]]+TableRefills3[[#This Row],[quantity_days]]</f>
        <v>45794</v>
      </c>
    </row>
    <row r="1614" spans="1:12" x14ac:dyDescent="0.25">
      <c r="A1614" t="s">
        <v>358</v>
      </c>
      <c r="B1614" t="s">
        <v>3015</v>
      </c>
      <c r="C1614" s="1">
        <v>45797</v>
      </c>
      <c r="D1614" s="9">
        <f t="shared" si="50"/>
        <v>5</v>
      </c>
      <c r="E1614">
        <v>21</v>
      </c>
      <c r="F1614" s="1">
        <f t="shared" si="51"/>
        <v>45773</v>
      </c>
      <c r="G1614" s="1">
        <f>IF(TableRefills3[[#This Row],[prev_refill_days]]="","",TableRefills3[[#This Row],[prev_refill_days]]+TableRefills3[[#This Row],[quantity_days]])</f>
        <v>45794</v>
      </c>
      <c r="H1614">
        <f>IF(TableRefills3[[#This Row],[prev_refill_end]]="","",TableRefills3[[#This Row],[refill_date]]-TableRefills3[[#This Row],[prev_refill_end]])</f>
        <v>3</v>
      </c>
      <c r="I1614">
        <f>IF(TableRefills3[[#This Row],[gap_days]]="",0,IF(TableRefills3[[#This Row],[gap_days]]&gt;30,1,0))</f>
        <v>0</v>
      </c>
      <c r="J1614">
        <f>_xlfn.MAXIFS(TableRefills3[discountinuation_flag], TableRefills3[patient_id], A1614)</f>
        <v>0</v>
      </c>
      <c r="K1614" s="1">
        <f>_xlfn.MINIFS(C:C,A:A,TableRefills3[[#This Row],[patient_id]])</f>
        <v>45707</v>
      </c>
      <c r="L1614" s="1">
        <f>TableRefills3[[#This Row],[refill_date]]+TableRefills3[[#This Row],[quantity_days]]</f>
        <v>45818</v>
      </c>
    </row>
    <row r="1615" spans="1:12" x14ac:dyDescent="0.25">
      <c r="A1615" t="s">
        <v>359</v>
      </c>
      <c r="B1615" t="s">
        <v>3021</v>
      </c>
      <c r="C1615" s="1">
        <v>45704</v>
      </c>
      <c r="D1615" s="9">
        <f t="shared" si="50"/>
        <v>1</v>
      </c>
      <c r="E1615">
        <v>28</v>
      </c>
      <c r="F1615" s="1" t="str">
        <f t="shared" si="51"/>
        <v/>
      </c>
      <c r="G1615" s="1" t="str">
        <f>IF(TableRefills3[[#This Row],[prev_refill_days]]="","",TableRefills3[[#This Row],[prev_refill_days]]+TableRefills3[[#This Row],[quantity_days]])</f>
        <v/>
      </c>
      <c r="H1615" t="str">
        <f>IF(TableRefills3[[#This Row],[prev_refill_end]]="","",TableRefills3[[#This Row],[refill_date]]-TableRefills3[[#This Row],[prev_refill_end]])</f>
        <v/>
      </c>
      <c r="I1615">
        <f>IF(TableRefills3[[#This Row],[gap_days]]="",0,IF(TableRefills3[[#This Row],[gap_days]]&gt;30,1,0))</f>
        <v>0</v>
      </c>
      <c r="J1615">
        <f>_xlfn.MAXIFS(TableRefills3[discountinuation_flag], TableRefills3[patient_id], A1615)</f>
        <v>0</v>
      </c>
      <c r="K1615" s="1">
        <f>_xlfn.MINIFS(C:C,A:A,TableRefills3[[#This Row],[patient_id]])</f>
        <v>45704</v>
      </c>
      <c r="L1615" s="1">
        <f>TableRefills3[[#This Row],[refill_date]]+TableRefills3[[#This Row],[quantity_days]]</f>
        <v>45732</v>
      </c>
    </row>
    <row r="1616" spans="1:12" x14ac:dyDescent="0.25">
      <c r="A1616" t="s">
        <v>359</v>
      </c>
      <c r="B1616" t="s">
        <v>3021</v>
      </c>
      <c r="C1616" s="1">
        <v>45732</v>
      </c>
      <c r="D1616" s="9">
        <f t="shared" si="50"/>
        <v>2</v>
      </c>
      <c r="E1616">
        <v>28</v>
      </c>
      <c r="F1616" s="1">
        <f t="shared" si="51"/>
        <v>45704</v>
      </c>
      <c r="G1616" s="1">
        <f>IF(TableRefills3[[#This Row],[prev_refill_days]]="","",TableRefills3[[#This Row],[prev_refill_days]]+TableRefills3[[#This Row],[quantity_days]])</f>
        <v>45732</v>
      </c>
      <c r="H1616">
        <f>IF(TableRefills3[[#This Row],[prev_refill_end]]="","",TableRefills3[[#This Row],[refill_date]]-TableRefills3[[#This Row],[prev_refill_end]])</f>
        <v>0</v>
      </c>
      <c r="I1616">
        <f>IF(TableRefills3[[#This Row],[gap_days]]="",0,IF(TableRefills3[[#This Row],[gap_days]]&gt;30,1,0))</f>
        <v>0</v>
      </c>
      <c r="J1616">
        <f>_xlfn.MAXIFS(TableRefills3[discountinuation_flag], TableRefills3[patient_id], A1616)</f>
        <v>0</v>
      </c>
      <c r="K1616" s="1">
        <f>_xlfn.MINIFS(C:C,A:A,TableRefills3[[#This Row],[patient_id]])</f>
        <v>45704</v>
      </c>
      <c r="L1616" s="1">
        <f>TableRefills3[[#This Row],[refill_date]]+TableRefills3[[#This Row],[quantity_days]]</f>
        <v>45760</v>
      </c>
    </row>
    <row r="1617" spans="1:12" x14ac:dyDescent="0.25">
      <c r="A1617" t="s">
        <v>359</v>
      </c>
      <c r="B1617" t="s">
        <v>3021</v>
      </c>
      <c r="C1617" s="1">
        <v>45762</v>
      </c>
      <c r="D1617" s="9">
        <f t="shared" si="50"/>
        <v>3</v>
      </c>
      <c r="E1617">
        <v>28</v>
      </c>
      <c r="F1617" s="1">
        <f t="shared" si="51"/>
        <v>45732</v>
      </c>
      <c r="G1617" s="1">
        <f>IF(TableRefills3[[#This Row],[prev_refill_days]]="","",TableRefills3[[#This Row],[prev_refill_days]]+TableRefills3[[#This Row],[quantity_days]])</f>
        <v>45760</v>
      </c>
      <c r="H1617">
        <f>IF(TableRefills3[[#This Row],[prev_refill_end]]="","",TableRefills3[[#This Row],[refill_date]]-TableRefills3[[#This Row],[prev_refill_end]])</f>
        <v>2</v>
      </c>
      <c r="I1617">
        <f>IF(TableRefills3[[#This Row],[gap_days]]="",0,IF(TableRefills3[[#This Row],[gap_days]]&gt;30,1,0))</f>
        <v>0</v>
      </c>
      <c r="J1617">
        <f>_xlfn.MAXIFS(TableRefills3[discountinuation_flag], TableRefills3[patient_id], A1617)</f>
        <v>0</v>
      </c>
      <c r="K1617" s="1">
        <f>_xlfn.MINIFS(C:C,A:A,TableRefills3[[#This Row],[patient_id]])</f>
        <v>45704</v>
      </c>
      <c r="L1617" s="1">
        <f>TableRefills3[[#This Row],[refill_date]]+TableRefills3[[#This Row],[quantity_days]]</f>
        <v>45790</v>
      </c>
    </row>
    <row r="1618" spans="1:12" x14ac:dyDescent="0.25">
      <c r="A1618" t="s">
        <v>360</v>
      </c>
      <c r="B1618" t="s">
        <v>3025</v>
      </c>
      <c r="C1618" s="1">
        <v>45671</v>
      </c>
      <c r="D1618" s="9">
        <f t="shared" si="50"/>
        <v>1</v>
      </c>
      <c r="E1618">
        <v>30</v>
      </c>
      <c r="F1618" s="1" t="str">
        <f t="shared" si="51"/>
        <v/>
      </c>
      <c r="G1618" s="1" t="str">
        <f>IF(TableRefills3[[#This Row],[prev_refill_days]]="","",TableRefills3[[#This Row],[prev_refill_days]]+TableRefills3[[#This Row],[quantity_days]])</f>
        <v/>
      </c>
      <c r="H1618" t="str">
        <f>IF(TableRefills3[[#This Row],[prev_refill_end]]="","",TableRefills3[[#This Row],[refill_date]]-TableRefills3[[#This Row],[prev_refill_end]])</f>
        <v/>
      </c>
      <c r="I1618">
        <f>IF(TableRefills3[[#This Row],[gap_days]]="",0,IF(TableRefills3[[#This Row],[gap_days]]&gt;30,1,0))</f>
        <v>0</v>
      </c>
      <c r="J1618">
        <f>_xlfn.MAXIFS(TableRefills3[discountinuation_flag], TableRefills3[patient_id], A1618)</f>
        <v>0</v>
      </c>
      <c r="K1618" s="1">
        <f>_xlfn.MINIFS(C:C,A:A,TableRefills3[[#This Row],[patient_id]])</f>
        <v>45671</v>
      </c>
      <c r="L1618" s="1">
        <f>TableRefills3[[#This Row],[refill_date]]+TableRefills3[[#This Row],[quantity_days]]</f>
        <v>45701</v>
      </c>
    </row>
    <row r="1619" spans="1:12" x14ac:dyDescent="0.25">
      <c r="A1619" t="s">
        <v>360</v>
      </c>
      <c r="B1619" t="s">
        <v>3025</v>
      </c>
      <c r="C1619" s="1">
        <v>45698</v>
      </c>
      <c r="D1619" s="9">
        <f t="shared" si="50"/>
        <v>2</v>
      </c>
      <c r="E1619">
        <v>30</v>
      </c>
      <c r="F1619" s="1">
        <f t="shared" si="51"/>
        <v>45671</v>
      </c>
      <c r="G1619" s="1">
        <f>IF(TableRefills3[[#This Row],[prev_refill_days]]="","",TableRefills3[[#This Row],[prev_refill_days]]+TableRefills3[[#This Row],[quantity_days]])</f>
        <v>45701</v>
      </c>
      <c r="H1619">
        <f>IF(TableRefills3[[#This Row],[prev_refill_end]]="","",TableRefills3[[#This Row],[refill_date]]-TableRefills3[[#This Row],[prev_refill_end]])</f>
        <v>-3</v>
      </c>
      <c r="I1619">
        <f>IF(TableRefills3[[#This Row],[gap_days]]="",0,IF(TableRefills3[[#This Row],[gap_days]]&gt;30,1,0))</f>
        <v>0</v>
      </c>
      <c r="J1619">
        <f>_xlfn.MAXIFS(TableRefills3[discountinuation_flag], TableRefills3[patient_id], A1619)</f>
        <v>0</v>
      </c>
      <c r="K1619" s="1">
        <f>_xlfn.MINIFS(C:C,A:A,TableRefills3[[#This Row],[patient_id]])</f>
        <v>45671</v>
      </c>
      <c r="L1619" s="1">
        <f>TableRefills3[[#This Row],[refill_date]]+TableRefills3[[#This Row],[quantity_days]]</f>
        <v>45728</v>
      </c>
    </row>
    <row r="1620" spans="1:12" x14ac:dyDescent="0.25">
      <c r="A1620" t="s">
        <v>360</v>
      </c>
      <c r="B1620" t="s">
        <v>3025</v>
      </c>
      <c r="C1620" s="1">
        <v>45727</v>
      </c>
      <c r="D1620" s="9">
        <f t="shared" si="50"/>
        <v>3</v>
      </c>
      <c r="E1620">
        <v>30</v>
      </c>
      <c r="F1620" s="1">
        <f t="shared" si="51"/>
        <v>45698</v>
      </c>
      <c r="G1620" s="1">
        <f>IF(TableRefills3[[#This Row],[prev_refill_days]]="","",TableRefills3[[#This Row],[prev_refill_days]]+TableRefills3[[#This Row],[quantity_days]])</f>
        <v>45728</v>
      </c>
      <c r="H1620">
        <f>IF(TableRefills3[[#This Row],[prev_refill_end]]="","",TableRefills3[[#This Row],[refill_date]]-TableRefills3[[#This Row],[prev_refill_end]])</f>
        <v>-1</v>
      </c>
      <c r="I1620">
        <f>IF(TableRefills3[[#This Row],[gap_days]]="",0,IF(TableRefills3[[#This Row],[gap_days]]&gt;30,1,0))</f>
        <v>0</v>
      </c>
      <c r="J1620">
        <f>_xlfn.MAXIFS(TableRefills3[discountinuation_flag], TableRefills3[patient_id], A1620)</f>
        <v>0</v>
      </c>
      <c r="K1620" s="1">
        <f>_xlfn.MINIFS(C:C,A:A,TableRefills3[[#This Row],[patient_id]])</f>
        <v>45671</v>
      </c>
      <c r="L1620" s="1">
        <f>TableRefills3[[#This Row],[refill_date]]+TableRefills3[[#This Row],[quantity_days]]</f>
        <v>45757</v>
      </c>
    </row>
    <row r="1621" spans="1:12" x14ac:dyDescent="0.25">
      <c r="A1621" t="s">
        <v>361</v>
      </c>
      <c r="B1621" t="s">
        <v>3029</v>
      </c>
      <c r="C1621" s="1">
        <v>45776</v>
      </c>
      <c r="D1621" s="9">
        <f t="shared" si="50"/>
        <v>1</v>
      </c>
      <c r="E1621">
        <v>28</v>
      </c>
      <c r="F1621" s="1" t="str">
        <f t="shared" si="51"/>
        <v/>
      </c>
      <c r="G1621" s="1" t="str">
        <f>IF(TableRefills3[[#This Row],[prev_refill_days]]="","",TableRefills3[[#This Row],[prev_refill_days]]+TableRefills3[[#This Row],[quantity_days]])</f>
        <v/>
      </c>
      <c r="H1621" t="str">
        <f>IF(TableRefills3[[#This Row],[prev_refill_end]]="","",TableRefills3[[#This Row],[refill_date]]-TableRefills3[[#This Row],[prev_refill_end]])</f>
        <v/>
      </c>
      <c r="I1621">
        <f>IF(TableRefills3[[#This Row],[gap_days]]="",0,IF(TableRefills3[[#This Row],[gap_days]]&gt;30,1,0))</f>
        <v>0</v>
      </c>
      <c r="J1621">
        <f>_xlfn.MAXIFS(TableRefills3[discountinuation_flag], TableRefills3[patient_id], A1621)</f>
        <v>0</v>
      </c>
      <c r="K1621" s="1">
        <f>_xlfn.MINIFS(C:C,A:A,TableRefills3[[#This Row],[patient_id]])</f>
        <v>45776</v>
      </c>
      <c r="L1621" s="1">
        <f>TableRefills3[[#This Row],[refill_date]]+TableRefills3[[#This Row],[quantity_days]]</f>
        <v>45804</v>
      </c>
    </row>
    <row r="1622" spans="1:12" x14ac:dyDescent="0.25">
      <c r="A1622" t="s">
        <v>361</v>
      </c>
      <c r="B1622" t="s">
        <v>3029</v>
      </c>
      <c r="C1622" s="1">
        <v>45801</v>
      </c>
      <c r="D1622" s="9">
        <f t="shared" si="50"/>
        <v>2</v>
      </c>
      <c r="E1622">
        <v>28</v>
      </c>
      <c r="F1622" s="1">
        <f t="shared" si="51"/>
        <v>45776</v>
      </c>
      <c r="G1622" s="1">
        <f>IF(TableRefills3[[#This Row],[prev_refill_days]]="","",TableRefills3[[#This Row],[prev_refill_days]]+TableRefills3[[#This Row],[quantity_days]])</f>
        <v>45804</v>
      </c>
      <c r="H1622">
        <f>IF(TableRefills3[[#This Row],[prev_refill_end]]="","",TableRefills3[[#This Row],[refill_date]]-TableRefills3[[#This Row],[prev_refill_end]])</f>
        <v>-3</v>
      </c>
      <c r="I1622">
        <f>IF(TableRefills3[[#This Row],[gap_days]]="",0,IF(TableRefills3[[#This Row],[gap_days]]&gt;30,1,0))</f>
        <v>0</v>
      </c>
      <c r="J1622">
        <f>_xlfn.MAXIFS(TableRefills3[discountinuation_flag], TableRefills3[patient_id], A1622)</f>
        <v>0</v>
      </c>
      <c r="K1622" s="1">
        <f>_xlfn.MINIFS(C:C,A:A,TableRefills3[[#This Row],[patient_id]])</f>
        <v>45776</v>
      </c>
      <c r="L1622" s="1">
        <f>TableRefills3[[#This Row],[refill_date]]+TableRefills3[[#This Row],[quantity_days]]</f>
        <v>45829</v>
      </c>
    </row>
    <row r="1623" spans="1:12" x14ac:dyDescent="0.25">
      <c r="A1623" t="s">
        <v>361</v>
      </c>
      <c r="B1623" t="s">
        <v>3029</v>
      </c>
      <c r="C1623" s="1">
        <v>45828</v>
      </c>
      <c r="D1623" s="9">
        <f t="shared" si="50"/>
        <v>3</v>
      </c>
      <c r="E1623">
        <v>28</v>
      </c>
      <c r="F1623" s="1">
        <f t="shared" si="51"/>
        <v>45801</v>
      </c>
      <c r="G1623" s="1">
        <f>IF(TableRefills3[[#This Row],[prev_refill_days]]="","",TableRefills3[[#This Row],[prev_refill_days]]+TableRefills3[[#This Row],[quantity_days]])</f>
        <v>45829</v>
      </c>
      <c r="H1623">
        <f>IF(TableRefills3[[#This Row],[prev_refill_end]]="","",TableRefills3[[#This Row],[refill_date]]-TableRefills3[[#This Row],[prev_refill_end]])</f>
        <v>-1</v>
      </c>
      <c r="I1623">
        <f>IF(TableRefills3[[#This Row],[gap_days]]="",0,IF(TableRefills3[[#This Row],[gap_days]]&gt;30,1,0))</f>
        <v>0</v>
      </c>
      <c r="J1623">
        <f>_xlfn.MAXIFS(TableRefills3[discountinuation_flag], TableRefills3[patient_id], A1623)</f>
        <v>0</v>
      </c>
      <c r="K1623" s="1">
        <f>_xlfn.MINIFS(C:C,A:A,TableRefills3[[#This Row],[patient_id]])</f>
        <v>45776</v>
      </c>
      <c r="L1623" s="1">
        <f>TableRefills3[[#This Row],[refill_date]]+TableRefills3[[#This Row],[quantity_days]]</f>
        <v>45856</v>
      </c>
    </row>
    <row r="1624" spans="1:12" x14ac:dyDescent="0.25">
      <c r="A1624" t="s">
        <v>361</v>
      </c>
      <c r="B1624" t="s">
        <v>3029</v>
      </c>
      <c r="C1624" s="1">
        <v>45855</v>
      </c>
      <c r="D1624" s="9">
        <f t="shared" si="50"/>
        <v>4</v>
      </c>
      <c r="E1624">
        <v>28</v>
      </c>
      <c r="F1624" s="1">
        <f t="shared" si="51"/>
        <v>45828</v>
      </c>
      <c r="G1624" s="1">
        <f>IF(TableRefills3[[#This Row],[prev_refill_days]]="","",TableRefills3[[#This Row],[prev_refill_days]]+TableRefills3[[#This Row],[quantity_days]])</f>
        <v>45856</v>
      </c>
      <c r="H1624">
        <f>IF(TableRefills3[[#This Row],[prev_refill_end]]="","",TableRefills3[[#This Row],[refill_date]]-TableRefills3[[#This Row],[prev_refill_end]])</f>
        <v>-1</v>
      </c>
      <c r="I1624">
        <f>IF(TableRefills3[[#This Row],[gap_days]]="",0,IF(TableRefills3[[#This Row],[gap_days]]&gt;30,1,0))</f>
        <v>0</v>
      </c>
      <c r="J1624">
        <f>_xlfn.MAXIFS(TableRefills3[discountinuation_flag], TableRefills3[patient_id], A1624)</f>
        <v>0</v>
      </c>
      <c r="K1624" s="1">
        <f>_xlfn.MINIFS(C:C,A:A,TableRefills3[[#This Row],[patient_id]])</f>
        <v>45776</v>
      </c>
      <c r="L1624" s="1">
        <f>TableRefills3[[#This Row],[refill_date]]+TableRefills3[[#This Row],[quantity_days]]</f>
        <v>45883</v>
      </c>
    </row>
    <row r="1625" spans="1:12" x14ac:dyDescent="0.25">
      <c r="A1625" t="s">
        <v>362</v>
      </c>
      <c r="B1625" t="s">
        <v>3034</v>
      </c>
      <c r="C1625" s="1">
        <v>45676</v>
      </c>
      <c r="D1625" s="9">
        <f t="shared" si="50"/>
        <v>1</v>
      </c>
      <c r="E1625">
        <v>28</v>
      </c>
      <c r="F1625" s="1" t="str">
        <f t="shared" si="51"/>
        <v/>
      </c>
      <c r="G1625" s="1" t="str">
        <f>IF(TableRefills3[[#This Row],[prev_refill_days]]="","",TableRefills3[[#This Row],[prev_refill_days]]+TableRefills3[[#This Row],[quantity_days]])</f>
        <v/>
      </c>
      <c r="H1625" t="str">
        <f>IF(TableRefills3[[#This Row],[prev_refill_end]]="","",TableRefills3[[#This Row],[refill_date]]-TableRefills3[[#This Row],[prev_refill_end]])</f>
        <v/>
      </c>
      <c r="I1625">
        <f>IF(TableRefills3[[#This Row],[gap_days]]="",0,IF(TableRefills3[[#This Row],[gap_days]]&gt;30,1,0))</f>
        <v>0</v>
      </c>
      <c r="J1625">
        <f>_xlfn.MAXIFS(TableRefills3[discountinuation_flag], TableRefills3[patient_id], A1625)</f>
        <v>0</v>
      </c>
      <c r="K1625" s="1">
        <f>_xlfn.MINIFS(C:C,A:A,TableRefills3[[#This Row],[patient_id]])</f>
        <v>45676</v>
      </c>
      <c r="L1625" s="1">
        <f>TableRefills3[[#This Row],[refill_date]]+TableRefills3[[#This Row],[quantity_days]]</f>
        <v>45704</v>
      </c>
    </row>
    <row r="1626" spans="1:12" x14ac:dyDescent="0.25">
      <c r="A1626" t="s">
        <v>362</v>
      </c>
      <c r="B1626" t="s">
        <v>3034</v>
      </c>
      <c r="C1626" s="1">
        <v>45702</v>
      </c>
      <c r="D1626" s="9">
        <f t="shared" si="50"/>
        <v>2</v>
      </c>
      <c r="E1626">
        <v>28</v>
      </c>
      <c r="F1626" s="1">
        <f t="shared" si="51"/>
        <v>45676</v>
      </c>
      <c r="G1626" s="1">
        <f>IF(TableRefills3[[#This Row],[prev_refill_days]]="","",TableRefills3[[#This Row],[prev_refill_days]]+TableRefills3[[#This Row],[quantity_days]])</f>
        <v>45704</v>
      </c>
      <c r="H1626">
        <f>IF(TableRefills3[[#This Row],[prev_refill_end]]="","",TableRefills3[[#This Row],[refill_date]]-TableRefills3[[#This Row],[prev_refill_end]])</f>
        <v>-2</v>
      </c>
      <c r="I1626">
        <f>IF(TableRefills3[[#This Row],[gap_days]]="",0,IF(TableRefills3[[#This Row],[gap_days]]&gt;30,1,0))</f>
        <v>0</v>
      </c>
      <c r="J1626">
        <f>_xlfn.MAXIFS(TableRefills3[discountinuation_flag], TableRefills3[patient_id], A1626)</f>
        <v>0</v>
      </c>
      <c r="K1626" s="1">
        <f>_xlfn.MINIFS(C:C,A:A,TableRefills3[[#This Row],[patient_id]])</f>
        <v>45676</v>
      </c>
      <c r="L1626" s="1">
        <f>TableRefills3[[#This Row],[refill_date]]+TableRefills3[[#This Row],[quantity_days]]</f>
        <v>45730</v>
      </c>
    </row>
    <row r="1627" spans="1:12" x14ac:dyDescent="0.25">
      <c r="A1627" t="s">
        <v>362</v>
      </c>
      <c r="B1627" t="s">
        <v>3034</v>
      </c>
      <c r="C1627" s="1">
        <v>45732</v>
      </c>
      <c r="D1627" s="9">
        <f t="shared" si="50"/>
        <v>3</v>
      </c>
      <c r="E1627">
        <v>28</v>
      </c>
      <c r="F1627" s="1">
        <f t="shared" si="51"/>
        <v>45702</v>
      </c>
      <c r="G1627" s="1">
        <f>IF(TableRefills3[[#This Row],[prev_refill_days]]="","",TableRefills3[[#This Row],[prev_refill_days]]+TableRefills3[[#This Row],[quantity_days]])</f>
        <v>45730</v>
      </c>
      <c r="H1627">
        <f>IF(TableRefills3[[#This Row],[prev_refill_end]]="","",TableRefills3[[#This Row],[refill_date]]-TableRefills3[[#This Row],[prev_refill_end]])</f>
        <v>2</v>
      </c>
      <c r="I1627">
        <f>IF(TableRefills3[[#This Row],[gap_days]]="",0,IF(TableRefills3[[#This Row],[gap_days]]&gt;30,1,0))</f>
        <v>0</v>
      </c>
      <c r="J1627">
        <f>_xlfn.MAXIFS(TableRefills3[discountinuation_flag], TableRefills3[patient_id], A1627)</f>
        <v>0</v>
      </c>
      <c r="K1627" s="1">
        <f>_xlfn.MINIFS(C:C,A:A,TableRefills3[[#This Row],[patient_id]])</f>
        <v>45676</v>
      </c>
      <c r="L1627" s="1">
        <f>TableRefills3[[#This Row],[refill_date]]+TableRefills3[[#This Row],[quantity_days]]</f>
        <v>45760</v>
      </c>
    </row>
    <row r="1628" spans="1:12" x14ac:dyDescent="0.25">
      <c r="A1628" t="s">
        <v>362</v>
      </c>
      <c r="B1628" t="s">
        <v>3034</v>
      </c>
      <c r="C1628" s="1">
        <v>45758</v>
      </c>
      <c r="D1628" s="9">
        <f t="shared" si="50"/>
        <v>4</v>
      </c>
      <c r="E1628">
        <v>28</v>
      </c>
      <c r="F1628" s="1">
        <f t="shared" si="51"/>
        <v>45732</v>
      </c>
      <c r="G1628" s="1">
        <f>IF(TableRefills3[[#This Row],[prev_refill_days]]="","",TableRefills3[[#This Row],[prev_refill_days]]+TableRefills3[[#This Row],[quantity_days]])</f>
        <v>45760</v>
      </c>
      <c r="H1628">
        <f>IF(TableRefills3[[#This Row],[prev_refill_end]]="","",TableRefills3[[#This Row],[refill_date]]-TableRefills3[[#This Row],[prev_refill_end]])</f>
        <v>-2</v>
      </c>
      <c r="I1628">
        <f>IF(TableRefills3[[#This Row],[gap_days]]="",0,IF(TableRefills3[[#This Row],[gap_days]]&gt;30,1,0))</f>
        <v>0</v>
      </c>
      <c r="J1628">
        <f>_xlfn.MAXIFS(TableRefills3[discountinuation_flag], TableRefills3[patient_id], A1628)</f>
        <v>0</v>
      </c>
      <c r="K1628" s="1">
        <f>_xlfn.MINIFS(C:C,A:A,TableRefills3[[#This Row],[patient_id]])</f>
        <v>45676</v>
      </c>
      <c r="L1628" s="1">
        <f>TableRefills3[[#This Row],[refill_date]]+TableRefills3[[#This Row],[quantity_days]]</f>
        <v>45786</v>
      </c>
    </row>
    <row r="1629" spans="1:12" x14ac:dyDescent="0.25">
      <c r="A1629" t="s">
        <v>363</v>
      </c>
      <c r="B1629" t="s">
        <v>3039</v>
      </c>
      <c r="C1629" s="1">
        <v>45829</v>
      </c>
      <c r="D1629" s="9">
        <f t="shared" si="50"/>
        <v>1</v>
      </c>
      <c r="E1629">
        <v>30</v>
      </c>
      <c r="F1629" s="1" t="str">
        <f t="shared" si="51"/>
        <v/>
      </c>
      <c r="G1629" s="1" t="str">
        <f>IF(TableRefills3[[#This Row],[prev_refill_days]]="","",TableRefills3[[#This Row],[prev_refill_days]]+TableRefills3[[#This Row],[quantity_days]])</f>
        <v/>
      </c>
      <c r="H1629" t="str">
        <f>IF(TableRefills3[[#This Row],[prev_refill_end]]="","",TableRefills3[[#This Row],[refill_date]]-TableRefills3[[#This Row],[prev_refill_end]])</f>
        <v/>
      </c>
      <c r="I1629">
        <f>IF(TableRefills3[[#This Row],[gap_days]]="",0,IF(TableRefills3[[#This Row],[gap_days]]&gt;30,1,0))</f>
        <v>0</v>
      </c>
      <c r="J1629">
        <f>_xlfn.MAXIFS(TableRefills3[discountinuation_flag], TableRefills3[patient_id], A1629)</f>
        <v>0</v>
      </c>
      <c r="K1629" s="1">
        <f>_xlfn.MINIFS(C:C,A:A,TableRefills3[[#This Row],[patient_id]])</f>
        <v>45829</v>
      </c>
      <c r="L1629" s="1">
        <f>TableRefills3[[#This Row],[refill_date]]+TableRefills3[[#This Row],[quantity_days]]</f>
        <v>45859</v>
      </c>
    </row>
    <row r="1630" spans="1:12" x14ac:dyDescent="0.25">
      <c r="A1630" t="s">
        <v>363</v>
      </c>
      <c r="B1630" t="s">
        <v>3039</v>
      </c>
      <c r="C1630" s="1">
        <v>45862</v>
      </c>
      <c r="D1630" s="9">
        <f t="shared" si="50"/>
        <v>2</v>
      </c>
      <c r="E1630">
        <v>30</v>
      </c>
      <c r="F1630" s="1">
        <f t="shared" si="51"/>
        <v>45829</v>
      </c>
      <c r="G1630" s="1">
        <f>IF(TableRefills3[[#This Row],[prev_refill_days]]="","",TableRefills3[[#This Row],[prev_refill_days]]+TableRefills3[[#This Row],[quantity_days]])</f>
        <v>45859</v>
      </c>
      <c r="H1630">
        <f>IF(TableRefills3[[#This Row],[prev_refill_end]]="","",TableRefills3[[#This Row],[refill_date]]-TableRefills3[[#This Row],[prev_refill_end]])</f>
        <v>3</v>
      </c>
      <c r="I1630">
        <f>IF(TableRefills3[[#This Row],[gap_days]]="",0,IF(TableRefills3[[#This Row],[gap_days]]&gt;30,1,0))</f>
        <v>0</v>
      </c>
      <c r="J1630">
        <f>_xlfn.MAXIFS(TableRefills3[discountinuation_flag], TableRefills3[patient_id], A1630)</f>
        <v>0</v>
      </c>
      <c r="K1630" s="1">
        <f>_xlfn.MINIFS(C:C,A:A,TableRefills3[[#This Row],[patient_id]])</f>
        <v>45829</v>
      </c>
      <c r="L1630" s="1">
        <f>TableRefills3[[#This Row],[refill_date]]+TableRefills3[[#This Row],[quantity_days]]</f>
        <v>45892</v>
      </c>
    </row>
    <row r="1631" spans="1:12" x14ac:dyDescent="0.25">
      <c r="A1631" t="s">
        <v>363</v>
      </c>
      <c r="B1631" t="s">
        <v>3039</v>
      </c>
      <c r="C1631" s="1">
        <v>45894</v>
      </c>
      <c r="D1631" s="9">
        <f t="shared" si="50"/>
        <v>3</v>
      </c>
      <c r="E1631">
        <v>30</v>
      </c>
      <c r="F1631" s="1">
        <f t="shared" si="51"/>
        <v>45862</v>
      </c>
      <c r="G1631" s="1">
        <f>IF(TableRefills3[[#This Row],[prev_refill_days]]="","",TableRefills3[[#This Row],[prev_refill_days]]+TableRefills3[[#This Row],[quantity_days]])</f>
        <v>45892</v>
      </c>
      <c r="H1631">
        <f>IF(TableRefills3[[#This Row],[prev_refill_end]]="","",TableRefills3[[#This Row],[refill_date]]-TableRefills3[[#This Row],[prev_refill_end]])</f>
        <v>2</v>
      </c>
      <c r="I1631">
        <f>IF(TableRefills3[[#This Row],[gap_days]]="",0,IF(TableRefills3[[#This Row],[gap_days]]&gt;30,1,0))</f>
        <v>0</v>
      </c>
      <c r="J1631">
        <f>_xlfn.MAXIFS(TableRefills3[discountinuation_flag], TableRefills3[patient_id], A1631)</f>
        <v>0</v>
      </c>
      <c r="K1631" s="1">
        <f>_xlfn.MINIFS(C:C,A:A,TableRefills3[[#This Row],[patient_id]])</f>
        <v>45829</v>
      </c>
      <c r="L1631" s="1">
        <f>TableRefills3[[#This Row],[refill_date]]+TableRefills3[[#This Row],[quantity_days]]</f>
        <v>45924</v>
      </c>
    </row>
    <row r="1632" spans="1:12" x14ac:dyDescent="0.25">
      <c r="A1632" t="s">
        <v>364</v>
      </c>
      <c r="B1632" t="s">
        <v>3043</v>
      </c>
      <c r="C1632" s="1">
        <v>45722</v>
      </c>
      <c r="D1632" s="9">
        <f t="shared" si="50"/>
        <v>1</v>
      </c>
      <c r="E1632">
        <v>21</v>
      </c>
      <c r="F1632" s="1" t="str">
        <f t="shared" si="51"/>
        <v/>
      </c>
      <c r="G1632" s="1" t="str">
        <f>IF(TableRefills3[[#This Row],[prev_refill_days]]="","",TableRefills3[[#This Row],[prev_refill_days]]+TableRefills3[[#This Row],[quantity_days]])</f>
        <v/>
      </c>
      <c r="H1632" t="str">
        <f>IF(TableRefills3[[#This Row],[prev_refill_end]]="","",TableRefills3[[#This Row],[refill_date]]-TableRefills3[[#This Row],[prev_refill_end]])</f>
        <v/>
      </c>
      <c r="I1632">
        <f>IF(TableRefills3[[#This Row],[gap_days]]="",0,IF(TableRefills3[[#This Row],[gap_days]]&gt;30,1,0))</f>
        <v>0</v>
      </c>
      <c r="J1632">
        <f>_xlfn.MAXIFS(TableRefills3[discountinuation_flag], TableRefills3[patient_id], A1632)</f>
        <v>0</v>
      </c>
      <c r="K1632" s="1">
        <f>_xlfn.MINIFS(C:C,A:A,TableRefills3[[#This Row],[patient_id]])</f>
        <v>45722</v>
      </c>
      <c r="L1632" s="1">
        <f>TableRefills3[[#This Row],[refill_date]]+TableRefills3[[#This Row],[quantity_days]]</f>
        <v>45743</v>
      </c>
    </row>
    <row r="1633" spans="1:12" x14ac:dyDescent="0.25">
      <c r="A1633" t="s">
        <v>364</v>
      </c>
      <c r="B1633" t="s">
        <v>3043</v>
      </c>
      <c r="C1633" s="1">
        <v>45742</v>
      </c>
      <c r="D1633" s="9">
        <f t="shared" si="50"/>
        <v>2</v>
      </c>
      <c r="E1633">
        <v>21</v>
      </c>
      <c r="F1633" s="1">
        <f t="shared" si="51"/>
        <v>45722</v>
      </c>
      <c r="G1633" s="1">
        <f>IF(TableRefills3[[#This Row],[prev_refill_days]]="","",TableRefills3[[#This Row],[prev_refill_days]]+TableRefills3[[#This Row],[quantity_days]])</f>
        <v>45743</v>
      </c>
      <c r="H1633">
        <f>IF(TableRefills3[[#This Row],[prev_refill_end]]="","",TableRefills3[[#This Row],[refill_date]]-TableRefills3[[#This Row],[prev_refill_end]])</f>
        <v>-1</v>
      </c>
      <c r="I1633">
        <f>IF(TableRefills3[[#This Row],[gap_days]]="",0,IF(TableRefills3[[#This Row],[gap_days]]&gt;30,1,0))</f>
        <v>0</v>
      </c>
      <c r="J1633">
        <f>_xlfn.MAXIFS(TableRefills3[discountinuation_flag], TableRefills3[patient_id], A1633)</f>
        <v>0</v>
      </c>
      <c r="K1633" s="1">
        <f>_xlfn.MINIFS(C:C,A:A,TableRefills3[[#This Row],[patient_id]])</f>
        <v>45722</v>
      </c>
      <c r="L1633" s="1">
        <f>TableRefills3[[#This Row],[refill_date]]+TableRefills3[[#This Row],[quantity_days]]</f>
        <v>45763</v>
      </c>
    </row>
    <row r="1634" spans="1:12" x14ac:dyDescent="0.25">
      <c r="A1634" t="s">
        <v>364</v>
      </c>
      <c r="B1634" t="s">
        <v>3043</v>
      </c>
      <c r="C1634" s="1">
        <v>45761</v>
      </c>
      <c r="D1634" s="9">
        <f t="shared" si="50"/>
        <v>3</v>
      </c>
      <c r="E1634">
        <v>21</v>
      </c>
      <c r="F1634" s="1">
        <f t="shared" si="51"/>
        <v>45742</v>
      </c>
      <c r="G1634" s="1">
        <f>IF(TableRefills3[[#This Row],[prev_refill_days]]="","",TableRefills3[[#This Row],[prev_refill_days]]+TableRefills3[[#This Row],[quantity_days]])</f>
        <v>45763</v>
      </c>
      <c r="H1634">
        <f>IF(TableRefills3[[#This Row],[prev_refill_end]]="","",TableRefills3[[#This Row],[refill_date]]-TableRefills3[[#This Row],[prev_refill_end]])</f>
        <v>-2</v>
      </c>
      <c r="I1634">
        <f>IF(TableRefills3[[#This Row],[gap_days]]="",0,IF(TableRefills3[[#This Row],[gap_days]]&gt;30,1,0))</f>
        <v>0</v>
      </c>
      <c r="J1634">
        <f>_xlfn.MAXIFS(TableRefills3[discountinuation_flag], TableRefills3[patient_id], A1634)</f>
        <v>0</v>
      </c>
      <c r="K1634" s="1">
        <f>_xlfn.MINIFS(C:C,A:A,TableRefills3[[#This Row],[patient_id]])</f>
        <v>45722</v>
      </c>
      <c r="L1634" s="1">
        <f>TableRefills3[[#This Row],[refill_date]]+TableRefills3[[#This Row],[quantity_days]]</f>
        <v>45782</v>
      </c>
    </row>
    <row r="1635" spans="1:12" x14ac:dyDescent="0.25">
      <c r="A1635" t="s">
        <v>364</v>
      </c>
      <c r="B1635" t="s">
        <v>3043</v>
      </c>
      <c r="C1635" s="1">
        <v>45784</v>
      </c>
      <c r="D1635" s="9">
        <f t="shared" si="50"/>
        <v>4</v>
      </c>
      <c r="E1635">
        <v>21</v>
      </c>
      <c r="F1635" s="1">
        <f t="shared" si="51"/>
        <v>45761</v>
      </c>
      <c r="G1635" s="1">
        <f>IF(TableRefills3[[#This Row],[prev_refill_days]]="","",TableRefills3[[#This Row],[prev_refill_days]]+TableRefills3[[#This Row],[quantity_days]])</f>
        <v>45782</v>
      </c>
      <c r="H1635">
        <f>IF(TableRefills3[[#This Row],[prev_refill_end]]="","",TableRefills3[[#This Row],[refill_date]]-TableRefills3[[#This Row],[prev_refill_end]])</f>
        <v>2</v>
      </c>
      <c r="I1635">
        <f>IF(TableRefills3[[#This Row],[gap_days]]="",0,IF(TableRefills3[[#This Row],[gap_days]]&gt;30,1,0))</f>
        <v>0</v>
      </c>
      <c r="J1635">
        <f>_xlfn.MAXIFS(TableRefills3[discountinuation_flag], TableRefills3[patient_id], A1635)</f>
        <v>0</v>
      </c>
      <c r="K1635" s="1">
        <f>_xlfn.MINIFS(C:C,A:A,TableRefills3[[#This Row],[patient_id]])</f>
        <v>45722</v>
      </c>
      <c r="L1635" s="1">
        <f>TableRefills3[[#This Row],[refill_date]]+TableRefills3[[#This Row],[quantity_days]]</f>
        <v>45805</v>
      </c>
    </row>
    <row r="1636" spans="1:12" x14ac:dyDescent="0.25">
      <c r="A1636" t="s">
        <v>365</v>
      </c>
      <c r="B1636" t="s">
        <v>3048</v>
      </c>
      <c r="C1636" s="1">
        <v>45708</v>
      </c>
      <c r="D1636" s="9">
        <f t="shared" si="50"/>
        <v>1</v>
      </c>
      <c r="E1636">
        <v>30</v>
      </c>
      <c r="F1636" s="1" t="str">
        <f t="shared" si="51"/>
        <v/>
      </c>
      <c r="G1636" s="1" t="str">
        <f>IF(TableRefills3[[#This Row],[prev_refill_days]]="","",TableRefills3[[#This Row],[prev_refill_days]]+TableRefills3[[#This Row],[quantity_days]])</f>
        <v/>
      </c>
      <c r="H1636" t="str">
        <f>IF(TableRefills3[[#This Row],[prev_refill_end]]="","",TableRefills3[[#This Row],[refill_date]]-TableRefills3[[#This Row],[prev_refill_end]])</f>
        <v/>
      </c>
      <c r="I1636">
        <f>IF(TableRefills3[[#This Row],[gap_days]]="",0,IF(TableRefills3[[#This Row],[gap_days]]&gt;30,1,0))</f>
        <v>0</v>
      </c>
      <c r="J1636">
        <f>_xlfn.MAXIFS(TableRefills3[discountinuation_flag], TableRefills3[patient_id], A1636)</f>
        <v>0</v>
      </c>
      <c r="K1636" s="1">
        <f>_xlfn.MINIFS(C:C,A:A,TableRefills3[[#This Row],[patient_id]])</f>
        <v>45708</v>
      </c>
      <c r="L1636" s="1">
        <f>TableRefills3[[#This Row],[refill_date]]+TableRefills3[[#This Row],[quantity_days]]</f>
        <v>45738</v>
      </c>
    </row>
    <row r="1637" spans="1:12" x14ac:dyDescent="0.25">
      <c r="A1637" t="s">
        <v>365</v>
      </c>
      <c r="B1637" t="s">
        <v>3048</v>
      </c>
      <c r="C1637" s="1">
        <v>45739</v>
      </c>
      <c r="D1637" s="9">
        <f t="shared" si="50"/>
        <v>2</v>
      </c>
      <c r="E1637">
        <v>30</v>
      </c>
      <c r="F1637" s="1">
        <f t="shared" si="51"/>
        <v>45708</v>
      </c>
      <c r="G1637" s="1">
        <f>IF(TableRefills3[[#This Row],[prev_refill_days]]="","",TableRefills3[[#This Row],[prev_refill_days]]+TableRefills3[[#This Row],[quantity_days]])</f>
        <v>45738</v>
      </c>
      <c r="H1637">
        <f>IF(TableRefills3[[#This Row],[prev_refill_end]]="","",TableRefills3[[#This Row],[refill_date]]-TableRefills3[[#This Row],[prev_refill_end]])</f>
        <v>1</v>
      </c>
      <c r="I1637">
        <f>IF(TableRefills3[[#This Row],[gap_days]]="",0,IF(TableRefills3[[#This Row],[gap_days]]&gt;30,1,0))</f>
        <v>0</v>
      </c>
      <c r="J1637">
        <f>_xlfn.MAXIFS(TableRefills3[discountinuation_flag], TableRefills3[patient_id], A1637)</f>
        <v>0</v>
      </c>
      <c r="K1637" s="1">
        <f>_xlfn.MINIFS(C:C,A:A,TableRefills3[[#This Row],[patient_id]])</f>
        <v>45708</v>
      </c>
      <c r="L1637" s="1">
        <f>TableRefills3[[#This Row],[refill_date]]+TableRefills3[[#This Row],[quantity_days]]</f>
        <v>45769</v>
      </c>
    </row>
    <row r="1638" spans="1:12" x14ac:dyDescent="0.25">
      <c r="A1638" t="s">
        <v>365</v>
      </c>
      <c r="B1638" t="s">
        <v>3048</v>
      </c>
      <c r="C1638" s="1">
        <v>45767</v>
      </c>
      <c r="D1638" s="9">
        <f t="shared" si="50"/>
        <v>3</v>
      </c>
      <c r="E1638">
        <v>30</v>
      </c>
      <c r="F1638" s="1">
        <f t="shared" si="51"/>
        <v>45739</v>
      </c>
      <c r="G1638" s="1">
        <f>IF(TableRefills3[[#This Row],[prev_refill_days]]="","",TableRefills3[[#This Row],[prev_refill_days]]+TableRefills3[[#This Row],[quantity_days]])</f>
        <v>45769</v>
      </c>
      <c r="H1638">
        <f>IF(TableRefills3[[#This Row],[prev_refill_end]]="","",TableRefills3[[#This Row],[refill_date]]-TableRefills3[[#This Row],[prev_refill_end]])</f>
        <v>-2</v>
      </c>
      <c r="I1638">
        <f>IF(TableRefills3[[#This Row],[gap_days]]="",0,IF(TableRefills3[[#This Row],[gap_days]]&gt;30,1,0))</f>
        <v>0</v>
      </c>
      <c r="J1638">
        <f>_xlfn.MAXIFS(TableRefills3[discountinuation_flag], TableRefills3[patient_id], A1638)</f>
        <v>0</v>
      </c>
      <c r="K1638" s="1">
        <f>_xlfn.MINIFS(C:C,A:A,TableRefills3[[#This Row],[patient_id]])</f>
        <v>45708</v>
      </c>
      <c r="L1638" s="1">
        <f>TableRefills3[[#This Row],[refill_date]]+TableRefills3[[#This Row],[quantity_days]]</f>
        <v>45797</v>
      </c>
    </row>
    <row r="1639" spans="1:12" x14ac:dyDescent="0.25">
      <c r="A1639" t="s">
        <v>365</v>
      </c>
      <c r="B1639" t="s">
        <v>3048</v>
      </c>
      <c r="C1639" s="1">
        <v>45799</v>
      </c>
      <c r="D1639" s="9">
        <f t="shared" si="50"/>
        <v>4</v>
      </c>
      <c r="E1639">
        <v>30</v>
      </c>
      <c r="F1639" s="1">
        <f t="shared" si="51"/>
        <v>45767</v>
      </c>
      <c r="G1639" s="1">
        <f>IF(TableRefills3[[#This Row],[prev_refill_days]]="","",TableRefills3[[#This Row],[prev_refill_days]]+TableRefills3[[#This Row],[quantity_days]])</f>
        <v>45797</v>
      </c>
      <c r="H1639">
        <f>IF(TableRefills3[[#This Row],[prev_refill_end]]="","",TableRefills3[[#This Row],[refill_date]]-TableRefills3[[#This Row],[prev_refill_end]])</f>
        <v>2</v>
      </c>
      <c r="I1639">
        <f>IF(TableRefills3[[#This Row],[gap_days]]="",0,IF(TableRefills3[[#This Row],[gap_days]]&gt;30,1,0))</f>
        <v>0</v>
      </c>
      <c r="J1639">
        <f>_xlfn.MAXIFS(TableRefills3[discountinuation_flag], TableRefills3[patient_id], A1639)</f>
        <v>0</v>
      </c>
      <c r="K1639" s="1">
        <f>_xlfn.MINIFS(C:C,A:A,TableRefills3[[#This Row],[patient_id]])</f>
        <v>45708</v>
      </c>
      <c r="L1639" s="1">
        <f>TableRefills3[[#This Row],[refill_date]]+TableRefills3[[#This Row],[quantity_days]]</f>
        <v>45829</v>
      </c>
    </row>
    <row r="1640" spans="1:12" x14ac:dyDescent="0.25">
      <c r="A1640" t="s">
        <v>366</v>
      </c>
      <c r="B1640" t="s">
        <v>3053</v>
      </c>
      <c r="C1640" s="1">
        <v>45782</v>
      </c>
      <c r="D1640" s="9">
        <f t="shared" si="50"/>
        <v>1</v>
      </c>
      <c r="E1640">
        <v>28</v>
      </c>
      <c r="F1640" s="1" t="str">
        <f t="shared" si="51"/>
        <v/>
      </c>
      <c r="G1640" s="1" t="str">
        <f>IF(TableRefills3[[#This Row],[prev_refill_days]]="","",TableRefills3[[#This Row],[prev_refill_days]]+TableRefills3[[#This Row],[quantity_days]])</f>
        <v/>
      </c>
      <c r="H1640" t="str">
        <f>IF(TableRefills3[[#This Row],[prev_refill_end]]="","",TableRefills3[[#This Row],[refill_date]]-TableRefills3[[#This Row],[prev_refill_end]])</f>
        <v/>
      </c>
      <c r="I1640">
        <f>IF(TableRefills3[[#This Row],[gap_days]]="",0,IF(TableRefills3[[#This Row],[gap_days]]&gt;30,1,0))</f>
        <v>0</v>
      </c>
      <c r="J1640">
        <f>_xlfn.MAXIFS(TableRefills3[discountinuation_flag], TableRefills3[patient_id], A1640)</f>
        <v>0</v>
      </c>
      <c r="K1640" s="1">
        <f>_xlfn.MINIFS(C:C,A:A,TableRefills3[[#This Row],[patient_id]])</f>
        <v>45782</v>
      </c>
      <c r="L1640" s="1">
        <f>TableRefills3[[#This Row],[refill_date]]+TableRefills3[[#This Row],[quantity_days]]</f>
        <v>45810</v>
      </c>
    </row>
    <row r="1641" spans="1:12" x14ac:dyDescent="0.25">
      <c r="A1641" t="s">
        <v>366</v>
      </c>
      <c r="B1641" t="s">
        <v>3053</v>
      </c>
      <c r="C1641" s="1">
        <v>45807</v>
      </c>
      <c r="D1641" s="9">
        <f t="shared" si="50"/>
        <v>2</v>
      </c>
      <c r="E1641">
        <v>28</v>
      </c>
      <c r="F1641" s="1">
        <f t="shared" si="51"/>
        <v>45782</v>
      </c>
      <c r="G1641" s="1">
        <f>IF(TableRefills3[[#This Row],[prev_refill_days]]="","",TableRefills3[[#This Row],[prev_refill_days]]+TableRefills3[[#This Row],[quantity_days]])</f>
        <v>45810</v>
      </c>
      <c r="H1641">
        <f>IF(TableRefills3[[#This Row],[prev_refill_end]]="","",TableRefills3[[#This Row],[refill_date]]-TableRefills3[[#This Row],[prev_refill_end]])</f>
        <v>-3</v>
      </c>
      <c r="I1641">
        <f>IF(TableRefills3[[#This Row],[gap_days]]="",0,IF(TableRefills3[[#This Row],[gap_days]]&gt;30,1,0))</f>
        <v>0</v>
      </c>
      <c r="J1641">
        <f>_xlfn.MAXIFS(TableRefills3[discountinuation_flag], TableRefills3[patient_id], A1641)</f>
        <v>0</v>
      </c>
      <c r="K1641" s="1">
        <f>_xlfn.MINIFS(C:C,A:A,TableRefills3[[#This Row],[patient_id]])</f>
        <v>45782</v>
      </c>
      <c r="L1641" s="1">
        <f>TableRefills3[[#This Row],[refill_date]]+TableRefills3[[#This Row],[quantity_days]]</f>
        <v>45835</v>
      </c>
    </row>
    <row r="1642" spans="1:12" x14ac:dyDescent="0.25">
      <c r="A1642" t="s">
        <v>366</v>
      </c>
      <c r="B1642" t="s">
        <v>3053</v>
      </c>
      <c r="C1642" s="1">
        <v>45833</v>
      </c>
      <c r="D1642" s="9">
        <f t="shared" si="50"/>
        <v>3</v>
      </c>
      <c r="E1642">
        <v>28</v>
      </c>
      <c r="F1642" s="1">
        <f t="shared" si="51"/>
        <v>45807</v>
      </c>
      <c r="G1642" s="1">
        <f>IF(TableRefills3[[#This Row],[prev_refill_days]]="","",TableRefills3[[#This Row],[prev_refill_days]]+TableRefills3[[#This Row],[quantity_days]])</f>
        <v>45835</v>
      </c>
      <c r="H1642">
        <f>IF(TableRefills3[[#This Row],[prev_refill_end]]="","",TableRefills3[[#This Row],[refill_date]]-TableRefills3[[#This Row],[prev_refill_end]])</f>
        <v>-2</v>
      </c>
      <c r="I1642">
        <f>IF(TableRefills3[[#This Row],[gap_days]]="",0,IF(TableRefills3[[#This Row],[gap_days]]&gt;30,1,0))</f>
        <v>0</v>
      </c>
      <c r="J1642">
        <f>_xlfn.MAXIFS(TableRefills3[discountinuation_flag], TableRefills3[patient_id], A1642)</f>
        <v>0</v>
      </c>
      <c r="K1642" s="1">
        <f>_xlfn.MINIFS(C:C,A:A,TableRefills3[[#This Row],[patient_id]])</f>
        <v>45782</v>
      </c>
      <c r="L1642" s="1">
        <f>TableRefills3[[#This Row],[refill_date]]+TableRefills3[[#This Row],[quantity_days]]</f>
        <v>45861</v>
      </c>
    </row>
    <row r="1643" spans="1:12" x14ac:dyDescent="0.25">
      <c r="A1643" t="s">
        <v>367</v>
      </c>
      <c r="B1643" t="s">
        <v>3057</v>
      </c>
      <c r="C1643" s="1">
        <v>45749</v>
      </c>
      <c r="D1643" s="9">
        <f t="shared" si="50"/>
        <v>1</v>
      </c>
      <c r="E1643">
        <v>21</v>
      </c>
      <c r="F1643" s="1" t="str">
        <f t="shared" si="51"/>
        <v/>
      </c>
      <c r="G1643" s="1" t="str">
        <f>IF(TableRefills3[[#This Row],[prev_refill_days]]="","",TableRefills3[[#This Row],[prev_refill_days]]+TableRefills3[[#This Row],[quantity_days]])</f>
        <v/>
      </c>
      <c r="H1643" t="str">
        <f>IF(TableRefills3[[#This Row],[prev_refill_end]]="","",TableRefills3[[#This Row],[refill_date]]-TableRefills3[[#This Row],[prev_refill_end]])</f>
        <v/>
      </c>
      <c r="I1643">
        <f>IF(TableRefills3[[#This Row],[gap_days]]="",0,IF(TableRefills3[[#This Row],[gap_days]]&gt;30,1,0))</f>
        <v>0</v>
      </c>
      <c r="J1643">
        <f>_xlfn.MAXIFS(TableRefills3[discountinuation_flag], TableRefills3[patient_id], A1643)</f>
        <v>0</v>
      </c>
      <c r="K1643" s="1">
        <f>_xlfn.MINIFS(C:C,A:A,TableRefills3[[#This Row],[patient_id]])</f>
        <v>45749</v>
      </c>
      <c r="L1643" s="1">
        <f>TableRefills3[[#This Row],[refill_date]]+TableRefills3[[#This Row],[quantity_days]]</f>
        <v>45770</v>
      </c>
    </row>
    <row r="1644" spans="1:12" x14ac:dyDescent="0.25">
      <c r="A1644" t="s">
        <v>367</v>
      </c>
      <c r="B1644" t="s">
        <v>3057</v>
      </c>
      <c r="C1644" s="1">
        <v>45771</v>
      </c>
      <c r="D1644" s="9">
        <f t="shared" si="50"/>
        <v>2</v>
      </c>
      <c r="E1644">
        <v>21</v>
      </c>
      <c r="F1644" s="1">
        <f t="shared" si="51"/>
        <v>45749</v>
      </c>
      <c r="G1644" s="1">
        <f>IF(TableRefills3[[#This Row],[prev_refill_days]]="","",TableRefills3[[#This Row],[prev_refill_days]]+TableRefills3[[#This Row],[quantity_days]])</f>
        <v>45770</v>
      </c>
      <c r="H1644">
        <f>IF(TableRefills3[[#This Row],[prev_refill_end]]="","",TableRefills3[[#This Row],[refill_date]]-TableRefills3[[#This Row],[prev_refill_end]])</f>
        <v>1</v>
      </c>
      <c r="I1644">
        <f>IF(TableRefills3[[#This Row],[gap_days]]="",0,IF(TableRefills3[[#This Row],[gap_days]]&gt;30,1,0))</f>
        <v>0</v>
      </c>
      <c r="J1644">
        <f>_xlfn.MAXIFS(TableRefills3[discountinuation_flag], TableRefills3[patient_id], A1644)</f>
        <v>0</v>
      </c>
      <c r="K1644" s="1">
        <f>_xlfn.MINIFS(C:C,A:A,TableRefills3[[#This Row],[patient_id]])</f>
        <v>45749</v>
      </c>
      <c r="L1644" s="1">
        <f>TableRefills3[[#This Row],[refill_date]]+TableRefills3[[#This Row],[quantity_days]]</f>
        <v>45792</v>
      </c>
    </row>
    <row r="1645" spans="1:12" x14ac:dyDescent="0.25">
      <c r="A1645" t="s">
        <v>367</v>
      </c>
      <c r="B1645" t="s">
        <v>3057</v>
      </c>
      <c r="C1645" s="1">
        <v>45792</v>
      </c>
      <c r="D1645" s="9">
        <f t="shared" si="50"/>
        <v>3</v>
      </c>
      <c r="E1645">
        <v>21</v>
      </c>
      <c r="F1645" s="1">
        <f t="shared" si="51"/>
        <v>45771</v>
      </c>
      <c r="G1645" s="1">
        <f>IF(TableRefills3[[#This Row],[prev_refill_days]]="","",TableRefills3[[#This Row],[prev_refill_days]]+TableRefills3[[#This Row],[quantity_days]])</f>
        <v>45792</v>
      </c>
      <c r="H1645">
        <f>IF(TableRefills3[[#This Row],[prev_refill_end]]="","",TableRefills3[[#This Row],[refill_date]]-TableRefills3[[#This Row],[prev_refill_end]])</f>
        <v>0</v>
      </c>
      <c r="I1645">
        <f>IF(TableRefills3[[#This Row],[gap_days]]="",0,IF(TableRefills3[[#This Row],[gap_days]]&gt;30,1,0))</f>
        <v>0</v>
      </c>
      <c r="J1645">
        <f>_xlfn.MAXIFS(TableRefills3[discountinuation_flag], TableRefills3[patient_id], A1645)</f>
        <v>0</v>
      </c>
      <c r="K1645" s="1">
        <f>_xlfn.MINIFS(C:C,A:A,TableRefills3[[#This Row],[patient_id]])</f>
        <v>45749</v>
      </c>
      <c r="L1645" s="1">
        <f>TableRefills3[[#This Row],[refill_date]]+TableRefills3[[#This Row],[quantity_days]]</f>
        <v>45813</v>
      </c>
    </row>
    <row r="1646" spans="1:12" x14ac:dyDescent="0.25">
      <c r="A1646" t="s">
        <v>367</v>
      </c>
      <c r="B1646" t="s">
        <v>3057</v>
      </c>
      <c r="C1646" s="1">
        <v>45812</v>
      </c>
      <c r="D1646" s="9">
        <f t="shared" si="50"/>
        <v>4</v>
      </c>
      <c r="E1646">
        <v>21</v>
      </c>
      <c r="F1646" s="1">
        <f t="shared" si="51"/>
        <v>45792</v>
      </c>
      <c r="G1646" s="1">
        <f>IF(TableRefills3[[#This Row],[prev_refill_days]]="","",TableRefills3[[#This Row],[prev_refill_days]]+TableRefills3[[#This Row],[quantity_days]])</f>
        <v>45813</v>
      </c>
      <c r="H1646">
        <f>IF(TableRefills3[[#This Row],[prev_refill_end]]="","",TableRefills3[[#This Row],[refill_date]]-TableRefills3[[#This Row],[prev_refill_end]])</f>
        <v>-1</v>
      </c>
      <c r="I1646">
        <f>IF(TableRefills3[[#This Row],[gap_days]]="",0,IF(TableRefills3[[#This Row],[gap_days]]&gt;30,1,0))</f>
        <v>0</v>
      </c>
      <c r="J1646">
        <f>_xlfn.MAXIFS(TableRefills3[discountinuation_flag], TableRefills3[patient_id], A1646)</f>
        <v>0</v>
      </c>
      <c r="K1646" s="1">
        <f>_xlfn.MINIFS(C:C,A:A,TableRefills3[[#This Row],[patient_id]])</f>
        <v>45749</v>
      </c>
      <c r="L1646" s="1">
        <f>TableRefills3[[#This Row],[refill_date]]+TableRefills3[[#This Row],[quantity_days]]</f>
        <v>45833</v>
      </c>
    </row>
    <row r="1647" spans="1:12" x14ac:dyDescent="0.25">
      <c r="A1647" t="s">
        <v>368</v>
      </c>
      <c r="B1647" t="s">
        <v>3062</v>
      </c>
      <c r="C1647" s="1">
        <v>45829</v>
      </c>
      <c r="D1647" s="9">
        <f t="shared" si="50"/>
        <v>1</v>
      </c>
      <c r="E1647">
        <v>21</v>
      </c>
      <c r="F1647" s="1" t="str">
        <f t="shared" si="51"/>
        <v/>
      </c>
      <c r="G1647" s="1" t="str">
        <f>IF(TableRefills3[[#This Row],[prev_refill_days]]="","",TableRefills3[[#This Row],[prev_refill_days]]+TableRefills3[[#This Row],[quantity_days]])</f>
        <v/>
      </c>
      <c r="H1647" t="str">
        <f>IF(TableRefills3[[#This Row],[prev_refill_end]]="","",TableRefills3[[#This Row],[refill_date]]-TableRefills3[[#This Row],[prev_refill_end]])</f>
        <v/>
      </c>
      <c r="I1647">
        <f>IF(TableRefills3[[#This Row],[gap_days]]="",0,IF(TableRefills3[[#This Row],[gap_days]]&gt;30,1,0))</f>
        <v>0</v>
      </c>
      <c r="J1647">
        <f>_xlfn.MAXIFS(TableRefills3[discountinuation_flag], TableRefills3[patient_id], A1647)</f>
        <v>0</v>
      </c>
      <c r="K1647" s="1">
        <f>_xlfn.MINIFS(C:C,A:A,TableRefills3[[#This Row],[patient_id]])</f>
        <v>45829</v>
      </c>
      <c r="L1647" s="1">
        <f>TableRefills3[[#This Row],[refill_date]]+TableRefills3[[#This Row],[quantity_days]]</f>
        <v>45850</v>
      </c>
    </row>
    <row r="1648" spans="1:12" x14ac:dyDescent="0.25">
      <c r="A1648" t="s">
        <v>368</v>
      </c>
      <c r="B1648" t="s">
        <v>3062</v>
      </c>
      <c r="C1648" s="1">
        <v>45848</v>
      </c>
      <c r="D1648" s="9">
        <f t="shared" si="50"/>
        <v>2</v>
      </c>
      <c r="E1648">
        <v>21</v>
      </c>
      <c r="F1648" s="1">
        <f t="shared" si="51"/>
        <v>45829</v>
      </c>
      <c r="G1648" s="1">
        <f>IF(TableRefills3[[#This Row],[prev_refill_days]]="","",TableRefills3[[#This Row],[prev_refill_days]]+TableRefills3[[#This Row],[quantity_days]])</f>
        <v>45850</v>
      </c>
      <c r="H1648">
        <f>IF(TableRefills3[[#This Row],[prev_refill_end]]="","",TableRefills3[[#This Row],[refill_date]]-TableRefills3[[#This Row],[prev_refill_end]])</f>
        <v>-2</v>
      </c>
      <c r="I1648">
        <f>IF(TableRefills3[[#This Row],[gap_days]]="",0,IF(TableRefills3[[#This Row],[gap_days]]&gt;30,1,0))</f>
        <v>0</v>
      </c>
      <c r="J1648">
        <f>_xlfn.MAXIFS(TableRefills3[discountinuation_flag], TableRefills3[patient_id], A1648)</f>
        <v>0</v>
      </c>
      <c r="K1648" s="1">
        <f>_xlfn.MINIFS(C:C,A:A,TableRefills3[[#This Row],[patient_id]])</f>
        <v>45829</v>
      </c>
      <c r="L1648" s="1">
        <f>TableRefills3[[#This Row],[refill_date]]+TableRefills3[[#This Row],[quantity_days]]</f>
        <v>45869</v>
      </c>
    </row>
    <row r="1649" spans="1:12" x14ac:dyDescent="0.25">
      <c r="A1649" t="s">
        <v>368</v>
      </c>
      <c r="B1649" t="s">
        <v>3062</v>
      </c>
      <c r="C1649" s="1">
        <v>45868</v>
      </c>
      <c r="D1649" s="9">
        <f t="shared" si="50"/>
        <v>3</v>
      </c>
      <c r="E1649">
        <v>21</v>
      </c>
      <c r="F1649" s="1">
        <f t="shared" si="51"/>
        <v>45848</v>
      </c>
      <c r="G1649" s="1">
        <f>IF(TableRefills3[[#This Row],[prev_refill_days]]="","",TableRefills3[[#This Row],[prev_refill_days]]+TableRefills3[[#This Row],[quantity_days]])</f>
        <v>45869</v>
      </c>
      <c r="H1649">
        <f>IF(TableRefills3[[#This Row],[prev_refill_end]]="","",TableRefills3[[#This Row],[refill_date]]-TableRefills3[[#This Row],[prev_refill_end]])</f>
        <v>-1</v>
      </c>
      <c r="I1649">
        <f>IF(TableRefills3[[#This Row],[gap_days]]="",0,IF(TableRefills3[[#This Row],[gap_days]]&gt;30,1,0))</f>
        <v>0</v>
      </c>
      <c r="J1649">
        <f>_xlfn.MAXIFS(TableRefills3[discountinuation_flag], TableRefills3[patient_id], A1649)</f>
        <v>0</v>
      </c>
      <c r="K1649" s="1">
        <f>_xlfn.MINIFS(C:C,A:A,TableRefills3[[#This Row],[patient_id]])</f>
        <v>45829</v>
      </c>
      <c r="L1649" s="1">
        <f>TableRefills3[[#This Row],[refill_date]]+TableRefills3[[#This Row],[quantity_days]]</f>
        <v>45889</v>
      </c>
    </row>
    <row r="1650" spans="1:12" x14ac:dyDescent="0.25">
      <c r="A1650" t="s">
        <v>368</v>
      </c>
      <c r="B1650" t="s">
        <v>3062</v>
      </c>
      <c r="C1650" s="1">
        <v>45890</v>
      </c>
      <c r="D1650" s="9">
        <f t="shared" si="50"/>
        <v>4</v>
      </c>
      <c r="E1650">
        <v>21</v>
      </c>
      <c r="F1650" s="1">
        <f t="shared" si="51"/>
        <v>45868</v>
      </c>
      <c r="G1650" s="1">
        <f>IF(TableRefills3[[#This Row],[prev_refill_days]]="","",TableRefills3[[#This Row],[prev_refill_days]]+TableRefills3[[#This Row],[quantity_days]])</f>
        <v>45889</v>
      </c>
      <c r="H1650">
        <f>IF(TableRefills3[[#This Row],[prev_refill_end]]="","",TableRefills3[[#This Row],[refill_date]]-TableRefills3[[#This Row],[prev_refill_end]])</f>
        <v>1</v>
      </c>
      <c r="I1650">
        <f>IF(TableRefills3[[#This Row],[gap_days]]="",0,IF(TableRefills3[[#This Row],[gap_days]]&gt;30,1,0))</f>
        <v>0</v>
      </c>
      <c r="J1650">
        <f>_xlfn.MAXIFS(TableRefills3[discountinuation_flag], TableRefills3[patient_id], A1650)</f>
        <v>0</v>
      </c>
      <c r="K1650" s="1">
        <f>_xlfn.MINIFS(C:C,A:A,TableRefills3[[#This Row],[patient_id]])</f>
        <v>45829</v>
      </c>
      <c r="L1650" s="1">
        <f>TableRefills3[[#This Row],[refill_date]]+TableRefills3[[#This Row],[quantity_days]]</f>
        <v>45911</v>
      </c>
    </row>
    <row r="1651" spans="1:12" x14ac:dyDescent="0.25">
      <c r="A1651" t="s">
        <v>369</v>
      </c>
      <c r="B1651" t="s">
        <v>3067</v>
      </c>
      <c r="C1651" s="1">
        <v>45683</v>
      </c>
      <c r="D1651" s="9">
        <f t="shared" si="50"/>
        <v>1</v>
      </c>
      <c r="E1651">
        <v>21</v>
      </c>
      <c r="F1651" s="1" t="str">
        <f t="shared" si="51"/>
        <v/>
      </c>
      <c r="G1651" s="1" t="str">
        <f>IF(TableRefills3[[#This Row],[prev_refill_days]]="","",TableRefills3[[#This Row],[prev_refill_days]]+TableRefills3[[#This Row],[quantity_days]])</f>
        <v/>
      </c>
      <c r="H1651" t="str">
        <f>IF(TableRefills3[[#This Row],[prev_refill_end]]="","",TableRefills3[[#This Row],[refill_date]]-TableRefills3[[#This Row],[prev_refill_end]])</f>
        <v/>
      </c>
      <c r="I1651">
        <f>IF(TableRefills3[[#This Row],[gap_days]]="",0,IF(TableRefills3[[#This Row],[gap_days]]&gt;30,1,0))</f>
        <v>0</v>
      </c>
      <c r="J1651">
        <f>_xlfn.MAXIFS(TableRefills3[discountinuation_flag], TableRefills3[patient_id], A1651)</f>
        <v>0</v>
      </c>
      <c r="K1651" s="1">
        <f>_xlfn.MINIFS(C:C,A:A,TableRefills3[[#This Row],[patient_id]])</f>
        <v>45683</v>
      </c>
      <c r="L1651" s="1">
        <f>TableRefills3[[#This Row],[refill_date]]+TableRefills3[[#This Row],[quantity_days]]</f>
        <v>45704</v>
      </c>
    </row>
    <row r="1652" spans="1:12" x14ac:dyDescent="0.25">
      <c r="A1652" t="s">
        <v>369</v>
      </c>
      <c r="B1652" t="s">
        <v>3067</v>
      </c>
      <c r="C1652" s="1">
        <v>45701</v>
      </c>
      <c r="D1652" s="9">
        <f t="shared" si="50"/>
        <v>2</v>
      </c>
      <c r="E1652">
        <v>21</v>
      </c>
      <c r="F1652" s="1">
        <f t="shared" si="51"/>
        <v>45683</v>
      </c>
      <c r="G1652" s="1">
        <f>IF(TableRefills3[[#This Row],[prev_refill_days]]="","",TableRefills3[[#This Row],[prev_refill_days]]+TableRefills3[[#This Row],[quantity_days]])</f>
        <v>45704</v>
      </c>
      <c r="H1652">
        <f>IF(TableRefills3[[#This Row],[prev_refill_end]]="","",TableRefills3[[#This Row],[refill_date]]-TableRefills3[[#This Row],[prev_refill_end]])</f>
        <v>-3</v>
      </c>
      <c r="I1652">
        <f>IF(TableRefills3[[#This Row],[gap_days]]="",0,IF(TableRefills3[[#This Row],[gap_days]]&gt;30,1,0))</f>
        <v>0</v>
      </c>
      <c r="J1652">
        <f>_xlfn.MAXIFS(TableRefills3[discountinuation_flag], TableRefills3[patient_id], A1652)</f>
        <v>0</v>
      </c>
      <c r="K1652" s="1">
        <f>_xlfn.MINIFS(C:C,A:A,TableRefills3[[#This Row],[patient_id]])</f>
        <v>45683</v>
      </c>
      <c r="L1652" s="1">
        <f>TableRefills3[[#This Row],[refill_date]]+TableRefills3[[#This Row],[quantity_days]]</f>
        <v>45722</v>
      </c>
    </row>
    <row r="1653" spans="1:12" x14ac:dyDescent="0.25">
      <c r="A1653" t="s">
        <v>369</v>
      </c>
      <c r="B1653" t="s">
        <v>3067</v>
      </c>
      <c r="C1653" s="1">
        <v>45722</v>
      </c>
      <c r="D1653" s="9">
        <f t="shared" si="50"/>
        <v>3</v>
      </c>
      <c r="E1653">
        <v>21</v>
      </c>
      <c r="F1653" s="1">
        <f t="shared" si="51"/>
        <v>45701</v>
      </c>
      <c r="G1653" s="1">
        <f>IF(TableRefills3[[#This Row],[prev_refill_days]]="","",TableRefills3[[#This Row],[prev_refill_days]]+TableRefills3[[#This Row],[quantity_days]])</f>
        <v>45722</v>
      </c>
      <c r="H1653">
        <f>IF(TableRefills3[[#This Row],[prev_refill_end]]="","",TableRefills3[[#This Row],[refill_date]]-TableRefills3[[#This Row],[prev_refill_end]])</f>
        <v>0</v>
      </c>
      <c r="I1653">
        <f>IF(TableRefills3[[#This Row],[gap_days]]="",0,IF(TableRefills3[[#This Row],[gap_days]]&gt;30,1,0))</f>
        <v>0</v>
      </c>
      <c r="J1653">
        <f>_xlfn.MAXIFS(TableRefills3[discountinuation_flag], TableRefills3[patient_id], A1653)</f>
        <v>0</v>
      </c>
      <c r="K1653" s="1">
        <f>_xlfn.MINIFS(C:C,A:A,TableRefills3[[#This Row],[patient_id]])</f>
        <v>45683</v>
      </c>
      <c r="L1653" s="1">
        <f>TableRefills3[[#This Row],[refill_date]]+TableRefills3[[#This Row],[quantity_days]]</f>
        <v>45743</v>
      </c>
    </row>
    <row r="1654" spans="1:12" x14ac:dyDescent="0.25">
      <c r="A1654" t="s">
        <v>369</v>
      </c>
      <c r="B1654" t="s">
        <v>3067</v>
      </c>
      <c r="C1654" s="1">
        <v>45741</v>
      </c>
      <c r="D1654" s="9">
        <f t="shared" si="50"/>
        <v>4</v>
      </c>
      <c r="E1654">
        <v>21</v>
      </c>
      <c r="F1654" s="1">
        <f t="shared" si="51"/>
        <v>45722</v>
      </c>
      <c r="G1654" s="1">
        <f>IF(TableRefills3[[#This Row],[prev_refill_days]]="","",TableRefills3[[#This Row],[prev_refill_days]]+TableRefills3[[#This Row],[quantity_days]])</f>
        <v>45743</v>
      </c>
      <c r="H1654">
        <f>IF(TableRefills3[[#This Row],[prev_refill_end]]="","",TableRefills3[[#This Row],[refill_date]]-TableRefills3[[#This Row],[prev_refill_end]])</f>
        <v>-2</v>
      </c>
      <c r="I1654">
        <f>IF(TableRefills3[[#This Row],[gap_days]]="",0,IF(TableRefills3[[#This Row],[gap_days]]&gt;30,1,0))</f>
        <v>0</v>
      </c>
      <c r="J1654">
        <f>_xlfn.MAXIFS(TableRefills3[discountinuation_flag], TableRefills3[patient_id], A1654)</f>
        <v>0</v>
      </c>
      <c r="K1654" s="1">
        <f>_xlfn.MINIFS(C:C,A:A,TableRefills3[[#This Row],[patient_id]])</f>
        <v>45683</v>
      </c>
      <c r="L1654" s="1">
        <f>TableRefills3[[#This Row],[refill_date]]+TableRefills3[[#This Row],[quantity_days]]</f>
        <v>45762</v>
      </c>
    </row>
    <row r="1655" spans="1:12" x14ac:dyDescent="0.25">
      <c r="A1655" t="s">
        <v>369</v>
      </c>
      <c r="B1655" t="s">
        <v>3067</v>
      </c>
      <c r="C1655" s="1">
        <v>45762</v>
      </c>
      <c r="D1655" s="9">
        <f t="shared" si="50"/>
        <v>5</v>
      </c>
      <c r="E1655">
        <v>21</v>
      </c>
      <c r="F1655" s="1">
        <f t="shared" si="51"/>
        <v>45741</v>
      </c>
      <c r="G1655" s="1">
        <f>IF(TableRefills3[[#This Row],[prev_refill_days]]="","",TableRefills3[[#This Row],[prev_refill_days]]+TableRefills3[[#This Row],[quantity_days]])</f>
        <v>45762</v>
      </c>
      <c r="H1655">
        <f>IF(TableRefills3[[#This Row],[prev_refill_end]]="","",TableRefills3[[#This Row],[refill_date]]-TableRefills3[[#This Row],[prev_refill_end]])</f>
        <v>0</v>
      </c>
      <c r="I1655">
        <f>IF(TableRefills3[[#This Row],[gap_days]]="",0,IF(TableRefills3[[#This Row],[gap_days]]&gt;30,1,0))</f>
        <v>0</v>
      </c>
      <c r="J1655">
        <f>_xlfn.MAXIFS(TableRefills3[discountinuation_flag], TableRefills3[patient_id], A1655)</f>
        <v>0</v>
      </c>
      <c r="K1655" s="1">
        <f>_xlfn.MINIFS(C:C,A:A,TableRefills3[[#This Row],[patient_id]])</f>
        <v>45683</v>
      </c>
      <c r="L1655" s="1">
        <f>TableRefills3[[#This Row],[refill_date]]+TableRefills3[[#This Row],[quantity_days]]</f>
        <v>45783</v>
      </c>
    </row>
    <row r="1656" spans="1:12" x14ac:dyDescent="0.25">
      <c r="A1656" t="s">
        <v>370</v>
      </c>
      <c r="B1656" t="s">
        <v>3073</v>
      </c>
      <c r="C1656" s="1">
        <v>45816</v>
      </c>
      <c r="D1656" s="9">
        <f t="shared" si="50"/>
        <v>1</v>
      </c>
      <c r="E1656">
        <v>30</v>
      </c>
      <c r="F1656" s="1" t="str">
        <f t="shared" si="51"/>
        <v/>
      </c>
      <c r="G1656" s="1" t="str">
        <f>IF(TableRefills3[[#This Row],[prev_refill_days]]="","",TableRefills3[[#This Row],[prev_refill_days]]+TableRefills3[[#This Row],[quantity_days]])</f>
        <v/>
      </c>
      <c r="H1656" t="str">
        <f>IF(TableRefills3[[#This Row],[prev_refill_end]]="","",TableRefills3[[#This Row],[refill_date]]-TableRefills3[[#This Row],[prev_refill_end]])</f>
        <v/>
      </c>
      <c r="I1656">
        <f>IF(TableRefills3[[#This Row],[gap_days]]="",0,IF(TableRefills3[[#This Row],[gap_days]]&gt;30,1,0))</f>
        <v>0</v>
      </c>
      <c r="J1656">
        <f>_xlfn.MAXIFS(TableRefills3[discountinuation_flag], TableRefills3[patient_id], A1656)</f>
        <v>0</v>
      </c>
      <c r="K1656" s="1">
        <f>_xlfn.MINIFS(C:C,A:A,TableRefills3[[#This Row],[patient_id]])</f>
        <v>45816</v>
      </c>
      <c r="L1656" s="1">
        <f>TableRefills3[[#This Row],[refill_date]]+TableRefills3[[#This Row],[quantity_days]]</f>
        <v>45846</v>
      </c>
    </row>
    <row r="1657" spans="1:12" x14ac:dyDescent="0.25">
      <c r="A1657" t="s">
        <v>370</v>
      </c>
      <c r="B1657" t="s">
        <v>3073</v>
      </c>
      <c r="C1657" s="1">
        <v>45849</v>
      </c>
      <c r="D1657" s="9">
        <f t="shared" si="50"/>
        <v>2</v>
      </c>
      <c r="E1657">
        <v>30</v>
      </c>
      <c r="F1657" s="1">
        <f t="shared" si="51"/>
        <v>45816</v>
      </c>
      <c r="G1657" s="1">
        <f>IF(TableRefills3[[#This Row],[prev_refill_days]]="","",TableRefills3[[#This Row],[prev_refill_days]]+TableRefills3[[#This Row],[quantity_days]])</f>
        <v>45846</v>
      </c>
      <c r="H1657">
        <f>IF(TableRefills3[[#This Row],[prev_refill_end]]="","",TableRefills3[[#This Row],[refill_date]]-TableRefills3[[#This Row],[prev_refill_end]])</f>
        <v>3</v>
      </c>
      <c r="I1657">
        <f>IF(TableRefills3[[#This Row],[gap_days]]="",0,IF(TableRefills3[[#This Row],[gap_days]]&gt;30,1,0))</f>
        <v>0</v>
      </c>
      <c r="J1657">
        <f>_xlfn.MAXIFS(TableRefills3[discountinuation_flag], TableRefills3[patient_id], A1657)</f>
        <v>0</v>
      </c>
      <c r="K1657" s="1">
        <f>_xlfn.MINIFS(C:C,A:A,TableRefills3[[#This Row],[patient_id]])</f>
        <v>45816</v>
      </c>
      <c r="L1657" s="1">
        <f>TableRefills3[[#This Row],[refill_date]]+TableRefills3[[#This Row],[quantity_days]]</f>
        <v>45879</v>
      </c>
    </row>
    <row r="1658" spans="1:12" x14ac:dyDescent="0.25">
      <c r="A1658" t="s">
        <v>370</v>
      </c>
      <c r="B1658" t="s">
        <v>3073</v>
      </c>
      <c r="C1658" s="1">
        <v>45876</v>
      </c>
      <c r="D1658" s="9">
        <f t="shared" si="50"/>
        <v>3</v>
      </c>
      <c r="E1658">
        <v>30</v>
      </c>
      <c r="F1658" s="1">
        <f t="shared" si="51"/>
        <v>45849</v>
      </c>
      <c r="G1658" s="1">
        <f>IF(TableRefills3[[#This Row],[prev_refill_days]]="","",TableRefills3[[#This Row],[prev_refill_days]]+TableRefills3[[#This Row],[quantity_days]])</f>
        <v>45879</v>
      </c>
      <c r="H1658">
        <f>IF(TableRefills3[[#This Row],[prev_refill_end]]="","",TableRefills3[[#This Row],[refill_date]]-TableRefills3[[#This Row],[prev_refill_end]])</f>
        <v>-3</v>
      </c>
      <c r="I1658">
        <f>IF(TableRefills3[[#This Row],[gap_days]]="",0,IF(TableRefills3[[#This Row],[gap_days]]&gt;30,1,0))</f>
        <v>0</v>
      </c>
      <c r="J1658">
        <f>_xlfn.MAXIFS(TableRefills3[discountinuation_flag], TableRefills3[patient_id], A1658)</f>
        <v>0</v>
      </c>
      <c r="K1658" s="1">
        <f>_xlfn.MINIFS(C:C,A:A,TableRefills3[[#This Row],[patient_id]])</f>
        <v>45816</v>
      </c>
      <c r="L1658" s="1">
        <f>TableRefills3[[#This Row],[refill_date]]+TableRefills3[[#This Row],[quantity_days]]</f>
        <v>45906</v>
      </c>
    </row>
    <row r="1659" spans="1:12" x14ac:dyDescent="0.25">
      <c r="A1659" t="s">
        <v>370</v>
      </c>
      <c r="B1659" t="s">
        <v>3073</v>
      </c>
      <c r="C1659" s="1">
        <v>45906</v>
      </c>
      <c r="D1659" s="9">
        <f t="shared" si="50"/>
        <v>4</v>
      </c>
      <c r="E1659">
        <v>30</v>
      </c>
      <c r="F1659" s="1">
        <f t="shared" si="51"/>
        <v>45876</v>
      </c>
      <c r="G1659" s="1">
        <f>IF(TableRefills3[[#This Row],[prev_refill_days]]="","",TableRefills3[[#This Row],[prev_refill_days]]+TableRefills3[[#This Row],[quantity_days]])</f>
        <v>45906</v>
      </c>
      <c r="H1659">
        <f>IF(TableRefills3[[#This Row],[prev_refill_end]]="","",TableRefills3[[#This Row],[refill_date]]-TableRefills3[[#This Row],[prev_refill_end]])</f>
        <v>0</v>
      </c>
      <c r="I1659">
        <f>IF(TableRefills3[[#This Row],[gap_days]]="",0,IF(TableRefills3[[#This Row],[gap_days]]&gt;30,1,0))</f>
        <v>0</v>
      </c>
      <c r="J1659">
        <f>_xlfn.MAXIFS(TableRefills3[discountinuation_flag], TableRefills3[patient_id], A1659)</f>
        <v>0</v>
      </c>
      <c r="K1659" s="1">
        <f>_xlfn.MINIFS(C:C,A:A,TableRefills3[[#This Row],[patient_id]])</f>
        <v>45816</v>
      </c>
      <c r="L1659" s="1">
        <f>TableRefills3[[#This Row],[refill_date]]+TableRefills3[[#This Row],[quantity_days]]</f>
        <v>45936</v>
      </c>
    </row>
    <row r="1660" spans="1:12" x14ac:dyDescent="0.25">
      <c r="A1660" t="s">
        <v>370</v>
      </c>
      <c r="B1660" t="s">
        <v>3073</v>
      </c>
      <c r="C1660" s="1">
        <v>45939</v>
      </c>
      <c r="D1660" s="9">
        <f t="shared" si="50"/>
        <v>5</v>
      </c>
      <c r="E1660">
        <v>30</v>
      </c>
      <c r="F1660" s="1">
        <f t="shared" si="51"/>
        <v>45906</v>
      </c>
      <c r="G1660" s="1">
        <f>IF(TableRefills3[[#This Row],[prev_refill_days]]="","",TableRefills3[[#This Row],[prev_refill_days]]+TableRefills3[[#This Row],[quantity_days]])</f>
        <v>45936</v>
      </c>
      <c r="H1660">
        <f>IF(TableRefills3[[#This Row],[prev_refill_end]]="","",TableRefills3[[#This Row],[refill_date]]-TableRefills3[[#This Row],[prev_refill_end]])</f>
        <v>3</v>
      </c>
      <c r="I1660">
        <f>IF(TableRefills3[[#This Row],[gap_days]]="",0,IF(TableRefills3[[#This Row],[gap_days]]&gt;30,1,0))</f>
        <v>0</v>
      </c>
      <c r="J1660">
        <f>_xlfn.MAXIFS(TableRefills3[discountinuation_flag], TableRefills3[patient_id], A1660)</f>
        <v>0</v>
      </c>
      <c r="K1660" s="1">
        <f>_xlfn.MINIFS(C:C,A:A,TableRefills3[[#This Row],[patient_id]])</f>
        <v>45816</v>
      </c>
      <c r="L1660" s="1">
        <f>TableRefills3[[#This Row],[refill_date]]+TableRefills3[[#This Row],[quantity_days]]</f>
        <v>45969</v>
      </c>
    </row>
    <row r="1661" spans="1:12" x14ac:dyDescent="0.25">
      <c r="A1661" t="s">
        <v>370</v>
      </c>
      <c r="B1661" t="s">
        <v>3073</v>
      </c>
      <c r="C1661" s="1">
        <v>45970</v>
      </c>
      <c r="D1661" s="9">
        <f t="shared" si="50"/>
        <v>6</v>
      </c>
      <c r="E1661">
        <v>30</v>
      </c>
      <c r="F1661" s="1">
        <f t="shared" si="51"/>
        <v>45939</v>
      </c>
      <c r="G1661" s="1">
        <f>IF(TableRefills3[[#This Row],[prev_refill_days]]="","",TableRefills3[[#This Row],[prev_refill_days]]+TableRefills3[[#This Row],[quantity_days]])</f>
        <v>45969</v>
      </c>
      <c r="H1661">
        <f>IF(TableRefills3[[#This Row],[prev_refill_end]]="","",TableRefills3[[#This Row],[refill_date]]-TableRefills3[[#This Row],[prev_refill_end]])</f>
        <v>1</v>
      </c>
      <c r="I1661">
        <f>IF(TableRefills3[[#This Row],[gap_days]]="",0,IF(TableRefills3[[#This Row],[gap_days]]&gt;30,1,0))</f>
        <v>0</v>
      </c>
      <c r="J1661">
        <f>_xlfn.MAXIFS(TableRefills3[discountinuation_flag], TableRefills3[patient_id], A1661)</f>
        <v>0</v>
      </c>
      <c r="K1661" s="1">
        <f>_xlfn.MINIFS(C:C,A:A,TableRefills3[[#This Row],[patient_id]])</f>
        <v>45816</v>
      </c>
      <c r="L1661" s="1">
        <f>TableRefills3[[#This Row],[refill_date]]+TableRefills3[[#This Row],[quantity_days]]</f>
        <v>46000</v>
      </c>
    </row>
    <row r="1662" spans="1:12" x14ac:dyDescent="0.25">
      <c r="A1662" t="s">
        <v>371</v>
      </c>
      <c r="B1662" t="s">
        <v>3080</v>
      </c>
      <c r="C1662" s="1">
        <v>45707</v>
      </c>
      <c r="D1662" s="9">
        <f t="shared" si="50"/>
        <v>1</v>
      </c>
      <c r="E1662">
        <v>30</v>
      </c>
      <c r="F1662" s="1" t="str">
        <f t="shared" si="51"/>
        <v/>
      </c>
      <c r="G1662" s="1" t="str">
        <f>IF(TableRefills3[[#This Row],[prev_refill_days]]="","",TableRefills3[[#This Row],[prev_refill_days]]+TableRefills3[[#This Row],[quantity_days]])</f>
        <v/>
      </c>
      <c r="H1662" t="str">
        <f>IF(TableRefills3[[#This Row],[prev_refill_end]]="","",TableRefills3[[#This Row],[refill_date]]-TableRefills3[[#This Row],[prev_refill_end]])</f>
        <v/>
      </c>
      <c r="I1662">
        <f>IF(TableRefills3[[#This Row],[gap_days]]="",0,IF(TableRefills3[[#This Row],[gap_days]]&gt;30,1,0))</f>
        <v>0</v>
      </c>
      <c r="J1662">
        <f>_xlfn.MAXIFS(TableRefills3[discountinuation_flag], TableRefills3[patient_id], A1662)</f>
        <v>0</v>
      </c>
      <c r="K1662" s="1">
        <f>_xlfn.MINIFS(C:C,A:A,TableRefills3[[#This Row],[patient_id]])</f>
        <v>45707</v>
      </c>
      <c r="L1662" s="1">
        <f>TableRefills3[[#This Row],[refill_date]]+TableRefills3[[#This Row],[quantity_days]]</f>
        <v>45737</v>
      </c>
    </row>
    <row r="1663" spans="1:12" x14ac:dyDescent="0.25">
      <c r="A1663" t="s">
        <v>371</v>
      </c>
      <c r="B1663" t="s">
        <v>3080</v>
      </c>
      <c r="C1663" s="1">
        <v>45737</v>
      </c>
      <c r="D1663" s="9">
        <f t="shared" si="50"/>
        <v>2</v>
      </c>
      <c r="E1663">
        <v>30</v>
      </c>
      <c r="F1663" s="1">
        <f t="shared" si="51"/>
        <v>45707</v>
      </c>
      <c r="G1663" s="1">
        <f>IF(TableRefills3[[#This Row],[prev_refill_days]]="","",TableRefills3[[#This Row],[prev_refill_days]]+TableRefills3[[#This Row],[quantity_days]])</f>
        <v>45737</v>
      </c>
      <c r="H1663">
        <f>IF(TableRefills3[[#This Row],[prev_refill_end]]="","",TableRefills3[[#This Row],[refill_date]]-TableRefills3[[#This Row],[prev_refill_end]])</f>
        <v>0</v>
      </c>
      <c r="I1663">
        <f>IF(TableRefills3[[#This Row],[gap_days]]="",0,IF(TableRefills3[[#This Row],[gap_days]]&gt;30,1,0))</f>
        <v>0</v>
      </c>
      <c r="J1663">
        <f>_xlfn.MAXIFS(TableRefills3[discountinuation_flag], TableRefills3[patient_id], A1663)</f>
        <v>0</v>
      </c>
      <c r="K1663" s="1">
        <f>_xlfn.MINIFS(C:C,A:A,TableRefills3[[#This Row],[patient_id]])</f>
        <v>45707</v>
      </c>
      <c r="L1663" s="1">
        <f>TableRefills3[[#This Row],[refill_date]]+TableRefills3[[#This Row],[quantity_days]]</f>
        <v>45767</v>
      </c>
    </row>
    <row r="1664" spans="1:12" x14ac:dyDescent="0.25">
      <c r="A1664" t="s">
        <v>371</v>
      </c>
      <c r="B1664" t="s">
        <v>3080</v>
      </c>
      <c r="C1664" s="1">
        <v>45766</v>
      </c>
      <c r="D1664" s="9">
        <f t="shared" si="50"/>
        <v>3</v>
      </c>
      <c r="E1664">
        <v>30</v>
      </c>
      <c r="F1664" s="1">
        <f t="shared" si="51"/>
        <v>45737</v>
      </c>
      <c r="G1664" s="1">
        <f>IF(TableRefills3[[#This Row],[prev_refill_days]]="","",TableRefills3[[#This Row],[prev_refill_days]]+TableRefills3[[#This Row],[quantity_days]])</f>
        <v>45767</v>
      </c>
      <c r="H1664">
        <f>IF(TableRefills3[[#This Row],[prev_refill_end]]="","",TableRefills3[[#This Row],[refill_date]]-TableRefills3[[#This Row],[prev_refill_end]])</f>
        <v>-1</v>
      </c>
      <c r="I1664">
        <f>IF(TableRefills3[[#This Row],[gap_days]]="",0,IF(TableRefills3[[#This Row],[gap_days]]&gt;30,1,0))</f>
        <v>0</v>
      </c>
      <c r="J1664">
        <f>_xlfn.MAXIFS(TableRefills3[discountinuation_flag], TableRefills3[patient_id], A1664)</f>
        <v>0</v>
      </c>
      <c r="K1664" s="1">
        <f>_xlfn.MINIFS(C:C,A:A,TableRefills3[[#This Row],[patient_id]])</f>
        <v>45707</v>
      </c>
      <c r="L1664" s="1">
        <f>TableRefills3[[#This Row],[refill_date]]+TableRefills3[[#This Row],[quantity_days]]</f>
        <v>45796</v>
      </c>
    </row>
    <row r="1665" spans="1:12" x14ac:dyDescent="0.25">
      <c r="A1665" t="s">
        <v>371</v>
      </c>
      <c r="B1665" t="s">
        <v>3080</v>
      </c>
      <c r="C1665" s="1">
        <v>45795</v>
      </c>
      <c r="D1665" s="9">
        <f t="shared" si="50"/>
        <v>4</v>
      </c>
      <c r="E1665">
        <v>30</v>
      </c>
      <c r="F1665" s="1">
        <f t="shared" si="51"/>
        <v>45766</v>
      </c>
      <c r="G1665" s="1">
        <f>IF(TableRefills3[[#This Row],[prev_refill_days]]="","",TableRefills3[[#This Row],[prev_refill_days]]+TableRefills3[[#This Row],[quantity_days]])</f>
        <v>45796</v>
      </c>
      <c r="H1665">
        <f>IF(TableRefills3[[#This Row],[prev_refill_end]]="","",TableRefills3[[#This Row],[refill_date]]-TableRefills3[[#This Row],[prev_refill_end]])</f>
        <v>-1</v>
      </c>
      <c r="I1665">
        <f>IF(TableRefills3[[#This Row],[gap_days]]="",0,IF(TableRefills3[[#This Row],[gap_days]]&gt;30,1,0))</f>
        <v>0</v>
      </c>
      <c r="J1665">
        <f>_xlfn.MAXIFS(TableRefills3[discountinuation_flag], TableRefills3[patient_id], A1665)</f>
        <v>0</v>
      </c>
      <c r="K1665" s="1">
        <f>_xlfn.MINIFS(C:C,A:A,TableRefills3[[#This Row],[patient_id]])</f>
        <v>45707</v>
      </c>
      <c r="L1665" s="1">
        <f>TableRefills3[[#This Row],[refill_date]]+TableRefills3[[#This Row],[quantity_days]]</f>
        <v>45825</v>
      </c>
    </row>
    <row r="1666" spans="1:12" x14ac:dyDescent="0.25">
      <c r="A1666" t="s">
        <v>372</v>
      </c>
      <c r="B1666" t="s">
        <v>3085</v>
      </c>
      <c r="C1666" s="1">
        <v>45782</v>
      </c>
      <c r="D1666" s="9">
        <f t="shared" ref="D1666:D1729" si="52">IF(A1666=A1665, D1665+1, 1)</f>
        <v>1</v>
      </c>
      <c r="E1666">
        <v>30</v>
      </c>
      <c r="F1666" s="1" t="str">
        <f t="shared" ref="F1666:F1729" si="53">IF(A1665=A1666,C1665,"")</f>
        <v/>
      </c>
      <c r="G1666" s="1" t="str">
        <f>IF(TableRefills3[[#This Row],[prev_refill_days]]="","",TableRefills3[[#This Row],[prev_refill_days]]+TableRefills3[[#This Row],[quantity_days]])</f>
        <v/>
      </c>
      <c r="H1666" t="str">
        <f>IF(TableRefills3[[#This Row],[prev_refill_end]]="","",TableRefills3[[#This Row],[refill_date]]-TableRefills3[[#This Row],[prev_refill_end]])</f>
        <v/>
      </c>
      <c r="I1666">
        <f>IF(TableRefills3[[#This Row],[gap_days]]="",0,IF(TableRefills3[[#This Row],[gap_days]]&gt;30,1,0))</f>
        <v>0</v>
      </c>
      <c r="J1666">
        <f>_xlfn.MAXIFS(TableRefills3[discountinuation_flag], TableRefills3[patient_id], A1666)</f>
        <v>0</v>
      </c>
      <c r="K1666" s="1">
        <f>_xlfn.MINIFS(C:C,A:A,TableRefills3[[#This Row],[patient_id]])</f>
        <v>45782</v>
      </c>
      <c r="L1666" s="1">
        <f>TableRefills3[[#This Row],[refill_date]]+TableRefills3[[#This Row],[quantity_days]]</f>
        <v>45812</v>
      </c>
    </row>
    <row r="1667" spans="1:12" x14ac:dyDescent="0.25">
      <c r="A1667" t="s">
        <v>372</v>
      </c>
      <c r="B1667" t="s">
        <v>3085</v>
      </c>
      <c r="C1667" s="1">
        <v>45811</v>
      </c>
      <c r="D1667" s="9">
        <f t="shared" si="52"/>
        <v>2</v>
      </c>
      <c r="E1667">
        <v>30</v>
      </c>
      <c r="F1667" s="1">
        <f t="shared" si="53"/>
        <v>45782</v>
      </c>
      <c r="G1667" s="1">
        <f>IF(TableRefills3[[#This Row],[prev_refill_days]]="","",TableRefills3[[#This Row],[prev_refill_days]]+TableRefills3[[#This Row],[quantity_days]])</f>
        <v>45812</v>
      </c>
      <c r="H1667">
        <f>IF(TableRefills3[[#This Row],[prev_refill_end]]="","",TableRefills3[[#This Row],[refill_date]]-TableRefills3[[#This Row],[prev_refill_end]])</f>
        <v>-1</v>
      </c>
      <c r="I1667">
        <f>IF(TableRefills3[[#This Row],[gap_days]]="",0,IF(TableRefills3[[#This Row],[gap_days]]&gt;30,1,0))</f>
        <v>0</v>
      </c>
      <c r="J1667">
        <f>_xlfn.MAXIFS(TableRefills3[discountinuation_flag], TableRefills3[patient_id], A1667)</f>
        <v>0</v>
      </c>
      <c r="K1667" s="1">
        <f>_xlfn.MINIFS(C:C,A:A,TableRefills3[[#This Row],[patient_id]])</f>
        <v>45782</v>
      </c>
      <c r="L1667" s="1">
        <f>TableRefills3[[#This Row],[refill_date]]+TableRefills3[[#This Row],[quantity_days]]</f>
        <v>45841</v>
      </c>
    </row>
    <row r="1668" spans="1:12" x14ac:dyDescent="0.25">
      <c r="A1668" t="s">
        <v>372</v>
      </c>
      <c r="B1668" t="s">
        <v>3085</v>
      </c>
      <c r="C1668" s="1">
        <v>45843</v>
      </c>
      <c r="D1668" s="9">
        <f t="shared" si="52"/>
        <v>3</v>
      </c>
      <c r="E1668">
        <v>30</v>
      </c>
      <c r="F1668" s="1">
        <f t="shared" si="53"/>
        <v>45811</v>
      </c>
      <c r="G1668" s="1">
        <f>IF(TableRefills3[[#This Row],[prev_refill_days]]="","",TableRefills3[[#This Row],[prev_refill_days]]+TableRefills3[[#This Row],[quantity_days]])</f>
        <v>45841</v>
      </c>
      <c r="H1668">
        <f>IF(TableRefills3[[#This Row],[prev_refill_end]]="","",TableRefills3[[#This Row],[refill_date]]-TableRefills3[[#This Row],[prev_refill_end]])</f>
        <v>2</v>
      </c>
      <c r="I1668">
        <f>IF(TableRefills3[[#This Row],[gap_days]]="",0,IF(TableRefills3[[#This Row],[gap_days]]&gt;30,1,0))</f>
        <v>0</v>
      </c>
      <c r="J1668">
        <f>_xlfn.MAXIFS(TableRefills3[discountinuation_flag], TableRefills3[patient_id], A1668)</f>
        <v>0</v>
      </c>
      <c r="K1668" s="1">
        <f>_xlfn.MINIFS(C:C,A:A,TableRefills3[[#This Row],[patient_id]])</f>
        <v>45782</v>
      </c>
      <c r="L1668" s="1">
        <f>TableRefills3[[#This Row],[refill_date]]+TableRefills3[[#This Row],[quantity_days]]</f>
        <v>45873</v>
      </c>
    </row>
    <row r="1669" spans="1:12" x14ac:dyDescent="0.25">
      <c r="A1669" t="s">
        <v>372</v>
      </c>
      <c r="B1669" t="s">
        <v>3085</v>
      </c>
      <c r="C1669" s="1">
        <v>45871</v>
      </c>
      <c r="D1669" s="9">
        <f t="shared" si="52"/>
        <v>4</v>
      </c>
      <c r="E1669">
        <v>30</v>
      </c>
      <c r="F1669" s="1">
        <f t="shared" si="53"/>
        <v>45843</v>
      </c>
      <c r="G1669" s="1">
        <f>IF(TableRefills3[[#This Row],[prev_refill_days]]="","",TableRefills3[[#This Row],[prev_refill_days]]+TableRefills3[[#This Row],[quantity_days]])</f>
        <v>45873</v>
      </c>
      <c r="H1669">
        <f>IF(TableRefills3[[#This Row],[prev_refill_end]]="","",TableRefills3[[#This Row],[refill_date]]-TableRefills3[[#This Row],[prev_refill_end]])</f>
        <v>-2</v>
      </c>
      <c r="I1669">
        <f>IF(TableRefills3[[#This Row],[gap_days]]="",0,IF(TableRefills3[[#This Row],[gap_days]]&gt;30,1,0))</f>
        <v>0</v>
      </c>
      <c r="J1669">
        <f>_xlfn.MAXIFS(TableRefills3[discountinuation_flag], TableRefills3[patient_id], A1669)</f>
        <v>0</v>
      </c>
      <c r="K1669" s="1">
        <f>_xlfn.MINIFS(C:C,A:A,TableRefills3[[#This Row],[patient_id]])</f>
        <v>45782</v>
      </c>
      <c r="L1669" s="1">
        <f>TableRefills3[[#This Row],[refill_date]]+TableRefills3[[#This Row],[quantity_days]]</f>
        <v>45901</v>
      </c>
    </row>
    <row r="1670" spans="1:12" x14ac:dyDescent="0.25">
      <c r="A1670" t="s">
        <v>372</v>
      </c>
      <c r="B1670" t="s">
        <v>3085</v>
      </c>
      <c r="C1670" s="1">
        <v>45899</v>
      </c>
      <c r="D1670" s="9">
        <f t="shared" si="52"/>
        <v>5</v>
      </c>
      <c r="E1670">
        <v>30</v>
      </c>
      <c r="F1670" s="1">
        <f t="shared" si="53"/>
        <v>45871</v>
      </c>
      <c r="G1670" s="1">
        <f>IF(TableRefills3[[#This Row],[prev_refill_days]]="","",TableRefills3[[#This Row],[prev_refill_days]]+TableRefills3[[#This Row],[quantity_days]])</f>
        <v>45901</v>
      </c>
      <c r="H1670">
        <f>IF(TableRefills3[[#This Row],[prev_refill_end]]="","",TableRefills3[[#This Row],[refill_date]]-TableRefills3[[#This Row],[prev_refill_end]])</f>
        <v>-2</v>
      </c>
      <c r="I1670">
        <f>IF(TableRefills3[[#This Row],[gap_days]]="",0,IF(TableRefills3[[#This Row],[gap_days]]&gt;30,1,0))</f>
        <v>0</v>
      </c>
      <c r="J1670">
        <f>_xlfn.MAXIFS(TableRefills3[discountinuation_flag], TableRefills3[patient_id], A1670)</f>
        <v>0</v>
      </c>
      <c r="K1670" s="1">
        <f>_xlfn.MINIFS(C:C,A:A,TableRefills3[[#This Row],[patient_id]])</f>
        <v>45782</v>
      </c>
      <c r="L1670" s="1">
        <f>TableRefills3[[#This Row],[refill_date]]+TableRefills3[[#This Row],[quantity_days]]</f>
        <v>45929</v>
      </c>
    </row>
    <row r="1671" spans="1:12" x14ac:dyDescent="0.25">
      <c r="A1671" t="s">
        <v>372</v>
      </c>
      <c r="B1671" t="s">
        <v>3085</v>
      </c>
      <c r="C1671" s="1">
        <v>45926</v>
      </c>
      <c r="D1671" s="9">
        <f t="shared" si="52"/>
        <v>6</v>
      </c>
      <c r="E1671">
        <v>30</v>
      </c>
      <c r="F1671" s="1">
        <f t="shared" si="53"/>
        <v>45899</v>
      </c>
      <c r="G1671" s="1">
        <f>IF(TableRefills3[[#This Row],[prev_refill_days]]="","",TableRefills3[[#This Row],[prev_refill_days]]+TableRefills3[[#This Row],[quantity_days]])</f>
        <v>45929</v>
      </c>
      <c r="H1671">
        <f>IF(TableRefills3[[#This Row],[prev_refill_end]]="","",TableRefills3[[#This Row],[refill_date]]-TableRefills3[[#This Row],[prev_refill_end]])</f>
        <v>-3</v>
      </c>
      <c r="I1671">
        <f>IF(TableRefills3[[#This Row],[gap_days]]="",0,IF(TableRefills3[[#This Row],[gap_days]]&gt;30,1,0))</f>
        <v>0</v>
      </c>
      <c r="J1671">
        <f>_xlfn.MAXIFS(TableRefills3[discountinuation_flag], TableRefills3[patient_id], A1671)</f>
        <v>0</v>
      </c>
      <c r="K1671" s="1">
        <f>_xlfn.MINIFS(C:C,A:A,TableRefills3[[#This Row],[patient_id]])</f>
        <v>45782</v>
      </c>
      <c r="L1671" s="1">
        <f>TableRefills3[[#This Row],[refill_date]]+TableRefills3[[#This Row],[quantity_days]]</f>
        <v>45956</v>
      </c>
    </row>
    <row r="1672" spans="1:12" x14ac:dyDescent="0.25">
      <c r="A1672" t="s">
        <v>373</v>
      </c>
      <c r="B1672" t="s">
        <v>3092</v>
      </c>
      <c r="C1672" s="1">
        <v>45742</v>
      </c>
      <c r="D1672" s="9">
        <f t="shared" si="52"/>
        <v>1</v>
      </c>
      <c r="E1672">
        <v>30</v>
      </c>
      <c r="F1672" s="1" t="str">
        <f t="shared" si="53"/>
        <v/>
      </c>
      <c r="G1672" s="1" t="str">
        <f>IF(TableRefills3[[#This Row],[prev_refill_days]]="","",TableRefills3[[#This Row],[prev_refill_days]]+TableRefills3[[#This Row],[quantity_days]])</f>
        <v/>
      </c>
      <c r="H1672" t="str">
        <f>IF(TableRefills3[[#This Row],[prev_refill_end]]="","",TableRefills3[[#This Row],[refill_date]]-TableRefills3[[#This Row],[prev_refill_end]])</f>
        <v/>
      </c>
      <c r="I1672">
        <f>IF(TableRefills3[[#This Row],[gap_days]]="",0,IF(TableRefills3[[#This Row],[gap_days]]&gt;30,1,0))</f>
        <v>0</v>
      </c>
      <c r="J1672">
        <f>_xlfn.MAXIFS(TableRefills3[discountinuation_flag], TableRefills3[patient_id], A1672)</f>
        <v>0</v>
      </c>
      <c r="K1672" s="1">
        <f>_xlfn.MINIFS(C:C,A:A,TableRefills3[[#This Row],[patient_id]])</f>
        <v>45742</v>
      </c>
      <c r="L1672" s="1">
        <f>TableRefills3[[#This Row],[refill_date]]+TableRefills3[[#This Row],[quantity_days]]</f>
        <v>45772</v>
      </c>
    </row>
    <row r="1673" spans="1:12" x14ac:dyDescent="0.25">
      <c r="A1673" t="s">
        <v>373</v>
      </c>
      <c r="B1673" t="s">
        <v>3092</v>
      </c>
      <c r="C1673" s="1">
        <v>45772</v>
      </c>
      <c r="D1673" s="9">
        <f t="shared" si="52"/>
        <v>2</v>
      </c>
      <c r="E1673">
        <v>30</v>
      </c>
      <c r="F1673" s="1">
        <f t="shared" si="53"/>
        <v>45742</v>
      </c>
      <c r="G1673" s="1">
        <f>IF(TableRefills3[[#This Row],[prev_refill_days]]="","",TableRefills3[[#This Row],[prev_refill_days]]+TableRefills3[[#This Row],[quantity_days]])</f>
        <v>45772</v>
      </c>
      <c r="H1673">
        <f>IF(TableRefills3[[#This Row],[prev_refill_end]]="","",TableRefills3[[#This Row],[refill_date]]-TableRefills3[[#This Row],[prev_refill_end]])</f>
        <v>0</v>
      </c>
      <c r="I1673">
        <f>IF(TableRefills3[[#This Row],[gap_days]]="",0,IF(TableRefills3[[#This Row],[gap_days]]&gt;30,1,0))</f>
        <v>0</v>
      </c>
      <c r="J1673">
        <f>_xlfn.MAXIFS(TableRefills3[discountinuation_flag], TableRefills3[patient_id], A1673)</f>
        <v>0</v>
      </c>
      <c r="K1673" s="1">
        <f>_xlfn.MINIFS(C:C,A:A,TableRefills3[[#This Row],[patient_id]])</f>
        <v>45742</v>
      </c>
      <c r="L1673" s="1">
        <f>TableRefills3[[#This Row],[refill_date]]+TableRefills3[[#This Row],[quantity_days]]</f>
        <v>45802</v>
      </c>
    </row>
    <row r="1674" spans="1:12" x14ac:dyDescent="0.25">
      <c r="A1674" t="s">
        <v>373</v>
      </c>
      <c r="B1674" t="s">
        <v>3092</v>
      </c>
      <c r="C1674" s="1">
        <v>45802</v>
      </c>
      <c r="D1674" s="9">
        <f t="shared" si="52"/>
        <v>3</v>
      </c>
      <c r="E1674">
        <v>30</v>
      </c>
      <c r="F1674" s="1">
        <f t="shared" si="53"/>
        <v>45772</v>
      </c>
      <c r="G1674" s="1">
        <f>IF(TableRefills3[[#This Row],[prev_refill_days]]="","",TableRefills3[[#This Row],[prev_refill_days]]+TableRefills3[[#This Row],[quantity_days]])</f>
        <v>45802</v>
      </c>
      <c r="H1674">
        <f>IF(TableRefills3[[#This Row],[prev_refill_end]]="","",TableRefills3[[#This Row],[refill_date]]-TableRefills3[[#This Row],[prev_refill_end]])</f>
        <v>0</v>
      </c>
      <c r="I1674">
        <f>IF(TableRefills3[[#This Row],[gap_days]]="",0,IF(TableRefills3[[#This Row],[gap_days]]&gt;30,1,0))</f>
        <v>0</v>
      </c>
      <c r="J1674">
        <f>_xlfn.MAXIFS(TableRefills3[discountinuation_flag], TableRefills3[patient_id], A1674)</f>
        <v>0</v>
      </c>
      <c r="K1674" s="1">
        <f>_xlfn.MINIFS(C:C,A:A,TableRefills3[[#This Row],[patient_id]])</f>
        <v>45742</v>
      </c>
      <c r="L1674" s="1">
        <f>TableRefills3[[#This Row],[refill_date]]+TableRefills3[[#This Row],[quantity_days]]</f>
        <v>45832</v>
      </c>
    </row>
    <row r="1675" spans="1:12" x14ac:dyDescent="0.25">
      <c r="A1675" t="s">
        <v>373</v>
      </c>
      <c r="B1675" t="s">
        <v>3092</v>
      </c>
      <c r="C1675" s="1">
        <v>45832</v>
      </c>
      <c r="D1675" s="9">
        <f t="shared" si="52"/>
        <v>4</v>
      </c>
      <c r="E1675">
        <v>30</v>
      </c>
      <c r="F1675" s="1">
        <f t="shared" si="53"/>
        <v>45802</v>
      </c>
      <c r="G1675" s="1">
        <f>IF(TableRefills3[[#This Row],[prev_refill_days]]="","",TableRefills3[[#This Row],[prev_refill_days]]+TableRefills3[[#This Row],[quantity_days]])</f>
        <v>45832</v>
      </c>
      <c r="H1675">
        <f>IF(TableRefills3[[#This Row],[prev_refill_end]]="","",TableRefills3[[#This Row],[refill_date]]-TableRefills3[[#This Row],[prev_refill_end]])</f>
        <v>0</v>
      </c>
      <c r="I1675">
        <f>IF(TableRefills3[[#This Row],[gap_days]]="",0,IF(TableRefills3[[#This Row],[gap_days]]&gt;30,1,0))</f>
        <v>0</v>
      </c>
      <c r="J1675">
        <f>_xlfn.MAXIFS(TableRefills3[discountinuation_flag], TableRefills3[patient_id], A1675)</f>
        <v>0</v>
      </c>
      <c r="K1675" s="1">
        <f>_xlfn.MINIFS(C:C,A:A,TableRefills3[[#This Row],[patient_id]])</f>
        <v>45742</v>
      </c>
      <c r="L1675" s="1">
        <f>TableRefills3[[#This Row],[refill_date]]+TableRefills3[[#This Row],[quantity_days]]</f>
        <v>45862</v>
      </c>
    </row>
    <row r="1676" spans="1:12" x14ac:dyDescent="0.25">
      <c r="A1676" t="s">
        <v>373</v>
      </c>
      <c r="B1676" t="s">
        <v>3092</v>
      </c>
      <c r="C1676" s="1">
        <v>45861</v>
      </c>
      <c r="D1676" s="9">
        <f t="shared" si="52"/>
        <v>5</v>
      </c>
      <c r="E1676">
        <v>30</v>
      </c>
      <c r="F1676" s="1">
        <f t="shared" si="53"/>
        <v>45832</v>
      </c>
      <c r="G1676" s="1">
        <f>IF(TableRefills3[[#This Row],[prev_refill_days]]="","",TableRefills3[[#This Row],[prev_refill_days]]+TableRefills3[[#This Row],[quantity_days]])</f>
        <v>45862</v>
      </c>
      <c r="H1676">
        <f>IF(TableRefills3[[#This Row],[prev_refill_end]]="","",TableRefills3[[#This Row],[refill_date]]-TableRefills3[[#This Row],[prev_refill_end]])</f>
        <v>-1</v>
      </c>
      <c r="I1676">
        <f>IF(TableRefills3[[#This Row],[gap_days]]="",0,IF(TableRefills3[[#This Row],[gap_days]]&gt;30,1,0))</f>
        <v>0</v>
      </c>
      <c r="J1676">
        <f>_xlfn.MAXIFS(TableRefills3[discountinuation_flag], TableRefills3[patient_id], A1676)</f>
        <v>0</v>
      </c>
      <c r="K1676" s="1">
        <f>_xlfn.MINIFS(C:C,A:A,TableRefills3[[#This Row],[patient_id]])</f>
        <v>45742</v>
      </c>
      <c r="L1676" s="1">
        <f>TableRefills3[[#This Row],[refill_date]]+TableRefills3[[#This Row],[quantity_days]]</f>
        <v>45891</v>
      </c>
    </row>
    <row r="1677" spans="1:12" x14ac:dyDescent="0.25">
      <c r="A1677" t="s">
        <v>374</v>
      </c>
      <c r="B1677" t="s">
        <v>3098</v>
      </c>
      <c r="C1677" s="1">
        <v>45835</v>
      </c>
      <c r="D1677" s="9">
        <f t="shared" si="52"/>
        <v>1</v>
      </c>
      <c r="E1677">
        <v>21</v>
      </c>
      <c r="F1677" s="1" t="str">
        <f t="shared" si="53"/>
        <v/>
      </c>
      <c r="G1677" s="1" t="str">
        <f>IF(TableRefills3[[#This Row],[prev_refill_days]]="","",TableRefills3[[#This Row],[prev_refill_days]]+TableRefills3[[#This Row],[quantity_days]])</f>
        <v/>
      </c>
      <c r="H1677" t="str">
        <f>IF(TableRefills3[[#This Row],[prev_refill_end]]="","",TableRefills3[[#This Row],[refill_date]]-TableRefills3[[#This Row],[prev_refill_end]])</f>
        <v/>
      </c>
      <c r="I1677">
        <f>IF(TableRefills3[[#This Row],[gap_days]]="",0,IF(TableRefills3[[#This Row],[gap_days]]&gt;30,1,0))</f>
        <v>0</v>
      </c>
      <c r="J1677">
        <f>_xlfn.MAXIFS(TableRefills3[discountinuation_flag], TableRefills3[patient_id], A1677)</f>
        <v>0</v>
      </c>
      <c r="K1677" s="1">
        <f>_xlfn.MINIFS(C:C,A:A,TableRefills3[[#This Row],[patient_id]])</f>
        <v>45835</v>
      </c>
      <c r="L1677" s="1">
        <f>TableRefills3[[#This Row],[refill_date]]+TableRefills3[[#This Row],[quantity_days]]</f>
        <v>45856</v>
      </c>
    </row>
    <row r="1678" spans="1:12" x14ac:dyDescent="0.25">
      <c r="A1678" t="s">
        <v>374</v>
      </c>
      <c r="B1678" t="s">
        <v>3098</v>
      </c>
      <c r="C1678" s="1">
        <v>45857</v>
      </c>
      <c r="D1678" s="9">
        <f t="shared" si="52"/>
        <v>2</v>
      </c>
      <c r="E1678">
        <v>21</v>
      </c>
      <c r="F1678" s="1">
        <f t="shared" si="53"/>
        <v>45835</v>
      </c>
      <c r="G1678" s="1">
        <f>IF(TableRefills3[[#This Row],[prev_refill_days]]="","",TableRefills3[[#This Row],[prev_refill_days]]+TableRefills3[[#This Row],[quantity_days]])</f>
        <v>45856</v>
      </c>
      <c r="H1678">
        <f>IF(TableRefills3[[#This Row],[prev_refill_end]]="","",TableRefills3[[#This Row],[refill_date]]-TableRefills3[[#This Row],[prev_refill_end]])</f>
        <v>1</v>
      </c>
      <c r="I1678">
        <f>IF(TableRefills3[[#This Row],[gap_days]]="",0,IF(TableRefills3[[#This Row],[gap_days]]&gt;30,1,0))</f>
        <v>0</v>
      </c>
      <c r="J1678">
        <f>_xlfn.MAXIFS(TableRefills3[discountinuation_flag], TableRefills3[patient_id], A1678)</f>
        <v>0</v>
      </c>
      <c r="K1678" s="1">
        <f>_xlfn.MINIFS(C:C,A:A,TableRefills3[[#This Row],[patient_id]])</f>
        <v>45835</v>
      </c>
      <c r="L1678" s="1">
        <f>TableRefills3[[#This Row],[refill_date]]+TableRefills3[[#This Row],[quantity_days]]</f>
        <v>45878</v>
      </c>
    </row>
    <row r="1679" spans="1:12" x14ac:dyDescent="0.25">
      <c r="A1679" t="s">
        <v>374</v>
      </c>
      <c r="B1679" t="s">
        <v>3098</v>
      </c>
      <c r="C1679" s="1">
        <v>45876</v>
      </c>
      <c r="D1679" s="9">
        <f t="shared" si="52"/>
        <v>3</v>
      </c>
      <c r="E1679">
        <v>21</v>
      </c>
      <c r="F1679" s="1">
        <f t="shared" si="53"/>
        <v>45857</v>
      </c>
      <c r="G1679" s="1">
        <f>IF(TableRefills3[[#This Row],[prev_refill_days]]="","",TableRefills3[[#This Row],[prev_refill_days]]+TableRefills3[[#This Row],[quantity_days]])</f>
        <v>45878</v>
      </c>
      <c r="H1679">
        <f>IF(TableRefills3[[#This Row],[prev_refill_end]]="","",TableRefills3[[#This Row],[refill_date]]-TableRefills3[[#This Row],[prev_refill_end]])</f>
        <v>-2</v>
      </c>
      <c r="I1679">
        <f>IF(TableRefills3[[#This Row],[gap_days]]="",0,IF(TableRefills3[[#This Row],[gap_days]]&gt;30,1,0))</f>
        <v>0</v>
      </c>
      <c r="J1679">
        <f>_xlfn.MAXIFS(TableRefills3[discountinuation_flag], TableRefills3[patient_id], A1679)</f>
        <v>0</v>
      </c>
      <c r="K1679" s="1">
        <f>_xlfn.MINIFS(C:C,A:A,TableRefills3[[#This Row],[patient_id]])</f>
        <v>45835</v>
      </c>
      <c r="L1679" s="1">
        <f>TableRefills3[[#This Row],[refill_date]]+TableRefills3[[#This Row],[quantity_days]]</f>
        <v>45897</v>
      </c>
    </row>
    <row r="1680" spans="1:12" x14ac:dyDescent="0.25">
      <c r="A1680" t="s">
        <v>375</v>
      </c>
      <c r="B1680" t="s">
        <v>3102</v>
      </c>
      <c r="C1680" s="1">
        <v>45697</v>
      </c>
      <c r="D1680" s="9">
        <f t="shared" si="52"/>
        <v>1</v>
      </c>
      <c r="E1680">
        <v>30</v>
      </c>
      <c r="F1680" s="1" t="str">
        <f t="shared" si="53"/>
        <v/>
      </c>
      <c r="G1680" s="1" t="str">
        <f>IF(TableRefills3[[#This Row],[prev_refill_days]]="","",TableRefills3[[#This Row],[prev_refill_days]]+TableRefills3[[#This Row],[quantity_days]])</f>
        <v/>
      </c>
      <c r="H1680" t="str">
        <f>IF(TableRefills3[[#This Row],[prev_refill_end]]="","",TableRefills3[[#This Row],[refill_date]]-TableRefills3[[#This Row],[prev_refill_end]])</f>
        <v/>
      </c>
      <c r="I1680">
        <f>IF(TableRefills3[[#This Row],[gap_days]]="",0,IF(TableRefills3[[#This Row],[gap_days]]&gt;30,1,0))</f>
        <v>0</v>
      </c>
      <c r="J1680">
        <f>_xlfn.MAXIFS(TableRefills3[discountinuation_flag], TableRefills3[patient_id], A1680)</f>
        <v>0</v>
      </c>
      <c r="K1680" s="1">
        <f>_xlfn.MINIFS(C:C,A:A,TableRefills3[[#This Row],[patient_id]])</f>
        <v>45697</v>
      </c>
      <c r="L1680" s="1">
        <f>TableRefills3[[#This Row],[refill_date]]+TableRefills3[[#This Row],[quantity_days]]</f>
        <v>45727</v>
      </c>
    </row>
    <row r="1681" spans="1:12" x14ac:dyDescent="0.25">
      <c r="A1681" t="s">
        <v>375</v>
      </c>
      <c r="B1681" t="s">
        <v>3102</v>
      </c>
      <c r="C1681" s="1">
        <v>45729</v>
      </c>
      <c r="D1681" s="9">
        <f t="shared" si="52"/>
        <v>2</v>
      </c>
      <c r="E1681">
        <v>30</v>
      </c>
      <c r="F1681" s="1">
        <f t="shared" si="53"/>
        <v>45697</v>
      </c>
      <c r="G1681" s="1">
        <f>IF(TableRefills3[[#This Row],[prev_refill_days]]="","",TableRefills3[[#This Row],[prev_refill_days]]+TableRefills3[[#This Row],[quantity_days]])</f>
        <v>45727</v>
      </c>
      <c r="H1681">
        <f>IF(TableRefills3[[#This Row],[prev_refill_end]]="","",TableRefills3[[#This Row],[refill_date]]-TableRefills3[[#This Row],[prev_refill_end]])</f>
        <v>2</v>
      </c>
      <c r="I1681">
        <f>IF(TableRefills3[[#This Row],[gap_days]]="",0,IF(TableRefills3[[#This Row],[gap_days]]&gt;30,1,0))</f>
        <v>0</v>
      </c>
      <c r="J1681">
        <f>_xlfn.MAXIFS(TableRefills3[discountinuation_flag], TableRefills3[patient_id], A1681)</f>
        <v>0</v>
      </c>
      <c r="K1681" s="1">
        <f>_xlfn.MINIFS(C:C,A:A,TableRefills3[[#This Row],[patient_id]])</f>
        <v>45697</v>
      </c>
      <c r="L1681" s="1">
        <f>TableRefills3[[#This Row],[refill_date]]+TableRefills3[[#This Row],[quantity_days]]</f>
        <v>45759</v>
      </c>
    </row>
    <row r="1682" spans="1:12" x14ac:dyDescent="0.25">
      <c r="A1682" t="s">
        <v>375</v>
      </c>
      <c r="B1682" t="s">
        <v>3102</v>
      </c>
      <c r="C1682" s="1">
        <v>45761</v>
      </c>
      <c r="D1682" s="9">
        <f t="shared" si="52"/>
        <v>3</v>
      </c>
      <c r="E1682">
        <v>30</v>
      </c>
      <c r="F1682" s="1">
        <f t="shared" si="53"/>
        <v>45729</v>
      </c>
      <c r="G1682" s="1">
        <f>IF(TableRefills3[[#This Row],[prev_refill_days]]="","",TableRefills3[[#This Row],[prev_refill_days]]+TableRefills3[[#This Row],[quantity_days]])</f>
        <v>45759</v>
      </c>
      <c r="H1682">
        <f>IF(TableRefills3[[#This Row],[prev_refill_end]]="","",TableRefills3[[#This Row],[refill_date]]-TableRefills3[[#This Row],[prev_refill_end]])</f>
        <v>2</v>
      </c>
      <c r="I1682">
        <f>IF(TableRefills3[[#This Row],[gap_days]]="",0,IF(TableRefills3[[#This Row],[gap_days]]&gt;30,1,0))</f>
        <v>0</v>
      </c>
      <c r="J1682">
        <f>_xlfn.MAXIFS(TableRefills3[discountinuation_flag], TableRefills3[patient_id], A1682)</f>
        <v>0</v>
      </c>
      <c r="K1682" s="1">
        <f>_xlfn.MINIFS(C:C,A:A,TableRefills3[[#This Row],[patient_id]])</f>
        <v>45697</v>
      </c>
      <c r="L1682" s="1">
        <f>TableRefills3[[#This Row],[refill_date]]+TableRefills3[[#This Row],[quantity_days]]</f>
        <v>45791</v>
      </c>
    </row>
    <row r="1683" spans="1:12" x14ac:dyDescent="0.25">
      <c r="A1683" t="s">
        <v>375</v>
      </c>
      <c r="B1683" t="s">
        <v>3102</v>
      </c>
      <c r="C1683" s="1">
        <v>45793</v>
      </c>
      <c r="D1683" s="9">
        <f t="shared" si="52"/>
        <v>4</v>
      </c>
      <c r="E1683">
        <v>30</v>
      </c>
      <c r="F1683" s="1">
        <f t="shared" si="53"/>
        <v>45761</v>
      </c>
      <c r="G1683" s="1">
        <f>IF(TableRefills3[[#This Row],[prev_refill_days]]="","",TableRefills3[[#This Row],[prev_refill_days]]+TableRefills3[[#This Row],[quantity_days]])</f>
        <v>45791</v>
      </c>
      <c r="H1683">
        <f>IF(TableRefills3[[#This Row],[prev_refill_end]]="","",TableRefills3[[#This Row],[refill_date]]-TableRefills3[[#This Row],[prev_refill_end]])</f>
        <v>2</v>
      </c>
      <c r="I1683">
        <f>IF(TableRefills3[[#This Row],[gap_days]]="",0,IF(TableRefills3[[#This Row],[gap_days]]&gt;30,1,0))</f>
        <v>0</v>
      </c>
      <c r="J1683">
        <f>_xlfn.MAXIFS(TableRefills3[discountinuation_flag], TableRefills3[patient_id], A1683)</f>
        <v>0</v>
      </c>
      <c r="K1683" s="1">
        <f>_xlfn.MINIFS(C:C,A:A,TableRefills3[[#This Row],[patient_id]])</f>
        <v>45697</v>
      </c>
      <c r="L1683" s="1">
        <f>TableRefills3[[#This Row],[refill_date]]+TableRefills3[[#This Row],[quantity_days]]</f>
        <v>45823</v>
      </c>
    </row>
    <row r="1684" spans="1:12" x14ac:dyDescent="0.25">
      <c r="A1684" t="s">
        <v>375</v>
      </c>
      <c r="B1684" t="s">
        <v>3102</v>
      </c>
      <c r="C1684" s="1">
        <v>45825</v>
      </c>
      <c r="D1684" s="9">
        <f t="shared" si="52"/>
        <v>5</v>
      </c>
      <c r="E1684">
        <v>30</v>
      </c>
      <c r="F1684" s="1">
        <f t="shared" si="53"/>
        <v>45793</v>
      </c>
      <c r="G1684" s="1">
        <f>IF(TableRefills3[[#This Row],[prev_refill_days]]="","",TableRefills3[[#This Row],[prev_refill_days]]+TableRefills3[[#This Row],[quantity_days]])</f>
        <v>45823</v>
      </c>
      <c r="H1684">
        <f>IF(TableRefills3[[#This Row],[prev_refill_end]]="","",TableRefills3[[#This Row],[refill_date]]-TableRefills3[[#This Row],[prev_refill_end]])</f>
        <v>2</v>
      </c>
      <c r="I1684">
        <f>IF(TableRefills3[[#This Row],[gap_days]]="",0,IF(TableRefills3[[#This Row],[gap_days]]&gt;30,1,0))</f>
        <v>0</v>
      </c>
      <c r="J1684">
        <f>_xlfn.MAXIFS(TableRefills3[discountinuation_flag], TableRefills3[patient_id], A1684)</f>
        <v>0</v>
      </c>
      <c r="K1684" s="1">
        <f>_xlfn.MINIFS(C:C,A:A,TableRefills3[[#This Row],[patient_id]])</f>
        <v>45697</v>
      </c>
      <c r="L1684" s="1">
        <f>TableRefills3[[#This Row],[refill_date]]+TableRefills3[[#This Row],[quantity_days]]</f>
        <v>45855</v>
      </c>
    </row>
    <row r="1685" spans="1:12" x14ac:dyDescent="0.25">
      <c r="A1685" t="s">
        <v>376</v>
      </c>
      <c r="B1685" t="s">
        <v>3108</v>
      </c>
      <c r="C1685" s="1">
        <v>45803</v>
      </c>
      <c r="D1685" s="9">
        <f t="shared" si="52"/>
        <v>1</v>
      </c>
      <c r="E1685">
        <v>30</v>
      </c>
      <c r="F1685" s="1" t="str">
        <f t="shared" si="53"/>
        <v/>
      </c>
      <c r="G1685" s="1" t="str">
        <f>IF(TableRefills3[[#This Row],[prev_refill_days]]="","",TableRefills3[[#This Row],[prev_refill_days]]+TableRefills3[[#This Row],[quantity_days]])</f>
        <v/>
      </c>
      <c r="H1685" t="str">
        <f>IF(TableRefills3[[#This Row],[prev_refill_end]]="","",TableRefills3[[#This Row],[refill_date]]-TableRefills3[[#This Row],[prev_refill_end]])</f>
        <v/>
      </c>
      <c r="I1685">
        <f>IF(TableRefills3[[#This Row],[gap_days]]="",0,IF(TableRefills3[[#This Row],[gap_days]]&gt;30,1,0))</f>
        <v>0</v>
      </c>
      <c r="J1685">
        <f>_xlfn.MAXIFS(TableRefills3[discountinuation_flag], TableRefills3[patient_id], A1685)</f>
        <v>0</v>
      </c>
      <c r="K1685" s="1">
        <f>_xlfn.MINIFS(C:C,A:A,TableRefills3[[#This Row],[patient_id]])</f>
        <v>45803</v>
      </c>
      <c r="L1685" s="1">
        <f>TableRefills3[[#This Row],[refill_date]]+TableRefills3[[#This Row],[quantity_days]]</f>
        <v>45833</v>
      </c>
    </row>
    <row r="1686" spans="1:12" x14ac:dyDescent="0.25">
      <c r="A1686" t="s">
        <v>376</v>
      </c>
      <c r="B1686" t="s">
        <v>3108</v>
      </c>
      <c r="C1686" s="1">
        <v>45833</v>
      </c>
      <c r="D1686" s="9">
        <f t="shared" si="52"/>
        <v>2</v>
      </c>
      <c r="E1686">
        <v>30</v>
      </c>
      <c r="F1686" s="1">
        <f t="shared" si="53"/>
        <v>45803</v>
      </c>
      <c r="G1686" s="1">
        <f>IF(TableRefills3[[#This Row],[prev_refill_days]]="","",TableRefills3[[#This Row],[prev_refill_days]]+TableRefills3[[#This Row],[quantity_days]])</f>
        <v>45833</v>
      </c>
      <c r="H1686">
        <f>IF(TableRefills3[[#This Row],[prev_refill_end]]="","",TableRefills3[[#This Row],[refill_date]]-TableRefills3[[#This Row],[prev_refill_end]])</f>
        <v>0</v>
      </c>
      <c r="I1686">
        <f>IF(TableRefills3[[#This Row],[gap_days]]="",0,IF(TableRefills3[[#This Row],[gap_days]]&gt;30,1,0))</f>
        <v>0</v>
      </c>
      <c r="J1686">
        <f>_xlfn.MAXIFS(TableRefills3[discountinuation_flag], TableRefills3[patient_id], A1686)</f>
        <v>0</v>
      </c>
      <c r="K1686" s="1">
        <f>_xlfn.MINIFS(C:C,A:A,TableRefills3[[#This Row],[patient_id]])</f>
        <v>45803</v>
      </c>
      <c r="L1686" s="1">
        <f>TableRefills3[[#This Row],[refill_date]]+TableRefills3[[#This Row],[quantity_days]]</f>
        <v>45863</v>
      </c>
    </row>
    <row r="1687" spans="1:12" x14ac:dyDescent="0.25">
      <c r="A1687" t="s">
        <v>376</v>
      </c>
      <c r="B1687" t="s">
        <v>3108</v>
      </c>
      <c r="C1687" s="1">
        <v>45866</v>
      </c>
      <c r="D1687" s="9">
        <f t="shared" si="52"/>
        <v>3</v>
      </c>
      <c r="E1687">
        <v>30</v>
      </c>
      <c r="F1687" s="1">
        <f t="shared" si="53"/>
        <v>45833</v>
      </c>
      <c r="G1687" s="1">
        <f>IF(TableRefills3[[#This Row],[prev_refill_days]]="","",TableRefills3[[#This Row],[prev_refill_days]]+TableRefills3[[#This Row],[quantity_days]])</f>
        <v>45863</v>
      </c>
      <c r="H1687">
        <f>IF(TableRefills3[[#This Row],[prev_refill_end]]="","",TableRefills3[[#This Row],[refill_date]]-TableRefills3[[#This Row],[prev_refill_end]])</f>
        <v>3</v>
      </c>
      <c r="I1687">
        <f>IF(TableRefills3[[#This Row],[gap_days]]="",0,IF(TableRefills3[[#This Row],[gap_days]]&gt;30,1,0))</f>
        <v>0</v>
      </c>
      <c r="J1687">
        <f>_xlfn.MAXIFS(TableRefills3[discountinuation_flag], TableRefills3[patient_id], A1687)</f>
        <v>0</v>
      </c>
      <c r="K1687" s="1">
        <f>_xlfn.MINIFS(C:C,A:A,TableRefills3[[#This Row],[patient_id]])</f>
        <v>45803</v>
      </c>
      <c r="L1687" s="1">
        <f>TableRefills3[[#This Row],[refill_date]]+TableRefills3[[#This Row],[quantity_days]]</f>
        <v>45896</v>
      </c>
    </row>
    <row r="1688" spans="1:12" x14ac:dyDescent="0.25">
      <c r="A1688" t="s">
        <v>376</v>
      </c>
      <c r="B1688" t="s">
        <v>3108</v>
      </c>
      <c r="C1688" s="1">
        <v>45898</v>
      </c>
      <c r="D1688" s="9">
        <f t="shared" si="52"/>
        <v>4</v>
      </c>
      <c r="E1688">
        <v>30</v>
      </c>
      <c r="F1688" s="1">
        <f t="shared" si="53"/>
        <v>45866</v>
      </c>
      <c r="G1688" s="1">
        <f>IF(TableRefills3[[#This Row],[prev_refill_days]]="","",TableRefills3[[#This Row],[prev_refill_days]]+TableRefills3[[#This Row],[quantity_days]])</f>
        <v>45896</v>
      </c>
      <c r="H1688">
        <f>IF(TableRefills3[[#This Row],[prev_refill_end]]="","",TableRefills3[[#This Row],[refill_date]]-TableRefills3[[#This Row],[prev_refill_end]])</f>
        <v>2</v>
      </c>
      <c r="I1688">
        <f>IF(TableRefills3[[#This Row],[gap_days]]="",0,IF(TableRefills3[[#This Row],[gap_days]]&gt;30,1,0))</f>
        <v>0</v>
      </c>
      <c r="J1688">
        <f>_xlfn.MAXIFS(TableRefills3[discountinuation_flag], TableRefills3[patient_id], A1688)</f>
        <v>0</v>
      </c>
      <c r="K1688" s="1">
        <f>_xlfn.MINIFS(C:C,A:A,TableRefills3[[#This Row],[patient_id]])</f>
        <v>45803</v>
      </c>
      <c r="L1688" s="1">
        <f>TableRefills3[[#This Row],[refill_date]]+TableRefills3[[#This Row],[quantity_days]]</f>
        <v>45928</v>
      </c>
    </row>
    <row r="1689" spans="1:12" x14ac:dyDescent="0.25">
      <c r="A1689" t="s">
        <v>377</v>
      </c>
      <c r="B1689" t="s">
        <v>3113</v>
      </c>
      <c r="C1689" s="1">
        <v>45738</v>
      </c>
      <c r="D1689" s="9">
        <f t="shared" si="52"/>
        <v>1</v>
      </c>
      <c r="E1689">
        <v>30</v>
      </c>
      <c r="F1689" s="1" t="str">
        <f t="shared" si="53"/>
        <v/>
      </c>
      <c r="G1689" s="1" t="str">
        <f>IF(TableRefills3[[#This Row],[prev_refill_days]]="","",TableRefills3[[#This Row],[prev_refill_days]]+TableRefills3[[#This Row],[quantity_days]])</f>
        <v/>
      </c>
      <c r="H1689" t="str">
        <f>IF(TableRefills3[[#This Row],[prev_refill_end]]="","",TableRefills3[[#This Row],[refill_date]]-TableRefills3[[#This Row],[prev_refill_end]])</f>
        <v/>
      </c>
      <c r="I1689">
        <f>IF(TableRefills3[[#This Row],[gap_days]]="",0,IF(TableRefills3[[#This Row],[gap_days]]&gt;30,1,0))</f>
        <v>0</v>
      </c>
      <c r="J1689">
        <f>_xlfn.MAXIFS(TableRefills3[discountinuation_flag], TableRefills3[patient_id], A1689)</f>
        <v>0</v>
      </c>
      <c r="K1689" s="1">
        <f>_xlfn.MINIFS(C:C,A:A,TableRefills3[[#This Row],[patient_id]])</f>
        <v>45738</v>
      </c>
      <c r="L1689" s="1">
        <f>TableRefills3[[#This Row],[refill_date]]+TableRefills3[[#This Row],[quantity_days]]</f>
        <v>45768</v>
      </c>
    </row>
    <row r="1690" spans="1:12" x14ac:dyDescent="0.25">
      <c r="A1690" t="s">
        <v>377</v>
      </c>
      <c r="B1690" t="s">
        <v>3113</v>
      </c>
      <c r="C1690" s="1">
        <v>45769</v>
      </c>
      <c r="D1690" s="9">
        <f t="shared" si="52"/>
        <v>2</v>
      </c>
      <c r="E1690">
        <v>30</v>
      </c>
      <c r="F1690" s="1">
        <f t="shared" si="53"/>
        <v>45738</v>
      </c>
      <c r="G1690" s="1">
        <f>IF(TableRefills3[[#This Row],[prev_refill_days]]="","",TableRefills3[[#This Row],[prev_refill_days]]+TableRefills3[[#This Row],[quantity_days]])</f>
        <v>45768</v>
      </c>
      <c r="H1690">
        <f>IF(TableRefills3[[#This Row],[prev_refill_end]]="","",TableRefills3[[#This Row],[refill_date]]-TableRefills3[[#This Row],[prev_refill_end]])</f>
        <v>1</v>
      </c>
      <c r="I1690">
        <f>IF(TableRefills3[[#This Row],[gap_days]]="",0,IF(TableRefills3[[#This Row],[gap_days]]&gt;30,1,0))</f>
        <v>0</v>
      </c>
      <c r="J1690">
        <f>_xlfn.MAXIFS(TableRefills3[discountinuation_flag], TableRefills3[patient_id], A1690)</f>
        <v>0</v>
      </c>
      <c r="K1690" s="1">
        <f>_xlfn.MINIFS(C:C,A:A,TableRefills3[[#This Row],[patient_id]])</f>
        <v>45738</v>
      </c>
      <c r="L1690" s="1">
        <f>TableRefills3[[#This Row],[refill_date]]+TableRefills3[[#This Row],[quantity_days]]</f>
        <v>45799</v>
      </c>
    </row>
    <row r="1691" spans="1:12" x14ac:dyDescent="0.25">
      <c r="A1691" t="s">
        <v>377</v>
      </c>
      <c r="B1691" t="s">
        <v>3113</v>
      </c>
      <c r="C1691" s="1">
        <v>45801</v>
      </c>
      <c r="D1691" s="9">
        <f t="shared" si="52"/>
        <v>3</v>
      </c>
      <c r="E1691">
        <v>30</v>
      </c>
      <c r="F1691" s="1">
        <f t="shared" si="53"/>
        <v>45769</v>
      </c>
      <c r="G1691" s="1">
        <f>IF(TableRefills3[[#This Row],[prev_refill_days]]="","",TableRefills3[[#This Row],[prev_refill_days]]+TableRefills3[[#This Row],[quantity_days]])</f>
        <v>45799</v>
      </c>
      <c r="H1691">
        <f>IF(TableRefills3[[#This Row],[prev_refill_end]]="","",TableRefills3[[#This Row],[refill_date]]-TableRefills3[[#This Row],[prev_refill_end]])</f>
        <v>2</v>
      </c>
      <c r="I1691">
        <f>IF(TableRefills3[[#This Row],[gap_days]]="",0,IF(TableRefills3[[#This Row],[gap_days]]&gt;30,1,0))</f>
        <v>0</v>
      </c>
      <c r="J1691">
        <f>_xlfn.MAXIFS(TableRefills3[discountinuation_flag], TableRefills3[patient_id], A1691)</f>
        <v>0</v>
      </c>
      <c r="K1691" s="1">
        <f>_xlfn.MINIFS(C:C,A:A,TableRefills3[[#This Row],[patient_id]])</f>
        <v>45738</v>
      </c>
      <c r="L1691" s="1">
        <f>TableRefills3[[#This Row],[refill_date]]+TableRefills3[[#This Row],[quantity_days]]</f>
        <v>45831</v>
      </c>
    </row>
    <row r="1692" spans="1:12" x14ac:dyDescent="0.25">
      <c r="A1692" t="s">
        <v>377</v>
      </c>
      <c r="B1692" t="s">
        <v>3113</v>
      </c>
      <c r="C1692" s="1">
        <v>45830</v>
      </c>
      <c r="D1692" s="9">
        <f t="shared" si="52"/>
        <v>4</v>
      </c>
      <c r="E1692">
        <v>30</v>
      </c>
      <c r="F1692" s="1">
        <f t="shared" si="53"/>
        <v>45801</v>
      </c>
      <c r="G1692" s="1">
        <f>IF(TableRefills3[[#This Row],[prev_refill_days]]="","",TableRefills3[[#This Row],[prev_refill_days]]+TableRefills3[[#This Row],[quantity_days]])</f>
        <v>45831</v>
      </c>
      <c r="H1692">
        <f>IF(TableRefills3[[#This Row],[prev_refill_end]]="","",TableRefills3[[#This Row],[refill_date]]-TableRefills3[[#This Row],[prev_refill_end]])</f>
        <v>-1</v>
      </c>
      <c r="I1692">
        <f>IF(TableRefills3[[#This Row],[gap_days]]="",0,IF(TableRefills3[[#This Row],[gap_days]]&gt;30,1,0))</f>
        <v>0</v>
      </c>
      <c r="J1692">
        <f>_xlfn.MAXIFS(TableRefills3[discountinuation_flag], TableRefills3[patient_id], A1692)</f>
        <v>0</v>
      </c>
      <c r="K1692" s="1">
        <f>_xlfn.MINIFS(C:C,A:A,TableRefills3[[#This Row],[patient_id]])</f>
        <v>45738</v>
      </c>
      <c r="L1692" s="1">
        <f>TableRefills3[[#This Row],[refill_date]]+TableRefills3[[#This Row],[quantity_days]]</f>
        <v>45860</v>
      </c>
    </row>
    <row r="1693" spans="1:12" x14ac:dyDescent="0.25">
      <c r="A1693" t="s">
        <v>378</v>
      </c>
      <c r="B1693" t="s">
        <v>3118</v>
      </c>
      <c r="C1693" s="1">
        <v>45701</v>
      </c>
      <c r="D1693" s="9">
        <f t="shared" si="52"/>
        <v>1</v>
      </c>
      <c r="E1693">
        <v>30</v>
      </c>
      <c r="F1693" s="1" t="str">
        <f t="shared" si="53"/>
        <v/>
      </c>
      <c r="G1693" s="1" t="str">
        <f>IF(TableRefills3[[#This Row],[prev_refill_days]]="","",TableRefills3[[#This Row],[prev_refill_days]]+TableRefills3[[#This Row],[quantity_days]])</f>
        <v/>
      </c>
      <c r="H1693" t="str">
        <f>IF(TableRefills3[[#This Row],[prev_refill_end]]="","",TableRefills3[[#This Row],[refill_date]]-TableRefills3[[#This Row],[prev_refill_end]])</f>
        <v/>
      </c>
      <c r="I1693">
        <f>IF(TableRefills3[[#This Row],[gap_days]]="",0,IF(TableRefills3[[#This Row],[gap_days]]&gt;30,1,0))</f>
        <v>0</v>
      </c>
      <c r="J1693">
        <f>_xlfn.MAXIFS(TableRefills3[discountinuation_flag], TableRefills3[patient_id], A1693)</f>
        <v>0</v>
      </c>
      <c r="K1693" s="1">
        <f>_xlfn.MINIFS(C:C,A:A,TableRefills3[[#This Row],[patient_id]])</f>
        <v>45701</v>
      </c>
      <c r="L1693" s="1">
        <f>TableRefills3[[#This Row],[refill_date]]+TableRefills3[[#This Row],[quantity_days]]</f>
        <v>45731</v>
      </c>
    </row>
    <row r="1694" spans="1:12" x14ac:dyDescent="0.25">
      <c r="A1694" t="s">
        <v>378</v>
      </c>
      <c r="B1694" t="s">
        <v>3118</v>
      </c>
      <c r="C1694" s="1">
        <v>45728</v>
      </c>
      <c r="D1694" s="9">
        <f t="shared" si="52"/>
        <v>2</v>
      </c>
      <c r="E1694">
        <v>30</v>
      </c>
      <c r="F1694" s="1">
        <f t="shared" si="53"/>
        <v>45701</v>
      </c>
      <c r="G1694" s="1">
        <f>IF(TableRefills3[[#This Row],[prev_refill_days]]="","",TableRefills3[[#This Row],[prev_refill_days]]+TableRefills3[[#This Row],[quantity_days]])</f>
        <v>45731</v>
      </c>
      <c r="H1694">
        <f>IF(TableRefills3[[#This Row],[prev_refill_end]]="","",TableRefills3[[#This Row],[refill_date]]-TableRefills3[[#This Row],[prev_refill_end]])</f>
        <v>-3</v>
      </c>
      <c r="I1694">
        <f>IF(TableRefills3[[#This Row],[gap_days]]="",0,IF(TableRefills3[[#This Row],[gap_days]]&gt;30,1,0))</f>
        <v>0</v>
      </c>
      <c r="J1694">
        <f>_xlfn.MAXIFS(TableRefills3[discountinuation_flag], TableRefills3[patient_id], A1694)</f>
        <v>0</v>
      </c>
      <c r="K1694" s="1">
        <f>_xlfn.MINIFS(C:C,A:A,TableRefills3[[#This Row],[patient_id]])</f>
        <v>45701</v>
      </c>
      <c r="L1694" s="1">
        <f>TableRefills3[[#This Row],[refill_date]]+TableRefills3[[#This Row],[quantity_days]]</f>
        <v>45758</v>
      </c>
    </row>
    <row r="1695" spans="1:12" x14ac:dyDescent="0.25">
      <c r="A1695" t="s">
        <v>378</v>
      </c>
      <c r="B1695" t="s">
        <v>3118</v>
      </c>
      <c r="C1695" s="1">
        <v>45760</v>
      </c>
      <c r="D1695" s="9">
        <f t="shared" si="52"/>
        <v>3</v>
      </c>
      <c r="E1695">
        <v>30</v>
      </c>
      <c r="F1695" s="1">
        <f t="shared" si="53"/>
        <v>45728</v>
      </c>
      <c r="G1695" s="1">
        <f>IF(TableRefills3[[#This Row],[prev_refill_days]]="","",TableRefills3[[#This Row],[prev_refill_days]]+TableRefills3[[#This Row],[quantity_days]])</f>
        <v>45758</v>
      </c>
      <c r="H1695">
        <f>IF(TableRefills3[[#This Row],[prev_refill_end]]="","",TableRefills3[[#This Row],[refill_date]]-TableRefills3[[#This Row],[prev_refill_end]])</f>
        <v>2</v>
      </c>
      <c r="I1695">
        <f>IF(TableRefills3[[#This Row],[gap_days]]="",0,IF(TableRefills3[[#This Row],[gap_days]]&gt;30,1,0))</f>
        <v>0</v>
      </c>
      <c r="J1695">
        <f>_xlfn.MAXIFS(TableRefills3[discountinuation_flag], TableRefills3[patient_id], A1695)</f>
        <v>0</v>
      </c>
      <c r="K1695" s="1">
        <f>_xlfn.MINIFS(C:C,A:A,TableRefills3[[#This Row],[patient_id]])</f>
        <v>45701</v>
      </c>
      <c r="L1695" s="1">
        <f>TableRefills3[[#This Row],[refill_date]]+TableRefills3[[#This Row],[quantity_days]]</f>
        <v>45790</v>
      </c>
    </row>
    <row r="1696" spans="1:12" x14ac:dyDescent="0.25">
      <c r="A1696" t="s">
        <v>378</v>
      </c>
      <c r="B1696" t="s">
        <v>3118</v>
      </c>
      <c r="C1696" s="1">
        <v>45790</v>
      </c>
      <c r="D1696" s="9">
        <f t="shared" si="52"/>
        <v>4</v>
      </c>
      <c r="E1696">
        <v>30</v>
      </c>
      <c r="F1696" s="1">
        <f t="shared" si="53"/>
        <v>45760</v>
      </c>
      <c r="G1696" s="1">
        <f>IF(TableRefills3[[#This Row],[prev_refill_days]]="","",TableRefills3[[#This Row],[prev_refill_days]]+TableRefills3[[#This Row],[quantity_days]])</f>
        <v>45790</v>
      </c>
      <c r="H1696">
        <f>IF(TableRefills3[[#This Row],[prev_refill_end]]="","",TableRefills3[[#This Row],[refill_date]]-TableRefills3[[#This Row],[prev_refill_end]])</f>
        <v>0</v>
      </c>
      <c r="I1696">
        <f>IF(TableRefills3[[#This Row],[gap_days]]="",0,IF(TableRefills3[[#This Row],[gap_days]]&gt;30,1,0))</f>
        <v>0</v>
      </c>
      <c r="J1696">
        <f>_xlfn.MAXIFS(TableRefills3[discountinuation_flag], TableRefills3[patient_id], A1696)</f>
        <v>0</v>
      </c>
      <c r="K1696" s="1">
        <f>_xlfn.MINIFS(C:C,A:A,TableRefills3[[#This Row],[patient_id]])</f>
        <v>45701</v>
      </c>
      <c r="L1696" s="1">
        <f>TableRefills3[[#This Row],[refill_date]]+TableRefills3[[#This Row],[quantity_days]]</f>
        <v>45820</v>
      </c>
    </row>
    <row r="1697" spans="1:12" x14ac:dyDescent="0.25">
      <c r="A1697" t="s">
        <v>379</v>
      </c>
      <c r="B1697" t="s">
        <v>3123</v>
      </c>
      <c r="C1697" s="1">
        <v>45738</v>
      </c>
      <c r="D1697" s="9">
        <f t="shared" si="52"/>
        <v>1</v>
      </c>
      <c r="E1697">
        <v>21</v>
      </c>
      <c r="F1697" s="1" t="str">
        <f t="shared" si="53"/>
        <v/>
      </c>
      <c r="G1697" s="1" t="str">
        <f>IF(TableRefills3[[#This Row],[prev_refill_days]]="","",TableRefills3[[#This Row],[prev_refill_days]]+TableRefills3[[#This Row],[quantity_days]])</f>
        <v/>
      </c>
      <c r="H1697" t="str">
        <f>IF(TableRefills3[[#This Row],[prev_refill_end]]="","",TableRefills3[[#This Row],[refill_date]]-TableRefills3[[#This Row],[prev_refill_end]])</f>
        <v/>
      </c>
      <c r="I1697">
        <f>IF(TableRefills3[[#This Row],[gap_days]]="",0,IF(TableRefills3[[#This Row],[gap_days]]&gt;30,1,0))</f>
        <v>0</v>
      </c>
      <c r="J1697">
        <f>_xlfn.MAXIFS(TableRefills3[discountinuation_flag], TableRefills3[patient_id], A1697)</f>
        <v>0</v>
      </c>
      <c r="K1697" s="1">
        <f>_xlfn.MINIFS(C:C,A:A,TableRefills3[[#This Row],[patient_id]])</f>
        <v>45738</v>
      </c>
      <c r="L1697" s="1">
        <f>TableRefills3[[#This Row],[refill_date]]+TableRefills3[[#This Row],[quantity_days]]</f>
        <v>45759</v>
      </c>
    </row>
    <row r="1698" spans="1:12" x14ac:dyDescent="0.25">
      <c r="A1698" t="s">
        <v>379</v>
      </c>
      <c r="B1698" t="s">
        <v>3123</v>
      </c>
      <c r="C1698" s="1">
        <v>45762</v>
      </c>
      <c r="D1698" s="9">
        <f t="shared" si="52"/>
        <v>2</v>
      </c>
      <c r="E1698">
        <v>21</v>
      </c>
      <c r="F1698" s="1">
        <f t="shared" si="53"/>
        <v>45738</v>
      </c>
      <c r="G1698" s="1">
        <f>IF(TableRefills3[[#This Row],[prev_refill_days]]="","",TableRefills3[[#This Row],[prev_refill_days]]+TableRefills3[[#This Row],[quantity_days]])</f>
        <v>45759</v>
      </c>
      <c r="H1698">
        <f>IF(TableRefills3[[#This Row],[prev_refill_end]]="","",TableRefills3[[#This Row],[refill_date]]-TableRefills3[[#This Row],[prev_refill_end]])</f>
        <v>3</v>
      </c>
      <c r="I1698">
        <f>IF(TableRefills3[[#This Row],[gap_days]]="",0,IF(TableRefills3[[#This Row],[gap_days]]&gt;30,1,0))</f>
        <v>0</v>
      </c>
      <c r="J1698">
        <f>_xlfn.MAXIFS(TableRefills3[discountinuation_flag], TableRefills3[patient_id], A1698)</f>
        <v>0</v>
      </c>
      <c r="K1698" s="1">
        <f>_xlfn.MINIFS(C:C,A:A,TableRefills3[[#This Row],[patient_id]])</f>
        <v>45738</v>
      </c>
      <c r="L1698" s="1">
        <f>TableRefills3[[#This Row],[refill_date]]+TableRefills3[[#This Row],[quantity_days]]</f>
        <v>45783</v>
      </c>
    </row>
    <row r="1699" spans="1:12" x14ac:dyDescent="0.25">
      <c r="A1699" t="s">
        <v>379</v>
      </c>
      <c r="B1699" t="s">
        <v>3123</v>
      </c>
      <c r="C1699" s="1">
        <v>45782</v>
      </c>
      <c r="D1699" s="9">
        <f t="shared" si="52"/>
        <v>3</v>
      </c>
      <c r="E1699">
        <v>21</v>
      </c>
      <c r="F1699" s="1">
        <f t="shared" si="53"/>
        <v>45762</v>
      </c>
      <c r="G1699" s="1">
        <f>IF(TableRefills3[[#This Row],[prev_refill_days]]="","",TableRefills3[[#This Row],[prev_refill_days]]+TableRefills3[[#This Row],[quantity_days]])</f>
        <v>45783</v>
      </c>
      <c r="H1699">
        <f>IF(TableRefills3[[#This Row],[prev_refill_end]]="","",TableRefills3[[#This Row],[refill_date]]-TableRefills3[[#This Row],[prev_refill_end]])</f>
        <v>-1</v>
      </c>
      <c r="I1699">
        <f>IF(TableRefills3[[#This Row],[gap_days]]="",0,IF(TableRefills3[[#This Row],[gap_days]]&gt;30,1,0))</f>
        <v>0</v>
      </c>
      <c r="J1699">
        <f>_xlfn.MAXIFS(TableRefills3[discountinuation_flag], TableRefills3[patient_id], A1699)</f>
        <v>0</v>
      </c>
      <c r="K1699" s="1">
        <f>_xlfn.MINIFS(C:C,A:A,TableRefills3[[#This Row],[patient_id]])</f>
        <v>45738</v>
      </c>
      <c r="L1699" s="1">
        <f>TableRefills3[[#This Row],[refill_date]]+TableRefills3[[#This Row],[quantity_days]]</f>
        <v>45803</v>
      </c>
    </row>
    <row r="1700" spans="1:12" x14ac:dyDescent="0.25">
      <c r="A1700" t="s">
        <v>379</v>
      </c>
      <c r="B1700" t="s">
        <v>3123</v>
      </c>
      <c r="C1700" s="1">
        <v>45804</v>
      </c>
      <c r="D1700" s="9">
        <f t="shared" si="52"/>
        <v>4</v>
      </c>
      <c r="E1700">
        <v>21</v>
      </c>
      <c r="F1700" s="1">
        <f t="shared" si="53"/>
        <v>45782</v>
      </c>
      <c r="G1700" s="1">
        <f>IF(TableRefills3[[#This Row],[prev_refill_days]]="","",TableRefills3[[#This Row],[prev_refill_days]]+TableRefills3[[#This Row],[quantity_days]])</f>
        <v>45803</v>
      </c>
      <c r="H1700">
        <f>IF(TableRefills3[[#This Row],[prev_refill_end]]="","",TableRefills3[[#This Row],[refill_date]]-TableRefills3[[#This Row],[prev_refill_end]])</f>
        <v>1</v>
      </c>
      <c r="I1700">
        <f>IF(TableRefills3[[#This Row],[gap_days]]="",0,IF(TableRefills3[[#This Row],[gap_days]]&gt;30,1,0))</f>
        <v>0</v>
      </c>
      <c r="J1700">
        <f>_xlfn.MAXIFS(TableRefills3[discountinuation_flag], TableRefills3[patient_id], A1700)</f>
        <v>0</v>
      </c>
      <c r="K1700" s="1">
        <f>_xlfn.MINIFS(C:C,A:A,TableRefills3[[#This Row],[patient_id]])</f>
        <v>45738</v>
      </c>
      <c r="L1700" s="1">
        <f>TableRefills3[[#This Row],[refill_date]]+TableRefills3[[#This Row],[quantity_days]]</f>
        <v>45825</v>
      </c>
    </row>
    <row r="1701" spans="1:12" x14ac:dyDescent="0.25">
      <c r="A1701" t="s">
        <v>379</v>
      </c>
      <c r="B1701" t="s">
        <v>3123</v>
      </c>
      <c r="C1701" s="1">
        <v>45827</v>
      </c>
      <c r="D1701" s="9">
        <f t="shared" si="52"/>
        <v>5</v>
      </c>
      <c r="E1701">
        <v>21</v>
      </c>
      <c r="F1701" s="1">
        <f t="shared" si="53"/>
        <v>45804</v>
      </c>
      <c r="G1701" s="1">
        <f>IF(TableRefills3[[#This Row],[prev_refill_days]]="","",TableRefills3[[#This Row],[prev_refill_days]]+TableRefills3[[#This Row],[quantity_days]])</f>
        <v>45825</v>
      </c>
      <c r="H1701">
        <f>IF(TableRefills3[[#This Row],[prev_refill_end]]="","",TableRefills3[[#This Row],[refill_date]]-TableRefills3[[#This Row],[prev_refill_end]])</f>
        <v>2</v>
      </c>
      <c r="I1701">
        <f>IF(TableRefills3[[#This Row],[gap_days]]="",0,IF(TableRefills3[[#This Row],[gap_days]]&gt;30,1,0))</f>
        <v>0</v>
      </c>
      <c r="J1701">
        <f>_xlfn.MAXIFS(TableRefills3[discountinuation_flag], TableRefills3[patient_id], A1701)</f>
        <v>0</v>
      </c>
      <c r="K1701" s="1">
        <f>_xlfn.MINIFS(C:C,A:A,TableRefills3[[#This Row],[patient_id]])</f>
        <v>45738</v>
      </c>
      <c r="L1701" s="1">
        <f>TableRefills3[[#This Row],[refill_date]]+TableRefills3[[#This Row],[quantity_days]]</f>
        <v>45848</v>
      </c>
    </row>
    <row r="1702" spans="1:12" x14ac:dyDescent="0.25">
      <c r="A1702" t="s">
        <v>379</v>
      </c>
      <c r="B1702" t="s">
        <v>3123</v>
      </c>
      <c r="C1702" s="1">
        <v>45849</v>
      </c>
      <c r="D1702" s="9">
        <f t="shared" si="52"/>
        <v>6</v>
      </c>
      <c r="E1702">
        <v>21</v>
      </c>
      <c r="F1702" s="1">
        <f t="shared" si="53"/>
        <v>45827</v>
      </c>
      <c r="G1702" s="1">
        <f>IF(TableRefills3[[#This Row],[prev_refill_days]]="","",TableRefills3[[#This Row],[prev_refill_days]]+TableRefills3[[#This Row],[quantity_days]])</f>
        <v>45848</v>
      </c>
      <c r="H1702">
        <f>IF(TableRefills3[[#This Row],[prev_refill_end]]="","",TableRefills3[[#This Row],[refill_date]]-TableRefills3[[#This Row],[prev_refill_end]])</f>
        <v>1</v>
      </c>
      <c r="I1702">
        <f>IF(TableRefills3[[#This Row],[gap_days]]="",0,IF(TableRefills3[[#This Row],[gap_days]]&gt;30,1,0))</f>
        <v>0</v>
      </c>
      <c r="J1702">
        <f>_xlfn.MAXIFS(TableRefills3[discountinuation_flag], TableRefills3[patient_id], A1702)</f>
        <v>0</v>
      </c>
      <c r="K1702" s="1">
        <f>_xlfn.MINIFS(C:C,A:A,TableRefills3[[#This Row],[patient_id]])</f>
        <v>45738</v>
      </c>
      <c r="L1702" s="1">
        <f>TableRefills3[[#This Row],[refill_date]]+TableRefills3[[#This Row],[quantity_days]]</f>
        <v>45870</v>
      </c>
    </row>
    <row r="1703" spans="1:12" x14ac:dyDescent="0.25">
      <c r="A1703" t="s">
        <v>380</v>
      </c>
      <c r="B1703" t="s">
        <v>3130</v>
      </c>
      <c r="C1703" s="1">
        <v>45714</v>
      </c>
      <c r="D1703" s="9">
        <f t="shared" si="52"/>
        <v>1</v>
      </c>
      <c r="E1703">
        <v>28</v>
      </c>
      <c r="F1703" s="1" t="str">
        <f t="shared" si="53"/>
        <v/>
      </c>
      <c r="G1703" s="1" t="str">
        <f>IF(TableRefills3[[#This Row],[prev_refill_days]]="","",TableRefills3[[#This Row],[prev_refill_days]]+TableRefills3[[#This Row],[quantity_days]])</f>
        <v/>
      </c>
      <c r="H1703" t="str">
        <f>IF(TableRefills3[[#This Row],[prev_refill_end]]="","",TableRefills3[[#This Row],[refill_date]]-TableRefills3[[#This Row],[prev_refill_end]])</f>
        <v/>
      </c>
      <c r="I1703">
        <f>IF(TableRefills3[[#This Row],[gap_days]]="",0,IF(TableRefills3[[#This Row],[gap_days]]&gt;30,1,0))</f>
        <v>0</v>
      </c>
      <c r="J1703">
        <f>_xlfn.MAXIFS(TableRefills3[discountinuation_flag], TableRefills3[patient_id], A1703)</f>
        <v>0</v>
      </c>
      <c r="K1703" s="1">
        <f>_xlfn.MINIFS(C:C,A:A,TableRefills3[[#This Row],[patient_id]])</f>
        <v>45714</v>
      </c>
      <c r="L1703" s="1">
        <f>TableRefills3[[#This Row],[refill_date]]+TableRefills3[[#This Row],[quantity_days]]</f>
        <v>45742</v>
      </c>
    </row>
    <row r="1704" spans="1:12" x14ac:dyDescent="0.25">
      <c r="A1704" t="s">
        <v>380</v>
      </c>
      <c r="B1704" t="s">
        <v>3130</v>
      </c>
      <c r="C1704" s="1">
        <v>45744</v>
      </c>
      <c r="D1704" s="9">
        <f t="shared" si="52"/>
        <v>2</v>
      </c>
      <c r="E1704">
        <v>28</v>
      </c>
      <c r="F1704" s="1">
        <f t="shared" si="53"/>
        <v>45714</v>
      </c>
      <c r="G1704" s="1">
        <f>IF(TableRefills3[[#This Row],[prev_refill_days]]="","",TableRefills3[[#This Row],[prev_refill_days]]+TableRefills3[[#This Row],[quantity_days]])</f>
        <v>45742</v>
      </c>
      <c r="H1704">
        <f>IF(TableRefills3[[#This Row],[prev_refill_end]]="","",TableRefills3[[#This Row],[refill_date]]-TableRefills3[[#This Row],[prev_refill_end]])</f>
        <v>2</v>
      </c>
      <c r="I1704">
        <f>IF(TableRefills3[[#This Row],[gap_days]]="",0,IF(TableRefills3[[#This Row],[gap_days]]&gt;30,1,0))</f>
        <v>0</v>
      </c>
      <c r="J1704">
        <f>_xlfn.MAXIFS(TableRefills3[discountinuation_flag], TableRefills3[patient_id], A1704)</f>
        <v>0</v>
      </c>
      <c r="K1704" s="1">
        <f>_xlfn.MINIFS(C:C,A:A,TableRefills3[[#This Row],[patient_id]])</f>
        <v>45714</v>
      </c>
      <c r="L1704" s="1">
        <f>TableRefills3[[#This Row],[refill_date]]+TableRefills3[[#This Row],[quantity_days]]</f>
        <v>45772</v>
      </c>
    </row>
    <row r="1705" spans="1:12" x14ac:dyDescent="0.25">
      <c r="A1705" t="s">
        <v>380</v>
      </c>
      <c r="B1705" t="s">
        <v>3130</v>
      </c>
      <c r="C1705" s="1">
        <v>45775</v>
      </c>
      <c r="D1705" s="9">
        <f t="shared" si="52"/>
        <v>3</v>
      </c>
      <c r="E1705">
        <v>28</v>
      </c>
      <c r="F1705" s="1">
        <f t="shared" si="53"/>
        <v>45744</v>
      </c>
      <c r="G1705" s="1">
        <f>IF(TableRefills3[[#This Row],[prev_refill_days]]="","",TableRefills3[[#This Row],[prev_refill_days]]+TableRefills3[[#This Row],[quantity_days]])</f>
        <v>45772</v>
      </c>
      <c r="H1705">
        <f>IF(TableRefills3[[#This Row],[prev_refill_end]]="","",TableRefills3[[#This Row],[refill_date]]-TableRefills3[[#This Row],[prev_refill_end]])</f>
        <v>3</v>
      </c>
      <c r="I1705">
        <f>IF(TableRefills3[[#This Row],[gap_days]]="",0,IF(TableRefills3[[#This Row],[gap_days]]&gt;30,1,0))</f>
        <v>0</v>
      </c>
      <c r="J1705">
        <f>_xlfn.MAXIFS(TableRefills3[discountinuation_flag], TableRefills3[patient_id], A1705)</f>
        <v>0</v>
      </c>
      <c r="K1705" s="1">
        <f>_xlfn.MINIFS(C:C,A:A,TableRefills3[[#This Row],[patient_id]])</f>
        <v>45714</v>
      </c>
      <c r="L1705" s="1">
        <f>TableRefills3[[#This Row],[refill_date]]+TableRefills3[[#This Row],[quantity_days]]</f>
        <v>45803</v>
      </c>
    </row>
    <row r="1706" spans="1:12" x14ac:dyDescent="0.25">
      <c r="A1706" t="s">
        <v>381</v>
      </c>
      <c r="B1706" t="s">
        <v>3134</v>
      </c>
      <c r="C1706" s="1">
        <v>45728</v>
      </c>
      <c r="D1706" s="9">
        <f t="shared" si="52"/>
        <v>1</v>
      </c>
      <c r="E1706">
        <v>30</v>
      </c>
      <c r="F1706" s="1" t="str">
        <f t="shared" si="53"/>
        <v/>
      </c>
      <c r="G1706" s="1" t="str">
        <f>IF(TableRefills3[[#This Row],[prev_refill_days]]="","",TableRefills3[[#This Row],[prev_refill_days]]+TableRefills3[[#This Row],[quantity_days]])</f>
        <v/>
      </c>
      <c r="H1706" t="str">
        <f>IF(TableRefills3[[#This Row],[prev_refill_end]]="","",TableRefills3[[#This Row],[refill_date]]-TableRefills3[[#This Row],[prev_refill_end]])</f>
        <v/>
      </c>
      <c r="I1706">
        <f>IF(TableRefills3[[#This Row],[gap_days]]="",0,IF(TableRefills3[[#This Row],[gap_days]]&gt;30,1,0))</f>
        <v>0</v>
      </c>
      <c r="J1706">
        <f>_xlfn.MAXIFS(TableRefills3[discountinuation_flag], TableRefills3[patient_id], A1706)</f>
        <v>0</v>
      </c>
      <c r="K1706" s="1">
        <f>_xlfn.MINIFS(C:C,A:A,TableRefills3[[#This Row],[patient_id]])</f>
        <v>45728</v>
      </c>
      <c r="L1706" s="1">
        <f>TableRefills3[[#This Row],[refill_date]]+TableRefills3[[#This Row],[quantity_days]]</f>
        <v>45758</v>
      </c>
    </row>
    <row r="1707" spans="1:12" x14ac:dyDescent="0.25">
      <c r="A1707" t="s">
        <v>381</v>
      </c>
      <c r="B1707" t="s">
        <v>3134</v>
      </c>
      <c r="C1707" s="1">
        <v>45760</v>
      </c>
      <c r="D1707" s="9">
        <f t="shared" si="52"/>
        <v>2</v>
      </c>
      <c r="E1707">
        <v>30</v>
      </c>
      <c r="F1707" s="1">
        <f t="shared" si="53"/>
        <v>45728</v>
      </c>
      <c r="G1707" s="1">
        <f>IF(TableRefills3[[#This Row],[prev_refill_days]]="","",TableRefills3[[#This Row],[prev_refill_days]]+TableRefills3[[#This Row],[quantity_days]])</f>
        <v>45758</v>
      </c>
      <c r="H1707">
        <f>IF(TableRefills3[[#This Row],[prev_refill_end]]="","",TableRefills3[[#This Row],[refill_date]]-TableRefills3[[#This Row],[prev_refill_end]])</f>
        <v>2</v>
      </c>
      <c r="I1707">
        <f>IF(TableRefills3[[#This Row],[gap_days]]="",0,IF(TableRefills3[[#This Row],[gap_days]]&gt;30,1,0))</f>
        <v>0</v>
      </c>
      <c r="J1707">
        <f>_xlfn.MAXIFS(TableRefills3[discountinuation_flag], TableRefills3[patient_id], A1707)</f>
        <v>0</v>
      </c>
      <c r="K1707" s="1">
        <f>_xlfn.MINIFS(C:C,A:A,TableRefills3[[#This Row],[patient_id]])</f>
        <v>45728</v>
      </c>
      <c r="L1707" s="1">
        <f>TableRefills3[[#This Row],[refill_date]]+TableRefills3[[#This Row],[quantity_days]]</f>
        <v>45790</v>
      </c>
    </row>
    <row r="1708" spans="1:12" x14ac:dyDescent="0.25">
      <c r="A1708" t="s">
        <v>381</v>
      </c>
      <c r="B1708" t="s">
        <v>3134</v>
      </c>
      <c r="C1708" s="1">
        <v>45787</v>
      </c>
      <c r="D1708" s="9">
        <f t="shared" si="52"/>
        <v>3</v>
      </c>
      <c r="E1708">
        <v>30</v>
      </c>
      <c r="F1708" s="1">
        <f t="shared" si="53"/>
        <v>45760</v>
      </c>
      <c r="G1708" s="1">
        <f>IF(TableRefills3[[#This Row],[prev_refill_days]]="","",TableRefills3[[#This Row],[prev_refill_days]]+TableRefills3[[#This Row],[quantity_days]])</f>
        <v>45790</v>
      </c>
      <c r="H1708">
        <f>IF(TableRefills3[[#This Row],[prev_refill_end]]="","",TableRefills3[[#This Row],[refill_date]]-TableRefills3[[#This Row],[prev_refill_end]])</f>
        <v>-3</v>
      </c>
      <c r="I1708">
        <f>IF(TableRefills3[[#This Row],[gap_days]]="",0,IF(TableRefills3[[#This Row],[gap_days]]&gt;30,1,0))</f>
        <v>0</v>
      </c>
      <c r="J1708">
        <f>_xlfn.MAXIFS(TableRefills3[discountinuation_flag], TableRefills3[patient_id], A1708)</f>
        <v>0</v>
      </c>
      <c r="K1708" s="1">
        <f>_xlfn.MINIFS(C:C,A:A,TableRefills3[[#This Row],[patient_id]])</f>
        <v>45728</v>
      </c>
      <c r="L1708" s="1">
        <f>TableRefills3[[#This Row],[refill_date]]+TableRefills3[[#This Row],[quantity_days]]</f>
        <v>45817</v>
      </c>
    </row>
    <row r="1709" spans="1:12" x14ac:dyDescent="0.25">
      <c r="A1709" t="s">
        <v>381</v>
      </c>
      <c r="B1709" t="s">
        <v>3134</v>
      </c>
      <c r="C1709" s="1">
        <v>45820</v>
      </c>
      <c r="D1709" s="9">
        <f t="shared" si="52"/>
        <v>4</v>
      </c>
      <c r="E1709">
        <v>30</v>
      </c>
      <c r="F1709" s="1">
        <f t="shared" si="53"/>
        <v>45787</v>
      </c>
      <c r="G1709" s="1">
        <f>IF(TableRefills3[[#This Row],[prev_refill_days]]="","",TableRefills3[[#This Row],[prev_refill_days]]+TableRefills3[[#This Row],[quantity_days]])</f>
        <v>45817</v>
      </c>
      <c r="H1709">
        <f>IF(TableRefills3[[#This Row],[prev_refill_end]]="","",TableRefills3[[#This Row],[refill_date]]-TableRefills3[[#This Row],[prev_refill_end]])</f>
        <v>3</v>
      </c>
      <c r="I1709">
        <f>IF(TableRefills3[[#This Row],[gap_days]]="",0,IF(TableRefills3[[#This Row],[gap_days]]&gt;30,1,0))</f>
        <v>0</v>
      </c>
      <c r="J1709">
        <f>_xlfn.MAXIFS(TableRefills3[discountinuation_flag], TableRefills3[patient_id], A1709)</f>
        <v>0</v>
      </c>
      <c r="K1709" s="1">
        <f>_xlfn.MINIFS(C:C,A:A,TableRefills3[[#This Row],[patient_id]])</f>
        <v>45728</v>
      </c>
      <c r="L1709" s="1">
        <f>TableRefills3[[#This Row],[refill_date]]+TableRefills3[[#This Row],[quantity_days]]</f>
        <v>45850</v>
      </c>
    </row>
    <row r="1710" spans="1:12" x14ac:dyDescent="0.25">
      <c r="A1710" t="s">
        <v>382</v>
      </c>
      <c r="B1710" t="s">
        <v>3139</v>
      </c>
      <c r="C1710" s="1">
        <v>45692</v>
      </c>
      <c r="D1710" s="9">
        <f t="shared" si="52"/>
        <v>1</v>
      </c>
      <c r="E1710">
        <v>21</v>
      </c>
      <c r="F1710" s="1" t="str">
        <f t="shared" si="53"/>
        <v/>
      </c>
      <c r="G1710" s="1" t="str">
        <f>IF(TableRefills3[[#This Row],[prev_refill_days]]="","",TableRefills3[[#This Row],[prev_refill_days]]+TableRefills3[[#This Row],[quantity_days]])</f>
        <v/>
      </c>
      <c r="H1710" t="str">
        <f>IF(TableRefills3[[#This Row],[prev_refill_end]]="","",TableRefills3[[#This Row],[refill_date]]-TableRefills3[[#This Row],[prev_refill_end]])</f>
        <v/>
      </c>
      <c r="I1710">
        <f>IF(TableRefills3[[#This Row],[gap_days]]="",0,IF(TableRefills3[[#This Row],[gap_days]]&gt;30,1,0))</f>
        <v>0</v>
      </c>
      <c r="J1710">
        <f>_xlfn.MAXIFS(TableRefills3[discountinuation_flag], TableRefills3[patient_id], A1710)</f>
        <v>0</v>
      </c>
      <c r="K1710" s="1">
        <f>_xlfn.MINIFS(C:C,A:A,TableRefills3[[#This Row],[patient_id]])</f>
        <v>45692</v>
      </c>
      <c r="L1710" s="1">
        <f>TableRefills3[[#This Row],[refill_date]]+TableRefills3[[#This Row],[quantity_days]]</f>
        <v>45713</v>
      </c>
    </row>
    <row r="1711" spans="1:12" x14ac:dyDescent="0.25">
      <c r="A1711" t="s">
        <v>382</v>
      </c>
      <c r="B1711" t="s">
        <v>3139</v>
      </c>
      <c r="C1711" s="1">
        <v>45714</v>
      </c>
      <c r="D1711" s="9">
        <f t="shared" si="52"/>
        <v>2</v>
      </c>
      <c r="E1711">
        <v>21</v>
      </c>
      <c r="F1711" s="1">
        <f t="shared" si="53"/>
        <v>45692</v>
      </c>
      <c r="G1711" s="1">
        <f>IF(TableRefills3[[#This Row],[prev_refill_days]]="","",TableRefills3[[#This Row],[prev_refill_days]]+TableRefills3[[#This Row],[quantity_days]])</f>
        <v>45713</v>
      </c>
      <c r="H1711">
        <f>IF(TableRefills3[[#This Row],[prev_refill_end]]="","",TableRefills3[[#This Row],[refill_date]]-TableRefills3[[#This Row],[prev_refill_end]])</f>
        <v>1</v>
      </c>
      <c r="I1711">
        <f>IF(TableRefills3[[#This Row],[gap_days]]="",0,IF(TableRefills3[[#This Row],[gap_days]]&gt;30,1,0))</f>
        <v>0</v>
      </c>
      <c r="J1711">
        <f>_xlfn.MAXIFS(TableRefills3[discountinuation_flag], TableRefills3[patient_id], A1711)</f>
        <v>0</v>
      </c>
      <c r="K1711" s="1">
        <f>_xlfn.MINIFS(C:C,A:A,TableRefills3[[#This Row],[patient_id]])</f>
        <v>45692</v>
      </c>
      <c r="L1711" s="1">
        <f>TableRefills3[[#This Row],[refill_date]]+TableRefills3[[#This Row],[quantity_days]]</f>
        <v>45735</v>
      </c>
    </row>
    <row r="1712" spans="1:12" x14ac:dyDescent="0.25">
      <c r="A1712" t="s">
        <v>382</v>
      </c>
      <c r="B1712" t="s">
        <v>3139</v>
      </c>
      <c r="C1712" s="1">
        <v>45737</v>
      </c>
      <c r="D1712" s="9">
        <f t="shared" si="52"/>
        <v>3</v>
      </c>
      <c r="E1712">
        <v>21</v>
      </c>
      <c r="F1712" s="1">
        <f t="shared" si="53"/>
        <v>45714</v>
      </c>
      <c r="G1712" s="1">
        <f>IF(TableRefills3[[#This Row],[prev_refill_days]]="","",TableRefills3[[#This Row],[prev_refill_days]]+TableRefills3[[#This Row],[quantity_days]])</f>
        <v>45735</v>
      </c>
      <c r="H1712">
        <f>IF(TableRefills3[[#This Row],[prev_refill_end]]="","",TableRefills3[[#This Row],[refill_date]]-TableRefills3[[#This Row],[prev_refill_end]])</f>
        <v>2</v>
      </c>
      <c r="I1712">
        <f>IF(TableRefills3[[#This Row],[gap_days]]="",0,IF(TableRefills3[[#This Row],[gap_days]]&gt;30,1,0))</f>
        <v>0</v>
      </c>
      <c r="J1712">
        <f>_xlfn.MAXIFS(TableRefills3[discountinuation_flag], TableRefills3[patient_id], A1712)</f>
        <v>0</v>
      </c>
      <c r="K1712" s="1">
        <f>_xlfn.MINIFS(C:C,A:A,TableRefills3[[#This Row],[patient_id]])</f>
        <v>45692</v>
      </c>
      <c r="L1712" s="1">
        <f>TableRefills3[[#This Row],[refill_date]]+TableRefills3[[#This Row],[quantity_days]]</f>
        <v>45758</v>
      </c>
    </row>
    <row r="1713" spans="1:12" x14ac:dyDescent="0.25">
      <c r="A1713" t="s">
        <v>383</v>
      </c>
      <c r="B1713" t="s">
        <v>3143</v>
      </c>
      <c r="C1713" s="1">
        <v>45780</v>
      </c>
      <c r="D1713" s="9">
        <f t="shared" si="52"/>
        <v>1</v>
      </c>
      <c r="E1713">
        <v>28</v>
      </c>
      <c r="F1713" s="1" t="str">
        <f t="shared" si="53"/>
        <v/>
      </c>
      <c r="G1713" s="1" t="str">
        <f>IF(TableRefills3[[#This Row],[prev_refill_days]]="","",TableRefills3[[#This Row],[prev_refill_days]]+TableRefills3[[#This Row],[quantity_days]])</f>
        <v/>
      </c>
      <c r="H1713" t="str">
        <f>IF(TableRefills3[[#This Row],[prev_refill_end]]="","",TableRefills3[[#This Row],[refill_date]]-TableRefills3[[#This Row],[prev_refill_end]])</f>
        <v/>
      </c>
      <c r="I1713">
        <f>IF(TableRefills3[[#This Row],[gap_days]]="",0,IF(TableRefills3[[#This Row],[gap_days]]&gt;30,1,0))</f>
        <v>0</v>
      </c>
      <c r="J1713">
        <f>_xlfn.MAXIFS(TableRefills3[discountinuation_flag], TableRefills3[patient_id], A1713)</f>
        <v>0</v>
      </c>
      <c r="K1713" s="1">
        <f>_xlfn.MINIFS(C:C,A:A,TableRefills3[[#This Row],[patient_id]])</f>
        <v>45780</v>
      </c>
      <c r="L1713" s="1">
        <f>TableRefills3[[#This Row],[refill_date]]+TableRefills3[[#This Row],[quantity_days]]</f>
        <v>45808</v>
      </c>
    </row>
    <row r="1714" spans="1:12" x14ac:dyDescent="0.25">
      <c r="A1714" t="s">
        <v>383</v>
      </c>
      <c r="B1714" t="s">
        <v>3143</v>
      </c>
      <c r="C1714" s="1">
        <v>45807</v>
      </c>
      <c r="D1714" s="9">
        <f t="shared" si="52"/>
        <v>2</v>
      </c>
      <c r="E1714">
        <v>28</v>
      </c>
      <c r="F1714" s="1">
        <f t="shared" si="53"/>
        <v>45780</v>
      </c>
      <c r="G1714" s="1">
        <f>IF(TableRefills3[[#This Row],[prev_refill_days]]="","",TableRefills3[[#This Row],[prev_refill_days]]+TableRefills3[[#This Row],[quantity_days]])</f>
        <v>45808</v>
      </c>
      <c r="H1714">
        <f>IF(TableRefills3[[#This Row],[prev_refill_end]]="","",TableRefills3[[#This Row],[refill_date]]-TableRefills3[[#This Row],[prev_refill_end]])</f>
        <v>-1</v>
      </c>
      <c r="I1714">
        <f>IF(TableRefills3[[#This Row],[gap_days]]="",0,IF(TableRefills3[[#This Row],[gap_days]]&gt;30,1,0))</f>
        <v>0</v>
      </c>
      <c r="J1714">
        <f>_xlfn.MAXIFS(TableRefills3[discountinuation_flag], TableRefills3[patient_id], A1714)</f>
        <v>0</v>
      </c>
      <c r="K1714" s="1">
        <f>_xlfn.MINIFS(C:C,A:A,TableRefills3[[#This Row],[patient_id]])</f>
        <v>45780</v>
      </c>
      <c r="L1714" s="1">
        <f>TableRefills3[[#This Row],[refill_date]]+TableRefills3[[#This Row],[quantity_days]]</f>
        <v>45835</v>
      </c>
    </row>
    <row r="1715" spans="1:12" x14ac:dyDescent="0.25">
      <c r="A1715" t="s">
        <v>383</v>
      </c>
      <c r="B1715" t="s">
        <v>3143</v>
      </c>
      <c r="C1715" s="1">
        <v>45837</v>
      </c>
      <c r="D1715" s="9">
        <f t="shared" si="52"/>
        <v>3</v>
      </c>
      <c r="E1715">
        <v>28</v>
      </c>
      <c r="F1715" s="1">
        <f t="shared" si="53"/>
        <v>45807</v>
      </c>
      <c r="G1715" s="1">
        <f>IF(TableRefills3[[#This Row],[prev_refill_days]]="","",TableRefills3[[#This Row],[prev_refill_days]]+TableRefills3[[#This Row],[quantity_days]])</f>
        <v>45835</v>
      </c>
      <c r="H1715">
        <f>IF(TableRefills3[[#This Row],[prev_refill_end]]="","",TableRefills3[[#This Row],[refill_date]]-TableRefills3[[#This Row],[prev_refill_end]])</f>
        <v>2</v>
      </c>
      <c r="I1715">
        <f>IF(TableRefills3[[#This Row],[gap_days]]="",0,IF(TableRefills3[[#This Row],[gap_days]]&gt;30,1,0))</f>
        <v>0</v>
      </c>
      <c r="J1715">
        <f>_xlfn.MAXIFS(TableRefills3[discountinuation_flag], TableRefills3[patient_id], A1715)</f>
        <v>0</v>
      </c>
      <c r="K1715" s="1">
        <f>_xlfn.MINIFS(C:C,A:A,TableRefills3[[#This Row],[patient_id]])</f>
        <v>45780</v>
      </c>
      <c r="L1715" s="1">
        <f>TableRefills3[[#This Row],[refill_date]]+TableRefills3[[#This Row],[quantity_days]]</f>
        <v>45865</v>
      </c>
    </row>
    <row r="1716" spans="1:12" x14ac:dyDescent="0.25">
      <c r="A1716" t="s">
        <v>383</v>
      </c>
      <c r="B1716" t="s">
        <v>3143</v>
      </c>
      <c r="C1716" s="1">
        <v>45863</v>
      </c>
      <c r="D1716" s="9">
        <f t="shared" si="52"/>
        <v>4</v>
      </c>
      <c r="E1716">
        <v>28</v>
      </c>
      <c r="F1716" s="1">
        <f t="shared" si="53"/>
        <v>45837</v>
      </c>
      <c r="G1716" s="1">
        <f>IF(TableRefills3[[#This Row],[prev_refill_days]]="","",TableRefills3[[#This Row],[prev_refill_days]]+TableRefills3[[#This Row],[quantity_days]])</f>
        <v>45865</v>
      </c>
      <c r="H1716">
        <f>IF(TableRefills3[[#This Row],[prev_refill_end]]="","",TableRefills3[[#This Row],[refill_date]]-TableRefills3[[#This Row],[prev_refill_end]])</f>
        <v>-2</v>
      </c>
      <c r="I1716">
        <f>IF(TableRefills3[[#This Row],[gap_days]]="",0,IF(TableRefills3[[#This Row],[gap_days]]&gt;30,1,0))</f>
        <v>0</v>
      </c>
      <c r="J1716">
        <f>_xlfn.MAXIFS(TableRefills3[discountinuation_flag], TableRefills3[patient_id], A1716)</f>
        <v>0</v>
      </c>
      <c r="K1716" s="1">
        <f>_xlfn.MINIFS(C:C,A:A,TableRefills3[[#This Row],[patient_id]])</f>
        <v>45780</v>
      </c>
      <c r="L1716" s="1">
        <f>TableRefills3[[#This Row],[refill_date]]+TableRefills3[[#This Row],[quantity_days]]</f>
        <v>45891</v>
      </c>
    </row>
    <row r="1717" spans="1:12" x14ac:dyDescent="0.25">
      <c r="A1717" t="s">
        <v>384</v>
      </c>
      <c r="B1717" t="s">
        <v>3148</v>
      </c>
      <c r="C1717" s="1">
        <v>45772</v>
      </c>
      <c r="D1717" s="9">
        <f t="shared" si="52"/>
        <v>1</v>
      </c>
      <c r="E1717">
        <v>30</v>
      </c>
      <c r="F1717" s="1" t="str">
        <f t="shared" si="53"/>
        <v/>
      </c>
      <c r="G1717" s="1" t="str">
        <f>IF(TableRefills3[[#This Row],[prev_refill_days]]="","",TableRefills3[[#This Row],[prev_refill_days]]+TableRefills3[[#This Row],[quantity_days]])</f>
        <v/>
      </c>
      <c r="H1717" t="str">
        <f>IF(TableRefills3[[#This Row],[prev_refill_end]]="","",TableRefills3[[#This Row],[refill_date]]-TableRefills3[[#This Row],[prev_refill_end]])</f>
        <v/>
      </c>
      <c r="I1717">
        <f>IF(TableRefills3[[#This Row],[gap_days]]="",0,IF(TableRefills3[[#This Row],[gap_days]]&gt;30,1,0))</f>
        <v>0</v>
      </c>
      <c r="J1717">
        <f>_xlfn.MAXIFS(TableRefills3[discountinuation_flag], TableRefills3[patient_id], A1717)</f>
        <v>0</v>
      </c>
      <c r="K1717" s="1">
        <f>_xlfn.MINIFS(C:C,A:A,TableRefills3[[#This Row],[patient_id]])</f>
        <v>45772</v>
      </c>
      <c r="L1717" s="1">
        <f>TableRefills3[[#This Row],[refill_date]]+TableRefills3[[#This Row],[quantity_days]]</f>
        <v>45802</v>
      </c>
    </row>
    <row r="1718" spans="1:12" x14ac:dyDescent="0.25">
      <c r="A1718" t="s">
        <v>384</v>
      </c>
      <c r="B1718" t="s">
        <v>3148</v>
      </c>
      <c r="C1718" s="1">
        <v>45803</v>
      </c>
      <c r="D1718" s="9">
        <f t="shared" si="52"/>
        <v>2</v>
      </c>
      <c r="E1718">
        <v>30</v>
      </c>
      <c r="F1718" s="1">
        <f t="shared" si="53"/>
        <v>45772</v>
      </c>
      <c r="G1718" s="1">
        <f>IF(TableRefills3[[#This Row],[prev_refill_days]]="","",TableRefills3[[#This Row],[prev_refill_days]]+TableRefills3[[#This Row],[quantity_days]])</f>
        <v>45802</v>
      </c>
      <c r="H1718">
        <f>IF(TableRefills3[[#This Row],[prev_refill_end]]="","",TableRefills3[[#This Row],[refill_date]]-TableRefills3[[#This Row],[prev_refill_end]])</f>
        <v>1</v>
      </c>
      <c r="I1718">
        <f>IF(TableRefills3[[#This Row],[gap_days]]="",0,IF(TableRefills3[[#This Row],[gap_days]]&gt;30,1,0))</f>
        <v>0</v>
      </c>
      <c r="J1718">
        <f>_xlfn.MAXIFS(TableRefills3[discountinuation_flag], TableRefills3[patient_id], A1718)</f>
        <v>0</v>
      </c>
      <c r="K1718" s="1">
        <f>_xlfn.MINIFS(C:C,A:A,TableRefills3[[#This Row],[patient_id]])</f>
        <v>45772</v>
      </c>
      <c r="L1718" s="1">
        <f>TableRefills3[[#This Row],[refill_date]]+TableRefills3[[#This Row],[quantity_days]]</f>
        <v>45833</v>
      </c>
    </row>
    <row r="1719" spans="1:12" x14ac:dyDescent="0.25">
      <c r="A1719" t="s">
        <v>384</v>
      </c>
      <c r="B1719" t="s">
        <v>3148</v>
      </c>
      <c r="C1719" s="1">
        <v>45831</v>
      </c>
      <c r="D1719" s="9">
        <f t="shared" si="52"/>
        <v>3</v>
      </c>
      <c r="E1719">
        <v>30</v>
      </c>
      <c r="F1719" s="1">
        <f t="shared" si="53"/>
        <v>45803</v>
      </c>
      <c r="G1719" s="1">
        <f>IF(TableRefills3[[#This Row],[prev_refill_days]]="","",TableRefills3[[#This Row],[prev_refill_days]]+TableRefills3[[#This Row],[quantity_days]])</f>
        <v>45833</v>
      </c>
      <c r="H1719">
        <f>IF(TableRefills3[[#This Row],[prev_refill_end]]="","",TableRefills3[[#This Row],[refill_date]]-TableRefills3[[#This Row],[prev_refill_end]])</f>
        <v>-2</v>
      </c>
      <c r="I1719">
        <f>IF(TableRefills3[[#This Row],[gap_days]]="",0,IF(TableRefills3[[#This Row],[gap_days]]&gt;30,1,0))</f>
        <v>0</v>
      </c>
      <c r="J1719">
        <f>_xlfn.MAXIFS(TableRefills3[discountinuation_flag], TableRefills3[patient_id], A1719)</f>
        <v>0</v>
      </c>
      <c r="K1719" s="1">
        <f>_xlfn.MINIFS(C:C,A:A,TableRefills3[[#This Row],[patient_id]])</f>
        <v>45772</v>
      </c>
      <c r="L1719" s="1">
        <f>TableRefills3[[#This Row],[refill_date]]+TableRefills3[[#This Row],[quantity_days]]</f>
        <v>45861</v>
      </c>
    </row>
    <row r="1720" spans="1:12" x14ac:dyDescent="0.25">
      <c r="A1720" t="s">
        <v>385</v>
      </c>
      <c r="B1720" t="s">
        <v>3152</v>
      </c>
      <c r="C1720" s="1">
        <v>45736</v>
      </c>
      <c r="D1720" s="9">
        <f t="shared" si="52"/>
        <v>1</v>
      </c>
      <c r="E1720">
        <v>30</v>
      </c>
      <c r="F1720" s="1" t="str">
        <f t="shared" si="53"/>
        <v/>
      </c>
      <c r="G1720" s="1" t="str">
        <f>IF(TableRefills3[[#This Row],[prev_refill_days]]="","",TableRefills3[[#This Row],[prev_refill_days]]+TableRefills3[[#This Row],[quantity_days]])</f>
        <v/>
      </c>
      <c r="H1720" t="str">
        <f>IF(TableRefills3[[#This Row],[prev_refill_end]]="","",TableRefills3[[#This Row],[refill_date]]-TableRefills3[[#This Row],[prev_refill_end]])</f>
        <v/>
      </c>
      <c r="I1720">
        <f>IF(TableRefills3[[#This Row],[gap_days]]="",0,IF(TableRefills3[[#This Row],[gap_days]]&gt;30,1,0))</f>
        <v>0</v>
      </c>
      <c r="J1720">
        <f>_xlfn.MAXIFS(TableRefills3[discountinuation_flag], TableRefills3[patient_id], A1720)</f>
        <v>0</v>
      </c>
      <c r="K1720" s="1">
        <f>_xlfn.MINIFS(C:C,A:A,TableRefills3[[#This Row],[patient_id]])</f>
        <v>45736</v>
      </c>
      <c r="L1720" s="1">
        <f>TableRefills3[[#This Row],[refill_date]]+TableRefills3[[#This Row],[quantity_days]]</f>
        <v>45766</v>
      </c>
    </row>
    <row r="1721" spans="1:12" x14ac:dyDescent="0.25">
      <c r="A1721" t="s">
        <v>385</v>
      </c>
      <c r="B1721" t="s">
        <v>3152</v>
      </c>
      <c r="C1721" s="1">
        <v>45765</v>
      </c>
      <c r="D1721" s="9">
        <f t="shared" si="52"/>
        <v>2</v>
      </c>
      <c r="E1721">
        <v>30</v>
      </c>
      <c r="F1721" s="1">
        <f t="shared" si="53"/>
        <v>45736</v>
      </c>
      <c r="G1721" s="1">
        <f>IF(TableRefills3[[#This Row],[prev_refill_days]]="","",TableRefills3[[#This Row],[prev_refill_days]]+TableRefills3[[#This Row],[quantity_days]])</f>
        <v>45766</v>
      </c>
      <c r="H1721">
        <f>IF(TableRefills3[[#This Row],[prev_refill_end]]="","",TableRefills3[[#This Row],[refill_date]]-TableRefills3[[#This Row],[prev_refill_end]])</f>
        <v>-1</v>
      </c>
      <c r="I1721">
        <f>IF(TableRefills3[[#This Row],[gap_days]]="",0,IF(TableRefills3[[#This Row],[gap_days]]&gt;30,1,0))</f>
        <v>0</v>
      </c>
      <c r="J1721">
        <f>_xlfn.MAXIFS(TableRefills3[discountinuation_flag], TableRefills3[patient_id], A1721)</f>
        <v>0</v>
      </c>
      <c r="K1721" s="1">
        <f>_xlfn.MINIFS(C:C,A:A,TableRefills3[[#This Row],[patient_id]])</f>
        <v>45736</v>
      </c>
      <c r="L1721" s="1">
        <f>TableRefills3[[#This Row],[refill_date]]+TableRefills3[[#This Row],[quantity_days]]</f>
        <v>45795</v>
      </c>
    </row>
    <row r="1722" spans="1:12" x14ac:dyDescent="0.25">
      <c r="A1722" t="s">
        <v>385</v>
      </c>
      <c r="B1722" t="s">
        <v>3152</v>
      </c>
      <c r="C1722" s="1">
        <v>45795</v>
      </c>
      <c r="D1722" s="9">
        <f t="shared" si="52"/>
        <v>3</v>
      </c>
      <c r="E1722">
        <v>30</v>
      </c>
      <c r="F1722" s="1">
        <f t="shared" si="53"/>
        <v>45765</v>
      </c>
      <c r="G1722" s="1">
        <f>IF(TableRefills3[[#This Row],[prev_refill_days]]="","",TableRefills3[[#This Row],[prev_refill_days]]+TableRefills3[[#This Row],[quantity_days]])</f>
        <v>45795</v>
      </c>
      <c r="H1722">
        <f>IF(TableRefills3[[#This Row],[prev_refill_end]]="","",TableRefills3[[#This Row],[refill_date]]-TableRefills3[[#This Row],[prev_refill_end]])</f>
        <v>0</v>
      </c>
      <c r="I1722">
        <f>IF(TableRefills3[[#This Row],[gap_days]]="",0,IF(TableRefills3[[#This Row],[gap_days]]&gt;30,1,0))</f>
        <v>0</v>
      </c>
      <c r="J1722">
        <f>_xlfn.MAXIFS(TableRefills3[discountinuation_flag], TableRefills3[patient_id], A1722)</f>
        <v>0</v>
      </c>
      <c r="K1722" s="1">
        <f>_xlfn.MINIFS(C:C,A:A,TableRefills3[[#This Row],[patient_id]])</f>
        <v>45736</v>
      </c>
      <c r="L1722" s="1">
        <f>TableRefills3[[#This Row],[refill_date]]+TableRefills3[[#This Row],[quantity_days]]</f>
        <v>45825</v>
      </c>
    </row>
    <row r="1723" spans="1:12" x14ac:dyDescent="0.25">
      <c r="A1723" t="s">
        <v>385</v>
      </c>
      <c r="B1723" t="s">
        <v>3152</v>
      </c>
      <c r="C1723" s="1">
        <v>45828</v>
      </c>
      <c r="D1723" s="9">
        <f t="shared" si="52"/>
        <v>4</v>
      </c>
      <c r="E1723">
        <v>30</v>
      </c>
      <c r="F1723" s="1">
        <f t="shared" si="53"/>
        <v>45795</v>
      </c>
      <c r="G1723" s="1">
        <f>IF(TableRefills3[[#This Row],[prev_refill_days]]="","",TableRefills3[[#This Row],[prev_refill_days]]+TableRefills3[[#This Row],[quantity_days]])</f>
        <v>45825</v>
      </c>
      <c r="H1723">
        <f>IF(TableRefills3[[#This Row],[prev_refill_end]]="","",TableRefills3[[#This Row],[refill_date]]-TableRefills3[[#This Row],[prev_refill_end]])</f>
        <v>3</v>
      </c>
      <c r="I1723">
        <f>IF(TableRefills3[[#This Row],[gap_days]]="",0,IF(TableRefills3[[#This Row],[gap_days]]&gt;30,1,0))</f>
        <v>0</v>
      </c>
      <c r="J1723">
        <f>_xlfn.MAXIFS(TableRefills3[discountinuation_flag], TableRefills3[patient_id], A1723)</f>
        <v>0</v>
      </c>
      <c r="K1723" s="1">
        <f>_xlfn.MINIFS(C:C,A:A,TableRefills3[[#This Row],[patient_id]])</f>
        <v>45736</v>
      </c>
      <c r="L1723" s="1">
        <f>TableRefills3[[#This Row],[refill_date]]+TableRefills3[[#This Row],[quantity_days]]</f>
        <v>45858</v>
      </c>
    </row>
    <row r="1724" spans="1:12" x14ac:dyDescent="0.25">
      <c r="A1724" t="s">
        <v>386</v>
      </c>
      <c r="B1724" t="s">
        <v>3157</v>
      </c>
      <c r="C1724" s="1">
        <v>45799</v>
      </c>
      <c r="D1724" s="9">
        <f t="shared" si="52"/>
        <v>1</v>
      </c>
      <c r="E1724">
        <v>28</v>
      </c>
      <c r="F1724" s="1" t="str">
        <f t="shared" si="53"/>
        <v/>
      </c>
      <c r="G1724" s="1" t="str">
        <f>IF(TableRefills3[[#This Row],[prev_refill_days]]="","",TableRefills3[[#This Row],[prev_refill_days]]+TableRefills3[[#This Row],[quantity_days]])</f>
        <v/>
      </c>
      <c r="H1724" t="str">
        <f>IF(TableRefills3[[#This Row],[prev_refill_end]]="","",TableRefills3[[#This Row],[refill_date]]-TableRefills3[[#This Row],[prev_refill_end]])</f>
        <v/>
      </c>
      <c r="I1724">
        <f>IF(TableRefills3[[#This Row],[gap_days]]="",0,IF(TableRefills3[[#This Row],[gap_days]]&gt;30,1,0))</f>
        <v>0</v>
      </c>
      <c r="J1724">
        <f>_xlfn.MAXIFS(TableRefills3[discountinuation_flag], TableRefills3[patient_id], A1724)</f>
        <v>0</v>
      </c>
      <c r="K1724" s="1">
        <f>_xlfn.MINIFS(C:C,A:A,TableRefills3[[#This Row],[patient_id]])</f>
        <v>45799</v>
      </c>
      <c r="L1724" s="1">
        <f>TableRefills3[[#This Row],[refill_date]]+TableRefills3[[#This Row],[quantity_days]]</f>
        <v>45827</v>
      </c>
    </row>
    <row r="1725" spans="1:12" x14ac:dyDescent="0.25">
      <c r="A1725" t="s">
        <v>386</v>
      </c>
      <c r="B1725" t="s">
        <v>3157</v>
      </c>
      <c r="C1725" s="1">
        <v>45824</v>
      </c>
      <c r="D1725" s="9">
        <f t="shared" si="52"/>
        <v>2</v>
      </c>
      <c r="E1725">
        <v>28</v>
      </c>
      <c r="F1725" s="1">
        <f t="shared" si="53"/>
        <v>45799</v>
      </c>
      <c r="G1725" s="1">
        <f>IF(TableRefills3[[#This Row],[prev_refill_days]]="","",TableRefills3[[#This Row],[prev_refill_days]]+TableRefills3[[#This Row],[quantity_days]])</f>
        <v>45827</v>
      </c>
      <c r="H1725">
        <f>IF(TableRefills3[[#This Row],[prev_refill_end]]="","",TableRefills3[[#This Row],[refill_date]]-TableRefills3[[#This Row],[prev_refill_end]])</f>
        <v>-3</v>
      </c>
      <c r="I1725">
        <f>IF(TableRefills3[[#This Row],[gap_days]]="",0,IF(TableRefills3[[#This Row],[gap_days]]&gt;30,1,0))</f>
        <v>0</v>
      </c>
      <c r="J1725">
        <f>_xlfn.MAXIFS(TableRefills3[discountinuation_flag], TableRefills3[patient_id], A1725)</f>
        <v>0</v>
      </c>
      <c r="K1725" s="1">
        <f>_xlfn.MINIFS(C:C,A:A,TableRefills3[[#This Row],[patient_id]])</f>
        <v>45799</v>
      </c>
      <c r="L1725" s="1">
        <f>TableRefills3[[#This Row],[refill_date]]+TableRefills3[[#This Row],[quantity_days]]</f>
        <v>45852</v>
      </c>
    </row>
    <row r="1726" spans="1:12" x14ac:dyDescent="0.25">
      <c r="A1726" t="s">
        <v>386</v>
      </c>
      <c r="B1726" t="s">
        <v>3157</v>
      </c>
      <c r="C1726" s="1">
        <v>45849</v>
      </c>
      <c r="D1726" s="9">
        <f t="shared" si="52"/>
        <v>3</v>
      </c>
      <c r="E1726">
        <v>28</v>
      </c>
      <c r="F1726" s="1">
        <f t="shared" si="53"/>
        <v>45824</v>
      </c>
      <c r="G1726" s="1">
        <f>IF(TableRefills3[[#This Row],[prev_refill_days]]="","",TableRefills3[[#This Row],[prev_refill_days]]+TableRefills3[[#This Row],[quantity_days]])</f>
        <v>45852</v>
      </c>
      <c r="H1726">
        <f>IF(TableRefills3[[#This Row],[prev_refill_end]]="","",TableRefills3[[#This Row],[refill_date]]-TableRefills3[[#This Row],[prev_refill_end]])</f>
        <v>-3</v>
      </c>
      <c r="I1726">
        <f>IF(TableRefills3[[#This Row],[gap_days]]="",0,IF(TableRefills3[[#This Row],[gap_days]]&gt;30,1,0))</f>
        <v>0</v>
      </c>
      <c r="J1726">
        <f>_xlfn.MAXIFS(TableRefills3[discountinuation_flag], TableRefills3[patient_id], A1726)</f>
        <v>0</v>
      </c>
      <c r="K1726" s="1">
        <f>_xlfn.MINIFS(C:C,A:A,TableRefills3[[#This Row],[patient_id]])</f>
        <v>45799</v>
      </c>
      <c r="L1726" s="1">
        <f>TableRefills3[[#This Row],[refill_date]]+TableRefills3[[#This Row],[quantity_days]]</f>
        <v>45877</v>
      </c>
    </row>
    <row r="1727" spans="1:12" x14ac:dyDescent="0.25">
      <c r="A1727" t="s">
        <v>387</v>
      </c>
      <c r="B1727" t="s">
        <v>3161</v>
      </c>
      <c r="C1727" s="1">
        <v>45702</v>
      </c>
      <c r="D1727" s="9">
        <f t="shared" si="52"/>
        <v>1</v>
      </c>
      <c r="E1727">
        <v>30</v>
      </c>
      <c r="F1727" s="1" t="str">
        <f t="shared" si="53"/>
        <v/>
      </c>
      <c r="G1727" s="1" t="str">
        <f>IF(TableRefills3[[#This Row],[prev_refill_days]]="","",TableRefills3[[#This Row],[prev_refill_days]]+TableRefills3[[#This Row],[quantity_days]])</f>
        <v/>
      </c>
      <c r="H1727" t="str">
        <f>IF(TableRefills3[[#This Row],[prev_refill_end]]="","",TableRefills3[[#This Row],[refill_date]]-TableRefills3[[#This Row],[prev_refill_end]])</f>
        <v/>
      </c>
      <c r="I1727">
        <f>IF(TableRefills3[[#This Row],[gap_days]]="",0,IF(TableRefills3[[#This Row],[gap_days]]&gt;30,1,0))</f>
        <v>0</v>
      </c>
      <c r="J1727">
        <f>_xlfn.MAXIFS(TableRefills3[discountinuation_flag], TableRefills3[patient_id], A1727)</f>
        <v>0</v>
      </c>
      <c r="K1727" s="1">
        <f>_xlfn.MINIFS(C:C,A:A,TableRefills3[[#This Row],[patient_id]])</f>
        <v>45702</v>
      </c>
      <c r="L1727" s="1">
        <f>TableRefills3[[#This Row],[refill_date]]+TableRefills3[[#This Row],[quantity_days]]</f>
        <v>45732</v>
      </c>
    </row>
    <row r="1728" spans="1:12" x14ac:dyDescent="0.25">
      <c r="A1728" t="s">
        <v>387</v>
      </c>
      <c r="B1728" t="s">
        <v>3161</v>
      </c>
      <c r="C1728" s="1">
        <v>45732</v>
      </c>
      <c r="D1728" s="9">
        <f t="shared" si="52"/>
        <v>2</v>
      </c>
      <c r="E1728">
        <v>30</v>
      </c>
      <c r="F1728" s="1">
        <f t="shared" si="53"/>
        <v>45702</v>
      </c>
      <c r="G1728" s="1">
        <f>IF(TableRefills3[[#This Row],[prev_refill_days]]="","",TableRefills3[[#This Row],[prev_refill_days]]+TableRefills3[[#This Row],[quantity_days]])</f>
        <v>45732</v>
      </c>
      <c r="H1728">
        <f>IF(TableRefills3[[#This Row],[prev_refill_end]]="","",TableRefills3[[#This Row],[refill_date]]-TableRefills3[[#This Row],[prev_refill_end]])</f>
        <v>0</v>
      </c>
      <c r="I1728">
        <f>IF(TableRefills3[[#This Row],[gap_days]]="",0,IF(TableRefills3[[#This Row],[gap_days]]&gt;30,1,0))</f>
        <v>0</v>
      </c>
      <c r="J1728">
        <f>_xlfn.MAXIFS(TableRefills3[discountinuation_flag], TableRefills3[patient_id], A1728)</f>
        <v>0</v>
      </c>
      <c r="K1728" s="1">
        <f>_xlfn.MINIFS(C:C,A:A,TableRefills3[[#This Row],[patient_id]])</f>
        <v>45702</v>
      </c>
      <c r="L1728" s="1">
        <f>TableRefills3[[#This Row],[refill_date]]+TableRefills3[[#This Row],[quantity_days]]</f>
        <v>45762</v>
      </c>
    </row>
    <row r="1729" spans="1:12" x14ac:dyDescent="0.25">
      <c r="A1729" t="s">
        <v>387</v>
      </c>
      <c r="B1729" t="s">
        <v>3161</v>
      </c>
      <c r="C1729" s="1">
        <v>45759</v>
      </c>
      <c r="D1729" s="9">
        <f t="shared" si="52"/>
        <v>3</v>
      </c>
      <c r="E1729">
        <v>30</v>
      </c>
      <c r="F1729" s="1">
        <f t="shared" si="53"/>
        <v>45732</v>
      </c>
      <c r="G1729" s="1">
        <f>IF(TableRefills3[[#This Row],[prev_refill_days]]="","",TableRefills3[[#This Row],[prev_refill_days]]+TableRefills3[[#This Row],[quantity_days]])</f>
        <v>45762</v>
      </c>
      <c r="H1729">
        <f>IF(TableRefills3[[#This Row],[prev_refill_end]]="","",TableRefills3[[#This Row],[refill_date]]-TableRefills3[[#This Row],[prev_refill_end]])</f>
        <v>-3</v>
      </c>
      <c r="I1729">
        <f>IF(TableRefills3[[#This Row],[gap_days]]="",0,IF(TableRefills3[[#This Row],[gap_days]]&gt;30,1,0))</f>
        <v>0</v>
      </c>
      <c r="J1729">
        <f>_xlfn.MAXIFS(TableRefills3[discountinuation_flag], TableRefills3[patient_id], A1729)</f>
        <v>0</v>
      </c>
      <c r="K1729" s="1">
        <f>_xlfn.MINIFS(C:C,A:A,TableRefills3[[#This Row],[patient_id]])</f>
        <v>45702</v>
      </c>
      <c r="L1729" s="1">
        <f>TableRefills3[[#This Row],[refill_date]]+TableRefills3[[#This Row],[quantity_days]]</f>
        <v>45789</v>
      </c>
    </row>
    <row r="1730" spans="1:12" x14ac:dyDescent="0.25">
      <c r="A1730" t="s">
        <v>387</v>
      </c>
      <c r="B1730" t="s">
        <v>3161</v>
      </c>
      <c r="C1730" s="1">
        <v>45788</v>
      </c>
      <c r="D1730" s="9">
        <f t="shared" ref="D1730:D1793" si="54">IF(A1730=A1729, D1729+1, 1)</f>
        <v>4</v>
      </c>
      <c r="E1730">
        <v>30</v>
      </c>
      <c r="F1730" s="1">
        <f t="shared" ref="F1730:F1793" si="55">IF(A1729=A1730,C1729,"")</f>
        <v>45759</v>
      </c>
      <c r="G1730" s="1">
        <f>IF(TableRefills3[[#This Row],[prev_refill_days]]="","",TableRefills3[[#This Row],[prev_refill_days]]+TableRefills3[[#This Row],[quantity_days]])</f>
        <v>45789</v>
      </c>
      <c r="H1730">
        <f>IF(TableRefills3[[#This Row],[prev_refill_end]]="","",TableRefills3[[#This Row],[refill_date]]-TableRefills3[[#This Row],[prev_refill_end]])</f>
        <v>-1</v>
      </c>
      <c r="I1730">
        <f>IF(TableRefills3[[#This Row],[gap_days]]="",0,IF(TableRefills3[[#This Row],[gap_days]]&gt;30,1,0))</f>
        <v>0</v>
      </c>
      <c r="J1730">
        <f>_xlfn.MAXIFS(TableRefills3[discountinuation_flag], TableRefills3[patient_id], A1730)</f>
        <v>0</v>
      </c>
      <c r="K1730" s="1">
        <f>_xlfn.MINIFS(C:C,A:A,TableRefills3[[#This Row],[patient_id]])</f>
        <v>45702</v>
      </c>
      <c r="L1730" s="1">
        <f>TableRefills3[[#This Row],[refill_date]]+TableRefills3[[#This Row],[quantity_days]]</f>
        <v>45818</v>
      </c>
    </row>
    <row r="1731" spans="1:12" x14ac:dyDescent="0.25">
      <c r="A1731" t="s">
        <v>388</v>
      </c>
      <c r="B1731" t="s">
        <v>3166</v>
      </c>
      <c r="C1731" s="1">
        <v>45729</v>
      </c>
      <c r="D1731" s="9">
        <f t="shared" si="54"/>
        <v>1</v>
      </c>
      <c r="E1731">
        <v>30</v>
      </c>
      <c r="F1731" s="1" t="str">
        <f t="shared" si="55"/>
        <v/>
      </c>
      <c r="G1731" s="1" t="str">
        <f>IF(TableRefills3[[#This Row],[prev_refill_days]]="","",TableRefills3[[#This Row],[prev_refill_days]]+TableRefills3[[#This Row],[quantity_days]])</f>
        <v/>
      </c>
      <c r="H1731" t="str">
        <f>IF(TableRefills3[[#This Row],[prev_refill_end]]="","",TableRefills3[[#This Row],[refill_date]]-TableRefills3[[#This Row],[prev_refill_end]])</f>
        <v/>
      </c>
      <c r="I1731">
        <f>IF(TableRefills3[[#This Row],[gap_days]]="",0,IF(TableRefills3[[#This Row],[gap_days]]&gt;30,1,0))</f>
        <v>0</v>
      </c>
      <c r="J1731">
        <f>_xlfn.MAXIFS(TableRefills3[discountinuation_flag], TableRefills3[patient_id], A1731)</f>
        <v>0</v>
      </c>
      <c r="K1731" s="1">
        <f>_xlfn.MINIFS(C:C,A:A,TableRefills3[[#This Row],[patient_id]])</f>
        <v>45729</v>
      </c>
      <c r="L1731" s="1">
        <f>TableRefills3[[#This Row],[refill_date]]+TableRefills3[[#This Row],[quantity_days]]</f>
        <v>45759</v>
      </c>
    </row>
    <row r="1732" spans="1:12" x14ac:dyDescent="0.25">
      <c r="A1732" t="s">
        <v>388</v>
      </c>
      <c r="B1732" t="s">
        <v>3166</v>
      </c>
      <c r="C1732" s="1">
        <v>45757</v>
      </c>
      <c r="D1732" s="9">
        <f t="shared" si="54"/>
        <v>2</v>
      </c>
      <c r="E1732">
        <v>30</v>
      </c>
      <c r="F1732" s="1">
        <f t="shared" si="55"/>
        <v>45729</v>
      </c>
      <c r="G1732" s="1">
        <f>IF(TableRefills3[[#This Row],[prev_refill_days]]="","",TableRefills3[[#This Row],[prev_refill_days]]+TableRefills3[[#This Row],[quantity_days]])</f>
        <v>45759</v>
      </c>
      <c r="H1732">
        <f>IF(TableRefills3[[#This Row],[prev_refill_end]]="","",TableRefills3[[#This Row],[refill_date]]-TableRefills3[[#This Row],[prev_refill_end]])</f>
        <v>-2</v>
      </c>
      <c r="I1732">
        <f>IF(TableRefills3[[#This Row],[gap_days]]="",0,IF(TableRefills3[[#This Row],[gap_days]]&gt;30,1,0))</f>
        <v>0</v>
      </c>
      <c r="J1732">
        <f>_xlfn.MAXIFS(TableRefills3[discountinuation_flag], TableRefills3[patient_id], A1732)</f>
        <v>0</v>
      </c>
      <c r="K1732" s="1">
        <f>_xlfn.MINIFS(C:C,A:A,TableRefills3[[#This Row],[patient_id]])</f>
        <v>45729</v>
      </c>
      <c r="L1732" s="1">
        <f>TableRefills3[[#This Row],[refill_date]]+TableRefills3[[#This Row],[quantity_days]]</f>
        <v>45787</v>
      </c>
    </row>
    <row r="1733" spans="1:12" x14ac:dyDescent="0.25">
      <c r="A1733" t="s">
        <v>388</v>
      </c>
      <c r="B1733" t="s">
        <v>3166</v>
      </c>
      <c r="C1733" s="1">
        <v>45790</v>
      </c>
      <c r="D1733" s="9">
        <f t="shared" si="54"/>
        <v>3</v>
      </c>
      <c r="E1733">
        <v>30</v>
      </c>
      <c r="F1733" s="1">
        <f t="shared" si="55"/>
        <v>45757</v>
      </c>
      <c r="G1733" s="1">
        <f>IF(TableRefills3[[#This Row],[prev_refill_days]]="","",TableRefills3[[#This Row],[prev_refill_days]]+TableRefills3[[#This Row],[quantity_days]])</f>
        <v>45787</v>
      </c>
      <c r="H1733">
        <f>IF(TableRefills3[[#This Row],[prev_refill_end]]="","",TableRefills3[[#This Row],[refill_date]]-TableRefills3[[#This Row],[prev_refill_end]])</f>
        <v>3</v>
      </c>
      <c r="I1733">
        <f>IF(TableRefills3[[#This Row],[gap_days]]="",0,IF(TableRefills3[[#This Row],[gap_days]]&gt;30,1,0))</f>
        <v>0</v>
      </c>
      <c r="J1733">
        <f>_xlfn.MAXIFS(TableRefills3[discountinuation_flag], TableRefills3[patient_id], A1733)</f>
        <v>0</v>
      </c>
      <c r="K1733" s="1">
        <f>_xlfn.MINIFS(C:C,A:A,TableRefills3[[#This Row],[patient_id]])</f>
        <v>45729</v>
      </c>
      <c r="L1733" s="1">
        <f>TableRefills3[[#This Row],[refill_date]]+TableRefills3[[#This Row],[quantity_days]]</f>
        <v>45820</v>
      </c>
    </row>
    <row r="1734" spans="1:12" x14ac:dyDescent="0.25">
      <c r="A1734" t="s">
        <v>389</v>
      </c>
      <c r="B1734" t="s">
        <v>3170</v>
      </c>
      <c r="C1734" s="1">
        <v>45795</v>
      </c>
      <c r="D1734" s="9">
        <f t="shared" si="54"/>
        <v>1</v>
      </c>
      <c r="E1734">
        <v>30</v>
      </c>
      <c r="F1734" s="1" t="str">
        <f t="shared" si="55"/>
        <v/>
      </c>
      <c r="G1734" s="1" t="str">
        <f>IF(TableRefills3[[#This Row],[prev_refill_days]]="","",TableRefills3[[#This Row],[prev_refill_days]]+TableRefills3[[#This Row],[quantity_days]])</f>
        <v/>
      </c>
      <c r="H1734" t="str">
        <f>IF(TableRefills3[[#This Row],[prev_refill_end]]="","",TableRefills3[[#This Row],[refill_date]]-TableRefills3[[#This Row],[prev_refill_end]])</f>
        <v/>
      </c>
      <c r="I1734">
        <f>IF(TableRefills3[[#This Row],[gap_days]]="",0,IF(TableRefills3[[#This Row],[gap_days]]&gt;30,1,0))</f>
        <v>0</v>
      </c>
      <c r="J1734">
        <f>_xlfn.MAXIFS(TableRefills3[discountinuation_flag], TableRefills3[patient_id], A1734)</f>
        <v>0</v>
      </c>
      <c r="K1734" s="1">
        <f>_xlfn.MINIFS(C:C,A:A,TableRefills3[[#This Row],[patient_id]])</f>
        <v>45795</v>
      </c>
      <c r="L1734" s="1">
        <f>TableRefills3[[#This Row],[refill_date]]+TableRefills3[[#This Row],[quantity_days]]</f>
        <v>45825</v>
      </c>
    </row>
    <row r="1735" spans="1:12" x14ac:dyDescent="0.25">
      <c r="A1735" t="s">
        <v>389</v>
      </c>
      <c r="B1735" t="s">
        <v>3170</v>
      </c>
      <c r="C1735" s="1">
        <v>45825</v>
      </c>
      <c r="D1735" s="9">
        <f t="shared" si="54"/>
        <v>2</v>
      </c>
      <c r="E1735">
        <v>30</v>
      </c>
      <c r="F1735" s="1">
        <f t="shared" si="55"/>
        <v>45795</v>
      </c>
      <c r="G1735" s="1">
        <f>IF(TableRefills3[[#This Row],[prev_refill_days]]="","",TableRefills3[[#This Row],[prev_refill_days]]+TableRefills3[[#This Row],[quantity_days]])</f>
        <v>45825</v>
      </c>
      <c r="H1735">
        <f>IF(TableRefills3[[#This Row],[prev_refill_end]]="","",TableRefills3[[#This Row],[refill_date]]-TableRefills3[[#This Row],[prev_refill_end]])</f>
        <v>0</v>
      </c>
      <c r="I1735">
        <f>IF(TableRefills3[[#This Row],[gap_days]]="",0,IF(TableRefills3[[#This Row],[gap_days]]&gt;30,1,0))</f>
        <v>0</v>
      </c>
      <c r="J1735">
        <f>_xlfn.MAXIFS(TableRefills3[discountinuation_flag], TableRefills3[patient_id], A1735)</f>
        <v>0</v>
      </c>
      <c r="K1735" s="1">
        <f>_xlfn.MINIFS(C:C,A:A,TableRefills3[[#This Row],[patient_id]])</f>
        <v>45795</v>
      </c>
      <c r="L1735" s="1">
        <f>TableRefills3[[#This Row],[refill_date]]+TableRefills3[[#This Row],[quantity_days]]</f>
        <v>45855</v>
      </c>
    </row>
    <row r="1736" spans="1:12" x14ac:dyDescent="0.25">
      <c r="A1736" t="s">
        <v>389</v>
      </c>
      <c r="B1736" t="s">
        <v>3170</v>
      </c>
      <c r="C1736" s="1">
        <v>45856</v>
      </c>
      <c r="D1736" s="9">
        <f t="shared" si="54"/>
        <v>3</v>
      </c>
      <c r="E1736">
        <v>30</v>
      </c>
      <c r="F1736" s="1">
        <f t="shared" si="55"/>
        <v>45825</v>
      </c>
      <c r="G1736" s="1">
        <f>IF(TableRefills3[[#This Row],[prev_refill_days]]="","",TableRefills3[[#This Row],[prev_refill_days]]+TableRefills3[[#This Row],[quantity_days]])</f>
        <v>45855</v>
      </c>
      <c r="H1736">
        <f>IF(TableRefills3[[#This Row],[prev_refill_end]]="","",TableRefills3[[#This Row],[refill_date]]-TableRefills3[[#This Row],[prev_refill_end]])</f>
        <v>1</v>
      </c>
      <c r="I1736">
        <f>IF(TableRefills3[[#This Row],[gap_days]]="",0,IF(TableRefills3[[#This Row],[gap_days]]&gt;30,1,0))</f>
        <v>0</v>
      </c>
      <c r="J1736">
        <f>_xlfn.MAXIFS(TableRefills3[discountinuation_flag], TableRefills3[patient_id], A1736)</f>
        <v>0</v>
      </c>
      <c r="K1736" s="1">
        <f>_xlfn.MINIFS(C:C,A:A,TableRefills3[[#This Row],[patient_id]])</f>
        <v>45795</v>
      </c>
      <c r="L1736" s="1">
        <f>TableRefills3[[#This Row],[refill_date]]+TableRefills3[[#This Row],[quantity_days]]</f>
        <v>45886</v>
      </c>
    </row>
    <row r="1737" spans="1:12" x14ac:dyDescent="0.25">
      <c r="A1737" t="s">
        <v>389</v>
      </c>
      <c r="B1737" t="s">
        <v>3170</v>
      </c>
      <c r="C1737" s="1">
        <v>45885</v>
      </c>
      <c r="D1737" s="9">
        <f t="shared" si="54"/>
        <v>4</v>
      </c>
      <c r="E1737">
        <v>30</v>
      </c>
      <c r="F1737" s="1">
        <f t="shared" si="55"/>
        <v>45856</v>
      </c>
      <c r="G1737" s="1">
        <f>IF(TableRefills3[[#This Row],[prev_refill_days]]="","",TableRefills3[[#This Row],[prev_refill_days]]+TableRefills3[[#This Row],[quantity_days]])</f>
        <v>45886</v>
      </c>
      <c r="H1737">
        <f>IF(TableRefills3[[#This Row],[prev_refill_end]]="","",TableRefills3[[#This Row],[refill_date]]-TableRefills3[[#This Row],[prev_refill_end]])</f>
        <v>-1</v>
      </c>
      <c r="I1737">
        <f>IF(TableRefills3[[#This Row],[gap_days]]="",0,IF(TableRefills3[[#This Row],[gap_days]]&gt;30,1,0))</f>
        <v>0</v>
      </c>
      <c r="J1737">
        <f>_xlfn.MAXIFS(TableRefills3[discountinuation_flag], TableRefills3[patient_id], A1737)</f>
        <v>0</v>
      </c>
      <c r="K1737" s="1">
        <f>_xlfn.MINIFS(C:C,A:A,TableRefills3[[#This Row],[patient_id]])</f>
        <v>45795</v>
      </c>
      <c r="L1737" s="1">
        <f>TableRefills3[[#This Row],[refill_date]]+TableRefills3[[#This Row],[quantity_days]]</f>
        <v>45915</v>
      </c>
    </row>
    <row r="1738" spans="1:12" x14ac:dyDescent="0.25">
      <c r="A1738" t="s">
        <v>389</v>
      </c>
      <c r="B1738" t="s">
        <v>3170</v>
      </c>
      <c r="C1738" s="1">
        <v>45917</v>
      </c>
      <c r="D1738" s="9">
        <f t="shared" si="54"/>
        <v>5</v>
      </c>
      <c r="E1738">
        <v>30</v>
      </c>
      <c r="F1738" s="1">
        <f t="shared" si="55"/>
        <v>45885</v>
      </c>
      <c r="G1738" s="1">
        <f>IF(TableRefills3[[#This Row],[prev_refill_days]]="","",TableRefills3[[#This Row],[prev_refill_days]]+TableRefills3[[#This Row],[quantity_days]])</f>
        <v>45915</v>
      </c>
      <c r="H1738">
        <f>IF(TableRefills3[[#This Row],[prev_refill_end]]="","",TableRefills3[[#This Row],[refill_date]]-TableRefills3[[#This Row],[prev_refill_end]])</f>
        <v>2</v>
      </c>
      <c r="I1738">
        <f>IF(TableRefills3[[#This Row],[gap_days]]="",0,IF(TableRefills3[[#This Row],[gap_days]]&gt;30,1,0))</f>
        <v>0</v>
      </c>
      <c r="J1738">
        <f>_xlfn.MAXIFS(TableRefills3[discountinuation_flag], TableRefills3[patient_id], A1738)</f>
        <v>0</v>
      </c>
      <c r="K1738" s="1">
        <f>_xlfn.MINIFS(C:C,A:A,TableRefills3[[#This Row],[patient_id]])</f>
        <v>45795</v>
      </c>
      <c r="L1738" s="1">
        <f>TableRefills3[[#This Row],[refill_date]]+TableRefills3[[#This Row],[quantity_days]]</f>
        <v>45947</v>
      </c>
    </row>
    <row r="1739" spans="1:12" x14ac:dyDescent="0.25">
      <c r="A1739" t="s">
        <v>390</v>
      </c>
      <c r="B1739" t="s">
        <v>3176</v>
      </c>
      <c r="C1739" s="1">
        <v>45725</v>
      </c>
      <c r="D1739" s="9">
        <f t="shared" si="54"/>
        <v>1</v>
      </c>
      <c r="E1739">
        <v>21</v>
      </c>
      <c r="F1739" s="1" t="str">
        <f t="shared" si="55"/>
        <v/>
      </c>
      <c r="G1739" s="1" t="str">
        <f>IF(TableRefills3[[#This Row],[prev_refill_days]]="","",TableRefills3[[#This Row],[prev_refill_days]]+TableRefills3[[#This Row],[quantity_days]])</f>
        <v/>
      </c>
      <c r="H1739" t="str">
        <f>IF(TableRefills3[[#This Row],[prev_refill_end]]="","",TableRefills3[[#This Row],[refill_date]]-TableRefills3[[#This Row],[prev_refill_end]])</f>
        <v/>
      </c>
      <c r="I1739">
        <f>IF(TableRefills3[[#This Row],[gap_days]]="",0,IF(TableRefills3[[#This Row],[gap_days]]&gt;30,1,0))</f>
        <v>0</v>
      </c>
      <c r="J1739">
        <f>_xlfn.MAXIFS(TableRefills3[discountinuation_flag], TableRefills3[patient_id], A1739)</f>
        <v>0</v>
      </c>
      <c r="K1739" s="1">
        <f>_xlfn.MINIFS(C:C,A:A,TableRefills3[[#This Row],[patient_id]])</f>
        <v>45725</v>
      </c>
      <c r="L1739" s="1">
        <f>TableRefills3[[#This Row],[refill_date]]+TableRefills3[[#This Row],[quantity_days]]</f>
        <v>45746</v>
      </c>
    </row>
    <row r="1740" spans="1:12" x14ac:dyDescent="0.25">
      <c r="A1740" t="s">
        <v>390</v>
      </c>
      <c r="B1740" t="s">
        <v>3176</v>
      </c>
      <c r="C1740" s="1">
        <v>45746</v>
      </c>
      <c r="D1740" s="9">
        <f t="shared" si="54"/>
        <v>2</v>
      </c>
      <c r="E1740">
        <v>21</v>
      </c>
      <c r="F1740" s="1">
        <f t="shared" si="55"/>
        <v>45725</v>
      </c>
      <c r="G1740" s="1">
        <f>IF(TableRefills3[[#This Row],[prev_refill_days]]="","",TableRefills3[[#This Row],[prev_refill_days]]+TableRefills3[[#This Row],[quantity_days]])</f>
        <v>45746</v>
      </c>
      <c r="H1740">
        <f>IF(TableRefills3[[#This Row],[prev_refill_end]]="","",TableRefills3[[#This Row],[refill_date]]-TableRefills3[[#This Row],[prev_refill_end]])</f>
        <v>0</v>
      </c>
      <c r="I1740">
        <f>IF(TableRefills3[[#This Row],[gap_days]]="",0,IF(TableRefills3[[#This Row],[gap_days]]&gt;30,1,0))</f>
        <v>0</v>
      </c>
      <c r="J1740">
        <f>_xlfn.MAXIFS(TableRefills3[discountinuation_flag], TableRefills3[patient_id], A1740)</f>
        <v>0</v>
      </c>
      <c r="K1740" s="1">
        <f>_xlfn.MINIFS(C:C,A:A,TableRefills3[[#This Row],[patient_id]])</f>
        <v>45725</v>
      </c>
      <c r="L1740" s="1">
        <f>TableRefills3[[#This Row],[refill_date]]+TableRefills3[[#This Row],[quantity_days]]</f>
        <v>45767</v>
      </c>
    </row>
    <row r="1741" spans="1:12" x14ac:dyDescent="0.25">
      <c r="A1741" t="s">
        <v>390</v>
      </c>
      <c r="B1741" t="s">
        <v>3176</v>
      </c>
      <c r="C1741" s="1">
        <v>45766</v>
      </c>
      <c r="D1741" s="9">
        <f t="shared" si="54"/>
        <v>3</v>
      </c>
      <c r="E1741">
        <v>21</v>
      </c>
      <c r="F1741" s="1">
        <f t="shared" si="55"/>
        <v>45746</v>
      </c>
      <c r="G1741" s="1">
        <f>IF(TableRefills3[[#This Row],[prev_refill_days]]="","",TableRefills3[[#This Row],[prev_refill_days]]+TableRefills3[[#This Row],[quantity_days]])</f>
        <v>45767</v>
      </c>
      <c r="H1741">
        <f>IF(TableRefills3[[#This Row],[prev_refill_end]]="","",TableRefills3[[#This Row],[refill_date]]-TableRefills3[[#This Row],[prev_refill_end]])</f>
        <v>-1</v>
      </c>
      <c r="I1741">
        <f>IF(TableRefills3[[#This Row],[gap_days]]="",0,IF(TableRefills3[[#This Row],[gap_days]]&gt;30,1,0))</f>
        <v>0</v>
      </c>
      <c r="J1741">
        <f>_xlfn.MAXIFS(TableRefills3[discountinuation_flag], TableRefills3[patient_id], A1741)</f>
        <v>0</v>
      </c>
      <c r="K1741" s="1">
        <f>_xlfn.MINIFS(C:C,A:A,TableRefills3[[#This Row],[patient_id]])</f>
        <v>45725</v>
      </c>
      <c r="L1741" s="1">
        <f>TableRefills3[[#This Row],[refill_date]]+TableRefills3[[#This Row],[quantity_days]]</f>
        <v>45787</v>
      </c>
    </row>
    <row r="1742" spans="1:12" x14ac:dyDescent="0.25">
      <c r="A1742" t="s">
        <v>390</v>
      </c>
      <c r="B1742" t="s">
        <v>3176</v>
      </c>
      <c r="C1742" s="1">
        <v>45790</v>
      </c>
      <c r="D1742" s="9">
        <f t="shared" si="54"/>
        <v>4</v>
      </c>
      <c r="E1742">
        <v>21</v>
      </c>
      <c r="F1742" s="1">
        <f t="shared" si="55"/>
        <v>45766</v>
      </c>
      <c r="G1742" s="1">
        <f>IF(TableRefills3[[#This Row],[prev_refill_days]]="","",TableRefills3[[#This Row],[prev_refill_days]]+TableRefills3[[#This Row],[quantity_days]])</f>
        <v>45787</v>
      </c>
      <c r="H1742">
        <f>IF(TableRefills3[[#This Row],[prev_refill_end]]="","",TableRefills3[[#This Row],[refill_date]]-TableRefills3[[#This Row],[prev_refill_end]])</f>
        <v>3</v>
      </c>
      <c r="I1742">
        <f>IF(TableRefills3[[#This Row],[gap_days]]="",0,IF(TableRefills3[[#This Row],[gap_days]]&gt;30,1,0))</f>
        <v>0</v>
      </c>
      <c r="J1742">
        <f>_xlfn.MAXIFS(TableRefills3[discountinuation_flag], TableRefills3[patient_id], A1742)</f>
        <v>0</v>
      </c>
      <c r="K1742" s="1">
        <f>_xlfn.MINIFS(C:C,A:A,TableRefills3[[#This Row],[patient_id]])</f>
        <v>45725</v>
      </c>
      <c r="L1742" s="1">
        <f>TableRefills3[[#This Row],[refill_date]]+TableRefills3[[#This Row],[quantity_days]]</f>
        <v>45811</v>
      </c>
    </row>
    <row r="1743" spans="1:12" x14ac:dyDescent="0.25">
      <c r="A1743" t="s">
        <v>390</v>
      </c>
      <c r="B1743" t="s">
        <v>3176</v>
      </c>
      <c r="C1743" s="1">
        <v>45808</v>
      </c>
      <c r="D1743" s="9">
        <f t="shared" si="54"/>
        <v>5</v>
      </c>
      <c r="E1743">
        <v>21</v>
      </c>
      <c r="F1743" s="1">
        <f t="shared" si="55"/>
        <v>45790</v>
      </c>
      <c r="G1743" s="1">
        <f>IF(TableRefills3[[#This Row],[prev_refill_days]]="","",TableRefills3[[#This Row],[prev_refill_days]]+TableRefills3[[#This Row],[quantity_days]])</f>
        <v>45811</v>
      </c>
      <c r="H1743">
        <f>IF(TableRefills3[[#This Row],[prev_refill_end]]="","",TableRefills3[[#This Row],[refill_date]]-TableRefills3[[#This Row],[prev_refill_end]])</f>
        <v>-3</v>
      </c>
      <c r="I1743">
        <f>IF(TableRefills3[[#This Row],[gap_days]]="",0,IF(TableRefills3[[#This Row],[gap_days]]&gt;30,1,0))</f>
        <v>0</v>
      </c>
      <c r="J1743">
        <f>_xlfn.MAXIFS(TableRefills3[discountinuation_flag], TableRefills3[patient_id], A1743)</f>
        <v>0</v>
      </c>
      <c r="K1743" s="1">
        <f>_xlfn.MINIFS(C:C,A:A,TableRefills3[[#This Row],[patient_id]])</f>
        <v>45725</v>
      </c>
      <c r="L1743" s="1">
        <f>TableRefills3[[#This Row],[refill_date]]+TableRefills3[[#This Row],[quantity_days]]</f>
        <v>45829</v>
      </c>
    </row>
    <row r="1744" spans="1:12" x14ac:dyDescent="0.25">
      <c r="A1744" t="s">
        <v>391</v>
      </c>
      <c r="B1744" t="s">
        <v>3182</v>
      </c>
      <c r="C1744" s="1">
        <v>45677</v>
      </c>
      <c r="D1744" s="9">
        <f t="shared" si="54"/>
        <v>1</v>
      </c>
      <c r="E1744">
        <v>30</v>
      </c>
      <c r="F1744" s="1" t="str">
        <f t="shared" si="55"/>
        <v/>
      </c>
      <c r="G1744" s="1" t="str">
        <f>IF(TableRefills3[[#This Row],[prev_refill_days]]="","",TableRefills3[[#This Row],[prev_refill_days]]+TableRefills3[[#This Row],[quantity_days]])</f>
        <v/>
      </c>
      <c r="H1744" t="str">
        <f>IF(TableRefills3[[#This Row],[prev_refill_end]]="","",TableRefills3[[#This Row],[refill_date]]-TableRefills3[[#This Row],[prev_refill_end]])</f>
        <v/>
      </c>
      <c r="I1744">
        <f>IF(TableRefills3[[#This Row],[gap_days]]="",0,IF(TableRefills3[[#This Row],[gap_days]]&gt;30,1,0))</f>
        <v>0</v>
      </c>
      <c r="J1744">
        <f>_xlfn.MAXIFS(TableRefills3[discountinuation_flag], TableRefills3[patient_id], A1744)</f>
        <v>0</v>
      </c>
      <c r="K1744" s="1">
        <f>_xlfn.MINIFS(C:C,A:A,TableRefills3[[#This Row],[patient_id]])</f>
        <v>45677</v>
      </c>
      <c r="L1744" s="1">
        <f>TableRefills3[[#This Row],[refill_date]]+TableRefills3[[#This Row],[quantity_days]]</f>
        <v>45707</v>
      </c>
    </row>
    <row r="1745" spans="1:12" x14ac:dyDescent="0.25">
      <c r="A1745" t="s">
        <v>391</v>
      </c>
      <c r="B1745" t="s">
        <v>3182</v>
      </c>
      <c r="C1745" s="1">
        <v>45704</v>
      </c>
      <c r="D1745" s="9">
        <f t="shared" si="54"/>
        <v>2</v>
      </c>
      <c r="E1745">
        <v>30</v>
      </c>
      <c r="F1745" s="1">
        <f t="shared" si="55"/>
        <v>45677</v>
      </c>
      <c r="G1745" s="1">
        <f>IF(TableRefills3[[#This Row],[prev_refill_days]]="","",TableRefills3[[#This Row],[prev_refill_days]]+TableRefills3[[#This Row],[quantity_days]])</f>
        <v>45707</v>
      </c>
      <c r="H1745">
        <f>IF(TableRefills3[[#This Row],[prev_refill_end]]="","",TableRefills3[[#This Row],[refill_date]]-TableRefills3[[#This Row],[prev_refill_end]])</f>
        <v>-3</v>
      </c>
      <c r="I1745">
        <f>IF(TableRefills3[[#This Row],[gap_days]]="",0,IF(TableRefills3[[#This Row],[gap_days]]&gt;30,1,0))</f>
        <v>0</v>
      </c>
      <c r="J1745">
        <f>_xlfn.MAXIFS(TableRefills3[discountinuation_flag], TableRefills3[patient_id], A1745)</f>
        <v>0</v>
      </c>
      <c r="K1745" s="1">
        <f>_xlfn.MINIFS(C:C,A:A,TableRefills3[[#This Row],[patient_id]])</f>
        <v>45677</v>
      </c>
      <c r="L1745" s="1">
        <f>TableRefills3[[#This Row],[refill_date]]+TableRefills3[[#This Row],[quantity_days]]</f>
        <v>45734</v>
      </c>
    </row>
    <row r="1746" spans="1:12" x14ac:dyDescent="0.25">
      <c r="A1746" t="s">
        <v>391</v>
      </c>
      <c r="B1746" t="s">
        <v>3182</v>
      </c>
      <c r="C1746" s="1">
        <v>45737</v>
      </c>
      <c r="D1746" s="9">
        <f t="shared" si="54"/>
        <v>3</v>
      </c>
      <c r="E1746">
        <v>30</v>
      </c>
      <c r="F1746" s="1">
        <f t="shared" si="55"/>
        <v>45704</v>
      </c>
      <c r="G1746" s="1">
        <f>IF(TableRefills3[[#This Row],[prev_refill_days]]="","",TableRefills3[[#This Row],[prev_refill_days]]+TableRefills3[[#This Row],[quantity_days]])</f>
        <v>45734</v>
      </c>
      <c r="H1746">
        <f>IF(TableRefills3[[#This Row],[prev_refill_end]]="","",TableRefills3[[#This Row],[refill_date]]-TableRefills3[[#This Row],[prev_refill_end]])</f>
        <v>3</v>
      </c>
      <c r="I1746">
        <f>IF(TableRefills3[[#This Row],[gap_days]]="",0,IF(TableRefills3[[#This Row],[gap_days]]&gt;30,1,0))</f>
        <v>0</v>
      </c>
      <c r="J1746">
        <f>_xlfn.MAXIFS(TableRefills3[discountinuation_flag], TableRefills3[patient_id], A1746)</f>
        <v>0</v>
      </c>
      <c r="K1746" s="1">
        <f>_xlfn.MINIFS(C:C,A:A,TableRefills3[[#This Row],[patient_id]])</f>
        <v>45677</v>
      </c>
      <c r="L1746" s="1">
        <f>TableRefills3[[#This Row],[refill_date]]+TableRefills3[[#This Row],[quantity_days]]</f>
        <v>45767</v>
      </c>
    </row>
    <row r="1747" spans="1:12" x14ac:dyDescent="0.25">
      <c r="A1747" t="s">
        <v>391</v>
      </c>
      <c r="B1747" t="s">
        <v>3182</v>
      </c>
      <c r="C1747" s="1">
        <v>45766</v>
      </c>
      <c r="D1747" s="9">
        <f t="shared" si="54"/>
        <v>4</v>
      </c>
      <c r="E1747">
        <v>30</v>
      </c>
      <c r="F1747" s="1">
        <f t="shared" si="55"/>
        <v>45737</v>
      </c>
      <c r="G1747" s="1">
        <f>IF(TableRefills3[[#This Row],[prev_refill_days]]="","",TableRefills3[[#This Row],[prev_refill_days]]+TableRefills3[[#This Row],[quantity_days]])</f>
        <v>45767</v>
      </c>
      <c r="H1747">
        <f>IF(TableRefills3[[#This Row],[prev_refill_end]]="","",TableRefills3[[#This Row],[refill_date]]-TableRefills3[[#This Row],[prev_refill_end]])</f>
        <v>-1</v>
      </c>
      <c r="I1747">
        <f>IF(TableRefills3[[#This Row],[gap_days]]="",0,IF(TableRefills3[[#This Row],[gap_days]]&gt;30,1,0))</f>
        <v>0</v>
      </c>
      <c r="J1747">
        <f>_xlfn.MAXIFS(TableRefills3[discountinuation_flag], TableRefills3[patient_id], A1747)</f>
        <v>0</v>
      </c>
      <c r="K1747" s="1">
        <f>_xlfn.MINIFS(C:C,A:A,TableRefills3[[#This Row],[patient_id]])</f>
        <v>45677</v>
      </c>
      <c r="L1747" s="1">
        <f>TableRefills3[[#This Row],[refill_date]]+TableRefills3[[#This Row],[quantity_days]]</f>
        <v>45796</v>
      </c>
    </row>
    <row r="1748" spans="1:12" x14ac:dyDescent="0.25">
      <c r="A1748" t="s">
        <v>391</v>
      </c>
      <c r="B1748" t="s">
        <v>3182</v>
      </c>
      <c r="C1748" s="1">
        <v>45795</v>
      </c>
      <c r="D1748" s="9">
        <f t="shared" si="54"/>
        <v>5</v>
      </c>
      <c r="E1748">
        <v>30</v>
      </c>
      <c r="F1748" s="1">
        <f t="shared" si="55"/>
        <v>45766</v>
      </c>
      <c r="G1748" s="1">
        <f>IF(TableRefills3[[#This Row],[prev_refill_days]]="","",TableRefills3[[#This Row],[prev_refill_days]]+TableRefills3[[#This Row],[quantity_days]])</f>
        <v>45796</v>
      </c>
      <c r="H1748">
        <f>IF(TableRefills3[[#This Row],[prev_refill_end]]="","",TableRefills3[[#This Row],[refill_date]]-TableRefills3[[#This Row],[prev_refill_end]])</f>
        <v>-1</v>
      </c>
      <c r="I1748">
        <f>IF(TableRefills3[[#This Row],[gap_days]]="",0,IF(TableRefills3[[#This Row],[gap_days]]&gt;30,1,0))</f>
        <v>0</v>
      </c>
      <c r="J1748">
        <f>_xlfn.MAXIFS(TableRefills3[discountinuation_flag], TableRefills3[patient_id], A1748)</f>
        <v>0</v>
      </c>
      <c r="K1748" s="1">
        <f>_xlfn.MINIFS(C:C,A:A,TableRefills3[[#This Row],[patient_id]])</f>
        <v>45677</v>
      </c>
      <c r="L1748" s="1">
        <f>TableRefills3[[#This Row],[refill_date]]+TableRefills3[[#This Row],[quantity_days]]</f>
        <v>45825</v>
      </c>
    </row>
    <row r="1749" spans="1:12" x14ac:dyDescent="0.25">
      <c r="A1749" t="s">
        <v>391</v>
      </c>
      <c r="B1749" t="s">
        <v>3182</v>
      </c>
      <c r="C1749" s="1">
        <v>45826</v>
      </c>
      <c r="D1749" s="9">
        <f t="shared" si="54"/>
        <v>6</v>
      </c>
      <c r="E1749">
        <v>30</v>
      </c>
      <c r="F1749" s="1">
        <f t="shared" si="55"/>
        <v>45795</v>
      </c>
      <c r="G1749" s="1">
        <f>IF(TableRefills3[[#This Row],[prev_refill_days]]="","",TableRefills3[[#This Row],[prev_refill_days]]+TableRefills3[[#This Row],[quantity_days]])</f>
        <v>45825</v>
      </c>
      <c r="H1749">
        <f>IF(TableRefills3[[#This Row],[prev_refill_end]]="","",TableRefills3[[#This Row],[refill_date]]-TableRefills3[[#This Row],[prev_refill_end]])</f>
        <v>1</v>
      </c>
      <c r="I1749">
        <f>IF(TableRefills3[[#This Row],[gap_days]]="",0,IF(TableRefills3[[#This Row],[gap_days]]&gt;30,1,0))</f>
        <v>0</v>
      </c>
      <c r="J1749">
        <f>_xlfn.MAXIFS(TableRefills3[discountinuation_flag], TableRefills3[patient_id], A1749)</f>
        <v>0</v>
      </c>
      <c r="K1749" s="1">
        <f>_xlfn.MINIFS(C:C,A:A,TableRefills3[[#This Row],[patient_id]])</f>
        <v>45677</v>
      </c>
      <c r="L1749" s="1">
        <f>TableRefills3[[#This Row],[refill_date]]+TableRefills3[[#This Row],[quantity_days]]</f>
        <v>45856</v>
      </c>
    </row>
    <row r="1750" spans="1:12" x14ac:dyDescent="0.25">
      <c r="A1750" t="s">
        <v>392</v>
      </c>
      <c r="B1750" t="s">
        <v>3189</v>
      </c>
      <c r="C1750" s="1">
        <v>45787</v>
      </c>
      <c r="D1750" s="9">
        <f t="shared" si="54"/>
        <v>1</v>
      </c>
      <c r="E1750">
        <v>28</v>
      </c>
      <c r="F1750" s="1" t="str">
        <f t="shared" si="55"/>
        <v/>
      </c>
      <c r="G1750" s="1" t="str">
        <f>IF(TableRefills3[[#This Row],[prev_refill_days]]="","",TableRefills3[[#This Row],[prev_refill_days]]+TableRefills3[[#This Row],[quantity_days]])</f>
        <v/>
      </c>
      <c r="H1750" t="str">
        <f>IF(TableRefills3[[#This Row],[prev_refill_end]]="","",TableRefills3[[#This Row],[refill_date]]-TableRefills3[[#This Row],[prev_refill_end]])</f>
        <v/>
      </c>
      <c r="I1750">
        <f>IF(TableRefills3[[#This Row],[gap_days]]="",0,IF(TableRefills3[[#This Row],[gap_days]]&gt;30,1,0))</f>
        <v>0</v>
      </c>
      <c r="J1750">
        <f>_xlfn.MAXIFS(TableRefills3[discountinuation_flag], TableRefills3[patient_id], A1750)</f>
        <v>0</v>
      </c>
      <c r="K1750" s="1">
        <f>_xlfn.MINIFS(C:C,A:A,TableRefills3[[#This Row],[patient_id]])</f>
        <v>45787</v>
      </c>
      <c r="L1750" s="1">
        <f>TableRefills3[[#This Row],[refill_date]]+TableRefills3[[#This Row],[quantity_days]]</f>
        <v>45815</v>
      </c>
    </row>
    <row r="1751" spans="1:12" x14ac:dyDescent="0.25">
      <c r="A1751" t="s">
        <v>392</v>
      </c>
      <c r="B1751" t="s">
        <v>3189</v>
      </c>
      <c r="C1751" s="1">
        <v>45817</v>
      </c>
      <c r="D1751" s="9">
        <f t="shared" si="54"/>
        <v>2</v>
      </c>
      <c r="E1751">
        <v>28</v>
      </c>
      <c r="F1751" s="1">
        <f t="shared" si="55"/>
        <v>45787</v>
      </c>
      <c r="G1751" s="1">
        <f>IF(TableRefills3[[#This Row],[prev_refill_days]]="","",TableRefills3[[#This Row],[prev_refill_days]]+TableRefills3[[#This Row],[quantity_days]])</f>
        <v>45815</v>
      </c>
      <c r="H1751">
        <f>IF(TableRefills3[[#This Row],[prev_refill_end]]="","",TableRefills3[[#This Row],[refill_date]]-TableRefills3[[#This Row],[prev_refill_end]])</f>
        <v>2</v>
      </c>
      <c r="I1751">
        <f>IF(TableRefills3[[#This Row],[gap_days]]="",0,IF(TableRefills3[[#This Row],[gap_days]]&gt;30,1,0))</f>
        <v>0</v>
      </c>
      <c r="J1751">
        <f>_xlfn.MAXIFS(TableRefills3[discountinuation_flag], TableRefills3[patient_id], A1751)</f>
        <v>0</v>
      </c>
      <c r="K1751" s="1">
        <f>_xlfn.MINIFS(C:C,A:A,TableRefills3[[#This Row],[patient_id]])</f>
        <v>45787</v>
      </c>
      <c r="L1751" s="1">
        <f>TableRefills3[[#This Row],[refill_date]]+TableRefills3[[#This Row],[quantity_days]]</f>
        <v>45845</v>
      </c>
    </row>
    <row r="1752" spans="1:12" x14ac:dyDescent="0.25">
      <c r="A1752" t="s">
        <v>392</v>
      </c>
      <c r="B1752" t="s">
        <v>3189</v>
      </c>
      <c r="C1752" s="1">
        <v>45842</v>
      </c>
      <c r="D1752" s="9">
        <f t="shared" si="54"/>
        <v>3</v>
      </c>
      <c r="E1752">
        <v>28</v>
      </c>
      <c r="F1752" s="1">
        <f t="shared" si="55"/>
        <v>45817</v>
      </c>
      <c r="G1752" s="1">
        <f>IF(TableRefills3[[#This Row],[prev_refill_days]]="","",TableRefills3[[#This Row],[prev_refill_days]]+TableRefills3[[#This Row],[quantity_days]])</f>
        <v>45845</v>
      </c>
      <c r="H1752">
        <f>IF(TableRefills3[[#This Row],[prev_refill_end]]="","",TableRefills3[[#This Row],[refill_date]]-TableRefills3[[#This Row],[prev_refill_end]])</f>
        <v>-3</v>
      </c>
      <c r="I1752">
        <f>IF(TableRefills3[[#This Row],[gap_days]]="",0,IF(TableRefills3[[#This Row],[gap_days]]&gt;30,1,0))</f>
        <v>0</v>
      </c>
      <c r="J1752">
        <f>_xlfn.MAXIFS(TableRefills3[discountinuation_flag], TableRefills3[patient_id], A1752)</f>
        <v>0</v>
      </c>
      <c r="K1752" s="1">
        <f>_xlfn.MINIFS(C:C,A:A,TableRefills3[[#This Row],[patient_id]])</f>
        <v>45787</v>
      </c>
      <c r="L1752" s="1">
        <f>TableRefills3[[#This Row],[refill_date]]+TableRefills3[[#This Row],[quantity_days]]</f>
        <v>45870</v>
      </c>
    </row>
    <row r="1753" spans="1:12" x14ac:dyDescent="0.25">
      <c r="A1753" t="s">
        <v>392</v>
      </c>
      <c r="B1753" t="s">
        <v>3189</v>
      </c>
      <c r="C1753" s="1">
        <v>45873</v>
      </c>
      <c r="D1753" s="9">
        <f t="shared" si="54"/>
        <v>4</v>
      </c>
      <c r="E1753">
        <v>28</v>
      </c>
      <c r="F1753" s="1">
        <f t="shared" si="55"/>
        <v>45842</v>
      </c>
      <c r="G1753" s="1">
        <f>IF(TableRefills3[[#This Row],[prev_refill_days]]="","",TableRefills3[[#This Row],[prev_refill_days]]+TableRefills3[[#This Row],[quantity_days]])</f>
        <v>45870</v>
      </c>
      <c r="H1753">
        <f>IF(TableRefills3[[#This Row],[prev_refill_end]]="","",TableRefills3[[#This Row],[refill_date]]-TableRefills3[[#This Row],[prev_refill_end]])</f>
        <v>3</v>
      </c>
      <c r="I1753">
        <f>IF(TableRefills3[[#This Row],[gap_days]]="",0,IF(TableRefills3[[#This Row],[gap_days]]&gt;30,1,0))</f>
        <v>0</v>
      </c>
      <c r="J1753">
        <f>_xlfn.MAXIFS(TableRefills3[discountinuation_flag], TableRefills3[patient_id], A1753)</f>
        <v>0</v>
      </c>
      <c r="K1753" s="1">
        <f>_xlfn.MINIFS(C:C,A:A,TableRefills3[[#This Row],[patient_id]])</f>
        <v>45787</v>
      </c>
      <c r="L1753" s="1">
        <f>TableRefills3[[#This Row],[refill_date]]+TableRefills3[[#This Row],[quantity_days]]</f>
        <v>45901</v>
      </c>
    </row>
    <row r="1754" spans="1:12" x14ac:dyDescent="0.25">
      <c r="A1754" t="s">
        <v>393</v>
      </c>
      <c r="B1754" t="s">
        <v>3194</v>
      </c>
      <c r="C1754" s="1">
        <v>45806</v>
      </c>
      <c r="D1754" s="9">
        <f t="shared" si="54"/>
        <v>1</v>
      </c>
      <c r="E1754">
        <v>30</v>
      </c>
      <c r="F1754" s="1" t="str">
        <f t="shared" si="55"/>
        <v/>
      </c>
      <c r="G1754" s="1" t="str">
        <f>IF(TableRefills3[[#This Row],[prev_refill_days]]="","",TableRefills3[[#This Row],[prev_refill_days]]+TableRefills3[[#This Row],[quantity_days]])</f>
        <v/>
      </c>
      <c r="H1754" t="str">
        <f>IF(TableRefills3[[#This Row],[prev_refill_end]]="","",TableRefills3[[#This Row],[refill_date]]-TableRefills3[[#This Row],[prev_refill_end]])</f>
        <v/>
      </c>
      <c r="I1754">
        <f>IF(TableRefills3[[#This Row],[gap_days]]="",0,IF(TableRefills3[[#This Row],[gap_days]]&gt;30,1,0))</f>
        <v>0</v>
      </c>
      <c r="J1754">
        <f>_xlfn.MAXIFS(TableRefills3[discountinuation_flag], TableRefills3[patient_id], A1754)</f>
        <v>0</v>
      </c>
      <c r="K1754" s="1">
        <f>_xlfn.MINIFS(C:C,A:A,TableRefills3[[#This Row],[patient_id]])</f>
        <v>45806</v>
      </c>
      <c r="L1754" s="1">
        <f>TableRefills3[[#This Row],[refill_date]]+TableRefills3[[#This Row],[quantity_days]]</f>
        <v>45836</v>
      </c>
    </row>
    <row r="1755" spans="1:12" x14ac:dyDescent="0.25">
      <c r="A1755" t="s">
        <v>393</v>
      </c>
      <c r="B1755" t="s">
        <v>3194</v>
      </c>
      <c r="C1755" s="1">
        <v>45834</v>
      </c>
      <c r="D1755" s="9">
        <f t="shared" si="54"/>
        <v>2</v>
      </c>
      <c r="E1755">
        <v>30</v>
      </c>
      <c r="F1755" s="1">
        <f t="shared" si="55"/>
        <v>45806</v>
      </c>
      <c r="G1755" s="1">
        <f>IF(TableRefills3[[#This Row],[prev_refill_days]]="","",TableRefills3[[#This Row],[prev_refill_days]]+TableRefills3[[#This Row],[quantity_days]])</f>
        <v>45836</v>
      </c>
      <c r="H1755">
        <f>IF(TableRefills3[[#This Row],[prev_refill_end]]="","",TableRefills3[[#This Row],[refill_date]]-TableRefills3[[#This Row],[prev_refill_end]])</f>
        <v>-2</v>
      </c>
      <c r="I1755">
        <f>IF(TableRefills3[[#This Row],[gap_days]]="",0,IF(TableRefills3[[#This Row],[gap_days]]&gt;30,1,0))</f>
        <v>0</v>
      </c>
      <c r="J1755">
        <f>_xlfn.MAXIFS(TableRefills3[discountinuation_flag], TableRefills3[patient_id], A1755)</f>
        <v>0</v>
      </c>
      <c r="K1755" s="1">
        <f>_xlfn.MINIFS(C:C,A:A,TableRefills3[[#This Row],[patient_id]])</f>
        <v>45806</v>
      </c>
      <c r="L1755" s="1">
        <f>TableRefills3[[#This Row],[refill_date]]+TableRefills3[[#This Row],[quantity_days]]</f>
        <v>45864</v>
      </c>
    </row>
    <row r="1756" spans="1:12" x14ac:dyDescent="0.25">
      <c r="A1756" t="s">
        <v>393</v>
      </c>
      <c r="B1756" t="s">
        <v>3194</v>
      </c>
      <c r="C1756" s="1">
        <v>45864</v>
      </c>
      <c r="D1756" s="9">
        <f t="shared" si="54"/>
        <v>3</v>
      </c>
      <c r="E1756">
        <v>30</v>
      </c>
      <c r="F1756" s="1">
        <f t="shared" si="55"/>
        <v>45834</v>
      </c>
      <c r="G1756" s="1">
        <f>IF(TableRefills3[[#This Row],[prev_refill_days]]="","",TableRefills3[[#This Row],[prev_refill_days]]+TableRefills3[[#This Row],[quantity_days]])</f>
        <v>45864</v>
      </c>
      <c r="H1756">
        <f>IF(TableRefills3[[#This Row],[prev_refill_end]]="","",TableRefills3[[#This Row],[refill_date]]-TableRefills3[[#This Row],[prev_refill_end]])</f>
        <v>0</v>
      </c>
      <c r="I1756">
        <f>IF(TableRefills3[[#This Row],[gap_days]]="",0,IF(TableRefills3[[#This Row],[gap_days]]&gt;30,1,0))</f>
        <v>0</v>
      </c>
      <c r="J1756">
        <f>_xlfn.MAXIFS(TableRefills3[discountinuation_flag], TableRefills3[patient_id], A1756)</f>
        <v>0</v>
      </c>
      <c r="K1756" s="1">
        <f>_xlfn.MINIFS(C:C,A:A,TableRefills3[[#This Row],[patient_id]])</f>
        <v>45806</v>
      </c>
      <c r="L1756" s="1">
        <f>TableRefills3[[#This Row],[refill_date]]+TableRefills3[[#This Row],[quantity_days]]</f>
        <v>45894</v>
      </c>
    </row>
    <row r="1757" spans="1:12" x14ac:dyDescent="0.25">
      <c r="A1757" t="s">
        <v>393</v>
      </c>
      <c r="B1757" t="s">
        <v>3194</v>
      </c>
      <c r="C1757" s="1">
        <v>45893</v>
      </c>
      <c r="D1757" s="9">
        <f t="shared" si="54"/>
        <v>4</v>
      </c>
      <c r="E1757">
        <v>30</v>
      </c>
      <c r="F1757" s="1">
        <f t="shared" si="55"/>
        <v>45864</v>
      </c>
      <c r="G1757" s="1">
        <f>IF(TableRefills3[[#This Row],[prev_refill_days]]="","",TableRefills3[[#This Row],[prev_refill_days]]+TableRefills3[[#This Row],[quantity_days]])</f>
        <v>45894</v>
      </c>
      <c r="H1757">
        <f>IF(TableRefills3[[#This Row],[prev_refill_end]]="","",TableRefills3[[#This Row],[refill_date]]-TableRefills3[[#This Row],[prev_refill_end]])</f>
        <v>-1</v>
      </c>
      <c r="I1757">
        <f>IF(TableRefills3[[#This Row],[gap_days]]="",0,IF(TableRefills3[[#This Row],[gap_days]]&gt;30,1,0))</f>
        <v>0</v>
      </c>
      <c r="J1757">
        <f>_xlfn.MAXIFS(TableRefills3[discountinuation_flag], TableRefills3[patient_id], A1757)</f>
        <v>0</v>
      </c>
      <c r="K1757" s="1">
        <f>_xlfn.MINIFS(C:C,A:A,TableRefills3[[#This Row],[patient_id]])</f>
        <v>45806</v>
      </c>
      <c r="L1757" s="1">
        <f>TableRefills3[[#This Row],[refill_date]]+TableRefills3[[#This Row],[quantity_days]]</f>
        <v>45923</v>
      </c>
    </row>
    <row r="1758" spans="1:12" x14ac:dyDescent="0.25">
      <c r="A1758" t="s">
        <v>393</v>
      </c>
      <c r="B1758" t="s">
        <v>3194</v>
      </c>
      <c r="C1758" s="1">
        <v>45923</v>
      </c>
      <c r="D1758" s="9">
        <f t="shared" si="54"/>
        <v>5</v>
      </c>
      <c r="E1758">
        <v>30</v>
      </c>
      <c r="F1758" s="1">
        <f t="shared" si="55"/>
        <v>45893</v>
      </c>
      <c r="G1758" s="1">
        <f>IF(TableRefills3[[#This Row],[prev_refill_days]]="","",TableRefills3[[#This Row],[prev_refill_days]]+TableRefills3[[#This Row],[quantity_days]])</f>
        <v>45923</v>
      </c>
      <c r="H1758">
        <f>IF(TableRefills3[[#This Row],[prev_refill_end]]="","",TableRefills3[[#This Row],[refill_date]]-TableRefills3[[#This Row],[prev_refill_end]])</f>
        <v>0</v>
      </c>
      <c r="I1758">
        <f>IF(TableRefills3[[#This Row],[gap_days]]="",0,IF(TableRefills3[[#This Row],[gap_days]]&gt;30,1,0))</f>
        <v>0</v>
      </c>
      <c r="J1758">
        <f>_xlfn.MAXIFS(TableRefills3[discountinuation_flag], TableRefills3[patient_id], A1758)</f>
        <v>0</v>
      </c>
      <c r="K1758" s="1">
        <f>_xlfn.MINIFS(C:C,A:A,TableRefills3[[#This Row],[patient_id]])</f>
        <v>45806</v>
      </c>
      <c r="L1758" s="1">
        <f>TableRefills3[[#This Row],[refill_date]]+TableRefills3[[#This Row],[quantity_days]]</f>
        <v>45953</v>
      </c>
    </row>
    <row r="1759" spans="1:12" x14ac:dyDescent="0.25">
      <c r="A1759" t="s">
        <v>394</v>
      </c>
      <c r="B1759" t="s">
        <v>3200</v>
      </c>
      <c r="C1759" s="1">
        <v>45761</v>
      </c>
      <c r="D1759" s="9">
        <f t="shared" si="54"/>
        <v>1</v>
      </c>
      <c r="E1759">
        <v>28</v>
      </c>
      <c r="F1759" s="1" t="str">
        <f t="shared" si="55"/>
        <v/>
      </c>
      <c r="G1759" s="1" t="str">
        <f>IF(TableRefills3[[#This Row],[prev_refill_days]]="","",TableRefills3[[#This Row],[prev_refill_days]]+TableRefills3[[#This Row],[quantity_days]])</f>
        <v/>
      </c>
      <c r="H1759" t="str">
        <f>IF(TableRefills3[[#This Row],[prev_refill_end]]="","",TableRefills3[[#This Row],[refill_date]]-TableRefills3[[#This Row],[prev_refill_end]])</f>
        <v/>
      </c>
      <c r="I1759">
        <f>IF(TableRefills3[[#This Row],[gap_days]]="",0,IF(TableRefills3[[#This Row],[gap_days]]&gt;30,1,0))</f>
        <v>0</v>
      </c>
      <c r="J1759">
        <f>_xlfn.MAXIFS(TableRefills3[discountinuation_flag], TableRefills3[patient_id], A1759)</f>
        <v>0</v>
      </c>
      <c r="K1759" s="1">
        <f>_xlfn.MINIFS(C:C,A:A,TableRefills3[[#This Row],[patient_id]])</f>
        <v>45761</v>
      </c>
      <c r="L1759" s="1">
        <f>TableRefills3[[#This Row],[refill_date]]+TableRefills3[[#This Row],[quantity_days]]</f>
        <v>45789</v>
      </c>
    </row>
    <row r="1760" spans="1:12" x14ac:dyDescent="0.25">
      <c r="A1760" t="s">
        <v>394</v>
      </c>
      <c r="B1760" t="s">
        <v>3200</v>
      </c>
      <c r="C1760" s="1">
        <v>45791</v>
      </c>
      <c r="D1760" s="9">
        <f t="shared" si="54"/>
        <v>2</v>
      </c>
      <c r="E1760">
        <v>28</v>
      </c>
      <c r="F1760" s="1">
        <f t="shared" si="55"/>
        <v>45761</v>
      </c>
      <c r="G1760" s="1">
        <f>IF(TableRefills3[[#This Row],[prev_refill_days]]="","",TableRefills3[[#This Row],[prev_refill_days]]+TableRefills3[[#This Row],[quantity_days]])</f>
        <v>45789</v>
      </c>
      <c r="H1760">
        <f>IF(TableRefills3[[#This Row],[prev_refill_end]]="","",TableRefills3[[#This Row],[refill_date]]-TableRefills3[[#This Row],[prev_refill_end]])</f>
        <v>2</v>
      </c>
      <c r="I1760">
        <f>IF(TableRefills3[[#This Row],[gap_days]]="",0,IF(TableRefills3[[#This Row],[gap_days]]&gt;30,1,0))</f>
        <v>0</v>
      </c>
      <c r="J1760">
        <f>_xlfn.MAXIFS(TableRefills3[discountinuation_flag], TableRefills3[patient_id], A1760)</f>
        <v>0</v>
      </c>
      <c r="K1760" s="1">
        <f>_xlfn.MINIFS(C:C,A:A,TableRefills3[[#This Row],[patient_id]])</f>
        <v>45761</v>
      </c>
      <c r="L1760" s="1">
        <f>TableRefills3[[#This Row],[refill_date]]+TableRefills3[[#This Row],[quantity_days]]</f>
        <v>45819</v>
      </c>
    </row>
    <row r="1761" spans="1:12" x14ac:dyDescent="0.25">
      <c r="A1761" t="s">
        <v>394</v>
      </c>
      <c r="B1761" t="s">
        <v>3200</v>
      </c>
      <c r="C1761" s="1">
        <v>45822</v>
      </c>
      <c r="D1761" s="9">
        <f t="shared" si="54"/>
        <v>3</v>
      </c>
      <c r="E1761">
        <v>28</v>
      </c>
      <c r="F1761" s="1">
        <f t="shared" si="55"/>
        <v>45791</v>
      </c>
      <c r="G1761" s="1">
        <f>IF(TableRefills3[[#This Row],[prev_refill_days]]="","",TableRefills3[[#This Row],[prev_refill_days]]+TableRefills3[[#This Row],[quantity_days]])</f>
        <v>45819</v>
      </c>
      <c r="H1761">
        <f>IF(TableRefills3[[#This Row],[prev_refill_end]]="","",TableRefills3[[#This Row],[refill_date]]-TableRefills3[[#This Row],[prev_refill_end]])</f>
        <v>3</v>
      </c>
      <c r="I1761">
        <f>IF(TableRefills3[[#This Row],[gap_days]]="",0,IF(TableRefills3[[#This Row],[gap_days]]&gt;30,1,0))</f>
        <v>0</v>
      </c>
      <c r="J1761">
        <f>_xlfn.MAXIFS(TableRefills3[discountinuation_flag], TableRefills3[patient_id], A1761)</f>
        <v>0</v>
      </c>
      <c r="K1761" s="1">
        <f>_xlfn.MINIFS(C:C,A:A,TableRefills3[[#This Row],[patient_id]])</f>
        <v>45761</v>
      </c>
      <c r="L1761" s="1">
        <f>TableRefills3[[#This Row],[refill_date]]+TableRefills3[[#This Row],[quantity_days]]</f>
        <v>45850</v>
      </c>
    </row>
    <row r="1762" spans="1:12" x14ac:dyDescent="0.25">
      <c r="A1762" t="s">
        <v>394</v>
      </c>
      <c r="B1762" t="s">
        <v>3200</v>
      </c>
      <c r="C1762" s="1">
        <v>45851</v>
      </c>
      <c r="D1762" s="9">
        <f t="shared" si="54"/>
        <v>4</v>
      </c>
      <c r="E1762">
        <v>28</v>
      </c>
      <c r="F1762" s="1">
        <f t="shared" si="55"/>
        <v>45822</v>
      </c>
      <c r="G1762" s="1">
        <f>IF(TableRefills3[[#This Row],[prev_refill_days]]="","",TableRefills3[[#This Row],[prev_refill_days]]+TableRefills3[[#This Row],[quantity_days]])</f>
        <v>45850</v>
      </c>
      <c r="H1762">
        <f>IF(TableRefills3[[#This Row],[prev_refill_end]]="","",TableRefills3[[#This Row],[refill_date]]-TableRefills3[[#This Row],[prev_refill_end]])</f>
        <v>1</v>
      </c>
      <c r="I1762">
        <f>IF(TableRefills3[[#This Row],[gap_days]]="",0,IF(TableRefills3[[#This Row],[gap_days]]&gt;30,1,0))</f>
        <v>0</v>
      </c>
      <c r="J1762">
        <f>_xlfn.MAXIFS(TableRefills3[discountinuation_flag], TableRefills3[patient_id], A1762)</f>
        <v>0</v>
      </c>
      <c r="K1762" s="1">
        <f>_xlfn.MINIFS(C:C,A:A,TableRefills3[[#This Row],[patient_id]])</f>
        <v>45761</v>
      </c>
      <c r="L1762" s="1">
        <f>TableRefills3[[#This Row],[refill_date]]+TableRefills3[[#This Row],[quantity_days]]</f>
        <v>45879</v>
      </c>
    </row>
    <row r="1763" spans="1:12" x14ac:dyDescent="0.25">
      <c r="A1763" t="s">
        <v>394</v>
      </c>
      <c r="B1763" t="s">
        <v>3200</v>
      </c>
      <c r="C1763" s="1">
        <v>45876</v>
      </c>
      <c r="D1763" s="9">
        <f t="shared" si="54"/>
        <v>5</v>
      </c>
      <c r="E1763">
        <v>28</v>
      </c>
      <c r="F1763" s="1">
        <f t="shared" si="55"/>
        <v>45851</v>
      </c>
      <c r="G1763" s="1">
        <f>IF(TableRefills3[[#This Row],[prev_refill_days]]="","",TableRefills3[[#This Row],[prev_refill_days]]+TableRefills3[[#This Row],[quantity_days]])</f>
        <v>45879</v>
      </c>
      <c r="H1763">
        <f>IF(TableRefills3[[#This Row],[prev_refill_end]]="","",TableRefills3[[#This Row],[refill_date]]-TableRefills3[[#This Row],[prev_refill_end]])</f>
        <v>-3</v>
      </c>
      <c r="I1763">
        <f>IF(TableRefills3[[#This Row],[gap_days]]="",0,IF(TableRefills3[[#This Row],[gap_days]]&gt;30,1,0))</f>
        <v>0</v>
      </c>
      <c r="J1763">
        <f>_xlfn.MAXIFS(TableRefills3[discountinuation_flag], TableRefills3[patient_id], A1763)</f>
        <v>0</v>
      </c>
      <c r="K1763" s="1">
        <f>_xlfn.MINIFS(C:C,A:A,TableRefills3[[#This Row],[patient_id]])</f>
        <v>45761</v>
      </c>
      <c r="L1763" s="1">
        <f>TableRefills3[[#This Row],[refill_date]]+TableRefills3[[#This Row],[quantity_days]]</f>
        <v>45904</v>
      </c>
    </row>
    <row r="1764" spans="1:12" x14ac:dyDescent="0.25">
      <c r="A1764" t="s">
        <v>395</v>
      </c>
      <c r="B1764" t="s">
        <v>3206</v>
      </c>
      <c r="C1764" s="1">
        <v>45667</v>
      </c>
      <c r="D1764" s="9">
        <f t="shared" si="54"/>
        <v>1</v>
      </c>
      <c r="E1764">
        <v>21</v>
      </c>
      <c r="F1764" s="1" t="str">
        <f t="shared" si="55"/>
        <v/>
      </c>
      <c r="G1764" s="1" t="str">
        <f>IF(TableRefills3[[#This Row],[prev_refill_days]]="","",TableRefills3[[#This Row],[prev_refill_days]]+TableRefills3[[#This Row],[quantity_days]])</f>
        <v/>
      </c>
      <c r="H1764" t="str">
        <f>IF(TableRefills3[[#This Row],[prev_refill_end]]="","",TableRefills3[[#This Row],[refill_date]]-TableRefills3[[#This Row],[prev_refill_end]])</f>
        <v/>
      </c>
      <c r="I1764">
        <f>IF(TableRefills3[[#This Row],[gap_days]]="",0,IF(TableRefills3[[#This Row],[gap_days]]&gt;30,1,0))</f>
        <v>0</v>
      </c>
      <c r="J1764">
        <f>_xlfn.MAXIFS(TableRefills3[discountinuation_flag], TableRefills3[patient_id], A1764)</f>
        <v>0</v>
      </c>
      <c r="K1764" s="1">
        <f>_xlfn.MINIFS(C:C,A:A,TableRefills3[[#This Row],[patient_id]])</f>
        <v>45667</v>
      </c>
      <c r="L1764" s="1">
        <f>TableRefills3[[#This Row],[refill_date]]+TableRefills3[[#This Row],[quantity_days]]</f>
        <v>45688</v>
      </c>
    </row>
    <row r="1765" spans="1:12" x14ac:dyDescent="0.25">
      <c r="A1765" t="s">
        <v>395</v>
      </c>
      <c r="B1765" t="s">
        <v>3206</v>
      </c>
      <c r="C1765" s="1">
        <v>45686</v>
      </c>
      <c r="D1765" s="9">
        <f t="shared" si="54"/>
        <v>2</v>
      </c>
      <c r="E1765">
        <v>21</v>
      </c>
      <c r="F1765" s="1">
        <f t="shared" si="55"/>
        <v>45667</v>
      </c>
      <c r="G1765" s="1">
        <f>IF(TableRefills3[[#This Row],[prev_refill_days]]="","",TableRefills3[[#This Row],[prev_refill_days]]+TableRefills3[[#This Row],[quantity_days]])</f>
        <v>45688</v>
      </c>
      <c r="H1765">
        <f>IF(TableRefills3[[#This Row],[prev_refill_end]]="","",TableRefills3[[#This Row],[refill_date]]-TableRefills3[[#This Row],[prev_refill_end]])</f>
        <v>-2</v>
      </c>
      <c r="I1765">
        <f>IF(TableRefills3[[#This Row],[gap_days]]="",0,IF(TableRefills3[[#This Row],[gap_days]]&gt;30,1,0))</f>
        <v>0</v>
      </c>
      <c r="J1765">
        <f>_xlfn.MAXIFS(TableRefills3[discountinuation_flag], TableRefills3[patient_id], A1765)</f>
        <v>0</v>
      </c>
      <c r="K1765" s="1">
        <f>_xlfn.MINIFS(C:C,A:A,TableRefills3[[#This Row],[patient_id]])</f>
        <v>45667</v>
      </c>
      <c r="L1765" s="1">
        <f>TableRefills3[[#This Row],[refill_date]]+TableRefills3[[#This Row],[quantity_days]]</f>
        <v>45707</v>
      </c>
    </row>
    <row r="1766" spans="1:12" x14ac:dyDescent="0.25">
      <c r="A1766" t="s">
        <v>395</v>
      </c>
      <c r="B1766" t="s">
        <v>3206</v>
      </c>
      <c r="C1766" s="1">
        <v>45704</v>
      </c>
      <c r="D1766" s="9">
        <f t="shared" si="54"/>
        <v>3</v>
      </c>
      <c r="E1766">
        <v>21</v>
      </c>
      <c r="F1766" s="1">
        <f t="shared" si="55"/>
        <v>45686</v>
      </c>
      <c r="G1766" s="1">
        <f>IF(TableRefills3[[#This Row],[prev_refill_days]]="","",TableRefills3[[#This Row],[prev_refill_days]]+TableRefills3[[#This Row],[quantity_days]])</f>
        <v>45707</v>
      </c>
      <c r="H1766">
        <f>IF(TableRefills3[[#This Row],[prev_refill_end]]="","",TableRefills3[[#This Row],[refill_date]]-TableRefills3[[#This Row],[prev_refill_end]])</f>
        <v>-3</v>
      </c>
      <c r="I1766">
        <f>IF(TableRefills3[[#This Row],[gap_days]]="",0,IF(TableRefills3[[#This Row],[gap_days]]&gt;30,1,0))</f>
        <v>0</v>
      </c>
      <c r="J1766">
        <f>_xlfn.MAXIFS(TableRefills3[discountinuation_flag], TableRefills3[patient_id], A1766)</f>
        <v>0</v>
      </c>
      <c r="K1766" s="1">
        <f>_xlfn.MINIFS(C:C,A:A,TableRefills3[[#This Row],[patient_id]])</f>
        <v>45667</v>
      </c>
      <c r="L1766" s="1">
        <f>TableRefills3[[#This Row],[refill_date]]+TableRefills3[[#This Row],[quantity_days]]</f>
        <v>45725</v>
      </c>
    </row>
    <row r="1767" spans="1:12" x14ac:dyDescent="0.25">
      <c r="A1767" t="s">
        <v>395</v>
      </c>
      <c r="B1767" t="s">
        <v>3206</v>
      </c>
      <c r="C1767" s="1">
        <v>45727</v>
      </c>
      <c r="D1767" s="9">
        <f t="shared" si="54"/>
        <v>4</v>
      </c>
      <c r="E1767">
        <v>21</v>
      </c>
      <c r="F1767" s="1">
        <f t="shared" si="55"/>
        <v>45704</v>
      </c>
      <c r="G1767" s="1">
        <f>IF(TableRefills3[[#This Row],[prev_refill_days]]="","",TableRefills3[[#This Row],[prev_refill_days]]+TableRefills3[[#This Row],[quantity_days]])</f>
        <v>45725</v>
      </c>
      <c r="H1767">
        <f>IF(TableRefills3[[#This Row],[prev_refill_end]]="","",TableRefills3[[#This Row],[refill_date]]-TableRefills3[[#This Row],[prev_refill_end]])</f>
        <v>2</v>
      </c>
      <c r="I1767">
        <f>IF(TableRefills3[[#This Row],[gap_days]]="",0,IF(TableRefills3[[#This Row],[gap_days]]&gt;30,1,0))</f>
        <v>0</v>
      </c>
      <c r="J1767">
        <f>_xlfn.MAXIFS(TableRefills3[discountinuation_flag], TableRefills3[patient_id], A1767)</f>
        <v>0</v>
      </c>
      <c r="K1767" s="1">
        <f>_xlfn.MINIFS(C:C,A:A,TableRefills3[[#This Row],[patient_id]])</f>
        <v>45667</v>
      </c>
      <c r="L1767" s="1">
        <f>TableRefills3[[#This Row],[refill_date]]+TableRefills3[[#This Row],[quantity_days]]</f>
        <v>45748</v>
      </c>
    </row>
    <row r="1768" spans="1:12" x14ac:dyDescent="0.25">
      <c r="A1768" t="s">
        <v>395</v>
      </c>
      <c r="B1768" t="s">
        <v>3206</v>
      </c>
      <c r="C1768" s="1">
        <v>45746</v>
      </c>
      <c r="D1768" s="9">
        <f t="shared" si="54"/>
        <v>5</v>
      </c>
      <c r="E1768">
        <v>21</v>
      </c>
      <c r="F1768" s="1">
        <f t="shared" si="55"/>
        <v>45727</v>
      </c>
      <c r="G1768" s="1">
        <f>IF(TableRefills3[[#This Row],[prev_refill_days]]="","",TableRefills3[[#This Row],[prev_refill_days]]+TableRefills3[[#This Row],[quantity_days]])</f>
        <v>45748</v>
      </c>
      <c r="H1768">
        <f>IF(TableRefills3[[#This Row],[prev_refill_end]]="","",TableRefills3[[#This Row],[refill_date]]-TableRefills3[[#This Row],[prev_refill_end]])</f>
        <v>-2</v>
      </c>
      <c r="I1768">
        <f>IF(TableRefills3[[#This Row],[gap_days]]="",0,IF(TableRefills3[[#This Row],[gap_days]]&gt;30,1,0))</f>
        <v>0</v>
      </c>
      <c r="J1768">
        <f>_xlfn.MAXIFS(TableRefills3[discountinuation_flag], TableRefills3[patient_id], A1768)</f>
        <v>0</v>
      </c>
      <c r="K1768" s="1">
        <f>_xlfn.MINIFS(C:C,A:A,TableRefills3[[#This Row],[patient_id]])</f>
        <v>45667</v>
      </c>
      <c r="L1768" s="1">
        <f>TableRefills3[[#This Row],[refill_date]]+TableRefills3[[#This Row],[quantity_days]]</f>
        <v>45767</v>
      </c>
    </row>
    <row r="1769" spans="1:12" x14ac:dyDescent="0.25">
      <c r="A1769" t="s">
        <v>396</v>
      </c>
      <c r="B1769" t="s">
        <v>3212</v>
      </c>
      <c r="C1769" s="1">
        <v>45724</v>
      </c>
      <c r="D1769" s="9">
        <f t="shared" si="54"/>
        <v>1</v>
      </c>
      <c r="E1769">
        <v>30</v>
      </c>
      <c r="F1769" s="1" t="str">
        <f t="shared" si="55"/>
        <v/>
      </c>
      <c r="G1769" s="1" t="str">
        <f>IF(TableRefills3[[#This Row],[prev_refill_days]]="","",TableRefills3[[#This Row],[prev_refill_days]]+TableRefills3[[#This Row],[quantity_days]])</f>
        <v/>
      </c>
      <c r="H1769" t="str">
        <f>IF(TableRefills3[[#This Row],[prev_refill_end]]="","",TableRefills3[[#This Row],[refill_date]]-TableRefills3[[#This Row],[prev_refill_end]])</f>
        <v/>
      </c>
      <c r="I1769">
        <f>IF(TableRefills3[[#This Row],[gap_days]]="",0,IF(TableRefills3[[#This Row],[gap_days]]&gt;30,1,0))</f>
        <v>0</v>
      </c>
      <c r="J1769">
        <f>_xlfn.MAXIFS(TableRefills3[discountinuation_flag], TableRefills3[patient_id], A1769)</f>
        <v>0</v>
      </c>
      <c r="K1769" s="1">
        <f>_xlfn.MINIFS(C:C,A:A,TableRefills3[[#This Row],[patient_id]])</f>
        <v>45724</v>
      </c>
      <c r="L1769" s="1">
        <f>TableRefills3[[#This Row],[refill_date]]+TableRefills3[[#This Row],[quantity_days]]</f>
        <v>45754</v>
      </c>
    </row>
    <row r="1770" spans="1:12" x14ac:dyDescent="0.25">
      <c r="A1770" t="s">
        <v>396</v>
      </c>
      <c r="B1770" t="s">
        <v>3212</v>
      </c>
      <c r="C1770" s="1">
        <v>45754</v>
      </c>
      <c r="D1770" s="9">
        <f t="shared" si="54"/>
        <v>2</v>
      </c>
      <c r="E1770">
        <v>30</v>
      </c>
      <c r="F1770" s="1">
        <f t="shared" si="55"/>
        <v>45724</v>
      </c>
      <c r="G1770" s="1">
        <f>IF(TableRefills3[[#This Row],[prev_refill_days]]="","",TableRefills3[[#This Row],[prev_refill_days]]+TableRefills3[[#This Row],[quantity_days]])</f>
        <v>45754</v>
      </c>
      <c r="H1770">
        <f>IF(TableRefills3[[#This Row],[prev_refill_end]]="","",TableRefills3[[#This Row],[refill_date]]-TableRefills3[[#This Row],[prev_refill_end]])</f>
        <v>0</v>
      </c>
      <c r="I1770">
        <f>IF(TableRefills3[[#This Row],[gap_days]]="",0,IF(TableRefills3[[#This Row],[gap_days]]&gt;30,1,0))</f>
        <v>0</v>
      </c>
      <c r="J1770">
        <f>_xlfn.MAXIFS(TableRefills3[discountinuation_flag], TableRefills3[patient_id], A1770)</f>
        <v>0</v>
      </c>
      <c r="K1770" s="1">
        <f>_xlfn.MINIFS(C:C,A:A,TableRefills3[[#This Row],[patient_id]])</f>
        <v>45724</v>
      </c>
      <c r="L1770" s="1">
        <f>TableRefills3[[#This Row],[refill_date]]+TableRefills3[[#This Row],[quantity_days]]</f>
        <v>45784</v>
      </c>
    </row>
    <row r="1771" spans="1:12" x14ac:dyDescent="0.25">
      <c r="A1771" t="s">
        <v>396</v>
      </c>
      <c r="B1771" t="s">
        <v>3212</v>
      </c>
      <c r="C1771" s="1">
        <v>45782</v>
      </c>
      <c r="D1771" s="9">
        <f t="shared" si="54"/>
        <v>3</v>
      </c>
      <c r="E1771">
        <v>30</v>
      </c>
      <c r="F1771" s="1">
        <f t="shared" si="55"/>
        <v>45754</v>
      </c>
      <c r="G1771" s="1">
        <f>IF(TableRefills3[[#This Row],[prev_refill_days]]="","",TableRefills3[[#This Row],[prev_refill_days]]+TableRefills3[[#This Row],[quantity_days]])</f>
        <v>45784</v>
      </c>
      <c r="H1771">
        <f>IF(TableRefills3[[#This Row],[prev_refill_end]]="","",TableRefills3[[#This Row],[refill_date]]-TableRefills3[[#This Row],[prev_refill_end]])</f>
        <v>-2</v>
      </c>
      <c r="I1771">
        <f>IF(TableRefills3[[#This Row],[gap_days]]="",0,IF(TableRefills3[[#This Row],[gap_days]]&gt;30,1,0))</f>
        <v>0</v>
      </c>
      <c r="J1771">
        <f>_xlfn.MAXIFS(TableRefills3[discountinuation_flag], TableRefills3[patient_id], A1771)</f>
        <v>0</v>
      </c>
      <c r="K1771" s="1">
        <f>_xlfn.MINIFS(C:C,A:A,TableRefills3[[#This Row],[patient_id]])</f>
        <v>45724</v>
      </c>
      <c r="L1771" s="1">
        <f>TableRefills3[[#This Row],[refill_date]]+TableRefills3[[#This Row],[quantity_days]]</f>
        <v>45812</v>
      </c>
    </row>
    <row r="1772" spans="1:12" x14ac:dyDescent="0.25">
      <c r="A1772" t="s">
        <v>397</v>
      </c>
      <c r="B1772" t="s">
        <v>3216</v>
      </c>
      <c r="C1772" s="1">
        <v>45796</v>
      </c>
      <c r="D1772" s="9">
        <f t="shared" si="54"/>
        <v>1</v>
      </c>
      <c r="E1772">
        <v>28</v>
      </c>
      <c r="F1772" s="1" t="str">
        <f t="shared" si="55"/>
        <v/>
      </c>
      <c r="G1772" s="1" t="str">
        <f>IF(TableRefills3[[#This Row],[prev_refill_days]]="","",TableRefills3[[#This Row],[prev_refill_days]]+TableRefills3[[#This Row],[quantity_days]])</f>
        <v/>
      </c>
      <c r="H1772" t="str">
        <f>IF(TableRefills3[[#This Row],[prev_refill_end]]="","",TableRefills3[[#This Row],[refill_date]]-TableRefills3[[#This Row],[prev_refill_end]])</f>
        <v/>
      </c>
      <c r="I1772">
        <f>IF(TableRefills3[[#This Row],[gap_days]]="",0,IF(TableRefills3[[#This Row],[gap_days]]&gt;30,1,0))</f>
        <v>0</v>
      </c>
      <c r="J1772">
        <f>_xlfn.MAXIFS(TableRefills3[discountinuation_flag], TableRefills3[patient_id], A1772)</f>
        <v>0</v>
      </c>
      <c r="K1772" s="1">
        <f>_xlfn.MINIFS(C:C,A:A,TableRefills3[[#This Row],[patient_id]])</f>
        <v>45796</v>
      </c>
      <c r="L1772" s="1">
        <f>TableRefills3[[#This Row],[refill_date]]+TableRefills3[[#This Row],[quantity_days]]</f>
        <v>45824</v>
      </c>
    </row>
    <row r="1773" spans="1:12" x14ac:dyDescent="0.25">
      <c r="A1773" t="s">
        <v>397</v>
      </c>
      <c r="B1773" t="s">
        <v>3216</v>
      </c>
      <c r="C1773" s="1">
        <v>45826</v>
      </c>
      <c r="D1773" s="9">
        <f t="shared" si="54"/>
        <v>2</v>
      </c>
      <c r="E1773">
        <v>28</v>
      </c>
      <c r="F1773" s="1">
        <f t="shared" si="55"/>
        <v>45796</v>
      </c>
      <c r="G1773" s="1">
        <f>IF(TableRefills3[[#This Row],[prev_refill_days]]="","",TableRefills3[[#This Row],[prev_refill_days]]+TableRefills3[[#This Row],[quantity_days]])</f>
        <v>45824</v>
      </c>
      <c r="H1773">
        <f>IF(TableRefills3[[#This Row],[prev_refill_end]]="","",TableRefills3[[#This Row],[refill_date]]-TableRefills3[[#This Row],[prev_refill_end]])</f>
        <v>2</v>
      </c>
      <c r="I1773">
        <f>IF(TableRefills3[[#This Row],[gap_days]]="",0,IF(TableRefills3[[#This Row],[gap_days]]&gt;30,1,0))</f>
        <v>0</v>
      </c>
      <c r="J1773">
        <f>_xlfn.MAXIFS(TableRefills3[discountinuation_flag], TableRefills3[patient_id], A1773)</f>
        <v>0</v>
      </c>
      <c r="K1773" s="1">
        <f>_xlfn.MINIFS(C:C,A:A,TableRefills3[[#This Row],[patient_id]])</f>
        <v>45796</v>
      </c>
      <c r="L1773" s="1">
        <f>TableRefills3[[#This Row],[refill_date]]+TableRefills3[[#This Row],[quantity_days]]</f>
        <v>45854</v>
      </c>
    </row>
    <row r="1774" spans="1:12" x14ac:dyDescent="0.25">
      <c r="A1774" t="s">
        <v>397</v>
      </c>
      <c r="B1774" t="s">
        <v>3216</v>
      </c>
      <c r="C1774" s="1">
        <v>45856</v>
      </c>
      <c r="D1774" s="9">
        <f t="shared" si="54"/>
        <v>3</v>
      </c>
      <c r="E1774">
        <v>28</v>
      </c>
      <c r="F1774" s="1">
        <f t="shared" si="55"/>
        <v>45826</v>
      </c>
      <c r="G1774" s="1">
        <f>IF(TableRefills3[[#This Row],[prev_refill_days]]="","",TableRefills3[[#This Row],[prev_refill_days]]+TableRefills3[[#This Row],[quantity_days]])</f>
        <v>45854</v>
      </c>
      <c r="H1774">
        <f>IF(TableRefills3[[#This Row],[prev_refill_end]]="","",TableRefills3[[#This Row],[refill_date]]-TableRefills3[[#This Row],[prev_refill_end]])</f>
        <v>2</v>
      </c>
      <c r="I1774">
        <f>IF(TableRefills3[[#This Row],[gap_days]]="",0,IF(TableRefills3[[#This Row],[gap_days]]&gt;30,1,0))</f>
        <v>0</v>
      </c>
      <c r="J1774">
        <f>_xlfn.MAXIFS(TableRefills3[discountinuation_flag], TableRefills3[patient_id], A1774)</f>
        <v>0</v>
      </c>
      <c r="K1774" s="1">
        <f>_xlfn.MINIFS(C:C,A:A,TableRefills3[[#This Row],[patient_id]])</f>
        <v>45796</v>
      </c>
      <c r="L1774" s="1">
        <f>TableRefills3[[#This Row],[refill_date]]+TableRefills3[[#This Row],[quantity_days]]</f>
        <v>45884</v>
      </c>
    </row>
    <row r="1775" spans="1:12" x14ac:dyDescent="0.25">
      <c r="A1775" t="s">
        <v>397</v>
      </c>
      <c r="B1775" t="s">
        <v>3216</v>
      </c>
      <c r="C1775" s="1">
        <v>45886</v>
      </c>
      <c r="D1775" s="9">
        <f t="shared" si="54"/>
        <v>4</v>
      </c>
      <c r="E1775">
        <v>28</v>
      </c>
      <c r="F1775" s="1">
        <f t="shared" si="55"/>
        <v>45856</v>
      </c>
      <c r="G1775" s="1">
        <f>IF(TableRefills3[[#This Row],[prev_refill_days]]="","",TableRefills3[[#This Row],[prev_refill_days]]+TableRefills3[[#This Row],[quantity_days]])</f>
        <v>45884</v>
      </c>
      <c r="H1775">
        <f>IF(TableRefills3[[#This Row],[prev_refill_end]]="","",TableRefills3[[#This Row],[refill_date]]-TableRefills3[[#This Row],[prev_refill_end]])</f>
        <v>2</v>
      </c>
      <c r="I1775">
        <f>IF(TableRefills3[[#This Row],[gap_days]]="",0,IF(TableRefills3[[#This Row],[gap_days]]&gt;30,1,0))</f>
        <v>0</v>
      </c>
      <c r="J1775">
        <f>_xlfn.MAXIFS(TableRefills3[discountinuation_flag], TableRefills3[patient_id], A1775)</f>
        <v>0</v>
      </c>
      <c r="K1775" s="1">
        <f>_xlfn.MINIFS(C:C,A:A,TableRefills3[[#This Row],[patient_id]])</f>
        <v>45796</v>
      </c>
      <c r="L1775" s="1">
        <f>TableRefills3[[#This Row],[refill_date]]+TableRefills3[[#This Row],[quantity_days]]</f>
        <v>45914</v>
      </c>
    </row>
    <row r="1776" spans="1:12" x14ac:dyDescent="0.25">
      <c r="A1776" t="s">
        <v>398</v>
      </c>
      <c r="B1776" t="s">
        <v>3221</v>
      </c>
      <c r="C1776" s="1">
        <v>45825</v>
      </c>
      <c r="D1776" s="9">
        <f t="shared" si="54"/>
        <v>1</v>
      </c>
      <c r="E1776">
        <v>30</v>
      </c>
      <c r="F1776" s="1" t="str">
        <f t="shared" si="55"/>
        <v/>
      </c>
      <c r="G1776" s="1" t="str">
        <f>IF(TableRefills3[[#This Row],[prev_refill_days]]="","",TableRefills3[[#This Row],[prev_refill_days]]+TableRefills3[[#This Row],[quantity_days]])</f>
        <v/>
      </c>
      <c r="H1776" t="str">
        <f>IF(TableRefills3[[#This Row],[prev_refill_end]]="","",TableRefills3[[#This Row],[refill_date]]-TableRefills3[[#This Row],[prev_refill_end]])</f>
        <v/>
      </c>
      <c r="I1776">
        <f>IF(TableRefills3[[#This Row],[gap_days]]="",0,IF(TableRefills3[[#This Row],[gap_days]]&gt;30,1,0))</f>
        <v>0</v>
      </c>
      <c r="J1776">
        <f>_xlfn.MAXIFS(TableRefills3[discountinuation_flag], TableRefills3[patient_id], A1776)</f>
        <v>0</v>
      </c>
      <c r="K1776" s="1">
        <f>_xlfn.MINIFS(C:C,A:A,TableRefills3[[#This Row],[patient_id]])</f>
        <v>45825</v>
      </c>
      <c r="L1776" s="1">
        <f>TableRefills3[[#This Row],[refill_date]]+TableRefills3[[#This Row],[quantity_days]]</f>
        <v>45855</v>
      </c>
    </row>
    <row r="1777" spans="1:12" x14ac:dyDescent="0.25">
      <c r="A1777" t="s">
        <v>398</v>
      </c>
      <c r="B1777" t="s">
        <v>3221</v>
      </c>
      <c r="C1777" s="1">
        <v>45858</v>
      </c>
      <c r="D1777" s="9">
        <f t="shared" si="54"/>
        <v>2</v>
      </c>
      <c r="E1777">
        <v>30</v>
      </c>
      <c r="F1777" s="1">
        <f t="shared" si="55"/>
        <v>45825</v>
      </c>
      <c r="G1777" s="1">
        <f>IF(TableRefills3[[#This Row],[prev_refill_days]]="","",TableRefills3[[#This Row],[prev_refill_days]]+TableRefills3[[#This Row],[quantity_days]])</f>
        <v>45855</v>
      </c>
      <c r="H1777">
        <f>IF(TableRefills3[[#This Row],[prev_refill_end]]="","",TableRefills3[[#This Row],[refill_date]]-TableRefills3[[#This Row],[prev_refill_end]])</f>
        <v>3</v>
      </c>
      <c r="I1777">
        <f>IF(TableRefills3[[#This Row],[gap_days]]="",0,IF(TableRefills3[[#This Row],[gap_days]]&gt;30,1,0))</f>
        <v>0</v>
      </c>
      <c r="J1777">
        <f>_xlfn.MAXIFS(TableRefills3[discountinuation_flag], TableRefills3[patient_id], A1777)</f>
        <v>0</v>
      </c>
      <c r="K1777" s="1">
        <f>_xlfn.MINIFS(C:C,A:A,TableRefills3[[#This Row],[patient_id]])</f>
        <v>45825</v>
      </c>
      <c r="L1777" s="1">
        <f>TableRefills3[[#This Row],[refill_date]]+TableRefills3[[#This Row],[quantity_days]]</f>
        <v>45888</v>
      </c>
    </row>
    <row r="1778" spans="1:12" x14ac:dyDescent="0.25">
      <c r="A1778" t="s">
        <v>398</v>
      </c>
      <c r="B1778" t="s">
        <v>3221</v>
      </c>
      <c r="C1778" s="1">
        <v>45891</v>
      </c>
      <c r="D1778" s="9">
        <f t="shared" si="54"/>
        <v>3</v>
      </c>
      <c r="E1778">
        <v>30</v>
      </c>
      <c r="F1778" s="1">
        <f t="shared" si="55"/>
        <v>45858</v>
      </c>
      <c r="G1778" s="1">
        <f>IF(TableRefills3[[#This Row],[prev_refill_days]]="","",TableRefills3[[#This Row],[prev_refill_days]]+TableRefills3[[#This Row],[quantity_days]])</f>
        <v>45888</v>
      </c>
      <c r="H1778">
        <f>IF(TableRefills3[[#This Row],[prev_refill_end]]="","",TableRefills3[[#This Row],[refill_date]]-TableRefills3[[#This Row],[prev_refill_end]])</f>
        <v>3</v>
      </c>
      <c r="I1778">
        <f>IF(TableRefills3[[#This Row],[gap_days]]="",0,IF(TableRefills3[[#This Row],[gap_days]]&gt;30,1,0))</f>
        <v>0</v>
      </c>
      <c r="J1778">
        <f>_xlfn.MAXIFS(TableRefills3[discountinuation_flag], TableRefills3[patient_id], A1778)</f>
        <v>0</v>
      </c>
      <c r="K1778" s="1">
        <f>_xlfn.MINIFS(C:C,A:A,TableRefills3[[#This Row],[patient_id]])</f>
        <v>45825</v>
      </c>
      <c r="L1778" s="1">
        <f>TableRefills3[[#This Row],[refill_date]]+TableRefills3[[#This Row],[quantity_days]]</f>
        <v>45921</v>
      </c>
    </row>
    <row r="1779" spans="1:12" x14ac:dyDescent="0.25">
      <c r="A1779" t="s">
        <v>398</v>
      </c>
      <c r="B1779" t="s">
        <v>3221</v>
      </c>
      <c r="C1779" s="1">
        <v>45922</v>
      </c>
      <c r="D1779" s="9">
        <f t="shared" si="54"/>
        <v>4</v>
      </c>
      <c r="E1779">
        <v>30</v>
      </c>
      <c r="F1779" s="1">
        <f t="shared" si="55"/>
        <v>45891</v>
      </c>
      <c r="G1779" s="1">
        <f>IF(TableRefills3[[#This Row],[prev_refill_days]]="","",TableRefills3[[#This Row],[prev_refill_days]]+TableRefills3[[#This Row],[quantity_days]])</f>
        <v>45921</v>
      </c>
      <c r="H1779">
        <f>IF(TableRefills3[[#This Row],[prev_refill_end]]="","",TableRefills3[[#This Row],[refill_date]]-TableRefills3[[#This Row],[prev_refill_end]])</f>
        <v>1</v>
      </c>
      <c r="I1779">
        <f>IF(TableRefills3[[#This Row],[gap_days]]="",0,IF(TableRefills3[[#This Row],[gap_days]]&gt;30,1,0))</f>
        <v>0</v>
      </c>
      <c r="J1779">
        <f>_xlfn.MAXIFS(TableRefills3[discountinuation_flag], TableRefills3[patient_id], A1779)</f>
        <v>0</v>
      </c>
      <c r="K1779" s="1">
        <f>_xlfn.MINIFS(C:C,A:A,TableRefills3[[#This Row],[patient_id]])</f>
        <v>45825</v>
      </c>
      <c r="L1779" s="1">
        <f>TableRefills3[[#This Row],[refill_date]]+TableRefills3[[#This Row],[quantity_days]]</f>
        <v>45952</v>
      </c>
    </row>
    <row r="1780" spans="1:12" x14ac:dyDescent="0.25">
      <c r="A1780" t="s">
        <v>398</v>
      </c>
      <c r="B1780" t="s">
        <v>3221</v>
      </c>
      <c r="C1780" s="1">
        <v>45954</v>
      </c>
      <c r="D1780" s="9">
        <f t="shared" si="54"/>
        <v>5</v>
      </c>
      <c r="E1780">
        <v>30</v>
      </c>
      <c r="F1780" s="1">
        <f t="shared" si="55"/>
        <v>45922</v>
      </c>
      <c r="G1780" s="1">
        <f>IF(TableRefills3[[#This Row],[prev_refill_days]]="","",TableRefills3[[#This Row],[prev_refill_days]]+TableRefills3[[#This Row],[quantity_days]])</f>
        <v>45952</v>
      </c>
      <c r="H1780">
        <f>IF(TableRefills3[[#This Row],[prev_refill_end]]="","",TableRefills3[[#This Row],[refill_date]]-TableRefills3[[#This Row],[prev_refill_end]])</f>
        <v>2</v>
      </c>
      <c r="I1780">
        <f>IF(TableRefills3[[#This Row],[gap_days]]="",0,IF(TableRefills3[[#This Row],[gap_days]]&gt;30,1,0))</f>
        <v>0</v>
      </c>
      <c r="J1780">
        <f>_xlfn.MAXIFS(TableRefills3[discountinuation_flag], TableRefills3[patient_id], A1780)</f>
        <v>0</v>
      </c>
      <c r="K1780" s="1">
        <f>_xlfn.MINIFS(C:C,A:A,TableRefills3[[#This Row],[patient_id]])</f>
        <v>45825</v>
      </c>
      <c r="L1780" s="1">
        <f>TableRefills3[[#This Row],[refill_date]]+TableRefills3[[#This Row],[quantity_days]]</f>
        <v>45984</v>
      </c>
    </row>
    <row r="1781" spans="1:12" x14ac:dyDescent="0.25">
      <c r="A1781" t="s">
        <v>398</v>
      </c>
      <c r="B1781" t="s">
        <v>3221</v>
      </c>
      <c r="C1781" s="1">
        <v>45984</v>
      </c>
      <c r="D1781" s="9">
        <f t="shared" si="54"/>
        <v>6</v>
      </c>
      <c r="E1781">
        <v>30</v>
      </c>
      <c r="F1781" s="1">
        <f t="shared" si="55"/>
        <v>45954</v>
      </c>
      <c r="G1781" s="1">
        <f>IF(TableRefills3[[#This Row],[prev_refill_days]]="","",TableRefills3[[#This Row],[prev_refill_days]]+TableRefills3[[#This Row],[quantity_days]])</f>
        <v>45984</v>
      </c>
      <c r="H1781">
        <f>IF(TableRefills3[[#This Row],[prev_refill_end]]="","",TableRefills3[[#This Row],[refill_date]]-TableRefills3[[#This Row],[prev_refill_end]])</f>
        <v>0</v>
      </c>
      <c r="I1781">
        <f>IF(TableRefills3[[#This Row],[gap_days]]="",0,IF(TableRefills3[[#This Row],[gap_days]]&gt;30,1,0))</f>
        <v>0</v>
      </c>
      <c r="J1781">
        <f>_xlfn.MAXIFS(TableRefills3[discountinuation_flag], TableRefills3[patient_id], A1781)</f>
        <v>0</v>
      </c>
      <c r="K1781" s="1">
        <f>_xlfn.MINIFS(C:C,A:A,TableRefills3[[#This Row],[patient_id]])</f>
        <v>45825</v>
      </c>
      <c r="L1781" s="1">
        <f>TableRefills3[[#This Row],[refill_date]]+TableRefills3[[#This Row],[quantity_days]]</f>
        <v>46014</v>
      </c>
    </row>
    <row r="1782" spans="1:12" x14ac:dyDescent="0.25">
      <c r="A1782" t="s">
        <v>399</v>
      </c>
      <c r="B1782" t="s">
        <v>3228</v>
      </c>
      <c r="C1782" s="1">
        <v>45751</v>
      </c>
      <c r="D1782" s="9">
        <f t="shared" si="54"/>
        <v>1</v>
      </c>
      <c r="E1782">
        <v>30</v>
      </c>
      <c r="F1782" s="1" t="str">
        <f t="shared" si="55"/>
        <v/>
      </c>
      <c r="G1782" s="1" t="str">
        <f>IF(TableRefills3[[#This Row],[prev_refill_days]]="","",TableRefills3[[#This Row],[prev_refill_days]]+TableRefills3[[#This Row],[quantity_days]])</f>
        <v/>
      </c>
      <c r="H1782" t="str">
        <f>IF(TableRefills3[[#This Row],[prev_refill_end]]="","",TableRefills3[[#This Row],[refill_date]]-TableRefills3[[#This Row],[prev_refill_end]])</f>
        <v/>
      </c>
      <c r="I1782">
        <f>IF(TableRefills3[[#This Row],[gap_days]]="",0,IF(TableRefills3[[#This Row],[gap_days]]&gt;30,1,0))</f>
        <v>0</v>
      </c>
      <c r="J1782">
        <f>_xlfn.MAXIFS(TableRefills3[discountinuation_flag], TableRefills3[patient_id], A1782)</f>
        <v>0</v>
      </c>
      <c r="K1782" s="1">
        <f>_xlfn.MINIFS(C:C,A:A,TableRefills3[[#This Row],[patient_id]])</f>
        <v>45751</v>
      </c>
      <c r="L1782" s="1">
        <f>TableRefills3[[#This Row],[refill_date]]+TableRefills3[[#This Row],[quantity_days]]</f>
        <v>45781</v>
      </c>
    </row>
    <row r="1783" spans="1:12" x14ac:dyDescent="0.25">
      <c r="A1783" t="s">
        <v>399</v>
      </c>
      <c r="B1783" t="s">
        <v>3228</v>
      </c>
      <c r="C1783" s="1">
        <v>45779</v>
      </c>
      <c r="D1783" s="9">
        <f t="shared" si="54"/>
        <v>2</v>
      </c>
      <c r="E1783">
        <v>30</v>
      </c>
      <c r="F1783" s="1">
        <f t="shared" si="55"/>
        <v>45751</v>
      </c>
      <c r="G1783" s="1">
        <f>IF(TableRefills3[[#This Row],[prev_refill_days]]="","",TableRefills3[[#This Row],[prev_refill_days]]+TableRefills3[[#This Row],[quantity_days]])</f>
        <v>45781</v>
      </c>
      <c r="H1783">
        <f>IF(TableRefills3[[#This Row],[prev_refill_end]]="","",TableRefills3[[#This Row],[refill_date]]-TableRefills3[[#This Row],[prev_refill_end]])</f>
        <v>-2</v>
      </c>
      <c r="I1783">
        <f>IF(TableRefills3[[#This Row],[gap_days]]="",0,IF(TableRefills3[[#This Row],[gap_days]]&gt;30,1,0))</f>
        <v>0</v>
      </c>
      <c r="J1783">
        <f>_xlfn.MAXIFS(TableRefills3[discountinuation_flag], TableRefills3[patient_id], A1783)</f>
        <v>0</v>
      </c>
      <c r="K1783" s="1">
        <f>_xlfn.MINIFS(C:C,A:A,TableRefills3[[#This Row],[patient_id]])</f>
        <v>45751</v>
      </c>
      <c r="L1783" s="1">
        <f>TableRefills3[[#This Row],[refill_date]]+TableRefills3[[#This Row],[quantity_days]]</f>
        <v>45809</v>
      </c>
    </row>
    <row r="1784" spans="1:12" x14ac:dyDescent="0.25">
      <c r="A1784" t="s">
        <v>399</v>
      </c>
      <c r="B1784" t="s">
        <v>3228</v>
      </c>
      <c r="C1784" s="1">
        <v>45806</v>
      </c>
      <c r="D1784" s="9">
        <f t="shared" si="54"/>
        <v>3</v>
      </c>
      <c r="E1784">
        <v>30</v>
      </c>
      <c r="F1784" s="1">
        <f t="shared" si="55"/>
        <v>45779</v>
      </c>
      <c r="G1784" s="1">
        <f>IF(TableRefills3[[#This Row],[prev_refill_days]]="","",TableRefills3[[#This Row],[prev_refill_days]]+TableRefills3[[#This Row],[quantity_days]])</f>
        <v>45809</v>
      </c>
      <c r="H1784">
        <f>IF(TableRefills3[[#This Row],[prev_refill_end]]="","",TableRefills3[[#This Row],[refill_date]]-TableRefills3[[#This Row],[prev_refill_end]])</f>
        <v>-3</v>
      </c>
      <c r="I1784">
        <f>IF(TableRefills3[[#This Row],[gap_days]]="",0,IF(TableRefills3[[#This Row],[gap_days]]&gt;30,1,0))</f>
        <v>0</v>
      </c>
      <c r="J1784">
        <f>_xlfn.MAXIFS(TableRefills3[discountinuation_flag], TableRefills3[patient_id], A1784)</f>
        <v>0</v>
      </c>
      <c r="K1784" s="1">
        <f>_xlfn.MINIFS(C:C,A:A,TableRefills3[[#This Row],[patient_id]])</f>
        <v>45751</v>
      </c>
      <c r="L1784" s="1">
        <f>TableRefills3[[#This Row],[refill_date]]+TableRefills3[[#This Row],[quantity_days]]</f>
        <v>45836</v>
      </c>
    </row>
    <row r="1785" spans="1:12" x14ac:dyDescent="0.25">
      <c r="A1785" t="s">
        <v>399</v>
      </c>
      <c r="B1785" t="s">
        <v>3228</v>
      </c>
      <c r="C1785" s="1">
        <v>45833</v>
      </c>
      <c r="D1785" s="9">
        <f t="shared" si="54"/>
        <v>4</v>
      </c>
      <c r="E1785">
        <v>30</v>
      </c>
      <c r="F1785" s="1">
        <f t="shared" si="55"/>
        <v>45806</v>
      </c>
      <c r="G1785" s="1">
        <f>IF(TableRefills3[[#This Row],[prev_refill_days]]="","",TableRefills3[[#This Row],[prev_refill_days]]+TableRefills3[[#This Row],[quantity_days]])</f>
        <v>45836</v>
      </c>
      <c r="H1785">
        <f>IF(TableRefills3[[#This Row],[prev_refill_end]]="","",TableRefills3[[#This Row],[refill_date]]-TableRefills3[[#This Row],[prev_refill_end]])</f>
        <v>-3</v>
      </c>
      <c r="I1785">
        <f>IF(TableRefills3[[#This Row],[gap_days]]="",0,IF(TableRefills3[[#This Row],[gap_days]]&gt;30,1,0))</f>
        <v>0</v>
      </c>
      <c r="J1785">
        <f>_xlfn.MAXIFS(TableRefills3[discountinuation_flag], TableRefills3[patient_id], A1785)</f>
        <v>0</v>
      </c>
      <c r="K1785" s="1">
        <f>_xlfn.MINIFS(C:C,A:A,TableRefills3[[#This Row],[patient_id]])</f>
        <v>45751</v>
      </c>
      <c r="L1785" s="1">
        <f>TableRefills3[[#This Row],[refill_date]]+TableRefills3[[#This Row],[quantity_days]]</f>
        <v>45863</v>
      </c>
    </row>
    <row r="1786" spans="1:12" x14ac:dyDescent="0.25">
      <c r="A1786" t="s">
        <v>399</v>
      </c>
      <c r="B1786" t="s">
        <v>3228</v>
      </c>
      <c r="C1786" s="1">
        <v>45860</v>
      </c>
      <c r="D1786" s="9">
        <f t="shared" si="54"/>
        <v>5</v>
      </c>
      <c r="E1786">
        <v>30</v>
      </c>
      <c r="F1786" s="1">
        <f t="shared" si="55"/>
        <v>45833</v>
      </c>
      <c r="G1786" s="1">
        <f>IF(TableRefills3[[#This Row],[prev_refill_days]]="","",TableRefills3[[#This Row],[prev_refill_days]]+TableRefills3[[#This Row],[quantity_days]])</f>
        <v>45863</v>
      </c>
      <c r="H1786">
        <f>IF(TableRefills3[[#This Row],[prev_refill_end]]="","",TableRefills3[[#This Row],[refill_date]]-TableRefills3[[#This Row],[prev_refill_end]])</f>
        <v>-3</v>
      </c>
      <c r="I1786">
        <f>IF(TableRefills3[[#This Row],[gap_days]]="",0,IF(TableRefills3[[#This Row],[gap_days]]&gt;30,1,0))</f>
        <v>0</v>
      </c>
      <c r="J1786">
        <f>_xlfn.MAXIFS(TableRefills3[discountinuation_flag], TableRefills3[patient_id], A1786)</f>
        <v>0</v>
      </c>
      <c r="K1786" s="1">
        <f>_xlfn.MINIFS(C:C,A:A,TableRefills3[[#This Row],[patient_id]])</f>
        <v>45751</v>
      </c>
      <c r="L1786" s="1">
        <f>TableRefills3[[#This Row],[refill_date]]+TableRefills3[[#This Row],[quantity_days]]</f>
        <v>45890</v>
      </c>
    </row>
    <row r="1787" spans="1:12" x14ac:dyDescent="0.25">
      <c r="A1787" t="s">
        <v>399</v>
      </c>
      <c r="B1787" t="s">
        <v>3228</v>
      </c>
      <c r="C1787" s="1">
        <v>45892</v>
      </c>
      <c r="D1787" s="9">
        <f t="shared" si="54"/>
        <v>6</v>
      </c>
      <c r="E1787">
        <v>30</v>
      </c>
      <c r="F1787" s="1">
        <f t="shared" si="55"/>
        <v>45860</v>
      </c>
      <c r="G1787" s="1">
        <f>IF(TableRefills3[[#This Row],[prev_refill_days]]="","",TableRefills3[[#This Row],[prev_refill_days]]+TableRefills3[[#This Row],[quantity_days]])</f>
        <v>45890</v>
      </c>
      <c r="H1787">
        <f>IF(TableRefills3[[#This Row],[prev_refill_end]]="","",TableRefills3[[#This Row],[refill_date]]-TableRefills3[[#This Row],[prev_refill_end]])</f>
        <v>2</v>
      </c>
      <c r="I1787">
        <f>IF(TableRefills3[[#This Row],[gap_days]]="",0,IF(TableRefills3[[#This Row],[gap_days]]&gt;30,1,0))</f>
        <v>0</v>
      </c>
      <c r="J1787">
        <f>_xlfn.MAXIFS(TableRefills3[discountinuation_flag], TableRefills3[patient_id], A1787)</f>
        <v>0</v>
      </c>
      <c r="K1787" s="1">
        <f>_xlfn.MINIFS(C:C,A:A,TableRefills3[[#This Row],[patient_id]])</f>
        <v>45751</v>
      </c>
      <c r="L1787" s="1">
        <f>TableRefills3[[#This Row],[refill_date]]+TableRefills3[[#This Row],[quantity_days]]</f>
        <v>45922</v>
      </c>
    </row>
    <row r="1788" spans="1:12" x14ac:dyDescent="0.25">
      <c r="A1788" t="s">
        <v>400</v>
      </c>
      <c r="B1788" t="s">
        <v>3235</v>
      </c>
      <c r="C1788" s="1">
        <v>45715</v>
      </c>
      <c r="D1788" s="9">
        <f t="shared" si="54"/>
        <v>1</v>
      </c>
      <c r="E1788">
        <v>21</v>
      </c>
      <c r="F1788" s="1" t="str">
        <f t="shared" si="55"/>
        <v/>
      </c>
      <c r="G1788" s="1" t="str">
        <f>IF(TableRefills3[[#This Row],[prev_refill_days]]="","",TableRefills3[[#This Row],[prev_refill_days]]+TableRefills3[[#This Row],[quantity_days]])</f>
        <v/>
      </c>
      <c r="H1788" t="str">
        <f>IF(TableRefills3[[#This Row],[prev_refill_end]]="","",TableRefills3[[#This Row],[refill_date]]-TableRefills3[[#This Row],[prev_refill_end]])</f>
        <v/>
      </c>
      <c r="I1788">
        <f>IF(TableRefills3[[#This Row],[gap_days]]="",0,IF(TableRefills3[[#This Row],[gap_days]]&gt;30,1,0))</f>
        <v>0</v>
      </c>
      <c r="J1788">
        <f>_xlfn.MAXIFS(TableRefills3[discountinuation_flag], TableRefills3[patient_id], A1788)</f>
        <v>0</v>
      </c>
      <c r="K1788" s="1">
        <f>_xlfn.MINIFS(C:C,A:A,TableRefills3[[#This Row],[patient_id]])</f>
        <v>45715</v>
      </c>
      <c r="L1788" s="1">
        <f>TableRefills3[[#This Row],[refill_date]]+TableRefills3[[#This Row],[quantity_days]]</f>
        <v>45736</v>
      </c>
    </row>
    <row r="1789" spans="1:12" x14ac:dyDescent="0.25">
      <c r="A1789" t="s">
        <v>400</v>
      </c>
      <c r="B1789" t="s">
        <v>3235</v>
      </c>
      <c r="C1789" s="1">
        <v>45739</v>
      </c>
      <c r="D1789" s="9">
        <f t="shared" si="54"/>
        <v>2</v>
      </c>
      <c r="E1789">
        <v>21</v>
      </c>
      <c r="F1789" s="1">
        <f t="shared" si="55"/>
        <v>45715</v>
      </c>
      <c r="G1789" s="1">
        <f>IF(TableRefills3[[#This Row],[prev_refill_days]]="","",TableRefills3[[#This Row],[prev_refill_days]]+TableRefills3[[#This Row],[quantity_days]])</f>
        <v>45736</v>
      </c>
      <c r="H1789">
        <f>IF(TableRefills3[[#This Row],[prev_refill_end]]="","",TableRefills3[[#This Row],[refill_date]]-TableRefills3[[#This Row],[prev_refill_end]])</f>
        <v>3</v>
      </c>
      <c r="I1789">
        <f>IF(TableRefills3[[#This Row],[gap_days]]="",0,IF(TableRefills3[[#This Row],[gap_days]]&gt;30,1,0))</f>
        <v>0</v>
      </c>
      <c r="J1789">
        <f>_xlfn.MAXIFS(TableRefills3[discountinuation_flag], TableRefills3[patient_id], A1789)</f>
        <v>0</v>
      </c>
      <c r="K1789" s="1">
        <f>_xlfn.MINIFS(C:C,A:A,TableRefills3[[#This Row],[patient_id]])</f>
        <v>45715</v>
      </c>
      <c r="L1789" s="1">
        <f>TableRefills3[[#This Row],[refill_date]]+TableRefills3[[#This Row],[quantity_days]]</f>
        <v>45760</v>
      </c>
    </row>
    <row r="1790" spans="1:12" x14ac:dyDescent="0.25">
      <c r="A1790" t="s">
        <v>400</v>
      </c>
      <c r="B1790" t="s">
        <v>3235</v>
      </c>
      <c r="C1790" s="1">
        <v>45760</v>
      </c>
      <c r="D1790" s="9">
        <f t="shared" si="54"/>
        <v>3</v>
      </c>
      <c r="E1790">
        <v>21</v>
      </c>
      <c r="F1790" s="1">
        <f t="shared" si="55"/>
        <v>45739</v>
      </c>
      <c r="G1790" s="1">
        <f>IF(TableRefills3[[#This Row],[prev_refill_days]]="","",TableRefills3[[#This Row],[prev_refill_days]]+TableRefills3[[#This Row],[quantity_days]])</f>
        <v>45760</v>
      </c>
      <c r="H1790">
        <f>IF(TableRefills3[[#This Row],[prev_refill_end]]="","",TableRefills3[[#This Row],[refill_date]]-TableRefills3[[#This Row],[prev_refill_end]])</f>
        <v>0</v>
      </c>
      <c r="I1790">
        <f>IF(TableRefills3[[#This Row],[gap_days]]="",0,IF(TableRefills3[[#This Row],[gap_days]]&gt;30,1,0))</f>
        <v>0</v>
      </c>
      <c r="J1790">
        <f>_xlfn.MAXIFS(TableRefills3[discountinuation_flag], TableRefills3[patient_id], A1790)</f>
        <v>0</v>
      </c>
      <c r="K1790" s="1">
        <f>_xlfn.MINIFS(C:C,A:A,TableRefills3[[#This Row],[patient_id]])</f>
        <v>45715</v>
      </c>
      <c r="L1790" s="1">
        <f>TableRefills3[[#This Row],[refill_date]]+TableRefills3[[#This Row],[quantity_days]]</f>
        <v>45781</v>
      </c>
    </row>
    <row r="1791" spans="1:12" x14ac:dyDescent="0.25">
      <c r="A1791" t="s">
        <v>400</v>
      </c>
      <c r="B1791" t="s">
        <v>3235</v>
      </c>
      <c r="C1791" s="1">
        <v>45780</v>
      </c>
      <c r="D1791" s="9">
        <f t="shared" si="54"/>
        <v>4</v>
      </c>
      <c r="E1791">
        <v>21</v>
      </c>
      <c r="F1791" s="1">
        <f t="shared" si="55"/>
        <v>45760</v>
      </c>
      <c r="G1791" s="1">
        <f>IF(TableRefills3[[#This Row],[prev_refill_days]]="","",TableRefills3[[#This Row],[prev_refill_days]]+TableRefills3[[#This Row],[quantity_days]])</f>
        <v>45781</v>
      </c>
      <c r="H1791">
        <f>IF(TableRefills3[[#This Row],[prev_refill_end]]="","",TableRefills3[[#This Row],[refill_date]]-TableRefills3[[#This Row],[prev_refill_end]])</f>
        <v>-1</v>
      </c>
      <c r="I1791">
        <f>IF(TableRefills3[[#This Row],[gap_days]]="",0,IF(TableRefills3[[#This Row],[gap_days]]&gt;30,1,0))</f>
        <v>0</v>
      </c>
      <c r="J1791">
        <f>_xlfn.MAXIFS(TableRefills3[discountinuation_flag], TableRefills3[patient_id], A1791)</f>
        <v>0</v>
      </c>
      <c r="K1791" s="1">
        <f>_xlfn.MINIFS(C:C,A:A,TableRefills3[[#This Row],[patient_id]])</f>
        <v>45715</v>
      </c>
      <c r="L1791" s="1">
        <f>TableRefills3[[#This Row],[refill_date]]+TableRefills3[[#This Row],[quantity_days]]</f>
        <v>45801</v>
      </c>
    </row>
    <row r="1792" spans="1:12" x14ac:dyDescent="0.25">
      <c r="A1792" t="s">
        <v>400</v>
      </c>
      <c r="B1792" t="s">
        <v>3235</v>
      </c>
      <c r="C1792" s="1">
        <v>45802</v>
      </c>
      <c r="D1792" s="9">
        <f t="shared" si="54"/>
        <v>5</v>
      </c>
      <c r="E1792">
        <v>21</v>
      </c>
      <c r="F1792" s="1">
        <f t="shared" si="55"/>
        <v>45780</v>
      </c>
      <c r="G1792" s="1">
        <f>IF(TableRefills3[[#This Row],[prev_refill_days]]="","",TableRefills3[[#This Row],[prev_refill_days]]+TableRefills3[[#This Row],[quantity_days]])</f>
        <v>45801</v>
      </c>
      <c r="H1792">
        <f>IF(TableRefills3[[#This Row],[prev_refill_end]]="","",TableRefills3[[#This Row],[refill_date]]-TableRefills3[[#This Row],[prev_refill_end]])</f>
        <v>1</v>
      </c>
      <c r="I1792">
        <f>IF(TableRefills3[[#This Row],[gap_days]]="",0,IF(TableRefills3[[#This Row],[gap_days]]&gt;30,1,0))</f>
        <v>0</v>
      </c>
      <c r="J1792">
        <f>_xlfn.MAXIFS(TableRefills3[discountinuation_flag], TableRefills3[patient_id], A1792)</f>
        <v>0</v>
      </c>
      <c r="K1792" s="1">
        <f>_xlfn.MINIFS(C:C,A:A,TableRefills3[[#This Row],[patient_id]])</f>
        <v>45715</v>
      </c>
      <c r="L1792" s="1">
        <f>TableRefills3[[#This Row],[refill_date]]+TableRefills3[[#This Row],[quantity_days]]</f>
        <v>45823</v>
      </c>
    </row>
    <row r="1793" spans="1:12" x14ac:dyDescent="0.25">
      <c r="A1793" t="s">
        <v>401</v>
      </c>
      <c r="B1793" t="s">
        <v>3241</v>
      </c>
      <c r="C1793" s="1">
        <v>45692</v>
      </c>
      <c r="D1793" s="9">
        <f t="shared" si="54"/>
        <v>1</v>
      </c>
      <c r="E1793">
        <v>28</v>
      </c>
      <c r="F1793" s="1" t="str">
        <f t="shared" si="55"/>
        <v/>
      </c>
      <c r="G1793" s="1" t="str">
        <f>IF(TableRefills3[[#This Row],[prev_refill_days]]="","",TableRefills3[[#This Row],[prev_refill_days]]+TableRefills3[[#This Row],[quantity_days]])</f>
        <v/>
      </c>
      <c r="H1793" t="str">
        <f>IF(TableRefills3[[#This Row],[prev_refill_end]]="","",TableRefills3[[#This Row],[refill_date]]-TableRefills3[[#This Row],[prev_refill_end]])</f>
        <v/>
      </c>
      <c r="I1793">
        <f>IF(TableRefills3[[#This Row],[gap_days]]="",0,IF(TableRefills3[[#This Row],[gap_days]]&gt;30,1,0))</f>
        <v>0</v>
      </c>
      <c r="J1793">
        <f>_xlfn.MAXIFS(TableRefills3[discountinuation_flag], TableRefills3[patient_id], A1793)</f>
        <v>0</v>
      </c>
      <c r="K1793" s="1">
        <f>_xlfn.MINIFS(C:C,A:A,TableRefills3[[#This Row],[patient_id]])</f>
        <v>45692</v>
      </c>
      <c r="L1793" s="1">
        <f>TableRefills3[[#This Row],[refill_date]]+TableRefills3[[#This Row],[quantity_days]]</f>
        <v>45720</v>
      </c>
    </row>
    <row r="1794" spans="1:12" x14ac:dyDescent="0.25">
      <c r="A1794" t="s">
        <v>401</v>
      </c>
      <c r="B1794" t="s">
        <v>3241</v>
      </c>
      <c r="C1794" s="1">
        <v>45723</v>
      </c>
      <c r="D1794" s="9">
        <f t="shared" ref="D1794:D1857" si="56">IF(A1794=A1793, D1793+1, 1)</f>
        <v>2</v>
      </c>
      <c r="E1794">
        <v>28</v>
      </c>
      <c r="F1794" s="1">
        <f t="shared" ref="F1794:F1857" si="57">IF(A1793=A1794,C1793,"")</f>
        <v>45692</v>
      </c>
      <c r="G1794" s="1">
        <f>IF(TableRefills3[[#This Row],[prev_refill_days]]="","",TableRefills3[[#This Row],[prev_refill_days]]+TableRefills3[[#This Row],[quantity_days]])</f>
        <v>45720</v>
      </c>
      <c r="H1794">
        <f>IF(TableRefills3[[#This Row],[prev_refill_end]]="","",TableRefills3[[#This Row],[refill_date]]-TableRefills3[[#This Row],[prev_refill_end]])</f>
        <v>3</v>
      </c>
      <c r="I1794">
        <f>IF(TableRefills3[[#This Row],[gap_days]]="",0,IF(TableRefills3[[#This Row],[gap_days]]&gt;30,1,0))</f>
        <v>0</v>
      </c>
      <c r="J1794">
        <f>_xlfn.MAXIFS(TableRefills3[discountinuation_flag], TableRefills3[patient_id], A1794)</f>
        <v>0</v>
      </c>
      <c r="K1794" s="1">
        <f>_xlfn.MINIFS(C:C,A:A,TableRefills3[[#This Row],[patient_id]])</f>
        <v>45692</v>
      </c>
      <c r="L1794" s="1">
        <f>TableRefills3[[#This Row],[refill_date]]+TableRefills3[[#This Row],[quantity_days]]</f>
        <v>45751</v>
      </c>
    </row>
    <row r="1795" spans="1:12" x14ac:dyDescent="0.25">
      <c r="A1795" t="s">
        <v>401</v>
      </c>
      <c r="B1795" t="s">
        <v>3241</v>
      </c>
      <c r="C1795" s="1">
        <v>45754</v>
      </c>
      <c r="D1795" s="9">
        <f t="shared" si="56"/>
        <v>3</v>
      </c>
      <c r="E1795">
        <v>28</v>
      </c>
      <c r="F1795" s="1">
        <f t="shared" si="57"/>
        <v>45723</v>
      </c>
      <c r="G1795" s="1">
        <f>IF(TableRefills3[[#This Row],[prev_refill_days]]="","",TableRefills3[[#This Row],[prev_refill_days]]+TableRefills3[[#This Row],[quantity_days]])</f>
        <v>45751</v>
      </c>
      <c r="H1795">
        <f>IF(TableRefills3[[#This Row],[prev_refill_end]]="","",TableRefills3[[#This Row],[refill_date]]-TableRefills3[[#This Row],[prev_refill_end]])</f>
        <v>3</v>
      </c>
      <c r="I1795">
        <f>IF(TableRefills3[[#This Row],[gap_days]]="",0,IF(TableRefills3[[#This Row],[gap_days]]&gt;30,1,0))</f>
        <v>0</v>
      </c>
      <c r="J1795">
        <f>_xlfn.MAXIFS(TableRefills3[discountinuation_flag], TableRefills3[patient_id], A1795)</f>
        <v>0</v>
      </c>
      <c r="K1795" s="1">
        <f>_xlfn.MINIFS(C:C,A:A,TableRefills3[[#This Row],[patient_id]])</f>
        <v>45692</v>
      </c>
      <c r="L1795" s="1">
        <f>TableRefills3[[#This Row],[refill_date]]+TableRefills3[[#This Row],[quantity_days]]</f>
        <v>45782</v>
      </c>
    </row>
    <row r="1796" spans="1:12" x14ac:dyDescent="0.25">
      <c r="A1796" t="s">
        <v>401</v>
      </c>
      <c r="B1796" t="s">
        <v>3241</v>
      </c>
      <c r="C1796" s="1">
        <v>45783</v>
      </c>
      <c r="D1796" s="9">
        <f t="shared" si="56"/>
        <v>4</v>
      </c>
      <c r="E1796">
        <v>28</v>
      </c>
      <c r="F1796" s="1">
        <f t="shared" si="57"/>
        <v>45754</v>
      </c>
      <c r="G1796" s="1">
        <f>IF(TableRefills3[[#This Row],[prev_refill_days]]="","",TableRefills3[[#This Row],[prev_refill_days]]+TableRefills3[[#This Row],[quantity_days]])</f>
        <v>45782</v>
      </c>
      <c r="H1796">
        <f>IF(TableRefills3[[#This Row],[prev_refill_end]]="","",TableRefills3[[#This Row],[refill_date]]-TableRefills3[[#This Row],[prev_refill_end]])</f>
        <v>1</v>
      </c>
      <c r="I1796">
        <f>IF(TableRefills3[[#This Row],[gap_days]]="",0,IF(TableRefills3[[#This Row],[gap_days]]&gt;30,1,0))</f>
        <v>0</v>
      </c>
      <c r="J1796">
        <f>_xlfn.MAXIFS(TableRefills3[discountinuation_flag], TableRefills3[patient_id], A1796)</f>
        <v>0</v>
      </c>
      <c r="K1796" s="1">
        <f>_xlfn.MINIFS(C:C,A:A,TableRefills3[[#This Row],[patient_id]])</f>
        <v>45692</v>
      </c>
      <c r="L1796" s="1">
        <f>TableRefills3[[#This Row],[refill_date]]+TableRefills3[[#This Row],[quantity_days]]</f>
        <v>45811</v>
      </c>
    </row>
    <row r="1797" spans="1:12" x14ac:dyDescent="0.25">
      <c r="A1797" t="s">
        <v>401</v>
      </c>
      <c r="B1797" t="s">
        <v>3241</v>
      </c>
      <c r="C1797" s="1">
        <v>45808</v>
      </c>
      <c r="D1797" s="9">
        <f t="shared" si="56"/>
        <v>5</v>
      </c>
      <c r="E1797">
        <v>28</v>
      </c>
      <c r="F1797" s="1">
        <f t="shared" si="57"/>
        <v>45783</v>
      </c>
      <c r="G1797" s="1">
        <f>IF(TableRefills3[[#This Row],[prev_refill_days]]="","",TableRefills3[[#This Row],[prev_refill_days]]+TableRefills3[[#This Row],[quantity_days]])</f>
        <v>45811</v>
      </c>
      <c r="H1797">
        <f>IF(TableRefills3[[#This Row],[prev_refill_end]]="","",TableRefills3[[#This Row],[refill_date]]-TableRefills3[[#This Row],[prev_refill_end]])</f>
        <v>-3</v>
      </c>
      <c r="I1797">
        <f>IF(TableRefills3[[#This Row],[gap_days]]="",0,IF(TableRefills3[[#This Row],[gap_days]]&gt;30,1,0))</f>
        <v>0</v>
      </c>
      <c r="J1797">
        <f>_xlfn.MAXIFS(TableRefills3[discountinuation_flag], TableRefills3[patient_id], A1797)</f>
        <v>0</v>
      </c>
      <c r="K1797" s="1">
        <f>_xlfn.MINIFS(C:C,A:A,TableRefills3[[#This Row],[patient_id]])</f>
        <v>45692</v>
      </c>
      <c r="L1797" s="1">
        <f>TableRefills3[[#This Row],[refill_date]]+TableRefills3[[#This Row],[quantity_days]]</f>
        <v>45836</v>
      </c>
    </row>
    <row r="1798" spans="1:12" x14ac:dyDescent="0.25">
      <c r="A1798" t="s">
        <v>401</v>
      </c>
      <c r="B1798" t="s">
        <v>3241</v>
      </c>
      <c r="C1798" s="1">
        <v>45833</v>
      </c>
      <c r="D1798" s="9">
        <f t="shared" si="56"/>
        <v>6</v>
      </c>
      <c r="E1798">
        <v>28</v>
      </c>
      <c r="F1798" s="1">
        <f t="shared" si="57"/>
        <v>45808</v>
      </c>
      <c r="G1798" s="1">
        <f>IF(TableRefills3[[#This Row],[prev_refill_days]]="","",TableRefills3[[#This Row],[prev_refill_days]]+TableRefills3[[#This Row],[quantity_days]])</f>
        <v>45836</v>
      </c>
      <c r="H1798">
        <f>IF(TableRefills3[[#This Row],[prev_refill_end]]="","",TableRefills3[[#This Row],[refill_date]]-TableRefills3[[#This Row],[prev_refill_end]])</f>
        <v>-3</v>
      </c>
      <c r="I1798">
        <f>IF(TableRefills3[[#This Row],[gap_days]]="",0,IF(TableRefills3[[#This Row],[gap_days]]&gt;30,1,0))</f>
        <v>0</v>
      </c>
      <c r="J1798">
        <f>_xlfn.MAXIFS(TableRefills3[discountinuation_flag], TableRefills3[patient_id], A1798)</f>
        <v>0</v>
      </c>
      <c r="K1798" s="1">
        <f>_xlfn.MINIFS(C:C,A:A,TableRefills3[[#This Row],[patient_id]])</f>
        <v>45692</v>
      </c>
      <c r="L1798" s="1">
        <f>TableRefills3[[#This Row],[refill_date]]+TableRefills3[[#This Row],[quantity_days]]</f>
        <v>45861</v>
      </c>
    </row>
    <row r="1799" spans="1:12" x14ac:dyDescent="0.25">
      <c r="A1799" t="s">
        <v>402</v>
      </c>
      <c r="B1799" t="s">
        <v>3248</v>
      </c>
      <c r="C1799" s="1">
        <v>45786</v>
      </c>
      <c r="D1799" s="9">
        <f t="shared" si="56"/>
        <v>1</v>
      </c>
      <c r="E1799">
        <v>21</v>
      </c>
      <c r="F1799" s="1" t="str">
        <f t="shared" si="57"/>
        <v/>
      </c>
      <c r="G1799" s="1" t="str">
        <f>IF(TableRefills3[[#This Row],[prev_refill_days]]="","",TableRefills3[[#This Row],[prev_refill_days]]+TableRefills3[[#This Row],[quantity_days]])</f>
        <v/>
      </c>
      <c r="H1799" t="str">
        <f>IF(TableRefills3[[#This Row],[prev_refill_end]]="","",TableRefills3[[#This Row],[refill_date]]-TableRefills3[[#This Row],[prev_refill_end]])</f>
        <v/>
      </c>
      <c r="I1799">
        <f>IF(TableRefills3[[#This Row],[gap_days]]="",0,IF(TableRefills3[[#This Row],[gap_days]]&gt;30,1,0))</f>
        <v>0</v>
      </c>
      <c r="J1799">
        <f>_xlfn.MAXIFS(TableRefills3[discountinuation_flag], TableRefills3[patient_id], A1799)</f>
        <v>0</v>
      </c>
      <c r="K1799" s="1">
        <f>_xlfn.MINIFS(C:C,A:A,TableRefills3[[#This Row],[patient_id]])</f>
        <v>45786</v>
      </c>
      <c r="L1799" s="1">
        <f>TableRefills3[[#This Row],[refill_date]]+TableRefills3[[#This Row],[quantity_days]]</f>
        <v>45807</v>
      </c>
    </row>
    <row r="1800" spans="1:12" x14ac:dyDescent="0.25">
      <c r="A1800" t="s">
        <v>402</v>
      </c>
      <c r="B1800" t="s">
        <v>3248</v>
      </c>
      <c r="C1800" s="1">
        <v>45807</v>
      </c>
      <c r="D1800" s="9">
        <f t="shared" si="56"/>
        <v>2</v>
      </c>
      <c r="E1800">
        <v>21</v>
      </c>
      <c r="F1800" s="1">
        <f t="shared" si="57"/>
        <v>45786</v>
      </c>
      <c r="G1800" s="1">
        <f>IF(TableRefills3[[#This Row],[prev_refill_days]]="","",TableRefills3[[#This Row],[prev_refill_days]]+TableRefills3[[#This Row],[quantity_days]])</f>
        <v>45807</v>
      </c>
      <c r="H1800">
        <f>IF(TableRefills3[[#This Row],[prev_refill_end]]="","",TableRefills3[[#This Row],[refill_date]]-TableRefills3[[#This Row],[prev_refill_end]])</f>
        <v>0</v>
      </c>
      <c r="I1800">
        <f>IF(TableRefills3[[#This Row],[gap_days]]="",0,IF(TableRefills3[[#This Row],[gap_days]]&gt;30,1,0))</f>
        <v>0</v>
      </c>
      <c r="J1800">
        <f>_xlfn.MAXIFS(TableRefills3[discountinuation_flag], TableRefills3[patient_id], A1800)</f>
        <v>0</v>
      </c>
      <c r="K1800" s="1">
        <f>_xlfn.MINIFS(C:C,A:A,TableRefills3[[#This Row],[patient_id]])</f>
        <v>45786</v>
      </c>
      <c r="L1800" s="1">
        <f>TableRefills3[[#This Row],[refill_date]]+TableRefills3[[#This Row],[quantity_days]]</f>
        <v>45828</v>
      </c>
    </row>
    <row r="1801" spans="1:12" x14ac:dyDescent="0.25">
      <c r="A1801" t="s">
        <v>402</v>
      </c>
      <c r="B1801" t="s">
        <v>3248</v>
      </c>
      <c r="C1801" s="1">
        <v>45826</v>
      </c>
      <c r="D1801" s="9">
        <f t="shared" si="56"/>
        <v>3</v>
      </c>
      <c r="E1801">
        <v>21</v>
      </c>
      <c r="F1801" s="1">
        <f t="shared" si="57"/>
        <v>45807</v>
      </c>
      <c r="G1801" s="1">
        <f>IF(TableRefills3[[#This Row],[prev_refill_days]]="","",TableRefills3[[#This Row],[prev_refill_days]]+TableRefills3[[#This Row],[quantity_days]])</f>
        <v>45828</v>
      </c>
      <c r="H1801">
        <f>IF(TableRefills3[[#This Row],[prev_refill_end]]="","",TableRefills3[[#This Row],[refill_date]]-TableRefills3[[#This Row],[prev_refill_end]])</f>
        <v>-2</v>
      </c>
      <c r="I1801">
        <f>IF(TableRefills3[[#This Row],[gap_days]]="",0,IF(TableRefills3[[#This Row],[gap_days]]&gt;30,1,0))</f>
        <v>0</v>
      </c>
      <c r="J1801">
        <f>_xlfn.MAXIFS(TableRefills3[discountinuation_flag], TableRefills3[patient_id], A1801)</f>
        <v>0</v>
      </c>
      <c r="K1801" s="1">
        <f>_xlfn.MINIFS(C:C,A:A,TableRefills3[[#This Row],[patient_id]])</f>
        <v>45786</v>
      </c>
      <c r="L1801" s="1">
        <f>TableRefills3[[#This Row],[refill_date]]+TableRefills3[[#This Row],[quantity_days]]</f>
        <v>45847</v>
      </c>
    </row>
    <row r="1802" spans="1:12" x14ac:dyDescent="0.25">
      <c r="A1802" t="s">
        <v>402</v>
      </c>
      <c r="B1802" t="s">
        <v>3248</v>
      </c>
      <c r="C1802" s="1">
        <v>45845</v>
      </c>
      <c r="D1802" s="9">
        <f t="shared" si="56"/>
        <v>4</v>
      </c>
      <c r="E1802">
        <v>21</v>
      </c>
      <c r="F1802" s="1">
        <f t="shared" si="57"/>
        <v>45826</v>
      </c>
      <c r="G1802" s="1">
        <f>IF(TableRefills3[[#This Row],[prev_refill_days]]="","",TableRefills3[[#This Row],[prev_refill_days]]+TableRefills3[[#This Row],[quantity_days]])</f>
        <v>45847</v>
      </c>
      <c r="H1802">
        <f>IF(TableRefills3[[#This Row],[prev_refill_end]]="","",TableRefills3[[#This Row],[refill_date]]-TableRefills3[[#This Row],[prev_refill_end]])</f>
        <v>-2</v>
      </c>
      <c r="I1802">
        <f>IF(TableRefills3[[#This Row],[gap_days]]="",0,IF(TableRefills3[[#This Row],[gap_days]]&gt;30,1,0))</f>
        <v>0</v>
      </c>
      <c r="J1802">
        <f>_xlfn.MAXIFS(TableRefills3[discountinuation_flag], TableRefills3[patient_id], A1802)</f>
        <v>0</v>
      </c>
      <c r="K1802" s="1">
        <f>_xlfn.MINIFS(C:C,A:A,TableRefills3[[#This Row],[patient_id]])</f>
        <v>45786</v>
      </c>
      <c r="L1802" s="1">
        <f>TableRefills3[[#This Row],[refill_date]]+TableRefills3[[#This Row],[quantity_days]]</f>
        <v>45866</v>
      </c>
    </row>
    <row r="1803" spans="1:12" x14ac:dyDescent="0.25">
      <c r="A1803" t="s">
        <v>402</v>
      </c>
      <c r="B1803" t="s">
        <v>3248</v>
      </c>
      <c r="C1803" s="1">
        <v>45867</v>
      </c>
      <c r="D1803" s="9">
        <f t="shared" si="56"/>
        <v>5</v>
      </c>
      <c r="E1803">
        <v>21</v>
      </c>
      <c r="F1803" s="1">
        <f t="shared" si="57"/>
        <v>45845</v>
      </c>
      <c r="G1803" s="1">
        <f>IF(TableRefills3[[#This Row],[prev_refill_days]]="","",TableRefills3[[#This Row],[prev_refill_days]]+TableRefills3[[#This Row],[quantity_days]])</f>
        <v>45866</v>
      </c>
      <c r="H1803">
        <f>IF(TableRefills3[[#This Row],[prev_refill_end]]="","",TableRefills3[[#This Row],[refill_date]]-TableRefills3[[#This Row],[prev_refill_end]])</f>
        <v>1</v>
      </c>
      <c r="I1803">
        <f>IF(TableRefills3[[#This Row],[gap_days]]="",0,IF(TableRefills3[[#This Row],[gap_days]]&gt;30,1,0))</f>
        <v>0</v>
      </c>
      <c r="J1803">
        <f>_xlfn.MAXIFS(TableRefills3[discountinuation_flag], TableRefills3[patient_id], A1803)</f>
        <v>0</v>
      </c>
      <c r="K1803" s="1">
        <f>_xlfn.MINIFS(C:C,A:A,TableRefills3[[#This Row],[patient_id]])</f>
        <v>45786</v>
      </c>
      <c r="L1803" s="1">
        <f>TableRefills3[[#This Row],[refill_date]]+TableRefills3[[#This Row],[quantity_days]]</f>
        <v>45888</v>
      </c>
    </row>
    <row r="1804" spans="1:12" x14ac:dyDescent="0.25">
      <c r="A1804" t="s">
        <v>403</v>
      </c>
      <c r="B1804" t="s">
        <v>3254</v>
      </c>
      <c r="C1804" s="1">
        <v>45681</v>
      </c>
      <c r="D1804" s="9">
        <f t="shared" si="56"/>
        <v>1</v>
      </c>
      <c r="E1804">
        <v>30</v>
      </c>
      <c r="F1804" s="1" t="str">
        <f t="shared" si="57"/>
        <v/>
      </c>
      <c r="G1804" s="1" t="str">
        <f>IF(TableRefills3[[#This Row],[prev_refill_days]]="","",TableRefills3[[#This Row],[prev_refill_days]]+TableRefills3[[#This Row],[quantity_days]])</f>
        <v/>
      </c>
      <c r="H1804" t="str">
        <f>IF(TableRefills3[[#This Row],[prev_refill_end]]="","",TableRefills3[[#This Row],[refill_date]]-TableRefills3[[#This Row],[prev_refill_end]])</f>
        <v/>
      </c>
      <c r="I1804">
        <f>IF(TableRefills3[[#This Row],[gap_days]]="",0,IF(TableRefills3[[#This Row],[gap_days]]&gt;30,1,0))</f>
        <v>0</v>
      </c>
      <c r="J1804">
        <f>_xlfn.MAXIFS(TableRefills3[discountinuation_flag], TableRefills3[patient_id], A1804)</f>
        <v>0</v>
      </c>
      <c r="K1804" s="1">
        <f>_xlfn.MINIFS(C:C,A:A,TableRefills3[[#This Row],[patient_id]])</f>
        <v>45681</v>
      </c>
      <c r="L1804" s="1">
        <f>TableRefills3[[#This Row],[refill_date]]+TableRefills3[[#This Row],[quantity_days]]</f>
        <v>45711</v>
      </c>
    </row>
    <row r="1805" spans="1:12" x14ac:dyDescent="0.25">
      <c r="A1805" t="s">
        <v>403</v>
      </c>
      <c r="B1805" t="s">
        <v>3254</v>
      </c>
      <c r="C1805" s="1">
        <v>45714</v>
      </c>
      <c r="D1805" s="9">
        <f t="shared" si="56"/>
        <v>2</v>
      </c>
      <c r="E1805">
        <v>30</v>
      </c>
      <c r="F1805" s="1">
        <f t="shared" si="57"/>
        <v>45681</v>
      </c>
      <c r="G1805" s="1">
        <f>IF(TableRefills3[[#This Row],[prev_refill_days]]="","",TableRefills3[[#This Row],[prev_refill_days]]+TableRefills3[[#This Row],[quantity_days]])</f>
        <v>45711</v>
      </c>
      <c r="H1805">
        <f>IF(TableRefills3[[#This Row],[prev_refill_end]]="","",TableRefills3[[#This Row],[refill_date]]-TableRefills3[[#This Row],[prev_refill_end]])</f>
        <v>3</v>
      </c>
      <c r="I1805">
        <f>IF(TableRefills3[[#This Row],[gap_days]]="",0,IF(TableRefills3[[#This Row],[gap_days]]&gt;30,1,0))</f>
        <v>0</v>
      </c>
      <c r="J1805">
        <f>_xlfn.MAXIFS(TableRefills3[discountinuation_flag], TableRefills3[patient_id], A1805)</f>
        <v>0</v>
      </c>
      <c r="K1805" s="1">
        <f>_xlfn.MINIFS(C:C,A:A,TableRefills3[[#This Row],[patient_id]])</f>
        <v>45681</v>
      </c>
      <c r="L1805" s="1">
        <f>TableRefills3[[#This Row],[refill_date]]+TableRefills3[[#This Row],[quantity_days]]</f>
        <v>45744</v>
      </c>
    </row>
    <row r="1806" spans="1:12" x14ac:dyDescent="0.25">
      <c r="A1806" t="s">
        <v>403</v>
      </c>
      <c r="B1806" t="s">
        <v>3254</v>
      </c>
      <c r="C1806" s="1">
        <v>45746</v>
      </c>
      <c r="D1806" s="9">
        <f t="shared" si="56"/>
        <v>3</v>
      </c>
      <c r="E1806">
        <v>30</v>
      </c>
      <c r="F1806" s="1">
        <f t="shared" si="57"/>
        <v>45714</v>
      </c>
      <c r="G1806" s="1">
        <f>IF(TableRefills3[[#This Row],[prev_refill_days]]="","",TableRefills3[[#This Row],[prev_refill_days]]+TableRefills3[[#This Row],[quantity_days]])</f>
        <v>45744</v>
      </c>
      <c r="H1806">
        <f>IF(TableRefills3[[#This Row],[prev_refill_end]]="","",TableRefills3[[#This Row],[refill_date]]-TableRefills3[[#This Row],[prev_refill_end]])</f>
        <v>2</v>
      </c>
      <c r="I1806">
        <f>IF(TableRefills3[[#This Row],[gap_days]]="",0,IF(TableRefills3[[#This Row],[gap_days]]&gt;30,1,0))</f>
        <v>0</v>
      </c>
      <c r="J1806">
        <f>_xlfn.MAXIFS(TableRefills3[discountinuation_flag], TableRefills3[patient_id], A1806)</f>
        <v>0</v>
      </c>
      <c r="K1806" s="1">
        <f>_xlfn.MINIFS(C:C,A:A,TableRefills3[[#This Row],[patient_id]])</f>
        <v>45681</v>
      </c>
      <c r="L1806" s="1">
        <f>TableRefills3[[#This Row],[refill_date]]+TableRefills3[[#This Row],[quantity_days]]</f>
        <v>45776</v>
      </c>
    </row>
    <row r="1807" spans="1:12" x14ac:dyDescent="0.25">
      <c r="A1807" t="s">
        <v>404</v>
      </c>
      <c r="B1807" t="s">
        <v>3258</v>
      </c>
      <c r="C1807" s="1">
        <v>45751</v>
      </c>
      <c r="D1807" s="9">
        <f t="shared" si="56"/>
        <v>1</v>
      </c>
      <c r="E1807">
        <v>28</v>
      </c>
      <c r="F1807" s="1" t="str">
        <f t="shared" si="57"/>
        <v/>
      </c>
      <c r="G1807" s="1" t="str">
        <f>IF(TableRefills3[[#This Row],[prev_refill_days]]="","",TableRefills3[[#This Row],[prev_refill_days]]+TableRefills3[[#This Row],[quantity_days]])</f>
        <v/>
      </c>
      <c r="H1807" t="str">
        <f>IF(TableRefills3[[#This Row],[prev_refill_end]]="","",TableRefills3[[#This Row],[refill_date]]-TableRefills3[[#This Row],[prev_refill_end]])</f>
        <v/>
      </c>
      <c r="I1807">
        <f>IF(TableRefills3[[#This Row],[gap_days]]="",0,IF(TableRefills3[[#This Row],[gap_days]]&gt;30,1,0))</f>
        <v>0</v>
      </c>
      <c r="J1807">
        <f>_xlfn.MAXIFS(TableRefills3[discountinuation_flag], TableRefills3[patient_id], A1807)</f>
        <v>0</v>
      </c>
      <c r="K1807" s="1">
        <f>_xlfn.MINIFS(C:C,A:A,TableRefills3[[#This Row],[patient_id]])</f>
        <v>45751</v>
      </c>
      <c r="L1807" s="1">
        <f>TableRefills3[[#This Row],[refill_date]]+TableRefills3[[#This Row],[quantity_days]]</f>
        <v>45779</v>
      </c>
    </row>
    <row r="1808" spans="1:12" x14ac:dyDescent="0.25">
      <c r="A1808" t="s">
        <v>404</v>
      </c>
      <c r="B1808" t="s">
        <v>3258</v>
      </c>
      <c r="C1808" s="1">
        <v>45782</v>
      </c>
      <c r="D1808" s="9">
        <f t="shared" si="56"/>
        <v>2</v>
      </c>
      <c r="E1808">
        <v>28</v>
      </c>
      <c r="F1808" s="1">
        <f t="shared" si="57"/>
        <v>45751</v>
      </c>
      <c r="G1808" s="1">
        <f>IF(TableRefills3[[#This Row],[prev_refill_days]]="","",TableRefills3[[#This Row],[prev_refill_days]]+TableRefills3[[#This Row],[quantity_days]])</f>
        <v>45779</v>
      </c>
      <c r="H1808">
        <f>IF(TableRefills3[[#This Row],[prev_refill_end]]="","",TableRefills3[[#This Row],[refill_date]]-TableRefills3[[#This Row],[prev_refill_end]])</f>
        <v>3</v>
      </c>
      <c r="I1808">
        <f>IF(TableRefills3[[#This Row],[gap_days]]="",0,IF(TableRefills3[[#This Row],[gap_days]]&gt;30,1,0))</f>
        <v>0</v>
      </c>
      <c r="J1808">
        <f>_xlfn.MAXIFS(TableRefills3[discountinuation_flag], TableRefills3[patient_id], A1808)</f>
        <v>0</v>
      </c>
      <c r="K1808" s="1">
        <f>_xlfn.MINIFS(C:C,A:A,TableRefills3[[#This Row],[patient_id]])</f>
        <v>45751</v>
      </c>
      <c r="L1808" s="1">
        <f>TableRefills3[[#This Row],[refill_date]]+TableRefills3[[#This Row],[quantity_days]]</f>
        <v>45810</v>
      </c>
    </row>
    <row r="1809" spans="1:12" x14ac:dyDescent="0.25">
      <c r="A1809" t="s">
        <v>404</v>
      </c>
      <c r="B1809" t="s">
        <v>3258</v>
      </c>
      <c r="C1809" s="1">
        <v>45808</v>
      </c>
      <c r="D1809" s="9">
        <f t="shared" si="56"/>
        <v>3</v>
      </c>
      <c r="E1809">
        <v>28</v>
      </c>
      <c r="F1809" s="1">
        <f t="shared" si="57"/>
        <v>45782</v>
      </c>
      <c r="G1809" s="1">
        <f>IF(TableRefills3[[#This Row],[prev_refill_days]]="","",TableRefills3[[#This Row],[prev_refill_days]]+TableRefills3[[#This Row],[quantity_days]])</f>
        <v>45810</v>
      </c>
      <c r="H1809">
        <f>IF(TableRefills3[[#This Row],[prev_refill_end]]="","",TableRefills3[[#This Row],[refill_date]]-TableRefills3[[#This Row],[prev_refill_end]])</f>
        <v>-2</v>
      </c>
      <c r="I1809">
        <f>IF(TableRefills3[[#This Row],[gap_days]]="",0,IF(TableRefills3[[#This Row],[gap_days]]&gt;30,1,0))</f>
        <v>0</v>
      </c>
      <c r="J1809">
        <f>_xlfn.MAXIFS(TableRefills3[discountinuation_flag], TableRefills3[patient_id], A1809)</f>
        <v>0</v>
      </c>
      <c r="K1809" s="1">
        <f>_xlfn.MINIFS(C:C,A:A,TableRefills3[[#This Row],[patient_id]])</f>
        <v>45751</v>
      </c>
      <c r="L1809" s="1">
        <f>TableRefills3[[#This Row],[refill_date]]+TableRefills3[[#This Row],[quantity_days]]</f>
        <v>45836</v>
      </c>
    </row>
    <row r="1810" spans="1:12" x14ac:dyDescent="0.25">
      <c r="A1810" t="s">
        <v>404</v>
      </c>
      <c r="B1810" t="s">
        <v>3258</v>
      </c>
      <c r="C1810" s="1">
        <v>45839</v>
      </c>
      <c r="D1810" s="9">
        <f t="shared" si="56"/>
        <v>4</v>
      </c>
      <c r="E1810">
        <v>28</v>
      </c>
      <c r="F1810" s="1">
        <f t="shared" si="57"/>
        <v>45808</v>
      </c>
      <c r="G1810" s="1">
        <f>IF(TableRefills3[[#This Row],[prev_refill_days]]="","",TableRefills3[[#This Row],[prev_refill_days]]+TableRefills3[[#This Row],[quantity_days]])</f>
        <v>45836</v>
      </c>
      <c r="H1810">
        <f>IF(TableRefills3[[#This Row],[prev_refill_end]]="","",TableRefills3[[#This Row],[refill_date]]-TableRefills3[[#This Row],[prev_refill_end]])</f>
        <v>3</v>
      </c>
      <c r="I1810">
        <f>IF(TableRefills3[[#This Row],[gap_days]]="",0,IF(TableRefills3[[#This Row],[gap_days]]&gt;30,1,0))</f>
        <v>0</v>
      </c>
      <c r="J1810">
        <f>_xlfn.MAXIFS(TableRefills3[discountinuation_flag], TableRefills3[patient_id], A1810)</f>
        <v>0</v>
      </c>
      <c r="K1810" s="1">
        <f>_xlfn.MINIFS(C:C,A:A,TableRefills3[[#This Row],[patient_id]])</f>
        <v>45751</v>
      </c>
      <c r="L1810" s="1">
        <f>TableRefills3[[#This Row],[refill_date]]+TableRefills3[[#This Row],[quantity_days]]</f>
        <v>45867</v>
      </c>
    </row>
    <row r="1811" spans="1:12" x14ac:dyDescent="0.25">
      <c r="A1811" t="s">
        <v>404</v>
      </c>
      <c r="B1811" t="s">
        <v>3258</v>
      </c>
      <c r="C1811" s="1">
        <v>45869</v>
      </c>
      <c r="D1811" s="9">
        <f t="shared" si="56"/>
        <v>5</v>
      </c>
      <c r="E1811">
        <v>28</v>
      </c>
      <c r="F1811" s="1">
        <f t="shared" si="57"/>
        <v>45839</v>
      </c>
      <c r="G1811" s="1">
        <f>IF(TableRefills3[[#This Row],[prev_refill_days]]="","",TableRefills3[[#This Row],[prev_refill_days]]+TableRefills3[[#This Row],[quantity_days]])</f>
        <v>45867</v>
      </c>
      <c r="H1811">
        <f>IF(TableRefills3[[#This Row],[prev_refill_end]]="","",TableRefills3[[#This Row],[refill_date]]-TableRefills3[[#This Row],[prev_refill_end]])</f>
        <v>2</v>
      </c>
      <c r="I1811">
        <f>IF(TableRefills3[[#This Row],[gap_days]]="",0,IF(TableRefills3[[#This Row],[gap_days]]&gt;30,1,0))</f>
        <v>0</v>
      </c>
      <c r="J1811">
        <f>_xlfn.MAXIFS(TableRefills3[discountinuation_flag], TableRefills3[patient_id], A1811)</f>
        <v>0</v>
      </c>
      <c r="K1811" s="1">
        <f>_xlfn.MINIFS(C:C,A:A,TableRefills3[[#This Row],[patient_id]])</f>
        <v>45751</v>
      </c>
      <c r="L1811" s="1">
        <f>TableRefills3[[#This Row],[refill_date]]+TableRefills3[[#This Row],[quantity_days]]</f>
        <v>45897</v>
      </c>
    </row>
    <row r="1812" spans="1:12" x14ac:dyDescent="0.25">
      <c r="A1812" t="s">
        <v>404</v>
      </c>
      <c r="B1812" t="s">
        <v>3258</v>
      </c>
      <c r="C1812" s="1">
        <v>45900</v>
      </c>
      <c r="D1812" s="9">
        <f t="shared" si="56"/>
        <v>6</v>
      </c>
      <c r="E1812">
        <v>28</v>
      </c>
      <c r="F1812" s="1">
        <f t="shared" si="57"/>
        <v>45869</v>
      </c>
      <c r="G1812" s="1">
        <f>IF(TableRefills3[[#This Row],[prev_refill_days]]="","",TableRefills3[[#This Row],[prev_refill_days]]+TableRefills3[[#This Row],[quantity_days]])</f>
        <v>45897</v>
      </c>
      <c r="H1812">
        <f>IF(TableRefills3[[#This Row],[prev_refill_end]]="","",TableRefills3[[#This Row],[refill_date]]-TableRefills3[[#This Row],[prev_refill_end]])</f>
        <v>3</v>
      </c>
      <c r="I1812">
        <f>IF(TableRefills3[[#This Row],[gap_days]]="",0,IF(TableRefills3[[#This Row],[gap_days]]&gt;30,1,0))</f>
        <v>0</v>
      </c>
      <c r="J1812">
        <f>_xlfn.MAXIFS(TableRefills3[discountinuation_flag], TableRefills3[patient_id], A1812)</f>
        <v>0</v>
      </c>
      <c r="K1812" s="1">
        <f>_xlfn.MINIFS(C:C,A:A,TableRefills3[[#This Row],[patient_id]])</f>
        <v>45751</v>
      </c>
      <c r="L1812" s="1">
        <f>TableRefills3[[#This Row],[refill_date]]+TableRefills3[[#This Row],[quantity_days]]</f>
        <v>45928</v>
      </c>
    </row>
    <row r="1813" spans="1:12" x14ac:dyDescent="0.25">
      <c r="A1813" t="s">
        <v>405</v>
      </c>
      <c r="B1813" t="s">
        <v>3265</v>
      </c>
      <c r="C1813" s="1">
        <v>45660</v>
      </c>
      <c r="D1813" s="9">
        <f t="shared" si="56"/>
        <v>1</v>
      </c>
      <c r="E1813">
        <v>28</v>
      </c>
      <c r="F1813" s="1" t="str">
        <f t="shared" si="57"/>
        <v/>
      </c>
      <c r="G1813" s="1" t="str">
        <f>IF(TableRefills3[[#This Row],[prev_refill_days]]="","",TableRefills3[[#This Row],[prev_refill_days]]+TableRefills3[[#This Row],[quantity_days]])</f>
        <v/>
      </c>
      <c r="H1813" t="str">
        <f>IF(TableRefills3[[#This Row],[prev_refill_end]]="","",TableRefills3[[#This Row],[refill_date]]-TableRefills3[[#This Row],[prev_refill_end]])</f>
        <v/>
      </c>
      <c r="I1813">
        <f>IF(TableRefills3[[#This Row],[gap_days]]="",0,IF(TableRefills3[[#This Row],[gap_days]]&gt;30,1,0))</f>
        <v>0</v>
      </c>
      <c r="J1813">
        <f>_xlfn.MAXIFS(TableRefills3[discountinuation_flag], TableRefills3[patient_id], A1813)</f>
        <v>0</v>
      </c>
      <c r="K1813" s="1">
        <f>_xlfn.MINIFS(C:C,A:A,TableRefills3[[#This Row],[patient_id]])</f>
        <v>45660</v>
      </c>
      <c r="L1813" s="1">
        <f>TableRefills3[[#This Row],[refill_date]]+TableRefills3[[#This Row],[quantity_days]]</f>
        <v>45688</v>
      </c>
    </row>
    <row r="1814" spans="1:12" x14ac:dyDescent="0.25">
      <c r="A1814" t="s">
        <v>405</v>
      </c>
      <c r="B1814" t="s">
        <v>3265</v>
      </c>
      <c r="C1814" s="1">
        <v>45691</v>
      </c>
      <c r="D1814" s="9">
        <f t="shared" si="56"/>
        <v>2</v>
      </c>
      <c r="E1814">
        <v>28</v>
      </c>
      <c r="F1814" s="1">
        <f t="shared" si="57"/>
        <v>45660</v>
      </c>
      <c r="G1814" s="1">
        <f>IF(TableRefills3[[#This Row],[prev_refill_days]]="","",TableRefills3[[#This Row],[prev_refill_days]]+TableRefills3[[#This Row],[quantity_days]])</f>
        <v>45688</v>
      </c>
      <c r="H1814">
        <f>IF(TableRefills3[[#This Row],[prev_refill_end]]="","",TableRefills3[[#This Row],[refill_date]]-TableRefills3[[#This Row],[prev_refill_end]])</f>
        <v>3</v>
      </c>
      <c r="I1814">
        <f>IF(TableRefills3[[#This Row],[gap_days]]="",0,IF(TableRefills3[[#This Row],[gap_days]]&gt;30,1,0))</f>
        <v>0</v>
      </c>
      <c r="J1814">
        <f>_xlfn.MAXIFS(TableRefills3[discountinuation_flag], TableRefills3[patient_id], A1814)</f>
        <v>0</v>
      </c>
      <c r="K1814" s="1">
        <f>_xlfn.MINIFS(C:C,A:A,TableRefills3[[#This Row],[patient_id]])</f>
        <v>45660</v>
      </c>
      <c r="L1814" s="1">
        <f>TableRefills3[[#This Row],[refill_date]]+TableRefills3[[#This Row],[quantity_days]]</f>
        <v>45719</v>
      </c>
    </row>
    <row r="1815" spans="1:12" x14ac:dyDescent="0.25">
      <c r="A1815" t="s">
        <v>405</v>
      </c>
      <c r="B1815" t="s">
        <v>3265</v>
      </c>
      <c r="C1815" s="1">
        <v>45716</v>
      </c>
      <c r="D1815" s="9">
        <f t="shared" si="56"/>
        <v>3</v>
      </c>
      <c r="E1815">
        <v>28</v>
      </c>
      <c r="F1815" s="1">
        <f t="shared" si="57"/>
        <v>45691</v>
      </c>
      <c r="G1815" s="1">
        <f>IF(TableRefills3[[#This Row],[prev_refill_days]]="","",TableRefills3[[#This Row],[prev_refill_days]]+TableRefills3[[#This Row],[quantity_days]])</f>
        <v>45719</v>
      </c>
      <c r="H1815">
        <f>IF(TableRefills3[[#This Row],[prev_refill_end]]="","",TableRefills3[[#This Row],[refill_date]]-TableRefills3[[#This Row],[prev_refill_end]])</f>
        <v>-3</v>
      </c>
      <c r="I1815">
        <f>IF(TableRefills3[[#This Row],[gap_days]]="",0,IF(TableRefills3[[#This Row],[gap_days]]&gt;30,1,0))</f>
        <v>0</v>
      </c>
      <c r="J1815">
        <f>_xlfn.MAXIFS(TableRefills3[discountinuation_flag], TableRefills3[patient_id], A1815)</f>
        <v>0</v>
      </c>
      <c r="K1815" s="1">
        <f>_xlfn.MINIFS(C:C,A:A,TableRefills3[[#This Row],[patient_id]])</f>
        <v>45660</v>
      </c>
      <c r="L1815" s="1">
        <f>TableRefills3[[#This Row],[refill_date]]+TableRefills3[[#This Row],[quantity_days]]</f>
        <v>45744</v>
      </c>
    </row>
    <row r="1816" spans="1:12" x14ac:dyDescent="0.25">
      <c r="A1816" t="s">
        <v>405</v>
      </c>
      <c r="B1816" t="s">
        <v>3265</v>
      </c>
      <c r="C1816" s="1">
        <v>45743</v>
      </c>
      <c r="D1816" s="9">
        <f t="shared" si="56"/>
        <v>4</v>
      </c>
      <c r="E1816">
        <v>28</v>
      </c>
      <c r="F1816" s="1">
        <f t="shared" si="57"/>
        <v>45716</v>
      </c>
      <c r="G1816" s="1">
        <f>IF(TableRefills3[[#This Row],[prev_refill_days]]="","",TableRefills3[[#This Row],[prev_refill_days]]+TableRefills3[[#This Row],[quantity_days]])</f>
        <v>45744</v>
      </c>
      <c r="H1816">
        <f>IF(TableRefills3[[#This Row],[prev_refill_end]]="","",TableRefills3[[#This Row],[refill_date]]-TableRefills3[[#This Row],[prev_refill_end]])</f>
        <v>-1</v>
      </c>
      <c r="I1816">
        <f>IF(TableRefills3[[#This Row],[gap_days]]="",0,IF(TableRefills3[[#This Row],[gap_days]]&gt;30,1,0))</f>
        <v>0</v>
      </c>
      <c r="J1816">
        <f>_xlfn.MAXIFS(TableRefills3[discountinuation_flag], TableRefills3[patient_id], A1816)</f>
        <v>0</v>
      </c>
      <c r="K1816" s="1">
        <f>_xlfn.MINIFS(C:C,A:A,TableRefills3[[#This Row],[patient_id]])</f>
        <v>45660</v>
      </c>
      <c r="L1816" s="1">
        <f>TableRefills3[[#This Row],[refill_date]]+TableRefills3[[#This Row],[quantity_days]]</f>
        <v>45771</v>
      </c>
    </row>
    <row r="1817" spans="1:12" x14ac:dyDescent="0.25">
      <c r="A1817" t="s">
        <v>405</v>
      </c>
      <c r="B1817" t="s">
        <v>3265</v>
      </c>
      <c r="C1817" s="1">
        <v>45773</v>
      </c>
      <c r="D1817" s="9">
        <f t="shared" si="56"/>
        <v>5</v>
      </c>
      <c r="E1817">
        <v>28</v>
      </c>
      <c r="F1817" s="1">
        <f t="shared" si="57"/>
        <v>45743</v>
      </c>
      <c r="G1817" s="1">
        <f>IF(TableRefills3[[#This Row],[prev_refill_days]]="","",TableRefills3[[#This Row],[prev_refill_days]]+TableRefills3[[#This Row],[quantity_days]])</f>
        <v>45771</v>
      </c>
      <c r="H1817">
        <f>IF(TableRefills3[[#This Row],[prev_refill_end]]="","",TableRefills3[[#This Row],[refill_date]]-TableRefills3[[#This Row],[prev_refill_end]])</f>
        <v>2</v>
      </c>
      <c r="I1817">
        <f>IF(TableRefills3[[#This Row],[gap_days]]="",0,IF(TableRefills3[[#This Row],[gap_days]]&gt;30,1,0))</f>
        <v>0</v>
      </c>
      <c r="J1817">
        <f>_xlfn.MAXIFS(TableRefills3[discountinuation_flag], TableRefills3[patient_id], A1817)</f>
        <v>0</v>
      </c>
      <c r="K1817" s="1">
        <f>_xlfn.MINIFS(C:C,A:A,TableRefills3[[#This Row],[patient_id]])</f>
        <v>45660</v>
      </c>
      <c r="L1817" s="1">
        <f>TableRefills3[[#This Row],[refill_date]]+TableRefills3[[#This Row],[quantity_days]]</f>
        <v>45801</v>
      </c>
    </row>
    <row r="1818" spans="1:12" x14ac:dyDescent="0.25">
      <c r="A1818" t="s">
        <v>405</v>
      </c>
      <c r="B1818" t="s">
        <v>3265</v>
      </c>
      <c r="C1818" s="1">
        <v>45800</v>
      </c>
      <c r="D1818" s="9">
        <f t="shared" si="56"/>
        <v>6</v>
      </c>
      <c r="E1818">
        <v>28</v>
      </c>
      <c r="F1818" s="1">
        <f t="shared" si="57"/>
        <v>45773</v>
      </c>
      <c r="G1818" s="1">
        <f>IF(TableRefills3[[#This Row],[prev_refill_days]]="","",TableRefills3[[#This Row],[prev_refill_days]]+TableRefills3[[#This Row],[quantity_days]])</f>
        <v>45801</v>
      </c>
      <c r="H1818">
        <f>IF(TableRefills3[[#This Row],[prev_refill_end]]="","",TableRefills3[[#This Row],[refill_date]]-TableRefills3[[#This Row],[prev_refill_end]])</f>
        <v>-1</v>
      </c>
      <c r="I1818">
        <f>IF(TableRefills3[[#This Row],[gap_days]]="",0,IF(TableRefills3[[#This Row],[gap_days]]&gt;30,1,0))</f>
        <v>0</v>
      </c>
      <c r="J1818">
        <f>_xlfn.MAXIFS(TableRefills3[discountinuation_flag], TableRefills3[patient_id], A1818)</f>
        <v>0</v>
      </c>
      <c r="K1818" s="1">
        <f>_xlfn.MINIFS(C:C,A:A,TableRefills3[[#This Row],[patient_id]])</f>
        <v>45660</v>
      </c>
      <c r="L1818" s="1">
        <f>TableRefills3[[#This Row],[refill_date]]+TableRefills3[[#This Row],[quantity_days]]</f>
        <v>45828</v>
      </c>
    </row>
    <row r="1819" spans="1:12" x14ac:dyDescent="0.25">
      <c r="A1819" t="s">
        <v>406</v>
      </c>
      <c r="B1819" t="s">
        <v>3272</v>
      </c>
      <c r="C1819" s="1">
        <v>45815</v>
      </c>
      <c r="D1819" s="9">
        <f t="shared" si="56"/>
        <v>1</v>
      </c>
      <c r="E1819">
        <v>21</v>
      </c>
      <c r="F1819" s="1" t="str">
        <f t="shared" si="57"/>
        <v/>
      </c>
      <c r="G1819" s="1" t="str">
        <f>IF(TableRefills3[[#This Row],[prev_refill_days]]="","",TableRefills3[[#This Row],[prev_refill_days]]+TableRefills3[[#This Row],[quantity_days]])</f>
        <v/>
      </c>
      <c r="H1819" t="str">
        <f>IF(TableRefills3[[#This Row],[prev_refill_end]]="","",TableRefills3[[#This Row],[refill_date]]-TableRefills3[[#This Row],[prev_refill_end]])</f>
        <v/>
      </c>
      <c r="I1819">
        <f>IF(TableRefills3[[#This Row],[gap_days]]="",0,IF(TableRefills3[[#This Row],[gap_days]]&gt;30,1,0))</f>
        <v>0</v>
      </c>
      <c r="J1819">
        <f>_xlfn.MAXIFS(TableRefills3[discountinuation_flag], TableRefills3[patient_id], A1819)</f>
        <v>0</v>
      </c>
      <c r="K1819" s="1">
        <f>_xlfn.MINIFS(C:C,A:A,TableRefills3[[#This Row],[patient_id]])</f>
        <v>45815</v>
      </c>
      <c r="L1819" s="1">
        <f>TableRefills3[[#This Row],[refill_date]]+TableRefills3[[#This Row],[quantity_days]]</f>
        <v>45836</v>
      </c>
    </row>
    <row r="1820" spans="1:12" x14ac:dyDescent="0.25">
      <c r="A1820" t="s">
        <v>406</v>
      </c>
      <c r="B1820" t="s">
        <v>3272</v>
      </c>
      <c r="C1820" s="1">
        <v>45838</v>
      </c>
      <c r="D1820" s="9">
        <f t="shared" si="56"/>
        <v>2</v>
      </c>
      <c r="E1820">
        <v>21</v>
      </c>
      <c r="F1820" s="1">
        <f t="shared" si="57"/>
        <v>45815</v>
      </c>
      <c r="G1820" s="1">
        <f>IF(TableRefills3[[#This Row],[prev_refill_days]]="","",TableRefills3[[#This Row],[prev_refill_days]]+TableRefills3[[#This Row],[quantity_days]])</f>
        <v>45836</v>
      </c>
      <c r="H1820">
        <f>IF(TableRefills3[[#This Row],[prev_refill_end]]="","",TableRefills3[[#This Row],[refill_date]]-TableRefills3[[#This Row],[prev_refill_end]])</f>
        <v>2</v>
      </c>
      <c r="I1820">
        <f>IF(TableRefills3[[#This Row],[gap_days]]="",0,IF(TableRefills3[[#This Row],[gap_days]]&gt;30,1,0))</f>
        <v>0</v>
      </c>
      <c r="J1820">
        <f>_xlfn.MAXIFS(TableRefills3[discountinuation_flag], TableRefills3[patient_id], A1820)</f>
        <v>0</v>
      </c>
      <c r="K1820" s="1">
        <f>_xlfn.MINIFS(C:C,A:A,TableRefills3[[#This Row],[patient_id]])</f>
        <v>45815</v>
      </c>
      <c r="L1820" s="1">
        <f>TableRefills3[[#This Row],[refill_date]]+TableRefills3[[#This Row],[quantity_days]]</f>
        <v>45859</v>
      </c>
    </row>
    <row r="1821" spans="1:12" x14ac:dyDescent="0.25">
      <c r="A1821" t="s">
        <v>406</v>
      </c>
      <c r="B1821" t="s">
        <v>3272</v>
      </c>
      <c r="C1821" s="1">
        <v>45861</v>
      </c>
      <c r="D1821" s="9">
        <f t="shared" si="56"/>
        <v>3</v>
      </c>
      <c r="E1821">
        <v>21</v>
      </c>
      <c r="F1821" s="1">
        <f t="shared" si="57"/>
        <v>45838</v>
      </c>
      <c r="G1821" s="1">
        <f>IF(TableRefills3[[#This Row],[prev_refill_days]]="","",TableRefills3[[#This Row],[prev_refill_days]]+TableRefills3[[#This Row],[quantity_days]])</f>
        <v>45859</v>
      </c>
      <c r="H1821">
        <f>IF(TableRefills3[[#This Row],[prev_refill_end]]="","",TableRefills3[[#This Row],[refill_date]]-TableRefills3[[#This Row],[prev_refill_end]])</f>
        <v>2</v>
      </c>
      <c r="I1821">
        <f>IF(TableRefills3[[#This Row],[gap_days]]="",0,IF(TableRefills3[[#This Row],[gap_days]]&gt;30,1,0))</f>
        <v>0</v>
      </c>
      <c r="J1821">
        <f>_xlfn.MAXIFS(TableRefills3[discountinuation_flag], TableRefills3[patient_id], A1821)</f>
        <v>0</v>
      </c>
      <c r="K1821" s="1">
        <f>_xlfn.MINIFS(C:C,A:A,TableRefills3[[#This Row],[patient_id]])</f>
        <v>45815</v>
      </c>
      <c r="L1821" s="1">
        <f>TableRefills3[[#This Row],[refill_date]]+TableRefills3[[#This Row],[quantity_days]]</f>
        <v>45882</v>
      </c>
    </row>
    <row r="1822" spans="1:12" x14ac:dyDescent="0.25">
      <c r="A1822" t="s">
        <v>406</v>
      </c>
      <c r="B1822" t="s">
        <v>3272</v>
      </c>
      <c r="C1822" s="1">
        <v>45879</v>
      </c>
      <c r="D1822" s="9">
        <f t="shared" si="56"/>
        <v>4</v>
      </c>
      <c r="E1822">
        <v>21</v>
      </c>
      <c r="F1822" s="1">
        <f t="shared" si="57"/>
        <v>45861</v>
      </c>
      <c r="G1822" s="1">
        <f>IF(TableRefills3[[#This Row],[prev_refill_days]]="","",TableRefills3[[#This Row],[prev_refill_days]]+TableRefills3[[#This Row],[quantity_days]])</f>
        <v>45882</v>
      </c>
      <c r="H1822">
        <f>IF(TableRefills3[[#This Row],[prev_refill_end]]="","",TableRefills3[[#This Row],[refill_date]]-TableRefills3[[#This Row],[prev_refill_end]])</f>
        <v>-3</v>
      </c>
      <c r="I1822">
        <f>IF(TableRefills3[[#This Row],[gap_days]]="",0,IF(TableRefills3[[#This Row],[gap_days]]&gt;30,1,0))</f>
        <v>0</v>
      </c>
      <c r="J1822">
        <f>_xlfn.MAXIFS(TableRefills3[discountinuation_flag], TableRefills3[patient_id], A1822)</f>
        <v>0</v>
      </c>
      <c r="K1822" s="1">
        <f>_xlfn.MINIFS(C:C,A:A,TableRefills3[[#This Row],[patient_id]])</f>
        <v>45815</v>
      </c>
      <c r="L1822" s="1">
        <f>TableRefills3[[#This Row],[refill_date]]+TableRefills3[[#This Row],[quantity_days]]</f>
        <v>45900</v>
      </c>
    </row>
    <row r="1823" spans="1:12" x14ac:dyDescent="0.25">
      <c r="A1823" t="s">
        <v>406</v>
      </c>
      <c r="B1823" t="s">
        <v>3272</v>
      </c>
      <c r="C1823" s="1">
        <v>45899</v>
      </c>
      <c r="D1823" s="9">
        <f t="shared" si="56"/>
        <v>5</v>
      </c>
      <c r="E1823">
        <v>21</v>
      </c>
      <c r="F1823" s="1">
        <f t="shared" si="57"/>
        <v>45879</v>
      </c>
      <c r="G1823" s="1">
        <f>IF(TableRefills3[[#This Row],[prev_refill_days]]="","",TableRefills3[[#This Row],[prev_refill_days]]+TableRefills3[[#This Row],[quantity_days]])</f>
        <v>45900</v>
      </c>
      <c r="H1823">
        <f>IF(TableRefills3[[#This Row],[prev_refill_end]]="","",TableRefills3[[#This Row],[refill_date]]-TableRefills3[[#This Row],[prev_refill_end]])</f>
        <v>-1</v>
      </c>
      <c r="I1823">
        <f>IF(TableRefills3[[#This Row],[gap_days]]="",0,IF(TableRefills3[[#This Row],[gap_days]]&gt;30,1,0))</f>
        <v>0</v>
      </c>
      <c r="J1823">
        <f>_xlfn.MAXIFS(TableRefills3[discountinuation_flag], TableRefills3[patient_id], A1823)</f>
        <v>0</v>
      </c>
      <c r="K1823" s="1">
        <f>_xlfn.MINIFS(C:C,A:A,TableRefills3[[#This Row],[patient_id]])</f>
        <v>45815</v>
      </c>
      <c r="L1823" s="1">
        <f>TableRefills3[[#This Row],[refill_date]]+TableRefills3[[#This Row],[quantity_days]]</f>
        <v>45920</v>
      </c>
    </row>
    <row r="1824" spans="1:12" x14ac:dyDescent="0.25">
      <c r="A1824" t="s">
        <v>407</v>
      </c>
      <c r="B1824" t="s">
        <v>3278</v>
      </c>
      <c r="C1824" s="1">
        <v>45789</v>
      </c>
      <c r="D1824" s="9">
        <f t="shared" si="56"/>
        <v>1</v>
      </c>
      <c r="E1824">
        <v>30</v>
      </c>
      <c r="F1824" s="1" t="str">
        <f t="shared" si="57"/>
        <v/>
      </c>
      <c r="G1824" s="1" t="str">
        <f>IF(TableRefills3[[#This Row],[prev_refill_days]]="","",TableRefills3[[#This Row],[prev_refill_days]]+TableRefills3[[#This Row],[quantity_days]])</f>
        <v/>
      </c>
      <c r="H1824" t="str">
        <f>IF(TableRefills3[[#This Row],[prev_refill_end]]="","",TableRefills3[[#This Row],[refill_date]]-TableRefills3[[#This Row],[prev_refill_end]])</f>
        <v/>
      </c>
      <c r="I1824">
        <f>IF(TableRefills3[[#This Row],[gap_days]]="",0,IF(TableRefills3[[#This Row],[gap_days]]&gt;30,1,0))</f>
        <v>0</v>
      </c>
      <c r="J1824">
        <f>_xlfn.MAXIFS(TableRefills3[discountinuation_flag], TableRefills3[patient_id], A1824)</f>
        <v>0</v>
      </c>
      <c r="K1824" s="1">
        <f>_xlfn.MINIFS(C:C,A:A,TableRefills3[[#This Row],[patient_id]])</f>
        <v>45789</v>
      </c>
      <c r="L1824" s="1">
        <f>TableRefills3[[#This Row],[refill_date]]+TableRefills3[[#This Row],[quantity_days]]</f>
        <v>45819</v>
      </c>
    </row>
    <row r="1825" spans="1:12" x14ac:dyDescent="0.25">
      <c r="A1825" t="s">
        <v>407</v>
      </c>
      <c r="B1825" t="s">
        <v>3278</v>
      </c>
      <c r="C1825" s="1">
        <v>45821</v>
      </c>
      <c r="D1825" s="9">
        <f t="shared" si="56"/>
        <v>2</v>
      </c>
      <c r="E1825">
        <v>30</v>
      </c>
      <c r="F1825" s="1">
        <f t="shared" si="57"/>
        <v>45789</v>
      </c>
      <c r="G1825" s="1">
        <f>IF(TableRefills3[[#This Row],[prev_refill_days]]="","",TableRefills3[[#This Row],[prev_refill_days]]+TableRefills3[[#This Row],[quantity_days]])</f>
        <v>45819</v>
      </c>
      <c r="H1825">
        <f>IF(TableRefills3[[#This Row],[prev_refill_end]]="","",TableRefills3[[#This Row],[refill_date]]-TableRefills3[[#This Row],[prev_refill_end]])</f>
        <v>2</v>
      </c>
      <c r="I1825">
        <f>IF(TableRefills3[[#This Row],[gap_days]]="",0,IF(TableRefills3[[#This Row],[gap_days]]&gt;30,1,0))</f>
        <v>0</v>
      </c>
      <c r="J1825">
        <f>_xlfn.MAXIFS(TableRefills3[discountinuation_flag], TableRefills3[patient_id], A1825)</f>
        <v>0</v>
      </c>
      <c r="K1825" s="1">
        <f>_xlfn.MINIFS(C:C,A:A,TableRefills3[[#This Row],[patient_id]])</f>
        <v>45789</v>
      </c>
      <c r="L1825" s="1">
        <f>TableRefills3[[#This Row],[refill_date]]+TableRefills3[[#This Row],[quantity_days]]</f>
        <v>45851</v>
      </c>
    </row>
    <row r="1826" spans="1:12" x14ac:dyDescent="0.25">
      <c r="A1826" t="s">
        <v>407</v>
      </c>
      <c r="B1826" t="s">
        <v>3278</v>
      </c>
      <c r="C1826" s="1">
        <v>45852</v>
      </c>
      <c r="D1826" s="9">
        <f t="shared" si="56"/>
        <v>3</v>
      </c>
      <c r="E1826">
        <v>30</v>
      </c>
      <c r="F1826" s="1">
        <f t="shared" si="57"/>
        <v>45821</v>
      </c>
      <c r="G1826" s="1">
        <f>IF(TableRefills3[[#This Row],[prev_refill_days]]="","",TableRefills3[[#This Row],[prev_refill_days]]+TableRefills3[[#This Row],[quantity_days]])</f>
        <v>45851</v>
      </c>
      <c r="H1826">
        <f>IF(TableRefills3[[#This Row],[prev_refill_end]]="","",TableRefills3[[#This Row],[refill_date]]-TableRefills3[[#This Row],[prev_refill_end]])</f>
        <v>1</v>
      </c>
      <c r="I1826">
        <f>IF(TableRefills3[[#This Row],[gap_days]]="",0,IF(TableRefills3[[#This Row],[gap_days]]&gt;30,1,0))</f>
        <v>0</v>
      </c>
      <c r="J1826">
        <f>_xlfn.MAXIFS(TableRefills3[discountinuation_flag], TableRefills3[patient_id], A1826)</f>
        <v>0</v>
      </c>
      <c r="K1826" s="1">
        <f>_xlfn.MINIFS(C:C,A:A,TableRefills3[[#This Row],[patient_id]])</f>
        <v>45789</v>
      </c>
      <c r="L1826" s="1">
        <f>TableRefills3[[#This Row],[refill_date]]+TableRefills3[[#This Row],[quantity_days]]</f>
        <v>45882</v>
      </c>
    </row>
    <row r="1827" spans="1:12" x14ac:dyDescent="0.25">
      <c r="A1827" t="s">
        <v>407</v>
      </c>
      <c r="B1827" t="s">
        <v>3278</v>
      </c>
      <c r="C1827" s="1">
        <v>45882</v>
      </c>
      <c r="D1827" s="9">
        <f t="shared" si="56"/>
        <v>4</v>
      </c>
      <c r="E1827">
        <v>30</v>
      </c>
      <c r="F1827" s="1">
        <f t="shared" si="57"/>
        <v>45852</v>
      </c>
      <c r="G1827" s="1">
        <f>IF(TableRefills3[[#This Row],[prev_refill_days]]="","",TableRefills3[[#This Row],[prev_refill_days]]+TableRefills3[[#This Row],[quantity_days]])</f>
        <v>45882</v>
      </c>
      <c r="H1827">
        <f>IF(TableRefills3[[#This Row],[prev_refill_end]]="","",TableRefills3[[#This Row],[refill_date]]-TableRefills3[[#This Row],[prev_refill_end]])</f>
        <v>0</v>
      </c>
      <c r="I1827">
        <f>IF(TableRefills3[[#This Row],[gap_days]]="",0,IF(TableRefills3[[#This Row],[gap_days]]&gt;30,1,0))</f>
        <v>0</v>
      </c>
      <c r="J1827">
        <f>_xlfn.MAXIFS(TableRefills3[discountinuation_flag], TableRefills3[patient_id], A1827)</f>
        <v>0</v>
      </c>
      <c r="K1827" s="1">
        <f>_xlfn.MINIFS(C:C,A:A,TableRefills3[[#This Row],[patient_id]])</f>
        <v>45789</v>
      </c>
      <c r="L1827" s="1">
        <f>TableRefills3[[#This Row],[refill_date]]+TableRefills3[[#This Row],[quantity_days]]</f>
        <v>45912</v>
      </c>
    </row>
    <row r="1828" spans="1:12" x14ac:dyDescent="0.25">
      <c r="A1828" t="s">
        <v>407</v>
      </c>
      <c r="B1828" t="s">
        <v>3278</v>
      </c>
      <c r="C1828" s="1">
        <v>45911</v>
      </c>
      <c r="D1828" s="9">
        <f t="shared" si="56"/>
        <v>5</v>
      </c>
      <c r="E1828">
        <v>30</v>
      </c>
      <c r="F1828" s="1">
        <f t="shared" si="57"/>
        <v>45882</v>
      </c>
      <c r="G1828" s="1">
        <f>IF(TableRefills3[[#This Row],[prev_refill_days]]="","",TableRefills3[[#This Row],[prev_refill_days]]+TableRefills3[[#This Row],[quantity_days]])</f>
        <v>45912</v>
      </c>
      <c r="H1828">
        <f>IF(TableRefills3[[#This Row],[prev_refill_end]]="","",TableRefills3[[#This Row],[refill_date]]-TableRefills3[[#This Row],[prev_refill_end]])</f>
        <v>-1</v>
      </c>
      <c r="I1828">
        <f>IF(TableRefills3[[#This Row],[gap_days]]="",0,IF(TableRefills3[[#This Row],[gap_days]]&gt;30,1,0))</f>
        <v>0</v>
      </c>
      <c r="J1828">
        <f>_xlfn.MAXIFS(TableRefills3[discountinuation_flag], TableRefills3[patient_id], A1828)</f>
        <v>0</v>
      </c>
      <c r="K1828" s="1">
        <f>_xlfn.MINIFS(C:C,A:A,TableRefills3[[#This Row],[patient_id]])</f>
        <v>45789</v>
      </c>
      <c r="L1828" s="1">
        <f>TableRefills3[[#This Row],[refill_date]]+TableRefills3[[#This Row],[quantity_days]]</f>
        <v>45941</v>
      </c>
    </row>
    <row r="1829" spans="1:12" x14ac:dyDescent="0.25">
      <c r="A1829" t="s">
        <v>408</v>
      </c>
      <c r="B1829" t="s">
        <v>3284</v>
      </c>
      <c r="C1829" s="1">
        <v>45772</v>
      </c>
      <c r="D1829" s="9">
        <f t="shared" si="56"/>
        <v>1</v>
      </c>
      <c r="E1829">
        <v>21</v>
      </c>
      <c r="F1829" s="1" t="str">
        <f t="shared" si="57"/>
        <v/>
      </c>
      <c r="G1829" s="1" t="str">
        <f>IF(TableRefills3[[#This Row],[prev_refill_days]]="","",TableRefills3[[#This Row],[prev_refill_days]]+TableRefills3[[#This Row],[quantity_days]])</f>
        <v/>
      </c>
      <c r="H1829" t="str">
        <f>IF(TableRefills3[[#This Row],[prev_refill_end]]="","",TableRefills3[[#This Row],[refill_date]]-TableRefills3[[#This Row],[prev_refill_end]])</f>
        <v/>
      </c>
      <c r="I1829">
        <f>IF(TableRefills3[[#This Row],[gap_days]]="",0,IF(TableRefills3[[#This Row],[gap_days]]&gt;30,1,0))</f>
        <v>0</v>
      </c>
      <c r="J1829">
        <f>_xlfn.MAXIFS(TableRefills3[discountinuation_flag], TableRefills3[patient_id], A1829)</f>
        <v>0</v>
      </c>
      <c r="K1829" s="1">
        <f>_xlfn.MINIFS(C:C,A:A,TableRefills3[[#This Row],[patient_id]])</f>
        <v>45772</v>
      </c>
      <c r="L1829" s="1">
        <f>TableRefills3[[#This Row],[refill_date]]+TableRefills3[[#This Row],[quantity_days]]</f>
        <v>45793</v>
      </c>
    </row>
    <row r="1830" spans="1:12" x14ac:dyDescent="0.25">
      <c r="A1830" t="s">
        <v>408</v>
      </c>
      <c r="B1830" t="s">
        <v>3284</v>
      </c>
      <c r="C1830" s="1">
        <v>45792</v>
      </c>
      <c r="D1830" s="9">
        <f t="shared" si="56"/>
        <v>2</v>
      </c>
      <c r="E1830">
        <v>21</v>
      </c>
      <c r="F1830" s="1">
        <f t="shared" si="57"/>
        <v>45772</v>
      </c>
      <c r="G1830" s="1">
        <f>IF(TableRefills3[[#This Row],[prev_refill_days]]="","",TableRefills3[[#This Row],[prev_refill_days]]+TableRefills3[[#This Row],[quantity_days]])</f>
        <v>45793</v>
      </c>
      <c r="H1830">
        <f>IF(TableRefills3[[#This Row],[prev_refill_end]]="","",TableRefills3[[#This Row],[refill_date]]-TableRefills3[[#This Row],[prev_refill_end]])</f>
        <v>-1</v>
      </c>
      <c r="I1830">
        <f>IF(TableRefills3[[#This Row],[gap_days]]="",0,IF(TableRefills3[[#This Row],[gap_days]]&gt;30,1,0))</f>
        <v>0</v>
      </c>
      <c r="J1830">
        <f>_xlfn.MAXIFS(TableRefills3[discountinuation_flag], TableRefills3[patient_id], A1830)</f>
        <v>0</v>
      </c>
      <c r="K1830" s="1">
        <f>_xlfn.MINIFS(C:C,A:A,TableRefills3[[#This Row],[patient_id]])</f>
        <v>45772</v>
      </c>
      <c r="L1830" s="1">
        <f>TableRefills3[[#This Row],[refill_date]]+TableRefills3[[#This Row],[quantity_days]]</f>
        <v>45813</v>
      </c>
    </row>
    <row r="1831" spans="1:12" x14ac:dyDescent="0.25">
      <c r="A1831" t="s">
        <v>408</v>
      </c>
      <c r="B1831" t="s">
        <v>3284</v>
      </c>
      <c r="C1831" s="1">
        <v>45815</v>
      </c>
      <c r="D1831" s="9">
        <f t="shared" si="56"/>
        <v>3</v>
      </c>
      <c r="E1831">
        <v>21</v>
      </c>
      <c r="F1831" s="1">
        <f t="shared" si="57"/>
        <v>45792</v>
      </c>
      <c r="G1831" s="1">
        <f>IF(TableRefills3[[#This Row],[prev_refill_days]]="","",TableRefills3[[#This Row],[prev_refill_days]]+TableRefills3[[#This Row],[quantity_days]])</f>
        <v>45813</v>
      </c>
      <c r="H1831">
        <f>IF(TableRefills3[[#This Row],[prev_refill_end]]="","",TableRefills3[[#This Row],[refill_date]]-TableRefills3[[#This Row],[prev_refill_end]])</f>
        <v>2</v>
      </c>
      <c r="I1831">
        <f>IF(TableRefills3[[#This Row],[gap_days]]="",0,IF(TableRefills3[[#This Row],[gap_days]]&gt;30,1,0))</f>
        <v>0</v>
      </c>
      <c r="J1831">
        <f>_xlfn.MAXIFS(TableRefills3[discountinuation_flag], TableRefills3[patient_id], A1831)</f>
        <v>0</v>
      </c>
      <c r="K1831" s="1">
        <f>_xlfn.MINIFS(C:C,A:A,TableRefills3[[#This Row],[patient_id]])</f>
        <v>45772</v>
      </c>
      <c r="L1831" s="1">
        <f>TableRefills3[[#This Row],[refill_date]]+TableRefills3[[#This Row],[quantity_days]]</f>
        <v>45836</v>
      </c>
    </row>
    <row r="1832" spans="1:12" x14ac:dyDescent="0.25">
      <c r="A1832" t="s">
        <v>408</v>
      </c>
      <c r="B1832" t="s">
        <v>3284</v>
      </c>
      <c r="C1832" s="1">
        <v>45836</v>
      </c>
      <c r="D1832" s="9">
        <f t="shared" si="56"/>
        <v>4</v>
      </c>
      <c r="E1832">
        <v>21</v>
      </c>
      <c r="F1832" s="1">
        <f t="shared" si="57"/>
        <v>45815</v>
      </c>
      <c r="G1832" s="1">
        <f>IF(TableRefills3[[#This Row],[prev_refill_days]]="","",TableRefills3[[#This Row],[prev_refill_days]]+TableRefills3[[#This Row],[quantity_days]])</f>
        <v>45836</v>
      </c>
      <c r="H1832">
        <f>IF(TableRefills3[[#This Row],[prev_refill_end]]="","",TableRefills3[[#This Row],[refill_date]]-TableRefills3[[#This Row],[prev_refill_end]])</f>
        <v>0</v>
      </c>
      <c r="I1832">
        <f>IF(TableRefills3[[#This Row],[gap_days]]="",0,IF(TableRefills3[[#This Row],[gap_days]]&gt;30,1,0))</f>
        <v>0</v>
      </c>
      <c r="J1832">
        <f>_xlfn.MAXIFS(TableRefills3[discountinuation_flag], TableRefills3[patient_id], A1832)</f>
        <v>0</v>
      </c>
      <c r="K1832" s="1">
        <f>_xlfn.MINIFS(C:C,A:A,TableRefills3[[#This Row],[patient_id]])</f>
        <v>45772</v>
      </c>
      <c r="L1832" s="1">
        <f>TableRefills3[[#This Row],[refill_date]]+TableRefills3[[#This Row],[quantity_days]]</f>
        <v>45857</v>
      </c>
    </row>
    <row r="1833" spans="1:12" x14ac:dyDescent="0.25">
      <c r="A1833" t="s">
        <v>409</v>
      </c>
      <c r="B1833" t="s">
        <v>3289</v>
      </c>
      <c r="C1833" s="1">
        <v>45703</v>
      </c>
      <c r="D1833" s="9">
        <f t="shared" si="56"/>
        <v>1</v>
      </c>
      <c r="E1833">
        <v>21</v>
      </c>
      <c r="F1833" s="1" t="str">
        <f t="shared" si="57"/>
        <v/>
      </c>
      <c r="G1833" s="1" t="str">
        <f>IF(TableRefills3[[#This Row],[prev_refill_days]]="","",TableRefills3[[#This Row],[prev_refill_days]]+TableRefills3[[#This Row],[quantity_days]])</f>
        <v/>
      </c>
      <c r="H1833" t="str">
        <f>IF(TableRefills3[[#This Row],[prev_refill_end]]="","",TableRefills3[[#This Row],[refill_date]]-TableRefills3[[#This Row],[prev_refill_end]])</f>
        <v/>
      </c>
      <c r="I1833">
        <f>IF(TableRefills3[[#This Row],[gap_days]]="",0,IF(TableRefills3[[#This Row],[gap_days]]&gt;30,1,0))</f>
        <v>0</v>
      </c>
      <c r="J1833">
        <f>_xlfn.MAXIFS(TableRefills3[discountinuation_flag], TableRefills3[patient_id], A1833)</f>
        <v>0</v>
      </c>
      <c r="K1833" s="1">
        <f>_xlfn.MINIFS(C:C,A:A,TableRefills3[[#This Row],[patient_id]])</f>
        <v>45703</v>
      </c>
      <c r="L1833" s="1">
        <f>TableRefills3[[#This Row],[refill_date]]+TableRefills3[[#This Row],[quantity_days]]</f>
        <v>45724</v>
      </c>
    </row>
    <row r="1834" spans="1:12" x14ac:dyDescent="0.25">
      <c r="A1834" t="s">
        <v>409</v>
      </c>
      <c r="B1834" t="s">
        <v>3289</v>
      </c>
      <c r="C1834" s="1">
        <v>45723</v>
      </c>
      <c r="D1834" s="9">
        <f t="shared" si="56"/>
        <v>2</v>
      </c>
      <c r="E1834">
        <v>21</v>
      </c>
      <c r="F1834" s="1">
        <f t="shared" si="57"/>
        <v>45703</v>
      </c>
      <c r="G1834" s="1">
        <f>IF(TableRefills3[[#This Row],[prev_refill_days]]="","",TableRefills3[[#This Row],[prev_refill_days]]+TableRefills3[[#This Row],[quantity_days]])</f>
        <v>45724</v>
      </c>
      <c r="H1834">
        <f>IF(TableRefills3[[#This Row],[prev_refill_end]]="","",TableRefills3[[#This Row],[refill_date]]-TableRefills3[[#This Row],[prev_refill_end]])</f>
        <v>-1</v>
      </c>
      <c r="I1834">
        <f>IF(TableRefills3[[#This Row],[gap_days]]="",0,IF(TableRefills3[[#This Row],[gap_days]]&gt;30,1,0))</f>
        <v>0</v>
      </c>
      <c r="J1834">
        <f>_xlfn.MAXIFS(TableRefills3[discountinuation_flag], TableRefills3[patient_id], A1834)</f>
        <v>0</v>
      </c>
      <c r="K1834" s="1">
        <f>_xlfn.MINIFS(C:C,A:A,TableRefills3[[#This Row],[patient_id]])</f>
        <v>45703</v>
      </c>
      <c r="L1834" s="1">
        <f>TableRefills3[[#This Row],[refill_date]]+TableRefills3[[#This Row],[quantity_days]]</f>
        <v>45744</v>
      </c>
    </row>
    <row r="1835" spans="1:12" x14ac:dyDescent="0.25">
      <c r="A1835" t="s">
        <v>409</v>
      </c>
      <c r="B1835" t="s">
        <v>3289</v>
      </c>
      <c r="C1835" s="1">
        <v>45742</v>
      </c>
      <c r="D1835" s="9">
        <f t="shared" si="56"/>
        <v>3</v>
      </c>
      <c r="E1835">
        <v>21</v>
      </c>
      <c r="F1835" s="1">
        <f t="shared" si="57"/>
        <v>45723</v>
      </c>
      <c r="G1835" s="1">
        <f>IF(TableRefills3[[#This Row],[prev_refill_days]]="","",TableRefills3[[#This Row],[prev_refill_days]]+TableRefills3[[#This Row],[quantity_days]])</f>
        <v>45744</v>
      </c>
      <c r="H1835">
        <f>IF(TableRefills3[[#This Row],[prev_refill_end]]="","",TableRefills3[[#This Row],[refill_date]]-TableRefills3[[#This Row],[prev_refill_end]])</f>
        <v>-2</v>
      </c>
      <c r="I1835">
        <f>IF(TableRefills3[[#This Row],[gap_days]]="",0,IF(TableRefills3[[#This Row],[gap_days]]&gt;30,1,0))</f>
        <v>0</v>
      </c>
      <c r="J1835">
        <f>_xlfn.MAXIFS(TableRefills3[discountinuation_flag], TableRefills3[patient_id], A1835)</f>
        <v>0</v>
      </c>
      <c r="K1835" s="1">
        <f>_xlfn.MINIFS(C:C,A:A,TableRefills3[[#This Row],[patient_id]])</f>
        <v>45703</v>
      </c>
      <c r="L1835" s="1">
        <f>TableRefills3[[#This Row],[refill_date]]+TableRefills3[[#This Row],[quantity_days]]</f>
        <v>45763</v>
      </c>
    </row>
    <row r="1836" spans="1:12" x14ac:dyDescent="0.25">
      <c r="A1836" t="s">
        <v>410</v>
      </c>
      <c r="B1836" t="s">
        <v>3293</v>
      </c>
      <c r="C1836" s="1">
        <v>45802</v>
      </c>
      <c r="D1836" s="9">
        <f t="shared" si="56"/>
        <v>1</v>
      </c>
      <c r="E1836">
        <v>30</v>
      </c>
      <c r="F1836" s="1" t="str">
        <f t="shared" si="57"/>
        <v/>
      </c>
      <c r="G1836" s="1" t="str">
        <f>IF(TableRefills3[[#This Row],[prev_refill_days]]="","",TableRefills3[[#This Row],[prev_refill_days]]+TableRefills3[[#This Row],[quantity_days]])</f>
        <v/>
      </c>
      <c r="H1836" t="str">
        <f>IF(TableRefills3[[#This Row],[prev_refill_end]]="","",TableRefills3[[#This Row],[refill_date]]-TableRefills3[[#This Row],[prev_refill_end]])</f>
        <v/>
      </c>
      <c r="I1836">
        <f>IF(TableRefills3[[#This Row],[gap_days]]="",0,IF(TableRefills3[[#This Row],[gap_days]]&gt;30,1,0))</f>
        <v>0</v>
      </c>
      <c r="J1836">
        <f>_xlfn.MAXIFS(TableRefills3[discountinuation_flag], TableRefills3[patient_id], A1836)</f>
        <v>0</v>
      </c>
      <c r="K1836" s="1">
        <f>_xlfn.MINIFS(C:C,A:A,TableRefills3[[#This Row],[patient_id]])</f>
        <v>45802</v>
      </c>
      <c r="L1836" s="1">
        <f>TableRefills3[[#This Row],[refill_date]]+TableRefills3[[#This Row],[quantity_days]]</f>
        <v>45832</v>
      </c>
    </row>
    <row r="1837" spans="1:12" x14ac:dyDescent="0.25">
      <c r="A1837" t="s">
        <v>410</v>
      </c>
      <c r="B1837" t="s">
        <v>3293</v>
      </c>
      <c r="C1837" s="1">
        <v>45830</v>
      </c>
      <c r="D1837" s="9">
        <f t="shared" si="56"/>
        <v>2</v>
      </c>
      <c r="E1837">
        <v>30</v>
      </c>
      <c r="F1837" s="1">
        <f t="shared" si="57"/>
        <v>45802</v>
      </c>
      <c r="G1837" s="1">
        <f>IF(TableRefills3[[#This Row],[prev_refill_days]]="","",TableRefills3[[#This Row],[prev_refill_days]]+TableRefills3[[#This Row],[quantity_days]])</f>
        <v>45832</v>
      </c>
      <c r="H1837">
        <f>IF(TableRefills3[[#This Row],[prev_refill_end]]="","",TableRefills3[[#This Row],[refill_date]]-TableRefills3[[#This Row],[prev_refill_end]])</f>
        <v>-2</v>
      </c>
      <c r="I1837">
        <f>IF(TableRefills3[[#This Row],[gap_days]]="",0,IF(TableRefills3[[#This Row],[gap_days]]&gt;30,1,0))</f>
        <v>0</v>
      </c>
      <c r="J1837">
        <f>_xlfn.MAXIFS(TableRefills3[discountinuation_flag], TableRefills3[patient_id], A1837)</f>
        <v>0</v>
      </c>
      <c r="K1837" s="1">
        <f>_xlfn.MINIFS(C:C,A:A,TableRefills3[[#This Row],[patient_id]])</f>
        <v>45802</v>
      </c>
      <c r="L1837" s="1">
        <f>TableRefills3[[#This Row],[refill_date]]+TableRefills3[[#This Row],[quantity_days]]</f>
        <v>45860</v>
      </c>
    </row>
    <row r="1838" spans="1:12" x14ac:dyDescent="0.25">
      <c r="A1838" t="s">
        <v>410</v>
      </c>
      <c r="B1838" t="s">
        <v>3293</v>
      </c>
      <c r="C1838" s="1">
        <v>45858</v>
      </c>
      <c r="D1838" s="9">
        <f t="shared" si="56"/>
        <v>3</v>
      </c>
      <c r="E1838">
        <v>30</v>
      </c>
      <c r="F1838" s="1">
        <f t="shared" si="57"/>
        <v>45830</v>
      </c>
      <c r="G1838" s="1">
        <f>IF(TableRefills3[[#This Row],[prev_refill_days]]="","",TableRefills3[[#This Row],[prev_refill_days]]+TableRefills3[[#This Row],[quantity_days]])</f>
        <v>45860</v>
      </c>
      <c r="H1838">
        <f>IF(TableRefills3[[#This Row],[prev_refill_end]]="","",TableRefills3[[#This Row],[refill_date]]-TableRefills3[[#This Row],[prev_refill_end]])</f>
        <v>-2</v>
      </c>
      <c r="I1838">
        <f>IF(TableRefills3[[#This Row],[gap_days]]="",0,IF(TableRefills3[[#This Row],[gap_days]]&gt;30,1,0))</f>
        <v>0</v>
      </c>
      <c r="J1838">
        <f>_xlfn.MAXIFS(TableRefills3[discountinuation_flag], TableRefills3[patient_id], A1838)</f>
        <v>0</v>
      </c>
      <c r="K1838" s="1">
        <f>_xlfn.MINIFS(C:C,A:A,TableRefills3[[#This Row],[patient_id]])</f>
        <v>45802</v>
      </c>
      <c r="L1838" s="1">
        <f>TableRefills3[[#This Row],[refill_date]]+TableRefills3[[#This Row],[quantity_days]]</f>
        <v>45888</v>
      </c>
    </row>
    <row r="1839" spans="1:12" x14ac:dyDescent="0.25">
      <c r="A1839" t="s">
        <v>410</v>
      </c>
      <c r="B1839" t="s">
        <v>3293</v>
      </c>
      <c r="C1839" s="1">
        <v>45885</v>
      </c>
      <c r="D1839" s="9">
        <f t="shared" si="56"/>
        <v>4</v>
      </c>
      <c r="E1839">
        <v>30</v>
      </c>
      <c r="F1839" s="1">
        <f t="shared" si="57"/>
        <v>45858</v>
      </c>
      <c r="G1839" s="1">
        <f>IF(TableRefills3[[#This Row],[prev_refill_days]]="","",TableRefills3[[#This Row],[prev_refill_days]]+TableRefills3[[#This Row],[quantity_days]])</f>
        <v>45888</v>
      </c>
      <c r="H1839">
        <f>IF(TableRefills3[[#This Row],[prev_refill_end]]="","",TableRefills3[[#This Row],[refill_date]]-TableRefills3[[#This Row],[prev_refill_end]])</f>
        <v>-3</v>
      </c>
      <c r="I1839">
        <f>IF(TableRefills3[[#This Row],[gap_days]]="",0,IF(TableRefills3[[#This Row],[gap_days]]&gt;30,1,0))</f>
        <v>0</v>
      </c>
      <c r="J1839">
        <f>_xlfn.MAXIFS(TableRefills3[discountinuation_flag], TableRefills3[patient_id], A1839)</f>
        <v>0</v>
      </c>
      <c r="K1839" s="1">
        <f>_xlfn.MINIFS(C:C,A:A,TableRefills3[[#This Row],[patient_id]])</f>
        <v>45802</v>
      </c>
      <c r="L1839" s="1">
        <f>TableRefills3[[#This Row],[refill_date]]+TableRefills3[[#This Row],[quantity_days]]</f>
        <v>45915</v>
      </c>
    </row>
    <row r="1840" spans="1:12" x14ac:dyDescent="0.25">
      <c r="A1840" t="s">
        <v>410</v>
      </c>
      <c r="B1840" t="s">
        <v>3293</v>
      </c>
      <c r="C1840" s="1">
        <v>45915</v>
      </c>
      <c r="D1840" s="9">
        <f t="shared" si="56"/>
        <v>5</v>
      </c>
      <c r="E1840">
        <v>30</v>
      </c>
      <c r="F1840" s="1">
        <f t="shared" si="57"/>
        <v>45885</v>
      </c>
      <c r="G1840" s="1">
        <f>IF(TableRefills3[[#This Row],[prev_refill_days]]="","",TableRefills3[[#This Row],[prev_refill_days]]+TableRefills3[[#This Row],[quantity_days]])</f>
        <v>45915</v>
      </c>
      <c r="H1840">
        <f>IF(TableRefills3[[#This Row],[prev_refill_end]]="","",TableRefills3[[#This Row],[refill_date]]-TableRefills3[[#This Row],[prev_refill_end]])</f>
        <v>0</v>
      </c>
      <c r="I1840">
        <f>IF(TableRefills3[[#This Row],[gap_days]]="",0,IF(TableRefills3[[#This Row],[gap_days]]&gt;30,1,0))</f>
        <v>0</v>
      </c>
      <c r="J1840">
        <f>_xlfn.MAXIFS(TableRefills3[discountinuation_flag], TableRefills3[patient_id], A1840)</f>
        <v>0</v>
      </c>
      <c r="K1840" s="1">
        <f>_xlfn.MINIFS(C:C,A:A,TableRefills3[[#This Row],[patient_id]])</f>
        <v>45802</v>
      </c>
      <c r="L1840" s="1">
        <f>TableRefills3[[#This Row],[refill_date]]+TableRefills3[[#This Row],[quantity_days]]</f>
        <v>45945</v>
      </c>
    </row>
    <row r="1841" spans="1:12" x14ac:dyDescent="0.25">
      <c r="A1841" t="s">
        <v>411</v>
      </c>
      <c r="B1841" t="s">
        <v>3299</v>
      </c>
      <c r="C1841" s="1">
        <v>45781</v>
      </c>
      <c r="D1841" s="9">
        <f t="shared" si="56"/>
        <v>1</v>
      </c>
      <c r="E1841">
        <v>30</v>
      </c>
      <c r="F1841" s="1" t="str">
        <f t="shared" si="57"/>
        <v/>
      </c>
      <c r="G1841" s="1" t="str">
        <f>IF(TableRefills3[[#This Row],[prev_refill_days]]="","",TableRefills3[[#This Row],[prev_refill_days]]+TableRefills3[[#This Row],[quantity_days]])</f>
        <v/>
      </c>
      <c r="H1841" t="str">
        <f>IF(TableRefills3[[#This Row],[prev_refill_end]]="","",TableRefills3[[#This Row],[refill_date]]-TableRefills3[[#This Row],[prev_refill_end]])</f>
        <v/>
      </c>
      <c r="I1841">
        <f>IF(TableRefills3[[#This Row],[gap_days]]="",0,IF(TableRefills3[[#This Row],[gap_days]]&gt;30,1,0))</f>
        <v>0</v>
      </c>
      <c r="J1841">
        <f>_xlfn.MAXIFS(TableRefills3[discountinuation_flag], TableRefills3[patient_id], A1841)</f>
        <v>0</v>
      </c>
      <c r="K1841" s="1">
        <f>_xlfn.MINIFS(C:C,A:A,TableRefills3[[#This Row],[patient_id]])</f>
        <v>45781</v>
      </c>
      <c r="L1841" s="1">
        <f>TableRefills3[[#This Row],[refill_date]]+TableRefills3[[#This Row],[quantity_days]]</f>
        <v>45811</v>
      </c>
    </row>
    <row r="1842" spans="1:12" x14ac:dyDescent="0.25">
      <c r="A1842" t="s">
        <v>411</v>
      </c>
      <c r="B1842" t="s">
        <v>3299</v>
      </c>
      <c r="C1842" s="1">
        <v>45814</v>
      </c>
      <c r="D1842" s="9">
        <f t="shared" si="56"/>
        <v>2</v>
      </c>
      <c r="E1842">
        <v>30</v>
      </c>
      <c r="F1842" s="1">
        <f t="shared" si="57"/>
        <v>45781</v>
      </c>
      <c r="G1842" s="1">
        <f>IF(TableRefills3[[#This Row],[prev_refill_days]]="","",TableRefills3[[#This Row],[prev_refill_days]]+TableRefills3[[#This Row],[quantity_days]])</f>
        <v>45811</v>
      </c>
      <c r="H1842">
        <f>IF(TableRefills3[[#This Row],[prev_refill_end]]="","",TableRefills3[[#This Row],[refill_date]]-TableRefills3[[#This Row],[prev_refill_end]])</f>
        <v>3</v>
      </c>
      <c r="I1842">
        <f>IF(TableRefills3[[#This Row],[gap_days]]="",0,IF(TableRefills3[[#This Row],[gap_days]]&gt;30,1,0))</f>
        <v>0</v>
      </c>
      <c r="J1842">
        <f>_xlfn.MAXIFS(TableRefills3[discountinuation_flag], TableRefills3[patient_id], A1842)</f>
        <v>0</v>
      </c>
      <c r="K1842" s="1">
        <f>_xlfn.MINIFS(C:C,A:A,TableRefills3[[#This Row],[patient_id]])</f>
        <v>45781</v>
      </c>
      <c r="L1842" s="1">
        <f>TableRefills3[[#This Row],[refill_date]]+TableRefills3[[#This Row],[quantity_days]]</f>
        <v>45844</v>
      </c>
    </row>
    <row r="1843" spans="1:12" x14ac:dyDescent="0.25">
      <c r="A1843" t="s">
        <v>411</v>
      </c>
      <c r="B1843" t="s">
        <v>3299</v>
      </c>
      <c r="C1843" s="1">
        <v>45847</v>
      </c>
      <c r="D1843" s="9">
        <f t="shared" si="56"/>
        <v>3</v>
      </c>
      <c r="E1843">
        <v>30</v>
      </c>
      <c r="F1843" s="1">
        <f t="shared" si="57"/>
        <v>45814</v>
      </c>
      <c r="G1843" s="1">
        <f>IF(TableRefills3[[#This Row],[prev_refill_days]]="","",TableRefills3[[#This Row],[prev_refill_days]]+TableRefills3[[#This Row],[quantity_days]])</f>
        <v>45844</v>
      </c>
      <c r="H1843">
        <f>IF(TableRefills3[[#This Row],[prev_refill_end]]="","",TableRefills3[[#This Row],[refill_date]]-TableRefills3[[#This Row],[prev_refill_end]])</f>
        <v>3</v>
      </c>
      <c r="I1843">
        <f>IF(TableRefills3[[#This Row],[gap_days]]="",0,IF(TableRefills3[[#This Row],[gap_days]]&gt;30,1,0))</f>
        <v>0</v>
      </c>
      <c r="J1843">
        <f>_xlfn.MAXIFS(TableRefills3[discountinuation_flag], TableRefills3[patient_id], A1843)</f>
        <v>0</v>
      </c>
      <c r="K1843" s="1">
        <f>_xlfn.MINIFS(C:C,A:A,TableRefills3[[#This Row],[patient_id]])</f>
        <v>45781</v>
      </c>
      <c r="L1843" s="1">
        <f>TableRefills3[[#This Row],[refill_date]]+TableRefills3[[#This Row],[quantity_days]]</f>
        <v>45877</v>
      </c>
    </row>
    <row r="1844" spans="1:12" x14ac:dyDescent="0.25">
      <c r="A1844" t="s">
        <v>411</v>
      </c>
      <c r="B1844" t="s">
        <v>3299</v>
      </c>
      <c r="C1844" s="1">
        <v>45880</v>
      </c>
      <c r="D1844" s="9">
        <f t="shared" si="56"/>
        <v>4</v>
      </c>
      <c r="E1844">
        <v>30</v>
      </c>
      <c r="F1844" s="1">
        <f t="shared" si="57"/>
        <v>45847</v>
      </c>
      <c r="G1844" s="1">
        <f>IF(TableRefills3[[#This Row],[prev_refill_days]]="","",TableRefills3[[#This Row],[prev_refill_days]]+TableRefills3[[#This Row],[quantity_days]])</f>
        <v>45877</v>
      </c>
      <c r="H1844">
        <f>IF(TableRefills3[[#This Row],[prev_refill_end]]="","",TableRefills3[[#This Row],[refill_date]]-TableRefills3[[#This Row],[prev_refill_end]])</f>
        <v>3</v>
      </c>
      <c r="I1844">
        <f>IF(TableRefills3[[#This Row],[gap_days]]="",0,IF(TableRefills3[[#This Row],[gap_days]]&gt;30,1,0))</f>
        <v>0</v>
      </c>
      <c r="J1844">
        <f>_xlfn.MAXIFS(TableRefills3[discountinuation_flag], TableRefills3[patient_id], A1844)</f>
        <v>0</v>
      </c>
      <c r="K1844" s="1">
        <f>_xlfn.MINIFS(C:C,A:A,TableRefills3[[#This Row],[patient_id]])</f>
        <v>45781</v>
      </c>
      <c r="L1844" s="1">
        <f>TableRefills3[[#This Row],[refill_date]]+TableRefills3[[#This Row],[quantity_days]]</f>
        <v>45910</v>
      </c>
    </row>
    <row r="1845" spans="1:12" x14ac:dyDescent="0.25">
      <c r="A1845" t="s">
        <v>412</v>
      </c>
      <c r="B1845" t="s">
        <v>3304</v>
      </c>
      <c r="C1845" s="1">
        <v>45668</v>
      </c>
      <c r="D1845" s="9">
        <f t="shared" si="56"/>
        <v>1</v>
      </c>
      <c r="E1845">
        <v>30</v>
      </c>
      <c r="F1845" s="1" t="str">
        <f t="shared" si="57"/>
        <v/>
      </c>
      <c r="G1845" s="1" t="str">
        <f>IF(TableRefills3[[#This Row],[prev_refill_days]]="","",TableRefills3[[#This Row],[prev_refill_days]]+TableRefills3[[#This Row],[quantity_days]])</f>
        <v/>
      </c>
      <c r="H1845" t="str">
        <f>IF(TableRefills3[[#This Row],[prev_refill_end]]="","",TableRefills3[[#This Row],[refill_date]]-TableRefills3[[#This Row],[prev_refill_end]])</f>
        <v/>
      </c>
      <c r="I1845">
        <f>IF(TableRefills3[[#This Row],[gap_days]]="",0,IF(TableRefills3[[#This Row],[gap_days]]&gt;30,1,0))</f>
        <v>0</v>
      </c>
      <c r="J1845">
        <f>_xlfn.MAXIFS(TableRefills3[discountinuation_flag], TableRefills3[patient_id], A1845)</f>
        <v>0</v>
      </c>
      <c r="K1845" s="1">
        <f>_xlfn.MINIFS(C:C,A:A,TableRefills3[[#This Row],[patient_id]])</f>
        <v>45668</v>
      </c>
      <c r="L1845" s="1">
        <f>TableRefills3[[#This Row],[refill_date]]+TableRefills3[[#This Row],[quantity_days]]</f>
        <v>45698</v>
      </c>
    </row>
    <row r="1846" spans="1:12" x14ac:dyDescent="0.25">
      <c r="A1846" t="s">
        <v>412</v>
      </c>
      <c r="B1846" t="s">
        <v>3304</v>
      </c>
      <c r="C1846" s="1">
        <v>45695</v>
      </c>
      <c r="D1846" s="9">
        <f t="shared" si="56"/>
        <v>2</v>
      </c>
      <c r="E1846">
        <v>30</v>
      </c>
      <c r="F1846" s="1">
        <f t="shared" si="57"/>
        <v>45668</v>
      </c>
      <c r="G1846" s="1">
        <f>IF(TableRefills3[[#This Row],[prev_refill_days]]="","",TableRefills3[[#This Row],[prev_refill_days]]+TableRefills3[[#This Row],[quantity_days]])</f>
        <v>45698</v>
      </c>
      <c r="H1846">
        <f>IF(TableRefills3[[#This Row],[prev_refill_end]]="","",TableRefills3[[#This Row],[refill_date]]-TableRefills3[[#This Row],[prev_refill_end]])</f>
        <v>-3</v>
      </c>
      <c r="I1846">
        <f>IF(TableRefills3[[#This Row],[gap_days]]="",0,IF(TableRefills3[[#This Row],[gap_days]]&gt;30,1,0))</f>
        <v>0</v>
      </c>
      <c r="J1846">
        <f>_xlfn.MAXIFS(TableRefills3[discountinuation_flag], TableRefills3[patient_id], A1846)</f>
        <v>0</v>
      </c>
      <c r="K1846" s="1">
        <f>_xlfn.MINIFS(C:C,A:A,TableRefills3[[#This Row],[patient_id]])</f>
        <v>45668</v>
      </c>
      <c r="L1846" s="1">
        <f>TableRefills3[[#This Row],[refill_date]]+TableRefills3[[#This Row],[quantity_days]]</f>
        <v>45725</v>
      </c>
    </row>
    <row r="1847" spans="1:12" x14ac:dyDescent="0.25">
      <c r="A1847" t="s">
        <v>412</v>
      </c>
      <c r="B1847" t="s">
        <v>3304</v>
      </c>
      <c r="C1847" s="1">
        <v>45722</v>
      </c>
      <c r="D1847" s="9">
        <f t="shared" si="56"/>
        <v>3</v>
      </c>
      <c r="E1847">
        <v>30</v>
      </c>
      <c r="F1847" s="1">
        <f t="shared" si="57"/>
        <v>45695</v>
      </c>
      <c r="G1847" s="1">
        <f>IF(TableRefills3[[#This Row],[prev_refill_days]]="","",TableRefills3[[#This Row],[prev_refill_days]]+TableRefills3[[#This Row],[quantity_days]])</f>
        <v>45725</v>
      </c>
      <c r="H1847">
        <f>IF(TableRefills3[[#This Row],[prev_refill_end]]="","",TableRefills3[[#This Row],[refill_date]]-TableRefills3[[#This Row],[prev_refill_end]])</f>
        <v>-3</v>
      </c>
      <c r="I1847">
        <f>IF(TableRefills3[[#This Row],[gap_days]]="",0,IF(TableRefills3[[#This Row],[gap_days]]&gt;30,1,0))</f>
        <v>0</v>
      </c>
      <c r="J1847">
        <f>_xlfn.MAXIFS(TableRefills3[discountinuation_flag], TableRefills3[patient_id], A1847)</f>
        <v>0</v>
      </c>
      <c r="K1847" s="1">
        <f>_xlfn.MINIFS(C:C,A:A,TableRefills3[[#This Row],[patient_id]])</f>
        <v>45668</v>
      </c>
      <c r="L1847" s="1">
        <f>TableRefills3[[#This Row],[refill_date]]+TableRefills3[[#This Row],[quantity_days]]</f>
        <v>45752</v>
      </c>
    </row>
    <row r="1848" spans="1:12" x14ac:dyDescent="0.25">
      <c r="A1848" t="s">
        <v>412</v>
      </c>
      <c r="B1848" t="s">
        <v>3304</v>
      </c>
      <c r="C1848" s="1">
        <v>45749</v>
      </c>
      <c r="D1848" s="9">
        <f t="shared" si="56"/>
        <v>4</v>
      </c>
      <c r="E1848">
        <v>30</v>
      </c>
      <c r="F1848" s="1">
        <f t="shared" si="57"/>
        <v>45722</v>
      </c>
      <c r="G1848" s="1">
        <f>IF(TableRefills3[[#This Row],[prev_refill_days]]="","",TableRefills3[[#This Row],[prev_refill_days]]+TableRefills3[[#This Row],[quantity_days]])</f>
        <v>45752</v>
      </c>
      <c r="H1848">
        <f>IF(TableRefills3[[#This Row],[prev_refill_end]]="","",TableRefills3[[#This Row],[refill_date]]-TableRefills3[[#This Row],[prev_refill_end]])</f>
        <v>-3</v>
      </c>
      <c r="I1848">
        <f>IF(TableRefills3[[#This Row],[gap_days]]="",0,IF(TableRefills3[[#This Row],[gap_days]]&gt;30,1,0))</f>
        <v>0</v>
      </c>
      <c r="J1848">
        <f>_xlfn.MAXIFS(TableRefills3[discountinuation_flag], TableRefills3[patient_id], A1848)</f>
        <v>0</v>
      </c>
      <c r="K1848" s="1">
        <f>_xlfn.MINIFS(C:C,A:A,TableRefills3[[#This Row],[patient_id]])</f>
        <v>45668</v>
      </c>
      <c r="L1848" s="1">
        <f>TableRefills3[[#This Row],[refill_date]]+TableRefills3[[#This Row],[quantity_days]]</f>
        <v>45779</v>
      </c>
    </row>
    <row r="1849" spans="1:12" x14ac:dyDescent="0.25">
      <c r="A1849" t="s">
        <v>412</v>
      </c>
      <c r="B1849" t="s">
        <v>3304</v>
      </c>
      <c r="C1849" s="1">
        <v>45781</v>
      </c>
      <c r="D1849" s="9">
        <f t="shared" si="56"/>
        <v>5</v>
      </c>
      <c r="E1849">
        <v>30</v>
      </c>
      <c r="F1849" s="1">
        <f t="shared" si="57"/>
        <v>45749</v>
      </c>
      <c r="G1849" s="1">
        <f>IF(TableRefills3[[#This Row],[prev_refill_days]]="","",TableRefills3[[#This Row],[prev_refill_days]]+TableRefills3[[#This Row],[quantity_days]])</f>
        <v>45779</v>
      </c>
      <c r="H1849">
        <f>IF(TableRefills3[[#This Row],[prev_refill_end]]="","",TableRefills3[[#This Row],[refill_date]]-TableRefills3[[#This Row],[prev_refill_end]])</f>
        <v>2</v>
      </c>
      <c r="I1849">
        <f>IF(TableRefills3[[#This Row],[gap_days]]="",0,IF(TableRefills3[[#This Row],[gap_days]]&gt;30,1,0))</f>
        <v>0</v>
      </c>
      <c r="J1849">
        <f>_xlfn.MAXIFS(TableRefills3[discountinuation_flag], TableRefills3[patient_id], A1849)</f>
        <v>0</v>
      </c>
      <c r="K1849" s="1">
        <f>_xlfn.MINIFS(C:C,A:A,TableRefills3[[#This Row],[patient_id]])</f>
        <v>45668</v>
      </c>
      <c r="L1849" s="1">
        <f>TableRefills3[[#This Row],[refill_date]]+TableRefills3[[#This Row],[quantity_days]]</f>
        <v>45811</v>
      </c>
    </row>
    <row r="1850" spans="1:12" x14ac:dyDescent="0.25">
      <c r="A1850" t="s">
        <v>412</v>
      </c>
      <c r="B1850" t="s">
        <v>3304</v>
      </c>
      <c r="C1850" s="1">
        <v>45809</v>
      </c>
      <c r="D1850" s="9">
        <f t="shared" si="56"/>
        <v>6</v>
      </c>
      <c r="E1850">
        <v>30</v>
      </c>
      <c r="F1850" s="1">
        <f t="shared" si="57"/>
        <v>45781</v>
      </c>
      <c r="G1850" s="1">
        <f>IF(TableRefills3[[#This Row],[prev_refill_days]]="","",TableRefills3[[#This Row],[prev_refill_days]]+TableRefills3[[#This Row],[quantity_days]])</f>
        <v>45811</v>
      </c>
      <c r="H1850">
        <f>IF(TableRefills3[[#This Row],[prev_refill_end]]="","",TableRefills3[[#This Row],[refill_date]]-TableRefills3[[#This Row],[prev_refill_end]])</f>
        <v>-2</v>
      </c>
      <c r="I1850">
        <f>IF(TableRefills3[[#This Row],[gap_days]]="",0,IF(TableRefills3[[#This Row],[gap_days]]&gt;30,1,0))</f>
        <v>0</v>
      </c>
      <c r="J1850">
        <f>_xlfn.MAXIFS(TableRefills3[discountinuation_flag], TableRefills3[patient_id], A1850)</f>
        <v>0</v>
      </c>
      <c r="K1850" s="1">
        <f>_xlfn.MINIFS(C:C,A:A,TableRefills3[[#This Row],[patient_id]])</f>
        <v>45668</v>
      </c>
      <c r="L1850" s="1">
        <f>TableRefills3[[#This Row],[refill_date]]+TableRefills3[[#This Row],[quantity_days]]</f>
        <v>45839</v>
      </c>
    </row>
    <row r="1851" spans="1:12" x14ac:dyDescent="0.25">
      <c r="A1851" t="s">
        <v>413</v>
      </c>
      <c r="B1851" t="s">
        <v>3311</v>
      </c>
      <c r="C1851" s="1">
        <v>45782</v>
      </c>
      <c r="D1851" s="9">
        <f t="shared" si="56"/>
        <v>1</v>
      </c>
      <c r="E1851">
        <v>30</v>
      </c>
      <c r="F1851" s="1" t="str">
        <f t="shared" si="57"/>
        <v/>
      </c>
      <c r="G1851" s="1" t="str">
        <f>IF(TableRefills3[[#This Row],[prev_refill_days]]="","",TableRefills3[[#This Row],[prev_refill_days]]+TableRefills3[[#This Row],[quantity_days]])</f>
        <v/>
      </c>
      <c r="H1851" t="str">
        <f>IF(TableRefills3[[#This Row],[prev_refill_end]]="","",TableRefills3[[#This Row],[refill_date]]-TableRefills3[[#This Row],[prev_refill_end]])</f>
        <v/>
      </c>
      <c r="I1851">
        <f>IF(TableRefills3[[#This Row],[gap_days]]="",0,IF(TableRefills3[[#This Row],[gap_days]]&gt;30,1,0))</f>
        <v>0</v>
      </c>
      <c r="J1851">
        <f>_xlfn.MAXIFS(TableRefills3[discountinuation_flag], TableRefills3[patient_id], A1851)</f>
        <v>0</v>
      </c>
      <c r="K1851" s="1">
        <f>_xlfn.MINIFS(C:C,A:A,TableRefills3[[#This Row],[patient_id]])</f>
        <v>45782</v>
      </c>
      <c r="L1851" s="1">
        <f>TableRefills3[[#This Row],[refill_date]]+TableRefills3[[#This Row],[quantity_days]]</f>
        <v>45812</v>
      </c>
    </row>
    <row r="1852" spans="1:12" x14ac:dyDescent="0.25">
      <c r="A1852" t="s">
        <v>413</v>
      </c>
      <c r="B1852" t="s">
        <v>3311</v>
      </c>
      <c r="C1852" s="1">
        <v>45814</v>
      </c>
      <c r="D1852" s="9">
        <f t="shared" si="56"/>
        <v>2</v>
      </c>
      <c r="E1852">
        <v>30</v>
      </c>
      <c r="F1852" s="1">
        <f t="shared" si="57"/>
        <v>45782</v>
      </c>
      <c r="G1852" s="1">
        <f>IF(TableRefills3[[#This Row],[prev_refill_days]]="","",TableRefills3[[#This Row],[prev_refill_days]]+TableRefills3[[#This Row],[quantity_days]])</f>
        <v>45812</v>
      </c>
      <c r="H1852">
        <f>IF(TableRefills3[[#This Row],[prev_refill_end]]="","",TableRefills3[[#This Row],[refill_date]]-TableRefills3[[#This Row],[prev_refill_end]])</f>
        <v>2</v>
      </c>
      <c r="I1852">
        <f>IF(TableRefills3[[#This Row],[gap_days]]="",0,IF(TableRefills3[[#This Row],[gap_days]]&gt;30,1,0))</f>
        <v>0</v>
      </c>
      <c r="J1852">
        <f>_xlfn.MAXIFS(TableRefills3[discountinuation_flag], TableRefills3[patient_id], A1852)</f>
        <v>0</v>
      </c>
      <c r="K1852" s="1">
        <f>_xlfn.MINIFS(C:C,A:A,TableRefills3[[#This Row],[patient_id]])</f>
        <v>45782</v>
      </c>
      <c r="L1852" s="1">
        <f>TableRefills3[[#This Row],[refill_date]]+TableRefills3[[#This Row],[quantity_days]]</f>
        <v>45844</v>
      </c>
    </row>
    <row r="1853" spans="1:12" x14ac:dyDescent="0.25">
      <c r="A1853" t="s">
        <v>413</v>
      </c>
      <c r="B1853" t="s">
        <v>3311</v>
      </c>
      <c r="C1853" s="1">
        <v>45847</v>
      </c>
      <c r="D1853" s="9">
        <f t="shared" si="56"/>
        <v>3</v>
      </c>
      <c r="E1853">
        <v>30</v>
      </c>
      <c r="F1853" s="1">
        <f t="shared" si="57"/>
        <v>45814</v>
      </c>
      <c r="G1853" s="1">
        <f>IF(TableRefills3[[#This Row],[prev_refill_days]]="","",TableRefills3[[#This Row],[prev_refill_days]]+TableRefills3[[#This Row],[quantity_days]])</f>
        <v>45844</v>
      </c>
      <c r="H1853">
        <f>IF(TableRefills3[[#This Row],[prev_refill_end]]="","",TableRefills3[[#This Row],[refill_date]]-TableRefills3[[#This Row],[prev_refill_end]])</f>
        <v>3</v>
      </c>
      <c r="I1853">
        <f>IF(TableRefills3[[#This Row],[gap_days]]="",0,IF(TableRefills3[[#This Row],[gap_days]]&gt;30,1,0))</f>
        <v>0</v>
      </c>
      <c r="J1853">
        <f>_xlfn.MAXIFS(TableRefills3[discountinuation_flag], TableRefills3[patient_id], A1853)</f>
        <v>0</v>
      </c>
      <c r="K1853" s="1">
        <f>_xlfn.MINIFS(C:C,A:A,TableRefills3[[#This Row],[patient_id]])</f>
        <v>45782</v>
      </c>
      <c r="L1853" s="1">
        <f>TableRefills3[[#This Row],[refill_date]]+TableRefills3[[#This Row],[quantity_days]]</f>
        <v>45877</v>
      </c>
    </row>
    <row r="1854" spans="1:12" x14ac:dyDescent="0.25">
      <c r="A1854" t="s">
        <v>413</v>
      </c>
      <c r="B1854" t="s">
        <v>3311</v>
      </c>
      <c r="C1854" s="1">
        <v>45877</v>
      </c>
      <c r="D1854" s="9">
        <f t="shared" si="56"/>
        <v>4</v>
      </c>
      <c r="E1854">
        <v>30</v>
      </c>
      <c r="F1854" s="1">
        <f t="shared" si="57"/>
        <v>45847</v>
      </c>
      <c r="G1854" s="1">
        <f>IF(TableRefills3[[#This Row],[prev_refill_days]]="","",TableRefills3[[#This Row],[prev_refill_days]]+TableRefills3[[#This Row],[quantity_days]])</f>
        <v>45877</v>
      </c>
      <c r="H1854">
        <f>IF(TableRefills3[[#This Row],[prev_refill_end]]="","",TableRefills3[[#This Row],[refill_date]]-TableRefills3[[#This Row],[prev_refill_end]])</f>
        <v>0</v>
      </c>
      <c r="I1854">
        <f>IF(TableRefills3[[#This Row],[gap_days]]="",0,IF(TableRefills3[[#This Row],[gap_days]]&gt;30,1,0))</f>
        <v>0</v>
      </c>
      <c r="J1854">
        <f>_xlfn.MAXIFS(TableRefills3[discountinuation_flag], TableRefills3[patient_id], A1854)</f>
        <v>0</v>
      </c>
      <c r="K1854" s="1">
        <f>_xlfn.MINIFS(C:C,A:A,TableRefills3[[#This Row],[patient_id]])</f>
        <v>45782</v>
      </c>
      <c r="L1854" s="1">
        <f>TableRefills3[[#This Row],[refill_date]]+TableRefills3[[#This Row],[quantity_days]]</f>
        <v>45907</v>
      </c>
    </row>
    <row r="1855" spans="1:12" x14ac:dyDescent="0.25">
      <c r="A1855" t="s">
        <v>413</v>
      </c>
      <c r="B1855" t="s">
        <v>3311</v>
      </c>
      <c r="C1855" s="1">
        <v>45909</v>
      </c>
      <c r="D1855" s="9">
        <f t="shared" si="56"/>
        <v>5</v>
      </c>
      <c r="E1855">
        <v>30</v>
      </c>
      <c r="F1855" s="1">
        <f t="shared" si="57"/>
        <v>45877</v>
      </c>
      <c r="G1855" s="1">
        <f>IF(TableRefills3[[#This Row],[prev_refill_days]]="","",TableRefills3[[#This Row],[prev_refill_days]]+TableRefills3[[#This Row],[quantity_days]])</f>
        <v>45907</v>
      </c>
      <c r="H1855">
        <f>IF(TableRefills3[[#This Row],[prev_refill_end]]="","",TableRefills3[[#This Row],[refill_date]]-TableRefills3[[#This Row],[prev_refill_end]])</f>
        <v>2</v>
      </c>
      <c r="I1855">
        <f>IF(TableRefills3[[#This Row],[gap_days]]="",0,IF(TableRefills3[[#This Row],[gap_days]]&gt;30,1,0))</f>
        <v>0</v>
      </c>
      <c r="J1855">
        <f>_xlfn.MAXIFS(TableRefills3[discountinuation_flag], TableRefills3[patient_id], A1855)</f>
        <v>0</v>
      </c>
      <c r="K1855" s="1">
        <f>_xlfn.MINIFS(C:C,A:A,TableRefills3[[#This Row],[patient_id]])</f>
        <v>45782</v>
      </c>
      <c r="L1855" s="1">
        <f>TableRefills3[[#This Row],[refill_date]]+TableRefills3[[#This Row],[quantity_days]]</f>
        <v>45939</v>
      </c>
    </row>
    <row r="1856" spans="1:12" x14ac:dyDescent="0.25">
      <c r="A1856" t="s">
        <v>413</v>
      </c>
      <c r="B1856" t="s">
        <v>3311</v>
      </c>
      <c r="C1856" s="1">
        <v>45938</v>
      </c>
      <c r="D1856" s="9">
        <f t="shared" si="56"/>
        <v>6</v>
      </c>
      <c r="E1856">
        <v>30</v>
      </c>
      <c r="F1856" s="1">
        <f t="shared" si="57"/>
        <v>45909</v>
      </c>
      <c r="G1856" s="1">
        <f>IF(TableRefills3[[#This Row],[prev_refill_days]]="","",TableRefills3[[#This Row],[prev_refill_days]]+TableRefills3[[#This Row],[quantity_days]])</f>
        <v>45939</v>
      </c>
      <c r="H1856">
        <f>IF(TableRefills3[[#This Row],[prev_refill_end]]="","",TableRefills3[[#This Row],[refill_date]]-TableRefills3[[#This Row],[prev_refill_end]])</f>
        <v>-1</v>
      </c>
      <c r="I1856">
        <f>IF(TableRefills3[[#This Row],[gap_days]]="",0,IF(TableRefills3[[#This Row],[gap_days]]&gt;30,1,0))</f>
        <v>0</v>
      </c>
      <c r="J1856">
        <f>_xlfn.MAXIFS(TableRefills3[discountinuation_flag], TableRefills3[patient_id], A1856)</f>
        <v>0</v>
      </c>
      <c r="K1856" s="1">
        <f>_xlfn.MINIFS(C:C,A:A,TableRefills3[[#This Row],[patient_id]])</f>
        <v>45782</v>
      </c>
      <c r="L1856" s="1">
        <f>TableRefills3[[#This Row],[refill_date]]+TableRefills3[[#This Row],[quantity_days]]</f>
        <v>45968</v>
      </c>
    </row>
    <row r="1857" spans="1:12" x14ac:dyDescent="0.25">
      <c r="A1857" t="s">
        <v>414</v>
      </c>
      <c r="B1857" t="s">
        <v>3318</v>
      </c>
      <c r="C1857" s="1">
        <v>45674</v>
      </c>
      <c r="D1857" s="9">
        <f t="shared" si="56"/>
        <v>1</v>
      </c>
      <c r="E1857">
        <v>28</v>
      </c>
      <c r="F1857" s="1" t="str">
        <f t="shared" si="57"/>
        <v/>
      </c>
      <c r="G1857" s="1" t="str">
        <f>IF(TableRefills3[[#This Row],[prev_refill_days]]="","",TableRefills3[[#This Row],[prev_refill_days]]+TableRefills3[[#This Row],[quantity_days]])</f>
        <v/>
      </c>
      <c r="H1857" t="str">
        <f>IF(TableRefills3[[#This Row],[prev_refill_end]]="","",TableRefills3[[#This Row],[refill_date]]-TableRefills3[[#This Row],[prev_refill_end]])</f>
        <v/>
      </c>
      <c r="I1857">
        <f>IF(TableRefills3[[#This Row],[gap_days]]="",0,IF(TableRefills3[[#This Row],[gap_days]]&gt;30,1,0))</f>
        <v>0</v>
      </c>
      <c r="J1857">
        <f>_xlfn.MAXIFS(TableRefills3[discountinuation_flag], TableRefills3[patient_id], A1857)</f>
        <v>0</v>
      </c>
      <c r="K1857" s="1">
        <f>_xlfn.MINIFS(C:C,A:A,TableRefills3[[#This Row],[patient_id]])</f>
        <v>45674</v>
      </c>
      <c r="L1857" s="1">
        <f>TableRefills3[[#This Row],[refill_date]]+TableRefills3[[#This Row],[quantity_days]]</f>
        <v>45702</v>
      </c>
    </row>
    <row r="1858" spans="1:12" x14ac:dyDescent="0.25">
      <c r="A1858" t="s">
        <v>414</v>
      </c>
      <c r="B1858" t="s">
        <v>3318</v>
      </c>
      <c r="C1858" s="1">
        <v>45702</v>
      </c>
      <c r="D1858" s="9">
        <f t="shared" ref="D1858:D1921" si="58">IF(A1858=A1857, D1857+1, 1)</f>
        <v>2</v>
      </c>
      <c r="E1858">
        <v>28</v>
      </c>
      <c r="F1858" s="1">
        <f t="shared" ref="F1858:F1921" si="59">IF(A1857=A1858,C1857,"")</f>
        <v>45674</v>
      </c>
      <c r="G1858" s="1">
        <f>IF(TableRefills3[[#This Row],[prev_refill_days]]="","",TableRefills3[[#This Row],[prev_refill_days]]+TableRefills3[[#This Row],[quantity_days]])</f>
        <v>45702</v>
      </c>
      <c r="H1858">
        <f>IF(TableRefills3[[#This Row],[prev_refill_end]]="","",TableRefills3[[#This Row],[refill_date]]-TableRefills3[[#This Row],[prev_refill_end]])</f>
        <v>0</v>
      </c>
      <c r="I1858">
        <f>IF(TableRefills3[[#This Row],[gap_days]]="",0,IF(TableRefills3[[#This Row],[gap_days]]&gt;30,1,0))</f>
        <v>0</v>
      </c>
      <c r="J1858">
        <f>_xlfn.MAXIFS(TableRefills3[discountinuation_flag], TableRefills3[patient_id], A1858)</f>
        <v>0</v>
      </c>
      <c r="K1858" s="1">
        <f>_xlfn.MINIFS(C:C,A:A,TableRefills3[[#This Row],[patient_id]])</f>
        <v>45674</v>
      </c>
      <c r="L1858" s="1">
        <f>TableRefills3[[#This Row],[refill_date]]+TableRefills3[[#This Row],[quantity_days]]</f>
        <v>45730</v>
      </c>
    </row>
    <row r="1859" spans="1:12" x14ac:dyDescent="0.25">
      <c r="A1859" t="s">
        <v>414</v>
      </c>
      <c r="B1859" t="s">
        <v>3318</v>
      </c>
      <c r="C1859" s="1">
        <v>45730</v>
      </c>
      <c r="D1859" s="9">
        <f t="shared" si="58"/>
        <v>3</v>
      </c>
      <c r="E1859">
        <v>28</v>
      </c>
      <c r="F1859" s="1">
        <f t="shared" si="59"/>
        <v>45702</v>
      </c>
      <c r="G1859" s="1">
        <f>IF(TableRefills3[[#This Row],[prev_refill_days]]="","",TableRefills3[[#This Row],[prev_refill_days]]+TableRefills3[[#This Row],[quantity_days]])</f>
        <v>45730</v>
      </c>
      <c r="H1859">
        <f>IF(TableRefills3[[#This Row],[prev_refill_end]]="","",TableRefills3[[#This Row],[refill_date]]-TableRefills3[[#This Row],[prev_refill_end]])</f>
        <v>0</v>
      </c>
      <c r="I1859">
        <f>IF(TableRefills3[[#This Row],[gap_days]]="",0,IF(TableRefills3[[#This Row],[gap_days]]&gt;30,1,0))</f>
        <v>0</v>
      </c>
      <c r="J1859">
        <f>_xlfn.MAXIFS(TableRefills3[discountinuation_flag], TableRefills3[patient_id], A1859)</f>
        <v>0</v>
      </c>
      <c r="K1859" s="1">
        <f>_xlfn.MINIFS(C:C,A:A,TableRefills3[[#This Row],[patient_id]])</f>
        <v>45674</v>
      </c>
      <c r="L1859" s="1">
        <f>TableRefills3[[#This Row],[refill_date]]+TableRefills3[[#This Row],[quantity_days]]</f>
        <v>45758</v>
      </c>
    </row>
    <row r="1860" spans="1:12" x14ac:dyDescent="0.25">
      <c r="A1860" t="s">
        <v>415</v>
      </c>
      <c r="B1860" t="s">
        <v>3322</v>
      </c>
      <c r="C1860" s="1">
        <v>45752</v>
      </c>
      <c r="D1860" s="9">
        <f t="shared" si="58"/>
        <v>1</v>
      </c>
      <c r="E1860">
        <v>30</v>
      </c>
      <c r="F1860" s="1" t="str">
        <f t="shared" si="59"/>
        <v/>
      </c>
      <c r="G1860" s="1" t="str">
        <f>IF(TableRefills3[[#This Row],[prev_refill_days]]="","",TableRefills3[[#This Row],[prev_refill_days]]+TableRefills3[[#This Row],[quantity_days]])</f>
        <v/>
      </c>
      <c r="H1860" t="str">
        <f>IF(TableRefills3[[#This Row],[prev_refill_end]]="","",TableRefills3[[#This Row],[refill_date]]-TableRefills3[[#This Row],[prev_refill_end]])</f>
        <v/>
      </c>
      <c r="I1860">
        <f>IF(TableRefills3[[#This Row],[gap_days]]="",0,IF(TableRefills3[[#This Row],[gap_days]]&gt;30,1,0))</f>
        <v>0</v>
      </c>
      <c r="J1860">
        <f>_xlfn.MAXIFS(TableRefills3[discountinuation_flag], TableRefills3[patient_id], A1860)</f>
        <v>0</v>
      </c>
      <c r="K1860" s="1">
        <f>_xlfn.MINIFS(C:C,A:A,TableRefills3[[#This Row],[patient_id]])</f>
        <v>45752</v>
      </c>
      <c r="L1860" s="1">
        <f>TableRefills3[[#This Row],[refill_date]]+TableRefills3[[#This Row],[quantity_days]]</f>
        <v>45782</v>
      </c>
    </row>
    <row r="1861" spans="1:12" x14ac:dyDescent="0.25">
      <c r="A1861" t="s">
        <v>415</v>
      </c>
      <c r="B1861" t="s">
        <v>3322</v>
      </c>
      <c r="C1861" s="1">
        <v>45783</v>
      </c>
      <c r="D1861" s="9">
        <f t="shared" si="58"/>
        <v>2</v>
      </c>
      <c r="E1861">
        <v>30</v>
      </c>
      <c r="F1861" s="1">
        <f t="shared" si="59"/>
        <v>45752</v>
      </c>
      <c r="G1861" s="1">
        <f>IF(TableRefills3[[#This Row],[prev_refill_days]]="","",TableRefills3[[#This Row],[prev_refill_days]]+TableRefills3[[#This Row],[quantity_days]])</f>
        <v>45782</v>
      </c>
      <c r="H1861">
        <f>IF(TableRefills3[[#This Row],[prev_refill_end]]="","",TableRefills3[[#This Row],[refill_date]]-TableRefills3[[#This Row],[prev_refill_end]])</f>
        <v>1</v>
      </c>
      <c r="I1861">
        <f>IF(TableRefills3[[#This Row],[gap_days]]="",0,IF(TableRefills3[[#This Row],[gap_days]]&gt;30,1,0))</f>
        <v>0</v>
      </c>
      <c r="J1861">
        <f>_xlfn.MAXIFS(TableRefills3[discountinuation_flag], TableRefills3[patient_id], A1861)</f>
        <v>0</v>
      </c>
      <c r="K1861" s="1">
        <f>_xlfn.MINIFS(C:C,A:A,TableRefills3[[#This Row],[patient_id]])</f>
        <v>45752</v>
      </c>
      <c r="L1861" s="1">
        <f>TableRefills3[[#This Row],[refill_date]]+TableRefills3[[#This Row],[quantity_days]]</f>
        <v>45813</v>
      </c>
    </row>
    <row r="1862" spans="1:12" x14ac:dyDescent="0.25">
      <c r="A1862" t="s">
        <v>415</v>
      </c>
      <c r="B1862" t="s">
        <v>3322</v>
      </c>
      <c r="C1862" s="1">
        <v>45816</v>
      </c>
      <c r="D1862" s="9">
        <f t="shared" si="58"/>
        <v>3</v>
      </c>
      <c r="E1862">
        <v>30</v>
      </c>
      <c r="F1862" s="1">
        <f t="shared" si="59"/>
        <v>45783</v>
      </c>
      <c r="G1862" s="1">
        <f>IF(TableRefills3[[#This Row],[prev_refill_days]]="","",TableRefills3[[#This Row],[prev_refill_days]]+TableRefills3[[#This Row],[quantity_days]])</f>
        <v>45813</v>
      </c>
      <c r="H1862">
        <f>IF(TableRefills3[[#This Row],[prev_refill_end]]="","",TableRefills3[[#This Row],[refill_date]]-TableRefills3[[#This Row],[prev_refill_end]])</f>
        <v>3</v>
      </c>
      <c r="I1862">
        <f>IF(TableRefills3[[#This Row],[gap_days]]="",0,IF(TableRefills3[[#This Row],[gap_days]]&gt;30,1,0))</f>
        <v>0</v>
      </c>
      <c r="J1862">
        <f>_xlfn.MAXIFS(TableRefills3[discountinuation_flag], TableRefills3[patient_id], A1862)</f>
        <v>0</v>
      </c>
      <c r="K1862" s="1">
        <f>_xlfn.MINIFS(C:C,A:A,TableRefills3[[#This Row],[patient_id]])</f>
        <v>45752</v>
      </c>
      <c r="L1862" s="1">
        <f>TableRefills3[[#This Row],[refill_date]]+TableRefills3[[#This Row],[quantity_days]]</f>
        <v>45846</v>
      </c>
    </row>
    <row r="1863" spans="1:12" x14ac:dyDescent="0.25">
      <c r="A1863" t="s">
        <v>415</v>
      </c>
      <c r="B1863" t="s">
        <v>3322</v>
      </c>
      <c r="C1863" s="1">
        <v>45848</v>
      </c>
      <c r="D1863" s="9">
        <f t="shared" si="58"/>
        <v>4</v>
      </c>
      <c r="E1863">
        <v>30</v>
      </c>
      <c r="F1863" s="1">
        <f t="shared" si="59"/>
        <v>45816</v>
      </c>
      <c r="G1863" s="1">
        <f>IF(TableRefills3[[#This Row],[prev_refill_days]]="","",TableRefills3[[#This Row],[prev_refill_days]]+TableRefills3[[#This Row],[quantity_days]])</f>
        <v>45846</v>
      </c>
      <c r="H1863">
        <f>IF(TableRefills3[[#This Row],[prev_refill_end]]="","",TableRefills3[[#This Row],[refill_date]]-TableRefills3[[#This Row],[prev_refill_end]])</f>
        <v>2</v>
      </c>
      <c r="I1863">
        <f>IF(TableRefills3[[#This Row],[gap_days]]="",0,IF(TableRefills3[[#This Row],[gap_days]]&gt;30,1,0))</f>
        <v>0</v>
      </c>
      <c r="J1863">
        <f>_xlfn.MAXIFS(TableRefills3[discountinuation_flag], TableRefills3[patient_id], A1863)</f>
        <v>0</v>
      </c>
      <c r="K1863" s="1">
        <f>_xlfn.MINIFS(C:C,A:A,TableRefills3[[#This Row],[patient_id]])</f>
        <v>45752</v>
      </c>
      <c r="L1863" s="1">
        <f>TableRefills3[[#This Row],[refill_date]]+TableRefills3[[#This Row],[quantity_days]]</f>
        <v>45878</v>
      </c>
    </row>
    <row r="1864" spans="1:12" x14ac:dyDescent="0.25">
      <c r="A1864" t="s">
        <v>415</v>
      </c>
      <c r="B1864" t="s">
        <v>3322</v>
      </c>
      <c r="C1864" s="1">
        <v>45876</v>
      </c>
      <c r="D1864" s="9">
        <f t="shared" si="58"/>
        <v>5</v>
      </c>
      <c r="E1864">
        <v>30</v>
      </c>
      <c r="F1864" s="1">
        <f t="shared" si="59"/>
        <v>45848</v>
      </c>
      <c r="G1864" s="1">
        <f>IF(TableRefills3[[#This Row],[prev_refill_days]]="","",TableRefills3[[#This Row],[prev_refill_days]]+TableRefills3[[#This Row],[quantity_days]])</f>
        <v>45878</v>
      </c>
      <c r="H1864">
        <f>IF(TableRefills3[[#This Row],[prev_refill_end]]="","",TableRefills3[[#This Row],[refill_date]]-TableRefills3[[#This Row],[prev_refill_end]])</f>
        <v>-2</v>
      </c>
      <c r="I1864">
        <f>IF(TableRefills3[[#This Row],[gap_days]]="",0,IF(TableRefills3[[#This Row],[gap_days]]&gt;30,1,0))</f>
        <v>0</v>
      </c>
      <c r="J1864">
        <f>_xlfn.MAXIFS(TableRefills3[discountinuation_flag], TableRefills3[patient_id], A1864)</f>
        <v>0</v>
      </c>
      <c r="K1864" s="1">
        <f>_xlfn.MINIFS(C:C,A:A,TableRefills3[[#This Row],[patient_id]])</f>
        <v>45752</v>
      </c>
      <c r="L1864" s="1">
        <f>TableRefills3[[#This Row],[refill_date]]+TableRefills3[[#This Row],[quantity_days]]</f>
        <v>45906</v>
      </c>
    </row>
    <row r="1865" spans="1:12" x14ac:dyDescent="0.25">
      <c r="A1865" t="s">
        <v>415</v>
      </c>
      <c r="B1865" t="s">
        <v>3322</v>
      </c>
      <c r="C1865" s="1">
        <v>45903</v>
      </c>
      <c r="D1865" s="9">
        <f t="shared" si="58"/>
        <v>6</v>
      </c>
      <c r="E1865">
        <v>30</v>
      </c>
      <c r="F1865" s="1">
        <f t="shared" si="59"/>
        <v>45876</v>
      </c>
      <c r="G1865" s="1">
        <f>IF(TableRefills3[[#This Row],[prev_refill_days]]="","",TableRefills3[[#This Row],[prev_refill_days]]+TableRefills3[[#This Row],[quantity_days]])</f>
        <v>45906</v>
      </c>
      <c r="H1865">
        <f>IF(TableRefills3[[#This Row],[prev_refill_end]]="","",TableRefills3[[#This Row],[refill_date]]-TableRefills3[[#This Row],[prev_refill_end]])</f>
        <v>-3</v>
      </c>
      <c r="I1865">
        <f>IF(TableRefills3[[#This Row],[gap_days]]="",0,IF(TableRefills3[[#This Row],[gap_days]]&gt;30,1,0))</f>
        <v>0</v>
      </c>
      <c r="J1865">
        <f>_xlfn.MAXIFS(TableRefills3[discountinuation_flag], TableRefills3[patient_id], A1865)</f>
        <v>0</v>
      </c>
      <c r="K1865" s="1">
        <f>_xlfn.MINIFS(C:C,A:A,TableRefills3[[#This Row],[patient_id]])</f>
        <v>45752</v>
      </c>
      <c r="L1865" s="1">
        <f>TableRefills3[[#This Row],[refill_date]]+TableRefills3[[#This Row],[quantity_days]]</f>
        <v>45933</v>
      </c>
    </row>
    <row r="1866" spans="1:12" x14ac:dyDescent="0.25">
      <c r="A1866" t="s">
        <v>416</v>
      </c>
      <c r="B1866" t="s">
        <v>3329</v>
      </c>
      <c r="C1866" s="1">
        <v>45668</v>
      </c>
      <c r="D1866" s="9">
        <f t="shared" si="58"/>
        <v>1</v>
      </c>
      <c r="E1866">
        <v>28</v>
      </c>
      <c r="F1866" s="1" t="str">
        <f t="shared" si="59"/>
        <v/>
      </c>
      <c r="G1866" s="1" t="str">
        <f>IF(TableRefills3[[#This Row],[prev_refill_days]]="","",TableRefills3[[#This Row],[prev_refill_days]]+TableRefills3[[#This Row],[quantity_days]])</f>
        <v/>
      </c>
      <c r="H1866" t="str">
        <f>IF(TableRefills3[[#This Row],[prev_refill_end]]="","",TableRefills3[[#This Row],[refill_date]]-TableRefills3[[#This Row],[prev_refill_end]])</f>
        <v/>
      </c>
      <c r="I1866">
        <f>IF(TableRefills3[[#This Row],[gap_days]]="",0,IF(TableRefills3[[#This Row],[gap_days]]&gt;30,1,0))</f>
        <v>0</v>
      </c>
      <c r="J1866">
        <f>_xlfn.MAXIFS(TableRefills3[discountinuation_flag], TableRefills3[patient_id], A1866)</f>
        <v>0</v>
      </c>
      <c r="K1866" s="1">
        <f>_xlfn.MINIFS(C:C,A:A,TableRefills3[[#This Row],[patient_id]])</f>
        <v>45668</v>
      </c>
      <c r="L1866" s="1">
        <f>TableRefills3[[#This Row],[refill_date]]+TableRefills3[[#This Row],[quantity_days]]</f>
        <v>45696</v>
      </c>
    </row>
    <row r="1867" spans="1:12" x14ac:dyDescent="0.25">
      <c r="A1867" t="s">
        <v>416</v>
      </c>
      <c r="B1867" t="s">
        <v>3329</v>
      </c>
      <c r="C1867" s="1">
        <v>45694</v>
      </c>
      <c r="D1867" s="9">
        <f t="shared" si="58"/>
        <v>2</v>
      </c>
      <c r="E1867">
        <v>28</v>
      </c>
      <c r="F1867" s="1">
        <f t="shared" si="59"/>
        <v>45668</v>
      </c>
      <c r="G1867" s="1">
        <f>IF(TableRefills3[[#This Row],[prev_refill_days]]="","",TableRefills3[[#This Row],[prev_refill_days]]+TableRefills3[[#This Row],[quantity_days]])</f>
        <v>45696</v>
      </c>
      <c r="H1867">
        <f>IF(TableRefills3[[#This Row],[prev_refill_end]]="","",TableRefills3[[#This Row],[refill_date]]-TableRefills3[[#This Row],[prev_refill_end]])</f>
        <v>-2</v>
      </c>
      <c r="I1867">
        <f>IF(TableRefills3[[#This Row],[gap_days]]="",0,IF(TableRefills3[[#This Row],[gap_days]]&gt;30,1,0))</f>
        <v>0</v>
      </c>
      <c r="J1867">
        <f>_xlfn.MAXIFS(TableRefills3[discountinuation_flag], TableRefills3[patient_id], A1867)</f>
        <v>0</v>
      </c>
      <c r="K1867" s="1">
        <f>_xlfn.MINIFS(C:C,A:A,TableRefills3[[#This Row],[patient_id]])</f>
        <v>45668</v>
      </c>
      <c r="L1867" s="1">
        <f>TableRefills3[[#This Row],[refill_date]]+TableRefills3[[#This Row],[quantity_days]]</f>
        <v>45722</v>
      </c>
    </row>
    <row r="1868" spans="1:12" x14ac:dyDescent="0.25">
      <c r="A1868" t="s">
        <v>416</v>
      </c>
      <c r="B1868" t="s">
        <v>3329</v>
      </c>
      <c r="C1868" s="1">
        <v>45724</v>
      </c>
      <c r="D1868" s="9">
        <f t="shared" si="58"/>
        <v>3</v>
      </c>
      <c r="E1868">
        <v>28</v>
      </c>
      <c r="F1868" s="1">
        <f t="shared" si="59"/>
        <v>45694</v>
      </c>
      <c r="G1868" s="1">
        <f>IF(TableRefills3[[#This Row],[prev_refill_days]]="","",TableRefills3[[#This Row],[prev_refill_days]]+TableRefills3[[#This Row],[quantity_days]])</f>
        <v>45722</v>
      </c>
      <c r="H1868">
        <f>IF(TableRefills3[[#This Row],[prev_refill_end]]="","",TableRefills3[[#This Row],[refill_date]]-TableRefills3[[#This Row],[prev_refill_end]])</f>
        <v>2</v>
      </c>
      <c r="I1868">
        <f>IF(TableRefills3[[#This Row],[gap_days]]="",0,IF(TableRefills3[[#This Row],[gap_days]]&gt;30,1,0))</f>
        <v>0</v>
      </c>
      <c r="J1868">
        <f>_xlfn.MAXIFS(TableRefills3[discountinuation_flag], TableRefills3[patient_id], A1868)</f>
        <v>0</v>
      </c>
      <c r="K1868" s="1">
        <f>_xlfn.MINIFS(C:C,A:A,TableRefills3[[#This Row],[patient_id]])</f>
        <v>45668</v>
      </c>
      <c r="L1868" s="1">
        <f>TableRefills3[[#This Row],[refill_date]]+TableRefills3[[#This Row],[quantity_days]]</f>
        <v>45752</v>
      </c>
    </row>
    <row r="1869" spans="1:12" x14ac:dyDescent="0.25">
      <c r="A1869" t="s">
        <v>417</v>
      </c>
      <c r="B1869" t="s">
        <v>3333</v>
      </c>
      <c r="C1869" s="1">
        <v>45790</v>
      </c>
      <c r="D1869" s="9">
        <f t="shared" si="58"/>
        <v>1</v>
      </c>
      <c r="E1869">
        <v>30</v>
      </c>
      <c r="F1869" s="1" t="str">
        <f t="shared" si="59"/>
        <v/>
      </c>
      <c r="G1869" s="1" t="str">
        <f>IF(TableRefills3[[#This Row],[prev_refill_days]]="","",TableRefills3[[#This Row],[prev_refill_days]]+TableRefills3[[#This Row],[quantity_days]])</f>
        <v/>
      </c>
      <c r="H1869" t="str">
        <f>IF(TableRefills3[[#This Row],[prev_refill_end]]="","",TableRefills3[[#This Row],[refill_date]]-TableRefills3[[#This Row],[prev_refill_end]])</f>
        <v/>
      </c>
      <c r="I1869">
        <f>IF(TableRefills3[[#This Row],[gap_days]]="",0,IF(TableRefills3[[#This Row],[gap_days]]&gt;30,1,0))</f>
        <v>0</v>
      </c>
      <c r="J1869">
        <f>_xlfn.MAXIFS(TableRefills3[discountinuation_flag], TableRefills3[patient_id], A1869)</f>
        <v>0</v>
      </c>
      <c r="K1869" s="1">
        <f>_xlfn.MINIFS(C:C,A:A,TableRefills3[[#This Row],[patient_id]])</f>
        <v>45790</v>
      </c>
      <c r="L1869" s="1">
        <f>TableRefills3[[#This Row],[refill_date]]+TableRefills3[[#This Row],[quantity_days]]</f>
        <v>45820</v>
      </c>
    </row>
    <row r="1870" spans="1:12" x14ac:dyDescent="0.25">
      <c r="A1870" t="s">
        <v>417</v>
      </c>
      <c r="B1870" t="s">
        <v>3333</v>
      </c>
      <c r="C1870" s="1">
        <v>45817</v>
      </c>
      <c r="D1870" s="9">
        <f t="shared" si="58"/>
        <v>2</v>
      </c>
      <c r="E1870">
        <v>30</v>
      </c>
      <c r="F1870" s="1">
        <f t="shared" si="59"/>
        <v>45790</v>
      </c>
      <c r="G1870" s="1">
        <f>IF(TableRefills3[[#This Row],[prev_refill_days]]="","",TableRefills3[[#This Row],[prev_refill_days]]+TableRefills3[[#This Row],[quantity_days]])</f>
        <v>45820</v>
      </c>
      <c r="H1870">
        <f>IF(TableRefills3[[#This Row],[prev_refill_end]]="","",TableRefills3[[#This Row],[refill_date]]-TableRefills3[[#This Row],[prev_refill_end]])</f>
        <v>-3</v>
      </c>
      <c r="I1870">
        <f>IF(TableRefills3[[#This Row],[gap_days]]="",0,IF(TableRefills3[[#This Row],[gap_days]]&gt;30,1,0))</f>
        <v>0</v>
      </c>
      <c r="J1870">
        <f>_xlfn.MAXIFS(TableRefills3[discountinuation_flag], TableRefills3[patient_id], A1870)</f>
        <v>0</v>
      </c>
      <c r="K1870" s="1">
        <f>_xlfn.MINIFS(C:C,A:A,TableRefills3[[#This Row],[patient_id]])</f>
        <v>45790</v>
      </c>
      <c r="L1870" s="1">
        <f>TableRefills3[[#This Row],[refill_date]]+TableRefills3[[#This Row],[quantity_days]]</f>
        <v>45847</v>
      </c>
    </row>
    <row r="1871" spans="1:12" x14ac:dyDescent="0.25">
      <c r="A1871" t="s">
        <v>417</v>
      </c>
      <c r="B1871" t="s">
        <v>3333</v>
      </c>
      <c r="C1871" s="1">
        <v>45848</v>
      </c>
      <c r="D1871" s="9">
        <f t="shared" si="58"/>
        <v>3</v>
      </c>
      <c r="E1871">
        <v>30</v>
      </c>
      <c r="F1871" s="1">
        <f t="shared" si="59"/>
        <v>45817</v>
      </c>
      <c r="G1871" s="1">
        <f>IF(TableRefills3[[#This Row],[prev_refill_days]]="","",TableRefills3[[#This Row],[prev_refill_days]]+TableRefills3[[#This Row],[quantity_days]])</f>
        <v>45847</v>
      </c>
      <c r="H1871">
        <f>IF(TableRefills3[[#This Row],[prev_refill_end]]="","",TableRefills3[[#This Row],[refill_date]]-TableRefills3[[#This Row],[prev_refill_end]])</f>
        <v>1</v>
      </c>
      <c r="I1871">
        <f>IF(TableRefills3[[#This Row],[gap_days]]="",0,IF(TableRefills3[[#This Row],[gap_days]]&gt;30,1,0))</f>
        <v>0</v>
      </c>
      <c r="J1871">
        <f>_xlfn.MAXIFS(TableRefills3[discountinuation_flag], TableRefills3[patient_id], A1871)</f>
        <v>0</v>
      </c>
      <c r="K1871" s="1">
        <f>_xlfn.MINIFS(C:C,A:A,TableRefills3[[#This Row],[patient_id]])</f>
        <v>45790</v>
      </c>
      <c r="L1871" s="1">
        <f>TableRefills3[[#This Row],[refill_date]]+TableRefills3[[#This Row],[quantity_days]]</f>
        <v>45878</v>
      </c>
    </row>
    <row r="1872" spans="1:12" x14ac:dyDescent="0.25">
      <c r="A1872" t="s">
        <v>417</v>
      </c>
      <c r="B1872" t="s">
        <v>3333</v>
      </c>
      <c r="C1872" s="1">
        <v>45877</v>
      </c>
      <c r="D1872" s="9">
        <f t="shared" si="58"/>
        <v>4</v>
      </c>
      <c r="E1872">
        <v>30</v>
      </c>
      <c r="F1872" s="1">
        <f t="shared" si="59"/>
        <v>45848</v>
      </c>
      <c r="G1872" s="1">
        <f>IF(TableRefills3[[#This Row],[prev_refill_days]]="","",TableRefills3[[#This Row],[prev_refill_days]]+TableRefills3[[#This Row],[quantity_days]])</f>
        <v>45878</v>
      </c>
      <c r="H1872">
        <f>IF(TableRefills3[[#This Row],[prev_refill_end]]="","",TableRefills3[[#This Row],[refill_date]]-TableRefills3[[#This Row],[prev_refill_end]])</f>
        <v>-1</v>
      </c>
      <c r="I1872">
        <f>IF(TableRefills3[[#This Row],[gap_days]]="",0,IF(TableRefills3[[#This Row],[gap_days]]&gt;30,1,0))</f>
        <v>0</v>
      </c>
      <c r="J1872">
        <f>_xlfn.MAXIFS(TableRefills3[discountinuation_flag], TableRefills3[patient_id], A1872)</f>
        <v>0</v>
      </c>
      <c r="K1872" s="1">
        <f>_xlfn.MINIFS(C:C,A:A,TableRefills3[[#This Row],[patient_id]])</f>
        <v>45790</v>
      </c>
      <c r="L1872" s="1">
        <f>TableRefills3[[#This Row],[refill_date]]+TableRefills3[[#This Row],[quantity_days]]</f>
        <v>45907</v>
      </c>
    </row>
    <row r="1873" spans="1:12" x14ac:dyDescent="0.25">
      <c r="A1873" t="s">
        <v>417</v>
      </c>
      <c r="B1873" t="s">
        <v>3333</v>
      </c>
      <c r="C1873" s="1">
        <v>45907</v>
      </c>
      <c r="D1873" s="9">
        <f t="shared" si="58"/>
        <v>5</v>
      </c>
      <c r="E1873">
        <v>30</v>
      </c>
      <c r="F1873" s="1">
        <f t="shared" si="59"/>
        <v>45877</v>
      </c>
      <c r="G1873" s="1">
        <f>IF(TableRefills3[[#This Row],[prev_refill_days]]="","",TableRefills3[[#This Row],[prev_refill_days]]+TableRefills3[[#This Row],[quantity_days]])</f>
        <v>45907</v>
      </c>
      <c r="H1873">
        <f>IF(TableRefills3[[#This Row],[prev_refill_end]]="","",TableRefills3[[#This Row],[refill_date]]-TableRefills3[[#This Row],[prev_refill_end]])</f>
        <v>0</v>
      </c>
      <c r="I1873">
        <f>IF(TableRefills3[[#This Row],[gap_days]]="",0,IF(TableRefills3[[#This Row],[gap_days]]&gt;30,1,0))</f>
        <v>0</v>
      </c>
      <c r="J1873">
        <f>_xlfn.MAXIFS(TableRefills3[discountinuation_flag], TableRefills3[patient_id], A1873)</f>
        <v>0</v>
      </c>
      <c r="K1873" s="1">
        <f>_xlfn.MINIFS(C:C,A:A,TableRefills3[[#This Row],[patient_id]])</f>
        <v>45790</v>
      </c>
      <c r="L1873" s="1">
        <f>TableRefills3[[#This Row],[refill_date]]+TableRefills3[[#This Row],[quantity_days]]</f>
        <v>45937</v>
      </c>
    </row>
    <row r="1874" spans="1:12" x14ac:dyDescent="0.25">
      <c r="A1874" t="s">
        <v>418</v>
      </c>
      <c r="B1874" t="s">
        <v>3339</v>
      </c>
      <c r="C1874" s="1">
        <v>45757</v>
      </c>
      <c r="D1874" s="9">
        <f t="shared" si="58"/>
        <v>1</v>
      </c>
      <c r="E1874">
        <v>28</v>
      </c>
      <c r="F1874" s="1" t="str">
        <f t="shared" si="59"/>
        <v/>
      </c>
      <c r="G1874" s="1" t="str">
        <f>IF(TableRefills3[[#This Row],[prev_refill_days]]="","",TableRefills3[[#This Row],[prev_refill_days]]+TableRefills3[[#This Row],[quantity_days]])</f>
        <v/>
      </c>
      <c r="H1874" t="str">
        <f>IF(TableRefills3[[#This Row],[prev_refill_end]]="","",TableRefills3[[#This Row],[refill_date]]-TableRefills3[[#This Row],[prev_refill_end]])</f>
        <v/>
      </c>
      <c r="I1874">
        <f>IF(TableRefills3[[#This Row],[gap_days]]="",0,IF(TableRefills3[[#This Row],[gap_days]]&gt;30,1,0))</f>
        <v>0</v>
      </c>
      <c r="J1874">
        <f>_xlfn.MAXIFS(TableRefills3[discountinuation_flag], TableRefills3[patient_id], A1874)</f>
        <v>0</v>
      </c>
      <c r="K1874" s="1">
        <f>_xlfn.MINIFS(C:C,A:A,TableRefills3[[#This Row],[patient_id]])</f>
        <v>45757</v>
      </c>
      <c r="L1874" s="1">
        <f>TableRefills3[[#This Row],[refill_date]]+TableRefills3[[#This Row],[quantity_days]]</f>
        <v>45785</v>
      </c>
    </row>
    <row r="1875" spans="1:12" x14ac:dyDescent="0.25">
      <c r="A1875" t="s">
        <v>418</v>
      </c>
      <c r="B1875" t="s">
        <v>3339</v>
      </c>
      <c r="C1875" s="1">
        <v>45788</v>
      </c>
      <c r="D1875" s="9">
        <f t="shared" si="58"/>
        <v>2</v>
      </c>
      <c r="E1875">
        <v>28</v>
      </c>
      <c r="F1875" s="1">
        <f t="shared" si="59"/>
        <v>45757</v>
      </c>
      <c r="G1875" s="1">
        <f>IF(TableRefills3[[#This Row],[prev_refill_days]]="","",TableRefills3[[#This Row],[prev_refill_days]]+TableRefills3[[#This Row],[quantity_days]])</f>
        <v>45785</v>
      </c>
      <c r="H1875">
        <f>IF(TableRefills3[[#This Row],[prev_refill_end]]="","",TableRefills3[[#This Row],[refill_date]]-TableRefills3[[#This Row],[prev_refill_end]])</f>
        <v>3</v>
      </c>
      <c r="I1875">
        <f>IF(TableRefills3[[#This Row],[gap_days]]="",0,IF(TableRefills3[[#This Row],[gap_days]]&gt;30,1,0))</f>
        <v>0</v>
      </c>
      <c r="J1875">
        <f>_xlfn.MAXIFS(TableRefills3[discountinuation_flag], TableRefills3[patient_id], A1875)</f>
        <v>0</v>
      </c>
      <c r="K1875" s="1">
        <f>_xlfn.MINIFS(C:C,A:A,TableRefills3[[#This Row],[patient_id]])</f>
        <v>45757</v>
      </c>
      <c r="L1875" s="1">
        <f>TableRefills3[[#This Row],[refill_date]]+TableRefills3[[#This Row],[quantity_days]]</f>
        <v>45816</v>
      </c>
    </row>
    <row r="1876" spans="1:12" x14ac:dyDescent="0.25">
      <c r="A1876" t="s">
        <v>418</v>
      </c>
      <c r="B1876" t="s">
        <v>3339</v>
      </c>
      <c r="C1876" s="1">
        <v>45818</v>
      </c>
      <c r="D1876" s="9">
        <f t="shared" si="58"/>
        <v>3</v>
      </c>
      <c r="E1876">
        <v>28</v>
      </c>
      <c r="F1876" s="1">
        <f t="shared" si="59"/>
        <v>45788</v>
      </c>
      <c r="G1876" s="1">
        <f>IF(TableRefills3[[#This Row],[prev_refill_days]]="","",TableRefills3[[#This Row],[prev_refill_days]]+TableRefills3[[#This Row],[quantity_days]])</f>
        <v>45816</v>
      </c>
      <c r="H1876">
        <f>IF(TableRefills3[[#This Row],[prev_refill_end]]="","",TableRefills3[[#This Row],[refill_date]]-TableRefills3[[#This Row],[prev_refill_end]])</f>
        <v>2</v>
      </c>
      <c r="I1876">
        <f>IF(TableRefills3[[#This Row],[gap_days]]="",0,IF(TableRefills3[[#This Row],[gap_days]]&gt;30,1,0))</f>
        <v>0</v>
      </c>
      <c r="J1876">
        <f>_xlfn.MAXIFS(TableRefills3[discountinuation_flag], TableRefills3[patient_id], A1876)</f>
        <v>0</v>
      </c>
      <c r="K1876" s="1">
        <f>_xlfn.MINIFS(C:C,A:A,TableRefills3[[#This Row],[patient_id]])</f>
        <v>45757</v>
      </c>
      <c r="L1876" s="1">
        <f>TableRefills3[[#This Row],[refill_date]]+TableRefills3[[#This Row],[quantity_days]]</f>
        <v>45846</v>
      </c>
    </row>
    <row r="1877" spans="1:12" x14ac:dyDescent="0.25">
      <c r="A1877" t="s">
        <v>419</v>
      </c>
      <c r="B1877" t="s">
        <v>3343</v>
      </c>
      <c r="C1877" s="1">
        <v>45774</v>
      </c>
      <c r="D1877" s="9">
        <f t="shared" si="58"/>
        <v>1</v>
      </c>
      <c r="E1877">
        <v>21</v>
      </c>
      <c r="F1877" s="1" t="str">
        <f t="shared" si="59"/>
        <v/>
      </c>
      <c r="G1877" s="1" t="str">
        <f>IF(TableRefills3[[#This Row],[prev_refill_days]]="","",TableRefills3[[#This Row],[prev_refill_days]]+TableRefills3[[#This Row],[quantity_days]])</f>
        <v/>
      </c>
      <c r="H1877" t="str">
        <f>IF(TableRefills3[[#This Row],[prev_refill_end]]="","",TableRefills3[[#This Row],[refill_date]]-TableRefills3[[#This Row],[prev_refill_end]])</f>
        <v/>
      </c>
      <c r="I1877">
        <f>IF(TableRefills3[[#This Row],[gap_days]]="",0,IF(TableRefills3[[#This Row],[gap_days]]&gt;30,1,0))</f>
        <v>0</v>
      </c>
      <c r="J1877">
        <f>_xlfn.MAXIFS(TableRefills3[discountinuation_flag], TableRefills3[patient_id], A1877)</f>
        <v>0</v>
      </c>
      <c r="K1877" s="1">
        <f>_xlfn.MINIFS(C:C,A:A,TableRefills3[[#This Row],[patient_id]])</f>
        <v>45774</v>
      </c>
      <c r="L1877" s="1">
        <f>TableRefills3[[#This Row],[refill_date]]+TableRefills3[[#This Row],[quantity_days]]</f>
        <v>45795</v>
      </c>
    </row>
    <row r="1878" spans="1:12" x14ac:dyDescent="0.25">
      <c r="A1878" t="s">
        <v>419</v>
      </c>
      <c r="B1878" t="s">
        <v>3343</v>
      </c>
      <c r="C1878" s="1">
        <v>45796</v>
      </c>
      <c r="D1878" s="9">
        <f t="shared" si="58"/>
        <v>2</v>
      </c>
      <c r="E1878">
        <v>21</v>
      </c>
      <c r="F1878" s="1">
        <f t="shared" si="59"/>
        <v>45774</v>
      </c>
      <c r="G1878" s="1">
        <f>IF(TableRefills3[[#This Row],[prev_refill_days]]="","",TableRefills3[[#This Row],[prev_refill_days]]+TableRefills3[[#This Row],[quantity_days]])</f>
        <v>45795</v>
      </c>
      <c r="H1878">
        <f>IF(TableRefills3[[#This Row],[prev_refill_end]]="","",TableRefills3[[#This Row],[refill_date]]-TableRefills3[[#This Row],[prev_refill_end]])</f>
        <v>1</v>
      </c>
      <c r="I1878">
        <f>IF(TableRefills3[[#This Row],[gap_days]]="",0,IF(TableRefills3[[#This Row],[gap_days]]&gt;30,1,0))</f>
        <v>0</v>
      </c>
      <c r="J1878">
        <f>_xlfn.MAXIFS(TableRefills3[discountinuation_flag], TableRefills3[patient_id], A1878)</f>
        <v>0</v>
      </c>
      <c r="K1878" s="1">
        <f>_xlfn.MINIFS(C:C,A:A,TableRefills3[[#This Row],[patient_id]])</f>
        <v>45774</v>
      </c>
      <c r="L1878" s="1">
        <f>TableRefills3[[#This Row],[refill_date]]+TableRefills3[[#This Row],[quantity_days]]</f>
        <v>45817</v>
      </c>
    </row>
    <row r="1879" spans="1:12" x14ac:dyDescent="0.25">
      <c r="A1879" t="s">
        <v>419</v>
      </c>
      <c r="B1879" t="s">
        <v>3343</v>
      </c>
      <c r="C1879" s="1">
        <v>45818</v>
      </c>
      <c r="D1879" s="9">
        <f t="shared" si="58"/>
        <v>3</v>
      </c>
      <c r="E1879">
        <v>21</v>
      </c>
      <c r="F1879" s="1">
        <f t="shared" si="59"/>
        <v>45796</v>
      </c>
      <c r="G1879" s="1">
        <f>IF(TableRefills3[[#This Row],[prev_refill_days]]="","",TableRefills3[[#This Row],[prev_refill_days]]+TableRefills3[[#This Row],[quantity_days]])</f>
        <v>45817</v>
      </c>
      <c r="H1879">
        <f>IF(TableRefills3[[#This Row],[prev_refill_end]]="","",TableRefills3[[#This Row],[refill_date]]-TableRefills3[[#This Row],[prev_refill_end]])</f>
        <v>1</v>
      </c>
      <c r="I1879">
        <f>IF(TableRefills3[[#This Row],[gap_days]]="",0,IF(TableRefills3[[#This Row],[gap_days]]&gt;30,1,0))</f>
        <v>0</v>
      </c>
      <c r="J1879">
        <f>_xlfn.MAXIFS(TableRefills3[discountinuation_flag], TableRefills3[patient_id], A1879)</f>
        <v>0</v>
      </c>
      <c r="K1879" s="1">
        <f>_xlfn.MINIFS(C:C,A:A,TableRefills3[[#This Row],[patient_id]])</f>
        <v>45774</v>
      </c>
      <c r="L1879" s="1">
        <f>TableRefills3[[#This Row],[refill_date]]+TableRefills3[[#This Row],[quantity_days]]</f>
        <v>45839</v>
      </c>
    </row>
    <row r="1880" spans="1:12" x14ac:dyDescent="0.25">
      <c r="A1880" t="s">
        <v>419</v>
      </c>
      <c r="B1880" t="s">
        <v>3343</v>
      </c>
      <c r="C1880" s="1">
        <v>45837</v>
      </c>
      <c r="D1880" s="9">
        <f t="shared" si="58"/>
        <v>4</v>
      </c>
      <c r="E1880">
        <v>21</v>
      </c>
      <c r="F1880" s="1">
        <f t="shared" si="59"/>
        <v>45818</v>
      </c>
      <c r="G1880" s="1">
        <f>IF(TableRefills3[[#This Row],[prev_refill_days]]="","",TableRefills3[[#This Row],[prev_refill_days]]+TableRefills3[[#This Row],[quantity_days]])</f>
        <v>45839</v>
      </c>
      <c r="H1880">
        <f>IF(TableRefills3[[#This Row],[prev_refill_end]]="","",TableRefills3[[#This Row],[refill_date]]-TableRefills3[[#This Row],[prev_refill_end]])</f>
        <v>-2</v>
      </c>
      <c r="I1880">
        <f>IF(TableRefills3[[#This Row],[gap_days]]="",0,IF(TableRefills3[[#This Row],[gap_days]]&gt;30,1,0))</f>
        <v>0</v>
      </c>
      <c r="J1880">
        <f>_xlfn.MAXIFS(TableRefills3[discountinuation_flag], TableRefills3[patient_id], A1880)</f>
        <v>0</v>
      </c>
      <c r="K1880" s="1">
        <f>_xlfn.MINIFS(C:C,A:A,TableRefills3[[#This Row],[patient_id]])</f>
        <v>45774</v>
      </c>
      <c r="L1880" s="1">
        <f>TableRefills3[[#This Row],[refill_date]]+TableRefills3[[#This Row],[quantity_days]]</f>
        <v>45858</v>
      </c>
    </row>
    <row r="1881" spans="1:12" x14ac:dyDescent="0.25">
      <c r="A1881" t="s">
        <v>419</v>
      </c>
      <c r="B1881" t="s">
        <v>3343</v>
      </c>
      <c r="C1881" s="1">
        <v>45860</v>
      </c>
      <c r="D1881" s="9">
        <f t="shared" si="58"/>
        <v>5</v>
      </c>
      <c r="E1881">
        <v>21</v>
      </c>
      <c r="F1881" s="1">
        <f t="shared" si="59"/>
        <v>45837</v>
      </c>
      <c r="G1881" s="1">
        <f>IF(TableRefills3[[#This Row],[prev_refill_days]]="","",TableRefills3[[#This Row],[prev_refill_days]]+TableRefills3[[#This Row],[quantity_days]])</f>
        <v>45858</v>
      </c>
      <c r="H1881">
        <f>IF(TableRefills3[[#This Row],[prev_refill_end]]="","",TableRefills3[[#This Row],[refill_date]]-TableRefills3[[#This Row],[prev_refill_end]])</f>
        <v>2</v>
      </c>
      <c r="I1881">
        <f>IF(TableRefills3[[#This Row],[gap_days]]="",0,IF(TableRefills3[[#This Row],[gap_days]]&gt;30,1,0))</f>
        <v>0</v>
      </c>
      <c r="J1881">
        <f>_xlfn.MAXIFS(TableRefills3[discountinuation_flag], TableRefills3[patient_id], A1881)</f>
        <v>0</v>
      </c>
      <c r="K1881" s="1">
        <f>_xlfn.MINIFS(C:C,A:A,TableRefills3[[#This Row],[patient_id]])</f>
        <v>45774</v>
      </c>
      <c r="L1881" s="1">
        <f>TableRefills3[[#This Row],[refill_date]]+TableRefills3[[#This Row],[quantity_days]]</f>
        <v>45881</v>
      </c>
    </row>
    <row r="1882" spans="1:12" x14ac:dyDescent="0.25">
      <c r="A1882" t="s">
        <v>419</v>
      </c>
      <c r="B1882" t="s">
        <v>3343</v>
      </c>
      <c r="C1882" s="1">
        <v>45879</v>
      </c>
      <c r="D1882" s="9">
        <f t="shared" si="58"/>
        <v>6</v>
      </c>
      <c r="E1882">
        <v>21</v>
      </c>
      <c r="F1882" s="1">
        <f t="shared" si="59"/>
        <v>45860</v>
      </c>
      <c r="G1882" s="1">
        <f>IF(TableRefills3[[#This Row],[prev_refill_days]]="","",TableRefills3[[#This Row],[prev_refill_days]]+TableRefills3[[#This Row],[quantity_days]])</f>
        <v>45881</v>
      </c>
      <c r="H1882">
        <f>IF(TableRefills3[[#This Row],[prev_refill_end]]="","",TableRefills3[[#This Row],[refill_date]]-TableRefills3[[#This Row],[prev_refill_end]])</f>
        <v>-2</v>
      </c>
      <c r="I1882">
        <f>IF(TableRefills3[[#This Row],[gap_days]]="",0,IF(TableRefills3[[#This Row],[gap_days]]&gt;30,1,0))</f>
        <v>0</v>
      </c>
      <c r="J1882">
        <f>_xlfn.MAXIFS(TableRefills3[discountinuation_flag], TableRefills3[patient_id], A1882)</f>
        <v>0</v>
      </c>
      <c r="K1882" s="1">
        <f>_xlfn.MINIFS(C:C,A:A,TableRefills3[[#This Row],[patient_id]])</f>
        <v>45774</v>
      </c>
      <c r="L1882" s="1">
        <f>TableRefills3[[#This Row],[refill_date]]+TableRefills3[[#This Row],[quantity_days]]</f>
        <v>45900</v>
      </c>
    </row>
    <row r="1883" spans="1:12" x14ac:dyDescent="0.25">
      <c r="A1883" t="s">
        <v>420</v>
      </c>
      <c r="B1883" t="s">
        <v>3350</v>
      </c>
      <c r="C1883" s="1">
        <v>45668</v>
      </c>
      <c r="D1883" s="9">
        <f t="shared" si="58"/>
        <v>1</v>
      </c>
      <c r="E1883">
        <v>21</v>
      </c>
      <c r="F1883" s="1" t="str">
        <f t="shared" si="59"/>
        <v/>
      </c>
      <c r="G1883" s="1" t="str">
        <f>IF(TableRefills3[[#This Row],[prev_refill_days]]="","",TableRefills3[[#This Row],[prev_refill_days]]+TableRefills3[[#This Row],[quantity_days]])</f>
        <v/>
      </c>
      <c r="H1883" t="str">
        <f>IF(TableRefills3[[#This Row],[prev_refill_end]]="","",TableRefills3[[#This Row],[refill_date]]-TableRefills3[[#This Row],[prev_refill_end]])</f>
        <v/>
      </c>
      <c r="I1883">
        <f>IF(TableRefills3[[#This Row],[gap_days]]="",0,IF(TableRefills3[[#This Row],[gap_days]]&gt;30,1,0))</f>
        <v>0</v>
      </c>
      <c r="J1883">
        <f>_xlfn.MAXIFS(TableRefills3[discountinuation_flag], TableRefills3[patient_id], A1883)</f>
        <v>0</v>
      </c>
      <c r="K1883" s="1">
        <f>_xlfn.MINIFS(C:C,A:A,TableRefills3[[#This Row],[patient_id]])</f>
        <v>45668</v>
      </c>
      <c r="L1883" s="1">
        <f>TableRefills3[[#This Row],[refill_date]]+TableRefills3[[#This Row],[quantity_days]]</f>
        <v>45689</v>
      </c>
    </row>
    <row r="1884" spans="1:12" x14ac:dyDescent="0.25">
      <c r="A1884" t="s">
        <v>420</v>
      </c>
      <c r="B1884" t="s">
        <v>3350</v>
      </c>
      <c r="C1884" s="1">
        <v>45687</v>
      </c>
      <c r="D1884" s="9">
        <f t="shared" si="58"/>
        <v>2</v>
      </c>
      <c r="E1884">
        <v>21</v>
      </c>
      <c r="F1884" s="1">
        <f t="shared" si="59"/>
        <v>45668</v>
      </c>
      <c r="G1884" s="1">
        <f>IF(TableRefills3[[#This Row],[prev_refill_days]]="","",TableRefills3[[#This Row],[prev_refill_days]]+TableRefills3[[#This Row],[quantity_days]])</f>
        <v>45689</v>
      </c>
      <c r="H1884">
        <f>IF(TableRefills3[[#This Row],[prev_refill_end]]="","",TableRefills3[[#This Row],[refill_date]]-TableRefills3[[#This Row],[prev_refill_end]])</f>
        <v>-2</v>
      </c>
      <c r="I1884">
        <f>IF(TableRefills3[[#This Row],[gap_days]]="",0,IF(TableRefills3[[#This Row],[gap_days]]&gt;30,1,0))</f>
        <v>0</v>
      </c>
      <c r="J1884">
        <f>_xlfn.MAXIFS(TableRefills3[discountinuation_flag], TableRefills3[patient_id], A1884)</f>
        <v>0</v>
      </c>
      <c r="K1884" s="1">
        <f>_xlfn.MINIFS(C:C,A:A,TableRefills3[[#This Row],[patient_id]])</f>
        <v>45668</v>
      </c>
      <c r="L1884" s="1">
        <f>TableRefills3[[#This Row],[refill_date]]+TableRefills3[[#This Row],[quantity_days]]</f>
        <v>45708</v>
      </c>
    </row>
    <row r="1885" spans="1:12" x14ac:dyDescent="0.25">
      <c r="A1885" t="s">
        <v>420</v>
      </c>
      <c r="B1885" t="s">
        <v>3350</v>
      </c>
      <c r="C1885" s="1">
        <v>45709</v>
      </c>
      <c r="D1885" s="9">
        <f t="shared" si="58"/>
        <v>3</v>
      </c>
      <c r="E1885">
        <v>21</v>
      </c>
      <c r="F1885" s="1">
        <f t="shared" si="59"/>
        <v>45687</v>
      </c>
      <c r="G1885" s="1">
        <f>IF(TableRefills3[[#This Row],[prev_refill_days]]="","",TableRefills3[[#This Row],[prev_refill_days]]+TableRefills3[[#This Row],[quantity_days]])</f>
        <v>45708</v>
      </c>
      <c r="H1885">
        <f>IF(TableRefills3[[#This Row],[prev_refill_end]]="","",TableRefills3[[#This Row],[refill_date]]-TableRefills3[[#This Row],[prev_refill_end]])</f>
        <v>1</v>
      </c>
      <c r="I1885">
        <f>IF(TableRefills3[[#This Row],[gap_days]]="",0,IF(TableRefills3[[#This Row],[gap_days]]&gt;30,1,0))</f>
        <v>0</v>
      </c>
      <c r="J1885">
        <f>_xlfn.MAXIFS(TableRefills3[discountinuation_flag], TableRefills3[patient_id], A1885)</f>
        <v>0</v>
      </c>
      <c r="K1885" s="1">
        <f>_xlfn.MINIFS(C:C,A:A,TableRefills3[[#This Row],[patient_id]])</f>
        <v>45668</v>
      </c>
      <c r="L1885" s="1">
        <f>TableRefills3[[#This Row],[refill_date]]+TableRefills3[[#This Row],[quantity_days]]</f>
        <v>45730</v>
      </c>
    </row>
    <row r="1886" spans="1:12" x14ac:dyDescent="0.25">
      <c r="A1886" t="s">
        <v>420</v>
      </c>
      <c r="B1886" t="s">
        <v>3350</v>
      </c>
      <c r="C1886" s="1">
        <v>45729</v>
      </c>
      <c r="D1886" s="9">
        <f t="shared" si="58"/>
        <v>4</v>
      </c>
      <c r="E1886">
        <v>21</v>
      </c>
      <c r="F1886" s="1">
        <f t="shared" si="59"/>
        <v>45709</v>
      </c>
      <c r="G1886" s="1">
        <f>IF(TableRefills3[[#This Row],[prev_refill_days]]="","",TableRefills3[[#This Row],[prev_refill_days]]+TableRefills3[[#This Row],[quantity_days]])</f>
        <v>45730</v>
      </c>
      <c r="H1886">
        <f>IF(TableRefills3[[#This Row],[prev_refill_end]]="","",TableRefills3[[#This Row],[refill_date]]-TableRefills3[[#This Row],[prev_refill_end]])</f>
        <v>-1</v>
      </c>
      <c r="I1886">
        <f>IF(TableRefills3[[#This Row],[gap_days]]="",0,IF(TableRefills3[[#This Row],[gap_days]]&gt;30,1,0))</f>
        <v>0</v>
      </c>
      <c r="J1886">
        <f>_xlfn.MAXIFS(TableRefills3[discountinuation_flag], TableRefills3[patient_id], A1886)</f>
        <v>0</v>
      </c>
      <c r="K1886" s="1">
        <f>_xlfn.MINIFS(C:C,A:A,TableRefills3[[#This Row],[patient_id]])</f>
        <v>45668</v>
      </c>
      <c r="L1886" s="1">
        <f>TableRefills3[[#This Row],[refill_date]]+TableRefills3[[#This Row],[quantity_days]]</f>
        <v>45750</v>
      </c>
    </row>
    <row r="1887" spans="1:12" x14ac:dyDescent="0.25">
      <c r="A1887" t="s">
        <v>420</v>
      </c>
      <c r="B1887" t="s">
        <v>3350</v>
      </c>
      <c r="C1887" s="1">
        <v>45752</v>
      </c>
      <c r="D1887" s="9">
        <f t="shared" si="58"/>
        <v>5</v>
      </c>
      <c r="E1887">
        <v>21</v>
      </c>
      <c r="F1887" s="1">
        <f t="shared" si="59"/>
        <v>45729</v>
      </c>
      <c r="G1887" s="1">
        <f>IF(TableRefills3[[#This Row],[prev_refill_days]]="","",TableRefills3[[#This Row],[prev_refill_days]]+TableRefills3[[#This Row],[quantity_days]])</f>
        <v>45750</v>
      </c>
      <c r="H1887">
        <f>IF(TableRefills3[[#This Row],[prev_refill_end]]="","",TableRefills3[[#This Row],[refill_date]]-TableRefills3[[#This Row],[prev_refill_end]])</f>
        <v>2</v>
      </c>
      <c r="I1887">
        <f>IF(TableRefills3[[#This Row],[gap_days]]="",0,IF(TableRefills3[[#This Row],[gap_days]]&gt;30,1,0))</f>
        <v>0</v>
      </c>
      <c r="J1887">
        <f>_xlfn.MAXIFS(TableRefills3[discountinuation_flag], TableRefills3[patient_id], A1887)</f>
        <v>0</v>
      </c>
      <c r="K1887" s="1">
        <f>_xlfn.MINIFS(C:C,A:A,TableRefills3[[#This Row],[patient_id]])</f>
        <v>45668</v>
      </c>
      <c r="L1887" s="1">
        <f>TableRefills3[[#This Row],[refill_date]]+TableRefills3[[#This Row],[quantity_days]]</f>
        <v>45773</v>
      </c>
    </row>
    <row r="1888" spans="1:12" x14ac:dyDescent="0.25">
      <c r="A1888" t="s">
        <v>421</v>
      </c>
      <c r="B1888" t="s">
        <v>3356</v>
      </c>
      <c r="C1888" s="1">
        <v>45684</v>
      </c>
      <c r="D1888" s="9">
        <f t="shared" si="58"/>
        <v>1</v>
      </c>
      <c r="E1888">
        <v>30</v>
      </c>
      <c r="F1888" s="1" t="str">
        <f t="shared" si="59"/>
        <v/>
      </c>
      <c r="G1888" s="1" t="str">
        <f>IF(TableRefills3[[#This Row],[prev_refill_days]]="","",TableRefills3[[#This Row],[prev_refill_days]]+TableRefills3[[#This Row],[quantity_days]])</f>
        <v/>
      </c>
      <c r="H1888" t="str">
        <f>IF(TableRefills3[[#This Row],[prev_refill_end]]="","",TableRefills3[[#This Row],[refill_date]]-TableRefills3[[#This Row],[prev_refill_end]])</f>
        <v/>
      </c>
      <c r="I1888">
        <f>IF(TableRefills3[[#This Row],[gap_days]]="",0,IF(TableRefills3[[#This Row],[gap_days]]&gt;30,1,0))</f>
        <v>0</v>
      </c>
      <c r="J1888">
        <f>_xlfn.MAXIFS(TableRefills3[discountinuation_flag], TableRefills3[patient_id], A1888)</f>
        <v>0</v>
      </c>
      <c r="K1888" s="1">
        <f>_xlfn.MINIFS(C:C,A:A,TableRefills3[[#This Row],[patient_id]])</f>
        <v>45684</v>
      </c>
      <c r="L1888" s="1">
        <f>TableRefills3[[#This Row],[refill_date]]+TableRefills3[[#This Row],[quantity_days]]</f>
        <v>45714</v>
      </c>
    </row>
    <row r="1889" spans="1:12" x14ac:dyDescent="0.25">
      <c r="A1889" t="s">
        <v>421</v>
      </c>
      <c r="B1889" t="s">
        <v>3356</v>
      </c>
      <c r="C1889" s="1">
        <v>45714</v>
      </c>
      <c r="D1889" s="9">
        <f t="shared" si="58"/>
        <v>2</v>
      </c>
      <c r="E1889">
        <v>30</v>
      </c>
      <c r="F1889" s="1">
        <f t="shared" si="59"/>
        <v>45684</v>
      </c>
      <c r="G1889" s="1">
        <f>IF(TableRefills3[[#This Row],[prev_refill_days]]="","",TableRefills3[[#This Row],[prev_refill_days]]+TableRefills3[[#This Row],[quantity_days]])</f>
        <v>45714</v>
      </c>
      <c r="H1889">
        <f>IF(TableRefills3[[#This Row],[prev_refill_end]]="","",TableRefills3[[#This Row],[refill_date]]-TableRefills3[[#This Row],[prev_refill_end]])</f>
        <v>0</v>
      </c>
      <c r="I1889">
        <f>IF(TableRefills3[[#This Row],[gap_days]]="",0,IF(TableRefills3[[#This Row],[gap_days]]&gt;30,1,0))</f>
        <v>0</v>
      </c>
      <c r="J1889">
        <f>_xlfn.MAXIFS(TableRefills3[discountinuation_flag], TableRefills3[patient_id], A1889)</f>
        <v>0</v>
      </c>
      <c r="K1889" s="1">
        <f>_xlfn.MINIFS(C:C,A:A,TableRefills3[[#This Row],[patient_id]])</f>
        <v>45684</v>
      </c>
      <c r="L1889" s="1">
        <f>TableRefills3[[#This Row],[refill_date]]+TableRefills3[[#This Row],[quantity_days]]</f>
        <v>45744</v>
      </c>
    </row>
    <row r="1890" spans="1:12" x14ac:dyDescent="0.25">
      <c r="A1890" t="s">
        <v>421</v>
      </c>
      <c r="B1890" t="s">
        <v>3356</v>
      </c>
      <c r="C1890" s="1">
        <v>45744</v>
      </c>
      <c r="D1890" s="9">
        <f t="shared" si="58"/>
        <v>3</v>
      </c>
      <c r="E1890">
        <v>30</v>
      </c>
      <c r="F1890" s="1">
        <f t="shared" si="59"/>
        <v>45714</v>
      </c>
      <c r="G1890" s="1">
        <f>IF(TableRefills3[[#This Row],[prev_refill_days]]="","",TableRefills3[[#This Row],[prev_refill_days]]+TableRefills3[[#This Row],[quantity_days]])</f>
        <v>45744</v>
      </c>
      <c r="H1890">
        <f>IF(TableRefills3[[#This Row],[prev_refill_end]]="","",TableRefills3[[#This Row],[refill_date]]-TableRefills3[[#This Row],[prev_refill_end]])</f>
        <v>0</v>
      </c>
      <c r="I1890">
        <f>IF(TableRefills3[[#This Row],[gap_days]]="",0,IF(TableRefills3[[#This Row],[gap_days]]&gt;30,1,0))</f>
        <v>0</v>
      </c>
      <c r="J1890">
        <f>_xlfn.MAXIFS(TableRefills3[discountinuation_flag], TableRefills3[patient_id], A1890)</f>
        <v>0</v>
      </c>
      <c r="K1890" s="1">
        <f>_xlfn.MINIFS(C:C,A:A,TableRefills3[[#This Row],[patient_id]])</f>
        <v>45684</v>
      </c>
      <c r="L1890" s="1">
        <f>TableRefills3[[#This Row],[refill_date]]+TableRefills3[[#This Row],[quantity_days]]</f>
        <v>45774</v>
      </c>
    </row>
    <row r="1891" spans="1:12" x14ac:dyDescent="0.25">
      <c r="A1891" t="s">
        <v>421</v>
      </c>
      <c r="B1891" t="s">
        <v>3356</v>
      </c>
      <c r="C1891" s="1">
        <v>45771</v>
      </c>
      <c r="D1891" s="9">
        <f t="shared" si="58"/>
        <v>4</v>
      </c>
      <c r="E1891">
        <v>30</v>
      </c>
      <c r="F1891" s="1">
        <f t="shared" si="59"/>
        <v>45744</v>
      </c>
      <c r="G1891" s="1">
        <f>IF(TableRefills3[[#This Row],[prev_refill_days]]="","",TableRefills3[[#This Row],[prev_refill_days]]+TableRefills3[[#This Row],[quantity_days]])</f>
        <v>45774</v>
      </c>
      <c r="H1891">
        <f>IF(TableRefills3[[#This Row],[prev_refill_end]]="","",TableRefills3[[#This Row],[refill_date]]-TableRefills3[[#This Row],[prev_refill_end]])</f>
        <v>-3</v>
      </c>
      <c r="I1891">
        <f>IF(TableRefills3[[#This Row],[gap_days]]="",0,IF(TableRefills3[[#This Row],[gap_days]]&gt;30,1,0))</f>
        <v>0</v>
      </c>
      <c r="J1891">
        <f>_xlfn.MAXIFS(TableRefills3[discountinuation_flag], TableRefills3[patient_id], A1891)</f>
        <v>0</v>
      </c>
      <c r="K1891" s="1">
        <f>_xlfn.MINIFS(C:C,A:A,TableRefills3[[#This Row],[patient_id]])</f>
        <v>45684</v>
      </c>
      <c r="L1891" s="1">
        <f>TableRefills3[[#This Row],[refill_date]]+TableRefills3[[#This Row],[quantity_days]]</f>
        <v>45801</v>
      </c>
    </row>
    <row r="1892" spans="1:12" x14ac:dyDescent="0.25">
      <c r="A1892" t="s">
        <v>421</v>
      </c>
      <c r="B1892" t="s">
        <v>3356</v>
      </c>
      <c r="C1892" s="1">
        <v>45803</v>
      </c>
      <c r="D1892" s="9">
        <f t="shared" si="58"/>
        <v>5</v>
      </c>
      <c r="E1892">
        <v>30</v>
      </c>
      <c r="F1892" s="1">
        <f t="shared" si="59"/>
        <v>45771</v>
      </c>
      <c r="G1892" s="1">
        <f>IF(TableRefills3[[#This Row],[prev_refill_days]]="","",TableRefills3[[#This Row],[prev_refill_days]]+TableRefills3[[#This Row],[quantity_days]])</f>
        <v>45801</v>
      </c>
      <c r="H1892">
        <f>IF(TableRefills3[[#This Row],[prev_refill_end]]="","",TableRefills3[[#This Row],[refill_date]]-TableRefills3[[#This Row],[prev_refill_end]])</f>
        <v>2</v>
      </c>
      <c r="I1892">
        <f>IF(TableRefills3[[#This Row],[gap_days]]="",0,IF(TableRefills3[[#This Row],[gap_days]]&gt;30,1,0))</f>
        <v>0</v>
      </c>
      <c r="J1892">
        <f>_xlfn.MAXIFS(TableRefills3[discountinuation_flag], TableRefills3[patient_id], A1892)</f>
        <v>0</v>
      </c>
      <c r="K1892" s="1">
        <f>_xlfn.MINIFS(C:C,A:A,TableRefills3[[#This Row],[patient_id]])</f>
        <v>45684</v>
      </c>
      <c r="L1892" s="1">
        <f>TableRefills3[[#This Row],[refill_date]]+TableRefills3[[#This Row],[quantity_days]]</f>
        <v>45833</v>
      </c>
    </row>
    <row r="1893" spans="1:12" x14ac:dyDescent="0.25">
      <c r="A1893" t="s">
        <v>422</v>
      </c>
      <c r="B1893" t="s">
        <v>3362</v>
      </c>
      <c r="C1893" s="1">
        <v>45820</v>
      </c>
      <c r="D1893" s="9">
        <f t="shared" si="58"/>
        <v>1</v>
      </c>
      <c r="E1893">
        <v>21</v>
      </c>
      <c r="F1893" s="1" t="str">
        <f t="shared" si="59"/>
        <v/>
      </c>
      <c r="G1893" s="1" t="str">
        <f>IF(TableRefills3[[#This Row],[prev_refill_days]]="","",TableRefills3[[#This Row],[prev_refill_days]]+TableRefills3[[#This Row],[quantity_days]])</f>
        <v/>
      </c>
      <c r="H1893" t="str">
        <f>IF(TableRefills3[[#This Row],[prev_refill_end]]="","",TableRefills3[[#This Row],[refill_date]]-TableRefills3[[#This Row],[prev_refill_end]])</f>
        <v/>
      </c>
      <c r="I1893">
        <f>IF(TableRefills3[[#This Row],[gap_days]]="",0,IF(TableRefills3[[#This Row],[gap_days]]&gt;30,1,0))</f>
        <v>0</v>
      </c>
      <c r="J1893">
        <f>_xlfn.MAXIFS(TableRefills3[discountinuation_flag], TableRefills3[patient_id], A1893)</f>
        <v>0</v>
      </c>
      <c r="K1893" s="1">
        <f>_xlfn.MINIFS(C:C,A:A,TableRefills3[[#This Row],[patient_id]])</f>
        <v>45820</v>
      </c>
      <c r="L1893" s="1">
        <f>TableRefills3[[#This Row],[refill_date]]+TableRefills3[[#This Row],[quantity_days]]</f>
        <v>45841</v>
      </c>
    </row>
    <row r="1894" spans="1:12" x14ac:dyDescent="0.25">
      <c r="A1894" t="s">
        <v>422</v>
      </c>
      <c r="B1894" t="s">
        <v>3362</v>
      </c>
      <c r="C1894" s="1">
        <v>45843</v>
      </c>
      <c r="D1894" s="9">
        <f t="shared" si="58"/>
        <v>2</v>
      </c>
      <c r="E1894">
        <v>21</v>
      </c>
      <c r="F1894" s="1">
        <f t="shared" si="59"/>
        <v>45820</v>
      </c>
      <c r="G1894" s="1">
        <f>IF(TableRefills3[[#This Row],[prev_refill_days]]="","",TableRefills3[[#This Row],[prev_refill_days]]+TableRefills3[[#This Row],[quantity_days]])</f>
        <v>45841</v>
      </c>
      <c r="H1894">
        <f>IF(TableRefills3[[#This Row],[prev_refill_end]]="","",TableRefills3[[#This Row],[refill_date]]-TableRefills3[[#This Row],[prev_refill_end]])</f>
        <v>2</v>
      </c>
      <c r="I1894">
        <f>IF(TableRefills3[[#This Row],[gap_days]]="",0,IF(TableRefills3[[#This Row],[gap_days]]&gt;30,1,0))</f>
        <v>0</v>
      </c>
      <c r="J1894">
        <f>_xlfn.MAXIFS(TableRefills3[discountinuation_flag], TableRefills3[patient_id], A1894)</f>
        <v>0</v>
      </c>
      <c r="K1894" s="1">
        <f>_xlfn.MINIFS(C:C,A:A,TableRefills3[[#This Row],[patient_id]])</f>
        <v>45820</v>
      </c>
      <c r="L1894" s="1">
        <f>TableRefills3[[#This Row],[refill_date]]+TableRefills3[[#This Row],[quantity_days]]</f>
        <v>45864</v>
      </c>
    </row>
    <row r="1895" spans="1:12" x14ac:dyDescent="0.25">
      <c r="A1895" t="s">
        <v>422</v>
      </c>
      <c r="B1895" t="s">
        <v>3362</v>
      </c>
      <c r="C1895" s="1">
        <v>45866</v>
      </c>
      <c r="D1895" s="9">
        <f t="shared" si="58"/>
        <v>3</v>
      </c>
      <c r="E1895">
        <v>21</v>
      </c>
      <c r="F1895" s="1">
        <f t="shared" si="59"/>
        <v>45843</v>
      </c>
      <c r="G1895" s="1">
        <f>IF(TableRefills3[[#This Row],[prev_refill_days]]="","",TableRefills3[[#This Row],[prev_refill_days]]+TableRefills3[[#This Row],[quantity_days]])</f>
        <v>45864</v>
      </c>
      <c r="H1895">
        <f>IF(TableRefills3[[#This Row],[prev_refill_end]]="","",TableRefills3[[#This Row],[refill_date]]-TableRefills3[[#This Row],[prev_refill_end]])</f>
        <v>2</v>
      </c>
      <c r="I1895">
        <f>IF(TableRefills3[[#This Row],[gap_days]]="",0,IF(TableRefills3[[#This Row],[gap_days]]&gt;30,1,0))</f>
        <v>0</v>
      </c>
      <c r="J1895">
        <f>_xlfn.MAXIFS(TableRefills3[discountinuation_flag], TableRefills3[patient_id], A1895)</f>
        <v>0</v>
      </c>
      <c r="K1895" s="1">
        <f>_xlfn.MINIFS(C:C,A:A,TableRefills3[[#This Row],[patient_id]])</f>
        <v>45820</v>
      </c>
      <c r="L1895" s="1">
        <f>TableRefills3[[#This Row],[refill_date]]+TableRefills3[[#This Row],[quantity_days]]</f>
        <v>45887</v>
      </c>
    </row>
    <row r="1896" spans="1:12" x14ac:dyDescent="0.25">
      <c r="A1896" t="s">
        <v>422</v>
      </c>
      <c r="B1896" t="s">
        <v>3362</v>
      </c>
      <c r="C1896" s="1">
        <v>45889</v>
      </c>
      <c r="D1896" s="9">
        <f t="shared" si="58"/>
        <v>4</v>
      </c>
      <c r="E1896">
        <v>21</v>
      </c>
      <c r="F1896" s="1">
        <f t="shared" si="59"/>
        <v>45866</v>
      </c>
      <c r="G1896" s="1">
        <f>IF(TableRefills3[[#This Row],[prev_refill_days]]="","",TableRefills3[[#This Row],[prev_refill_days]]+TableRefills3[[#This Row],[quantity_days]])</f>
        <v>45887</v>
      </c>
      <c r="H1896">
        <f>IF(TableRefills3[[#This Row],[prev_refill_end]]="","",TableRefills3[[#This Row],[refill_date]]-TableRefills3[[#This Row],[prev_refill_end]])</f>
        <v>2</v>
      </c>
      <c r="I1896">
        <f>IF(TableRefills3[[#This Row],[gap_days]]="",0,IF(TableRefills3[[#This Row],[gap_days]]&gt;30,1,0))</f>
        <v>0</v>
      </c>
      <c r="J1896">
        <f>_xlfn.MAXIFS(TableRefills3[discountinuation_flag], TableRefills3[patient_id], A1896)</f>
        <v>0</v>
      </c>
      <c r="K1896" s="1">
        <f>_xlfn.MINIFS(C:C,A:A,TableRefills3[[#This Row],[patient_id]])</f>
        <v>45820</v>
      </c>
      <c r="L1896" s="1">
        <f>TableRefills3[[#This Row],[refill_date]]+TableRefills3[[#This Row],[quantity_days]]</f>
        <v>45910</v>
      </c>
    </row>
    <row r="1897" spans="1:12" x14ac:dyDescent="0.25">
      <c r="A1897" t="s">
        <v>423</v>
      </c>
      <c r="B1897" t="s">
        <v>3367</v>
      </c>
      <c r="C1897" s="1">
        <v>45725</v>
      </c>
      <c r="D1897" s="9">
        <f t="shared" si="58"/>
        <v>1</v>
      </c>
      <c r="E1897">
        <v>30</v>
      </c>
      <c r="F1897" s="1" t="str">
        <f t="shared" si="59"/>
        <v/>
      </c>
      <c r="G1897" s="1" t="str">
        <f>IF(TableRefills3[[#This Row],[prev_refill_days]]="","",TableRefills3[[#This Row],[prev_refill_days]]+TableRefills3[[#This Row],[quantity_days]])</f>
        <v/>
      </c>
      <c r="H1897" t="str">
        <f>IF(TableRefills3[[#This Row],[prev_refill_end]]="","",TableRefills3[[#This Row],[refill_date]]-TableRefills3[[#This Row],[prev_refill_end]])</f>
        <v/>
      </c>
      <c r="I1897">
        <f>IF(TableRefills3[[#This Row],[gap_days]]="",0,IF(TableRefills3[[#This Row],[gap_days]]&gt;30,1,0))</f>
        <v>0</v>
      </c>
      <c r="J1897">
        <f>_xlfn.MAXIFS(TableRefills3[discountinuation_flag], TableRefills3[patient_id], A1897)</f>
        <v>0</v>
      </c>
      <c r="K1897" s="1">
        <f>_xlfn.MINIFS(C:C,A:A,TableRefills3[[#This Row],[patient_id]])</f>
        <v>45725</v>
      </c>
      <c r="L1897" s="1">
        <f>TableRefills3[[#This Row],[refill_date]]+TableRefills3[[#This Row],[quantity_days]]</f>
        <v>45755</v>
      </c>
    </row>
    <row r="1898" spans="1:12" x14ac:dyDescent="0.25">
      <c r="A1898" t="s">
        <v>423</v>
      </c>
      <c r="B1898" t="s">
        <v>3367</v>
      </c>
      <c r="C1898" s="1">
        <v>45758</v>
      </c>
      <c r="D1898" s="9">
        <f t="shared" si="58"/>
        <v>2</v>
      </c>
      <c r="E1898">
        <v>30</v>
      </c>
      <c r="F1898" s="1">
        <f t="shared" si="59"/>
        <v>45725</v>
      </c>
      <c r="G1898" s="1">
        <f>IF(TableRefills3[[#This Row],[prev_refill_days]]="","",TableRefills3[[#This Row],[prev_refill_days]]+TableRefills3[[#This Row],[quantity_days]])</f>
        <v>45755</v>
      </c>
      <c r="H1898">
        <f>IF(TableRefills3[[#This Row],[prev_refill_end]]="","",TableRefills3[[#This Row],[refill_date]]-TableRefills3[[#This Row],[prev_refill_end]])</f>
        <v>3</v>
      </c>
      <c r="I1898">
        <f>IF(TableRefills3[[#This Row],[gap_days]]="",0,IF(TableRefills3[[#This Row],[gap_days]]&gt;30,1,0))</f>
        <v>0</v>
      </c>
      <c r="J1898">
        <f>_xlfn.MAXIFS(TableRefills3[discountinuation_flag], TableRefills3[patient_id], A1898)</f>
        <v>0</v>
      </c>
      <c r="K1898" s="1">
        <f>_xlfn.MINIFS(C:C,A:A,TableRefills3[[#This Row],[patient_id]])</f>
        <v>45725</v>
      </c>
      <c r="L1898" s="1">
        <f>TableRefills3[[#This Row],[refill_date]]+TableRefills3[[#This Row],[quantity_days]]</f>
        <v>45788</v>
      </c>
    </row>
    <row r="1899" spans="1:12" x14ac:dyDescent="0.25">
      <c r="A1899" t="s">
        <v>423</v>
      </c>
      <c r="B1899" t="s">
        <v>3367</v>
      </c>
      <c r="C1899" s="1">
        <v>45787</v>
      </c>
      <c r="D1899" s="9">
        <f t="shared" si="58"/>
        <v>3</v>
      </c>
      <c r="E1899">
        <v>30</v>
      </c>
      <c r="F1899" s="1">
        <f t="shared" si="59"/>
        <v>45758</v>
      </c>
      <c r="G1899" s="1">
        <f>IF(TableRefills3[[#This Row],[prev_refill_days]]="","",TableRefills3[[#This Row],[prev_refill_days]]+TableRefills3[[#This Row],[quantity_days]])</f>
        <v>45788</v>
      </c>
      <c r="H1899">
        <f>IF(TableRefills3[[#This Row],[prev_refill_end]]="","",TableRefills3[[#This Row],[refill_date]]-TableRefills3[[#This Row],[prev_refill_end]])</f>
        <v>-1</v>
      </c>
      <c r="I1899">
        <f>IF(TableRefills3[[#This Row],[gap_days]]="",0,IF(TableRefills3[[#This Row],[gap_days]]&gt;30,1,0))</f>
        <v>0</v>
      </c>
      <c r="J1899">
        <f>_xlfn.MAXIFS(TableRefills3[discountinuation_flag], TableRefills3[patient_id], A1899)</f>
        <v>0</v>
      </c>
      <c r="K1899" s="1">
        <f>_xlfn.MINIFS(C:C,A:A,TableRefills3[[#This Row],[patient_id]])</f>
        <v>45725</v>
      </c>
      <c r="L1899" s="1">
        <f>TableRefills3[[#This Row],[refill_date]]+TableRefills3[[#This Row],[quantity_days]]</f>
        <v>45817</v>
      </c>
    </row>
    <row r="1900" spans="1:12" x14ac:dyDescent="0.25">
      <c r="A1900" t="s">
        <v>423</v>
      </c>
      <c r="B1900" t="s">
        <v>3367</v>
      </c>
      <c r="C1900" s="1">
        <v>45817</v>
      </c>
      <c r="D1900" s="9">
        <f t="shared" si="58"/>
        <v>4</v>
      </c>
      <c r="E1900">
        <v>30</v>
      </c>
      <c r="F1900" s="1">
        <f t="shared" si="59"/>
        <v>45787</v>
      </c>
      <c r="G1900" s="1">
        <f>IF(TableRefills3[[#This Row],[prev_refill_days]]="","",TableRefills3[[#This Row],[prev_refill_days]]+TableRefills3[[#This Row],[quantity_days]])</f>
        <v>45817</v>
      </c>
      <c r="H1900">
        <f>IF(TableRefills3[[#This Row],[prev_refill_end]]="","",TableRefills3[[#This Row],[refill_date]]-TableRefills3[[#This Row],[prev_refill_end]])</f>
        <v>0</v>
      </c>
      <c r="I1900">
        <f>IF(TableRefills3[[#This Row],[gap_days]]="",0,IF(TableRefills3[[#This Row],[gap_days]]&gt;30,1,0))</f>
        <v>0</v>
      </c>
      <c r="J1900">
        <f>_xlfn.MAXIFS(TableRefills3[discountinuation_flag], TableRefills3[patient_id], A1900)</f>
        <v>0</v>
      </c>
      <c r="K1900" s="1">
        <f>_xlfn.MINIFS(C:C,A:A,TableRefills3[[#This Row],[patient_id]])</f>
        <v>45725</v>
      </c>
      <c r="L1900" s="1">
        <f>TableRefills3[[#This Row],[refill_date]]+TableRefills3[[#This Row],[quantity_days]]</f>
        <v>45847</v>
      </c>
    </row>
    <row r="1901" spans="1:12" x14ac:dyDescent="0.25">
      <c r="A1901" t="s">
        <v>424</v>
      </c>
      <c r="B1901" t="s">
        <v>3372</v>
      </c>
      <c r="C1901" s="1">
        <v>45797</v>
      </c>
      <c r="D1901" s="9">
        <f t="shared" si="58"/>
        <v>1</v>
      </c>
      <c r="E1901">
        <v>21</v>
      </c>
      <c r="F1901" s="1" t="str">
        <f t="shared" si="59"/>
        <v/>
      </c>
      <c r="G1901" s="1" t="str">
        <f>IF(TableRefills3[[#This Row],[prev_refill_days]]="","",TableRefills3[[#This Row],[prev_refill_days]]+TableRefills3[[#This Row],[quantity_days]])</f>
        <v/>
      </c>
      <c r="H1901" t="str">
        <f>IF(TableRefills3[[#This Row],[prev_refill_end]]="","",TableRefills3[[#This Row],[refill_date]]-TableRefills3[[#This Row],[prev_refill_end]])</f>
        <v/>
      </c>
      <c r="I1901">
        <f>IF(TableRefills3[[#This Row],[gap_days]]="",0,IF(TableRefills3[[#This Row],[gap_days]]&gt;30,1,0))</f>
        <v>0</v>
      </c>
      <c r="J1901">
        <f>_xlfn.MAXIFS(TableRefills3[discountinuation_flag], TableRefills3[patient_id], A1901)</f>
        <v>0</v>
      </c>
      <c r="K1901" s="1">
        <f>_xlfn.MINIFS(C:C,A:A,TableRefills3[[#This Row],[patient_id]])</f>
        <v>45797</v>
      </c>
      <c r="L1901" s="1">
        <f>TableRefills3[[#This Row],[refill_date]]+TableRefills3[[#This Row],[quantity_days]]</f>
        <v>45818</v>
      </c>
    </row>
    <row r="1902" spans="1:12" x14ac:dyDescent="0.25">
      <c r="A1902" t="s">
        <v>424</v>
      </c>
      <c r="B1902" t="s">
        <v>3372</v>
      </c>
      <c r="C1902" s="1">
        <v>45815</v>
      </c>
      <c r="D1902" s="9">
        <f t="shared" si="58"/>
        <v>2</v>
      </c>
      <c r="E1902">
        <v>21</v>
      </c>
      <c r="F1902" s="1">
        <f t="shared" si="59"/>
        <v>45797</v>
      </c>
      <c r="G1902" s="1">
        <f>IF(TableRefills3[[#This Row],[prev_refill_days]]="","",TableRefills3[[#This Row],[prev_refill_days]]+TableRefills3[[#This Row],[quantity_days]])</f>
        <v>45818</v>
      </c>
      <c r="H1902">
        <f>IF(TableRefills3[[#This Row],[prev_refill_end]]="","",TableRefills3[[#This Row],[refill_date]]-TableRefills3[[#This Row],[prev_refill_end]])</f>
        <v>-3</v>
      </c>
      <c r="I1902">
        <f>IF(TableRefills3[[#This Row],[gap_days]]="",0,IF(TableRefills3[[#This Row],[gap_days]]&gt;30,1,0))</f>
        <v>0</v>
      </c>
      <c r="J1902">
        <f>_xlfn.MAXIFS(TableRefills3[discountinuation_flag], TableRefills3[patient_id], A1902)</f>
        <v>0</v>
      </c>
      <c r="K1902" s="1">
        <f>_xlfn.MINIFS(C:C,A:A,TableRefills3[[#This Row],[patient_id]])</f>
        <v>45797</v>
      </c>
      <c r="L1902" s="1">
        <f>TableRefills3[[#This Row],[refill_date]]+TableRefills3[[#This Row],[quantity_days]]</f>
        <v>45836</v>
      </c>
    </row>
    <row r="1903" spans="1:12" x14ac:dyDescent="0.25">
      <c r="A1903" t="s">
        <v>424</v>
      </c>
      <c r="B1903" t="s">
        <v>3372</v>
      </c>
      <c r="C1903" s="1">
        <v>45833</v>
      </c>
      <c r="D1903" s="9">
        <f t="shared" si="58"/>
        <v>3</v>
      </c>
      <c r="E1903">
        <v>21</v>
      </c>
      <c r="F1903" s="1">
        <f t="shared" si="59"/>
        <v>45815</v>
      </c>
      <c r="G1903" s="1">
        <f>IF(TableRefills3[[#This Row],[prev_refill_days]]="","",TableRefills3[[#This Row],[prev_refill_days]]+TableRefills3[[#This Row],[quantity_days]])</f>
        <v>45836</v>
      </c>
      <c r="H1903">
        <f>IF(TableRefills3[[#This Row],[prev_refill_end]]="","",TableRefills3[[#This Row],[refill_date]]-TableRefills3[[#This Row],[prev_refill_end]])</f>
        <v>-3</v>
      </c>
      <c r="I1903">
        <f>IF(TableRefills3[[#This Row],[gap_days]]="",0,IF(TableRefills3[[#This Row],[gap_days]]&gt;30,1,0))</f>
        <v>0</v>
      </c>
      <c r="J1903">
        <f>_xlfn.MAXIFS(TableRefills3[discountinuation_flag], TableRefills3[patient_id], A1903)</f>
        <v>0</v>
      </c>
      <c r="K1903" s="1">
        <f>_xlfn.MINIFS(C:C,A:A,TableRefills3[[#This Row],[patient_id]])</f>
        <v>45797</v>
      </c>
      <c r="L1903" s="1">
        <f>TableRefills3[[#This Row],[refill_date]]+TableRefills3[[#This Row],[quantity_days]]</f>
        <v>45854</v>
      </c>
    </row>
    <row r="1904" spans="1:12" x14ac:dyDescent="0.25">
      <c r="A1904" t="s">
        <v>425</v>
      </c>
      <c r="B1904" t="s">
        <v>3376</v>
      </c>
      <c r="C1904" s="1">
        <v>45702</v>
      </c>
      <c r="D1904" s="9">
        <f t="shared" si="58"/>
        <v>1</v>
      </c>
      <c r="E1904">
        <v>28</v>
      </c>
      <c r="F1904" s="1" t="str">
        <f t="shared" si="59"/>
        <v/>
      </c>
      <c r="G1904" s="1" t="str">
        <f>IF(TableRefills3[[#This Row],[prev_refill_days]]="","",TableRefills3[[#This Row],[prev_refill_days]]+TableRefills3[[#This Row],[quantity_days]])</f>
        <v/>
      </c>
      <c r="H1904" t="str">
        <f>IF(TableRefills3[[#This Row],[prev_refill_end]]="","",TableRefills3[[#This Row],[refill_date]]-TableRefills3[[#This Row],[prev_refill_end]])</f>
        <v/>
      </c>
      <c r="I1904">
        <f>IF(TableRefills3[[#This Row],[gap_days]]="",0,IF(TableRefills3[[#This Row],[gap_days]]&gt;30,1,0))</f>
        <v>0</v>
      </c>
      <c r="J1904">
        <f>_xlfn.MAXIFS(TableRefills3[discountinuation_flag], TableRefills3[patient_id], A1904)</f>
        <v>0</v>
      </c>
      <c r="K1904" s="1">
        <f>_xlfn.MINIFS(C:C,A:A,TableRefills3[[#This Row],[patient_id]])</f>
        <v>45702</v>
      </c>
      <c r="L1904" s="1">
        <f>TableRefills3[[#This Row],[refill_date]]+TableRefills3[[#This Row],[quantity_days]]</f>
        <v>45730</v>
      </c>
    </row>
    <row r="1905" spans="1:12" x14ac:dyDescent="0.25">
      <c r="A1905" t="s">
        <v>425</v>
      </c>
      <c r="B1905" t="s">
        <v>3376</v>
      </c>
      <c r="C1905" s="1">
        <v>45729</v>
      </c>
      <c r="D1905" s="9">
        <f t="shared" si="58"/>
        <v>2</v>
      </c>
      <c r="E1905">
        <v>28</v>
      </c>
      <c r="F1905" s="1">
        <f t="shared" si="59"/>
        <v>45702</v>
      </c>
      <c r="G1905" s="1">
        <f>IF(TableRefills3[[#This Row],[prev_refill_days]]="","",TableRefills3[[#This Row],[prev_refill_days]]+TableRefills3[[#This Row],[quantity_days]])</f>
        <v>45730</v>
      </c>
      <c r="H1905">
        <f>IF(TableRefills3[[#This Row],[prev_refill_end]]="","",TableRefills3[[#This Row],[refill_date]]-TableRefills3[[#This Row],[prev_refill_end]])</f>
        <v>-1</v>
      </c>
      <c r="I1905">
        <f>IF(TableRefills3[[#This Row],[gap_days]]="",0,IF(TableRefills3[[#This Row],[gap_days]]&gt;30,1,0))</f>
        <v>0</v>
      </c>
      <c r="J1905">
        <f>_xlfn.MAXIFS(TableRefills3[discountinuation_flag], TableRefills3[patient_id], A1905)</f>
        <v>0</v>
      </c>
      <c r="K1905" s="1">
        <f>_xlfn.MINIFS(C:C,A:A,TableRefills3[[#This Row],[patient_id]])</f>
        <v>45702</v>
      </c>
      <c r="L1905" s="1">
        <f>TableRefills3[[#This Row],[refill_date]]+TableRefills3[[#This Row],[quantity_days]]</f>
        <v>45757</v>
      </c>
    </row>
    <row r="1906" spans="1:12" x14ac:dyDescent="0.25">
      <c r="A1906" t="s">
        <v>425</v>
      </c>
      <c r="B1906" t="s">
        <v>3376</v>
      </c>
      <c r="C1906" s="1">
        <v>45755</v>
      </c>
      <c r="D1906" s="9">
        <f t="shared" si="58"/>
        <v>3</v>
      </c>
      <c r="E1906">
        <v>28</v>
      </c>
      <c r="F1906" s="1">
        <f t="shared" si="59"/>
        <v>45729</v>
      </c>
      <c r="G1906" s="1">
        <f>IF(TableRefills3[[#This Row],[prev_refill_days]]="","",TableRefills3[[#This Row],[prev_refill_days]]+TableRefills3[[#This Row],[quantity_days]])</f>
        <v>45757</v>
      </c>
      <c r="H1906">
        <f>IF(TableRefills3[[#This Row],[prev_refill_end]]="","",TableRefills3[[#This Row],[refill_date]]-TableRefills3[[#This Row],[prev_refill_end]])</f>
        <v>-2</v>
      </c>
      <c r="I1906">
        <f>IF(TableRefills3[[#This Row],[gap_days]]="",0,IF(TableRefills3[[#This Row],[gap_days]]&gt;30,1,0))</f>
        <v>0</v>
      </c>
      <c r="J1906">
        <f>_xlfn.MAXIFS(TableRefills3[discountinuation_flag], TableRefills3[patient_id], A1906)</f>
        <v>0</v>
      </c>
      <c r="K1906" s="1">
        <f>_xlfn.MINIFS(C:C,A:A,TableRefills3[[#This Row],[patient_id]])</f>
        <v>45702</v>
      </c>
      <c r="L1906" s="1">
        <f>TableRefills3[[#This Row],[refill_date]]+TableRefills3[[#This Row],[quantity_days]]</f>
        <v>45783</v>
      </c>
    </row>
    <row r="1907" spans="1:12" x14ac:dyDescent="0.25">
      <c r="A1907" t="s">
        <v>426</v>
      </c>
      <c r="B1907" t="s">
        <v>3380</v>
      </c>
      <c r="C1907" s="1">
        <v>45825</v>
      </c>
      <c r="D1907" s="9">
        <f t="shared" si="58"/>
        <v>1</v>
      </c>
      <c r="E1907">
        <v>21</v>
      </c>
      <c r="F1907" s="1" t="str">
        <f t="shared" si="59"/>
        <v/>
      </c>
      <c r="G1907" s="1" t="str">
        <f>IF(TableRefills3[[#This Row],[prev_refill_days]]="","",TableRefills3[[#This Row],[prev_refill_days]]+TableRefills3[[#This Row],[quantity_days]])</f>
        <v/>
      </c>
      <c r="H1907" t="str">
        <f>IF(TableRefills3[[#This Row],[prev_refill_end]]="","",TableRefills3[[#This Row],[refill_date]]-TableRefills3[[#This Row],[prev_refill_end]])</f>
        <v/>
      </c>
      <c r="I1907">
        <f>IF(TableRefills3[[#This Row],[gap_days]]="",0,IF(TableRefills3[[#This Row],[gap_days]]&gt;30,1,0))</f>
        <v>0</v>
      </c>
      <c r="J1907">
        <f>_xlfn.MAXIFS(TableRefills3[discountinuation_flag], TableRefills3[patient_id], A1907)</f>
        <v>0</v>
      </c>
      <c r="K1907" s="1">
        <f>_xlfn.MINIFS(C:C,A:A,TableRefills3[[#This Row],[patient_id]])</f>
        <v>45825</v>
      </c>
      <c r="L1907" s="1">
        <f>TableRefills3[[#This Row],[refill_date]]+TableRefills3[[#This Row],[quantity_days]]</f>
        <v>45846</v>
      </c>
    </row>
    <row r="1908" spans="1:12" x14ac:dyDescent="0.25">
      <c r="A1908" t="s">
        <v>426</v>
      </c>
      <c r="B1908" t="s">
        <v>3380</v>
      </c>
      <c r="C1908" s="1">
        <v>45844</v>
      </c>
      <c r="D1908" s="9">
        <f t="shared" si="58"/>
        <v>2</v>
      </c>
      <c r="E1908">
        <v>21</v>
      </c>
      <c r="F1908" s="1">
        <f t="shared" si="59"/>
        <v>45825</v>
      </c>
      <c r="G1908" s="1">
        <f>IF(TableRefills3[[#This Row],[prev_refill_days]]="","",TableRefills3[[#This Row],[prev_refill_days]]+TableRefills3[[#This Row],[quantity_days]])</f>
        <v>45846</v>
      </c>
      <c r="H1908">
        <f>IF(TableRefills3[[#This Row],[prev_refill_end]]="","",TableRefills3[[#This Row],[refill_date]]-TableRefills3[[#This Row],[prev_refill_end]])</f>
        <v>-2</v>
      </c>
      <c r="I1908">
        <f>IF(TableRefills3[[#This Row],[gap_days]]="",0,IF(TableRefills3[[#This Row],[gap_days]]&gt;30,1,0))</f>
        <v>0</v>
      </c>
      <c r="J1908">
        <f>_xlfn.MAXIFS(TableRefills3[discountinuation_flag], TableRefills3[patient_id], A1908)</f>
        <v>0</v>
      </c>
      <c r="K1908" s="1">
        <f>_xlfn.MINIFS(C:C,A:A,TableRefills3[[#This Row],[patient_id]])</f>
        <v>45825</v>
      </c>
      <c r="L1908" s="1">
        <f>TableRefills3[[#This Row],[refill_date]]+TableRefills3[[#This Row],[quantity_days]]</f>
        <v>45865</v>
      </c>
    </row>
    <row r="1909" spans="1:12" x14ac:dyDescent="0.25">
      <c r="A1909" t="s">
        <v>426</v>
      </c>
      <c r="B1909" t="s">
        <v>3380</v>
      </c>
      <c r="C1909" s="1">
        <v>45862</v>
      </c>
      <c r="D1909" s="9">
        <f t="shared" si="58"/>
        <v>3</v>
      </c>
      <c r="E1909">
        <v>21</v>
      </c>
      <c r="F1909" s="1">
        <f t="shared" si="59"/>
        <v>45844</v>
      </c>
      <c r="G1909" s="1">
        <f>IF(TableRefills3[[#This Row],[prev_refill_days]]="","",TableRefills3[[#This Row],[prev_refill_days]]+TableRefills3[[#This Row],[quantity_days]])</f>
        <v>45865</v>
      </c>
      <c r="H1909">
        <f>IF(TableRefills3[[#This Row],[prev_refill_end]]="","",TableRefills3[[#This Row],[refill_date]]-TableRefills3[[#This Row],[prev_refill_end]])</f>
        <v>-3</v>
      </c>
      <c r="I1909">
        <f>IF(TableRefills3[[#This Row],[gap_days]]="",0,IF(TableRefills3[[#This Row],[gap_days]]&gt;30,1,0))</f>
        <v>0</v>
      </c>
      <c r="J1909">
        <f>_xlfn.MAXIFS(TableRefills3[discountinuation_flag], TableRefills3[patient_id], A1909)</f>
        <v>0</v>
      </c>
      <c r="K1909" s="1">
        <f>_xlfn.MINIFS(C:C,A:A,TableRefills3[[#This Row],[patient_id]])</f>
        <v>45825</v>
      </c>
      <c r="L1909" s="1">
        <f>TableRefills3[[#This Row],[refill_date]]+TableRefills3[[#This Row],[quantity_days]]</f>
        <v>45883</v>
      </c>
    </row>
    <row r="1910" spans="1:12" x14ac:dyDescent="0.25">
      <c r="A1910" t="s">
        <v>427</v>
      </c>
      <c r="B1910" t="s">
        <v>3384</v>
      </c>
      <c r="C1910" s="1">
        <v>45751</v>
      </c>
      <c r="D1910" s="9">
        <f t="shared" si="58"/>
        <v>1</v>
      </c>
      <c r="E1910">
        <v>30</v>
      </c>
      <c r="F1910" s="1" t="str">
        <f t="shared" si="59"/>
        <v/>
      </c>
      <c r="G1910" s="1" t="str">
        <f>IF(TableRefills3[[#This Row],[prev_refill_days]]="","",TableRefills3[[#This Row],[prev_refill_days]]+TableRefills3[[#This Row],[quantity_days]])</f>
        <v/>
      </c>
      <c r="H1910" t="str">
        <f>IF(TableRefills3[[#This Row],[prev_refill_end]]="","",TableRefills3[[#This Row],[refill_date]]-TableRefills3[[#This Row],[prev_refill_end]])</f>
        <v/>
      </c>
      <c r="I1910">
        <f>IF(TableRefills3[[#This Row],[gap_days]]="",0,IF(TableRefills3[[#This Row],[gap_days]]&gt;30,1,0))</f>
        <v>0</v>
      </c>
      <c r="J1910">
        <f>_xlfn.MAXIFS(TableRefills3[discountinuation_flag], TableRefills3[patient_id], A1910)</f>
        <v>0</v>
      </c>
      <c r="K1910" s="1">
        <f>_xlfn.MINIFS(C:C,A:A,TableRefills3[[#This Row],[patient_id]])</f>
        <v>45751</v>
      </c>
      <c r="L1910" s="1">
        <f>TableRefills3[[#This Row],[refill_date]]+TableRefills3[[#This Row],[quantity_days]]</f>
        <v>45781</v>
      </c>
    </row>
    <row r="1911" spans="1:12" x14ac:dyDescent="0.25">
      <c r="A1911" t="s">
        <v>427</v>
      </c>
      <c r="B1911" t="s">
        <v>3384</v>
      </c>
      <c r="C1911" s="1">
        <v>45778</v>
      </c>
      <c r="D1911" s="9">
        <f t="shared" si="58"/>
        <v>2</v>
      </c>
      <c r="E1911">
        <v>30</v>
      </c>
      <c r="F1911" s="1">
        <f t="shared" si="59"/>
        <v>45751</v>
      </c>
      <c r="G1911" s="1">
        <f>IF(TableRefills3[[#This Row],[prev_refill_days]]="","",TableRefills3[[#This Row],[prev_refill_days]]+TableRefills3[[#This Row],[quantity_days]])</f>
        <v>45781</v>
      </c>
      <c r="H1911">
        <f>IF(TableRefills3[[#This Row],[prev_refill_end]]="","",TableRefills3[[#This Row],[refill_date]]-TableRefills3[[#This Row],[prev_refill_end]])</f>
        <v>-3</v>
      </c>
      <c r="I1911">
        <f>IF(TableRefills3[[#This Row],[gap_days]]="",0,IF(TableRefills3[[#This Row],[gap_days]]&gt;30,1,0))</f>
        <v>0</v>
      </c>
      <c r="J1911">
        <f>_xlfn.MAXIFS(TableRefills3[discountinuation_flag], TableRefills3[patient_id], A1911)</f>
        <v>0</v>
      </c>
      <c r="K1911" s="1">
        <f>_xlfn.MINIFS(C:C,A:A,TableRefills3[[#This Row],[patient_id]])</f>
        <v>45751</v>
      </c>
      <c r="L1911" s="1">
        <f>TableRefills3[[#This Row],[refill_date]]+TableRefills3[[#This Row],[quantity_days]]</f>
        <v>45808</v>
      </c>
    </row>
    <row r="1912" spans="1:12" x14ac:dyDescent="0.25">
      <c r="A1912" t="s">
        <v>427</v>
      </c>
      <c r="B1912" t="s">
        <v>3384</v>
      </c>
      <c r="C1912" s="1">
        <v>45807</v>
      </c>
      <c r="D1912" s="9">
        <f t="shared" si="58"/>
        <v>3</v>
      </c>
      <c r="E1912">
        <v>30</v>
      </c>
      <c r="F1912" s="1">
        <f t="shared" si="59"/>
        <v>45778</v>
      </c>
      <c r="G1912" s="1">
        <f>IF(TableRefills3[[#This Row],[prev_refill_days]]="","",TableRefills3[[#This Row],[prev_refill_days]]+TableRefills3[[#This Row],[quantity_days]])</f>
        <v>45808</v>
      </c>
      <c r="H1912">
        <f>IF(TableRefills3[[#This Row],[prev_refill_end]]="","",TableRefills3[[#This Row],[refill_date]]-TableRefills3[[#This Row],[prev_refill_end]])</f>
        <v>-1</v>
      </c>
      <c r="I1912">
        <f>IF(TableRefills3[[#This Row],[gap_days]]="",0,IF(TableRefills3[[#This Row],[gap_days]]&gt;30,1,0))</f>
        <v>0</v>
      </c>
      <c r="J1912">
        <f>_xlfn.MAXIFS(TableRefills3[discountinuation_flag], TableRefills3[patient_id], A1912)</f>
        <v>0</v>
      </c>
      <c r="K1912" s="1">
        <f>_xlfn.MINIFS(C:C,A:A,TableRefills3[[#This Row],[patient_id]])</f>
        <v>45751</v>
      </c>
      <c r="L1912" s="1">
        <f>TableRefills3[[#This Row],[refill_date]]+TableRefills3[[#This Row],[quantity_days]]</f>
        <v>45837</v>
      </c>
    </row>
    <row r="1913" spans="1:12" x14ac:dyDescent="0.25">
      <c r="A1913" t="s">
        <v>427</v>
      </c>
      <c r="B1913" t="s">
        <v>3384</v>
      </c>
      <c r="C1913" s="1">
        <v>45838</v>
      </c>
      <c r="D1913" s="9">
        <f t="shared" si="58"/>
        <v>4</v>
      </c>
      <c r="E1913">
        <v>30</v>
      </c>
      <c r="F1913" s="1">
        <f t="shared" si="59"/>
        <v>45807</v>
      </c>
      <c r="G1913" s="1">
        <f>IF(TableRefills3[[#This Row],[prev_refill_days]]="","",TableRefills3[[#This Row],[prev_refill_days]]+TableRefills3[[#This Row],[quantity_days]])</f>
        <v>45837</v>
      </c>
      <c r="H1913">
        <f>IF(TableRefills3[[#This Row],[prev_refill_end]]="","",TableRefills3[[#This Row],[refill_date]]-TableRefills3[[#This Row],[prev_refill_end]])</f>
        <v>1</v>
      </c>
      <c r="I1913">
        <f>IF(TableRefills3[[#This Row],[gap_days]]="",0,IF(TableRefills3[[#This Row],[gap_days]]&gt;30,1,0))</f>
        <v>0</v>
      </c>
      <c r="J1913">
        <f>_xlfn.MAXIFS(TableRefills3[discountinuation_flag], TableRefills3[patient_id], A1913)</f>
        <v>0</v>
      </c>
      <c r="K1913" s="1">
        <f>_xlfn.MINIFS(C:C,A:A,TableRefills3[[#This Row],[patient_id]])</f>
        <v>45751</v>
      </c>
      <c r="L1913" s="1">
        <f>TableRefills3[[#This Row],[refill_date]]+TableRefills3[[#This Row],[quantity_days]]</f>
        <v>45868</v>
      </c>
    </row>
    <row r="1914" spans="1:12" x14ac:dyDescent="0.25">
      <c r="A1914" t="s">
        <v>427</v>
      </c>
      <c r="B1914" t="s">
        <v>3384</v>
      </c>
      <c r="C1914" s="1">
        <v>45869</v>
      </c>
      <c r="D1914" s="9">
        <f t="shared" si="58"/>
        <v>5</v>
      </c>
      <c r="E1914">
        <v>30</v>
      </c>
      <c r="F1914" s="1">
        <f t="shared" si="59"/>
        <v>45838</v>
      </c>
      <c r="G1914" s="1">
        <f>IF(TableRefills3[[#This Row],[prev_refill_days]]="","",TableRefills3[[#This Row],[prev_refill_days]]+TableRefills3[[#This Row],[quantity_days]])</f>
        <v>45868</v>
      </c>
      <c r="H1914">
        <f>IF(TableRefills3[[#This Row],[prev_refill_end]]="","",TableRefills3[[#This Row],[refill_date]]-TableRefills3[[#This Row],[prev_refill_end]])</f>
        <v>1</v>
      </c>
      <c r="I1914">
        <f>IF(TableRefills3[[#This Row],[gap_days]]="",0,IF(TableRefills3[[#This Row],[gap_days]]&gt;30,1,0))</f>
        <v>0</v>
      </c>
      <c r="J1914">
        <f>_xlfn.MAXIFS(TableRefills3[discountinuation_flag], TableRefills3[patient_id], A1914)</f>
        <v>0</v>
      </c>
      <c r="K1914" s="1">
        <f>_xlfn.MINIFS(C:C,A:A,TableRefills3[[#This Row],[patient_id]])</f>
        <v>45751</v>
      </c>
      <c r="L1914" s="1">
        <f>TableRefills3[[#This Row],[refill_date]]+TableRefills3[[#This Row],[quantity_days]]</f>
        <v>45899</v>
      </c>
    </row>
    <row r="1915" spans="1:12" x14ac:dyDescent="0.25">
      <c r="A1915" t="s">
        <v>428</v>
      </c>
      <c r="B1915" t="s">
        <v>3390</v>
      </c>
      <c r="C1915" s="1">
        <v>45790</v>
      </c>
      <c r="D1915" s="9">
        <f t="shared" si="58"/>
        <v>1</v>
      </c>
      <c r="E1915">
        <v>21</v>
      </c>
      <c r="F1915" s="1" t="str">
        <f t="shared" si="59"/>
        <v/>
      </c>
      <c r="G1915" s="1" t="str">
        <f>IF(TableRefills3[[#This Row],[prev_refill_days]]="","",TableRefills3[[#This Row],[prev_refill_days]]+TableRefills3[[#This Row],[quantity_days]])</f>
        <v/>
      </c>
      <c r="H1915" t="str">
        <f>IF(TableRefills3[[#This Row],[prev_refill_end]]="","",TableRefills3[[#This Row],[refill_date]]-TableRefills3[[#This Row],[prev_refill_end]])</f>
        <v/>
      </c>
      <c r="I1915">
        <f>IF(TableRefills3[[#This Row],[gap_days]]="",0,IF(TableRefills3[[#This Row],[gap_days]]&gt;30,1,0))</f>
        <v>0</v>
      </c>
      <c r="J1915">
        <f>_xlfn.MAXIFS(TableRefills3[discountinuation_flag], TableRefills3[patient_id], A1915)</f>
        <v>0</v>
      </c>
      <c r="K1915" s="1">
        <f>_xlfn.MINIFS(C:C,A:A,TableRefills3[[#This Row],[patient_id]])</f>
        <v>45790</v>
      </c>
      <c r="L1915" s="1">
        <f>TableRefills3[[#This Row],[refill_date]]+TableRefills3[[#This Row],[quantity_days]]</f>
        <v>45811</v>
      </c>
    </row>
    <row r="1916" spans="1:12" x14ac:dyDescent="0.25">
      <c r="A1916" t="s">
        <v>428</v>
      </c>
      <c r="B1916" t="s">
        <v>3390</v>
      </c>
      <c r="C1916" s="1">
        <v>45809</v>
      </c>
      <c r="D1916" s="9">
        <f t="shared" si="58"/>
        <v>2</v>
      </c>
      <c r="E1916">
        <v>21</v>
      </c>
      <c r="F1916" s="1">
        <f t="shared" si="59"/>
        <v>45790</v>
      </c>
      <c r="G1916" s="1">
        <f>IF(TableRefills3[[#This Row],[prev_refill_days]]="","",TableRefills3[[#This Row],[prev_refill_days]]+TableRefills3[[#This Row],[quantity_days]])</f>
        <v>45811</v>
      </c>
      <c r="H1916">
        <f>IF(TableRefills3[[#This Row],[prev_refill_end]]="","",TableRefills3[[#This Row],[refill_date]]-TableRefills3[[#This Row],[prev_refill_end]])</f>
        <v>-2</v>
      </c>
      <c r="I1916">
        <f>IF(TableRefills3[[#This Row],[gap_days]]="",0,IF(TableRefills3[[#This Row],[gap_days]]&gt;30,1,0))</f>
        <v>0</v>
      </c>
      <c r="J1916">
        <f>_xlfn.MAXIFS(TableRefills3[discountinuation_flag], TableRefills3[patient_id], A1916)</f>
        <v>0</v>
      </c>
      <c r="K1916" s="1">
        <f>_xlfn.MINIFS(C:C,A:A,TableRefills3[[#This Row],[patient_id]])</f>
        <v>45790</v>
      </c>
      <c r="L1916" s="1">
        <f>TableRefills3[[#This Row],[refill_date]]+TableRefills3[[#This Row],[quantity_days]]</f>
        <v>45830</v>
      </c>
    </row>
    <row r="1917" spans="1:12" x14ac:dyDescent="0.25">
      <c r="A1917" t="s">
        <v>428</v>
      </c>
      <c r="B1917" t="s">
        <v>3390</v>
      </c>
      <c r="C1917" s="1">
        <v>45833</v>
      </c>
      <c r="D1917" s="9">
        <f t="shared" si="58"/>
        <v>3</v>
      </c>
      <c r="E1917">
        <v>21</v>
      </c>
      <c r="F1917" s="1">
        <f t="shared" si="59"/>
        <v>45809</v>
      </c>
      <c r="G1917" s="1">
        <f>IF(TableRefills3[[#This Row],[prev_refill_days]]="","",TableRefills3[[#This Row],[prev_refill_days]]+TableRefills3[[#This Row],[quantity_days]])</f>
        <v>45830</v>
      </c>
      <c r="H1917">
        <f>IF(TableRefills3[[#This Row],[prev_refill_end]]="","",TableRefills3[[#This Row],[refill_date]]-TableRefills3[[#This Row],[prev_refill_end]])</f>
        <v>3</v>
      </c>
      <c r="I1917">
        <f>IF(TableRefills3[[#This Row],[gap_days]]="",0,IF(TableRefills3[[#This Row],[gap_days]]&gt;30,1,0))</f>
        <v>0</v>
      </c>
      <c r="J1917">
        <f>_xlfn.MAXIFS(TableRefills3[discountinuation_flag], TableRefills3[patient_id], A1917)</f>
        <v>0</v>
      </c>
      <c r="K1917" s="1">
        <f>_xlfn.MINIFS(C:C,A:A,TableRefills3[[#This Row],[patient_id]])</f>
        <v>45790</v>
      </c>
      <c r="L1917" s="1">
        <f>TableRefills3[[#This Row],[refill_date]]+TableRefills3[[#This Row],[quantity_days]]</f>
        <v>45854</v>
      </c>
    </row>
    <row r="1918" spans="1:12" x14ac:dyDescent="0.25">
      <c r="A1918" t="s">
        <v>428</v>
      </c>
      <c r="B1918" t="s">
        <v>3390</v>
      </c>
      <c r="C1918" s="1">
        <v>45855</v>
      </c>
      <c r="D1918" s="9">
        <f t="shared" si="58"/>
        <v>4</v>
      </c>
      <c r="E1918">
        <v>21</v>
      </c>
      <c r="F1918" s="1">
        <f t="shared" si="59"/>
        <v>45833</v>
      </c>
      <c r="G1918" s="1">
        <f>IF(TableRefills3[[#This Row],[prev_refill_days]]="","",TableRefills3[[#This Row],[prev_refill_days]]+TableRefills3[[#This Row],[quantity_days]])</f>
        <v>45854</v>
      </c>
      <c r="H1918">
        <f>IF(TableRefills3[[#This Row],[prev_refill_end]]="","",TableRefills3[[#This Row],[refill_date]]-TableRefills3[[#This Row],[prev_refill_end]])</f>
        <v>1</v>
      </c>
      <c r="I1918">
        <f>IF(TableRefills3[[#This Row],[gap_days]]="",0,IF(TableRefills3[[#This Row],[gap_days]]&gt;30,1,0))</f>
        <v>0</v>
      </c>
      <c r="J1918">
        <f>_xlfn.MAXIFS(TableRefills3[discountinuation_flag], TableRefills3[patient_id], A1918)</f>
        <v>0</v>
      </c>
      <c r="K1918" s="1">
        <f>_xlfn.MINIFS(C:C,A:A,TableRefills3[[#This Row],[patient_id]])</f>
        <v>45790</v>
      </c>
      <c r="L1918" s="1">
        <f>TableRefills3[[#This Row],[refill_date]]+TableRefills3[[#This Row],[quantity_days]]</f>
        <v>45876</v>
      </c>
    </row>
    <row r="1919" spans="1:12" x14ac:dyDescent="0.25">
      <c r="A1919" t="s">
        <v>428</v>
      </c>
      <c r="B1919" t="s">
        <v>3390</v>
      </c>
      <c r="C1919" s="1">
        <v>45876</v>
      </c>
      <c r="D1919" s="9">
        <f t="shared" si="58"/>
        <v>5</v>
      </c>
      <c r="E1919">
        <v>21</v>
      </c>
      <c r="F1919" s="1">
        <f t="shared" si="59"/>
        <v>45855</v>
      </c>
      <c r="G1919" s="1">
        <f>IF(TableRefills3[[#This Row],[prev_refill_days]]="","",TableRefills3[[#This Row],[prev_refill_days]]+TableRefills3[[#This Row],[quantity_days]])</f>
        <v>45876</v>
      </c>
      <c r="H1919">
        <f>IF(TableRefills3[[#This Row],[prev_refill_end]]="","",TableRefills3[[#This Row],[refill_date]]-TableRefills3[[#This Row],[prev_refill_end]])</f>
        <v>0</v>
      </c>
      <c r="I1919">
        <f>IF(TableRefills3[[#This Row],[gap_days]]="",0,IF(TableRefills3[[#This Row],[gap_days]]&gt;30,1,0))</f>
        <v>0</v>
      </c>
      <c r="J1919">
        <f>_xlfn.MAXIFS(TableRefills3[discountinuation_flag], TableRefills3[patient_id], A1919)</f>
        <v>0</v>
      </c>
      <c r="K1919" s="1">
        <f>_xlfn.MINIFS(C:C,A:A,TableRefills3[[#This Row],[patient_id]])</f>
        <v>45790</v>
      </c>
      <c r="L1919" s="1">
        <f>TableRefills3[[#This Row],[refill_date]]+TableRefills3[[#This Row],[quantity_days]]</f>
        <v>45897</v>
      </c>
    </row>
    <row r="1920" spans="1:12" x14ac:dyDescent="0.25">
      <c r="A1920" t="s">
        <v>429</v>
      </c>
      <c r="B1920" t="s">
        <v>3396</v>
      </c>
      <c r="C1920" s="1">
        <v>45754</v>
      </c>
      <c r="D1920" s="9">
        <f t="shared" si="58"/>
        <v>1</v>
      </c>
      <c r="E1920">
        <v>21</v>
      </c>
      <c r="F1920" s="1" t="str">
        <f t="shared" si="59"/>
        <v/>
      </c>
      <c r="G1920" s="1" t="str">
        <f>IF(TableRefills3[[#This Row],[prev_refill_days]]="","",TableRefills3[[#This Row],[prev_refill_days]]+TableRefills3[[#This Row],[quantity_days]])</f>
        <v/>
      </c>
      <c r="H1920" t="str">
        <f>IF(TableRefills3[[#This Row],[prev_refill_end]]="","",TableRefills3[[#This Row],[refill_date]]-TableRefills3[[#This Row],[prev_refill_end]])</f>
        <v/>
      </c>
      <c r="I1920">
        <f>IF(TableRefills3[[#This Row],[gap_days]]="",0,IF(TableRefills3[[#This Row],[gap_days]]&gt;30,1,0))</f>
        <v>0</v>
      </c>
      <c r="J1920">
        <f>_xlfn.MAXIFS(TableRefills3[discountinuation_flag], TableRefills3[patient_id], A1920)</f>
        <v>0</v>
      </c>
      <c r="K1920" s="1">
        <f>_xlfn.MINIFS(C:C,A:A,TableRefills3[[#This Row],[patient_id]])</f>
        <v>45754</v>
      </c>
      <c r="L1920" s="1">
        <f>TableRefills3[[#This Row],[refill_date]]+TableRefills3[[#This Row],[quantity_days]]</f>
        <v>45775</v>
      </c>
    </row>
    <row r="1921" spans="1:12" x14ac:dyDescent="0.25">
      <c r="A1921" t="s">
        <v>429</v>
      </c>
      <c r="B1921" t="s">
        <v>3396</v>
      </c>
      <c r="C1921" s="1">
        <v>45773</v>
      </c>
      <c r="D1921" s="9">
        <f t="shared" si="58"/>
        <v>2</v>
      </c>
      <c r="E1921">
        <v>21</v>
      </c>
      <c r="F1921" s="1">
        <f t="shared" si="59"/>
        <v>45754</v>
      </c>
      <c r="G1921" s="1">
        <f>IF(TableRefills3[[#This Row],[prev_refill_days]]="","",TableRefills3[[#This Row],[prev_refill_days]]+TableRefills3[[#This Row],[quantity_days]])</f>
        <v>45775</v>
      </c>
      <c r="H1921">
        <f>IF(TableRefills3[[#This Row],[prev_refill_end]]="","",TableRefills3[[#This Row],[refill_date]]-TableRefills3[[#This Row],[prev_refill_end]])</f>
        <v>-2</v>
      </c>
      <c r="I1921">
        <f>IF(TableRefills3[[#This Row],[gap_days]]="",0,IF(TableRefills3[[#This Row],[gap_days]]&gt;30,1,0))</f>
        <v>0</v>
      </c>
      <c r="J1921">
        <f>_xlfn.MAXIFS(TableRefills3[discountinuation_flag], TableRefills3[patient_id], A1921)</f>
        <v>0</v>
      </c>
      <c r="K1921" s="1">
        <f>_xlfn.MINIFS(C:C,A:A,TableRefills3[[#This Row],[patient_id]])</f>
        <v>45754</v>
      </c>
      <c r="L1921" s="1">
        <f>TableRefills3[[#This Row],[refill_date]]+TableRefills3[[#This Row],[quantity_days]]</f>
        <v>45794</v>
      </c>
    </row>
    <row r="1922" spans="1:12" x14ac:dyDescent="0.25">
      <c r="A1922" t="s">
        <v>429</v>
      </c>
      <c r="B1922" t="s">
        <v>3396</v>
      </c>
      <c r="C1922" s="1">
        <v>45795</v>
      </c>
      <c r="D1922" s="9">
        <f t="shared" ref="D1922:D1985" si="60">IF(A1922=A1921, D1921+1, 1)</f>
        <v>3</v>
      </c>
      <c r="E1922">
        <v>21</v>
      </c>
      <c r="F1922" s="1">
        <f t="shared" ref="F1922:F1985" si="61">IF(A1921=A1922,C1921,"")</f>
        <v>45773</v>
      </c>
      <c r="G1922" s="1">
        <f>IF(TableRefills3[[#This Row],[prev_refill_days]]="","",TableRefills3[[#This Row],[prev_refill_days]]+TableRefills3[[#This Row],[quantity_days]])</f>
        <v>45794</v>
      </c>
      <c r="H1922">
        <f>IF(TableRefills3[[#This Row],[prev_refill_end]]="","",TableRefills3[[#This Row],[refill_date]]-TableRefills3[[#This Row],[prev_refill_end]])</f>
        <v>1</v>
      </c>
      <c r="I1922">
        <f>IF(TableRefills3[[#This Row],[gap_days]]="",0,IF(TableRefills3[[#This Row],[gap_days]]&gt;30,1,0))</f>
        <v>0</v>
      </c>
      <c r="J1922">
        <f>_xlfn.MAXIFS(TableRefills3[discountinuation_flag], TableRefills3[patient_id], A1922)</f>
        <v>0</v>
      </c>
      <c r="K1922" s="1">
        <f>_xlfn.MINIFS(C:C,A:A,TableRefills3[[#This Row],[patient_id]])</f>
        <v>45754</v>
      </c>
      <c r="L1922" s="1">
        <f>TableRefills3[[#This Row],[refill_date]]+TableRefills3[[#This Row],[quantity_days]]</f>
        <v>45816</v>
      </c>
    </row>
    <row r="1923" spans="1:12" x14ac:dyDescent="0.25">
      <c r="A1923" t="s">
        <v>429</v>
      </c>
      <c r="B1923" t="s">
        <v>3396</v>
      </c>
      <c r="C1923" s="1">
        <v>45813</v>
      </c>
      <c r="D1923" s="9">
        <f t="shared" si="60"/>
        <v>4</v>
      </c>
      <c r="E1923">
        <v>21</v>
      </c>
      <c r="F1923" s="1">
        <f t="shared" si="61"/>
        <v>45795</v>
      </c>
      <c r="G1923" s="1">
        <f>IF(TableRefills3[[#This Row],[prev_refill_days]]="","",TableRefills3[[#This Row],[prev_refill_days]]+TableRefills3[[#This Row],[quantity_days]])</f>
        <v>45816</v>
      </c>
      <c r="H1923">
        <f>IF(TableRefills3[[#This Row],[prev_refill_end]]="","",TableRefills3[[#This Row],[refill_date]]-TableRefills3[[#This Row],[prev_refill_end]])</f>
        <v>-3</v>
      </c>
      <c r="I1923">
        <f>IF(TableRefills3[[#This Row],[gap_days]]="",0,IF(TableRefills3[[#This Row],[gap_days]]&gt;30,1,0))</f>
        <v>0</v>
      </c>
      <c r="J1923">
        <f>_xlfn.MAXIFS(TableRefills3[discountinuation_flag], TableRefills3[patient_id], A1923)</f>
        <v>0</v>
      </c>
      <c r="K1923" s="1">
        <f>_xlfn.MINIFS(C:C,A:A,TableRefills3[[#This Row],[patient_id]])</f>
        <v>45754</v>
      </c>
      <c r="L1923" s="1">
        <f>TableRefills3[[#This Row],[refill_date]]+TableRefills3[[#This Row],[quantity_days]]</f>
        <v>45834</v>
      </c>
    </row>
    <row r="1924" spans="1:12" x14ac:dyDescent="0.25">
      <c r="A1924" t="s">
        <v>430</v>
      </c>
      <c r="B1924" t="s">
        <v>3401</v>
      </c>
      <c r="C1924" s="1">
        <v>45790</v>
      </c>
      <c r="D1924" s="9">
        <f t="shared" si="60"/>
        <v>1</v>
      </c>
      <c r="E1924">
        <v>21</v>
      </c>
      <c r="F1924" s="1" t="str">
        <f t="shared" si="61"/>
        <v/>
      </c>
      <c r="G1924" s="1" t="str">
        <f>IF(TableRefills3[[#This Row],[prev_refill_days]]="","",TableRefills3[[#This Row],[prev_refill_days]]+TableRefills3[[#This Row],[quantity_days]])</f>
        <v/>
      </c>
      <c r="H1924" t="str">
        <f>IF(TableRefills3[[#This Row],[prev_refill_end]]="","",TableRefills3[[#This Row],[refill_date]]-TableRefills3[[#This Row],[prev_refill_end]])</f>
        <v/>
      </c>
      <c r="I1924">
        <f>IF(TableRefills3[[#This Row],[gap_days]]="",0,IF(TableRefills3[[#This Row],[gap_days]]&gt;30,1,0))</f>
        <v>0</v>
      </c>
      <c r="J1924">
        <f>_xlfn.MAXIFS(TableRefills3[discountinuation_flag], TableRefills3[patient_id], A1924)</f>
        <v>0</v>
      </c>
      <c r="K1924" s="1">
        <f>_xlfn.MINIFS(C:C,A:A,TableRefills3[[#This Row],[patient_id]])</f>
        <v>45790</v>
      </c>
      <c r="L1924" s="1">
        <f>TableRefills3[[#This Row],[refill_date]]+TableRefills3[[#This Row],[quantity_days]]</f>
        <v>45811</v>
      </c>
    </row>
    <row r="1925" spans="1:12" x14ac:dyDescent="0.25">
      <c r="A1925" t="s">
        <v>430</v>
      </c>
      <c r="B1925" t="s">
        <v>3401</v>
      </c>
      <c r="C1925" s="1">
        <v>45809</v>
      </c>
      <c r="D1925" s="9">
        <f t="shared" si="60"/>
        <v>2</v>
      </c>
      <c r="E1925">
        <v>21</v>
      </c>
      <c r="F1925" s="1">
        <f t="shared" si="61"/>
        <v>45790</v>
      </c>
      <c r="G1925" s="1">
        <f>IF(TableRefills3[[#This Row],[prev_refill_days]]="","",TableRefills3[[#This Row],[prev_refill_days]]+TableRefills3[[#This Row],[quantity_days]])</f>
        <v>45811</v>
      </c>
      <c r="H1925">
        <f>IF(TableRefills3[[#This Row],[prev_refill_end]]="","",TableRefills3[[#This Row],[refill_date]]-TableRefills3[[#This Row],[prev_refill_end]])</f>
        <v>-2</v>
      </c>
      <c r="I1925">
        <f>IF(TableRefills3[[#This Row],[gap_days]]="",0,IF(TableRefills3[[#This Row],[gap_days]]&gt;30,1,0))</f>
        <v>0</v>
      </c>
      <c r="J1925">
        <f>_xlfn.MAXIFS(TableRefills3[discountinuation_flag], TableRefills3[patient_id], A1925)</f>
        <v>0</v>
      </c>
      <c r="K1925" s="1">
        <f>_xlfn.MINIFS(C:C,A:A,TableRefills3[[#This Row],[patient_id]])</f>
        <v>45790</v>
      </c>
      <c r="L1925" s="1">
        <f>TableRefills3[[#This Row],[refill_date]]+TableRefills3[[#This Row],[quantity_days]]</f>
        <v>45830</v>
      </c>
    </row>
    <row r="1926" spans="1:12" x14ac:dyDescent="0.25">
      <c r="A1926" t="s">
        <v>430</v>
      </c>
      <c r="B1926" t="s">
        <v>3401</v>
      </c>
      <c r="C1926" s="1">
        <v>45829</v>
      </c>
      <c r="D1926" s="9">
        <f t="shared" si="60"/>
        <v>3</v>
      </c>
      <c r="E1926">
        <v>21</v>
      </c>
      <c r="F1926" s="1">
        <f t="shared" si="61"/>
        <v>45809</v>
      </c>
      <c r="G1926" s="1">
        <f>IF(TableRefills3[[#This Row],[prev_refill_days]]="","",TableRefills3[[#This Row],[prev_refill_days]]+TableRefills3[[#This Row],[quantity_days]])</f>
        <v>45830</v>
      </c>
      <c r="H1926">
        <f>IF(TableRefills3[[#This Row],[prev_refill_end]]="","",TableRefills3[[#This Row],[refill_date]]-TableRefills3[[#This Row],[prev_refill_end]])</f>
        <v>-1</v>
      </c>
      <c r="I1926">
        <f>IF(TableRefills3[[#This Row],[gap_days]]="",0,IF(TableRefills3[[#This Row],[gap_days]]&gt;30,1,0))</f>
        <v>0</v>
      </c>
      <c r="J1926">
        <f>_xlfn.MAXIFS(TableRefills3[discountinuation_flag], TableRefills3[patient_id], A1926)</f>
        <v>0</v>
      </c>
      <c r="K1926" s="1">
        <f>_xlfn.MINIFS(C:C,A:A,TableRefills3[[#This Row],[patient_id]])</f>
        <v>45790</v>
      </c>
      <c r="L1926" s="1">
        <f>TableRefills3[[#This Row],[refill_date]]+TableRefills3[[#This Row],[quantity_days]]</f>
        <v>45850</v>
      </c>
    </row>
    <row r="1927" spans="1:12" x14ac:dyDescent="0.25">
      <c r="A1927" t="s">
        <v>430</v>
      </c>
      <c r="B1927" t="s">
        <v>3401</v>
      </c>
      <c r="C1927" s="1">
        <v>45851</v>
      </c>
      <c r="D1927" s="9">
        <f t="shared" si="60"/>
        <v>4</v>
      </c>
      <c r="E1927">
        <v>21</v>
      </c>
      <c r="F1927" s="1">
        <f t="shared" si="61"/>
        <v>45829</v>
      </c>
      <c r="G1927" s="1">
        <f>IF(TableRefills3[[#This Row],[prev_refill_days]]="","",TableRefills3[[#This Row],[prev_refill_days]]+TableRefills3[[#This Row],[quantity_days]])</f>
        <v>45850</v>
      </c>
      <c r="H1927">
        <f>IF(TableRefills3[[#This Row],[prev_refill_end]]="","",TableRefills3[[#This Row],[refill_date]]-TableRefills3[[#This Row],[prev_refill_end]])</f>
        <v>1</v>
      </c>
      <c r="I1927">
        <f>IF(TableRefills3[[#This Row],[gap_days]]="",0,IF(TableRefills3[[#This Row],[gap_days]]&gt;30,1,0))</f>
        <v>0</v>
      </c>
      <c r="J1927">
        <f>_xlfn.MAXIFS(TableRefills3[discountinuation_flag], TableRefills3[patient_id], A1927)</f>
        <v>0</v>
      </c>
      <c r="K1927" s="1">
        <f>_xlfn.MINIFS(C:C,A:A,TableRefills3[[#This Row],[patient_id]])</f>
        <v>45790</v>
      </c>
      <c r="L1927" s="1">
        <f>TableRefills3[[#This Row],[refill_date]]+TableRefills3[[#This Row],[quantity_days]]</f>
        <v>45872</v>
      </c>
    </row>
    <row r="1928" spans="1:12" x14ac:dyDescent="0.25">
      <c r="A1928" t="s">
        <v>430</v>
      </c>
      <c r="B1928" t="s">
        <v>3401</v>
      </c>
      <c r="C1928" s="1">
        <v>45871</v>
      </c>
      <c r="D1928" s="9">
        <f t="shared" si="60"/>
        <v>5</v>
      </c>
      <c r="E1928">
        <v>21</v>
      </c>
      <c r="F1928" s="1">
        <f t="shared" si="61"/>
        <v>45851</v>
      </c>
      <c r="G1928" s="1">
        <f>IF(TableRefills3[[#This Row],[prev_refill_days]]="","",TableRefills3[[#This Row],[prev_refill_days]]+TableRefills3[[#This Row],[quantity_days]])</f>
        <v>45872</v>
      </c>
      <c r="H1928">
        <f>IF(TableRefills3[[#This Row],[prev_refill_end]]="","",TableRefills3[[#This Row],[refill_date]]-TableRefills3[[#This Row],[prev_refill_end]])</f>
        <v>-1</v>
      </c>
      <c r="I1928">
        <f>IF(TableRefills3[[#This Row],[gap_days]]="",0,IF(TableRefills3[[#This Row],[gap_days]]&gt;30,1,0))</f>
        <v>0</v>
      </c>
      <c r="J1928">
        <f>_xlfn.MAXIFS(TableRefills3[discountinuation_flag], TableRefills3[patient_id], A1928)</f>
        <v>0</v>
      </c>
      <c r="K1928" s="1">
        <f>_xlfn.MINIFS(C:C,A:A,TableRefills3[[#This Row],[patient_id]])</f>
        <v>45790</v>
      </c>
      <c r="L1928" s="1">
        <f>TableRefills3[[#This Row],[refill_date]]+TableRefills3[[#This Row],[quantity_days]]</f>
        <v>45892</v>
      </c>
    </row>
    <row r="1929" spans="1:12" x14ac:dyDescent="0.25">
      <c r="A1929" t="s">
        <v>430</v>
      </c>
      <c r="B1929" t="s">
        <v>3401</v>
      </c>
      <c r="C1929" s="1">
        <v>45893</v>
      </c>
      <c r="D1929" s="9">
        <f t="shared" si="60"/>
        <v>6</v>
      </c>
      <c r="E1929">
        <v>21</v>
      </c>
      <c r="F1929" s="1">
        <f t="shared" si="61"/>
        <v>45871</v>
      </c>
      <c r="G1929" s="1">
        <f>IF(TableRefills3[[#This Row],[prev_refill_days]]="","",TableRefills3[[#This Row],[prev_refill_days]]+TableRefills3[[#This Row],[quantity_days]])</f>
        <v>45892</v>
      </c>
      <c r="H1929">
        <f>IF(TableRefills3[[#This Row],[prev_refill_end]]="","",TableRefills3[[#This Row],[refill_date]]-TableRefills3[[#This Row],[prev_refill_end]])</f>
        <v>1</v>
      </c>
      <c r="I1929">
        <f>IF(TableRefills3[[#This Row],[gap_days]]="",0,IF(TableRefills3[[#This Row],[gap_days]]&gt;30,1,0))</f>
        <v>0</v>
      </c>
      <c r="J1929">
        <f>_xlfn.MAXIFS(TableRefills3[discountinuation_flag], TableRefills3[patient_id], A1929)</f>
        <v>0</v>
      </c>
      <c r="K1929" s="1">
        <f>_xlfn.MINIFS(C:C,A:A,TableRefills3[[#This Row],[patient_id]])</f>
        <v>45790</v>
      </c>
      <c r="L1929" s="1">
        <f>TableRefills3[[#This Row],[refill_date]]+TableRefills3[[#This Row],[quantity_days]]</f>
        <v>45914</v>
      </c>
    </row>
    <row r="1930" spans="1:12" x14ac:dyDescent="0.25">
      <c r="A1930" t="s">
        <v>431</v>
      </c>
      <c r="B1930" t="s">
        <v>3408</v>
      </c>
      <c r="C1930" s="1">
        <v>45748</v>
      </c>
      <c r="D1930" s="9">
        <f t="shared" si="60"/>
        <v>1</v>
      </c>
      <c r="E1930">
        <v>30</v>
      </c>
      <c r="F1930" s="1" t="str">
        <f t="shared" si="61"/>
        <v/>
      </c>
      <c r="G1930" s="1" t="str">
        <f>IF(TableRefills3[[#This Row],[prev_refill_days]]="","",TableRefills3[[#This Row],[prev_refill_days]]+TableRefills3[[#This Row],[quantity_days]])</f>
        <v/>
      </c>
      <c r="H1930" t="str">
        <f>IF(TableRefills3[[#This Row],[prev_refill_end]]="","",TableRefills3[[#This Row],[refill_date]]-TableRefills3[[#This Row],[prev_refill_end]])</f>
        <v/>
      </c>
      <c r="I1930">
        <f>IF(TableRefills3[[#This Row],[gap_days]]="",0,IF(TableRefills3[[#This Row],[gap_days]]&gt;30,1,0))</f>
        <v>0</v>
      </c>
      <c r="J1930">
        <f>_xlfn.MAXIFS(TableRefills3[discountinuation_flag], TableRefills3[patient_id], A1930)</f>
        <v>0</v>
      </c>
      <c r="K1930" s="1">
        <f>_xlfn.MINIFS(C:C,A:A,TableRefills3[[#This Row],[patient_id]])</f>
        <v>45748</v>
      </c>
      <c r="L1930" s="1">
        <f>TableRefills3[[#This Row],[refill_date]]+TableRefills3[[#This Row],[quantity_days]]</f>
        <v>45778</v>
      </c>
    </row>
    <row r="1931" spans="1:12" x14ac:dyDescent="0.25">
      <c r="A1931" t="s">
        <v>431</v>
      </c>
      <c r="B1931" t="s">
        <v>3408</v>
      </c>
      <c r="C1931" s="1">
        <v>45778</v>
      </c>
      <c r="D1931" s="9">
        <f t="shared" si="60"/>
        <v>2</v>
      </c>
      <c r="E1931">
        <v>30</v>
      </c>
      <c r="F1931" s="1">
        <f t="shared" si="61"/>
        <v>45748</v>
      </c>
      <c r="G1931" s="1">
        <f>IF(TableRefills3[[#This Row],[prev_refill_days]]="","",TableRefills3[[#This Row],[prev_refill_days]]+TableRefills3[[#This Row],[quantity_days]])</f>
        <v>45778</v>
      </c>
      <c r="H1931">
        <f>IF(TableRefills3[[#This Row],[prev_refill_end]]="","",TableRefills3[[#This Row],[refill_date]]-TableRefills3[[#This Row],[prev_refill_end]])</f>
        <v>0</v>
      </c>
      <c r="I1931">
        <f>IF(TableRefills3[[#This Row],[gap_days]]="",0,IF(TableRefills3[[#This Row],[gap_days]]&gt;30,1,0))</f>
        <v>0</v>
      </c>
      <c r="J1931">
        <f>_xlfn.MAXIFS(TableRefills3[discountinuation_flag], TableRefills3[patient_id], A1931)</f>
        <v>0</v>
      </c>
      <c r="K1931" s="1">
        <f>_xlfn.MINIFS(C:C,A:A,TableRefills3[[#This Row],[patient_id]])</f>
        <v>45748</v>
      </c>
      <c r="L1931" s="1">
        <f>TableRefills3[[#This Row],[refill_date]]+TableRefills3[[#This Row],[quantity_days]]</f>
        <v>45808</v>
      </c>
    </row>
    <row r="1932" spans="1:12" x14ac:dyDescent="0.25">
      <c r="A1932" t="s">
        <v>431</v>
      </c>
      <c r="B1932" t="s">
        <v>3408</v>
      </c>
      <c r="C1932" s="1">
        <v>45811</v>
      </c>
      <c r="D1932" s="9">
        <f t="shared" si="60"/>
        <v>3</v>
      </c>
      <c r="E1932">
        <v>30</v>
      </c>
      <c r="F1932" s="1">
        <f t="shared" si="61"/>
        <v>45778</v>
      </c>
      <c r="G1932" s="1">
        <f>IF(TableRefills3[[#This Row],[prev_refill_days]]="","",TableRefills3[[#This Row],[prev_refill_days]]+TableRefills3[[#This Row],[quantity_days]])</f>
        <v>45808</v>
      </c>
      <c r="H1932">
        <f>IF(TableRefills3[[#This Row],[prev_refill_end]]="","",TableRefills3[[#This Row],[refill_date]]-TableRefills3[[#This Row],[prev_refill_end]])</f>
        <v>3</v>
      </c>
      <c r="I1932">
        <f>IF(TableRefills3[[#This Row],[gap_days]]="",0,IF(TableRefills3[[#This Row],[gap_days]]&gt;30,1,0))</f>
        <v>0</v>
      </c>
      <c r="J1932">
        <f>_xlfn.MAXIFS(TableRefills3[discountinuation_flag], TableRefills3[patient_id], A1932)</f>
        <v>0</v>
      </c>
      <c r="K1932" s="1">
        <f>_xlfn.MINIFS(C:C,A:A,TableRefills3[[#This Row],[patient_id]])</f>
        <v>45748</v>
      </c>
      <c r="L1932" s="1">
        <f>TableRefills3[[#This Row],[refill_date]]+TableRefills3[[#This Row],[quantity_days]]</f>
        <v>45841</v>
      </c>
    </row>
    <row r="1933" spans="1:12" x14ac:dyDescent="0.25">
      <c r="A1933" t="s">
        <v>432</v>
      </c>
      <c r="B1933" t="s">
        <v>3412</v>
      </c>
      <c r="C1933" s="1">
        <v>45782</v>
      </c>
      <c r="D1933" s="9">
        <f t="shared" si="60"/>
        <v>1</v>
      </c>
      <c r="E1933">
        <v>21</v>
      </c>
      <c r="F1933" s="1" t="str">
        <f t="shared" si="61"/>
        <v/>
      </c>
      <c r="G1933" s="1" t="str">
        <f>IF(TableRefills3[[#This Row],[prev_refill_days]]="","",TableRefills3[[#This Row],[prev_refill_days]]+TableRefills3[[#This Row],[quantity_days]])</f>
        <v/>
      </c>
      <c r="H1933" t="str">
        <f>IF(TableRefills3[[#This Row],[prev_refill_end]]="","",TableRefills3[[#This Row],[refill_date]]-TableRefills3[[#This Row],[prev_refill_end]])</f>
        <v/>
      </c>
      <c r="I1933">
        <f>IF(TableRefills3[[#This Row],[gap_days]]="",0,IF(TableRefills3[[#This Row],[gap_days]]&gt;30,1,0))</f>
        <v>0</v>
      </c>
      <c r="J1933">
        <f>_xlfn.MAXIFS(TableRefills3[discountinuation_flag], TableRefills3[patient_id], A1933)</f>
        <v>0</v>
      </c>
      <c r="K1933" s="1">
        <f>_xlfn.MINIFS(C:C,A:A,TableRefills3[[#This Row],[patient_id]])</f>
        <v>45782</v>
      </c>
      <c r="L1933" s="1">
        <f>TableRefills3[[#This Row],[refill_date]]+TableRefills3[[#This Row],[quantity_days]]</f>
        <v>45803</v>
      </c>
    </row>
    <row r="1934" spans="1:12" x14ac:dyDescent="0.25">
      <c r="A1934" t="s">
        <v>432</v>
      </c>
      <c r="B1934" t="s">
        <v>3412</v>
      </c>
      <c r="C1934" s="1">
        <v>45800</v>
      </c>
      <c r="D1934" s="9">
        <f t="shared" si="60"/>
        <v>2</v>
      </c>
      <c r="E1934">
        <v>21</v>
      </c>
      <c r="F1934" s="1">
        <f t="shared" si="61"/>
        <v>45782</v>
      </c>
      <c r="G1934" s="1">
        <f>IF(TableRefills3[[#This Row],[prev_refill_days]]="","",TableRefills3[[#This Row],[prev_refill_days]]+TableRefills3[[#This Row],[quantity_days]])</f>
        <v>45803</v>
      </c>
      <c r="H1934">
        <f>IF(TableRefills3[[#This Row],[prev_refill_end]]="","",TableRefills3[[#This Row],[refill_date]]-TableRefills3[[#This Row],[prev_refill_end]])</f>
        <v>-3</v>
      </c>
      <c r="I1934">
        <f>IF(TableRefills3[[#This Row],[gap_days]]="",0,IF(TableRefills3[[#This Row],[gap_days]]&gt;30,1,0))</f>
        <v>0</v>
      </c>
      <c r="J1934">
        <f>_xlfn.MAXIFS(TableRefills3[discountinuation_flag], TableRefills3[patient_id], A1934)</f>
        <v>0</v>
      </c>
      <c r="K1934" s="1">
        <f>_xlfn.MINIFS(C:C,A:A,TableRefills3[[#This Row],[patient_id]])</f>
        <v>45782</v>
      </c>
      <c r="L1934" s="1">
        <f>TableRefills3[[#This Row],[refill_date]]+TableRefills3[[#This Row],[quantity_days]]</f>
        <v>45821</v>
      </c>
    </row>
    <row r="1935" spans="1:12" x14ac:dyDescent="0.25">
      <c r="A1935" t="s">
        <v>432</v>
      </c>
      <c r="B1935" t="s">
        <v>3412</v>
      </c>
      <c r="C1935" s="1">
        <v>45822</v>
      </c>
      <c r="D1935" s="9">
        <f t="shared" si="60"/>
        <v>3</v>
      </c>
      <c r="E1935">
        <v>21</v>
      </c>
      <c r="F1935" s="1">
        <f t="shared" si="61"/>
        <v>45800</v>
      </c>
      <c r="G1935" s="1">
        <f>IF(TableRefills3[[#This Row],[prev_refill_days]]="","",TableRefills3[[#This Row],[prev_refill_days]]+TableRefills3[[#This Row],[quantity_days]])</f>
        <v>45821</v>
      </c>
      <c r="H1935">
        <f>IF(TableRefills3[[#This Row],[prev_refill_end]]="","",TableRefills3[[#This Row],[refill_date]]-TableRefills3[[#This Row],[prev_refill_end]])</f>
        <v>1</v>
      </c>
      <c r="I1935">
        <f>IF(TableRefills3[[#This Row],[gap_days]]="",0,IF(TableRefills3[[#This Row],[gap_days]]&gt;30,1,0))</f>
        <v>0</v>
      </c>
      <c r="J1935">
        <f>_xlfn.MAXIFS(TableRefills3[discountinuation_flag], TableRefills3[patient_id], A1935)</f>
        <v>0</v>
      </c>
      <c r="K1935" s="1">
        <f>_xlfn.MINIFS(C:C,A:A,TableRefills3[[#This Row],[patient_id]])</f>
        <v>45782</v>
      </c>
      <c r="L1935" s="1">
        <f>TableRefills3[[#This Row],[refill_date]]+TableRefills3[[#This Row],[quantity_days]]</f>
        <v>45843</v>
      </c>
    </row>
    <row r="1936" spans="1:12" x14ac:dyDescent="0.25">
      <c r="A1936" t="s">
        <v>433</v>
      </c>
      <c r="B1936" t="s">
        <v>3416</v>
      </c>
      <c r="C1936" s="1">
        <v>45812</v>
      </c>
      <c r="D1936" s="9">
        <f t="shared" si="60"/>
        <v>1</v>
      </c>
      <c r="E1936">
        <v>30</v>
      </c>
      <c r="F1936" s="1" t="str">
        <f t="shared" si="61"/>
        <v/>
      </c>
      <c r="G1936" s="1" t="str">
        <f>IF(TableRefills3[[#This Row],[prev_refill_days]]="","",TableRefills3[[#This Row],[prev_refill_days]]+TableRefills3[[#This Row],[quantity_days]])</f>
        <v/>
      </c>
      <c r="H1936" t="str">
        <f>IF(TableRefills3[[#This Row],[prev_refill_end]]="","",TableRefills3[[#This Row],[refill_date]]-TableRefills3[[#This Row],[prev_refill_end]])</f>
        <v/>
      </c>
      <c r="I1936">
        <f>IF(TableRefills3[[#This Row],[gap_days]]="",0,IF(TableRefills3[[#This Row],[gap_days]]&gt;30,1,0))</f>
        <v>0</v>
      </c>
      <c r="J1936">
        <f>_xlfn.MAXIFS(TableRefills3[discountinuation_flag], TableRefills3[patient_id], A1936)</f>
        <v>0</v>
      </c>
      <c r="K1936" s="1">
        <f>_xlfn.MINIFS(C:C,A:A,TableRefills3[[#This Row],[patient_id]])</f>
        <v>45812</v>
      </c>
      <c r="L1936" s="1">
        <f>TableRefills3[[#This Row],[refill_date]]+TableRefills3[[#This Row],[quantity_days]]</f>
        <v>45842</v>
      </c>
    </row>
    <row r="1937" spans="1:12" x14ac:dyDescent="0.25">
      <c r="A1937" t="s">
        <v>433</v>
      </c>
      <c r="B1937" t="s">
        <v>3416</v>
      </c>
      <c r="C1937" s="1">
        <v>45845</v>
      </c>
      <c r="D1937" s="9">
        <f t="shared" si="60"/>
        <v>2</v>
      </c>
      <c r="E1937">
        <v>30</v>
      </c>
      <c r="F1937" s="1">
        <f t="shared" si="61"/>
        <v>45812</v>
      </c>
      <c r="G1937" s="1">
        <f>IF(TableRefills3[[#This Row],[prev_refill_days]]="","",TableRefills3[[#This Row],[prev_refill_days]]+TableRefills3[[#This Row],[quantity_days]])</f>
        <v>45842</v>
      </c>
      <c r="H1937">
        <f>IF(TableRefills3[[#This Row],[prev_refill_end]]="","",TableRefills3[[#This Row],[refill_date]]-TableRefills3[[#This Row],[prev_refill_end]])</f>
        <v>3</v>
      </c>
      <c r="I1937">
        <f>IF(TableRefills3[[#This Row],[gap_days]]="",0,IF(TableRefills3[[#This Row],[gap_days]]&gt;30,1,0))</f>
        <v>0</v>
      </c>
      <c r="J1937">
        <f>_xlfn.MAXIFS(TableRefills3[discountinuation_flag], TableRefills3[patient_id], A1937)</f>
        <v>0</v>
      </c>
      <c r="K1937" s="1">
        <f>_xlfn.MINIFS(C:C,A:A,TableRefills3[[#This Row],[patient_id]])</f>
        <v>45812</v>
      </c>
      <c r="L1937" s="1">
        <f>TableRefills3[[#This Row],[refill_date]]+TableRefills3[[#This Row],[quantity_days]]</f>
        <v>45875</v>
      </c>
    </row>
    <row r="1938" spans="1:12" x14ac:dyDescent="0.25">
      <c r="A1938" t="s">
        <v>433</v>
      </c>
      <c r="B1938" t="s">
        <v>3416</v>
      </c>
      <c r="C1938" s="1">
        <v>45875</v>
      </c>
      <c r="D1938" s="9">
        <f t="shared" si="60"/>
        <v>3</v>
      </c>
      <c r="E1938">
        <v>30</v>
      </c>
      <c r="F1938" s="1">
        <f t="shared" si="61"/>
        <v>45845</v>
      </c>
      <c r="G1938" s="1">
        <f>IF(TableRefills3[[#This Row],[prev_refill_days]]="","",TableRefills3[[#This Row],[prev_refill_days]]+TableRefills3[[#This Row],[quantity_days]])</f>
        <v>45875</v>
      </c>
      <c r="H1938">
        <f>IF(TableRefills3[[#This Row],[prev_refill_end]]="","",TableRefills3[[#This Row],[refill_date]]-TableRefills3[[#This Row],[prev_refill_end]])</f>
        <v>0</v>
      </c>
      <c r="I1938">
        <f>IF(TableRefills3[[#This Row],[gap_days]]="",0,IF(TableRefills3[[#This Row],[gap_days]]&gt;30,1,0))</f>
        <v>0</v>
      </c>
      <c r="J1938">
        <f>_xlfn.MAXIFS(TableRefills3[discountinuation_flag], TableRefills3[patient_id], A1938)</f>
        <v>0</v>
      </c>
      <c r="K1938" s="1">
        <f>_xlfn.MINIFS(C:C,A:A,TableRefills3[[#This Row],[patient_id]])</f>
        <v>45812</v>
      </c>
      <c r="L1938" s="1">
        <f>TableRefills3[[#This Row],[refill_date]]+TableRefills3[[#This Row],[quantity_days]]</f>
        <v>45905</v>
      </c>
    </row>
    <row r="1939" spans="1:12" x14ac:dyDescent="0.25">
      <c r="A1939" t="s">
        <v>433</v>
      </c>
      <c r="B1939" t="s">
        <v>3416</v>
      </c>
      <c r="C1939" s="1">
        <v>45907</v>
      </c>
      <c r="D1939" s="9">
        <f t="shared" si="60"/>
        <v>4</v>
      </c>
      <c r="E1939">
        <v>30</v>
      </c>
      <c r="F1939" s="1">
        <f t="shared" si="61"/>
        <v>45875</v>
      </c>
      <c r="G1939" s="1">
        <f>IF(TableRefills3[[#This Row],[prev_refill_days]]="","",TableRefills3[[#This Row],[prev_refill_days]]+TableRefills3[[#This Row],[quantity_days]])</f>
        <v>45905</v>
      </c>
      <c r="H1939">
        <f>IF(TableRefills3[[#This Row],[prev_refill_end]]="","",TableRefills3[[#This Row],[refill_date]]-TableRefills3[[#This Row],[prev_refill_end]])</f>
        <v>2</v>
      </c>
      <c r="I1939">
        <f>IF(TableRefills3[[#This Row],[gap_days]]="",0,IF(TableRefills3[[#This Row],[gap_days]]&gt;30,1,0))</f>
        <v>0</v>
      </c>
      <c r="J1939">
        <f>_xlfn.MAXIFS(TableRefills3[discountinuation_flag], TableRefills3[patient_id], A1939)</f>
        <v>0</v>
      </c>
      <c r="K1939" s="1">
        <f>_xlfn.MINIFS(C:C,A:A,TableRefills3[[#This Row],[patient_id]])</f>
        <v>45812</v>
      </c>
      <c r="L1939" s="1">
        <f>TableRefills3[[#This Row],[refill_date]]+TableRefills3[[#This Row],[quantity_days]]</f>
        <v>45937</v>
      </c>
    </row>
    <row r="1940" spans="1:12" x14ac:dyDescent="0.25">
      <c r="A1940" t="s">
        <v>433</v>
      </c>
      <c r="B1940" t="s">
        <v>3416</v>
      </c>
      <c r="C1940" s="1">
        <v>45937</v>
      </c>
      <c r="D1940" s="9">
        <f t="shared" si="60"/>
        <v>5</v>
      </c>
      <c r="E1940">
        <v>30</v>
      </c>
      <c r="F1940" s="1">
        <f t="shared" si="61"/>
        <v>45907</v>
      </c>
      <c r="G1940" s="1">
        <f>IF(TableRefills3[[#This Row],[prev_refill_days]]="","",TableRefills3[[#This Row],[prev_refill_days]]+TableRefills3[[#This Row],[quantity_days]])</f>
        <v>45937</v>
      </c>
      <c r="H1940">
        <f>IF(TableRefills3[[#This Row],[prev_refill_end]]="","",TableRefills3[[#This Row],[refill_date]]-TableRefills3[[#This Row],[prev_refill_end]])</f>
        <v>0</v>
      </c>
      <c r="I1940">
        <f>IF(TableRefills3[[#This Row],[gap_days]]="",0,IF(TableRefills3[[#This Row],[gap_days]]&gt;30,1,0))</f>
        <v>0</v>
      </c>
      <c r="J1940">
        <f>_xlfn.MAXIFS(TableRefills3[discountinuation_flag], TableRefills3[patient_id], A1940)</f>
        <v>0</v>
      </c>
      <c r="K1940" s="1">
        <f>_xlfn.MINIFS(C:C,A:A,TableRefills3[[#This Row],[patient_id]])</f>
        <v>45812</v>
      </c>
      <c r="L1940" s="1">
        <f>TableRefills3[[#This Row],[refill_date]]+TableRefills3[[#This Row],[quantity_days]]</f>
        <v>45967</v>
      </c>
    </row>
    <row r="1941" spans="1:12" x14ac:dyDescent="0.25">
      <c r="A1941" t="s">
        <v>434</v>
      </c>
      <c r="B1941" t="s">
        <v>3422</v>
      </c>
      <c r="C1941" s="1">
        <v>45786</v>
      </c>
      <c r="D1941" s="9">
        <f t="shared" si="60"/>
        <v>1</v>
      </c>
      <c r="E1941">
        <v>30</v>
      </c>
      <c r="F1941" s="1" t="str">
        <f t="shared" si="61"/>
        <v/>
      </c>
      <c r="G1941" s="1" t="str">
        <f>IF(TableRefills3[[#This Row],[prev_refill_days]]="","",TableRefills3[[#This Row],[prev_refill_days]]+TableRefills3[[#This Row],[quantity_days]])</f>
        <v/>
      </c>
      <c r="H1941" t="str">
        <f>IF(TableRefills3[[#This Row],[prev_refill_end]]="","",TableRefills3[[#This Row],[refill_date]]-TableRefills3[[#This Row],[prev_refill_end]])</f>
        <v/>
      </c>
      <c r="I1941">
        <f>IF(TableRefills3[[#This Row],[gap_days]]="",0,IF(TableRefills3[[#This Row],[gap_days]]&gt;30,1,0))</f>
        <v>0</v>
      </c>
      <c r="J1941">
        <f>_xlfn.MAXIFS(TableRefills3[discountinuation_flag], TableRefills3[patient_id], A1941)</f>
        <v>0</v>
      </c>
      <c r="K1941" s="1">
        <f>_xlfn.MINIFS(C:C,A:A,TableRefills3[[#This Row],[patient_id]])</f>
        <v>45786</v>
      </c>
      <c r="L1941" s="1">
        <f>TableRefills3[[#This Row],[refill_date]]+TableRefills3[[#This Row],[quantity_days]]</f>
        <v>45816</v>
      </c>
    </row>
    <row r="1942" spans="1:12" x14ac:dyDescent="0.25">
      <c r="A1942" t="s">
        <v>434</v>
      </c>
      <c r="B1942" t="s">
        <v>3422</v>
      </c>
      <c r="C1942" s="1">
        <v>45813</v>
      </c>
      <c r="D1942" s="9">
        <f t="shared" si="60"/>
        <v>2</v>
      </c>
      <c r="E1942">
        <v>30</v>
      </c>
      <c r="F1942" s="1">
        <f t="shared" si="61"/>
        <v>45786</v>
      </c>
      <c r="G1942" s="1">
        <f>IF(TableRefills3[[#This Row],[prev_refill_days]]="","",TableRefills3[[#This Row],[prev_refill_days]]+TableRefills3[[#This Row],[quantity_days]])</f>
        <v>45816</v>
      </c>
      <c r="H1942">
        <f>IF(TableRefills3[[#This Row],[prev_refill_end]]="","",TableRefills3[[#This Row],[refill_date]]-TableRefills3[[#This Row],[prev_refill_end]])</f>
        <v>-3</v>
      </c>
      <c r="I1942">
        <f>IF(TableRefills3[[#This Row],[gap_days]]="",0,IF(TableRefills3[[#This Row],[gap_days]]&gt;30,1,0))</f>
        <v>0</v>
      </c>
      <c r="J1942">
        <f>_xlfn.MAXIFS(TableRefills3[discountinuation_flag], TableRefills3[patient_id], A1942)</f>
        <v>0</v>
      </c>
      <c r="K1942" s="1">
        <f>_xlfn.MINIFS(C:C,A:A,TableRefills3[[#This Row],[patient_id]])</f>
        <v>45786</v>
      </c>
      <c r="L1942" s="1">
        <f>TableRefills3[[#This Row],[refill_date]]+TableRefills3[[#This Row],[quantity_days]]</f>
        <v>45843</v>
      </c>
    </row>
    <row r="1943" spans="1:12" x14ac:dyDescent="0.25">
      <c r="A1943" t="s">
        <v>434</v>
      </c>
      <c r="B1943" t="s">
        <v>3422</v>
      </c>
      <c r="C1943" s="1">
        <v>45846</v>
      </c>
      <c r="D1943" s="9">
        <f t="shared" si="60"/>
        <v>3</v>
      </c>
      <c r="E1943">
        <v>30</v>
      </c>
      <c r="F1943" s="1">
        <f t="shared" si="61"/>
        <v>45813</v>
      </c>
      <c r="G1943" s="1">
        <f>IF(TableRefills3[[#This Row],[prev_refill_days]]="","",TableRefills3[[#This Row],[prev_refill_days]]+TableRefills3[[#This Row],[quantity_days]])</f>
        <v>45843</v>
      </c>
      <c r="H1943">
        <f>IF(TableRefills3[[#This Row],[prev_refill_end]]="","",TableRefills3[[#This Row],[refill_date]]-TableRefills3[[#This Row],[prev_refill_end]])</f>
        <v>3</v>
      </c>
      <c r="I1943">
        <f>IF(TableRefills3[[#This Row],[gap_days]]="",0,IF(TableRefills3[[#This Row],[gap_days]]&gt;30,1,0))</f>
        <v>0</v>
      </c>
      <c r="J1943">
        <f>_xlfn.MAXIFS(TableRefills3[discountinuation_flag], TableRefills3[patient_id], A1943)</f>
        <v>0</v>
      </c>
      <c r="K1943" s="1">
        <f>_xlfn.MINIFS(C:C,A:A,TableRefills3[[#This Row],[patient_id]])</f>
        <v>45786</v>
      </c>
      <c r="L1943" s="1">
        <f>TableRefills3[[#This Row],[refill_date]]+TableRefills3[[#This Row],[quantity_days]]</f>
        <v>45876</v>
      </c>
    </row>
    <row r="1944" spans="1:12" x14ac:dyDescent="0.25">
      <c r="A1944" t="s">
        <v>435</v>
      </c>
      <c r="B1944" t="s">
        <v>3426</v>
      </c>
      <c r="C1944" s="1">
        <v>45770</v>
      </c>
      <c r="D1944" s="9">
        <f t="shared" si="60"/>
        <v>1</v>
      </c>
      <c r="E1944">
        <v>28</v>
      </c>
      <c r="F1944" s="1" t="str">
        <f t="shared" si="61"/>
        <v/>
      </c>
      <c r="G1944" s="1" t="str">
        <f>IF(TableRefills3[[#This Row],[prev_refill_days]]="","",TableRefills3[[#This Row],[prev_refill_days]]+TableRefills3[[#This Row],[quantity_days]])</f>
        <v/>
      </c>
      <c r="H1944" t="str">
        <f>IF(TableRefills3[[#This Row],[prev_refill_end]]="","",TableRefills3[[#This Row],[refill_date]]-TableRefills3[[#This Row],[prev_refill_end]])</f>
        <v/>
      </c>
      <c r="I1944">
        <f>IF(TableRefills3[[#This Row],[gap_days]]="",0,IF(TableRefills3[[#This Row],[gap_days]]&gt;30,1,0))</f>
        <v>0</v>
      </c>
      <c r="J1944">
        <f>_xlfn.MAXIFS(TableRefills3[discountinuation_flag], TableRefills3[patient_id], A1944)</f>
        <v>0</v>
      </c>
      <c r="K1944" s="1">
        <f>_xlfn.MINIFS(C:C,A:A,TableRefills3[[#This Row],[patient_id]])</f>
        <v>45770</v>
      </c>
      <c r="L1944" s="1">
        <f>TableRefills3[[#This Row],[refill_date]]+TableRefills3[[#This Row],[quantity_days]]</f>
        <v>45798</v>
      </c>
    </row>
    <row r="1945" spans="1:12" x14ac:dyDescent="0.25">
      <c r="A1945" t="s">
        <v>435</v>
      </c>
      <c r="B1945" t="s">
        <v>3426</v>
      </c>
      <c r="C1945" s="1">
        <v>45800</v>
      </c>
      <c r="D1945" s="9">
        <f t="shared" si="60"/>
        <v>2</v>
      </c>
      <c r="E1945">
        <v>28</v>
      </c>
      <c r="F1945" s="1">
        <f t="shared" si="61"/>
        <v>45770</v>
      </c>
      <c r="G1945" s="1">
        <f>IF(TableRefills3[[#This Row],[prev_refill_days]]="","",TableRefills3[[#This Row],[prev_refill_days]]+TableRefills3[[#This Row],[quantity_days]])</f>
        <v>45798</v>
      </c>
      <c r="H1945">
        <f>IF(TableRefills3[[#This Row],[prev_refill_end]]="","",TableRefills3[[#This Row],[refill_date]]-TableRefills3[[#This Row],[prev_refill_end]])</f>
        <v>2</v>
      </c>
      <c r="I1945">
        <f>IF(TableRefills3[[#This Row],[gap_days]]="",0,IF(TableRefills3[[#This Row],[gap_days]]&gt;30,1,0))</f>
        <v>0</v>
      </c>
      <c r="J1945">
        <f>_xlfn.MAXIFS(TableRefills3[discountinuation_flag], TableRefills3[patient_id], A1945)</f>
        <v>0</v>
      </c>
      <c r="K1945" s="1">
        <f>_xlfn.MINIFS(C:C,A:A,TableRefills3[[#This Row],[patient_id]])</f>
        <v>45770</v>
      </c>
      <c r="L1945" s="1">
        <f>TableRefills3[[#This Row],[refill_date]]+TableRefills3[[#This Row],[quantity_days]]</f>
        <v>45828</v>
      </c>
    </row>
    <row r="1946" spans="1:12" x14ac:dyDescent="0.25">
      <c r="A1946" t="s">
        <v>435</v>
      </c>
      <c r="B1946" t="s">
        <v>3426</v>
      </c>
      <c r="C1946" s="1">
        <v>45830</v>
      </c>
      <c r="D1946" s="9">
        <f t="shared" si="60"/>
        <v>3</v>
      </c>
      <c r="E1946">
        <v>28</v>
      </c>
      <c r="F1946" s="1">
        <f t="shared" si="61"/>
        <v>45800</v>
      </c>
      <c r="G1946" s="1">
        <f>IF(TableRefills3[[#This Row],[prev_refill_days]]="","",TableRefills3[[#This Row],[prev_refill_days]]+TableRefills3[[#This Row],[quantity_days]])</f>
        <v>45828</v>
      </c>
      <c r="H1946">
        <f>IF(TableRefills3[[#This Row],[prev_refill_end]]="","",TableRefills3[[#This Row],[refill_date]]-TableRefills3[[#This Row],[prev_refill_end]])</f>
        <v>2</v>
      </c>
      <c r="I1946">
        <f>IF(TableRefills3[[#This Row],[gap_days]]="",0,IF(TableRefills3[[#This Row],[gap_days]]&gt;30,1,0))</f>
        <v>0</v>
      </c>
      <c r="J1946">
        <f>_xlfn.MAXIFS(TableRefills3[discountinuation_flag], TableRefills3[patient_id], A1946)</f>
        <v>0</v>
      </c>
      <c r="K1946" s="1">
        <f>_xlfn.MINIFS(C:C,A:A,TableRefills3[[#This Row],[patient_id]])</f>
        <v>45770</v>
      </c>
      <c r="L1946" s="1">
        <f>TableRefills3[[#This Row],[refill_date]]+TableRefills3[[#This Row],[quantity_days]]</f>
        <v>45858</v>
      </c>
    </row>
    <row r="1947" spans="1:12" x14ac:dyDescent="0.25">
      <c r="A1947" t="s">
        <v>435</v>
      </c>
      <c r="B1947" t="s">
        <v>3426</v>
      </c>
      <c r="C1947" s="1">
        <v>45859</v>
      </c>
      <c r="D1947" s="9">
        <f t="shared" si="60"/>
        <v>4</v>
      </c>
      <c r="E1947">
        <v>28</v>
      </c>
      <c r="F1947" s="1">
        <f t="shared" si="61"/>
        <v>45830</v>
      </c>
      <c r="G1947" s="1">
        <f>IF(TableRefills3[[#This Row],[prev_refill_days]]="","",TableRefills3[[#This Row],[prev_refill_days]]+TableRefills3[[#This Row],[quantity_days]])</f>
        <v>45858</v>
      </c>
      <c r="H1947">
        <f>IF(TableRefills3[[#This Row],[prev_refill_end]]="","",TableRefills3[[#This Row],[refill_date]]-TableRefills3[[#This Row],[prev_refill_end]])</f>
        <v>1</v>
      </c>
      <c r="I1947">
        <f>IF(TableRefills3[[#This Row],[gap_days]]="",0,IF(TableRefills3[[#This Row],[gap_days]]&gt;30,1,0))</f>
        <v>0</v>
      </c>
      <c r="J1947">
        <f>_xlfn.MAXIFS(TableRefills3[discountinuation_flag], TableRefills3[patient_id], A1947)</f>
        <v>0</v>
      </c>
      <c r="K1947" s="1">
        <f>_xlfn.MINIFS(C:C,A:A,TableRefills3[[#This Row],[patient_id]])</f>
        <v>45770</v>
      </c>
      <c r="L1947" s="1">
        <f>TableRefills3[[#This Row],[refill_date]]+TableRefills3[[#This Row],[quantity_days]]</f>
        <v>45887</v>
      </c>
    </row>
    <row r="1948" spans="1:12" x14ac:dyDescent="0.25">
      <c r="A1948" t="s">
        <v>435</v>
      </c>
      <c r="B1948" t="s">
        <v>3426</v>
      </c>
      <c r="C1948" s="1">
        <v>45885</v>
      </c>
      <c r="D1948" s="9">
        <f t="shared" si="60"/>
        <v>5</v>
      </c>
      <c r="E1948">
        <v>28</v>
      </c>
      <c r="F1948" s="1">
        <f t="shared" si="61"/>
        <v>45859</v>
      </c>
      <c r="G1948" s="1">
        <f>IF(TableRefills3[[#This Row],[prev_refill_days]]="","",TableRefills3[[#This Row],[prev_refill_days]]+TableRefills3[[#This Row],[quantity_days]])</f>
        <v>45887</v>
      </c>
      <c r="H1948">
        <f>IF(TableRefills3[[#This Row],[prev_refill_end]]="","",TableRefills3[[#This Row],[refill_date]]-TableRefills3[[#This Row],[prev_refill_end]])</f>
        <v>-2</v>
      </c>
      <c r="I1948">
        <f>IF(TableRefills3[[#This Row],[gap_days]]="",0,IF(TableRefills3[[#This Row],[gap_days]]&gt;30,1,0))</f>
        <v>0</v>
      </c>
      <c r="J1948">
        <f>_xlfn.MAXIFS(TableRefills3[discountinuation_flag], TableRefills3[patient_id], A1948)</f>
        <v>0</v>
      </c>
      <c r="K1948" s="1">
        <f>_xlfn.MINIFS(C:C,A:A,TableRefills3[[#This Row],[patient_id]])</f>
        <v>45770</v>
      </c>
      <c r="L1948" s="1">
        <f>TableRefills3[[#This Row],[refill_date]]+TableRefills3[[#This Row],[quantity_days]]</f>
        <v>45913</v>
      </c>
    </row>
    <row r="1949" spans="1:12" x14ac:dyDescent="0.25">
      <c r="A1949" t="s">
        <v>436</v>
      </c>
      <c r="B1949" t="s">
        <v>3432</v>
      </c>
      <c r="C1949" s="1">
        <v>45716</v>
      </c>
      <c r="D1949" s="9">
        <f t="shared" si="60"/>
        <v>1</v>
      </c>
      <c r="E1949">
        <v>21</v>
      </c>
      <c r="F1949" s="1" t="str">
        <f t="shared" si="61"/>
        <v/>
      </c>
      <c r="G1949" s="1" t="str">
        <f>IF(TableRefills3[[#This Row],[prev_refill_days]]="","",TableRefills3[[#This Row],[prev_refill_days]]+TableRefills3[[#This Row],[quantity_days]])</f>
        <v/>
      </c>
      <c r="H1949" t="str">
        <f>IF(TableRefills3[[#This Row],[prev_refill_end]]="","",TableRefills3[[#This Row],[refill_date]]-TableRefills3[[#This Row],[prev_refill_end]])</f>
        <v/>
      </c>
      <c r="I1949">
        <f>IF(TableRefills3[[#This Row],[gap_days]]="",0,IF(TableRefills3[[#This Row],[gap_days]]&gt;30,1,0))</f>
        <v>0</v>
      </c>
      <c r="J1949">
        <f>_xlfn.MAXIFS(TableRefills3[discountinuation_flag], TableRefills3[patient_id], A1949)</f>
        <v>0</v>
      </c>
      <c r="K1949" s="1">
        <f>_xlfn.MINIFS(C:C,A:A,TableRefills3[[#This Row],[patient_id]])</f>
        <v>45716</v>
      </c>
      <c r="L1949" s="1">
        <f>TableRefills3[[#This Row],[refill_date]]+TableRefills3[[#This Row],[quantity_days]]</f>
        <v>45737</v>
      </c>
    </row>
    <row r="1950" spans="1:12" x14ac:dyDescent="0.25">
      <c r="A1950" t="s">
        <v>436</v>
      </c>
      <c r="B1950" t="s">
        <v>3432</v>
      </c>
      <c r="C1950" s="1">
        <v>45740</v>
      </c>
      <c r="D1950" s="9">
        <f t="shared" si="60"/>
        <v>2</v>
      </c>
      <c r="E1950">
        <v>21</v>
      </c>
      <c r="F1950" s="1">
        <f t="shared" si="61"/>
        <v>45716</v>
      </c>
      <c r="G1950" s="1">
        <f>IF(TableRefills3[[#This Row],[prev_refill_days]]="","",TableRefills3[[#This Row],[prev_refill_days]]+TableRefills3[[#This Row],[quantity_days]])</f>
        <v>45737</v>
      </c>
      <c r="H1950">
        <f>IF(TableRefills3[[#This Row],[prev_refill_end]]="","",TableRefills3[[#This Row],[refill_date]]-TableRefills3[[#This Row],[prev_refill_end]])</f>
        <v>3</v>
      </c>
      <c r="I1950">
        <f>IF(TableRefills3[[#This Row],[gap_days]]="",0,IF(TableRefills3[[#This Row],[gap_days]]&gt;30,1,0))</f>
        <v>0</v>
      </c>
      <c r="J1950">
        <f>_xlfn.MAXIFS(TableRefills3[discountinuation_flag], TableRefills3[patient_id], A1950)</f>
        <v>0</v>
      </c>
      <c r="K1950" s="1">
        <f>_xlfn.MINIFS(C:C,A:A,TableRefills3[[#This Row],[patient_id]])</f>
        <v>45716</v>
      </c>
      <c r="L1950" s="1">
        <f>TableRefills3[[#This Row],[refill_date]]+TableRefills3[[#This Row],[quantity_days]]</f>
        <v>45761</v>
      </c>
    </row>
    <row r="1951" spans="1:12" x14ac:dyDescent="0.25">
      <c r="A1951" t="s">
        <v>436</v>
      </c>
      <c r="B1951" t="s">
        <v>3432</v>
      </c>
      <c r="C1951" s="1">
        <v>45762</v>
      </c>
      <c r="D1951" s="9">
        <f t="shared" si="60"/>
        <v>3</v>
      </c>
      <c r="E1951">
        <v>21</v>
      </c>
      <c r="F1951" s="1">
        <f t="shared" si="61"/>
        <v>45740</v>
      </c>
      <c r="G1951" s="1">
        <f>IF(TableRefills3[[#This Row],[prev_refill_days]]="","",TableRefills3[[#This Row],[prev_refill_days]]+TableRefills3[[#This Row],[quantity_days]])</f>
        <v>45761</v>
      </c>
      <c r="H1951">
        <f>IF(TableRefills3[[#This Row],[prev_refill_end]]="","",TableRefills3[[#This Row],[refill_date]]-TableRefills3[[#This Row],[prev_refill_end]])</f>
        <v>1</v>
      </c>
      <c r="I1951">
        <f>IF(TableRefills3[[#This Row],[gap_days]]="",0,IF(TableRefills3[[#This Row],[gap_days]]&gt;30,1,0))</f>
        <v>0</v>
      </c>
      <c r="J1951">
        <f>_xlfn.MAXIFS(TableRefills3[discountinuation_flag], TableRefills3[patient_id], A1951)</f>
        <v>0</v>
      </c>
      <c r="K1951" s="1">
        <f>_xlfn.MINIFS(C:C,A:A,TableRefills3[[#This Row],[patient_id]])</f>
        <v>45716</v>
      </c>
      <c r="L1951" s="1">
        <f>TableRefills3[[#This Row],[refill_date]]+TableRefills3[[#This Row],[quantity_days]]</f>
        <v>45783</v>
      </c>
    </row>
    <row r="1952" spans="1:12" x14ac:dyDescent="0.25">
      <c r="A1952" t="s">
        <v>437</v>
      </c>
      <c r="B1952" t="s">
        <v>3436</v>
      </c>
      <c r="C1952" s="1">
        <v>45789</v>
      </c>
      <c r="D1952" s="9">
        <f t="shared" si="60"/>
        <v>1</v>
      </c>
      <c r="E1952">
        <v>28</v>
      </c>
      <c r="F1952" s="1" t="str">
        <f t="shared" si="61"/>
        <v/>
      </c>
      <c r="G1952" s="1" t="str">
        <f>IF(TableRefills3[[#This Row],[prev_refill_days]]="","",TableRefills3[[#This Row],[prev_refill_days]]+TableRefills3[[#This Row],[quantity_days]])</f>
        <v/>
      </c>
      <c r="H1952" t="str">
        <f>IF(TableRefills3[[#This Row],[prev_refill_end]]="","",TableRefills3[[#This Row],[refill_date]]-TableRefills3[[#This Row],[prev_refill_end]])</f>
        <v/>
      </c>
      <c r="I1952">
        <f>IF(TableRefills3[[#This Row],[gap_days]]="",0,IF(TableRefills3[[#This Row],[gap_days]]&gt;30,1,0))</f>
        <v>0</v>
      </c>
      <c r="J1952">
        <f>_xlfn.MAXIFS(TableRefills3[discountinuation_flag], TableRefills3[patient_id], A1952)</f>
        <v>0</v>
      </c>
      <c r="K1952" s="1">
        <f>_xlfn.MINIFS(C:C,A:A,TableRefills3[[#This Row],[patient_id]])</f>
        <v>45789</v>
      </c>
      <c r="L1952" s="1">
        <f>TableRefills3[[#This Row],[refill_date]]+TableRefills3[[#This Row],[quantity_days]]</f>
        <v>45817</v>
      </c>
    </row>
    <row r="1953" spans="1:12" x14ac:dyDescent="0.25">
      <c r="A1953" t="s">
        <v>437</v>
      </c>
      <c r="B1953" t="s">
        <v>3436</v>
      </c>
      <c r="C1953" s="1">
        <v>45815</v>
      </c>
      <c r="D1953" s="9">
        <f t="shared" si="60"/>
        <v>2</v>
      </c>
      <c r="E1953">
        <v>28</v>
      </c>
      <c r="F1953" s="1">
        <f t="shared" si="61"/>
        <v>45789</v>
      </c>
      <c r="G1953" s="1">
        <f>IF(TableRefills3[[#This Row],[prev_refill_days]]="","",TableRefills3[[#This Row],[prev_refill_days]]+TableRefills3[[#This Row],[quantity_days]])</f>
        <v>45817</v>
      </c>
      <c r="H1953">
        <f>IF(TableRefills3[[#This Row],[prev_refill_end]]="","",TableRefills3[[#This Row],[refill_date]]-TableRefills3[[#This Row],[prev_refill_end]])</f>
        <v>-2</v>
      </c>
      <c r="I1953">
        <f>IF(TableRefills3[[#This Row],[gap_days]]="",0,IF(TableRefills3[[#This Row],[gap_days]]&gt;30,1,0))</f>
        <v>0</v>
      </c>
      <c r="J1953">
        <f>_xlfn.MAXIFS(TableRefills3[discountinuation_flag], TableRefills3[patient_id], A1953)</f>
        <v>0</v>
      </c>
      <c r="K1953" s="1">
        <f>_xlfn.MINIFS(C:C,A:A,TableRefills3[[#This Row],[patient_id]])</f>
        <v>45789</v>
      </c>
      <c r="L1953" s="1">
        <f>TableRefills3[[#This Row],[refill_date]]+TableRefills3[[#This Row],[quantity_days]]</f>
        <v>45843</v>
      </c>
    </row>
    <row r="1954" spans="1:12" x14ac:dyDescent="0.25">
      <c r="A1954" t="s">
        <v>437</v>
      </c>
      <c r="B1954" t="s">
        <v>3436</v>
      </c>
      <c r="C1954" s="1">
        <v>45840</v>
      </c>
      <c r="D1954" s="9">
        <f t="shared" si="60"/>
        <v>3</v>
      </c>
      <c r="E1954">
        <v>28</v>
      </c>
      <c r="F1954" s="1">
        <f t="shared" si="61"/>
        <v>45815</v>
      </c>
      <c r="G1954" s="1">
        <f>IF(TableRefills3[[#This Row],[prev_refill_days]]="","",TableRefills3[[#This Row],[prev_refill_days]]+TableRefills3[[#This Row],[quantity_days]])</f>
        <v>45843</v>
      </c>
      <c r="H1954">
        <f>IF(TableRefills3[[#This Row],[prev_refill_end]]="","",TableRefills3[[#This Row],[refill_date]]-TableRefills3[[#This Row],[prev_refill_end]])</f>
        <v>-3</v>
      </c>
      <c r="I1954">
        <f>IF(TableRefills3[[#This Row],[gap_days]]="",0,IF(TableRefills3[[#This Row],[gap_days]]&gt;30,1,0))</f>
        <v>0</v>
      </c>
      <c r="J1954">
        <f>_xlfn.MAXIFS(TableRefills3[discountinuation_flag], TableRefills3[patient_id], A1954)</f>
        <v>0</v>
      </c>
      <c r="K1954" s="1">
        <f>_xlfn.MINIFS(C:C,A:A,TableRefills3[[#This Row],[patient_id]])</f>
        <v>45789</v>
      </c>
      <c r="L1954" s="1">
        <f>TableRefills3[[#This Row],[refill_date]]+TableRefills3[[#This Row],[quantity_days]]</f>
        <v>45868</v>
      </c>
    </row>
    <row r="1955" spans="1:12" x14ac:dyDescent="0.25">
      <c r="A1955" t="s">
        <v>437</v>
      </c>
      <c r="B1955" t="s">
        <v>3436</v>
      </c>
      <c r="C1955" s="1">
        <v>45870</v>
      </c>
      <c r="D1955" s="9">
        <f t="shared" si="60"/>
        <v>4</v>
      </c>
      <c r="E1955">
        <v>28</v>
      </c>
      <c r="F1955" s="1">
        <f t="shared" si="61"/>
        <v>45840</v>
      </c>
      <c r="G1955" s="1">
        <f>IF(TableRefills3[[#This Row],[prev_refill_days]]="","",TableRefills3[[#This Row],[prev_refill_days]]+TableRefills3[[#This Row],[quantity_days]])</f>
        <v>45868</v>
      </c>
      <c r="H1955">
        <f>IF(TableRefills3[[#This Row],[prev_refill_end]]="","",TableRefills3[[#This Row],[refill_date]]-TableRefills3[[#This Row],[prev_refill_end]])</f>
        <v>2</v>
      </c>
      <c r="I1955">
        <f>IF(TableRefills3[[#This Row],[gap_days]]="",0,IF(TableRefills3[[#This Row],[gap_days]]&gt;30,1,0))</f>
        <v>0</v>
      </c>
      <c r="J1955">
        <f>_xlfn.MAXIFS(TableRefills3[discountinuation_flag], TableRefills3[patient_id], A1955)</f>
        <v>0</v>
      </c>
      <c r="K1955" s="1">
        <f>_xlfn.MINIFS(C:C,A:A,TableRefills3[[#This Row],[patient_id]])</f>
        <v>45789</v>
      </c>
      <c r="L1955" s="1">
        <f>TableRefills3[[#This Row],[refill_date]]+TableRefills3[[#This Row],[quantity_days]]</f>
        <v>45898</v>
      </c>
    </row>
    <row r="1956" spans="1:12" x14ac:dyDescent="0.25">
      <c r="A1956" t="s">
        <v>437</v>
      </c>
      <c r="B1956" t="s">
        <v>3436</v>
      </c>
      <c r="C1956" s="1">
        <v>45901</v>
      </c>
      <c r="D1956" s="9">
        <f t="shared" si="60"/>
        <v>5</v>
      </c>
      <c r="E1956">
        <v>28</v>
      </c>
      <c r="F1956" s="1">
        <f t="shared" si="61"/>
        <v>45870</v>
      </c>
      <c r="G1956" s="1">
        <f>IF(TableRefills3[[#This Row],[prev_refill_days]]="","",TableRefills3[[#This Row],[prev_refill_days]]+TableRefills3[[#This Row],[quantity_days]])</f>
        <v>45898</v>
      </c>
      <c r="H1956">
        <f>IF(TableRefills3[[#This Row],[prev_refill_end]]="","",TableRefills3[[#This Row],[refill_date]]-TableRefills3[[#This Row],[prev_refill_end]])</f>
        <v>3</v>
      </c>
      <c r="I1956">
        <f>IF(TableRefills3[[#This Row],[gap_days]]="",0,IF(TableRefills3[[#This Row],[gap_days]]&gt;30,1,0))</f>
        <v>0</v>
      </c>
      <c r="J1956">
        <f>_xlfn.MAXIFS(TableRefills3[discountinuation_flag], TableRefills3[patient_id], A1956)</f>
        <v>0</v>
      </c>
      <c r="K1956" s="1">
        <f>_xlfn.MINIFS(C:C,A:A,TableRefills3[[#This Row],[patient_id]])</f>
        <v>45789</v>
      </c>
      <c r="L1956" s="1">
        <f>TableRefills3[[#This Row],[refill_date]]+TableRefills3[[#This Row],[quantity_days]]</f>
        <v>45929</v>
      </c>
    </row>
    <row r="1957" spans="1:12" x14ac:dyDescent="0.25">
      <c r="A1957" t="s">
        <v>437</v>
      </c>
      <c r="B1957" t="s">
        <v>3436</v>
      </c>
      <c r="C1957" s="1">
        <v>45928</v>
      </c>
      <c r="D1957" s="9">
        <f t="shared" si="60"/>
        <v>6</v>
      </c>
      <c r="E1957">
        <v>28</v>
      </c>
      <c r="F1957" s="1">
        <f t="shared" si="61"/>
        <v>45901</v>
      </c>
      <c r="G1957" s="1">
        <f>IF(TableRefills3[[#This Row],[prev_refill_days]]="","",TableRefills3[[#This Row],[prev_refill_days]]+TableRefills3[[#This Row],[quantity_days]])</f>
        <v>45929</v>
      </c>
      <c r="H1957">
        <f>IF(TableRefills3[[#This Row],[prev_refill_end]]="","",TableRefills3[[#This Row],[refill_date]]-TableRefills3[[#This Row],[prev_refill_end]])</f>
        <v>-1</v>
      </c>
      <c r="I1957">
        <f>IF(TableRefills3[[#This Row],[gap_days]]="",0,IF(TableRefills3[[#This Row],[gap_days]]&gt;30,1,0))</f>
        <v>0</v>
      </c>
      <c r="J1957">
        <f>_xlfn.MAXIFS(TableRefills3[discountinuation_flag], TableRefills3[patient_id], A1957)</f>
        <v>0</v>
      </c>
      <c r="K1957" s="1">
        <f>_xlfn.MINIFS(C:C,A:A,TableRefills3[[#This Row],[patient_id]])</f>
        <v>45789</v>
      </c>
      <c r="L1957" s="1">
        <f>TableRefills3[[#This Row],[refill_date]]+TableRefills3[[#This Row],[quantity_days]]</f>
        <v>45956</v>
      </c>
    </row>
    <row r="1958" spans="1:12" x14ac:dyDescent="0.25">
      <c r="A1958" t="s">
        <v>438</v>
      </c>
      <c r="B1958" t="s">
        <v>3443</v>
      </c>
      <c r="C1958" s="1">
        <v>45712</v>
      </c>
      <c r="D1958" s="9">
        <f t="shared" si="60"/>
        <v>1</v>
      </c>
      <c r="E1958">
        <v>28</v>
      </c>
      <c r="F1958" s="1" t="str">
        <f t="shared" si="61"/>
        <v/>
      </c>
      <c r="G1958" s="1" t="str">
        <f>IF(TableRefills3[[#This Row],[prev_refill_days]]="","",TableRefills3[[#This Row],[prev_refill_days]]+TableRefills3[[#This Row],[quantity_days]])</f>
        <v/>
      </c>
      <c r="H1958" t="str">
        <f>IF(TableRefills3[[#This Row],[prev_refill_end]]="","",TableRefills3[[#This Row],[refill_date]]-TableRefills3[[#This Row],[prev_refill_end]])</f>
        <v/>
      </c>
      <c r="I1958">
        <f>IF(TableRefills3[[#This Row],[gap_days]]="",0,IF(TableRefills3[[#This Row],[gap_days]]&gt;30,1,0))</f>
        <v>0</v>
      </c>
      <c r="J1958">
        <f>_xlfn.MAXIFS(TableRefills3[discountinuation_flag], TableRefills3[patient_id], A1958)</f>
        <v>0</v>
      </c>
      <c r="K1958" s="1">
        <f>_xlfn.MINIFS(C:C,A:A,TableRefills3[[#This Row],[patient_id]])</f>
        <v>45712</v>
      </c>
      <c r="L1958" s="1">
        <f>TableRefills3[[#This Row],[refill_date]]+TableRefills3[[#This Row],[quantity_days]]</f>
        <v>45740</v>
      </c>
    </row>
    <row r="1959" spans="1:12" x14ac:dyDescent="0.25">
      <c r="A1959" t="s">
        <v>438</v>
      </c>
      <c r="B1959" t="s">
        <v>3443</v>
      </c>
      <c r="C1959" s="1">
        <v>45737</v>
      </c>
      <c r="D1959" s="9">
        <f t="shared" si="60"/>
        <v>2</v>
      </c>
      <c r="E1959">
        <v>28</v>
      </c>
      <c r="F1959" s="1">
        <f t="shared" si="61"/>
        <v>45712</v>
      </c>
      <c r="G1959" s="1">
        <f>IF(TableRefills3[[#This Row],[prev_refill_days]]="","",TableRefills3[[#This Row],[prev_refill_days]]+TableRefills3[[#This Row],[quantity_days]])</f>
        <v>45740</v>
      </c>
      <c r="H1959">
        <f>IF(TableRefills3[[#This Row],[prev_refill_end]]="","",TableRefills3[[#This Row],[refill_date]]-TableRefills3[[#This Row],[prev_refill_end]])</f>
        <v>-3</v>
      </c>
      <c r="I1959">
        <f>IF(TableRefills3[[#This Row],[gap_days]]="",0,IF(TableRefills3[[#This Row],[gap_days]]&gt;30,1,0))</f>
        <v>0</v>
      </c>
      <c r="J1959">
        <f>_xlfn.MAXIFS(TableRefills3[discountinuation_flag], TableRefills3[patient_id], A1959)</f>
        <v>0</v>
      </c>
      <c r="K1959" s="1">
        <f>_xlfn.MINIFS(C:C,A:A,TableRefills3[[#This Row],[patient_id]])</f>
        <v>45712</v>
      </c>
      <c r="L1959" s="1">
        <f>TableRefills3[[#This Row],[refill_date]]+TableRefills3[[#This Row],[quantity_days]]</f>
        <v>45765</v>
      </c>
    </row>
    <row r="1960" spans="1:12" x14ac:dyDescent="0.25">
      <c r="A1960" t="s">
        <v>438</v>
      </c>
      <c r="B1960" t="s">
        <v>3443</v>
      </c>
      <c r="C1960" s="1">
        <v>45763</v>
      </c>
      <c r="D1960" s="9">
        <f t="shared" si="60"/>
        <v>3</v>
      </c>
      <c r="E1960">
        <v>28</v>
      </c>
      <c r="F1960" s="1">
        <f t="shared" si="61"/>
        <v>45737</v>
      </c>
      <c r="G1960" s="1">
        <f>IF(TableRefills3[[#This Row],[prev_refill_days]]="","",TableRefills3[[#This Row],[prev_refill_days]]+TableRefills3[[#This Row],[quantity_days]])</f>
        <v>45765</v>
      </c>
      <c r="H1960">
        <f>IF(TableRefills3[[#This Row],[prev_refill_end]]="","",TableRefills3[[#This Row],[refill_date]]-TableRefills3[[#This Row],[prev_refill_end]])</f>
        <v>-2</v>
      </c>
      <c r="I1960">
        <f>IF(TableRefills3[[#This Row],[gap_days]]="",0,IF(TableRefills3[[#This Row],[gap_days]]&gt;30,1,0))</f>
        <v>0</v>
      </c>
      <c r="J1960">
        <f>_xlfn.MAXIFS(TableRefills3[discountinuation_flag], TableRefills3[patient_id], A1960)</f>
        <v>0</v>
      </c>
      <c r="K1960" s="1">
        <f>_xlfn.MINIFS(C:C,A:A,TableRefills3[[#This Row],[patient_id]])</f>
        <v>45712</v>
      </c>
      <c r="L1960" s="1">
        <f>TableRefills3[[#This Row],[refill_date]]+TableRefills3[[#This Row],[quantity_days]]</f>
        <v>45791</v>
      </c>
    </row>
    <row r="1961" spans="1:12" x14ac:dyDescent="0.25">
      <c r="A1961" t="s">
        <v>438</v>
      </c>
      <c r="B1961" t="s">
        <v>3443</v>
      </c>
      <c r="C1961" s="1">
        <v>45793</v>
      </c>
      <c r="D1961" s="9">
        <f t="shared" si="60"/>
        <v>4</v>
      </c>
      <c r="E1961">
        <v>28</v>
      </c>
      <c r="F1961" s="1">
        <f t="shared" si="61"/>
        <v>45763</v>
      </c>
      <c r="G1961" s="1">
        <f>IF(TableRefills3[[#This Row],[prev_refill_days]]="","",TableRefills3[[#This Row],[prev_refill_days]]+TableRefills3[[#This Row],[quantity_days]])</f>
        <v>45791</v>
      </c>
      <c r="H1961">
        <f>IF(TableRefills3[[#This Row],[prev_refill_end]]="","",TableRefills3[[#This Row],[refill_date]]-TableRefills3[[#This Row],[prev_refill_end]])</f>
        <v>2</v>
      </c>
      <c r="I1961">
        <f>IF(TableRefills3[[#This Row],[gap_days]]="",0,IF(TableRefills3[[#This Row],[gap_days]]&gt;30,1,0))</f>
        <v>0</v>
      </c>
      <c r="J1961">
        <f>_xlfn.MAXIFS(TableRefills3[discountinuation_flag], TableRefills3[patient_id], A1961)</f>
        <v>0</v>
      </c>
      <c r="K1961" s="1">
        <f>_xlfn.MINIFS(C:C,A:A,TableRefills3[[#This Row],[patient_id]])</f>
        <v>45712</v>
      </c>
      <c r="L1961" s="1">
        <f>TableRefills3[[#This Row],[refill_date]]+TableRefills3[[#This Row],[quantity_days]]</f>
        <v>45821</v>
      </c>
    </row>
    <row r="1962" spans="1:12" x14ac:dyDescent="0.25">
      <c r="A1962" t="s">
        <v>438</v>
      </c>
      <c r="B1962" t="s">
        <v>3443</v>
      </c>
      <c r="C1962" s="1">
        <v>45824</v>
      </c>
      <c r="D1962" s="9">
        <f t="shared" si="60"/>
        <v>5</v>
      </c>
      <c r="E1962">
        <v>28</v>
      </c>
      <c r="F1962" s="1">
        <f t="shared" si="61"/>
        <v>45793</v>
      </c>
      <c r="G1962" s="1">
        <f>IF(TableRefills3[[#This Row],[prev_refill_days]]="","",TableRefills3[[#This Row],[prev_refill_days]]+TableRefills3[[#This Row],[quantity_days]])</f>
        <v>45821</v>
      </c>
      <c r="H1962">
        <f>IF(TableRefills3[[#This Row],[prev_refill_end]]="","",TableRefills3[[#This Row],[refill_date]]-TableRefills3[[#This Row],[prev_refill_end]])</f>
        <v>3</v>
      </c>
      <c r="I1962">
        <f>IF(TableRefills3[[#This Row],[gap_days]]="",0,IF(TableRefills3[[#This Row],[gap_days]]&gt;30,1,0))</f>
        <v>0</v>
      </c>
      <c r="J1962">
        <f>_xlfn.MAXIFS(TableRefills3[discountinuation_flag], TableRefills3[patient_id], A1962)</f>
        <v>0</v>
      </c>
      <c r="K1962" s="1">
        <f>_xlfn.MINIFS(C:C,A:A,TableRefills3[[#This Row],[patient_id]])</f>
        <v>45712</v>
      </c>
      <c r="L1962" s="1">
        <f>TableRefills3[[#This Row],[refill_date]]+TableRefills3[[#This Row],[quantity_days]]</f>
        <v>45852</v>
      </c>
    </row>
    <row r="1963" spans="1:12" x14ac:dyDescent="0.25">
      <c r="A1963" t="s">
        <v>439</v>
      </c>
      <c r="B1963" t="s">
        <v>3449</v>
      </c>
      <c r="C1963" s="1">
        <v>45705</v>
      </c>
      <c r="D1963" s="9">
        <f t="shared" si="60"/>
        <v>1</v>
      </c>
      <c r="E1963">
        <v>30</v>
      </c>
      <c r="F1963" s="1" t="str">
        <f t="shared" si="61"/>
        <v/>
      </c>
      <c r="G1963" s="1" t="str">
        <f>IF(TableRefills3[[#This Row],[prev_refill_days]]="","",TableRefills3[[#This Row],[prev_refill_days]]+TableRefills3[[#This Row],[quantity_days]])</f>
        <v/>
      </c>
      <c r="H1963" t="str">
        <f>IF(TableRefills3[[#This Row],[prev_refill_end]]="","",TableRefills3[[#This Row],[refill_date]]-TableRefills3[[#This Row],[prev_refill_end]])</f>
        <v/>
      </c>
      <c r="I1963">
        <f>IF(TableRefills3[[#This Row],[gap_days]]="",0,IF(TableRefills3[[#This Row],[gap_days]]&gt;30,1,0))</f>
        <v>0</v>
      </c>
      <c r="J1963">
        <f>_xlfn.MAXIFS(TableRefills3[discountinuation_flag], TableRefills3[patient_id], A1963)</f>
        <v>0</v>
      </c>
      <c r="K1963" s="1">
        <f>_xlfn.MINIFS(C:C,A:A,TableRefills3[[#This Row],[patient_id]])</f>
        <v>45705</v>
      </c>
      <c r="L1963" s="1">
        <f>TableRefills3[[#This Row],[refill_date]]+TableRefills3[[#This Row],[quantity_days]]</f>
        <v>45735</v>
      </c>
    </row>
    <row r="1964" spans="1:12" x14ac:dyDescent="0.25">
      <c r="A1964" t="s">
        <v>439</v>
      </c>
      <c r="B1964" t="s">
        <v>3449</v>
      </c>
      <c r="C1964" s="1">
        <v>45734</v>
      </c>
      <c r="D1964" s="9">
        <f t="shared" si="60"/>
        <v>2</v>
      </c>
      <c r="E1964">
        <v>30</v>
      </c>
      <c r="F1964" s="1">
        <f t="shared" si="61"/>
        <v>45705</v>
      </c>
      <c r="G1964" s="1">
        <f>IF(TableRefills3[[#This Row],[prev_refill_days]]="","",TableRefills3[[#This Row],[prev_refill_days]]+TableRefills3[[#This Row],[quantity_days]])</f>
        <v>45735</v>
      </c>
      <c r="H1964">
        <f>IF(TableRefills3[[#This Row],[prev_refill_end]]="","",TableRefills3[[#This Row],[refill_date]]-TableRefills3[[#This Row],[prev_refill_end]])</f>
        <v>-1</v>
      </c>
      <c r="I1964">
        <f>IF(TableRefills3[[#This Row],[gap_days]]="",0,IF(TableRefills3[[#This Row],[gap_days]]&gt;30,1,0))</f>
        <v>0</v>
      </c>
      <c r="J1964">
        <f>_xlfn.MAXIFS(TableRefills3[discountinuation_flag], TableRefills3[patient_id], A1964)</f>
        <v>0</v>
      </c>
      <c r="K1964" s="1">
        <f>_xlfn.MINIFS(C:C,A:A,TableRefills3[[#This Row],[patient_id]])</f>
        <v>45705</v>
      </c>
      <c r="L1964" s="1">
        <f>TableRefills3[[#This Row],[refill_date]]+TableRefills3[[#This Row],[quantity_days]]</f>
        <v>45764</v>
      </c>
    </row>
    <row r="1965" spans="1:12" x14ac:dyDescent="0.25">
      <c r="A1965" t="s">
        <v>439</v>
      </c>
      <c r="B1965" t="s">
        <v>3449</v>
      </c>
      <c r="C1965" s="1">
        <v>45765</v>
      </c>
      <c r="D1965" s="9">
        <f t="shared" si="60"/>
        <v>3</v>
      </c>
      <c r="E1965">
        <v>30</v>
      </c>
      <c r="F1965" s="1">
        <f t="shared" si="61"/>
        <v>45734</v>
      </c>
      <c r="G1965" s="1">
        <f>IF(TableRefills3[[#This Row],[prev_refill_days]]="","",TableRefills3[[#This Row],[prev_refill_days]]+TableRefills3[[#This Row],[quantity_days]])</f>
        <v>45764</v>
      </c>
      <c r="H1965">
        <f>IF(TableRefills3[[#This Row],[prev_refill_end]]="","",TableRefills3[[#This Row],[refill_date]]-TableRefills3[[#This Row],[prev_refill_end]])</f>
        <v>1</v>
      </c>
      <c r="I1965">
        <f>IF(TableRefills3[[#This Row],[gap_days]]="",0,IF(TableRefills3[[#This Row],[gap_days]]&gt;30,1,0))</f>
        <v>0</v>
      </c>
      <c r="J1965">
        <f>_xlfn.MAXIFS(TableRefills3[discountinuation_flag], TableRefills3[patient_id], A1965)</f>
        <v>0</v>
      </c>
      <c r="K1965" s="1">
        <f>_xlfn.MINIFS(C:C,A:A,TableRefills3[[#This Row],[patient_id]])</f>
        <v>45705</v>
      </c>
      <c r="L1965" s="1">
        <f>TableRefills3[[#This Row],[refill_date]]+TableRefills3[[#This Row],[quantity_days]]</f>
        <v>45795</v>
      </c>
    </row>
    <row r="1966" spans="1:12" x14ac:dyDescent="0.25">
      <c r="A1966" t="s">
        <v>439</v>
      </c>
      <c r="B1966" t="s">
        <v>3449</v>
      </c>
      <c r="C1966" s="1">
        <v>45794</v>
      </c>
      <c r="D1966" s="9">
        <f t="shared" si="60"/>
        <v>4</v>
      </c>
      <c r="E1966">
        <v>30</v>
      </c>
      <c r="F1966" s="1">
        <f t="shared" si="61"/>
        <v>45765</v>
      </c>
      <c r="G1966" s="1">
        <f>IF(TableRefills3[[#This Row],[prev_refill_days]]="","",TableRefills3[[#This Row],[prev_refill_days]]+TableRefills3[[#This Row],[quantity_days]])</f>
        <v>45795</v>
      </c>
      <c r="H1966">
        <f>IF(TableRefills3[[#This Row],[prev_refill_end]]="","",TableRefills3[[#This Row],[refill_date]]-TableRefills3[[#This Row],[prev_refill_end]])</f>
        <v>-1</v>
      </c>
      <c r="I1966">
        <f>IF(TableRefills3[[#This Row],[gap_days]]="",0,IF(TableRefills3[[#This Row],[gap_days]]&gt;30,1,0))</f>
        <v>0</v>
      </c>
      <c r="J1966">
        <f>_xlfn.MAXIFS(TableRefills3[discountinuation_flag], TableRefills3[patient_id], A1966)</f>
        <v>0</v>
      </c>
      <c r="K1966" s="1">
        <f>_xlfn.MINIFS(C:C,A:A,TableRefills3[[#This Row],[patient_id]])</f>
        <v>45705</v>
      </c>
      <c r="L1966" s="1">
        <f>TableRefills3[[#This Row],[refill_date]]+TableRefills3[[#This Row],[quantity_days]]</f>
        <v>45824</v>
      </c>
    </row>
    <row r="1967" spans="1:12" x14ac:dyDescent="0.25">
      <c r="A1967" t="s">
        <v>439</v>
      </c>
      <c r="B1967" t="s">
        <v>3449</v>
      </c>
      <c r="C1967" s="1">
        <v>45823</v>
      </c>
      <c r="D1967" s="9">
        <f t="shared" si="60"/>
        <v>5</v>
      </c>
      <c r="E1967">
        <v>30</v>
      </c>
      <c r="F1967" s="1">
        <f t="shared" si="61"/>
        <v>45794</v>
      </c>
      <c r="G1967" s="1">
        <f>IF(TableRefills3[[#This Row],[prev_refill_days]]="","",TableRefills3[[#This Row],[prev_refill_days]]+TableRefills3[[#This Row],[quantity_days]])</f>
        <v>45824</v>
      </c>
      <c r="H1967">
        <f>IF(TableRefills3[[#This Row],[prev_refill_end]]="","",TableRefills3[[#This Row],[refill_date]]-TableRefills3[[#This Row],[prev_refill_end]])</f>
        <v>-1</v>
      </c>
      <c r="I1967">
        <f>IF(TableRefills3[[#This Row],[gap_days]]="",0,IF(TableRefills3[[#This Row],[gap_days]]&gt;30,1,0))</f>
        <v>0</v>
      </c>
      <c r="J1967">
        <f>_xlfn.MAXIFS(TableRefills3[discountinuation_flag], TableRefills3[patient_id], A1967)</f>
        <v>0</v>
      </c>
      <c r="K1967" s="1">
        <f>_xlfn.MINIFS(C:C,A:A,TableRefills3[[#This Row],[patient_id]])</f>
        <v>45705</v>
      </c>
      <c r="L1967" s="1">
        <f>TableRefills3[[#This Row],[refill_date]]+TableRefills3[[#This Row],[quantity_days]]</f>
        <v>45853</v>
      </c>
    </row>
    <row r="1968" spans="1:12" x14ac:dyDescent="0.25">
      <c r="A1968" t="s">
        <v>439</v>
      </c>
      <c r="B1968" t="s">
        <v>3449</v>
      </c>
      <c r="C1968" s="1">
        <v>45850</v>
      </c>
      <c r="D1968" s="9">
        <f t="shared" si="60"/>
        <v>6</v>
      </c>
      <c r="E1968">
        <v>30</v>
      </c>
      <c r="F1968" s="1">
        <f t="shared" si="61"/>
        <v>45823</v>
      </c>
      <c r="G1968" s="1">
        <f>IF(TableRefills3[[#This Row],[prev_refill_days]]="","",TableRefills3[[#This Row],[prev_refill_days]]+TableRefills3[[#This Row],[quantity_days]])</f>
        <v>45853</v>
      </c>
      <c r="H1968">
        <f>IF(TableRefills3[[#This Row],[prev_refill_end]]="","",TableRefills3[[#This Row],[refill_date]]-TableRefills3[[#This Row],[prev_refill_end]])</f>
        <v>-3</v>
      </c>
      <c r="I1968">
        <f>IF(TableRefills3[[#This Row],[gap_days]]="",0,IF(TableRefills3[[#This Row],[gap_days]]&gt;30,1,0))</f>
        <v>0</v>
      </c>
      <c r="J1968">
        <f>_xlfn.MAXIFS(TableRefills3[discountinuation_flag], TableRefills3[patient_id], A1968)</f>
        <v>0</v>
      </c>
      <c r="K1968" s="1">
        <f>_xlfn.MINIFS(C:C,A:A,TableRefills3[[#This Row],[patient_id]])</f>
        <v>45705</v>
      </c>
      <c r="L1968" s="1">
        <f>TableRefills3[[#This Row],[refill_date]]+TableRefills3[[#This Row],[quantity_days]]</f>
        <v>45880</v>
      </c>
    </row>
    <row r="1969" spans="1:12" x14ac:dyDescent="0.25">
      <c r="A1969" t="s">
        <v>440</v>
      </c>
      <c r="B1969" t="s">
        <v>3456</v>
      </c>
      <c r="C1969" s="1">
        <v>45750</v>
      </c>
      <c r="D1969" s="9">
        <f t="shared" si="60"/>
        <v>1</v>
      </c>
      <c r="E1969">
        <v>21</v>
      </c>
      <c r="F1969" s="1" t="str">
        <f t="shared" si="61"/>
        <v/>
      </c>
      <c r="G1969" s="1" t="str">
        <f>IF(TableRefills3[[#This Row],[prev_refill_days]]="","",TableRefills3[[#This Row],[prev_refill_days]]+TableRefills3[[#This Row],[quantity_days]])</f>
        <v/>
      </c>
      <c r="H1969" t="str">
        <f>IF(TableRefills3[[#This Row],[prev_refill_end]]="","",TableRefills3[[#This Row],[refill_date]]-TableRefills3[[#This Row],[prev_refill_end]])</f>
        <v/>
      </c>
      <c r="I1969">
        <f>IF(TableRefills3[[#This Row],[gap_days]]="",0,IF(TableRefills3[[#This Row],[gap_days]]&gt;30,1,0))</f>
        <v>0</v>
      </c>
      <c r="J1969">
        <f>_xlfn.MAXIFS(TableRefills3[discountinuation_flag], TableRefills3[patient_id], A1969)</f>
        <v>0</v>
      </c>
      <c r="K1969" s="1">
        <f>_xlfn.MINIFS(C:C,A:A,TableRefills3[[#This Row],[patient_id]])</f>
        <v>45750</v>
      </c>
      <c r="L1969" s="1">
        <f>TableRefills3[[#This Row],[refill_date]]+TableRefills3[[#This Row],[quantity_days]]</f>
        <v>45771</v>
      </c>
    </row>
    <row r="1970" spans="1:12" x14ac:dyDescent="0.25">
      <c r="A1970" t="s">
        <v>440</v>
      </c>
      <c r="B1970" t="s">
        <v>3456</v>
      </c>
      <c r="C1970" s="1">
        <v>45768</v>
      </c>
      <c r="D1970" s="9">
        <f t="shared" si="60"/>
        <v>2</v>
      </c>
      <c r="E1970">
        <v>21</v>
      </c>
      <c r="F1970" s="1">
        <f t="shared" si="61"/>
        <v>45750</v>
      </c>
      <c r="G1970" s="1">
        <f>IF(TableRefills3[[#This Row],[prev_refill_days]]="","",TableRefills3[[#This Row],[prev_refill_days]]+TableRefills3[[#This Row],[quantity_days]])</f>
        <v>45771</v>
      </c>
      <c r="H1970">
        <f>IF(TableRefills3[[#This Row],[prev_refill_end]]="","",TableRefills3[[#This Row],[refill_date]]-TableRefills3[[#This Row],[prev_refill_end]])</f>
        <v>-3</v>
      </c>
      <c r="I1970">
        <f>IF(TableRefills3[[#This Row],[gap_days]]="",0,IF(TableRefills3[[#This Row],[gap_days]]&gt;30,1,0))</f>
        <v>0</v>
      </c>
      <c r="J1970">
        <f>_xlfn.MAXIFS(TableRefills3[discountinuation_flag], TableRefills3[patient_id], A1970)</f>
        <v>0</v>
      </c>
      <c r="K1970" s="1">
        <f>_xlfn.MINIFS(C:C,A:A,TableRefills3[[#This Row],[patient_id]])</f>
        <v>45750</v>
      </c>
      <c r="L1970" s="1">
        <f>TableRefills3[[#This Row],[refill_date]]+TableRefills3[[#This Row],[quantity_days]]</f>
        <v>45789</v>
      </c>
    </row>
    <row r="1971" spans="1:12" x14ac:dyDescent="0.25">
      <c r="A1971" t="s">
        <v>440</v>
      </c>
      <c r="B1971" t="s">
        <v>3456</v>
      </c>
      <c r="C1971" s="1">
        <v>45789</v>
      </c>
      <c r="D1971" s="9">
        <f t="shared" si="60"/>
        <v>3</v>
      </c>
      <c r="E1971">
        <v>21</v>
      </c>
      <c r="F1971" s="1">
        <f t="shared" si="61"/>
        <v>45768</v>
      </c>
      <c r="G1971" s="1">
        <f>IF(TableRefills3[[#This Row],[prev_refill_days]]="","",TableRefills3[[#This Row],[prev_refill_days]]+TableRefills3[[#This Row],[quantity_days]])</f>
        <v>45789</v>
      </c>
      <c r="H1971">
        <f>IF(TableRefills3[[#This Row],[prev_refill_end]]="","",TableRefills3[[#This Row],[refill_date]]-TableRefills3[[#This Row],[prev_refill_end]])</f>
        <v>0</v>
      </c>
      <c r="I1971">
        <f>IF(TableRefills3[[#This Row],[gap_days]]="",0,IF(TableRefills3[[#This Row],[gap_days]]&gt;30,1,0))</f>
        <v>0</v>
      </c>
      <c r="J1971">
        <f>_xlfn.MAXIFS(TableRefills3[discountinuation_flag], TableRefills3[patient_id], A1971)</f>
        <v>0</v>
      </c>
      <c r="K1971" s="1">
        <f>_xlfn.MINIFS(C:C,A:A,TableRefills3[[#This Row],[patient_id]])</f>
        <v>45750</v>
      </c>
      <c r="L1971" s="1">
        <f>TableRefills3[[#This Row],[refill_date]]+TableRefills3[[#This Row],[quantity_days]]</f>
        <v>45810</v>
      </c>
    </row>
    <row r="1972" spans="1:12" x14ac:dyDescent="0.25">
      <c r="A1972" t="s">
        <v>440</v>
      </c>
      <c r="B1972" t="s">
        <v>3456</v>
      </c>
      <c r="C1972" s="1">
        <v>45808</v>
      </c>
      <c r="D1972" s="9">
        <f t="shared" si="60"/>
        <v>4</v>
      </c>
      <c r="E1972">
        <v>21</v>
      </c>
      <c r="F1972" s="1">
        <f t="shared" si="61"/>
        <v>45789</v>
      </c>
      <c r="G1972" s="1">
        <f>IF(TableRefills3[[#This Row],[prev_refill_days]]="","",TableRefills3[[#This Row],[prev_refill_days]]+TableRefills3[[#This Row],[quantity_days]])</f>
        <v>45810</v>
      </c>
      <c r="H1972">
        <f>IF(TableRefills3[[#This Row],[prev_refill_end]]="","",TableRefills3[[#This Row],[refill_date]]-TableRefills3[[#This Row],[prev_refill_end]])</f>
        <v>-2</v>
      </c>
      <c r="I1972">
        <f>IF(TableRefills3[[#This Row],[gap_days]]="",0,IF(TableRefills3[[#This Row],[gap_days]]&gt;30,1,0))</f>
        <v>0</v>
      </c>
      <c r="J1972">
        <f>_xlfn.MAXIFS(TableRefills3[discountinuation_flag], TableRefills3[patient_id], A1972)</f>
        <v>0</v>
      </c>
      <c r="K1972" s="1">
        <f>_xlfn.MINIFS(C:C,A:A,TableRefills3[[#This Row],[patient_id]])</f>
        <v>45750</v>
      </c>
      <c r="L1972" s="1">
        <f>TableRefills3[[#This Row],[refill_date]]+TableRefills3[[#This Row],[quantity_days]]</f>
        <v>45829</v>
      </c>
    </row>
    <row r="1973" spans="1:12" x14ac:dyDescent="0.25">
      <c r="A1973" t="s">
        <v>440</v>
      </c>
      <c r="B1973" t="s">
        <v>3456</v>
      </c>
      <c r="C1973" s="1">
        <v>45830</v>
      </c>
      <c r="D1973" s="9">
        <f t="shared" si="60"/>
        <v>5</v>
      </c>
      <c r="E1973">
        <v>21</v>
      </c>
      <c r="F1973" s="1">
        <f t="shared" si="61"/>
        <v>45808</v>
      </c>
      <c r="G1973" s="1">
        <f>IF(TableRefills3[[#This Row],[prev_refill_days]]="","",TableRefills3[[#This Row],[prev_refill_days]]+TableRefills3[[#This Row],[quantity_days]])</f>
        <v>45829</v>
      </c>
      <c r="H1973">
        <f>IF(TableRefills3[[#This Row],[prev_refill_end]]="","",TableRefills3[[#This Row],[refill_date]]-TableRefills3[[#This Row],[prev_refill_end]])</f>
        <v>1</v>
      </c>
      <c r="I1973">
        <f>IF(TableRefills3[[#This Row],[gap_days]]="",0,IF(TableRefills3[[#This Row],[gap_days]]&gt;30,1,0))</f>
        <v>0</v>
      </c>
      <c r="J1973">
        <f>_xlfn.MAXIFS(TableRefills3[discountinuation_flag], TableRefills3[patient_id], A1973)</f>
        <v>0</v>
      </c>
      <c r="K1973" s="1">
        <f>_xlfn.MINIFS(C:C,A:A,TableRefills3[[#This Row],[patient_id]])</f>
        <v>45750</v>
      </c>
      <c r="L1973" s="1">
        <f>TableRefills3[[#This Row],[refill_date]]+TableRefills3[[#This Row],[quantity_days]]</f>
        <v>45851</v>
      </c>
    </row>
    <row r="1974" spans="1:12" x14ac:dyDescent="0.25">
      <c r="A1974" t="s">
        <v>440</v>
      </c>
      <c r="B1974" t="s">
        <v>3456</v>
      </c>
      <c r="C1974" s="1">
        <v>45849</v>
      </c>
      <c r="D1974" s="9">
        <f t="shared" si="60"/>
        <v>6</v>
      </c>
      <c r="E1974">
        <v>21</v>
      </c>
      <c r="F1974" s="1">
        <f t="shared" si="61"/>
        <v>45830</v>
      </c>
      <c r="G1974" s="1">
        <f>IF(TableRefills3[[#This Row],[prev_refill_days]]="","",TableRefills3[[#This Row],[prev_refill_days]]+TableRefills3[[#This Row],[quantity_days]])</f>
        <v>45851</v>
      </c>
      <c r="H1974">
        <f>IF(TableRefills3[[#This Row],[prev_refill_end]]="","",TableRefills3[[#This Row],[refill_date]]-TableRefills3[[#This Row],[prev_refill_end]])</f>
        <v>-2</v>
      </c>
      <c r="I1974">
        <f>IF(TableRefills3[[#This Row],[gap_days]]="",0,IF(TableRefills3[[#This Row],[gap_days]]&gt;30,1,0))</f>
        <v>0</v>
      </c>
      <c r="J1974">
        <f>_xlfn.MAXIFS(TableRefills3[discountinuation_flag], TableRefills3[patient_id], A1974)</f>
        <v>0</v>
      </c>
      <c r="K1974" s="1">
        <f>_xlfn.MINIFS(C:C,A:A,TableRefills3[[#This Row],[patient_id]])</f>
        <v>45750</v>
      </c>
      <c r="L1974" s="1">
        <f>TableRefills3[[#This Row],[refill_date]]+TableRefills3[[#This Row],[quantity_days]]</f>
        <v>45870</v>
      </c>
    </row>
    <row r="1975" spans="1:12" x14ac:dyDescent="0.25">
      <c r="A1975" t="s">
        <v>441</v>
      </c>
      <c r="B1975" t="s">
        <v>3463</v>
      </c>
      <c r="C1975" s="1">
        <v>45827</v>
      </c>
      <c r="D1975" s="9">
        <f t="shared" si="60"/>
        <v>1</v>
      </c>
      <c r="E1975">
        <v>28</v>
      </c>
      <c r="F1975" s="1" t="str">
        <f t="shared" si="61"/>
        <v/>
      </c>
      <c r="G1975" s="1" t="str">
        <f>IF(TableRefills3[[#This Row],[prev_refill_days]]="","",TableRefills3[[#This Row],[prev_refill_days]]+TableRefills3[[#This Row],[quantity_days]])</f>
        <v/>
      </c>
      <c r="H1975" t="str">
        <f>IF(TableRefills3[[#This Row],[prev_refill_end]]="","",TableRefills3[[#This Row],[refill_date]]-TableRefills3[[#This Row],[prev_refill_end]])</f>
        <v/>
      </c>
      <c r="I1975">
        <f>IF(TableRefills3[[#This Row],[gap_days]]="",0,IF(TableRefills3[[#This Row],[gap_days]]&gt;30,1,0))</f>
        <v>0</v>
      </c>
      <c r="J1975">
        <f>_xlfn.MAXIFS(TableRefills3[discountinuation_flag], TableRefills3[patient_id], A1975)</f>
        <v>0</v>
      </c>
      <c r="K1975" s="1">
        <f>_xlfn.MINIFS(C:C,A:A,TableRefills3[[#This Row],[patient_id]])</f>
        <v>45827</v>
      </c>
      <c r="L1975" s="1">
        <f>TableRefills3[[#This Row],[refill_date]]+TableRefills3[[#This Row],[quantity_days]]</f>
        <v>45855</v>
      </c>
    </row>
    <row r="1976" spans="1:12" x14ac:dyDescent="0.25">
      <c r="A1976" t="s">
        <v>441</v>
      </c>
      <c r="B1976" t="s">
        <v>3463</v>
      </c>
      <c r="C1976" s="1">
        <v>45858</v>
      </c>
      <c r="D1976" s="9">
        <f t="shared" si="60"/>
        <v>2</v>
      </c>
      <c r="E1976">
        <v>28</v>
      </c>
      <c r="F1976" s="1">
        <f t="shared" si="61"/>
        <v>45827</v>
      </c>
      <c r="G1976" s="1">
        <f>IF(TableRefills3[[#This Row],[prev_refill_days]]="","",TableRefills3[[#This Row],[prev_refill_days]]+TableRefills3[[#This Row],[quantity_days]])</f>
        <v>45855</v>
      </c>
      <c r="H1976">
        <f>IF(TableRefills3[[#This Row],[prev_refill_end]]="","",TableRefills3[[#This Row],[refill_date]]-TableRefills3[[#This Row],[prev_refill_end]])</f>
        <v>3</v>
      </c>
      <c r="I1976">
        <f>IF(TableRefills3[[#This Row],[gap_days]]="",0,IF(TableRefills3[[#This Row],[gap_days]]&gt;30,1,0))</f>
        <v>0</v>
      </c>
      <c r="J1976">
        <f>_xlfn.MAXIFS(TableRefills3[discountinuation_flag], TableRefills3[patient_id], A1976)</f>
        <v>0</v>
      </c>
      <c r="K1976" s="1">
        <f>_xlfn.MINIFS(C:C,A:A,TableRefills3[[#This Row],[patient_id]])</f>
        <v>45827</v>
      </c>
      <c r="L1976" s="1">
        <f>TableRefills3[[#This Row],[refill_date]]+TableRefills3[[#This Row],[quantity_days]]</f>
        <v>45886</v>
      </c>
    </row>
    <row r="1977" spans="1:12" x14ac:dyDescent="0.25">
      <c r="A1977" t="s">
        <v>441</v>
      </c>
      <c r="B1977" t="s">
        <v>3463</v>
      </c>
      <c r="C1977" s="1">
        <v>45884</v>
      </c>
      <c r="D1977" s="9">
        <f t="shared" si="60"/>
        <v>3</v>
      </c>
      <c r="E1977">
        <v>28</v>
      </c>
      <c r="F1977" s="1">
        <f t="shared" si="61"/>
        <v>45858</v>
      </c>
      <c r="G1977" s="1">
        <f>IF(TableRefills3[[#This Row],[prev_refill_days]]="","",TableRefills3[[#This Row],[prev_refill_days]]+TableRefills3[[#This Row],[quantity_days]])</f>
        <v>45886</v>
      </c>
      <c r="H1977">
        <f>IF(TableRefills3[[#This Row],[prev_refill_end]]="","",TableRefills3[[#This Row],[refill_date]]-TableRefills3[[#This Row],[prev_refill_end]])</f>
        <v>-2</v>
      </c>
      <c r="I1977">
        <f>IF(TableRefills3[[#This Row],[gap_days]]="",0,IF(TableRefills3[[#This Row],[gap_days]]&gt;30,1,0))</f>
        <v>0</v>
      </c>
      <c r="J1977">
        <f>_xlfn.MAXIFS(TableRefills3[discountinuation_flag], TableRefills3[patient_id], A1977)</f>
        <v>0</v>
      </c>
      <c r="K1977" s="1">
        <f>_xlfn.MINIFS(C:C,A:A,TableRefills3[[#This Row],[patient_id]])</f>
        <v>45827</v>
      </c>
      <c r="L1977" s="1">
        <f>TableRefills3[[#This Row],[refill_date]]+TableRefills3[[#This Row],[quantity_days]]</f>
        <v>45912</v>
      </c>
    </row>
    <row r="1978" spans="1:12" x14ac:dyDescent="0.25">
      <c r="A1978" t="s">
        <v>442</v>
      </c>
      <c r="B1978" t="s">
        <v>3467</v>
      </c>
      <c r="C1978" s="1">
        <v>45764</v>
      </c>
      <c r="D1978" s="9">
        <f t="shared" si="60"/>
        <v>1</v>
      </c>
      <c r="E1978">
        <v>28</v>
      </c>
      <c r="F1978" s="1" t="str">
        <f t="shared" si="61"/>
        <v/>
      </c>
      <c r="G1978" s="1" t="str">
        <f>IF(TableRefills3[[#This Row],[prev_refill_days]]="","",TableRefills3[[#This Row],[prev_refill_days]]+TableRefills3[[#This Row],[quantity_days]])</f>
        <v/>
      </c>
      <c r="H1978" t="str">
        <f>IF(TableRefills3[[#This Row],[prev_refill_end]]="","",TableRefills3[[#This Row],[refill_date]]-TableRefills3[[#This Row],[prev_refill_end]])</f>
        <v/>
      </c>
      <c r="I1978">
        <f>IF(TableRefills3[[#This Row],[gap_days]]="",0,IF(TableRefills3[[#This Row],[gap_days]]&gt;30,1,0))</f>
        <v>0</v>
      </c>
      <c r="J1978">
        <f>_xlfn.MAXIFS(TableRefills3[discountinuation_flag], TableRefills3[patient_id], A1978)</f>
        <v>0</v>
      </c>
      <c r="K1978" s="1">
        <f>_xlfn.MINIFS(C:C,A:A,TableRefills3[[#This Row],[patient_id]])</f>
        <v>45764</v>
      </c>
      <c r="L1978" s="1">
        <f>TableRefills3[[#This Row],[refill_date]]+TableRefills3[[#This Row],[quantity_days]]</f>
        <v>45792</v>
      </c>
    </row>
    <row r="1979" spans="1:12" x14ac:dyDescent="0.25">
      <c r="A1979" t="s">
        <v>442</v>
      </c>
      <c r="B1979" t="s">
        <v>3467</v>
      </c>
      <c r="C1979" s="1">
        <v>45792</v>
      </c>
      <c r="D1979" s="9">
        <f t="shared" si="60"/>
        <v>2</v>
      </c>
      <c r="E1979">
        <v>28</v>
      </c>
      <c r="F1979" s="1">
        <f t="shared" si="61"/>
        <v>45764</v>
      </c>
      <c r="G1979" s="1">
        <f>IF(TableRefills3[[#This Row],[prev_refill_days]]="","",TableRefills3[[#This Row],[prev_refill_days]]+TableRefills3[[#This Row],[quantity_days]])</f>
        <v>45792</v>
      </c>
      <c r="H1979">
        <f>IF(TableRefills3[[#This Row],[prev_refill_end]]="","",TableRefills3[[#This Row],[refill_date]]-TableRefills3[[#This Row],[prev_refill_end]])</f>
        <v>0</v>
      </c>
      <c r="I1979">
        <f>IF(TableRefills3[[#This Row],[gap_days]]="",0,IF(TableRefills3[[#This Row],[gap_days]]&gt;30,1,0))</f>
        <v>0</v>
      </c>
      <c r="J1979">
        <f>_xlfn.MAXIFS(TableRefills3[discountinuation_flag], TableRefills3[patient_id], A1979)</f>
        <v>0</v>
      </c>
      <c r="K1979" s="1">
        <f>_xlfn.MINIFS(C:C,A:A,TableRefills3[[#This Row],[patient_id]])</f>
        <v>45764</v>
      </c>
      <c r="L1979" s="1">
        <f>TableRefills3[[#This Row],[refill_date]]+TableRefills3[[#This Row],[quantity_days]]</f>
        <v>45820</v>
      </c>
    </row>
    <row r="1980" spans="1:12" x14ac:dyDescent="0.25">
      <c r="A1980" t="s">
        <v>442</v>
      </c>
      <c r="B1980" t="s">
        <v>3467</v>
      </c>
      <c r="C1980" s="1">
        <v>45821</v>
      </c>
      <c r="D1980" s="9">
        <f t="shared" si="60"/>
        <v>3</v>
      </c>
      <c r="E1980">
        <v>28</v>
      </c>
      <c r="F1980" s="1">
        <f t="shared" si="61"/>
        <v>45792</v>
      </c>
      <c r="G1980" s="1">
        <f>IF(TableRefills3[[#This Row],[prev_refill_days]]="","",TableRefills3[[#This Row],[prev_refill_days]]+TableRefills3[[#This Row],[quantity_days]])</f>
        <v>45820</v>
      </c>
      <c r="H1980">
        <f>IF(TableRefills3[[#This Row],[prev_refill_end]]="","",TableRefills3[[#This Row],[refill_date]]-TableRefills3[[#This Row],[prev_refill_end]])</f>
        <v>1</v>
      </c>
      <c r="I1980">
        <f>IF(TableRefills3[[#This Row],[gap_days]]="",0,IF(TableRefills3[[#This Row],[gap_days]]&gt;30,1,0))</f>
        <v>0</v>
      </c>
      <c r="J1980">
        <f>_xlfn.MAXIFS(TableRefills3[discountinuation_flag], TableRefills3[patient_id], A1980)</f>
        <v>0</v>
      </c>
      <c r="K1980" s="1">
        <f>_xlfn.MINIFS(C:C,A:A,TableRefills3[[#This Row],[patient_id]])</f>
        <v>45764</v>
      </c>
      <c r="L1980" s="1">
        <f>TableRefills3[[#This Row],[refill_date]]+TableRefills3[[#This Row],[quantity_days]]</f>
        <v>45849</v>
      </c>
    </row>
    <row r="1981" spans="1:12" x14ac:dyDescent="0.25">
      <c r="A1981" t="s">
        <v>442</v>
      </c>
      <c r="B1981" t="s">
        <v>3467</v>
      </c>
      <c r="C1981" s="1">
        <v>45846</v>
      </c>
      <c r="D1981" s="9">
        <f t="shared" si="60"/>
        <v>4</v>
      </c>
      <c r="E1981">
        <v>28</v>
      </c>
      <c r="F1981" s="1">
        <f t="shared" si="61"/>
        <v>45821</v>
      </c>
      <c r="G1981" s="1">
        <f>IF(TableRefills3[[#This Row],[prev_refill_days]]="","",TableRefills3[[#This Row],[prev_refill_days]]+TableRefills3[[#This Row],[quantity_days]])</f>
        <v>45849</v>
      </c>
      <c r="H1981">
        <f>IF(TableRefills3[[#This Row],[prev_refill_end]]="","",TableRefills3[[#This Row],[refill_date]]-TableRefills3[[#This Row],[prev_refill_end]])</f>
        <v>-3</v>
      </c>
      <c r="I1981">
        <f>IF(TableRefills3[[#This Row],[gap_days]]="",0,IF(TableRefills3[[#This Row],[gap_days]]&gt;30,1,0))</f>
        <v>0</v>
      </c>
      <c r="J1981">
        <f>_xlfn.MAXIFS(TableRefills3[discountinuation_flag], TableRefills3[patient_id], A1981)</f>
        <v>0</v>
      </c>
      <c r="K1981" s="1">
        <f>_xlfn.MINIFS(C:C,A:A,TableRefills3[[#This Row],[patient_id]])</f>
        <v>45764</v>
      </c>
      <c r="L1981" s="1">
        <f>TableRefills3[[#This Row],[refill_date]]+TableRefills3[[#This Row],[quantity_days]]</f>
        <v>45874</v>
      </c>
    </row>
    <row r="1982" spans="1:12" x14ac:dyDescent="0.25">
      <c r="A1982" t="s">
        <v>442</v>
      </c>
      <c r="B1982" t="s">
        <v>3467</v>
      </c>
      <c r="C1982" s="1">
        <v>45876</v>
      </c>
      <c r="D1982" s="9">
        <f t="shared" si="60"/>
        <v>5</v>
      </c>
      <c r="E1982">
        <v>28</v>
      </c>
      <c r="F1982" s="1">
        <f t="shared" si="61"/>
        <v>45846</v>
      </c>
      <c r="G1982" s="1">
        <f>IF(TableRefills3[[#This Row],[prev_refill_days]]="","",TableRefills3[[#This Row],[prev_refill_days]]+TableRefills3[[#This Row],[quantity_days]])</f>
        <v>45874</v>
      </c>
      <c r="H1982">
        <f>IF(TableRefills3[[#This Row],[prev_refill_end]]="","",TableRefills3[[#This Row],[refill_date]]-TableRefills3[[#This Row],[prev_refill_end]])</f>
        <v>2</v>
      </c>
      <c r="I1982">
        <f>IF(TableRefills3[[#This Row],[gap_days]]="",0,IF(TableRefills3[[#This Row],[gap_days]]&gt;30,1,0))</f>
        <v>0</v>
      </c>
      <c r="J1982">
        <f>_xlfn.MAXIFS(TableRefills3[discountinuation_flag], TableRefills3[patient_id], A1982)</f>
        <v>0</v>
      </c>
      <c r="K1982" s="1">
        <f>_xlfn.MINIFS(C:C,A:A,TableRefills3[[#This Row],[patient_id]])</f>
        <v>45764</v>
      </c>
      <c r="L1982" s="1">
        <f>TableRefills3[[#This Row],[refill_date]]+TableRefills3[[#This Row],[quantity_days]]</f>
        <v>45904</v>
      </c>
    </row>
    <row r="1983" spans="1:12" x14ac:dyDescent="0.25">
      <c r="A1983" t="s">
        <v>443</v>
      </c>
      <c r="B1983" t="s">
        <v>3473</v>
      </c>
      <c r="C1983" s="1">
        <v>45687</v>
      </c>
      <c r="D1983" s="9">
        <f t="shared" si="60"/>
        <v>1</v>
      </c>
      <c r="E1983">
        <v>21</v>
      </c>
      <c r="F1983" s="1" t="str">
        <f t="shared" si="61"/>
        <v/>
      </c>
      <c r="G1983" s="1" t="str">
        <f>IF(TableRefills3[[#This Row],[prev_refill_days]]="","",TableRefills3[[#This Row],[prev_refill_days]]+TableRefills3[[#This Row],[quantity_days]])</f>
        <v/>
      </c>
      <c r="H1983" t="str">
        <f>IF(TableRefills3[[#This Row],[prev_refill_end]]="","",TableRefills3[[#This Row],[refill_date]]-TableRefills3[[#This Row],[prev_refill_end]])</f>
        <v/>
      </c>
      <c r="I1983">
        <f>IF(TableRefills3[[#This Row],[gap_days]]="",0,IF(TableRefills3[[#This Row],[gap_days]]&gt;30,1,0))</f>
        <v>0</v>
      </c>
      <c r="J1983">
        <f>_xlfn.MAXIFS(TableRefills3[discountinuation_flag], TableRefills3[patient_id], A1983)</f>
        <v>0</v>
      </c>
      <c r="K1983" s="1">
        <f>_xlfn.MINIFS(C:C,A:A,TableRefills3[[#This Row],[patient_id]])</f>
        <v>45687</v>
      </c>
      <c r="L1983" s="1">
        <f>TableRefills3[[#This Row],[refill_date]]+TableRefills3[[#This Row],[quantity_days]]</f>
        <v>45708</v>
      </c>
    </row>
    <row r="1984" spans="1:12" x14ac:dyDescent="0.25">
      <c r="A1984" t="s">
        <v>443</v>
      </c>
      <c r="B1984" t="s">
        <v>3473</v>
      </c>
      <c r="C1984" s="1">
        <v>45705</v>
      </c>
      <c r="D1984" s="9">
        <f t="shared" si="60"/>
        <v>2</v>
      </c>
      <c r="E1984">
        <v>21</v>
      </c>
      <c r="F1984" s="1">
        <f t="shared" si="61"/>
        <v>45687</v>
      </c>
      <c r="G1984" s="1">
        <f>IF(TableRefills3[[#This Row],[prev_refill_days]]="","",TableRefills3[[#This Row],[prev_refill_days]]+TableRefills3[[#This Row],[quantity_days]])</f>
        <v>45708</v>
      </c>
      <c r="H1984">
        <f>IF(TableRefills3[[#This Row],[prev_refill_end]]="","",TableRefills3[[#This Row],[refill_date]]-TableRefills3[[#This Row],[prev_refill_end]])</f>
        <v>-3</v>
      </c>
      <c r="I1984">
        <f>IF(TableRefills3[[#This Row],[gap_days]]="",0,IF(TableRefills3[[#This Row],[gap_days]]&gt;30,1,0))</f>
        <v>0</v>
      </c>
      <c r="J1984">
        <f>_xlfn.MAXIFS(TableRefills3[discountinuation_flag], TableRefills3[patient_id], A1984)</f>
        <v>0</v>
      </c>
      <c r="K1984" s="1">
        <f>_xlfn.MINIFS(C:C,A:A,TableRefills3[[#This Row],[patient_id]])</f>
        <v>45687</v>
      </c>
      <c r="L1984" s="1">
        <f>TableRefills3[[#This Row],[refill_date]]+TableRefills3[[#This Row],[quantity_days]]</f>
        <v>45726</v>
      </c>
    </row>
    <row r="1985" spans="1:12" x14ac:dyDescent="0.25">
      <c r="A1985" t="s">
        <v>443</v>
      </c>
      <c r="B1985" t="s">
        <v>3473</v>
      </c>
      <c r="C1985" s="1">
        <v>45729</v>
      </c>
      <c r="D1985" s="9">
        <f t="shared" si="60"/>
        <v>3</v>
      </c>
      <c r="E1985">
        <v>21</v>
      </c>
      <c r="F1985" s="1">
        <f t="shared" si="61"/>
        <v>45705</v>
      </c>
      <c r="G1985" s="1">
        <f>IF(TableRefills3[[#This Row],[prev_refill_days]]="","",TableRefills3[[#This Row],[prev_refill_days]]+TableRefills3[[#This Row],[quantity_days]])</f>
        <v>45726</v>
      </c>
      <c r="H1985">
        <f>IF(TableRefills3[[#This Row],[prev_refill_end]]="","",TableRefills3[[#This Row],[refill_date]]-TableRefills3[[#This Row],[prev_refill_end]])</f>
        <v>3</v>
      </c>
      <c r="I1985">
        <f>IF(TableRefills3[[#This Row],[gap_days]]="",0,IF(TableRefills3[[#This Row],[gap_days]]&gt;30,1,0))</f>
        <v>0</v>
      </c>
      <c r="J1985">
        <f>_xlfn.MAXIFS(TableRefills3[discountinuation_flag], TableRefills3[patient_id], A1985)</f>
        <v>0</v>
      </c>
      <c r="K1985" s="1">
        <f>_xlfn.MINIFS(C:C,A:A,TableRefills3[[#This Row],[patient_id]])</f>
        <v>45687</v>
      </c>
      <c r="L1985" s="1">
        <f>TableRefills3[[#This Row],[refill_date]]+TableRefills3[[#This Row],[quantity_days]]</f>
        <v>45750</v>
      </c>
    </row>
    <row r="1986" spans="1:12" x14ac:dyDescent="0.25">
      <c r="A1986" t="s">
        <v>443</v>
      </c>
      <c r="B1986" t="s">
        <v>3473</v>
      </c>
      <c r="C1986" s="1">
        <v>45747</v>
      </c>
      <c r="D1986" s="9">
        <f t="shared" ref="D1986:D2049" si="62">IF(A1986=A1985, D1985+1, 1)</f>
        <v>4</v>
      </c>
      <c r="E1986">
        <v>21</v>
      </c>
      <c r="F1986" s="1">
        <f t="shared" ref="F1986:F2049" si="63">IF(A1985=A1986,C1985,"")</f>
        <v>45729</v>
      </c>
      <c r="G1986" s="1">
        <f>IF(TableRefills3[[#This Row],[prev_refill_days]]="","",TableRefills3[[#This Row],[prev_refill_days]]+TableRefills3[[#This Row],[quantity_days]])</f>
        <v>45750</v>
      </c>
      <c r="H1986">
        <f>IF(TableRefills3[[#This Row],[prev_refill_end]]="","",TableRefills3[[#This Row],[refill_date]]-TableRefills3[[#This Row],[prev_refill_end]])</f>
        <v>-3</v>
      </c>
      <c r="I1986">
        <f>IF(TableRefills3[[#This Row],[gap_days]]="",0,IF(TableRefills3[[#This Row],[gap_days]]&gt;30,1,0))</f>
        <v>0</v>
      </c>
      <c r="J1986">
        <f>_xlfn.MAXIFS(TableRefills3[discountinuation_flag], TableRefills3[patient_id], A1986)</f>
        <v>0</v>
      </c>
      <c r="K1986" s="1">
        <f>_xlfn.MINIFS(C:C,A:A,TableRefills3[[#This Row],[patient_id]])</f>
        <v>45687</v>
      </c>
      <c r="L1986" s="1">
        <f>TableRefills3[[#This Row],[refill_date]]+TableRefills3[[#This Row],[quantity_days]]</f>
        <v>45768</v>
      </c>
    </row>
    <row r="1987" spans="1:12" x14ac:dyDescent="0.25">
      <c r="A1987" t="s">
        <v>443</v>
      </c>
      <c r="B1987" t="s">
        <v>3473</v>
      </c>
      <c r="C1987" s="1">
        <v>45767</v>
      </c>
      <c r="D1987" s="9">
        <f t="shared" si="62"/>
        <v>5</v>
      </c>
      <c r="E1987">
        <v>21</v>
      </c>
      <c r="F1987" s="1">
        <f t="shared" si="63"/>
        <v>45747</v>
      </c>
      <c r="G1987" s="1">
        <f>IF(TableRefills3[[#This Row],[prev_refill_days]]="","",TableRefills3[[#This Row],[prev_refill_days]]+TableRefills3[[#This Row],[quantity_days]])</f>
        <v>45768</v>
      </c>
      <c r="H1987">
        <f>IF(TableRefills3[[#This Row],[prev_refill_end]]="","",TableRefills3[[#This Row],[refill_date]]-TableRefills3[[#This Row],[prev_refill_end]])</f>
        <v>-1</v>
      </c>
      <c r="I1987">
        <f>IF(TableRefills3[[#This Row],[gap_days]]="",0,IF(TableRefills3[[#This Row],[gap_days]]&gt;30,1,0))</f>
        <v>0</v>
      </c>
      <c r="J1987">
        <f>_xlfn.MAXIFS(TableRefills3[discountinuation_flag], TableRefills3[patient_id], A1987)</f>
        <v>0</v>
      </c>
      <c r="K1987" s="1">
        <f>_xlfn.MINIFS(C:C,A:A,TableRefills3[[#This Row],[patient_id]])</f>
        <v>45687</v>
      </c>
      <c r="L1987" s="1">
        <f>TableRefills3[[#This Row],[refill_date]]+TableRefills3[[#This Row],[quantity_days]]</f>
        <v>45788</v>
      </c>
    </row>
    <row r="1988" spans="1:12" x14ac:dyDescent="0.25">
      <c r="A1988" t="s">
        <v>444</v>
      </c>
      <c r="B1988" t="s">
        <v>3479</v>
      </c>
      <c r="C1988" s="1">
        <v>45830</v>
      </c>
      <c r="D1988" s="9">
        <f t="shared" si="62"/>
        <v>1</v>
      </c>
      <c r="E1988">
        <v>28</v>
      </c>
      <c r="F1988" s="1" t="str">
        <f t="shared" si="63"/>
        <v/>
      </c>
      <c r="G1988" s="1" t="str">
        <f>IF(TableRefills3[[#This Row],[prev_refill_days]]="","",TableRefills3[[#This Row],[prev_refill_days]]+TableRefills3[[#This Row],[quantity_days]])</f>
        <v/>
      </c>
      <c r="H1988" t="str">
        <f>IF(TableRefills3[[#This Row],[prev_refill_end]]="","",TableRefills3[[#This Row],[refill_date]]-TableRefills3[[#This Row],[prev_refill_end]])</f>
        <v/>
      </c>
      <c r="I1988">
        <f>IF(TableRefills3[[#This Row],[gap_days]]="",0,IF(TableRefills3[[#This Row],[gap_days]]&gt;30,1,0))</f>
        <v>0</v>
      </c>
      <c r="J1988">
        <f>_xlfn.MAXIFS(TableRefills3[discountinuation_flag], TableRefills3[patient_id], A1988)</f>
        <v>0</v>
      </c>
      <c r="K1988" s="1">
        <f>_xlfn.MINIFS(C:C,A:A,TableRefills3[[#This Row],[patient_id]])</f>
        <v>45830</v>
      </c>
      <c r="L1988" s="1">
        <f>TableRefills3[[#This Row],[refill_date]]+TableRefills3[[#This Row],[quantity_days]]</f>
        <v>45858</v>
      </c>
    </row>
    <row r="1989" spans="1:12" x14ac:dyDescent="0.25">
      <c r="A1989" t="s">
        <v>444</v>
      </c>
      <c r="B1989" t="s">
        <v>3479</v>
      </c>
      <c r="C1989" s="1">
        <v>45855</v>
      </c>
      <c r="D1989" s="9">
        <f t="shared" si="62"/>
        <v>2</v>
      </c>
      <c r="E1989">
        <v>28</v>
      </c>
      <c r="F1989" s="1">
        <f t="shared" si="63"/>
        <v>45830</v>
      </c>
      <c r="G1989" s="1">
        <f>IF(TableRefills3[[#This Row],[prev_refill_days]]="","",TableRefills3[[#This Row],[prev_refill_days]]+TableRefills3[[#This Row],[quantity_days]])</f>
        <v>45858</v>
      </c>
      <c r="H1989">
        <f>IF(TableRefills3[[#This Row],[prev_refill_end]]="","",TableRefills3[[#This Row],[refill_date]]-TableRefills3[[#This Row],[prev_refill_end]])</f>
        <v>-3</v>
      </c>
      <c r="I1989">
        <f>IF(TableRefills3[[#This Row],[gap_days]]="",0,IF(TableRefills3[[#This Row],[gap_days]]&gt;30,1,0))</f>
        <v>0</v>
      </c>
      <c r="J1989">
        <f>_xlfn.MAXIFS(TableRefills3[discountinuation_flag], TableRefills3[patient_id], A1989)</f>
        <v>0</v>
      </c>
      <c r="K1989" s="1">
        <f>_xlfn.MINIFS(C:C,A:A,TableRefills3[[#This Row],[patient_id]])</f>
        <v>45830</v>
      </c>
      <c r="L1989" s="1">
        <f>TableRefills3[[#This Row],[refill_date]]+TableRefills3[[#This Row],[quantity_days]]</f>
        <v>45883</v>
      </c>
    </row>
    <row r="1990" spans="1:12" x14ac:dyDescent="0.25">
      <c r="A1990" t="s">
        <v>444</v>
      </c>
      <c r="B1990" t="s">
        <v>3479</v>
      </c>
      <c r="C1990" s="1">
        <v>45885</v>
      </c>
      <c r="D1990" s="9">
        <f t="shared" si="62"/>
        <v>3</v>
      </c>
      <c r="E1990">
        <v>28</v>
      </c>
      <c r="F1990" s="1">
        <f t="shared" si="63"/>
        <v>45855</v>
      </c>
      <c r="G1990" s="1">
        <f>IF(TableRefills3[[#This Row],[prev_refill_days]]="","",TableRefills3[[#This Row],[prev_refill_days]]+TableRefills3[[#This Row],[quantity_days]])</f>
        <v>45883</v>
      </c>
      <c r="H1990">
        <f>IF(TableRefills3[[#This Row],[prev_refill_end]]="","",TableRefills3[[#This Row],[refill_date]]-TableRefills3[[#This Row],[prev_refill_end]])</f>
        <v>2</v>
      </c>
      <c r="I1990">
        <f>IF(TableRefills3[[#This Row],[gap_days]]="",0,IF(TableRefills3[[#This Row],[gap_days]]&gt;30,1,0))</f>
        <v>0</v>
      </c>
      <c r="J1990">
        <f>_xlfn.MAXIFS(TableRefills3[discountinuation_flag], TableRefills3[patient_id], A1990)</f>
        <v>0</v>
      </c>
      <c r="K1990" s="1">
        <f>_xlfn.MINIFS(C:C,A:A,TableRefills3[[#This Row],[patient_id]])</f>
        <v>45830</v>
      </c>
      <c r="L1990" s="1">
        <f>TableRefills3[[#This Row],[refill_date]]+TableRefills3[[#This Row],[quantity_days]]</f>
        <v>45913</v>
      </c>
    </row>
    <row r="1991" spans="1:12" x14ac:dyDescent="0.25">
      <c r="A1991" t="s">
        <v>444</v>
      </c>
      <c r="B1991" t="s">
        <v>3479</v>
      </c>
      <c r="C1991" s="1">
        <v>45913</v>
      </c>
      <c r="D1991" s="9">
        <f t="shared" si="62"/>
        <v>4</v>
      </c>
      <c r="E1991">
        <v>28</v>
      </c>
      <c r="F1991" s="1">
        <f t="shared" si="63"/>
        <v>45885</v>
      </c>
      <c r="G1991" s="1">
        <f>IF(TableRefills3[[#This Row],[prev_refill_days]]="","",TableRefills3[[#This Row],[prev_refill_days]]+TableRefills3[[#This Row],[quantity_days]])</f>
        <v>45913</v>
      </c>
      <c r="H1991">
        <f>IF(TableRefills3[[#This Row],[prev_refill_end]]="","",TableRefills3[[#This Row],[refill_date]]-TableRefills3[[#This Row],[prev_refill_end]])</f>
        <v>0</v>
      </c>
      <c r="I1991">
        <f>IF(TableRefills3[[#This Row],[gap_days]]="",0,IF(TableRefills3[[#This Row],[gap_days]]&gt;30,1,0))</f>
        <v>0</v>
      </c>
      <c r="J1991">
        <f>_xlfn.MAXIFS(TableRefills3[discountinuation_flag], TableRefills3[patient_id], A1991)</f>
        <v>0</v>
      </c>
      <c r="K1991" s="1">
        <f>_xlfn.MINIFS(C:C,A:A,TableRefills3[[#This Row],[patient_id]])</f>
        <v>45830</v>
      </c>
      <c r="L1991" s="1">
        <f>TableRefills3[[#This Row],[refill_date]]+TableRefills3[[#This Row],[quantity_days]]</f>
        <v>45941</v>
      </c>
    </row>
    <row r="1992" spans="1:12" x14ac:dyDescent="0.25">
      <c r="A1992" t="s">
        <v>444</v>
      </c>
      <c r="B1992" t="s">
        <v>3479</v>
      </c>
      <c r="C1992" s="1">
        <v>45938</v>
      </c>
      <c r="D1992" s="9">
        <f t="shared" si="62"/>
        <v>5</v>
      </c>
      <c r="E1992">
        <v>28</v>
      </c>
      <c r="F1992" s="1">
        <f t="shared" si="63"/>
        <v>45913</v>
      </c>
      <c r="G1992" s="1">
        <f>IF(TableRefills3[[#This Row],[prev_refill_days]]="","",TableRefills3[[#This Row],[prev_refill_days]]+TableRefills3[[#This Row],[quantity_days]])</f>
        <v>45941</v>
      </c>
      <c r="H1992">
        <f>IF(TableRefills3[[#This Row],[prev_refill_end]]="","",TableRefills3[[#This Row],[refill_date]]-TableRefills3[[#This Row],[prev_refill_end]])</f>
        <v>-3</v>
      </c>
      <c r="I1992">
        <f>IF(TableRefills3[[#This Row],[gap_days]]="",0,IF(TableRefills3[[#This Row],[gap_days]]&gt;30,1,0))</f>
        <v>0</v>
      </c>
      <c r="J1992">
        <f>_xlfn.MAXIFS(TableRefills3[discountinuation_flag], TableRefills3[patient_id], A1992)</f>
        <v>0</v>
      </c>
      <c r="K1992" s="1">
        <f>_xlfn.MINIFS(C:C,A:A,TableRefills3[[#This Row],[patient_id]])</f>
        <v>45830</v>
      </c>
      <c r="L1992" s="1">
        <f>TableRefills3[[#This Row],[refill_date]]+TableRefills3[[#This Row],[quantity_days]]</f>
        <v>45966</v>
      </c>
    </row>
    <row r="1993" spans="1:12" x14ac:dyDescent="0.25">
      <c r="A1993" t="s">
        <v>444</v>
      </c>
      <c r="B1993" t="s">
        <v>3479</v>
      </c>
      <c r="C1993" s="1">
        <v>45966</v>
      </c>
      <c r="D1993" s="9">
        <f t="shared" si="62"/>
        <v>6</v>
      </c>
      <c r="E1993">
        <v>28</v>
      </c>
      <c r="F1993" s="1">
        <f t="shared" si="63"/>
        <v>45938</v>
      </c>
      <c r="G1993" s="1">
        <f>IF(TableRefills3[[#This Row],[prev_refill_days]]="","",TableRefills3[[#This Row],[prev_refill_days]]+TableRefills3[[#This Row],[quantity_days]])</f>
        <v>45966</v>
      </c>
      <c r="H1993">
        <f>IF(TableRefills3[[#This Row],[prev_refill_end]]="","",TableRefills3[[#This Row],[refill_date]]-TableRefills3[[#This Row],[prev_refill_end]])</f>
        <v>0</v>
      </c>
      <c r="I1993">
        <f>IF(TableRefills3[[#This Row],[gap_days]]="",0,IF(TableRefills3[[#This Row],[gap_days]]&gt;30,1,0))</f>
        <v>0</v>
      </c>
      <c r="J1993">
        <f>_xlfn.MAXIFS(TableRefills3[discountinuation_flag], TableRefills3[patient_id], A1993)</f>
        <v>0</v>
      </c>
      <c r="K1993" s="1">
        <f>_xlfn.MINIFS(C:C,A:A,TableRefills3[[#This Row],[patient_id]])</f>
        <v>45830</v>
      </c>
      <c r="L1993" s="1">
        <f>TableRefills3[[#This Row],[refill_date]]+TableRefills3[[#This Row],[quantity_days]]</f>
        <v>45994</v>
      </c>
    </row>
    <row r="1994" spans="1:12" x14ac:dyDescent="0.25">
      <c r="A1994" t="s">
        <v>445</v>
      </c>
      <c r="B1994" t="s">
        <v>3486</v>
      </c>
      <c r="C1994" s="1">
        <v>45780</v>
      </c>
      <c r="D1994" s="9">
        <f t="shared" si="62"/>
        <v>1</v>
      </c>
      <c r="E1994">
        <v>30</v>
      </c>
      <c r="F1994" s="1" t="str">
        <f t="shared" si="63"/>
        <v/>
      </c>
      <c r="G1994" s="1" t="str">
        <f>IF(TableRefills3[[#This Row],[prev_refill_days]]="","",TableRefills3[[#This Row],[prev_refill_days]]+TableRefills3[[#This Row],[quantity_days]])</f>
        <v/>
      </c>
      <c r="H1994" t="str">
        <f>IF(TableRefills3[[#This Row],[prev_refill_end]]="","",TableRefills3[[#This Row],[refill_date]]-TableRefills3[[#This Row],[prev_refill_end]])</f>
        <v/>
      </c>
      <c r="I1994">
        <f>IF(TableRefills3[[#This Row],[gap_days]]="",0,IF(TableRefills3[[#This Row],[gap_days]]&gt;30,1,0))</f>
        <v>0</v>
      </c>
      <c r="J1994">
        <f>_xlfn.MAXIFS(TableRefills3[discountinuation_flag], TableRefills3[patient_id], A1994)</f>
        <v>0</v>
      </c>
      <c r="K1994" s="1">
        <f>_xlfn.MINIFS(C:C,A:A,TableRefills3[[#This Row],[patient_id]])</f>
        <v>45780</v>
      </c>
      <c r="L1994" s="1">
        <f>TableRefills3[[#This Row],[refill_date]]+TableRefills3[[#This Row],[quantity_days]]</f>
        <v>45810</v>
      </c>
    </row>
    <row r="1995" spans="1:12" x14ac:dyDescent="0.25">
      <c r="A1995" t="s">
        <v>445</v>
      </c>
      <c r="B1995" t="s">
        <v>3486</v>
      </c>
      <c r="C1995" s="1">
        <v>45813</v>
      </c>
      <c r="D1995" s="9">
        <f t="shared" si="62"/>
        <v>2</v>
      </c>
      <c r="E1995">
        <v>30</v>
      </c>
      <c r="F1995" s="1">
        <f t="shared" si="63"/>
        <v>45780</v>
      </c>
      <c r="G1995" s="1">
        <f>IF(TableRefills3[[#This Row],[prev_refill_days]]="","",TableRefills3[[#This Row],[prev_refill_days]]+TableRefills3[[#This Row],[quantity_days]])</f>
        <v>45810</v>
      </c>
      <c r="H1995">
        <f>IF(TableRefills3[[#This Row],[prev_refill_end]]="","",TableRefills3[[#This Row],[refill_date]]-TableRefills3[[#This Row],[prev_refill_end]])</f>
        <v>3</v>
      </c>
      <c r="I1995">
        <f>IF(TableRefills3[[#This Row],[gap_days]]="",0,IF(TableRefills3[[#This Row],[gap_days]]&gt;30,1,0))</f>
        <v>0</v>
      </c>
      <c r="J1995">
        <f>_xlfn.MAXIFS(TableRefills3[discountinuation_flag], TableRefills3[patient_id], A1995)</f>
        <v>0</v>
      </c>
      <c r="K1995" s="1">
        <f>_xlfn.MINIFS(C:C,A:A,TableRefills3[[#This Row],[patient_id]])</f>
        <v>45780</v>
      </c>
      <c r="L1995" s="1">
        <f>TableRefills3[[#This Row],[refill_date]]+TableRefills3[[#This Row],[quantity_days]]</f>
        <v>45843</v>
      </c>
    </row>
    <row r="1996" spans="1:12" x14ac:dyDescent="0.25">
      <c r="A1996" t="s">
        <v>445</v>
      </c>
      <c r="B1996" t="s">
        <v>3486</v>
      </c>
      <c r="C1996" s="1">
        <v>45844</v>
      </c>
      <c r="D1996" s="9">
        <f t="shared" si="62"/>
        <v>3</v>
      </c>
      <c r="E1996">
        <v>30</v>
      </c>
      <c r="F1996" s="1">
        <f t="shared" si="63"/>
        <v>45813</v>
      </c>
      <c r="G1996" s="1">
        <f>IF(TableRefills3[[#This Row],[prev_refill_days]]="","",TableRefills3[[#This Row],[prev_refill_days]]+TableRefills3[[#This Row],[quantity_days]])</f>
        <v>45843</v>
      </c>
      <c r="H1996">
        <f>IF(TableRefills3[[#This Row],[prev_refill_end]]="","",TableRefills3[[#This Row],[refill_date]]-TableRefills3[[#This Row],[prev_refill_end]])</f>
        <v>1</v>
      </c>
      <c r="I1996">
        <f>IF(TableRefills3[[#This Row],[gap_days]]="",0,IF(TableRefills3[[#This Row],[gap_days]]&gt;30,1,0))</f>
        <v>0</v>
      </c>
      <c r="J1996">
        <f>_xlfn.MAXIFS(TableRefills3[discountinuation_flag], TableRefills3[patient_id], A1996)</f>
        <v>0</v>
      </c>
      <c r="K1996" s="1">
        <f>_xlfn.MINIFS(C:C,A:A,TableRefills3[[#This Row],[patient_id]])</f>
        <v>45780</v>
      </c>
      <c r="L1996" s="1">
        <f>TableRefills3[[#This Row],[refill_date]]+TableRefills3[[#This Row],[quantity_days]]</f>
        <v>45874</v>
      </c>
    </row>
    <row r="1997" spans="1:12" x14ac:dyDescent="0.25">
      <c r="A1997" t="s">
        <v>445</v>
      </c>
      <c r="B1997" t="s">
        <v>3486</v>
      </c>
      <c r="C1997" s="1">
        <v>45872</v>
      </c>
      <c r="D1997" s="9">
        <f t="shared" si="62"/>
        <v>4</v>
      </c>
      <c r="E1997">
        <v>30</v>
      </c>
      <c r="F1997" s="1">
        <f t="shared" si="63"/>
        <v>45844</v>
      </c>
      <c r="G1997" s="1">
        <f>IF(TableRefills3[[#This Row],[prev_refill_days]]="","",TableRefills3[[#This Row],[prev_refill_days]]+TableRefills3[[#This Row],[quantity_days]])</f>
        <v>45874</v>
      </c>
      <c r="H1997">
        <f>IF(TableRefills3[[#This Row],[prev_refill_end]]="","",TableRefills3[[#This Row],[refill_date]]-TableRefills3[[#This Row],[prev_refill_end]])</f>
        <v>-2</v>
      </c>
      <c r="I1997">
        <f>IF(TableRefills3[[#This Row],[gap_days]]="",0,IF(TableRefills3[[#This Row],[gap_days]]&gt;30,1,0))</f>
        <v>0</v>
      </c>
      <c r="J1997">
        <f>_xlfn.MAXIFS(TableRefills3[discountinuation_flag], TableRefills3[patient_id], A1997)</f>
        <v>0</v>
      </c>
      <c r="K1997" s="1">
        <f>_xlfn.MINIFS(C:C,A:A,TableRefills3[[#This Row],[patient_id]])</f>
        <v>45780</v>
      </c>
      <c r="L1997" s="1">
        <f>TableRefills3[[#This Row],[refill_date]]+TableRefills3[[#This Row],[quantity_days]]</f>
        <v>45902</v>
      </c>
    </row>
    <row r="1998" spans="1:12" x14ac:dyDescent="0.25">
      <c r="A1998" t="s">
        <v>446</v>
      </c>
      <c r="B1998" t="s">
        <v>3491</v>
      </c>
      <c r="C1998" s="1">
        <v>45809</v>
      </c>
      <c r="D1998" s="9">
        <f t="shared" si="62"/>
        <v>1</v>
      </c>
      <c r="E1998">
        <v>21</v>
      </c>
      <c r="F1998" s="1" t="str">
        <f t="shared" si="63"/>
        <v/>
      </c>
      <c r="G1998" s="1" t="str">
        <f>IF(TableRefills3[[#This Row],[prev_refill_days]]="","",TableRefills3[[#This Row],[prev_refill_days]]+TableRefills3[[#This Row],[quantity_days]])</f>
        <v/>
      </c>
      <c r="H1998" t="str">
        <f>IF(TableRefills3[[#This Row],[prev_refill_end]]="","",TableRefills3[[#This Row],[refill_date]]-TableRefills3[[#This Row],[prev_refill_end]])</f>
        <v/>
      </c>
      <c r="I1998">
        <f>IF(TableRefills3[[#This Row],[gap_days]]="",0,IF(TableRefills3[[#This Row],[gap_days]]&gt;30,1,0))</f>
        <v>0</v>
      </c>
      <c r="J1998">
        <f>_xlfn.MAXIFS(TableRefills3[discountinuation_flag], TableRefills3[patient_id], A1998)</f>
        <v>0</v>
      </c>
      <c r="K1998" s="1">
        <f>_xlfn.MINIFS(C:C,A:A,TableRefills3[[#This Row],[patient_id]])</f>
        <v>45809</v>
      </c>
      <c r="L1998" s="1">
        <f>TableRefills3[[#This Row],[refill_date]]+TableRefills3[[#This Row],[quantity_days]]</f>
        <v>45830</v>
      </c>
    </row>
    <row r="1999" spans="1:12" x14ac:dyDescent="0.25">
      <c r="A1999" t="s">
        <v>446</v>
      </c>
      <c r="B1999" t="s">
        <v>3491</v>
      </c>
      <c r="C1999" s="1">
        <v>45829</v>
      </c>
      <c r="D1999" s="9">
        <f t="shared" si="62"/>
        <v>2</v>
      </c>
      <c r="E1999">
        <v>21</v>
      </c>
      <c r="F1999" s="1">
        <f t="shared" si="63"/>
        <v>45809</v>
      </c>
      <c r="G1999" s="1">
        <f>IF(TableRefills3[[#This Row],[prev_refill_days]]="","",TableRefills3[[#This Row],[prev_refill_days]]+TableRefills3[[#This Row],[quantity_days]])</f>
        <v>45830</v>
      </c>
      <c r="H1999">
        <f>IF(TableRefills3[[#This Row],[prev_refill_end]]="","",TableRefills3[[#This Row],[refill_date]]-TableRefills3[[#This Row],[prev_refill_end]])</f>
        <v>-1</v>
      </c>
      <c r="I1999">
        <f>IF(TableRefills3[[#This Row],[gap_days]]="",0,IF(TableRefills3[[#This Row],[gap_days]]&gt;30,1,0))</f>
        <v>0</v>
      </c>
      <c r="J1999">
        <f>_xlfn.MAXIFS(TableRefills3[discountinuation_flag], TableRefills3[patient_id], A1999)</f>
        <v>0</v>
      </c>
      <c r="K1999" s="1">
        <f>_xlfn.MINIFS(C:C,A:A,TableRefills3[[#This Row],[patient_id]])</f>
        <v>45809</v>
      </c>
      <c r="L1999" s="1">
        <f>TableRefills3[[#This Row],[refill_date]]+TableRefills3[[#This Row],[quantity_days]]</f>
        <v>45850</v>
      </c>
    </row>
    <row r="2000" spans="1:12" x14ac:dyDescent="0.25">
      <c r="A2000" t="s">
        <v>446</v>
      </c>
      <c r="B2000" t="s">
        <v>3491</v>
      </c>
      <c r="C2000" s="1">
        <v>45847</v>
      </c>
      <c r="D2000" s="9">
        <f t="shared" si="62"/>
        <v>3</v>
      </c>
      <c r="E2000">
        <v>21</v>
      </c>
      <c r="F2000" s="1">
        <f t="shared" si="63"/>
        <v>45829</v>
      </c>
      <c r="G2000" s="1">
        <f>IF(TableRefills3[[#This Row],[prev_refill_days]]="","",TableRefills3[[#This Row],[prev_refill_days]]+TableRefills3[[#This Row],[quantity_days]])</f>
        <v>45850</v>
      </c>
      <c r="H2000">
        <f>IF(TableRefills3[[#This Row],[prev_refill_end]]="","",TableRefills3[[#This Row],[refill_date]]-TableRefills3[[#This Row],[prev_refill_end]])</f>
        <v>-3</v>
      </c>
      <c r="I2000">
        <f>IF(TableRefills3[[#This Row],[gap_days]]="",0,IF(TableRefills3[[#This Row],[gap_days]]&gt;30,1,0))</f>
        <v>0</v>
      </c>
      <c r="J2000">
        <f>_xlfn.MAXIFS(TableRefills3[discountinuation_flag], TableRefills3[patient_id], A2000)</f>
        <v>0</v>
      </c>
      <c r="K2000" s="1">
        <f>_xlfn.MINIFS(C:C,A:A,TableRefills3[[#This Row],[patient_id]])</f>
        <v>45809</v>
      </c>
      <c r="L2000" s="1">
        <f>TableRefills3[[#This Row],[refill_date]]+TableRefills3[[#This Row],[quantity_days]]</f>
        <v>45868</v>
      </c>
    </row>
    <row r="2001" spans="1:12" x14ac:dyDescent="0.25">
      <c r="A2001" t="s">
        <v>446</v>
      </c>
      <c r="B2001" t="s">
        <v>3491</v>
      </c>
      <c r="C2001" s="1">
        <v>45865</v>
      </c>
      <c r="D2001" s="9">
        <f t="shared" si="62"/>
        <v>4</v>
      </c>
      <c r="E2001">
        <v>21</v>
      </c>
      <c r="F2001" s="1">
        <f t="shared" si="63"/>
        <v>45847</v>
      </c>
      <c r="G2001" s="1">
        <f>IF(TableRefills3[[#This Row],[prev_refill_days]]="","",TableRefills3[[#This Row],[prev_refill_days]]+TableRefills3[[#This Row],[quantity_days]])</f>
        <v>45868</v>
      </c>
      <c r="H2001">
        <f>IF(TableRefills3[[#This Row],[prev_refill_end]]="","",TableRefills3[[#This Row],[refill_date]]-TableRefills3[[#This Row],[prev_refill_end]])</f>
        <v>-3</v>
      </c>
      <c r="I2001">
        <f>IF(TableRefills3[[#This Row],[gap_days]]="",0,IF(TableRefills3[[#This Row],[gap_days]]&gt;30,1,0))</f>
        <v>0</v>
      </c>
      <c r="J2001">
        <f>_xlfn.MAXIFS(TableRefills3[discountinuation_flag], TableRefills3[patient_id], A2001)</f>
        <v>0</v>
      </c>
      <c r="K2001" s="1">
        <f>_xlfn.MINIFS(C:C,A:A,TableRefills3[[#This Row],[patient_id]])</f>
        <v>45809</v>
      </c>
      <c r="L2001" s="1">
        <f>TableRefills3[[#This Row],[refill_date]]+TableRefills3[[#This Row],[quantity_days]]</f>
        <v>45886</v>
      </c>
    </row>
    <row r="2002" spans="1:12" x14ac:dyDescent="0.25">
      <c r="A2002" t="s">
        <v>447</v>
      </c>
      <c r="B2002" t="s">
        <v>3496</v>
      </c>
      <c r="C2002" s="1">
        <v>45823</v>
      </c>
      <c r="D2002" s="9">
        <f t="shared" si="62"/>
        <v>1</v>
      </c>
      <c r="E2002">
        <v>30</v>
      </c>
      <c r="F2002" s="1" t="str">
        <f t="shared" si="63"/>
        <v/>
      </c>
      <c r="G2002" s="1" t="str">
        <f>IF(TableRefills3[[#This Row],[prev_refill_days]]="","",TableRefills3[[#This Row],[prev_refill_days]]+TableRefills3[[#This Row],[quantity_days]])</f>
        <v/>
      </c>
      <c r="H2002" t="str">
        <f>IF(TableRefills3[[#This Row],[prev_refill_end]]="","",TableRefills3[[#This Row],[refill_date]]-TableRefills3[[#This Row],[prev_refill_end]])</f>
        <v/>
      </c>
      <c r="I2002">
        <f>IF(TableRefills3[[#This Row],[gap_days]]="",0,IF(TableRefills3[[#This Row],[gap_days]]&gt;30,1,0))</f>
        <v>0</v>
      </c>
      <c r="J2002">
        <f>_xlfn.MAXIFS(TableRefills3[discountinuation_flag], TableRefills3[patient_id], A2002)</f>
        <v>0</v>
      </c>
      <c r="K2002" s="1">
        <f>_xlfn.MINIFS(C:C,A:A,TableRefills3[[#This Row],[patient_id]])</f>
        <v>45823</v>
      </c>
      <c r="L2002" s="1">
        <f>TableRefills3[[#This Row],[refill_date]]+TableRefills3[[#This Row],[quantity_days]]</f>
        <v>45853</v>
      </c>
    </row>
    <row r="2003" spans="1:12" x14ac:dyDescent="0.25">
      <c r="A2003" t="s">
        <v>447</v>
      </c>
      <c r="B2003" t="s">
        <v>3496</v>
      </c>
      <c r="C2003" s="1">
        <v>45853</v>
      </c>
      <c r="D2003" s="9">
        <f t="shared" si="62"/>
        <v>2</v>
      </c>
      <c r="E2003">
        <v>30</v>
      </c>
      <c r="F2003" s="1">
        <f t="shared" si="63"/>
        <v>45823</v>
      </c>
      <c r="G2003" s="1">
        <f>IF(TableRefills3[[#This Row],[prev_refill_days]]="","",TableRefills3[[#This Row],[prev_refill_days]]+TableRefills3[[#This Row],[quantity_days]])</f>
        <v>45853</v>
      </c>
      <c r="H2003">
        <f>IF(TableRefills3[[#This Row],[prev_refill_end]]="","",TableRefills3[[#This Row],[refill_date]]-TableRefills3[[#This Row],[prev_refill_end]])</f>
        <v>0</v>
      </c>
      <c r="I2003">
        <f>IF(TableRefills3[[#This Row],[gap_days]]="",0,IF(TableRefills3[[#This Row],[gap_days]]&gt;30,1,0))</f>
        <v>0</v>
      </c>
      <c r="J2003">
        <f>_xlfn.MAXIFS(TableRefills3[discountinuation_flag], TableRefills3[patient_id], A2003)</f>
        <v>0</v>
      </c>
      <c r="K2003" s="1">
        <f>_xlfn.MINIFS(C:C,A:A,TableRefills3[[#This Row],[patient_id]])</f>
        <v>45823</v>
      </c>
      <c r="L2003" s="1">
        <f>TableRefills3[[#This Row],[refill_date]]+TableRefills3[[#This Row],[quantity_days]]</f>
        <v>45883</v>
      </c>
    </row>
    <row r="2004" spans="1:12" x14ac:dyDescent="0.25">
      <c r="A2004" t="s">
        <v>447</v>
      </c>
      <c r="B2004" t="s">
        <v>3496</v>
      </c>
      <c r="C2004" s="1">
        <v>45882</v>
      </c>
      <c r="D2004" s="9">
        <f t="shared" si="62"/>
        <v>3</v>
      </c>
      <c r="E2004">
        <v>30</v>
      </c>
      <c r="F2004" s="1">
        <f t="shared" si="63"/>
        <v>45853</v>
      </c>
      <c r="G2004" s="1">
        <f>IF(TableRefills3[[#This Row],[prev_refill_days]]="","",TableRefills3[[#This Row],[prev_refill_days]]+TableRefills3[[#This Row],[quantity_days]])</f>
        <v>45883</v>
      </c>
      <c r="H2004">
        <f>IF(TableRefills3[[#This Row],[prev_refill_end]]="","",TableRefills3[[#This Row],[refill_date]]-TableRefills3[[#This Row],[prev_refill_end]])</f>
        <v>-1</v>
      </c>
      <c r="I2004">
        <f>IF(TableRefills3[[#This Row],[gap_days]]="",0,IF(TableRefills3[[#This Row],[gap_days]]&gt;30,1,0))</f>
        <v>0</v>
      </c>
      <c r="J2004">
        <f>_xlfn.MAXIFS(TableRefills3[discountinuation_flag], TableRefills3[patient_id], A2004)</f>
        <v>0</v>
      </c>
      <c r="K2004" s="1">
        <f>_xlfn.MINIFS(C:C,A:A,TableRefills3[[#This Row],[patient_id]])</f>
        <v>45823</v>
      </c>
      <c r="L2004" s="1">
        <f>TableRefills3[[#This Row],[refill_date]]+TableRefills3[[#This Row],[quantity_days]]</f>
        <v>45912</v>
      </c>
    </row>
    <row r="2005" spans="1:12" x14ac:dyDescent="0.25">
      <c r="A2005" t="s">
        <v>448</v>
      </c>
      <c r="B2005" t="s">
        <v>3500</v>
      </c>
      <c r="C2005" s="1">
        <v>45663</v>
      </c>
      <c r="D2005" s="9">
        <f t="shared" si="62"/>
        <v>1</v>
      </c>
      <c r="E2005">
        <v>28</v>
      </c>
      <c r="F2005" s="1" t="str">
        <f t="shared" si="63"/>
        <v/>
      </c>
      <c r="G2005" s="1" t="str">
        <f>IF(TableRefills3[[#This Row],[prev_refill_days]]="","",TableRefills3[[#This Row],[prev_refill_days]]+TableRefills3[[#This Row],[quantity_days]])</f>
        <v/>
      </c>
      <c r="H2005" t="str">
        <f>IF(TableRefills3[[#This Row],[prev_refill_end]]="","",TableRefills3[[#This Row],[refill_date]]-TableRefills3[[#This Row],[prev_refill_end]])</f>
        <v/>
      </c>
      <c r="I2005">
        <f>IF(TableRefills3[[#This Row],[gap_days]]="",0,IF(TableRefills3[[#This Row],[gap_days]]&gt;30,1,0))</f>
        <v>0</v>
      </c>
      <c r="J2005">
        <f>_xlfn.MAXIFS(TableRefills3[discountinuation_flag], TableRefills3[patient_id], A2005)</f>
        <v>0</v>
      </c>
      <c r="K2005" s="1">
        <f>_xlfn.MINIFS(C:C,A:A,TableRefills3[[#This Row],[patient_id]])</f>
        <v>45663</v>
      </c>
      <c r="L2005" s="1">
        <f>TableRefills3[[#This Row],[refill_date]]+TableRefills3[[#This Row],[quantity_days]]</f>
        <v>45691</v>
      </c>
    </row>
    <row r="2006" spans="1:12" x14ac:dyDescent="0.25">
      <c r="A2006" t="s">
        <v>448</v>
      </c>
      <c r="B2006" t="s">
        <v>3500</v>
      </c>
      <c r="C2006" s="1">
        <v>45693</v>
      </c>
      <c r="D2006" s="9">
        <f t="shared" si="62"/>
        <v>2</v>
      </c>
      <c r="E2006">
        <v>28</v>
      </c>
      <c r="F2006" s="1">
        <f t="shared" si="63"/>
        <v>45663</v>
      </c>
      <c r="G2006" s="1">
        <f>IF(TableRefills3[[#This Row],[prev_refill_days]]="","",TableRefills3[[#This Row],[prev_refill_days]]+TableRefills3[[#This Row],[quantity_days]])</f>
        <v>45691</v>
      </c>
      <c r="H2006">
        <f>IF(TableRefills3[[#This Row],[prev_refill_end]]="","",TableRefills3[[#This Row],[refill_date]]-TableRefills3[[#This Row],[prev_refill_end]])</f>
        <v>2</v>
      </c>
      <c r="I2006">
        <f>IF(TableRefills3[[#This Row],[gap_days]]="",0,IF(TableRefills3[[#This Row],[gap_days]]&gt;30,1,0))</f>
        <v>0</v>
      </c>
      <c r="J2006">
        <f>_xlfn.MAXIFS(TableRefills3[discountinuation_flag], TableRefills3[patient_id], A2006)</f>
        <v>0</v>
      </c>
      <c r="K2006" s="1">
        <f>_xlfn.MINIFS(C:C,A:A,TableRefills3[[#This Row],[patient_id]])</f>
        <v>45663</v>
      </c>
      <c r="L2006" s="1">
        <f>TableRefills3[[#This Row],[refill_date]]+TableRefills3[[#This Row],[quantity_days]]</f>
        <v>45721</v>
      </c>
    </row>
    <row r="2007" spans="1:12" x14ac:dyDescent="0.25">
      <c r="A2007" t="s">
        <v>448</v>
      </c>
      <c r="B2007" t="s">
        <v>3500</v>
      </c>
      <c r="C2007" s="1">
        <v>45719</v>
      </c>
      <c r="D2007" s="9">
        <f t="shared" si="62"/>
        <v>3</v>
      </c>
      <c r="E2007">
        <v>28</v>
      </c>
      <c r="F2007" s="1">
        <f t="shared" si="63"/>
        <v>45693</v>
      </c>
      <c r="G2007" s="1">
        <f>IF(TableRefills3[[#This Row],[prev_refill_days]]="","",TableRefills3[[#This Row],[prev_refill_days]]+TableRefills3[[#This Row],[quantity_days]])</f>
        <v>45721</v>
      </c>
      <c r="H2007">
        <f>IF(TableRefills3[[#This Row],[prev_refill_end]]="","",TableRefills3[[#This Row],[refill_date]]-TableRefills3[[#This Row],[prev_refill_end]])</f>
        <v>-2</v>
      </c>
      <c r="I2007">
        <f>IF(TableRefills3[[#This Row],[gap_days]]="",0,IF(TableRefills3[[#This Row],[gap_days]]&gt;30,1,0))</f>
        <v>0</v>
      </c>
      <c r="J2007">
        <f>_xlfn.MAXIFS(TableRefills3[discountinuation_flag], TableRefills3[patient_id], A2007)</f>
        <v>0</v>
      </c>
      <c r="K2007" s="1">
        <f>_xlfn.MINIFS(C:C,A:A,TableRefills3[[#This Row],[patient_id]])</f>
        <v>45663</v>
      </c>
      <c r="L2007" s="1">
        <f>TableRefills3[[#This Row],[refill_date]]+TableRefills3[[#This Row],[quantity_days]]</f>
        <v>45747</v>
      </c>
    </row>
    <row r="2008" spans="1:12" x14ac:dyDescent="0.25">
      <c r="A2008" t="s">
        <v>448</v>
      </c>
      <c r="B2008" t="s">
        <v>3500</v>
      </c>
      <c r="C2008" s="1">
        <v>45746</v>
      </c>
      <c r="D2008" s="9">
        <f t="shared" si="62"/>
        <v>4</v>
      </c>
      <c r="E2008">
        <v>28</v>
      </c>
      <c r="F2008" s="1">
        <f t="shared" si="63"/>
        <v>45719</v>
      </c>
      <c r="G2008" s="1">
        <f>IF(TableRefills3[[#This Row],[prev_refill_days]]="","",TableRefills3[[#This Row],[prev_refill_days]]+TableRefills3[[#This Row],[quantity_days]])</f>
        <v>45747</v>
      </c>
      <c r="H2008">
        <f>IF(TableRefills3[[#This Row],[prev_refill_end]]="","",TableRefills3[[#This Row],[refill_date]]-TableRefills3[[#This Row],[prev_refill_end]])</f>
        <v>-1</v>
      </c>
      <c r="I2008">
        <f>IF(TableRefills3[[#This Row],[gap_days]]="",0,IF(TableRefills3[[#This Row],[gap_days]]&gt;30,1,0))</f>
        <v>0</v>
      </c>
      <c r="J2008">
        <f>_xlfn.MAXIFS(TableRefills3[discountinuation_flag], TableRefills3[patient_id], A2008)</f>
        <v>0</v>
      </c>
      <c r="K2008" s="1">
        <f>_xlfn.MINIFS(C:C,A:A,TableRefills3[[#This Row],[patient_id]])</f>
        <v>45663</v>
      </c>
      <c r="L2008" s="1">
        <f>TableRefills3[[#This Row],[refill_date]]+TableRefills3[[#This Row],[quantity_days]]</f>
        <v>45774</v>
      </c>
    </row>
    <row r="2009" spans="1:12" x14ac:dyDescent="0.25">
      <c r="A2009" t="s">
        <v>449</v>
      </c>
      <c r="B2009" t="s">
        <v>3505</v>
      </c>
      <c r="C2009" s="1">
        <v>45669</v>
      </c>
      <c r="D2009" s="9">
        <f t="shared" si="62"/>
        <v>1</v>
      </c>
      <c r="E2009">
        <v>28</v>
      </c>
      <c r="F2009" s="1" t="str">
        <f t="shared" si="63"/>
        <v/>
      </c>
      <c r="G2009" s="1" t="str">
        <f>IF(TableRefills3[[#This Row],[prev_refill_days]]="","",TableRefills3[[#This Row],[prev_refill_days]]+TableRefills3[[#This Row],[quantity_days]])</f>
        <v/>
      </c>
      <c r="H2009" t="str">
        <f>IF(TableRefills3[[#This Row],[prev_refill_end]]="","",TableRefills3[[#This Row],[refill_date]]-TableRefills3[[#This Row],[prev_refill_end]])</f>
        <v/>
      </c>
      <c r="I2009">
        <f>IF(TableRefills3[[#This Row],[gap_days]]="",0,IF(TableRefills3[[#This Row],[gap_days]]&gt;30,1,0))</f>
        <v>0</v>
      </c>
      <c r="J2009">
        <f>_xlfn.MAXIFS(TableRefills3[discountinuation_flag], TableRefills3[patient_id], A2009)</f>
        <v>0</v>
      </c>
      <c r="K2009" s="1">
        <f>_xlfn.MINIFS(C:C,A:A,TableRefills3[[#This Row],[patient_id]])</f>
        <v>45669</v>
      </c>
      <c r="L2009" s="1">
        <f>TableRefills3[[#This Row],[refill_date]]+TableRefills3[[#This Row],[quantity_days]]</f>
        <v>45697</v>
      </c>
    </row>
    <row r="2010" spans="1:12" x14ac:dyDescent="0.25">
      <c r="A2010" t="s">
        <v>449</v>
      </c>
      <c r="B2010" t="s">
        <v>3505</v>
      </c>
      <c r="C2010" s="1">
        <v>45695</v>
      </c>
      <c r="D2010" s="9">
        <f t="shared" si="62"/>
        <v>2</v>
      </c>
      <c r="E2010">
        <v>28</v>
      </c>
      <c r="F2010" s="1">
        <f t="shared" si="63"/>
        <v>45669</v>
      </c>
      <c r="G2010" s="1">
        <f>IF(TableRefills3[[#This Row],[prev_refill_days]]="","",TableRefills3[[#This Row],[prev_refill_days]]+TableRefills3[[#This Row],[quantity_days]])</f>
        <v>45697</v>
      </c>
      <c r="H2010">
        <f>IF(TableRefills3[[#This Row],[prev_refill_end]]="","",TableRefills3[[#This Row],[refill_date]]-TableRefills3[[#This Row],[prev_refill_end]])</f>
        <v>-2</v>
      </c>
      <c r="I2010">
        <f>IF(TableRefills3[[#This Row],[gap_days]]="",0,IF(TableRefills3[[#This Row],[gap_days]]&gt;30,1,0))</f>
        <v>0</v>
      </c>
      <c r="J2010">
        <f>_xlfn.MAXIFS(TableRefills3[discountinuation_flag], TableRefills3[patient_id], A2010)</f>
        <v>0</v>
      </c>
      <c r="K2010" s="1">
        <f>_xlfn.MINIFS(C:C,A:A,TableRefills3[[#This Row],[patient_id]])</f>
        <v>45669</v>
      </c>
      <c r="L2010" s="1">
        <f>TableRefills3[[#This Row],[refill_date]]+TableRefills3[[#This Row],[quantity_days]]</f>
        <v>45723</v>
      </c>
    </row>
    <row r="2011" spans="1:12" x14ac:dyDescent="0.25">
      <c r="A2011" t="s">
        <v>449</v>
      </c>
      <c r="B2011" t="s">
        <v>3505</v>
      </c>
      <c r="C2011" s="1">
        <v>45725</v>
      </c>
      <c r="D2011" s="9">
        <f t="shared" si="62"/>
        <v>3</v>
      </c>
      <c r="E2011">
        <v>28</v>
      </c>
      <c r="F2011" s="1">
        <f t="shared" si="63"/>
        <v>45695</v>
      </c>
      <c r="G2011" s="1">
        <f>IF(TableRefills3[[#This Row],[prev_refill_days]]="","",TableRefills3[[#This Row],[prev_refill_days]]+TableRefills3[[#This Row],[quantity_days]])</f>
        <v>45723</v>
      </c>
      <c r="H2011">
        <f>IF(TableRefills3[[#This Row],[prev_refill_end]]="","",TableRefills3[[#This Row],[refill_date]]-TableRefills3[[#This Row],[prev_refill_end]])</f>
        <v>2</v>
      </c>
      <c r="I2011">
        <f>IF(TableRefills3[[#This Row],[gap_days]]="",0,IF(TableRefills3[[#This Row],[gap_days]]&gt;30,1,0))</f>
        <v>0</v>
      </c>
      <c r="J2011">
        <f>_xlfn.MAXIFS(TableRefills3[discountinuation_flag], TableRefills3[patient_id], A2011)</f>
        <v>0</v>
      </c>
      <c r="K2011" s="1">
        <f>_xlfn.MINIFS(C:C,A:A,TableRefills3[[#This Row],[patient_id]])</f>
        <v>45669</v>
      </c>
      <c r="L2011" s="1">
        <f>TableRefills3[[#This Row],[refill_date]]+TableRefills3[[#This Row],[quantity_days]]</f>
        <v>45753</v>
      </c>
    </row>
    <row r="2012" spans="1:12" x14ac:dyDescent="0.25">
      <c r="A2012" t="s">
        <v>449</v>
      </c>
      <c r="B2012" t="s">
        <v>3505</v>
      </c>
      <c r="C2012" s="1">
        <v>45755</v>
      </c>
      <c r="D2012" s="9">
        <f t="shared" si="62"/>
        <v>4</v>
      </c>
      <c r="E2012">
        <v>28</v>
      </c>
      <c r="F2012" s="1">
        <f t="shared" si="63"/>
        <v>45725</v>
      </c>
      <c r="G2012" s="1">
        <f>IF(TableRefills3[[#This Row],[prev_refill_days]]="","",TableRefills3[[#This Row],[prev_refill_days]]+TableRefills3[[#This Row],[quantity_days]])</f>
        <v>45753</v>
      </c>
      <c r="H2012">
        <f>IF(TableRefills3[[#This Row],[prev_refill_end]]="","",TableRefills3[[#This Row],[refill_date]]-TableRefills3[[#This Row],[prev_refill_end]])</f>
        <v>2</v>
      </c>
      <c r="I2012">
        <f>IF(TableRefills3[[#This Row],[gap_days]]="",0,IF(TableRefills3[[#This Row],[gap_days]]&gt;30,1,0))</f>
        <v>0</v>
      </c>
      <c r="J2012">
        <f>_xlfn.MAXIFS(TableRefills3[discountinuation_flag], TableRefills3[patient_id], A2012)</f>
        <v>0</v>
      </c>
      <c r="K2012" s="1">
        <f>_xlfn.MINIFS(C:C,A:A,TableRefills3[[#This Row],[patient_id]])</f>
        <v>45669</v>
      </c>
      <c r="L2012" s="1">
        <f>TableRefills3[[#This Row],[refill_date]]+TableRefills3[[#This Row],[quantity_days]]</f>
        <v>45783</v>
      </c>
    </row>
    <row r="2013" spans="1:12" x14ac:dyDescent="0.25">
      <c r="A2013" t="s">
        <v>450</v>
      </c>
      <c r="B2013" t="s">
        <v>3510</v>
      </c>
      <c r="C2013" s="1">
        <v>45804</v>
      </c>
      <c r="D2013" s="9">
        <f t="shared" si="62"/>
        <v>1</v>
      </c>
      <c r="E2013">
        <v>21</v>
      </c>
      <c r="F2013" s="1" t="str">
        <f t="shared" si="63"/>
        <v/>
      </c>
      <c r="G2013" s="1" t="str">
        <f>IF(TableRefills3[[#This Row],[prev_refill_days]]="","",TableRefills3[[#This Row],[prev_refill_days]]+TableRefills3[[#This Row],[quantity_days]])</f>
        <v/>
      </c>
      <c r="H2013" t="str">
        <f>IF(TableRefills3[[#This Row],[prev_refill_end]]="","",TableRefills3[[#This Row],[refill_date]]-TableRefills3[[#This Row],[prev_refill_end]])</f>
        <v/>
      </c>
      <c r="I2013">
        <f>IF(TableRefills3[[#This Row],[gap_days]]="",0,IF(TableRefills3[[#This Row],[gap_days]]&gt;30,1,0))</f>
        <v>0</v>
      </c>
      <c r="J2013">
        <f>_xlfn.MAXIFS(TableRefills3[discountinuation_flag], TableRefills3[patient_id], A2013)</f>
        <v>0</v>
      </c>
      <c r="K2013" s="1">
        <f>_xlfn.MINIFS(C:C,A:A,TableRefills3[[#This Row],[patient_id]])</f>
        <v>45804</v>
      </c>
      <c r="L2013" s="1">
        <f>TableRefills3[[#This Row],[refill_date]]+TableRefills3[[#This Row],[quantity_days]]</f>
        <v>45825</v>
      </c>
    </row>
    <row r="2014" spans="1:12" x14ac:dyDescent="0.25">
      <c r="A2014" t="s">
        <v>450</v>
      </c>
      <c r="B2014" t="s">
        <v>3510</v>
      </c>
      <c r="C2014" s="1">
        <v>45823</v>
      </c>
      <c r="D2014" s="9">
        <f t="shared" si="62"/>
        <v>2</v>
      </c>
      <c r="E2014">
        <v>21</v>
      </c>
      <c r="F2014" s="1">
        <f t="shared" si="63"/>
        <v>45804</v>
      </c>
      <c r="G2014" s="1">
        <f>IF(TableRefills3[[#This Row],[prev_refill_days]]="","",TableRefills3[[#This Row],[prev_refill_days]]+TableRefills3[[#This Row],[quantity_days]])</f>
        <v>45825</v>
      </c>
      <c r="H2014">
        <f>IF(TableRefills3[[#This Row],[prev_refill_end]]="","",TableRefills3[[#This Row],[refill_date]]-TableRefills3[[#This Row],[prev_refill_end]])</f>
        <v>-2</v>
      </c>
      <c r="I2014">
        <f>IF(TableRefills3[[#This Row],[gap_days]]="",0,IF(TableRefills3[[#This Row],[gap_days]]&gt;30,1,0))</f>
        <v>0</v>
      </c>
      <c r="J2014">
        <f>_xlfn.MAXIFS(TableRefills3[discountinuation_flag], TableRefills3[patient_id], A2014)</f>
        <v>0</v>
      </c>
      <c r="K2014" s="1">
        <f>_xlfn.MINIFS(C:C,A:A,TableRefills3[[#This Row],[patient_id]])</f>
        <v>45804</v>
      </c>
      <c r="L2014" s="1">
        <f>TableRefills3[[#This Row],[refill_date]]+TableRefills3[[#This Row],[quantity_days]]</f>
        <v>45844</v>
      </c>
    </row>
    <row r="2015" spans="1:12" x14ac:dyDescent="0.25">
      <c r="A2015" t="s">
        <v>450</v>
      </c>
      <c r="B2015" t="s">
        <v>3510</v>
      </c>
      <c r="C2015" s="1">
        <v>45842</v>
      </c>
      <c r="D2015" s="9">
        <f t="shared" si="62"/>
        <v>3</v>
      </c>
      <c r="E2015">
        <v>21</v>
      </c>
      <c r="F2015" s="1">
        <f t="shared" si="63"/>
        <v>45823</v>
      </c>
      <c r="G2015" s="1">
        <f>IF(TableRefills3[[#This Row],[prev_refill_days]]="","",TableRefills3[[#This Row],[prev_refill_days]]+TableRefills3[[#This Row],[quantity_days]])</f>
        <v>45844</v>
      </c>
      <c r="H2015">
        <f>IF(TableRefills3[[#This Row],[prev_refill_end]]="","",TableRefills3[[#This Row],[refill_date]]-TableRefills3[[#This Row],[prev_refill_end]])</f>
        <v>-2</v>
      </c>
      <c r="I2015">
        <f>IF(TableRefills3[[#This Row],[gap_days]]="",0,IF(TableRefills3[[#This Row],[gap_days]]&gt;30,1,0))</f>
        <v>0</v>
      </c>
      <c r="J2015">
        <f>_xlfn.MAXIFS(TableRefills3[discountinuation_flag], TableRefills3[patient_id], A2015)</f>
        <v>0</v>
      </c>
      <c r="K2015" s="1">
        <f>_xlfn.MINIFS(C:C,A:A,TableRefills3[[#This Row],[patient_id]])</f>
        <v>45804</v>
      </c>
      <c r="L2015" s="1">
        <f>TableRefills3[[#This Row],[refill_date]]+TableRefills3[[#This Row],[quantity_days]]</f>
        <v>45863</v>
      </c>
    </row>
    <row r="2016" spans="1:12" x14ac:dyDescent="0.25">
      <c r="A2016" t="s">
        <v>450</v>
      </c>
      <c r="B2016" t="s">
        <v>3510</v>
      </c>
      <c r="C2016" s="1">
        <v>45860</v>
      </c>
      <c r="D2016" s="9">
        <f t="shared" si="62"/>
        <v>4</v>
      </c>
      <c r="E2016">
        <v>21</v>
      </c>
      <c r="F2016" s="1">
        <f t="shared" si="63"/>
        <v>45842</v>
      </c>
      <c r="G2016" s="1">
        <f>IF(TableRefills3[[#This Row],[prev_refill_days]]="","",TableRefills3[[#This Row],[prev_refill_days]]+TableRefills3[[#This Row],[quantity_days]])</f>
        <v>45863</v>
      </c>
      <c r="H2016">
        <f>IF(TableRefills3[[#This Row],[prev_refill_end]]="","",TableRefills3[[#This Row],[refill_date]]-TableRefills3[[#This Row],[prev_refill_end]])</f>
        <v>-3</v>
      </c>
      <c r="I2016">
        <f>IF(TableRefills3[[#This Row],[gap_days]]="",0,IF(TableRefills3[[#This Row],[gap_days]]&gt;30,1,0))</f>
        <v>0</v>
      </c>
      <c r="J2016">
        <f>_xlfn.MAXIFS(TableRefills3[discountinuation_flag], TableRefills3[patient_id], A2016)</f>
        <v>0</v>
      </c>
      <c r="K2016" s="1">
        <f>_xlfn.MINIFS(C:C,A:A,TableRefills3[[#This Row],[patient_id]])</f>
        <v>45804</v>
      </c>
      <c r="L2016" s="1">
        <f>TableRefills3[[#This Row],[refill_date]]+TableRefills3[[#This Row],[quantity_days]]</f>
        <v>45881</v>
      </c>
    </row>
    <row r="2017" spans="1:12" x14ac:dyDescent="0.25">
      <c r="A2017" t="s">
        <v>451</v>
      </c>
      <c r="B2017" t="s">
        <v>3515</v>
      </c>
      <c r="C2017" s="1">
        <v>45692</v>
      </c>
      <c r="D2017" s="9">
        <f t="shared" si="62"/>
        <v>1</v>
      </c>
      <c r="E2017">
        <v>21</v>
      </c>
      <c r="F2017" s="1" t="str">
        <f t="shared" si="63"/>
        <v/>
      </c>
      <c r="G2017" s="1" t="str">
        <f>IF(TableRefills3[[#This Row],[prev_refill_days]]="","",TableRefills3[[#This Row],[prev_refill_days]]+TableRefills3[[#This Row],[quantity_days]])</f>
        <v/>
      </c>
      <c r="H2017" t="str">
        <f>IF(TableRefills3[[#This Row],[prev_refill_end]]="","",TableRefills3[[#This Row],[refill_date]]-TableRefills3[[#This Row],[prev_refill_end]])</f>
        <v/>
      </c>
      <c r="I2017">
        <f>IF(TableRefills3[[#This Row],[gap_days]]="",0,IF(TableRefills3[[#This Row],[gap_days]]&gt;30,1,0))</f>
        <v>0</v>
      </c>
      <c r="J2017">
        <f>_xlfn.MAXIFS(TableRefills3[discountinuation_flag], TableRefills3[patient_id], A2017)</f>
        <v>0</v>
      </c>
      <c r="K2017" s="1">
        <f>_xlfn.MINIFS(C:C,A:A,TableRefills3[[#This Row],[patient_id]])</f>
        <v>45692</v>
      </c>
      <c r="L2017" s="1">
        <f>TableRefills3[[#This Row],[refill_date]]+TableRefills3[[#This Row],[quantity_days]]</f>
        <v>45713</v>
      </c>
    </row>
    <row r="2018" spans="1:12" x14ac:dyDescent="0.25">
      <c r="A2018" t="s">
        <v>451</v>
      </c>
      <c r="B2018" t="s">
        <v>3515</v>
      </c>
      <c r="C2018" s="1">
        <v>45714</v>
      </c>
      <c r="D2018" s="9">
        <f t="shared" si="62"/>
        <v>2</v>
      </c>
      <c r="E2018">
        <v>21</v>
      </c>
      <c r="F2018" s="1">
        <f t="shared" si="63"/>
        <v>45692</v>
      </c>
      <c r="G2018" s="1">
        <f>IF(TableRefills3[[#This Row],[prev_refill_days]]="","",TableRefills3[[#This Row],[prev_refill_days]]+TableRefills3[[#This Row],[quantity_days]])</f>
        <v>45713</v>
      </c>
      <c r="H2018">
        <f>IF(TableRefills3[[#This Row],[prev_refill_end]]="","",TableRefills3[[#This Row],[refill_date]]-TableRefills3[[#This Row],[prev_refill_end]])</f>
        <v>1</v>
      </c>
      <c r="I2018">
        <f>IF(TableRefills3[[#This Row],[gap_days]]="",0,IF(TableRefills3[[#This Row],[gap_days]]&gt;30,1,0))</f>
        <v>0</v>
      </c>
      <c r="J2018">
        <f>_xlfn.MAXIFS(TableRefills3[discountinuation_flag], TableRefills3[patient_id], A2018)</f>
        <v>0</v>
      </c>
      <c r="K2018" s="1">
        <f>_xlfn.MINIFS(C:C,A:A,TableRefills3[[#This Row],[patient_id]])</f>
        <v>45692</v>
      </c>
      <c r="L2018" s="1">
        <f>TableRefills3[[#This Row],[refill_date]]+TableRefills3[[#This Row],[quantity_days]]</f>
        <v>45735</v>
      </c>
    </row>
    <row r="2019" spans="1:12" x14ac:dyDescent="0.25">
      <c r="A2019" t="s">
        <v>451</v>
      </c>
      <c r="B2019" t="s">
        <v>3515</v>
      </c>
      <c r="C2019" s="1">
        <v>45732</v>
      </c>
      <c r="D2019" s="9">
        <f t="shared" si="62"/>
        <v>3</v>
      </c>
      <c r="E2019">
        <v>21</v>
      </c>
      <c r="F2019" s="1">
        <f t="shared" si="63"/>
        <v>45714</v>
      </c>
      <c r="G2019" s="1">
        <f>IF(TableRefills3[[#This Row],[prev_refill_days]]="","",TableRefills3[[#This Row],[prev_refill_days]]+TableRefills3[[#This Row],[quantity_days]])</f>
        <v>45735</v>
      </c>
      <c r="H2019">
        <f>IF(TableRefills3[[#This Row],[prev_refill_end]]="","",TableRefills3[[#This Row],[refill_date]]-TableRefills3[[#This Row],[prev_refill_end]])</f>
        <v>-3</v>
      </c>
      <c r="I2019">
        <f>IF(TableRefills3[[#This Row],[gap_days]]="",0,IF(TableRefills3[[#This Row],[gap_days]]&gt;30,1,0))</f>
        <v>0</v>
      </c>
      <c r="J2019">
        <f>_xlfn.MAXIFS(TableRefills3[discountinuation_flag], TableRefills3[patient_id], A2019)</f>
        <v>0</v>
      </c>
      <c r="K2019" s="1">
        <f>_xlfn.MINIFS(C:C,A:A,TableRefills3[[#This Row],[patient_id]])</f>
        <v>45692</v>
      </c>
      <c r="L2019" s="1">
        <f>TableRefills3[[#This Row],[refill_date]]+TableRefills3[[#This Row],[quantity_days]]</f>
        <v>45753</v>
      </c>
    </row>
    <row r="2020" spans="1:12" x14ac:dyDescent="0.25">
      <c r="A2020" t="s">
        <v>451</v>
      </c>
      <c r="B2020" t="s">
        <v>3515</v>
      </c>
      <c r="C2020" s="1">
        <v>45753</v>
      </c>
      <c r="D2020" s="9">
        <f t="shared" si="62"/>
        <v>4</v>
      </c>
      <c r="E2020">
        <v>21</v>
      </c>
      <c r="F2020" s="1">
        <f t="shared" si="63"/>
        <v>45732</v>
      </c>
      <c r="G2020" s="1">
        <f>IF(TableRefills3[[#This Row],[prev_refill_days]]="","",TableRefills3[[#This Row],[prev_refill_days]]+TableRefills3[[#This Row],[quantity_days]])</f>
        <v>45753</v>
      </c>
      <c r="H2020">
        <f>IF(TableRefills3[[#This Row],[prev_refill_end]]="","",TableRefills3[[#This Row],[refill_date]]-TableRefills3[[#This Row],[prev_refill_end]])</f>
        <v>0</v>
      </c>
      <c r="I2020">
        <f>IF(TableRefills3[[#This Row],[gap_days]]="",0,IF(TableRefills3[[#This Row],[gap_days]]&gt;30,1,0))</f>
        <v>0</v>
      </c>
      <c r="J2020">
        <f>_xlfn.MAXIFS(TableRefills3[discountinuation_flag], TableRefills3[patient_id], A2020)</f>
        <v>0</v>
      </c>
      <c r="K2020" s="1">
        <f>_xlfn.MINIFS(C:C,A:A,TableRefills3[[#This Row],[patient_id]])</f>
        <v>45692</v>
      </c>
      <c r="L2020" s="1">
        <f>TableRefills3[[#This Row],[refill_date]]+TableRefills3[[#This Row],[quantity_days]]</f>
        <v>45774</v>
      </c>
    </row>
    <row r="2021" spans="1:12" x14ac:dyDescent="0.25">
      <c r="A2021" t="s">
        <v>451</v>
      </c>
      <c r="B2021" t="s">
        <v>3515</v>
      </c>
      <c r="C2021" s="1">
        <v>45775</v>
      </c>
      <c r="D2021" s="9">
        <f t="shared" si="62"/>
        <v>5</v>
      </c>
      <c r="E2021">
        <v>21</v>
      </c>
      <c r="F2021" s="1">
        <f t="shared" si="63"/>
        <v>45753</v>
      </c>
      <c r="G2021" s="1">
        <f>IF(TableRefills3[[#This Row],[prev_refill_days]]="","",TableRefills3[[#This Row],[prev_refill_days]]+TableRefills3[[#This Row],[quantity_days]])</f>
        <v>45774</v>
      </c>
      <c r="H2021">
        <f>IF(TableRefills3[[#This Row],[prev_refill_end]]="","",TableRefills3[[#This Row],[refill_date]]-TableRefills3[[#This Row],[prev_refill_end]])</f>
        <v>1</v>
      </c>
      <c r="I2021">
        <f>IF(TableRefills3[[#This Row],[gap_days]]="",0,IF(TableRefills3[[#This Row],[gap_days]]&gt;30,1,0))</f>
        <v>0</v>
      </c>
      <c r="J2021">
        <f>_xlfn.MAXIFS(TableRefills3[discountinuation_flag], TableRefills3[patient_id], A2021)</f>
        <v>0</v>
      </c>
      <c r="K2021" s="1">
        <f>_xlfn.MINIFS(C:C,A:A,TableRefills3[[#This Row],[patient_id]])</f>
        <v>45692</v>
      </c>
      <c r="L2021" s="1">
        <f>TableRefills3[[#This Row],[refill_date]]+TableRefills3[[#This Row],[quantity_days]]</f>
        <v>45796</v>
      </c>
    </row>
    <row r="2022" spans="1:12" x14ac:dyDescent="0.25">
      <c r="A2022" t="s">
        <v>451</v>
      </c>
      <c r="B2022" t="s">
        <v>3515</v>
      </c>
      <c r="C2022" s="1">
        <v>45798</v>
      </c>
      <c r="D2022" s="9">
        <f t="shared" si="62"/>
        <v>6</v>
      </c>
      <c r="E2022">
        <v>21</v>
      </c>
      <c r="F2022" s="1">
        <f t="shared" si="63"/>
        <v>45775</v>
      </c>
      <c r="G2022" s="1">
        <f>IF(TableRefills3[[#This Row],[prev_refill_days]]="","",TableRefills3[[#This Row],[prev_refill_days]]+TableRefills3[[#This Row],[quantity_days]])</f>
        <v>45796</v>
      </c>
      <c r="H2022">
        <f>IF(TableRefills3[[#This Row],[prev_refill_end]]="","",TableRefills3[[#This Row],[refill_date]]-TableRefills3[[#This Row],[prev_refill_end]])</f>
        <v>2</v>
      </c>
      <c r="I2022">
        <f>IF(TableRefills3[[#This Row],[gap_days]]="",0,IF(TableRefills3[[#This Row],[gap_days]]&gt;30,1,0))</f>
        <v>0</v>
      </c>
      <c r="J2022">
        <f>_xlfn.MAXIFS(TableRefills3[discountinuation_flag], TableRefills3[patient_id], A2022)</f>
        <v>0</v>
      </c>
      <c r="K2022" s="1">
        <f>_xlfn.MINIFS(C:C,A:A,TableRefills3[[#This Row],[patient_id]])</f>
        <v>45692</v>
      </c>
      <c r="L2022" s="1">
        <f>TableRefills3[[#This Row],[refill_date]]+TableRefills3[[#This Row],[quantity_days]]</f>
        <v>45819</v>
      </c>
    </row>
    <row r="2023" spans="1:12" x14ac:dyDescent="0.25">
      <c r="A2023" t="s">
        <v>452</v>
      </c>
      <c r="B2023" t="s">
        <v>3522</v>
      </c>
      <c r="C2023" s="1">
        <v>45668</v>
      </c>
      <c r="D2023" s="9">
        <f t="shared" si="62"/>
        <v>1</v>
      </c>
      <c r="E2023">
        <v>28</v>
      </c>
      <c r="F2023" s="1" t="str">
        <f t="shared" si="63"/>
        <v/>
      </c>
      <c r="G2023" s="1" t="str">
        <f>IF(TableRefills3[[#This Row],[prev_refill_days]]="","",TableRefills3[[#This Row],[prev_refill_days]]+TableRefills3[[#This Row],[quantity_days]])</f>
        <v/>
      </c>
      <c r="H2023" t="str">
        <f>IF(TableRefills3[[#This Row],[prev_refill_end]]="","",TableRefills3[[#This Row],[refill_date]]-TableRefills3[[#This Row],[prev_refill_end]])</f>
        <v/>
      </c>
      <c r="I2023">
        <f>IF(TableRefills3[[#This Row],[gap_days]]="",0,IF(TableRefills3[[#This Row],[gap_days]]&gt;30,1,0))</f>
        <v>0</v>
      </c>
      <c r="J2023">
        <f>_xlfn.MAXIFS(TableRefills3[discountinuation_flag], TableRefills3[patient_id], A2023)</f>
        <v>0</v>
      </c>
      <c r="K2023" s="1">
        <f>_xlfn.MINIFS(C:C,A:A,TableRefills3[[#This Row],[patient_id]])</f>
        <v>45668</v>
      </c>
      <c r="L2023" s="1">
        <f>TableRefills3[[#This Row],[refill_date]]+TableRefills3[[#This Row],[quantity_days]]</f>
        <v>45696</v>
      </c>
    </row>
    <row r="2024" spans="1:12" x14ac:dyDescent="0.25">
      <c r="A2024" t="s">
        <v>452</v>
      </c>
      <c r="B2024" t="s">
        <v>3522</v>
      </c>
      <c r="C2024" s="1">
        <v>45693</v>
      </c>
      <c r="D2024" s="9">
        <f t="shared" si="62"/>
        <v>2</v>
      </c>
      <c r="E2024">
        <v>28</v>
      </c>
      <c r="F2024" s="1">
        <f t="shared" si="63"/>
        <v>45668</v>
      </c>
      <c r="G2024" s="1">
        <f>IF(TableRefills3[[#This Row],[prev_refill_days]]="","",TableRefills3[[#This Row],[prev_refill_days]]+TableRefills3[[#This Row],[quantity_days]])</f>
        <v>45696</v>
      </c>
      <c r="H2024">
        <f>IF(TableRefills3[[#This Row],[prev_refill_end]]="","",TableRefills3[[#This Row],[refill_date]]-TableRefills3[[#This Row],[prev_refill_end]])</f>
        <v>-3</v>
      </c>
      <c r="I2024">
        <f>IF(TableRefills3[[#This Row],[gap_days]]="",0,IF(TableRefills3[[#This Row],[gap_days]]&gt;30,1,0))</f>
        <v>0</v>
      </c>
      <c r="J2024">
        <f>_xlfn.MAXIFS(TableRefills3[discountinuation_flag], TableRefills3[patient_id], A2024)</f>
        <v>0</v>
      </c>
      <c r="K2024" s="1">
        <f>_xlfn.MINIFS(C:C,A:A,TableRefills3[[#This Row],[patient_id]])</f>
        <v>45668</v>
      </c>
      <c r="L2024" s="1">
        <f>TableRefills3[[#This Row],[refill_date]]+TableRefills3[[#This Row],[quantity_days]]</f>
        <v>45721</v>
      </c>
    </row>
    <row r="2025" spans="1:12" x14ac:dyDescent="0.25">
      <c r="A2025" t="s">
        <v>452</v>
      </c>
      <c r="B2025" t="s">
        <v>3522</v>
      </c>
      <c r="C2025" s="1">
        <v>45721</v>
      </c>
      <c r="D2025" s="9">
        <f t="shared" si="62"/>
        <v>3</v>
      </c>
      <c r="E2025">
        <v>28</v>
      </c>
      <c r="F2025" s="1">
        <f t="shared" si="63"/>
        <v>45693</v>
      </c>
      <c r="G2025" s="1">
        <f>IF(TableRefills3[[#This Row],[prev_refill_days]]="","",TableRefills3[[#This Row],[prev_refill_days]]+TableRefills3[[#This Row],[quantity_days]])</f>
        <v>45721</v>
      </c>
      <c r="H2025">
        <f>IF(TableRefills3[[#This Row],[prev_refill_end]]="","",TableRefills3[[#This Row],[refill_date]]-TableRefills3[[#This Row],[prev_refill_end]])</f>
        <v>0</v>
      </c>
      <c r="I2025">
        <f>IF(TableRefills3[[#This Row],[gap_days]]="",0,IF(TableRefills3[[#This Row],[gap_days]]&gt;30,1,0))</f>
        <v>0</v>
      </c>
      <c r="J2025">
        <f>_xlfn.MAXIFS(TableRefills3[discountinuation_flag], TableRefills3[patient_id], A2025)</f>
        <v>0</v>
      </c>
      <c r="K2025" s="1">
        <f>_xlfn.MINIFS(C:C,A:A,TableRefills3[[#This Row],[patient_id]])</f>
        <v>45668</v>
      </c>
      <c r="L2025" s="1">
        <f>TableRefills3[[#This Row],[refill_date]]+TableRefills3[[#This Row],[quantity_days]]</f>
        <v>45749</v>
      </c>
    </row>
    <row r="2026" spans="1:12" x14ac:dyDescent="0.25">
      <c r="A2026" t="s">
        <v>452</v>
      </c>
      <c r="B2026" t="s">
        <v>3522</v>
      </c>
      <c r="C2026" s="1">
        <v>45748</v>
      </c>
      <c r="D2026" s="9">
        <f t="shared" si="62"/>
        <v>4</v>
      </c>
      <c r="E2026">
        <v>28</v>
      </c>
      <c r="F2026" s="1">
        <f t="shared" si="63"/>
        <v>45721</v>
      </c>
      <c r="G2026" s="1">
        <f>IF(TableRefills3[[#This Row],[prev_refill_days]]="","",TableRefills3[[#This Row],[prev_refill_days]]+TableRefills3[[#This Row],[quantity_days]])</f>
        <v>45749</v>
      </c>
      <c r="H2026">
        <f>IF(TableRefills3[[#This Row],[prev_refill_end]]="","",TableRefills3[[#This Row],[refill_date]]-TableRefills3[[#This Row],[prev_refill_end]])</f>
        <v>-1</v>
      </c>
      <c r="I2026">
        <f>IF(TableRefills3[[#This Row],[gap_days]]="",0,IF(TableRefills3[[#This Row],[gap_days]]&gt;30,1,0))</f>
        <v>0</v>
      </c>
      <c r="J2026">
        <f>_xlfn.MAXIFS(TableRefills3[discountinuation_flag], TableRefills3[patient_id], A2026)</f>
        <v>0</v>
      </c>
      <c r="K2026" s="1">
        <f>_xlfn.MINIFS(C:C,A:A,TableRefills3[[#This Row],[patient_id]])</f>
        <v>45668</v>
      </c>
      <c r="L2026" s="1">
        <f>TableRefills3[[#This Row],[refill_date]]+TableRefills3[[#This Row],[quantity_days]]</f>
        <v>45776</v>
      </c>
    </row>
    <row r="2027" spans="1:12" x14ac:dyDescent="0.25">
      <c r="A2027" t="s">
        <v>452</v>
      </c>
      <c r="B2027" t="s">
        <v>3522</v>
      </c>
      <c r="C2027" s="1">
        <v>45775</v>
      </c>
      <c r="D2027" s="9">
        <f t="shared" si="62"/>
        <v>5</v>
      </c>
      <c r="E2027">
        <v>28</v>
      </c>
      <c r="F2027" s="1">
        <f t="shared" si="63"/>
        <v>45748</v>
      </c>
      <c r="G2027" s="1">
        <f>IF(TableRefills3[[#This Row],[prev_refill_days]]="","",TableRefills3[[#This Row],[prev_refill_days]]+TableRefills3[[#This Row],[quantity_days]])</f>
        <v>45776</v>
      </c>
      <c r="H2027">
        <f>IF(TableRefills3[[#This Row],[prev_refill_end]]="","",TableRefills3[[#This Row],[refill_date]]-TableRefills3[[#This Row],[prev_refill_end]])</f>
        <v>-1</v>
      </c>
      <c r="I2027">
        <f>IF(TableRefills3[[#This Row],[gap_days]]="",0,IF(TableRefills3[[#This Row],[gap_days]]&gt;30,1,0))</f>
        <v>0</v>
      </c>
      <c r="J2027">
        <f>_xlfn.MAXIFS(TableRefills3[discountinuation_flag], TableRefills3[patient_id], A2027)</f>
        <v>0</v>
      </c>
      <c r="K2027" s="1">
        <f>_xlfn.MINIFS(C:C,A:A,TableRefills3[[#This Row],[patient_id]])</f>
        <v>45668</v>
      </c>
      <c r="L2027" s="1">
        <f>TableRefills3[[#This Row],[refill_date]]+TableRefills3[[#This Row],[quantity_days]]</f>
        <v>45803</v>
      </c>
    </row>
    <row r="2028" spans="1:12" x14ac:dyDescent="0.25">
      <c r="A2028" t="s">
        <v>452</v>
      </c>
      <c r="B2028" t="s">
        <v>3522</v>
      </c>
      <c r="C2028" s="1">
        <v>45802</v>
      </c>
      <c r="D2028" s="9">
        <f t="shared" si="62"/>
        <v>6</v>
      </c>
      <c r="E2028">
        <v>28</v>
      </c>
      <c r="F2028" s="1">
        <f t="shared" si="63"/>
        <v>45775</v>
      </c>
      <c r="G2028" s="1">
        <f>IF(TableRefills3[[#This Row],[prev_refill_days]]="","",TableRefills3[[#This Row],[prev_refill_days]]+TableRefills3[[#This Row],[quantity_days]])</f>
        <v>45803</v>
      </c>
      <c r="H2028">
        <f>IF(TableRefills3[[#This Row],[prev_refill_end]]="","",TableRefills3[[#This Row],[refill_date]]-TableRefills3[[#This Row],[prev_refill_end]])</f>
        <v>-1</v>
      </c>
      <c r="I2028">
        <f>IF(TableRefills3[[#This Row],[gap_days]]="",0,IF(TableRefills3[[#This Row],[gap_days]]&gt;30,1,0))</f>
        <v>0</v>
      </c>
      <c r="J2028">
        <f>_xlfn.MAXIFS(TableRefills3[discountinuation_flag], TableRefills3[patient_id], A2028)</f>
        <v>0</v>
      </c>
      <c r="K2028" s="1">
        <f>_xlfn.MINIFS(C:C,A:A,TableRefills3[[#This Row],[patient_id]])</f>
        <v>45668</v>
      </c>
      <c r="L2028" s="1">
        <f>TableRefills3[[#This Row],[refill_date]]+TableRefills3[[#This Row],[quantity_days]]</f>
        <v>45830</v>
      </c>
    </row>
    <row r="2029" spans="1:12" x14ac:dyDescent="0.25">
      <c r="A2029" t="s">
        <v>453</v>
      </c>
      <c r="B2029" t="s">
        <v>3529</v>
      </c>
      <c r="C2029" s="1">
        <v>45695</v>
      </c>
      <c r="D2029" s="9">
        <f t="shared" si="62"/>
        <v>1</v>
      </c>
      <c r="E2029">
        <v>28</v>
      </c>
      <c r="F2029" s="1" t="str">
        <f t="shared" si="63"/>
        <v/>
      </c>
      <c r="G2029" s="1" t="str">
        <f>IF(TableRefills3[[#This Row],[prev_refill_days]]="","",TableRefills3[[#This Row],[prev_refill_days]]+TableRefills3[[#This Row],[quantity_days]])</f>
        <v/>
      </c>
      <c r="H2029" t="str">
        <f>IF(TableRefills3[[#This Row],[prev_refill_end]]="","",TableRefills3[[#This Row],[refill_date]]-TableRefills3[[#This Row],[prev_refill_end]])</f>
        <v/>
      </c>
      <c r="I2029">
        <f>IF(TableRefills3[[#This Row],[gap_days]]="",0,IF(TableRefills3[[#This Row],[gap_days]]&gt;30,1,0))</f>
        <v>0</v>
      </c>
      <c r="J2029">
        <f>_xlfn.MAXIFS(TableRefills3[discountinuation_flag], TableRefills3[patient_id], A2029)</f>
        <v>0</v>
      </c>
      <c r="K2029" s="1">
        <f>_xlfn.MINIFS(C:C,A:A,TableRefills3[[#This Row],[patient_id]])</f>
        <v>45695</v>
      </c>
      <c r="L2029" s="1">
        <f>TableRefills3[[#This Row],[refill_date]]+TableRefills3[[#This Row],[quantity_days]]</f>
        <v>45723</v>
      </c>
    </row>
    <row r="2030" spans="1:12" x14ac:dyDescent="0.25">
      <c r="A2030" t="s">
        <v>453</v>
      </c>
      <c r="B2030" t="s">
        <v>3529</v>
      </c>
      <c r="C2030" s="1">
        <v>45720</v>
      </c>
      <c r="D2030" s="9">
        <f t="shared" si="62"/>
        <v>2</v>
      </c>
      <c r="E2030">
        <v>28</v>
      </c>
      <c r="F2030" s="1">
        <f t="shared" si="63"/>
        <v>45695</v>
      </c>
      <c r="G2030" s="1">
        <f>IF(TableRefills3[[#This Row],[prev_refill_days]]="","",TableRefills3[[#This Row],[prev_refill_days]]+TableRefills3[[#This Row],[quantity_days]])</f>
        <v>45723</v>
      </c>
      <c r="H2030">
        <f>IF(TableRefills3[[#This Row],[prev_refill_end]]="","",TableRefills3[[#This Row],[refill_date]]-TableRefills3[[#This Row],[prev_refill_end]])</f>
        <v>-3</v>
      </c>
      <c r="I2030">
        <f>IF(TableRefills3[[#This Row],[gap_days]]="",0,IF(TableRefills3[[#This Row],[gap_days]]&gt;30,1,0))</f>
        <v>0</v>
      </c>
      <c r="J2030">
        <f>_xlfn.MAXIFS(TableRefills3[discountinuation_flag], TableRefills3[patient_id], A2030)</f>
        <v>0</v>
      </c>
      <c r="K2030" s="1">
        <f>_xlfn.MINIFS(C:C,A:A,TableRefills3[[#This Row],[patient_id]])</f>
        <v>45695</v>
      </c>
      <c r="L2030" s="1">
        <f>TableRefills3[[#This Row],[refill_date]]+TableRefills3[[#This Row],[quantity_days]]</f>
        <v>45748</v>
      </c>
    </row>
    <row r="2031" spans="1:12" x14ac:dyDescent="0.25">
      <c r="A2031" t="s">
        <v>453</v>
      </c>
      <c r="B2031" t="s">
        <v>3529</v>
      </c>
      <c r="C2031" s="1">
        <v>45745</v>
      </c>
      <c r="D2031" s="9">
        <f t="shared" si="62"/>
        <v>3</v>
      </c>
      <c r="E2031">
        <v>28</v>
      </c>
      <c r="F2031" s="1">
        <f t="shared" si="63"/>
        <v>45720</v>
      </c>
      <c r="G2031" s="1">
        <f>IF(TableRefills3[[#This Row],[prev_refill_days]]="","",TableRefills3[[#This Row],[prev_refill_days]]+TableRefills3[[#This Row],[quantity_days]])</f>
        <v>45748</v>
      </c>
      <c r="H2031">
        <f>IF(TableRefills3[[#This Row],[prev_refill_end]]="","",TableRefills3[[#This Row],[refill_date]]-TableRefills3[[#This Row],[prev_refill_end]])</f>
        <v>-3</v>
      </c>
      <c r="I2031">
        <f>IF(TableRefills3[[#This Row],[gap_days]]="",0,IF(TableRefills3[[#This Row],[gap_days]]&gt;30,1,0))</f>
        <v>0</v>
      </c>
      <c r="J2031">
        <f>_xlfn.MAXIFS(TableRefills3[discountinuation_flag], TableRefills3[patient_id], A2031)</f>
        <v>0</v>
      </c>
      <c r="K2031" s="1">
        <f>_xlfn.MINIFS(C:C,A:A,TableRefills3[[#This Row],[patient_id]])</f>
        <v>45695</v>
      </c>
      <c r="L2031" s="1">
        <f>TableRefills3[[#This Row],[refill_date]]+TableRefills3[[#This Row],[quantity_days]]</f>
        <v>45773</v>
      </c>
    </row>
    <row r="2032" spans="1:12" x14ac:dyDescent="0.25">
      <c r="A2032" t="s">
        <v>453</v>
      </c>
      <c r="B2032" t="s">
        <v>3529</v>
      </c>
      <c r="C2032" s="1">
        <v>45770</v>
      </c>
      <c r="D2032" s="9">
        <f t="shared" si="62"/>
        <v>4</v>
      </c>
      <c r="E2032">
        <v>28</v>
      </c>
      <c r="F2032" s="1">
        <f t="shared" si="63"/>
        <v>45745</v>
      </c>
      <c r="G2032" s="1">
        <f>IF(TableRefills3[[#This Row],[prev_refill_days]]="","",TableRefills3[[#This Row],[prev_refill_days]]+TableRefills3[[#This Row],[quantity_days]])</f>
        <v>45773</v>
      </c>
      <c r="H2032">
        <f>IF(TableRefills3[[#This Row],[prev_refill_end]]="","",TableRefills3[[#This Row],[refill_date]]-TableRefills3[[#This Row],[prev_refill_end]])</f>
        <v>-3</v>
      </c>
      <c r="I2032">
        <f>IF(TableRefills3[[#This Row],[gap_days]]="",0,IF(TableRefills3[[#This Row],[gap_days]]&gt;30,1,0))</f>
        <v>0</v>
      </c>
      <c r="J2032">
        <f>_xlfn.MAXIFS(TableRefills3[discountinuation_flag], TableRefills3[patient_id], A2032)</f>
        <v>0</v>
      </c>
      <c r="K2032" s="1">
        <f>_xlfn.MINIFS(C:C,A:A,TableRefills3[[#This Row],[patient_id]])</f>
        <v>45695</v>
      </c>
      <c r="L2032" s="1">
        <f>TableRefills3[[#This Row],[refill_date]]+TableRefills3[[#This Row],[quantity_days]]</f>
        <v>45798</v>
      </c>
    </row>
    <row r="2033" spans="1:12" x14ac:dyDescent="0.25">
      <c r="A2033" t="s">
        <v>454</v>
      </c>
      <c r="B2033" t="s">
        <v>3534</v>
      </c>
      <c r="C2033" s="1">
        <v>45700</v>
      </c>
      <c r="D2033" s="9">
        <f t="shared" si="62"/>
        <v>1</v>
      </c>
      <c r="E2033">
        <v>28</v>
      </c>
      <c r="F2033" s="1" t="str">
        <f t="shared" si="63"/>
        <v/>
      </c>
      <c r="G2033" s="1" t="str">
        <f>IF(TableRefills3[[#This Row],[prev_refill_days]]="","",TableRefills3[[#This Row],[prev_refill_days]]+TableRefills3[[#This Row],[quantity_days]])</f>
        <v/>
      </c>
      <c r="H2033" t="str">
        <f>IF(TableRefills3[[#This Row],[prev_refill_end]]="","",TableRefills3[[#This Row],[refill_date]]-TableRefills3[[#This Row],[prev_refill_end]])</f>
        <v/>
      </c>
      <c r="I2033">
        <f>IF(TableRefills3[[#This Row],[gap_days]]="",0,IF(TableRefills3[[#This Row],[gap_days]]&gt;30,1,0))</f>
        <v>0</v>
      </c>
      <c r="J2033">
        <f>_xlfn.MAXIFS(TableRefills3[discountinuation_flag], TableRefills3[patient_id], A2033)</f>
        <v>0</v>
      </c>
      <c r="K2033" s="1">
        <f>_xlfn.MINIFS(C:C,A:A,TableRefills3[[#This Row],[patient_id]])</f>
        <v>45700</v>
      </c>
      <c r="L2033" s="1">
        <f>TableRefills3[[#This Row],[refill_date]]+TableRefills3[[#This Row],[quantity_days]]</f>
        <v>45728</v>
      </c>
    </row>
    <row r="2034" spans="1:12" x14ac:dyDescent="0.25">
      <c r="A2034" t="s">
        <v>454</v>
      </c>
      <c r="B2034" t="s">
        <v>3534</v>
      </c>
      <c r="C2034" s="1">
        <v>45729</v>
      </c>
      <c r="D2034" s="9">
        <f t="shared" si="62"/>
        <v>2</v>
      </c>
      <c r="E2034">
        <v>28</v>
      </c>
      <c r="F2034" s="1">
        <f t="shared" si="63"/>
        <v>45700</v>
      </c>
      <c r="G2034" s="1">
        <f>IF(TableRefills3[[#This Row],[prev_refill_days]]="","",TableRefills3[[#This Row],[prev_refill_days]]+TableRefills3[[#This Row],[quantity_days]])</f>
        <v>45728</v>
      </c>
      <c r="H2034">
        <f>IF(TableRefills3[[#This Row],[prev_refill_end]]="","",TableRefills3[[#This Row],[refill_date]]-TableRefills3[[#This Row],[prev_refill_end]])</f>
        <v>1</v>
      </c>
      <c r="I2034">
        <f>IF(TableRefills3[[#This Row],[gap_days]]="",0,IF(TableRefills3[[#This Row],[gap_days]]&gt;30,1,0))</f>
        <v>0</v>
      </c>
      <c r="J2034">
        <f>_xlfn.MAXIFS(TableRefills3[discountinuation_flag], TableRefills3[patient_id], A2034)</f>
        <v>0</v>
      </c>
      <c r="K2034" s="1">
        <f>_xlfn.MINIFS(C:C,A:A,TableRefills3[[#This Row],[patient_id]])</f>
        <v>45700</v>
      </c>
      <c r="L2034" s="1">
        <f>TableRefills3[[#This Row],[refill_date]]+TableRefills3[[#This Row],[quantity_days]]</f>
        <v>45757</v>
      </c>
    </row>
    <row r="2035" spans="1:12" x14ac:dyDescent="0.25">
      <c r="A2035" t="s">
        <v>454</v>
      </c>
      <c r="B2035" t="s">
        <v>3534</v>
      </c>
      <c r="C2035" s="1">
        <v>45757</v>
      </c>
      <c r="D2035" s="9">
        <f t="shared" si="62"/>
        <v>3</v>
      </c>
      <c r="E2035">
        <v>28</v>
      </c>
      <c r="F2035" s="1">
        <f t="shared" si="63"/>
        <v>45729</v>
      </c>
      <c r="G2035" s="1">
        <f>IF(TableRefills3[[#This Row],[prev_refill_days]]="","",TableRefills3[[#This Row],[prev_refill_days]]+TableRefills3[[#This Row],[quantity_days]])</f>
        <v>45757</v>
      </c>
      <c r="H2035">
        <f>IF(TableRefills3[[#This Row],[prev_refill_end]]="","",TableRefills3[[#This Row],[refill_date]]-TableRefills3[[#This Row],[prev_refill_end]])</f>
        <v>0</v>
      </c>
      <c r="I2035">
        <f>IF(TableRefills3[[#This Row],[gap_days]]="",0,IF(TableRefills3[[#This Row],[gap_days]]&gt;30,1,0))</f>
        <v>0</v>
      </c>
      <c r="J2035">
        <f>_xlfn.MAXIFS(TableRefills3[discountinuation_flag], TableRefills3[patient_id], A2035)</f>
        <v>0</v>
      </c>
      <c r="K2035" s="1">
        <f>_xlfn.MINIFS(C:C,A:A,TableRefills3[[#This Row],[patient_id]])</f>
        <v>45700</v>
      </c>
      <c r="L2035" s="1">
        <f>TableRefills3[[#This Row],[refill_date]]+TableRefills3[[#This Row],[quantity_days]]</f>
        <v>45785</v>
      </c>
    </row>
    <row r="2036" spans="1:12" x14ac:dyDescent="0.25">
      <c r="A2036" t="s">
        <v>454</v>
      </c>
      <c r="B2036" t="s">
        <v>3534</v>
      </c>
      <c r="C2036" s="1">
        <v>45784</v>
      </c>
      <c r="D2036" s="9">
        <f t="shared" si="62"/>
        <v>4</v>
      </c>
      <c r="E2036">
        <v>28</v>
      </c>
      <c r="F2036" s="1">
        <f t="shared" si="63"/>
        <v>45757</v>
      </c>
      <c r="G2036" s="1">
        <f>IF(TableRefills3[[#This Row],[prev_refill_days]]="","",TableRefills3[[#This Row],[prev_refill_days]]+TableRefills3[[#This Row],[quantity_days]])</f>
        <v>45785</v>
      </c>
      <c r="H2036">
        <f>IF(TableRefills3[[#This Row],[prev_refill_end]]="","",TableRefills3[[#This Row],[refill_date]]-TableRefills3[[#This Row],[prev_refill_end]])</f>
        <v>-1</v>
      </c>
      <c r="I2036">
        <f>IF(TableRefills3[[#This Row],[gap_days]]="",0,IF(TableRefills3[[#This Row],[gap_days]]&gt;30,1,0))</f>
        <v>0</v>
      </c>
      <c r="J2036">
        <f>_xlfn.MAXIFS(TableRefills3[discountinuation_flag], TableRefills3[patient_id], A2036)</f>
        <v>0</v>
      </c>
      <c r="K2036" s="1">
        <f>_xlfn.MINIFS(C:C,A:A,TableRefills3[[#This Row],[patient_id]])</f>
        <v>45700</v>
      </c>
      <c r="L2036" s="1">
        <f>TableRefills3[[#This Row],[refill_date]]+TableRefills3[[#This Row],[quantity_days]]</f>
        <v>45812</v>
      </c>
    </row>
    <row r="2037" spans="1:12" x14ac:dyDescent="0.25">
      <c r="A2037" t="s">
        <v>454</v>
      </c>
      <c r="B2037" t="s">
        <v>3534</v>
      </c>
      <c r="C2037" s="1">
        <v>45811</v>
      </c>
      <c r="D2037" s="9">
        <f t="shared" si="62"/>
        <v>5</v>
      </c>
      <c r="E2037">
        <v>28</v>
      </c>
      <c r="F2037" s="1">
        <f t="shared" si="63"/>
        <v>45784</v>
      </c>
      <c r="G2037" s="1">
        <f>IF(TableRefills3[[#This Row],[prev_refill_days]]="","",TableRefills3[[#This Row],[prev_refill_days]]+TableRefills3[[#This Row],[quantity_days]])</f>
        <v>45812</v>
      </c>
      <c r="H2037">
        <f>IF(TableRefills3[[#This Row],[prev_refill_end]]="","",TableRefills3[[#This Row],[refill_date]]-TableRefills3[[#This Row],[prev_refill_end]])</f>
        <v>-1</v>
      </c>
      <c r="I2037">
        <f>IF(TableRefills3[[#This Row],[gap_days]]="",0,IF(TableRefills3[[#This Row],[gap_days]]&gt;30,1,0))</f>
        <v>0</v>
      </c>
      <c r="J2037">
        <f>_xlfn.MAXIFS(TableRefills3[discountinuation_flag], TableRefills3[patient_id], A2037)</f>
        <v>0</v>
      </c>
      <c r="K2037" s="1">
        <f>_xlfn.MINIFS(C:C,A:A,TableRefills3[[#This Row],[patient_id]])</f>
        <v>45700</v>
      </c>
      <c r="L2037" s="1">
        <f>TableRefills3[[#This Row],[refill_date]]+TableRefills3[[#This Row],[quantity_days]]</f>
        <v>45839</v>
      </c>
    </row>
    <row r="2038" spans="1:12" x14ac:dyDescent="0.25">
      <c r="A2038" t="s">
        <v>454</v>
      </c>
      <c r="B2038" t="s">
        <v>3534</v>
      </c>
      <c r="C2038" s="1">
        <v>45838</v>
      </c>
      <c r="D2038" s="9">
        <f t="shared" si="62"/>
        <v>6</v>
      </c>
      <c r="E2038">
        <v>28</v>
      </c>
      <c r="F2038" s="1">
        <f t="shared" si="63"/>
        <v>45811</v>
      </c>
      <c r="G2038" s="1">
        <f>IF(TableRefills3[[#This Row],[prev_refill_days]]="","",TableRefills3[[#This Row],[prev_refill_days]]+TableRefills3[[#This Row],[quantity_days]])</f>
        <v>45839</v>
      </c>
      <c r="H2038">
        <f>IF(TableRefills3[[#This Row],[prev_refill_end]]="","",TableRefills3[[#This Row],[refill_date]]-TableRefills3[[#This Row],[prev_refill_end]])</f>
        <v>-1</v>
      </c>
      <c r="I2038">
        <f>IF(TableRefills3[[#This Row],[gap_days]]="",0,IF(TableRefills3[[#This Row],[gap_days]]&gt;30,1,0))</f>
        <v>0</v>
      </c>
      <c r="J2038">
        <f>_xlfn.MAXIFS(TableRefills3[discountinuation_flag], TableRefills3[patient_id], A2038)</f>
        <v>0</v>
      </c>
      <c r="K2038" s="1">
        <f>_xlfn.MINIFS(C:C,A:A,TableRefills3[[#This Row],[patient_id]])</f>
        <v>45700</v>
      </c>
      <c r="L2038" s="1">
        <f>TableRefills3[[#This Row],[refill_date]]+TableRefills3[[#This Row],[quantity_days]]</f>
        <v>45866</v>
      </c>
    </row>
    <row r="2039" spans="1:12" x14ac:dyDescent="0.25">
      <c r="A2039" t="s">
        <v>455</v>
      </c>
      <c r="B2039" t="s">
        <v>3540</v>
      </c>
      <c r="C2039" s="1">
        <v>45704</v>
      </c>
      <c r="D2039" s="9">
        <f t="shared" si="62"/>
        <v>1</v>
      </c>
      <c r="E2039">
        <v>30</v>
      </c>
      <c r="F2039" s="1" t="str">
        <f t="shared" si="63"/>
        <v/>
      </c>
      <c r="G2039" s="1" t="str">
        <f>IF(TableRefills3[[#This Row],[prev_refill_days]]="","",TableRefills3[[#This Row],[prev_refill_days]]+TableRefills3[[#This Row],[quantity_days]])</f>
        <v/>
      </c>
      <c r="H2039" t="str">
        <f>IF(TableRefills3[[#This Row],[prev_refill_end]]="","",TableRefills3[[#This Row],[refill_date]]-TableRefills3[[#This Row],[prev_refill_end]])</f>
        <v/>
      </c>
      <c r="I2039">
        <f>IF(TableRefills3[[#This Row],[gap_days]]="",0,IF(TableRefills3[[#This Row],[gap_days]]&gt;30,1,0))</f>
        <v>0</v>
      </c>
      <c r="J2039">
        <f>_xlfn.MAXIFS(TableRefills3[discountinuation_flag], TableRefills3[patient_id], A2039)</f>
        <v>0</v>
      </c>
      <c r="K2039" s="1">
        <f>_xlfn.MINIFS(C:C,A:A,TableRefills3[[#This Row],[patient_id]])</f>
        <v>45704</v>
      </c>
      <c r="L2039" s="1">
        <f>TableRefills3[[#This Row],[refill_date]]+TableRefills3[[#This Row],[quantity_days]]</f>
        <v>45734</v>
      </c>
    </row>
    <row r="2040" spans="1:12" x14ac:dyDescent="0.25">
      <c r="A2040" t="s">
        <v>455</v>
      </c>
      <c r="B2040" t="s">
        <v>3540</v>
      </c>
      <c r="C2040" s="1">
        <v>45733</v>
      </c>
      <c r="D2040" s="9">
        <f t="shared" si="62"/>
        <v>2</v>
      </c>
      <c r="E2040">
        <v>30</v>
      </c>
      <c r="F2040" s="1">
        <f t="shared" si="63"/>
        <v>45704</v>
      </c>
      <c r="G2040" s="1">
        <f>IF(TableRefills3[[#This Row],[prev_refill_days]]="","",TableRefills3[[#This Row],[prev_refill_days]]+TableRefills3[[#This Row],[quantity_days]])</f>
        <v>45734</v>
      </c>
      <c r="H2040">
        <f>IF(TableRefills3[[#This Row],[prev_refill_end]]="","",TableRefills3[[#This Row],[refill_date]]-TableRefills3[[#This Row],[prev_refill_end]])</f>
        <v>-1</v>
      </c>
      <c r="I2040">
        <f>IF(TableRefills3[[#This Row],[gap_days]]="",0,IF(TableRefills3[[#This Row],[gap_days]]&gt;30,1,0))</f>
        <v>0</v>
      </c>
      <c r="J2040">
        <f>_xlfn.MAXIFS(TableRefills3[discountinuation_flag], TableRefills3[patient_id], A2040)</f>
        <v>0</v>
      </c>
      <c r="K2040" s="1">
        <f>_xlfn.MINIFS(C:C,A:A,TableRefills3[[#This Row],[patient_id]])</f>
        <v>45704</v>
      </c>
      <c r="L2040" s="1">
        <f>TableRefills3[[#This Row],[refill_date]]+TableRefills3[[#This Row],[quantity_days]]</f>
        <v>45763</v>
      </c>
    </row>
    <row r="2041" spans="1:12" x14ac:dyDescent="0.25">
      <c r="A2041" t="s">
        <v>455</v>
      </c>
      <c r="B2041" t="s">
        <v>3540</v>
      </c>
      <c r="C2041" s="1">
        <v>45765</v>
      </c>
      <c r="D2041" s="9">
        <f t="shared" si="62"/>
        <v>3</v>
      </c>
      <c r="E2041">
        <v>30</v>
      </c>
      <c r="F2041" s="1">
        <f t="shared" si="63"/>
        <v>45733</v>
      </c>
      <c r="G2041" s="1">
        <f>IF(TableRefills3[[#This Row],[prev_refill_days]]="","",TableRefills3[[#This Row],[prev_refill_days]]+TableRefills3[[#This Row],[quantity_days]])</f>
        <v>45763</v>
      </c>
      <c r="H2041">
        <f>IF(TableRefills3[[#This Row],[prev_refill_end]]="","",TableRefills3[[#This Row],[refill_date]]-TableRefills3[[#This Row],[prev_refill_end]])</f>
        <v>2</v>
      </c>
      <c r="I2041">
        <f>IF(TableRefills3[[#This Row],[gap_days]]="",0,IF(TableRefills3[[#This Row],[gap_days]]&gt;30,1,0))</f>
        <v>0</v>
      </c>
      <c r="J2041">
        <f>_xlfn.MAXIFS(TableRefills3[discountinuation_flag], TableRefills3[patient_id], A2041)</f>
        <v>0</v>
      </c>
      <c r="K2041" s="1">
        <f>_xlfn.MINIFS(C:C,A:A,TableRefills3[[#This Row],[patient_id]])</f>
        <v>45704</v>
      </c>
      <c r="L2041" s="1">
        <f>TableRefills3[[#This Row],[refill_date]]+TableRefills3[[#This Row],[quantity_days]]</f>
        <v>45795</v>
      </c>
    </row>
    <row r="2042" spans="1:12" x14ac:dyDescent="0.25">
      <c r="A2042" t="s">
        <v>456</v>
      </c>
      <c r="B2042" t="s">
        <v>3544</v>
      </c>
      <c r="C2042" s="1">
        <v>45761</v>
      </c>
      <c r="D2042" s="9">
        <f t="shared" si="62"/>
        <v>1</v>
      </c>
      <c r="E2042">
        <v>30</v>
      </c>
      <c r="F2042" s="1" t="str">
        <f t="shared" si="63"/>
        <v/>
      </c>
      <c r="G2042" s="1" t="str">
        <f>IF(TableRefills3[[#This Row],[prev_refill_days]]="","",TableRefills3[[#This Row],[prev_refill_days]]+TableRefills3[[#This Row],[quantity_days]])</f>
        <v/>
      </c>
      <c r="H2042" t="str">
        <f>IF(TableRefills3[[#This Row],[prev_refill_end]]="","",TableRefills3[[#This Row],[refill_date]]-TableRefills3[[#This Row],[prev_refill_end]])</f>
        <v/>
      </c>
      <c r="I2042">
        <f>IF(TableRefills3[[#This Row],[gap_days]]="",0,IF(TableRefills3[[#This Row],[gap_days]]&gt;30,1,0))</f>
        <v>0</v>
      </c>
      <c r="J2042">
        <f>_xlfn.MAXIFS(TableRefills3[discountinuation_flag], TableRefills3[patient_id], A2042)</f>
        <v>0</v>
      </c>
      <c r="K2042" s="1">
        <f>_xlfn.MINIFS(C:C,A:A,TableRefills3[[#This Row],[patient_id]])</f>
        <v>45761</v>
      </c>
      <c r="L2042" s="1">
        <f>TableRefills3[[#This Row],[refill_date]]+TableRefills3[[#This Row],[quantity_days]]</f>
        <v>45791</v>
      </c>
    </row>
    <row r="2043" spans="1:12" x14ac:dyDescent="0.25">
      <c r="A2043" t="s">
        <v>456</v>
      </c>
      <c r="B2043" t="s">
        <v>3544</v>
      </c>
      <c r="C2043" s="1">
        <v>45793</v>
      </c>
      <c r="D2043" s="9">
        <f t="shared" si="62"/>
        <v>2</v>
      </c>
      <c r="E2043">
        <v>30</v>
      </c>
      <c r="F2043" s="1">
        <f t="shared" si="63"/>
        <v>45761</v>
      </c>
      <c r="G2043" s="1">
        <f>IF(TableRefills3[[#This Row],[prev_refill_days]]="","",TableRefills3[[#This Row],[prev_refill_days]]+TableRefills3[[#This Row],[quantity_days]])</f>
        <v>45791</v>
      </c>
      <c r="H2043">
        <f>IF(TableRefills3[[#This Row],[prev_refill_end]]="","",TableRefills3[[#This Row],[refill_date]]-TableRefills3[[#This Row],[prev_refill_end]])</f>
        <v>2</v>
      </c>
      <c r="I2043">
        <f>IF(TableRefills3[[#This Row],[gap_days]]="",0,IF(TableRefills3[[#This Row],[gap_days]]&gt;30,1,0))</f>
        <v>0</v>
      </c>
      <c r="J2043">
        <f>_xlfn.MAXIFS(TableRefills3[discountinuation_flag], TableRefills3[patient_id], A2043)</f>
        <v>0</v>
      </c>
      <c r="K2043" s="1">
        <f>_xlfn.MINIFS(C:C,A:A,TableRefills3[[#This Row],[patient_id]])</f>
        <v>45761</v>
      </c>
      <c r="L2043" s="1">
        <f>TableRefills3[[#This Row],[refill_date]]+TableRefills3[[#This Row],[quantity_days]]</f>
        <v>45823</v>
      </c>
    </row>
    <row r="2044" spans="1:12" x14ac:dyDescent="0.25">
      <c r="A2044" t="s">
        <v>456</v>
      </c>
      <c r="B2044" t="s">
        <v>3544</v>
      </c>
      <c r="C2044" s="1">
        <v>45821</v>
      </c>
      <c r="D2044" s="9">
        <f t="shared" si="62"/>
        <v>3</v>
      </c>
      <c r="E2044">
        <v>30</v>
      </c>
      <c r="F2044" s="1">
        <f t="shared" si="63"/>
        <v>45793</v>
      </c>
      <c r="G2044" s="1">
        <f>IF(TableRefills3[[#This Row],[prev_refill_days]]="","",TableRefills3[[#This Row],[prev_refill_days]]+TableRefills3[[#This Row],[quantity_days]])</f>
        <v>45823</v>
      </c>
      <c r="H2044">
        <f>IF(TableRefills3[[#This Row],[prev_refill_end]]="","",TableRefills3[[#This Row],[refill_date]]-TableRefills3[[#This Row],[prev_refill_end]])</f>
        <v>-2</v>
      </c>
      <c r="I2044">
        <f>IF(TableRefills3[[#This Row],[gap_days]]="",0,IF(TableRefills3[[#This Row],[gap_days]]&gt;30,1,0))</f>
        <v>0</v>
      </c>
      <c r="J2044">
        <f>_xlfn.MAXIFS(TableRefills3[discountinuation_flag], TableRefills3[patient_id], A2044)</f>
        <v>0</v>
      </c>
      <c r="K2044" s="1">
        <f>_xlfn.MINIFS(C:C,A:A,TableRefills3[[#This Row],[patient_id]])</f>
        <v>45761</v>
      </c>
      <c r="L2044" s="1">
        <f>TableRefills3[[#This Row],[refill_date]]+TableRefills3[[#This Row],[quantity_days]]</f>
        <v>45851</v>
      </c>
    </row>
    <row r="2045" spans="1:12" x14ac:dyDescent="0.25">
      <c r="A2045" t="s">
        <v>456</v>
      </c>
      <c r="B2045" t="s">
        <v>3544</v>
      </c>
      <c r="C2045" s="1">
        <v>45848</v>
      </c>
      <c r="D2045" s="9">
        <f t="shared" si="62"/>
        <v>4</v>
      </c>
      <c r="E2045">
        <v>30</v>
      </c>
      <c r="F2045" s="1">
        <f t="shared" si="63"/>
        <v>45821</v>
      </c>
      <c r="G2045" s="1">
        <f>IF(TableRefills3[[#This Row],[prev_refill_days]]="","",TableRefills3[[#This Row],[prev_refill_days]]+TableRefills3[[#This Row],[quantity_days]])</f>
        <v>45851</v>
      </c>
      <c r="H2045">
        <f>IF(TableRefills3[[#This Row],[prev_refill_end]]="","",TableRefills3[[#This Row],[refill_date]]-TableRefills3[[#This Row],[prev_refill_end]])</f>
        <v>-3</v>
      </c>
      <c r="I2045">
        <f>IF(TableRefills3[[#This Row],[gap_days]]="",0,IF(TableRefills3[[#This Row],[gap_days]]&gt;30,1,0))</f>
        <v>0</v>
      </c>
      <c r="J2045">
        <f>_xlfn.MAXIFS(TableRefills3[discountinuation_flag], TableRefills3[patient_id], A2045)</f>
        <v>0</v>
      </c>
      <c r="K2045" s="1">
        <f>_xlfn.MINIFS(C:C,A:A,TableRefills3[[#This Row],[patient_id]])</f>
        <v>45761</v>
      </c>
      <c r="L2045" s="1">
        <f>TableRefills3[[#This Row],[refill_date]]+TableRefills3[[#This Row],[quantity_days]]</f>
        <v>45878</v>
      </c>
    </row>
    <row r="2046" spans="1:12" x14ac:dyDescent="0.25">
      <c r="A2046" t="s">
        <v>456</v>
      </c>
      <c r="B2046" t="s">
        <v>3544</v>
      </c>
      <c r="C2046" s="1">
        <v>45876</v>
      </c>
      <c r="D2046" s="9">
        <f t="shared" si="62"/>
        <v>5</v>
      </c>
      <c r="E2046">
        <v>30</v>
      </c>
      <c r="F2046" s="1">
        <f t="shared" si="63"/>
        <v>45848</v>
      </c>
      <c r="G2046" s="1">
        <f>IF(TableRefills3[[#This Row],[prev_refill_days]]="","",TableRefills3[[#This Row],[prev_refill_days]]+TableRefills3[[#This Row],[quantity_days]])</f>
        <v>45878</v>
      </c>
      <c r="H2046">
        <f>IF(TableRefills3[[#This Row],[prev_refill_end]]="","",TableRefills3[[#This Row],[refill_date]]-TableRefills3[[#This Row],[prev_refill_end]])</f>
        <v>-2</v>
      </c>
      <c r="I2046">
        <f>IF(TableRefills3[[#This Row],[gap_days]]="",0,IF(TableRefills3[[#This Row],[gap_days]]&gt;30,1,0))</f>
        <v>0</v>
      </c>
      <c r="J2046">
        <f>_xlfn.MAXIFS(TableRefills3[discountinuation_flag], TableRefills3[patient_id], A2046)</f>
        <v>0</v>
      </c>
      <c r="K2046" s="1">
        <f>_xlfn.MINIFS(C:C,A:A,TableRefills3[[#This Row],[patient_id]])</f>
        <v>45761</v>
      </c>
      <c r="L2046" s="1">
        <f>TableRefills3[[#This Row],[refill_date]]+TableRefills3[[#This Row],[quantity_days]]</f>
        <v>45906</v>
      </c>
    </row>
    <row r="2047" spans="1:12" x14ac:dyDescent="0.25">
      <c r="A2047" t="s">
        <v>457</v>
      </c>
      <c r="B2047" t="s">
        <v>3550</v>
      </c>
      <c r="C2047" s="1">
        <v>45821</v>
      </c>
      <c r="D2047" s="9">
        <f t="shared" si="62"/>
        <v>1</v>
      </c>
      <c r="E2047">
        <v>30</v>
      </c>
      <c r="F2047" s="1" t="str">
        <f t="shared" si="63"/>
        <v/>
      </c>
      <c r="G2047" s="1" t="str">
        <f>IF(TableRefills3[[#This Row],[prev_refill_days]]="","",TableRefills3[[#This Row],[prev_refill_days]]+TableRefills3[[#This Row],[quantity_days]])</f>
        <v/>
      </c>
      <c r="H2047" t="str">
        <f>IF(TableRefills3[[#This Row],[prev_refill_end]]="","",TableRefills3[[#This Row],[refill_date]]-TableRefills3[[#This Row],[prev_refill_end]])</f>
        <v/>
      </c>
      <c r="I2047">
        <f>IF(TableRefills3[[#This Row],[gap_days]]="",0,IF(TableRefills3[[#This Row],[gap_days]]&gt;30,1,0))</f>
        <v>0</v>
      </c>
      <c r="J2047">
        <f>_xlfn.MAXIFS(TableRefills3[discountinuation_flag], TableRefills3[patient_id], A2047)</f>
        <v>0</v>
      </c>
      <c r="K2047" s="1">
        <f>_xlfn.MINIFS(C:C,A:A,TableRefills3[[#This Row],[patient_id]])</f>
        <v>45821</v>
      </c>
      <c r="L2047" s="1">
        <f>TableRefills3[[#This Row],[refill_date]]+TableRefills3[[#This Row],[quantity_days]]</f>
        <v>45851</v>
      </c>
    </row>
    <row r="2048" spans="1:12" x14ac:dyDescent="0.25">
      <c r="A2048" t="s">
        <v>457</v>
      </c>
      <c r="B2048" t="s">
        <v>3550</v>
      </c>
      <c r="C2048" s="1">
        <v>45853</v>
      </c>
      <c r="D2048" s="9">
        <f t="shared" si="62"/>
        <v>2</v>
      </c>
      <c r="E2048">
        <v>30</v>
      </c>
      <c r="F2048" s="1">
        <f t="shared" si="63"/>
        <v>45821</v>
      </c>
      <c r="G2048" s="1">
        <f>IF(TableRefills3[[#This Row],[prev_refill_days]]="","",TableRefills3[[#This Row],[prev_refill_days]]+TableRefills3[[#This Row],[quantity_days]])</f>
        <v>45851</v>
      </c>
      <c r="H2048">
        <f>IF(TableRefills3[[#This Row],[prev_refill_end]]="","",TableRefills3[[#This Row],[refill_date]]-TableRefills3[[#This Row],[prev_refill_end]])</f>
        <v>2</v>
      </c>
      <c r="I2048">
        <f>IF(TableRefills3[[#This Row],[gap_days]]="",0,IF(TableRefills3[[#This Row],[gap_days]]&gt;30,1,0))</f>
        <v>0</v>
      </c>
      <c r="J2048">
        <f>_xlfn.MAXIFS(TableRefills3[discountinuation_flag], TableRefills3[patient_id], A2048)</f>
        <v>0</v>
      </c>
      <c r="K2048" s="1">
        <f>_xlfn.MINIFS(C:C,A:A,TableRefills3[[#This Row],[patient_id]])</f>
        <v>45821</v>
      </c>
      <c r="L2048" s="1">
        <f>TableRefills3[[#This Row],[refill_date]]+TableRefills3[[#This Row],[quantity_days]]</f>
        <v>45883</v>
      </c>
    </row>
    <row r="2049" spans="1:12" x14ac:dyDescent="0.25">
      <c r="A2049" t="s">
        <v>457</v>
      </c>
      <c r="B2049" t="s">
        <v>3550</v>
      </c>
      <c r="C2049" s="1">
        <v>45880</v>
      </c>
      <c r="D2049" s="9">
        <f t="shared" si="62"/>
        <v>3</v>
      </c>
      <c r="E2049">
        <v>30</v>
      </c>
      <c r="F2049" s="1">
        <f t="shared" si="63"/>
        <v>45853</v>
      </c>
      <c r="G2049" s="1">
        <f>IF(TableRefills3[[#This Row],[prev_refill_days]]="","",TableRefills3[[#This Row],[prev_refill_days]]+TableRefills3[[#This Row],[quantity_days]])</f>
        <v>45883</v>
      </c>
      <c r="H2049">
        <f>IF(TableRefills3[[#This Row],[prev_refill_end]]="","",TableRefills3[[#This Row],[refill_date]]-TableRefills3[[#This Row],[prev_refill_end]])</f>
        <v>-3</v>
      </c>
      <c r="I2049">
        <f>IF(TableRefills3[[#This Row],[gap_days]]="",0,IF(TableRefills3[[#This Row],[gap_days]]&gt;30,1,0))</f>
        <v>0</v>
      </c>
      <c r="J2049">
        <f>_xlfn.MAXIFS(TableRefills3[discountinuation_flag], TableRefills3[patient_id], A2049)</f>
        <v>0</v>
      </c>
      <c r="K2049" s="1">
        <f>_xlfn.MINIFS(C:C,A:A,TableRefills3[[#This Row],[patient_id]])</f>
        <v>45821</v>
      </c>
      <c r="L2049" s="1">
        <f>TableRefills3[[#This Row],[refill_date]]+TableRefills3[[#This Row],[quantity_days]]</f>
        <v>45910</v>
      </c>
    </row>
    <row r="2050" spans="1:12" x14ac:dyDescent="0.25">
      <c r="A2050" t="s">
        <v>457</v>
      </c>
      <c r="B2050" t="s">
        <v>3550</v>
      </c>
      <c r="C2050" s="1">
        <v>45911</v>
      </c>
      <c r="D2050" s="9">
        <f t="shared" ref="D2050:D2113" si="64">IF(A2050=A2049, D2049+1, 1)</f>
        <v>4</v>
      </c>
      <c r="E2050">
        <v>30</v>
      </c>
      <c r="F2050" s="1">
        <f t="shared" ref="F2050:F2113" si="65">IF(A2049=A2050,C2049,"")</f>
        <v>45880</v>
      </c>
      <c r="G2050" s="1">
        <f>IF(TableRefills3[[#This Row],[prev_refill_days]]="","",TableRefills3[[#This Row],[prev_refill_days]]+TableRefills3[[#This Row],[quantity_days]])</f>
        <v>45910</v>
      </c>
      <c r="H2050">
        <f>IF(TableRefills3[[#This Row],[prev_refill_end]]="","",TableRefills3[[#This Row],[refill_date]]-TableRefills3[[#This Row],[prev_refill_end]])</f>
        <v>1</v>
      </c>
      <c r="I2050">
        <f>IF(TableRefills3[[#This Row],[gap_days]]="",0,IF(TableRefills3[[#This Row],[gap_days]]&gt;30,1,0))</f>
        <v>0</v>
      </c>
      <c r="J2050">
        <f>_xlfn.MAXIFS(TableRefills3[discountinuation_flag], TableRefills3[patient_id], A2050)</f>
        <v>0</v>
      </c>
      <c r="K2050" s="1">
        <f>_xlfn.MINIFS(C:C,A:A,TableRefills3[[#This Row],[patient_id]])</f>
        <v>45821</v>
      </c>
      <c r="L2050" s="1">
        <f>TableRefills3[[#This Row],[refill_date]]+TableRefills3[[#This Row],[quantity_days]]</f>
        <v>45941</v>
      </c>
    </row>
    <row r="2051" spans="1:12" x14ac:dyDescent="0.25">
      <c r="A2051" t="s">
        <v>458</v>
      </c>
      <c r="B2051" t="s">
        <v>3555</v>
      </c>
      <c r="C2051" s="1">
        <v>45827</v>
      </c>
      <c r="D2051" s="9">
        <f t="shared" si="64"/>
        <v>1</v>
      </c>
      <c r="E2051">
        <v>30</v>
      </c>
      <c r="F2051" s="1" t="str">
        <f t="shared" si="65"/>
        <v/>
      </c>
      <c r="G2051" s="1" t="str">
        <f>IF(TableRefills3[[#This Row],[prev_refill_days]]="","",TableRefills3[[#This Row],[prev_refill_days]]+TableRefills3[[#This Row],[quantity_days]])</f>
        <v/>
      </c>
      <c r="H2051" t="str">
        <f>IF(TableRefills3[[#This Row],[prev_refill_end]]="","",TableRefills3[[#This Row],[refill_date]]-TableRefills3[[#This Row],[prev_refill_end]])</f>
        <v/>
      </c>
      <c r="I2051">
        <f>IF(TableRefills3[[#This Row],[gap_days]]="",0,IF(TableRefills3[[#This Row],[gap_days]]&gt;30,1,0))</f>
        <v>0</v>
      </c>
      <c r="J2051">
        <f>_xlfn.MAXIFS(TableRefills3[discountinuation_flag], TableRefills3[patient_id], A2051)</f>
        <v>0</v>
      </c>
      <c r="K2051" s="1">
        <f>_xlfn.MINIFS(C:C,A:A,TableRefills3[[#This Row],[patient_id]])</f>
        <v>45827</v>
      </c>
      <c r="L2051" s="1">
        <f>TableRefills3[[#This Row],[refill_date]]+TableRefills3[[#This Row],[quantity_days]]</f>
        <v>45857</v>
      </c>
    </row>
    <row r="2052" spans="1:12" x14ac:dyDescent="0.25">
      <c r="A2052" t="s">
        <v>458</v>
      </c>
      <c r="B2052" t="s">
        <v>3555</v>
      </c>
      <c r="C2052" s="1">
        <v>45858</v>
      </c>
      <c r="D2052" s="9">
        <f t="shared" si="64"/>
        <v>2</v>
      </c>
      <c r="E2052">
        <v>30</v>
      </c>
      <c r="F2052" s="1">
        <f t="shared" si="65"/>
        <v>45827</v>
      </c>
      <c r="G2052" s="1">
        <f>IF(TableRefills3[[#This Row],[prev_refill_days]]="","",TableRefills3[[#This Row],[prev_refill_days]]+TableRefills3[[#This Row],[quantity_days]])</f>
        <v>45857</v>
      </c>
      <c r="H2052">
        <f>IF(TableRefills3[[#This Row],[prev_refill_end]]="","",TableRefills3[[#This Row],[refill_date]]-TableRefills3[[#This Row],[prev_refill_end]])</f>
        <v>1</v>
      </c>
      <c r="I2052">
        <f>IF(TableRefills3[[#This Row],[gap_days]]="",0,IF(TableRefills3[[#This Row],[gap_days]]&gt;30,1,0))</f>
        <v>0</v>
      </c>
      <c r="J2052">
        <f>_xlfn.MAXIFS(TableRefills3[discountinuation_flag], TableRefills3[patient_id], A2052)</f>
        <v>0</v>
      </c>
      <c r="K2052" s="1">
        <f>_xlfn.MINIFS(C:C,A:A,TableRefills3[[#This Row],[patient_id]])</f>
        <v>45827</v>
      </c>
      <c r="L2052" s="1">
        <f>TableRefills3[[#This Row],[refill_date]]+TableRefills3[[#This Row],[quantity_days]]</f>
        <v>45888</v>
      </c>
    </row>
    <row r="2053" spans="1:12" x14ac:dyDescent="0.25">
      <c r="A2053" t="s">
        <v>458</v>
      </c>
      <c r="B2053" t="s">
        <v>3555</v>
      </c>
      <c r="C2053" s="1">
        <v>45885</v>
      </c>
      <c r="D2053" s="9">
        <f t="shared" si="64"/>
        <v>3</v>
      </c>
      <c r="E2053">
        <v>30</v>
      </c>
      <c r="F2053" s="1">
        <f t="shared" si="65"/>
        <v>45858</v>
      </c>
      <c r="G2053" s="1">
        <f>IF(TableRefills3[[#This Row],[prev_refill_days]]="","",TableRefills3[[#This Row],[prev_refill_days]]+TableRefills3[[#This Row],[quantity_days]])</f>
        <v>45888</v>
      </c>
      <c r="H2053">
        <f>IF(TableRefills3[[#This Row],[prev_refill_end]]="","",TableRefills3[[#This Row],[refill_date]]-TableRefills3[[#This Row],[prev_refill_end]])</f>
        <v>-3</v>
      </c>
      <c r="I2053">
        <f>IF(TableRefills3[[#This Row],[gap_days]]="",0,IF(TableRefills3[[#This Row],[gap_days]]&gt;30,1,0))</f>
        <v>0</v>
      </c>
      <c r="J2053">
        <f>_xlfn.MAXIFS(TableRefills3[discountinuation_flag], TableRefills3[patient_id], A2053)</f>
        <v>0</v>
      </c>
      <c r="K2053" s="1">
        <f>_xlfn.MINIFS(C:C,A:A,TableRefills3[[#This Row],[patient_id]])</f>
        <v>45827</v>
      </c>
      <c r="L2053" s="1">
        <f>TableRefills3[[#This Row],[refill_date]]+TableRefills3[[#This Row],[quantity_days]]</f>
        <v>45915</v>
      </c>
    </row>
    <row r="2054" spans="1:12" x14ac:dyDescent="0.25">
      <c r="A2054" t="s">
        <v>458</v>
      </c>
      <c r="B2054" t="s">
        <v>3555</v>
      </c>
      <c r="C2054" s="1">
        <v>45913</v>
      </c>
      <c r="D2054" s="9">
        <f t="shared" si="64"/>
        <v>4</v>
      </c>
      <c r="E2054">
        <v>30</v>
      </c>
      <c r="F2054" s="1">
        <f t="shared" si="65"/>
        <v>45885</v>
      </c>
      <c r="G2054" s="1">
        <f>IF(TableRefills3[[#This Row],[prev_refill_days]]="","",TableRefills3[[#This Row],[prev_refill_days]]+TableRefills3[[#This Row],[quantity_days]])</f>
        <v>45915</v>
      </c>
      <c r="H2054">
        <f>IF(TableRefills3[[#This Row],[prev_refill_end]]="","",TableRefills3[[#This Row],[refill_date]]-TableRefills3[[#This Row],[prev_refill_end]])</f>
        <v>-2</v>
      </c>
      <c r="I2054">
        <f>IF(TableRefills3[[#This Row],[gap_days]]="",0,IF(TableRefills3[[#This Row],[gap_days]]&gt;30,1,0))</f>
        <v>0</v>
      </c>
      <c r="J2054">
        <f>_xlfn.MAXIFS(TableRefills3[discountinuation_flag], TableRefills3[patient_id], A2054)</f>
        <v>0</v>
      </c>
      <c r="K2054" s="1">
        <f>_xlfn.MINIFS(C:C,A:A,TableRefills3[[#This Row],[patient_id]])</f>
        <v>45827</v>
      </c>
      <c r="L2054" s="1">
        <f>TableRefills3[[#This Row],[refill_date]]+TableRefills3[[#This Row],[quantity_days]]</f>
        <v>45943</v>
      </c>
    </row>
    <row r="2055" spans="1:12" x14ac:dyDescent="0.25">
      <c r="A2055" t="s">
        <v>458</v>
      </c>
      <c r="B2055" t="s">
        <v>3555</v>
      </c>
      <c r="C2055" s="1">
        <v>45944</v>
      </c>
      <c r="D2055" s="9">
        <f t="shared" si="64"/>
        <v>5</v>
      </c>
      <c r="E2055">
        <v>30</v>
      </c>
      <c r="F2055" s="1">
        <f t="shared" si="65"/>
        <v>45913</v>
      </c>
      <c r="G2055" s="1">
        <f>IF(TableRefills3[[#This Row],[prev_refill_days]]="","",TableRefills3[[#This Row],[prev_refill_days]]+TableRefills3[[#This Row],[quantity_days]])</f>
        <v>45943</v>
      </c>
      <c r="H2055">
        <f>IF(TableRefills3[[#This Row],[prev_refill_end]]="","",TableRefills3[[#This Row],[refill_date]]-TableRefills3[[#This Row],[prev_refill_end]])</f>
        <v>1</v>
      </c>
      <c r="I2055">
        <f>IF(TableRefills3[[#This Row],[gap_days]]="",0,IF(TableRefills3[[#This Row],[gap_days]]&gt;30,1,0))</f>
        <v>0</v>
      </c>
      <c r="J2055">
        <f>_xlfn.MAXIFS(TableRefills3[discountinuation_flag], TableRefills3[patient_id], A2055)</f>
        <v>0</v>
      </c>
      <c r="K2055" s="1">
        <f>_xlfn.MINIFS(C:C,A:A,TableRefills3[[#This Row],[patient_id]])</f>
        <v>45827</v>
      </c>
      <c r="L2055" s="1">
        <f>TableRefills3[[#This Row],[refill_date]]+TableRefills3[[#This Row],[quantity_days]]</f>
        <v>45974</v>
      </c>
    </row>
    <row r="2056" spans="1:12" x14ac:dyDescent="0.25">
      <c r="A2056" t="s">
        <v>458</v>
      </c>
      <c r="B2056" t="s">
        <v>3555</v>
      </c>
      <c r="C2056" s="1">
        <v>45977</v>
      </c>
      <c r="D2056" s="9">
        <f t="shared" si="64"/>
        <v>6</v>
      </c>
      <c r="E2056">
        <v>30</v>
      </c>
      <c r="F2056" s="1">
        <f t="shared" si="65"/>
        <v>45944</v>
      </c>
      <c r="G2056" s="1">
        <f>IF(TableRefills3[[#This Row],[prev_refill_days]]="","",TableRefills3[[#This Row],[prev_refill_days]]+TableRefills3[[#This Row],[quantity_days]])</f>
        <v>45974</v>
      </c>
      <c r="H2056">
        <f>IF(TableRefills3[[#This Row],[prev_refill_end]]="","",TableRefills3[[#This Row],[refill_date]]-TableRefills3[[#This Row],[prev_refill_end]])</f>
        <v>3</v>
      </c>
      <c r="I2056">
        <f>IF(TableRefills3[[#This Row],[gap_days]]="",0,IF(TableRefills3[[#This Row],[gap_days]]&gt;30,1,0))</f>
        <v>0</v>
      </c>
      <c r="J2056">
        <f>_xlfn.MAXIFS(TableRefills3[discountinuation_flag], TableRefills3[patient_id], A2056)</f>
        <v>0</v>
      </c>
      <c r="K2056" s="1">
        <f>_xlfn.MINIFS(C:C,A:A,TableRefills3[[#This Row],[patient_id]])</f>
        <v>45827</v>
      </c>
      <c r="L2056" s="1">
        <f>TableRefills3[[#This Row],[refill_date]]+TableRefills3[[#This Row],[quantity_days]]</f>
        <v>46007</v>
      </c>
    </row>
    <row r="2057" spans="1:12" x14ac:dyDescent="0.25">
      <c r="A2057" t="s">
        <v>459</v>
      </c>
      <c r="B2057" t="s">
        <v>3562</v>
      </c>
      <c r="C2057" s="1">
        <v>45679</v>
      </c>
      <c r="D2057" s="9">
        <f t="shared" si="64"/>
        <v>1</v>
      </c>
      <c r="E2057">
        <v>28</v>
      </c>
      <c r="F2057" s="1" t="str">
        <f t="shared" si="65"/>
        <v/>
      </c>
      <c r="G2057" s="1" t="str">
        <f>IF(TableRefills3[[#This Row],[prev_refill_days]]="","",TableRefills3[[#This Row],[prev_refill_days]]+TableRefills3[[#This Row],[quantity_days]])</f>
        <v/>
      </c>
      <c r="H2057" t="str">
        <f>IF(TableRefills3[[#This Row],[prev_refill_end]]="","",TableRefills3[[#This Row],[refill_date]]-TableRefills3[[#This Row],[prev_refill_end]])</f>
        <v/>
      </c>
      <c r="I2057">
        <f>IF(TableRefills3[[#This Row],[gap_days]]="",0,IF(TableRefills3[[#This Row],[gap_days]]&gt;30,1,0))</f>
        <v>0</v>
      </c>
      <c r="J2057">
        <f>_xlfn.MAXIFS(TableRefills3[discountinuation_flag], TableRefills3[patient_id], A2057)</f>
        <v>0</v>
      </c>
      <c r="K2057" s="1">
        <f>_xlfn.MINIFS(C:C,A:A,TableRefills3[[#This Row],[patient_id]])</f>
        <v>45679</v>
      </c>
      <c r="L2057" s="1">
        <f>TableRefills3[[#This Row],[refill_date]]+TableRefills3[[#This Row],[quantity_days]]</f>
        <v>45707</v>
      </c>
    </row>
    <row r="2058" spans="1:12" x14ac:dyDescent="0.25">
      <c r="A2058" t="s">
        <v>459</v>
      </c>
      <c r="B2058" t="s">
        <v>3562</v>
      </c>
      <c r="C2058" s="1">
        <v>45704</v>
      </c>
      <c r="D2058" s="9">
        <f t="shared" si="64"/>
        <v>2</v>
      </c>
      <c r="E2058">
        <v>28</v>
      </c>
      <c r="F2058" s="1">
        <f t="shared" si="65"/>
        <v>45679</v>
      </c>
      <c r="G2058" s="1">
        <f>IF(TableRefills3[[#This Row],[prev_refill_days]]="","",TableRefills3[[#This Row],[prev_refill_days]]+TableRefills3[[#This Row],[quantity_days]])</f>
        <v>45707</v>
      </c>
      <c r="H2058">
        <f>IF(TableRefills3[[#This Row],[prev_refill_end]]="","",TableRefills3[[#This Row],[refill_date]]-TableRefills3[[#This Row],[prev_refill_end]])</f>
        <v>-3</v>
      </c>
      <c r="I2058">
        <f>IF(TableRefills3[[#This Row],[gap_days]]="",0,IF(TableRefills3[[#This Row],[gap_days]]&gt;30,1,0))</f>
        <v>0</v>
      </c>
      <c r="J2058">
        <f>_xlfn.MAXIFS(TableRefills3[discountinuation_flag], TableRefills3[patient_id], A2058)</f>
        <v>0</v>
      </c>
      <c r="K2058" s="1">
        <f>_xlfn.MINIFS(C:C,A:A,TableRefills3[[#This Row],[patient_id]])</f>
        <v>45679</v>
      </c>
      <c r="L2058" s="1">
        <f>TableRefills3[[#This Row],[refill_date]]+TableRefills3[[#This Row],[quantity_days]]</f>
        <v>45732</v>
      </c>
    </row>
    <row r="2059" spans="1:12" x14ac:dyDescent="0.25">
      <c r="A2059" t="s">
        <v>459</v>
      </c>
      <c r="B2059" t="s">
        <v>3562</v>
      </c>
      <c r="C2059" s="1">
        <v>45732</v>
      </c>
      <c r="D2059" s="9">
        <f t="shared" si="64"/>
        <v>3</v>
      </c>
      <c r="E2059">
        <v>28</v>
      </c>
      <c r="F2059" s="1">
        <f t="shared" si="65"/>
        <v>45704</v>
      </c>
      <c r="G2059" s="1">
        <f>IF(TableRefills3[[#This Row],[prev_refill_days]]="","",TableRefills3[[#This Row],[prev_refill_days]]+TableRefills3[[#This Row],[quantity_days]])</f>
        <v>45732</v>
      </c>
      <c r="H2059">
        <f>IF(TableRefills3[[#This Row],[prev_refill_end]]="","",TableRefills3[[#This Row],[refill_date]]-TableRefills3[[#This Row],[prev_refill_end]])</f>
        <v>0</v>
      </c>
      <c r="I2059">
        <f>IF(TableRefills3[[#This Row],[gap_days]]="",0,IF(TableRefills3[[#This Row],[gap_days]]&gt;30,1,0))</f>
        <v>0</v>
      </c>
      <c r="J2059">
        <f>_xlfn.MAXIFS(TableRefills3[discountinuation_flag], TableRefills3[patient_id], A2059)</f>
        <v>0</v>
      </c>
      <c r="K2059" s="1">
        <f>_xlfn.MINIFS(C:C,A:A,TableRefills3[[#This Row],[patient_id]])</f>
        <v>45679</v>
      </c>
      <c r="L2059" s="1">
        <f>TableRefills3[[#This Row],[refill_date]]+TableRefills3[[#This Row],[quantity_days]]</f>
        <v>45760</v>
      </c>
    </row>
    <row r="2060" spans="1:12" x14ac:dyDescent="0.25">
      <c r="A2060" t="s">
        <v>460</v>
      </c>
      <c r="B2060" t="s">
        <v>3566</v>
      </c>
      <c r="C2060" s="1">
        <v>45772</v>
      </c>
      <c r="D2060" s="9">
        <f t="shared" si="64"/>
        <v>1</v>
      </c>
      <c r="E2060">
        <v>21</v>
      </c>
      <c r="F2060" s="1" t="str">
        <f t="shared" si="65"/>
        <v/>
      </c>
      <c r="G2060" s="1" t="str">
        <f>IF(TableRefills3[[#This Row],[prev_refill_days]]="","",TableRefills3[[#This Row],[prev_refill_days]]+TableRefills3[[#This Row],[quantity_days]])</f>
        <v/>
      </c>
      <c r="H2060" t="str">
        <f>IF(TableRefills3[[#This Row],[prev_refill_end]]="","",TableRefills3[[#This Row],[refill_date]]-TableRefills3[[#This Row],[prev_refill_end]])</f>
        <v/>
      </c>
      <c r="I2060">
        <f>IF(TableRefills3[[#This Row],[gap_days]]="",0,IF(TableRefills3[[#This Row],[gap_days]]&gt;30,1,0))</f>
        <v>0</v>
      </c>
      <c r="J2060">
        <f>_xlfn.MAXIFS(TableRefills3[discountinuation_flag], TableRefills3[patient_id], A2060)</f>
        <v>0</v>
      </c>
      <c r="K2060" s="1">
        <f>_xlfn.MINIFS(C:C,A:A,TableRefills3[[#This Row],[patient_id]])</f>
        <v>45772</v>
      </c>
      <c r="L2060" s="1">
        <f>TableRefills3[[#This Row],[refill_date]]+TableRefills3[[#This Row],[quantity_days]]</f>
        <v>45793</v>
      </c>
    </row>
    <row r="2061" spans="1:12" x14ac:dyDescent="0.25">
      <c r="A2061" t="s">
        <v>460</v>
      </c>
      <c r="B2061" t="s">
        <v>3566</v>
      </c>
      <c r="C2061" s="1">
        <v>45795</v>
      </c>
      <c r="D2061" s="9">
        <f t="shared" si="64"/>
        <v>2</v>
      </c>
      <c r="E2061">
        <v>21</v>
      </c>
      <c r="F2061" s="1">
        <f t="shared" si="65"/>
        <v>45772</v>
      </c>
      <c r="G2061" s="1">
        <f>IF(TableRefills3[[#This Row],[prev_refill_days]]="","",TableRefills3[[#This Row],[prev_refill_days]]+TableRefills3[[#This Row],[quantity_days]])</f>
        <v>45793</v>
      </c>
      <c r="H2061">
        <f>IF(TableRefills3[[#This Row],[prev_refill_end]]="","",TableRefills3[[#This Row],[refill_date]]-TableRefills3[[#This Row],[prev_refill_end]])</f>
        <v>2</v>
      </c>
      <c r="I2061">
        <f>IF(TableRefills3[[#This Row],[gap_days]]="",0,IF(TableRefills3[[#This Row],[gap_days]]&gt;30,1,0))</f>
        <v>0</v>
      </c>
      <c r="J2061">
        <f>_xlfn.MAXIFS(TableRefills3[discountinuation_flag], TableRefills3[patient_id], A2061)</f>
        <v>0</v>
      </c>
      <c r="K2061" s="1">
        <f>_xlfn.MINIFS(C:C,A:A,TableRefills3[[#This Row],[patient_id]])</f>
        <v>45772</v>
      </c>
      <c r="L2061" s="1">
        <f>TableRefills3[[#This Row],[refill_date]]+TableRefills3[[#This Row],[quantity_days]]</f>
        <v>45816</v>
      </c>
    </row>
    <row r="2062" spans="1:12" x14ac:dyDescent="0.25">
      <c r="A2062" t="s">
        <v>460</v>
      </c>
      <c r="B2062" t="s">
        <v>3566</v>
      </c>
      <c r="C2062" s="1">
        <v>45815</v>
      </c>
      <c r="D2062" s="9">
        <f t="shared" si="64"/>
        <v>3</v>
      </c>
      <c r="E2062">
        <v>21</v>
      </c>
      <c r="F2062" s="1">
        <f t="shared" si="65"/>
        <v>45795</v>
      </c>
      <c r="G2062" s="1">
        <f>IF(TableRefills3[[#This Row],[prev_refill_days]]="","",TableRefills3[[#This Row],[prev_refill_days]]+TableRefills3[[#This Row],[quantity_days]])</f>
        <v>45816</v>
      </c>
      <c r="H2062">
        <f>IF(TableRefills3[[#This Row],[prev_refill_end]]="","",TableRefills3[[#This Row],[refill_date]]-TableRefills3[[#This Row],[prev_refill_end]])</f>
        <v>-1</v>
      </c>
      <c r="I2062">
        <f>IF(TableRefills3[[#This Row],[gap_days]]="",0,IF(TableRefills3[[#This Row],[gap_days]]&gt;30,1,0))</f>
        <v>0</v>
      </c>
      <c r="J2062">
        <f>_xlfn.MAXIFS(TableRefills3[discountinuation_flag], TableRefills3[patient_id], A2062)</f>
        <v>0</v>
      </c>
      <c r="K2062" s="1">
        <f>_xlfn.MINIFS(C:C,A:A,TableRefills3[[#This Row],[patient_id]])</f>
        <v>45772</v>
      </c>
      <c r="L2062" s="1">
        <f>TableRefills3[[#This Row],[refill_date]]+TableRefills3[[#This Row],[quantity_days]]</f>
        <v>45836</v>
      </c>
    </row>
    <row r="2063" spans="1:12" x14ac:dyDescent="0.25">
      <c r="A2063" t="s">
        <v>460</v>
      </c>
      <c r="B2063" t="s">
        <v>3566</v>
      </c>
      <c r="C2063" s="1">
        <v>45837</v>
      </c>
      <c r="D2063" s="9">
        <f t="shared" si="64"/>
        <v>4</v>
      </c>
      <c r="E2063">
        <v>21</v>
      </c>
      <c r="F2063" s="1">
        <f t="shared" si="65"/>
        <v>45815</v>
      </c>
      <c r="G2063" s="1">
        <f>IF(TableRefills3[[#This Row],[prev_refill_days]]="","",TableRefills3[[#This Row],[prev_refill_days]]+TableRefills3[[#This Row],[quantity_days]])</f>
        <v>45836</v>
      </c>
      <c r="H2063">
        <f>IF(TableRefills3[[#This Row],[prev_refill_end]]="","",TableRefills3[[#This Row],[refill_date]]-TableRefills3[[#This Row],[prev_refill_end]])</f>
        <v>1</v>
      </c>
      <c r="I2063">
        <f>IF(TableRefills3[[#This Row],[gap_days]]="",0,IF(TableRefills3[[#This Row],[gap_days]]&gt;30,1,0))</f>
        <v>0</v>
      </c>
      <c r="J2063">
        <f>_xlfn.MAXIFS(TableRefills3[discountinuation_flag], TableRefills3[patient_id], A2063)</f>
        <v>0</v>
      </c>
      <c r="K2063" s="1">
        <f>_xlfn.MINIFS(C:C,A:A,TableRefills3[[#This Row],[patient_id]])</f>
        <v>45772</v>
      </c>
      <c r="L2063" s="1">
        <f>TableRefills3[[#This Row],[refill_date]]+TableRefills3[[#This Row],[quantity_days]]</f>
        <v>45858</v>
      </c>
    </row>
    <row r="2064" spans="1:12" x14ac:dyDescent="0.25">
      <c r="A2064" t="s">
        <v>461</v>
      </c>
      <c r="B2064" t="s">
        <v>3571</v>
      </c>
      <c r="C2064" s="1">
        <v>45781</v>
      </c>
      <c r="D2064" s="9">
        <f t="shared" si="64"/>
        <v>1</v>
      </c>
      <c r="E2064">
        <v>30</v>
      </c>
      <c r="F2064" s="1" t="str">
        <f t="shared" si="65"/>
        <v/>
      </c>
      <c r="G2064" s="1" t="str">
        <f>IF(TableRefills3[[#This Row],[prev_refill_days]]="","",TableRefills3[[#This Row],[prev_refill_days]]+TableRefills3[[#This Row],[quantity_days]])</f>
        <v/>
      </c>
      <c r="H2064" t="str">
        <f>IF(TableRefills3[[#This Row],[prev_refill_end]]="","",TableRefills3[[#This Row],[refill_date]]-TableRefills3[[#This Row],[prev_refill_end]])</f>
        <v/>
      </c>
      <c r="I2064">
        <f>IF(TableRefills3[[#This Row],[gap_days]]="",0,IF(TableRefills3[[#This Row],[gap_days]]&gt;30,1,0))</f>
        <v>0</v>
      </c>
      <c r="J2064">
        <f>_xlfn.MAXIFS(TableRefills3[discountinuation_flag], TableRefills3[patient_id], A2064)</f>
        <v>0</v>
      </c>
      <c r="K2064" s="1">
        <f>_xlfn.MINIFS(C:C,A:A,TableRefills3[[#This Row],[patient_id]])</f>
        <v>45781</v>
      </c>
      <c r="L2064" s="1">
        <f>TableRefills3[[#This Row],[refill_date]]+TableRefills3[[#This Row],[quantity_days]]</f>
        <v>45811</v>
      </c>
    </row>
    <row r="2065" spans="1:12" x14ac:dyDescent="0.25">
      <c r="A2065" t="s">
        <v>461</v>
      </c>
      <c r="B2065" t="s">
        <v>3571</v>
      </c>
      <c r="C2065" s="1">
        <v>45811</v>
      </c>
      <c r="D2065" s="9">
        <f t="shared" si="64"/>
        <v>2</v>
      </c>
      <c r="E2065">
        <v>30</v>
      </c>
      <c r="F2065" s="1">
        <f t="shared" si="65"/>
        <v>45781</v>
      </c>
      <c r="G2065" s="1">
        <f>IF(TableRefills3[[#This Row],[prev_refill_days]]="","",TableRefills3[[#This Row],[prev_refill_days]]+TableRefills3[[#This Row],[quantity_days]])</f>
        <v>45811</v>
      </c>
      <c r="H2065">
        <f>IF(TableRefills3[[#This Row],[prev_refill_end]]="","",TableRefills3[[#This Row],[refill_date]]-TableRefills3[[#This Row],[prev_refill_end]])</f>
        <v>0</v>
      </c>
      <c r="I2065">
        <f>IF(TableRefills3[[#This Row],[gap_days]]="",0,IF(TableRefills3[[#This Row],[gap_days]]&gt;30,1,0))</f>
        <v>0</v>
      </c>
      <c r="J2065">
        <f>_xlfn.MAXIFS(TableRefills3[discountinuation_flag], TableRefills3[patient_id], A2065)</f>
        <v>0</v>
      </c>
      <c r="K2065" s="1">
        <f>_xlfn.MINIFS(C:C,A:A,TableRefills3[[#This Row],[patient_id]])</f>
        <v>45781</v>
      </c>
      <c r="L2065" s="1">
        <f>TableRefills3[[#This Row],[refill_date]]+TableRefills3[[#This Row],[quantity_days]]</f>
        <v>45841</v>
      </c>
    </row>
    <row r="2066" spans="1:12" x14ac:dyDescent="0.25">
      <c r="A2066" t="s">
        <v>461</v>
      </c>
      <c r="B2066" t="s">
        <v>3571</v>
      </c>
      <c r="C2066" s="1">
        <v>45844</v>
      </c>
      <c r="D2066" s="9">
        <f t="shared" si="64"/>
        <v>3</v>
      </c>
      <c r="E2066">
        <v>30</v>
      </c>
      <c r="F2066" s="1">
        <f t="shared" si="65"/>
        <v>45811</v>
      </c>
      <c r="G2066" s="1">
        <f>IF(TableRefills3[[#This Row],[prev_refill_days]]="","",TableRefills3[[#This Row],[prev_refill_days]]+TableRefills3[[#This Row],[quantity_days]])</f>
        <v>45841</v>
      </c>
      <c r="H2066">
        <f>IF(TableRefills3[[#This Row],[prev_refill_end]]="","",TableRefills3[[#This Row],[refill_date]]-TableRefills3[[#This Row],[prev_refill_end]])</f>
        <v>3</v>
      </c>
      <c r="I2066">
        <f>IF(TableRefills3[[#This Row],[gap_days]]="",0,IF(TableRefills3[[#This Row],[gap_days]]&gt;30,1,0))</f>
        <v>0</v>
      </c>
      <c r="J2066">
        <f>_xlfn.MAXIFS(TableRefills3[discountinuation_flag], TableRefills3[patient_id], A2066)</f>
        <v>0</v>
      </c>
      <c r="K2066" s="1">
        <f>_xlfn.MINIFS(C:C,A:A,TableRefills3[[#This Row],[patient_id]])</f>
        <v>45781</v>
      </c>
      <c r="L2066" s="1">
        <f>TableRefills3[[#This Row],[refill_date]]+TableRefills3[[#This Row],[quantity_days]]</f>
        <v>45874</v>
      </c>
    </row>
    <row r="2067" spans="1:12" x14ac:dyDescent="0.25">
      <c r="A2067" t="s">
        <v>461</v>
      </c>
      <c r="B2067" t="s">
        <v>3571</v>
      </c>
      <c r="C2067" s="1">
        <v>45871</v>
      </c>
      <c r="D2067" s="9">
        <f t="shared" si="64"/>
        <v>4</v>
      </c>
      <c r="E2067">
        <v>30</v>
      </c>
      <c r="F2067" s="1">
        <f t="shared" si="65"/>
        <v>45844</v>
      </c>
      <c r="G2067" s="1">
        <f>IF(TableRefills3[[#This Row],[prev_refill_days]]="","",TableRefills3[[#This Row],[prev_refill_days]]+TableRefills3[[#This Row],[quantity_days]])</f>
        <v>45874</v>
      </c>
      <c r="H2067">
        <f>IF(TableRefills3[[#This Row],[prev_refill_end]]="","",TableRefills3[[#This Row],[refill_date]]-TableRefills3[[#This Row],[prev_refill_end]])</f>
        <v>-3</v>
      </c>
      <c r="I2067">
        <f>IF(TableRefills3[[#This Row],[gap_days]]="",0,IF(TableRefills3[[#This Row],[gap_days]]&gt;30,1,0))</f>
        <v>0</v>
      </c>
      <c r="J2067">
        <f>_xlfn.MAXIFS(TableRefills3[discountinuation_flag], TableRefills3[patient_id], A2067)</f>
        <v>0</v>
      </c>
      <c r="K2067" s="1">
        <f>_xlfn.MINIFS(C:C,A:A,TableRefills3[[#This Row],[patient_id]])</f>
        <v>45781</v>
      </c>
      <c r="L2067" s="1">
        <f>TableRefills3[[#This Row],[refill_date]]+TableRefills3[[#This Row],[quantity_days]]</f>
        <v>45901</v>
      </c>
    </row>
    <row r="2068" spans="1:12" x14ac:dyDescent="0.25">
      <c r="A2068" t="s">
        <v>462</v>
      </c>
      <c r="B2068" t="s">
        <v>3576</v>
      </c>
      <c r="C2068" s="1">
        <v>45714</v>
      </c>
      <c r="D2068" s="9">
        <f t="shared" si="64"/>
        <v>1</v>
      </c>
      <c r="E2068">
        <v>30</v>
      </c>
      <c r="F2068" s="1" t="str">
        <f t="shared" si="65"/>
        <v/>
      </c>
      <c r="G2068" s="1" t="str">
        <f>IF(TableRefills3[[#This Row],[prev_refill_days]]="","",TableRefills3[[#This Row],[prev_refill_days]]+TableRefills3[[#This Row],[quantity_days]])</f>
        <v/>
      </c>
      <c r="H2068" t="str">
        <f>IF(TableRefills3[[#This Row],[prev_refill_end]]="","",TableRefills3[[#This Row],[refill_date]]-TableRefills3[[#This Row],[prev_refill_end]])</f>
        <v/>
      </c>
      <c r="I2068">
        <f>IF(TableRefills3[[#This Row],[gap_days]]="",0,IF(TableRefills3[[#This Row],[gap_days]]&gt;30,1,0))</f>
        <v>0</v>
      </c>
      <c r="J2068">
        <f>_xlfn.MAXIFS(TableRefills3[discountinuation_flag], TableRefills3[patient_id], A2068)</f>
        <v>0</v>
      </c>
      <c r="K2068" s="1">
        <f>_xlfn.MINIFS(C:C,A:A,TableRefills3[[#This Row],[patient_id]])</f>
        <v>45714</v>
      </c>
      <c r="L2068" s="1">
        <f>TableRefills3[[#This Row],[refill_date]]+TableRefills3[[#This Row],[quantity_days]]</f>
        <v>45744</v>
      </c>
    </row>
    <row r="2069" spans="1:12" x14ac:dyDescent="0.25">
      <c r="A2069" t="s">
        <v>462</v>
      </c>
      <c r="B2069" t="s">
        <v>3576</v>
      </c>
      <c r="C2069" s="1">
        <v>45744</v>
      </c>
      <c r="D2069" s="9">
        <f t="shared" si="64"/>
        <v>2</v>
      </c>
      <c r="E2069">
        <v>30</v>
      </c>
      <c r="F2069" s="1">
        <f t="shared" si="65"/>
        <v>45714</v>
      </c>
      <c r="G2069" s="1">
        <f>IF(TableRefills3[[#This Row],[prev_refill_days]]="","",TableRefills3[[#This Row],[prev_refill_days]]+TableRefills3[[#This Row],[quantity_days]])</f>
        <v>45744</v>
      </c>
      <c r="H2069">
        <f>IF(TableRefills3[[#This Row],[prev_refill_end]]="","",TableRefills3[[#This Row],[refill_date]]-TableRefills3[[#This Row],[prev_refill_end]])</f>
        <v>0</v>
      </c>
      <c r="I2069">
        <f>IF(TableRefills3[[#This Row],[gap_days]]="",0,IF(TableRefills3[[#This Row],[gap_days]]&gt;30,1,0))</f>
        <v>0</v>
      </c>
      <c r="J2069">
        <f>_xlfn.MAXIFS(TableRefills3[discountinuation_flag], TableRefills3[patient_id], A2069)</f>
        <v>0</v>
      </c>
      <c r="K2069" s="1">
        <f>_xlfn.MINIFS(C:C,A:A,TableRefills3[[#This Row],[patient_id]])</f>
        <v>45714</v>
      </c>
      <c r="L2069" s="1">
        <f>TableRefills3[[#This Row],[refill_date]]+TableRefills3[[#This Row],[quantity_days]]</f>
        <v>45774</v>
      </c>
    </row>
    <row r="2070" spans="1:12" x14ac:dyDescent="0.25">
      <c r="A2070" t="s">
        <v>462</v>
      </c>
      <c r="B2070" t="s">
        <v>3576</v>
      </c>
      <c r="C2070" s="1">
        <v>45772</v>
      </c>
      <c r="D2070" s="9">
        <f t="shared" si="64"/>
        <v>3</v>
      </c>
      <c r="E2070">
        <v>30</v>
      </c>
      <c r="F2070" s="1">
        <f t="shared" si="65"/>
        <v>45744</v>
      </c>
      <c r="G2070" s="1">
        <f>IF(TableRefills3[[#This Row],[prev_refill_days]]="","",TableRefills3[[#This Row],[prev_refill_days]]+TableRefills3[[#This Row],[quantity_days]])</f>
        <v>45774</v>
      </c>
      <c r="H2070">
        <f>IF(TableRefills3[[#This Row],[prev_refill_end]]="","",TableRefills3[[#This Row],[refill_date]]-TableRefills3[[#This Row],[prev_refill_end]])</f>
        <v>-2</v>
      </c>
      <c r="I2070">
        <f>IF(TableRefills3[[#This Row],[gap_days]]="",0,IF(TableRefills3[[#This Row],[gap_days]]&gt;30,1,0))</f>
        <v>0</v>
      </c>
      <c r="J2070">
        <f>_xlfn.MAXIFS(TableRefills3[discountinuation_flag], TableRefills3[patient_id], A2070)</f>
        <v>0</v>
      </c>
      <c r="K2070" s="1">
        <f>_xlfn.MINIFS(C:C,A:A,TableRefills3[[#This Row],[patient_id]])</f>
        <v>45714</v>
      </c>
      <c r="L2070" s="1">
        <f>TableRefills3[[#This Row],[refill_date]]+TableRefills3[[#This Row],[quantity_days]]</f>
        <v>45802</v>
      </c>
    </row>
    <row r="2071" spans="1:12" x14ac:dyDescent="0.25">
      <c r="A2071" t="s">
        <v>462</v>
      </c>
      <c r="B2071" t="s">
        <v>3576</v>
      </c>
      <c r="C2071" s="1">
        <v>45799</v>
      </c>
      <c r="D2071" s="9">
        <f t="shared" si="64"/>
        <v>4</v>
      </c>
      <c r="E2071">
        <v>30</v>
      </c>
      <c r="F2071" s="1">
        <f t="shared" si="65"/>
        <v>45772</v>
      </c>
      <c r="G2071" s="1">
        <f>IF(TableRefills3[[#This Row],[prev_refill_days]]="","",TableRefills3[[#This Row],[prev_refill_days]]+TableRefills3[[#This Row],[quantity_days]])</f>
        <v>45802</v>
      </c>
      <c r="H2071">
        <f>IF(TableRefills3[[#This Row],[prev_refill_end]]="","",TableRefills3[[#This Row],[refill_date]]-TableRefills3[[#This Row],[prev_refill_end]])</f>
        <v>-3</v>
      </c>
      <c r="I2071">
        <f>IF(TableRefills3[[#This Row],[gap_days]]="",0,IF(TableRefills3[[#This Row],[gap_days]]&gt;30,1,0))</f>
        <v>0</v>
      </c>
      <c r="J2071">
        <f>_xlfn.MAXIFS(TableRefills3[discountinuation_flag], TableRefills3[patient_id], A2071)</f>
        <v>0</v>
      </c>
      <c r="K2071" s="1">
        <f>_xlfn.MINIFS(C:C,A:A,TableRefills3[[#This Row],[patient_id]])</f>
        <v>45714</v>
      </c>
      <c r="L2071" s="1">
        <f>TableRefills3[[#This Row],[refill_date]]+TableRefills3[[#This Row],[quantity_days]]</f>
        <v>45829</v>
      </c>
    </row>
    <row r="2072" spans="1:12" x14ac:dyDescent="0.25">
      <c r="A2072" t="s">
        <v>462</v>
      </c>
      <c r="B2072" t="s">
        <v>3576</v>
      </c>
      <c r="C2072" s="1">
        <v>45830</v>
      </c>
      <c r="D2072" s="9">
        <f t="shared" si="64"/>
        <v>5</v>
      </c>
      <c r="E2072">
        <v>30</v>
      </c>
      <c r="F2072" s="1">
        <f t="shared" si="65"/>
        <v>45799</v>
      </c>
      <c r="G2072" s="1">
        <f>IF(TableRefills3[[#This Row],[prev_refill_days]]="","",TableRefills3[[#This Row],[prev_refill_days]]+TableRefills3[[#This Row],[quantity_days]])</f>
        <v>45829</v>
      </c>
      <c r="H2072">
        <f>IF(TableRefills3[[#This Row],[prev_refill_end]]="","",TableRefills3[[#This Row],[refill_date]]-TableRefills3[[#This Row],[prev_refill_end]])</f>
        <v>1</v>
      </c>
      <c r="I2072">
        <f>IF(TableRefills3[[#This Row],[gap_days]]="",0,IF(TableRefills3[[#This Row],[gap_days]]&gt;30,1,0))</f>
        <v>0</v>
      </c>
      <c r="J2072">
        <f>_xlfn.MAXIFS(TableRefills3[discountinuation_flag], TableRefills3[patient_id], A2072)</f>
        <v>0</v>
      </c>
      <c r="K2072" s="1">
        <f>_xlfn.MINIFS(C:C,A:A,TableRefills3[[#This Row],[patient_id]])</f>
        <v>45714</v>
      </c>
      <c r="L2072" s="1">
        <f>TableRefills3[[#This Row],[refill_date]]+TableRefills3[[#This Row],[quantity_days]]</f>
        <v>45860</v>
      </c>
    </row>
    <row r="2073" spans="1:12" x14ac:dyDescent="0.25">
      <c r="A2073" t="s">
        <v>462</v>
      </c>
      <c r="B2073" t="s">
        <v>3576</v>
      </c>
      <c r="C2073" s="1">
        <v>45861</v>
      </c>
      <c r="D2073" s="9">
        <f t="shared" si="64"/>
        <v>6</v>
      </c>
      <c r="E2073">
        <v>30</v>
      </c>
      <c r="F2073" s="1">
        <f t="shared" si="65"/>
        <v>45830</v>
      </c>
      <c r="G2073" s="1">
        <f>IF(TableRefills3[[#This Row],[prev_refill_days]]="","",TableRefills3[[#This Row],[prev_refill_days]]+TableRefills3[[#This Row],[quantity_days]])</f>
        <v>45860</v>
      </c>
      <c r="H2073">
        <f>IF(TableRefills3[[#This Row],[prev_refill_end]]="","",TableRefills3[[#This Row],[refill_date]]-TableRefills3[[#This Row],[prev_refill_end]])</f>
        <v>1</v>
      </c>
      <c r="I2073">
        <f>IF(TableRefills3[[#This Row],[gap_days]]="",0,IF(TableRefills3[[#This Row],[gap_days]]&gt;30,1,0))</f>
        <v>0</v>
      </c>
      <c r="J2073">
        <f>_xlfn.MAXIFS(TableRefills3[discountinuation_flag], TableRefills3[patient_id], A2073)</f>
        <v>0</v>
      </c>
      <c r="K2073" s="1">
        <f>_xlfn.MINIFS(C:C,A:A,TableRefills3[[#This Row],[patient_id]])</f>
        <v>45714</v>
      </c>
      <c r="L2073" s="1">
        <f>TableRefills3[[#This Row],[refill_date]]+TableRefills3[[#This Row],[quantity_days]]</f>
        <v>45891</v>
      </c>
    </row>
    <row r="2074" spans="1:12" x14ac:dyDescent="0.25">
      <c r="A2074" t="s">
        <v>463</v>
      </c>
      <c r="B2074" t="s">
        <v>3583</v>
      </c>
      <c r="C2074" s="1">
        <v>45811</v>
      </c>
      <c r="D2074" s="9">
        <f t="shared" si="64"/>
        <v>1</v>
      </c>
      <c r="E2074">
        <v>30</v>
      </c>
      <c r="F2074" s="1" t="str">
        <f t="shared" si="65"/>
        <v/>
      </c>
      <c r="G2074" s="1" t="str">
        <f>IF(TableRefills3[[#This Row],[prev_refill_days]]="","",TableRefills3[[#This Row],[prev_refill_days]]+TableRefills3[[#This Row],[quantity_days]])</f>
        <v/>
      </c>
      <c r="H2074" t="str">
        <f>IF(TableRefills3[[#This Row],[prev_refill_end]]="","",TableRefills3[[#This Row],[refill_date]]-TableRefills3[[#This Row],[prev_refill_end]])</f>
        <v/>
      </c>
      <c r="I2074">
        <f>IF(TableRefills3[[#This Row],[gap_days]]="",0,IF(TableRefills3[[#This Row],[gap_days]]&gt;30,1,0))</f>
        <v>0</v>
      </c>
      <c r="J2074">
        <f>_xlfn.MAXIFS(TableRefills3[discountinuation_flag], TableRefills3[patient_id], A2074)</f>
        <v>0</v>
      </c>
      <c r="K2074" s="1">
        <f>_xlfn.MINIFS(C:C,A:A,TableRefills3[[#This Row],[patient_id]])</f>
        <v>45811</v>
      </c>
      <c r="L2074" s="1">
        <f>TableRefills3[[#This Row],[refill_date]]+TableRefills3[[#This Row],[quantity_days]]</f>
        <v>45841</v>
      </c>
    </row>
    <row r="2075" spans="1:12" x14ac:dyDescent="0.25">
      <c r="A2075" t="s">
        <v>463</v>
      </c>
      <c r="B2075" t="s">
        <v>3583</v>
      </c>
      <c r="C2075" s="1">
        <v>45843</v>
      </c>
      <c r="D2075" s="9">
        <f t="shared" si="64"/>
        <v>2</v>
      </c>
      <c r="E2075">
        <v>30</v>
      </c>
      <c r="F2075" s="1">
        <f t="shared" si="65"/>
        <v>45811</v>
      </c>
      <c r="G2075" s="1">
        <f>IF(TableRefills3[[#This Row],[prev_refill_days]]="","",TableRefills3[[#This Row],[prev_refill_days]]+TableRefills3[[#This Row],[quantity_days]])</f>
        <v>45841</v>
      </c>
      <c r="H2075">
        <f>IF(TableRefills3[[#This Row],[prev_refill_end]]="","",TableRefills3[[#This Row],[refill_date]]-TableRefills3[[#This Row],[prev_refill_end]])</f>
        <v>2</v>
      </c>
      <c r="I2075">
        <f>IF(TableRefills3[[#This Row],[gap_days]]="",0,IF(TableRefills3[[#This Row],[gap_days]]&gt;30,1,0))</f>
        <v>0</v>
      </c>
      <c r="J2075">
        <f>_xlfn.MAXIFS(TableRefills3[discountinuation_flag], TableRefills3[patient_id], A2075)</f>
        <v>0</v>
      </c>
      <c r="K2075" s="1">
        <f>_xlfn.MINIFS(C:C,A:A,TableRefills3[[#This Row],[patient_id]])</f>
        <v>45811</v>
      </c>
      <c r="L2075" s="1">
        <f>TableRefills3[[#This Row],[refill_date]]+TableRefills3[[#This Row],[quantity_days]]</f>
        <v>45873</v>
      </c>
    </row>
    <row r="2076" spans="1:12" x14ac:dyDescent="0.25">
      <c r="A2076" t="s">
        <v>463</v>
      </c>
      <c r="B2076" t="s">
        <v>3583</v>
      </c>
      <c r="C2076" s="1">
        <v>45872</v>
      </c>
      <c r="D2076" s="9">
        <f t="shared" si="64"/>
        <v>3</v>
      </c>
      <c r="E2076">
        <v>30</v>
      </c>
      <c r="F2076" s="1">
        <f t="shared" si="65"/>
        <v>45843</v>
      </c>
      <c r="G2076" s="1">
        <f>IF(TableRefills3[[#This Row],[prev_refill_days]]="","",TableRefills3[[#This Row],[prev_refill_days]]+TableRefills3[[#This Row],[quantity_days]])</f>
        <v>45873</v>
      </c>
      <c r="H2076">
        <f>IF(TableRefills3[[#This Row],[prev_refill_end]]="","",TableRefills3[[#This Row],[refill_date]]-TableRefills3[[#This Row],[prev_refill_end]])</f>
        <v>-1</v>
      </c>
      <c r="I2076">
        <f>IF(TableRefills3[[#This Row],[gap_days]]="",0,IF(TableRefills3[[#This Row],[gap_days]]&gt;30,1,0))</f>
        <v>0</v>
      </c>
      <c r="J2076">
        <f>_xlfn.MAXIFS(TableRefills3[discountinuation_flag], TableRefills3[patient_id], A2076)</f>
        <v>0</v>
      </c>
      <c r="K2076" s="1">
        <f>_xlfn.MINIFS(C:C,A:A,TableRefills3[[#This Row],[patient_id]])</f>
        <v>45811</v>
      </c>
      <c r="L2076" s="1">
        <f>TableRefills3[[#This Row],[refill_date]]+TableRefills3[[#This Row],[quantity_days]]</f>
        <v>45902</v>
      </c>
    </row>
    <row r="2077" spans="1:12" x14ac:dyDescent="0.25">
      <c r="A2077" t="s">
        <v>463</v>
      </c>
      <c r="B2077" t="s">
        <v>3583</v>
      </c>
      <c r="C2077" s="1">
        <v>45905</v>
      </c>
      <c r="D2077" s="9">
        <f t="shared" si="64"/>
        <v>4</v>
      </c>
      <c r="E2077">
        <v>30</v>
      </c>
      <c r="F2077" s="1">
        <f t="shared" si="65"/>
        <v>45872</v>
      </c>
      <c r="G2077" s="1">
        <f>IF(TableRefills3[[#This Row],[prev_refill_days]]="","",TableRefills3[[#This Row],[prev_refill_days]]+TableRefills3[[#This Row],[quantity_days]])</f>
        <v>45902</v>
      </c>
      <c r="H2077">
        <f>IF(TableRefills3[[#This Row],[prev_refill_end]]="","",TableRefills3[[#This Row],[refill_date]]-TableRefills3[[#This Row],[prev_refill_end]])</f>
        <v>3</v>
      </c>
      <c r="I2077">
        <f>IF(TableRefills3[[#This Row],[gap_days]]="",0,IF(TableRefills3[[#This Row],[gap_days]]&gt;30,1,0))</f>
        <v>0</v>
      </c>
      <c r="J2077">
        <f>_xlfn.MAXIFS(TableRefills3[discountinuation_flag], TableRefills3[patient_id], A2077)</f>
        <v>0</v>
      </c>
      <c r="K2077" s="1">
        <f>_xlfn.MINIFS(C:C,A:A,TableRefills3[[#This Row],[patient_id]])</f>
        <v>45811</v>
      </c>
      <c r="L2077" s="1">
        <f>TableRefills3[[#This Row],[refill_date]]+TableRefills3[[#This Row],[quantity_days]]</f>
        <v>45935</v>
      </c>
    </row>
    <row r="2078" spans="1:12" x14ac:dyDescent="0.25">
      <c r="A2078" t="s">
        <v>463</v>
      </c>
      <c r="B2078" t="s">
        <v>3583</v>
      </c>
      <c r="C2078" s="1">
        <v>45934</v>
      </c>
      <c r="D2078" s="9">
        <f t="shared" si="64"/>
        <v>5</v>
      </c>
      <c r="E2078">
        <v>30</v>
      </c>
      <c r="F2078" s="1">
        <f t="shared" si="65"/>
        <v>45905</v>
      </c>
      <c r="G2078" s="1">
        <f>IF(TableRefills3[[#This Row],[prev_refill_days]]="","",TableRefills3[[#This Row],[prev_refill_days]]+TableRefills3[[#This Row],[quantity_days]])</f>
        <v>45935</v>
      </c>
      <c r="H2078">
        <f>IF(TableRefills3[[#This Row],[prev_refill_end]]="","",TableRefills3[[#This Row],[refill_date]]-TableRefills3[[#This Row],[prev_refill_end]])</f>
        <v>-1</v>
      </c>
      <c r="I2078">
        <f>IF(TableRefills3[[#This Row],[gap_days]]="",0,IF(TableRefills3[[#This Row],[gap_days]]&gt;30,1,0))</f>
        <v>0</v>
      </c>
      <c r="J2078">
        <f>_xlfn.MAXIFS(TableRefills3[discountinuation_flag], TableRefills3[patient_id], A2078)</f>
        <v>0</v>
      </c>
      <c r="K2078" s="1">
        <f>_xlfn.MINIFS(C:C,A:A,TableRefills3[[#This Row],[patient_id]])</f>
        <v>45811</v>
      </c>
      <c r="L2078" s="1">
        <f>TableRefills3[[#This Row],[refill_date]]+TableRefills3[[#This Row],[quantity_days]]</f>
        <v>45964</v>
      </c>
    </row>
    <row r="2079" spans="1:12" x14ac:dyDescent="0.25">
      <c r="A2079" t="s">
        <v>463</v>
      </c>
      <c r="B2079" t="s">
        <v>3583</v>
      </c>
      <c r="C2079" s="1">
        <v>45965</v>
      </c>
      <c r="D2079" s="9">
        <f t="shared" si="64"/>
        <v>6</v>
      </c>
      <c r="E2079">
        <v>30</v>
      </c>
      <c r="F2079" s="1">
        <f t="shared" si="65"/>
        <v>45934</v>
      </c>
      <c r="G2079" s="1">
        <f>IF(TableRefills3[[#This Row],[prev_refill_days]]="","",TableRefills3[[#This Row],[prev_refill_days]]+TableRefills3[[#This Row],[quantity_days]])</f>
        <v>45964</v>
      </c>
      <c r="H2079">
        <f>IF(TableRefills3[[#This Row],[prev_refill_end]]="","",TableRefills3[[#This Row],[refill_date]]-TableRefills3[[#This Row],[prev_refill_end]])</f>
        <v>1</v>
      </c>
      <c r="I2079">
        <f>IF(TableRefills3[[#This Row],[gap_days]]="",0,IF(TableRefills3[[#This Row],[gap_days]]&gt;30,1,0))</f>
        <v>0</v>
      </c>
      <c r="J2079">
        <f>_xlfn.MAXIFS(TableRefills3[discountinuation_flag], TableRefills3[patient_id], A2079)</f>
        <v>0</v>
      </c>
      <c r="K2079" s="1">
        <f>_xlfn.MINIFS(C:C,A:A,TableRefills3[[#This Row],[patient_id]])</f>
        <v>45811</v>
      </c>
      <c r="L2079" s="1">
        <f>TableRefills3[[#This Row],[refill_date]]+TableRefills3[[#This Row],[quantity_days]]</f>
        <v>45995</v>
      </c>
    </row>
    <row r="2080" spans="1:12" x14ac:dyDescent="0.25">
      <c r="A2080" t="s">
        <v>464</v>
      </c>
      <c r="B2080" t="s">
        <v>3590</v>
      </c>
      <c r="C2080" s="1">
        <v>45807</v>
      </c>
      <c r="D2080" s="9">
        <f t="shared" si="64"/>
        <v>1</v>
      </c>
      <c r="E2080">
        <v>21</v>
      </c>
      <c r="F2080" s="1" t="str">
        <f t="shared" si="65"/>
        <v/>
      </c>
      <c r="G2080" s="1" t="str">
        <f>IF(TableRefills3[[#This Row],[prev_refill_days]]="","",TableRefills3[[#This Row],[prev_refill_days]]+TableRefills3[[#This Row],[quantity_days]])</f>
        <v/>
      </c>
      <c r="H2080" t="str">
        <f>IF(TableRefills3[[#This Row],[prev_refill_end]]="","",TableRefills3[[#This Row],[refill_date]]-TableRefills3[[#This Row],[prev_refill_end]])</f>
        <v/>
      </c>
      <c r="I2080">
        <f>IF(TableRefills3[[#This Row],[gap_days]]="",0,IF(TableRefills3[[#This Row],[gap_days]]&gt;30,1,0))</f>
        <v>0</v>
      </c>
      <c r="J2080">
        <f>_xlfn.MAXIFS(TableRefills3[discountinuation_flag], TableRefills3[patient_id], A2080)</f>
        <v>0</v>
      </c>
      <c r="K2080" s="1">
        <f>_xlfn.MINIFS(C:C,A:A,TableRefills3[[#This Row],[patient_id]])</f>
        <v>45807</v>
      </c>
      <c r="L2080" s="1">
        <f>TableRefills3[[#This Row],[refill_date]]+TableRefills3[[#This Row],[quantity_days]]</f>
        <v>45828</v>
      </c>
    </row>
    <row r="2081" spans="1:12" x14ac:dyDescent="0.25">
      <c r="A2081" t="s">
        <v>464</v>
      </c>
      <c r="B2081" t="s">
        <v>3590</v>
      </c>
      <c r="C2081" s="1">
        <v>45826</v>
      </c>
      <c r="D2081" s="9">
        <f t="shared" si="64"/>
        <v>2</v>
      </c>
      <c r="E2081">
        <v>21</v>
      </c>
      <c r="F2081" s="1">
        <f t="shared" si="65"/>
        <v>45807</v>
      </c>
      <c r="G2081" s="1">
        <f>IF(TableRefills3[[#This Row],[prev_refill_days]]="","",TableRefills3[[#This Row],[prev_refill_days]]+TableRefills3[[#This Row],[quantity_days]])</f>
        <v>45828</v>
      </c>
      <c r="H2081">
        <f>IF(TableRefills3[[#This Row],[prev_refill_end]]="","",TableRefills3[[#This Row],[refill_date]]-TableRefills3[[#This Row],[prev_refill_end]])</f>
        <v>-2</v>
      </c>
      <c r="I2081">
        <f>IF(TableRefills3[[#This Row],[gap_days]]="",0,IF(TableRefills3[[#This Row],[gap_days]]&gt;30,1,0))</f>
        <v>0</v>
      </c>
      <c r="J2081">
        <f>_xlfn.MAXIFS(TableRefills3[discountinuation_flag], TableRefills3[patient_id], A2081)</f>
        <v>0</v>
      </c>
      <c r="K2081" s="1">
        <f>_xlfn.MINIFS(C:C,A:A,TableRefills3[[#This Row],[patient_id]])</f>
        <v>45807</v>
      </c>
      <c r="L2081" s="1">
        <f>TableRefills3[[#This Row],[refill_date]]+TableRefills3[[#This Row],[quantity_days]]</f>
        <v>45847</v>
      </c>
    </row>
    <row r="2082" spans="1:12" x14ac:dyDescent="0.25">
      <c r="A2082" t="s">
        <v>464</v>
      </c>
      <c r="B2082" t="s">
        <v>3590</v>
      </c>
      <c r="C2082" s="1">
        <v>45844</v>
      </c>
      <c r="D2082" s="9">
        <f t="shared" si="64"/>
        <v>3</v>
      </c>
      <c r="E2082">
        <v>21</v>
      </c>
      <c r="F2082" s="1">
        <f t="shared" si="65"/>
        <v>45826</v>
      </c>
      <c r="G2082" s="1">
        <f>IF(TableRefills3[[#This Row],[prev_refill_days]]="","",TableRefills3[[#This Row],[prev_refill_days]]+TableRefills3[[#This Row],[quantity_days]])</f>
        <v>45847</v>
      </c>
      <c r="H2082">
        <f>IF(TableRefills3[[#This Row],[prev_refill_end]]="","",TableRefills3[[#This Row],[refill_date]]-TableRefills3[[#This Row],[prev_refill_end]])</f>
        <v>-3</v>
      </c>
      <c r="I2082">
        <f>IF(TableRefills3[[#This Row],[gap_days]]="",0,IF(TableRefills3[[#This Row],[gap_days]]&gt;30,1,0))</f>
        <v>0</v>
      </c>
      <c r="J2082">
        <f>_xlfn.MAXIFS(TableRefills3[discountinuation_flag], TableRefills3[patient_id], A2082)</f>
        <v>0</v>
      </c>
      <c r="K2082" s="1">
        <f>_xlfn.MINIFS(C:C,A:A,TableRefills3[[#This Row],[patient_id]])</f>
        <v>45807</v>
      </c>
      <c r="L2082" s="1">
        <f>TableRefills3[[#This Row],[refill_date]]+TableRefills3[[#This Row],[quantity_days]]</f>
        <v>45865</v>
      </c>
    </row>
    <row r="2083" spans="1:12" x14ac:dyDescent="0.25">
      <c r="A2083" t="s">
        <v>465</v>
      </c>
      <c r="B2083" t="s">
        <v>3594</v>
      </c>
      <c r="C2083" s="1">
        <v>45817</v>
      </c>
      <c r="D2083" s="9">
        <f t="shared" si="64"/>
        <v>1</v>
      </c>
      <c r="E2083">
        <v>21</v>
      </c>
      <c r="F2083" s="1" t="str">
        <f t="shared" si="65"/>
        <v/>
      </c>
      <c r="G2083" s="1" t="str">
        <f>IF(TableRefills3[[#This Row],[prev_refill_days]]="","",TableRefills3[[#This Row],[prev_refill_days]]+TableRefills3[[#This Row],[quantity_days]])</f>
        <v/>
      </c>
      <c r="H2083" t="str">
        <f>IF(TableRefills3[[#This Row],[prev_refill_end]]="","",TableRefills3[[#This Row],[refill_date]]-TableRefills3[[#This Row],[prev_refill_end]])</f>
        <v/>
      </c>
      <c r="I2083">
        <f>IF(TableRefills3[[#This Row],[gap_days]]="",0,IF(TableRefills3[[#This Row],[gap_days]]&gt;30,1,0))</f>
        <v>0</v>
      </c>
      <c r="J2083">
        <f>_xlfn.MAXIFS(TableRefills3[discountinuation_flag], TableRefills3[patient_id], A2083)</f>
        <v>0</v>
      </c>
      <c r="K2083" s="1">
        <f>_xlfn.MINIFS(C:C,A:A,TableRefills3[[#This Row],[patient_id]])</f>
        <v>45817</v>
      </c>
      <c r="L2083" s="1">
        <f>TableRefills3[[#This Row],[refill_date]]+TableRefills3[[#This Row],[quantity_days]]</f>
        <v>45838</v>
      </c>
    </row>
    <row r="2084" spans="1:12" x14ac:dyDescent="0.25">
      <c r="A2084" t="s">
        <v>465</v>
      </c>
      <c r="B2084" t="s">
        <v>3594</v>
      </c>
      <c r="C2084" s="1">
        <v>45840</v>
      </c>
      <c r="D2084" s="9">
        <f t="shared" si="64"/>
        <v>2</v>
      </c>
      <c r="E2084">
        <v>21</v>
      </c>
      <c r="F2084" s="1">
        <f t="shared" si="65"/>
        <v>45817</v>
      </c>
      <c r="G2084" s="1">
        <f>IF(TableRefills3[[#This Row],[prev_refill_days]]="","",TableRefills3[[#This Row],[prev_refill_days]]+TableRefills3[[#This Row],[quantity_days]])</f>
        <v>45838</v>
      </c>
      <c r="H2084">
        <f>IF(TableRefills3[[#This Row],[prev_refill_end]]="","",TableRefills3[[#This Row],[refill_date]]-TableRefills3[[#This Row],[prev_refill_end]])</f>
        <v>2</v>
      </c>
      <c r="I2084">
        <f>IF(TableRefills3[[#This Row],[gap_days]]="",0,IF(TableRefills3[[#This Row],[gap_days]]&gt;30,1,0))</f>
        <v>0</v>
      </c>
      <c r="J2084">
        <f>_xlfn.MAXIFS(TableRefills3[discountinuation_flag], TableRefills3[patient_id], A2084)</f>
        <v>0</v>
      </c>
      <c r="K2084" s="1">
        <f>_xlfn.MINIFS(C:C,A:A,TableRefills3[[#This Row],[patient_id]])</f>
        <v>45817</v>
      </c>
      <c r="L2084" s="1">
        <f>TableRefills3[[#This Row],[refill_date]]+TableRefills3[[#This Row],[quantity_days]]</f>
        <v>45861</v>
      </c>
    </row>
    <row r="2085" spans="1:12" x14ac:dyDescent="0.25">
      <c r="A2085" t="s">
        <v>465</v>
      </c>
      <c r="B2085" t="s">
        <v>3594</v>
      </c>
      <c r="C2085" s="1">
        <v>45864</v>
      </c>
      <c r="D2085" s="9">
        <f t="shared" si="64"/>
        <v>3</v>
      </c>
      <c r="E2085">
        <v>21</v>
      </c>
      <c r="F2085" s="1">
        <f t="shared" si="65"/>
        <v>45840</v>
      </c>
      <c r="G2085" s="1">
        <f>IF(TableRefills3[[#This Row],[prev_refill_days]]="","",TableRefills3[[#This Row],[prev_refill_days]]+TableRefills3[[#This Row],[quantity_days]])</f>
        <v>45861</v>
      </c>
      <c r="H2085">
        <f>IF(TableRefills3[[#This Row],[prev_refill_end]]="","",TableRefills3[[#This Row],[refill_date]]-TableRefills3[[#This Row],[prev_refill_end]])</f>
        <v>3</v>
      </c>
      <c r="I2085">
        <f>IF(TableRefills3[[#This Row],[gap_days]]="",0,IF(TableRefills3[[#This Row],[gap_days]]&gt;30,1,0))</f>
        <v>0</v>
      </c>
      <c r="J2085">
        <f>_xlfn.MAXIFS(TableRefills3[discountinuation_flag], TableRefills3[patient_id], A2085)</f>
        <v>0</v>
      </c>
      <c r="K2085" s="1">
        <f>_xlfn.MINIFS(C:C,A:A,TableRefills3[[#This Row],[patient_id]])</f>
        <v>45817</v>
      </c>
      <c r="L2085" s="1">
        <f>TableRefills3[[#This Row],[refill_date]]+TableRefills3[[#This Row],[quantity_days]]</f>
        <v>45885</v>
      </c>
    </row>
    <row r="2086" spans="1:12" x14ac:dyDescent="0.25">
      <c r="A2086" t="s">
        <v>465</v>
      </c>
      <c r="B2086" t="s">
        <v>3594</v>
      </c>
      <c r="C2086" s="1">
        <v>45886</v>
      </c>
      <c r="D2086" s="9">
        <f t="shared" si="64"/>
        <v>4</v>
      </c>
      <c r="E2086">
        <v>21</v>
      </c>
      <c r="F2086" s="1">
        <f t="shared" si="65"/>
        <v>45864</v>
      </c>
      <c r="G2086" s="1">
        <f>IF(TableRefills3[[#This Row],[prev_refill_days]]="","",TableRefills3[[#This Row],[prev_refill_days]]+TableRefills3[[#This Row],[quantity_days]])</f>
        <v>45885</v>
      </c>
      <c r="H2086">
        <f>IF(TableRefills3[[#This Row],[prev_refill_end]]="","",TableRefills3[[#This Row],[refill_date]]-TableRefills3[[#This Row],[prev_refill_end]])</f>
        <v>1</v>
      </c>
      <c r="I2086">
        <f>IF(TableRefills3[[#This Row],[gap_days]]="",0,IF(TableRefills3[[#This Row],[gap_days]]&gt;30,1,0))</f>
        <v>0</v>
      </c>
      <c r="J2086">
        <f>_xlfn.MAXIFS(TableRefills3[discountinuation_flag], TableRefills3[patient_id], A2086)</f>
        <v>0</v>
      </c>
      <c r="K2086" s="1">
        <f>_xlfn.MINIFS(C:C,A:A,TableRefills3[[#This Row],[patient_id]])</f>
        <v>45817</v>
      </c>
      <c r="L2086" s="1">
        <f>TableRefills3[[#This Row],[refill_date]]+TableRefills3[[#This Row],[quantity_days]]</f>
        <v>45907</v>
      </c>
    </row>
    <row r="2087" spans="1:12" x14ac:dyDescent="0.25">
      <c r="A2087" t="s">
        <v>465</v>
      </c>
      <c r="B2087" t="s">
        <v>3594</v>
      </c>
      <c r="C2087" s="1">
        <v>45904</v>
      </c>
      <c r="D2087" s="9">
        <f t="shared" si="64"/>
        <v>5</v>
      </c>
      <c r="E2087">
        <v>21</v>
      </c>
      <c r="F2087" s="1">
        <f t="shared" si="65"/>
        <v>45886</v>
      </c>
      <c r="G2087" s="1">
        <f>IF(TableRefills3[[#This Row],[prev_refill_days]]="","",TableRefills3[[#This Row],[prev_refill_days]]+TableRefills3[[#This Row],[quantity_days]])</f>
        <v>45907</v>
      </c>
      <c r="H2087">
        <f>IF(TableRefills3[[#This Row],[prev_refill_end]]="","",TableRefills3[[#This Row],[refill_date]]-TableRefills3[[#This Row],[prev_refill_end]])</f>
        <v>-3</v>
      </c>
      <c r="I2087">
        <f>IF(TableRefills3[[#This Row],[gap_days]]="",0,IF(TableRefills3[[#This Row],[gap_days]]&gt;30,1,0))</f>
        <v>0</v>
      </c>
      <c r="J2087">
        <f>_xlfn.MAXIFS(TableRefills3[discountinuation_flag], TableRefills3[patient_id], A2087)</f>
        <v>0</v>
      </c>
      <c r="K2087" s="1">
        <f>_xlfn.MINIFS(C:C,A:A,TableRefills3[[#This Row],[patient_id]])</f>
        <v>45817</v>
      </c>
      <c r="L2087" s="1">
        <f>TableRefills3[[#This Row],[refill_date]]+TableRefills3[[#This Row],[quantity_days]]</f>
        <v>45925</v>
      </c>
    </row>
    <row r="2088" spans="1:12" x14ac:dyDescent="0.25">
      <c r="A2088" t="s">
        <v>466</v>
      </c>
      <c r="B2088" t="s">
        <v>3600</v>
      </c>
      <c r="C2088" s="1">
        <v>45725</v>
      </c>
      <c r="D2088" s="9">
        <f t="shared" si="64"/>
        <v>1</v>
      </c>
      <c r="E2088">
        <v>30</v>
      </c>
      <c r="F2088" s="1" t="str">
        <f t="shared" si="65"/>
        <v/>
      </c>
      <c r="G2088" s="1" t="str">
        <f>IF(TableRefills3[[#This Row],[prev_refill_days]]="","",TableRefills3[[#This Row],[prev_refill_days]]+TableRefills3[[#This Row],[quantity_days]])</f>
        <v/>
      </c>
      <c r="H2088" t="str">
        <f>IF(TableRefills3[[#This Row],[prev_refill_end]]="","",TableRefills3[[#This Row],[refill_date]]-TableRefills3[[#This Row],[prev_refill_end]])</f>
        <v/>
      </c>
      <c r="I2088">
        <f>IF(TableRefills3[[#This Row],[gap_days]]="",0,IF(TableRefills3[[#This Row],[gap_days]]&gt;30,1,0))</f>
        <v>0</v>
      </c>
      <c r="J2088">
        <f>_xlfn.MAXIFS(TableRefills3[discountinuation_flag], TableRefills3[patient_id], A2088)</f>
        <v>0</v>
      </c>
      <c r="K2088" s="1">
        <f>_xlfn.MINIFS(C:C,A:A,TableRefills3[[#This Row],[patient_id]])</f>
        <v>45725</v>
      </c>
      <c r="L2088" s="1">
        <f>TableRefills3[[#This Row],[refill_date]]+TableRefills3[[#This Row],[quantity_days]]</f>
        <v>45755</v>
      </c>
    </row>
    <row r="2089" spans="1:12" x14ac:dyDescent="0.25">
      <c r="A2089" t="s">
        <v>466</v>
      </c>
      <c r="B2089" t="s">
        <v>3600</v>
      </c>
      <c r="C2089" s="1">
        <v>45752</v>
      </c>
      <c r="D2089" s="9">
        <f t="shared" si="64"/>
        <v>2</v>
      </c>
      <c r="E2089">
        <v>30</v>
      </c>
      <c r="F2089" s="1">
        <f t="shared" si="65"/>
        <v>45725</v>
      </c>
      <c r="G2089" s="1">
        <f>IF(TableRefills3[[#This Row],[prev_refill_days]]="","",TableRefills3[[#This Row],[prev_refill_days]]+TableRefills3[[#This Row],[quantity_days]])</f>
        <v>45755</v>
      </c>
      <c r="H2089">
        <f>IF(TableRefills3[[#This Row],[prev_refill_end]]="","",TableRefills3[[#This Row],[refill_date]]-TableRefills3[[#This Row],[prev_refill_end]])</f>
        <v>-3</v>
      </c>
      <c r="I2089">
        <f>IF(TableRefills3[[#This Row],[gap_days]]="",0,IF(TableRefills3[[#This Row],[gap_days]]&gt;30,1,0))</f>
        <v>0</v>
      </c>
      <c r="J2089">
        <f>_xlfn.MAXIFS(TableRefills3[discountinuation_flag], TableRefills3[patient_id], A2089)</f>
        <v>0</v>
      </c>
      <c r="K2089" s="1">
        <f>_xlfn.MINIFS(C:C,A:A,TableRefills3[[#This Row],[patient_id]])</f>
        <v>45725</v>
      </c>
      <c r="L2089" s="1">
        <f>TableRefills3[[#This Row],[refill_date]]+TableRefills3[[#This Row],[quantity_days]]</f>
        <v>45782</v>
      </c>
    </row>
    <row r="2090" spans="1:12" x14ac:dyDescent="0.25">
      <c r="A2090" t="s">
        <v>466</v>
      </c>
      <c r="B2090" t="s">
        <v>3600</v>
      </c>
      <c r="C2090" s="1">
        <v>45784</v>
      </c>
      <c r="D2090" s="9">
        <f t="shared" si="64"/>
        <v>3</v>
      </c>
      <c r="E2090">
        <v>30</v>
      </c>
      <c r="F2090" s="1">
        <f t="shared" si="65"/>
        <v>45752</v>
      </c>
      <c r="G2090" s="1">
        <f>IF(TableRefills3[[#This Row],[prev_refill_days]]="","",TableRefills3[[#This Row],[prev_refill_days]]+TableRefills3[[#This Row],[quantity_days]])</f>
        <v>45782</v>
      </c>
      <c r="H2090">
        <f>IF(TableRefills3[[#This Row],[prev_refill_end]]="","",TableRefills3[[#This Row],[refill_date]]-TableRefills3[[#This Row],[prev_refill_end]])</f>
        <v>2</v>
      </c>
      <c r="I2090">
        <f>IF(TableRefills3[[#This Row],[gap_days]]="",0,IF(TableRefills3[[#This Row],[gap_days]]&gt;30,1,0))</f>
        <v>0</v>
      </c>
      <c r="J2090">
        <f>_xlfn.MAXIFS(TableRefills3[discountinuation_flag], TableRefills3[patient_id], A2090)</f>
        <v>0</v>
      </c>
      <c r="K2090" s="1">
        <f>_xlfn.MINIFS(C:C,A:A,TableRefills3[[#This Row],[patient_id]])</f>
        <v>45725</v>
      </c>
      <c r="L2090" s="1">
        <f>TableRefills3[[#This Row],[refill_date]]+TableRefills3[[#This Row],[quantity_days]]</f>
        <v>45814</v>
      </c>
    </row>
    <row r="2091" spans="1:12" x14ac:dyDescent="0.25">
      <c r="A2091" t="s">
        <v>466</v>
      </c>
      <c r="B2091" t="s">
        <v>3600</v>
      </c>
      <c r="C2091" s="1">
        <v>45814</v>
      </c>
      <c r="D2091" s="9">
        <f t="shared" si="64"/>
        <v>4</v>
      </c>
      <c r="E2091">
        <v>30</v>
      </c>
      <c r="F2091" s="1">
        <f t="shared" si="65"/>
        <v>45784</v>
      </c>
      <c r="G2091" s="1">
        <f>IF(TableRefills3[[#This Row],[prev_refill_days]]="","",TableRefills3[[#This Row],[prev_refill_days]]+TableRefills3[[#This Row],[quantity_days]])</f>
        <v>45814</v>
      </c>
      <c r="H2091">
        <f>IF(TableRefills3[[#This Row],[prev_refill_end]]="","",TableRefills3[[#This Row],[refill_date]]-TableRefills3[[#This Row],[prev_refill_end]])</f>
        <v>0</v>
      </c>
      <c r="I2091">
        <f>IF(TableRefills3[[#This Row],[gap_days]]="",0,IF(TableRefills3[[#This Row],[gap_days]]&gt;30,1,0))</f>
        <v>0</v>
      </c>
      <c r="J2091">
        <f>_xlfn.MAXIFS(TableRefills3[discountinuation_flag], TableRefills3[patient_id], A2091)</f>
        <v>0</v>
      </c>
      <c r="K2091" s="1">
        <f>_xlfn.MINIFS(C:C,A:A,TableRefills3[[#This Row],[patient_id]])</f>
        <v>45725</v>
      </c>
      <c r="L2091" s="1">
        <f>TableRefills3[[#This Row],[refill_date]]+TableRefills3[[#This Row],[quantity_days]]</f>
        <v>45844</v>
      </c>
    </row>
    <row r="2092" spans="1:12" x14ac:dyDescent="0.25">
      <c r="A2092" t="s">
        <v>466</v>
      </c>
      <c r="B2092" t="s">
        <v>3600</v>
      </c>
      <c r="C2092" s="1">
        <v>45843</v>
      </c>
      <c r="D2092" s="9">
        <f t="shared" si="64"/>
        <v>5</v>
      </c>
      <c r="E2092">
        <v>30</v>
      </c>
      <c r="F2092" s="1">
        <f t="shared" si="65"/>
        <v>45814</v>
      </c>
      <c r="G2092" s="1">
        <f>IF(TableRefills3[[#This Row],[prev_refill_days]]="","",TableRefills3[[#This Row],[prev_refill_days]]+TableRefills3[[#This Row],[quantity_days]])</f>
        <v>45844</v>
      </c>
      <c r="H2092">
        <f>IF(TableRefills3[[#This Row],[prev_refill_end]]="","",TableRefills3[[#This Row],[refill_date]]-TableRefills3[[#This Row],[prev_refill_end]])</f>
        <v>-1</v>
      </c>
      <c r="I2092">
        <f>IF(TableRefills3[[#This Row],[gap_days]]="",0,IF(TableRefills3[[#This Row],[gap_days]]&gt;30,1,0))</f>
        <v>0</v>
      </c>
      <c r="J2092">
        <f>_xlfn.MAXIFS(TableRefills3[discountinuation_flag], TableRefills3[patient_id], A2092)</f>
        <v>0</v>
      </c>
      <c r="K2092" s="1">
        <f>_xlfn.MINIFS(C:C,A:A,TableRefills3[[#This Row],[patient_id]])</f>
        <v>45725</v>
      </c>
      <c r="L2092" s="1">
        <f>TableRefills3[[#This Row],[refill_date]]+TableRefills3[[#This Row],[quantity_days]]</f>
        <v>45873</v>
      </c>
    </row>
    <row r="2093" spans="1:12" x14ac:dyDescent="0.25">
      <c r="A2093" t="s">
        <v>467</v>
      </c>
      <c r="B2093" t="s">
        <v>3606</v>
      </c>
      <c r="C2093" s="1">
        <v>45833</v>
      </c>
      <c r="D2093" s="9">
        <f t="shared" si="64"/>
        <v>1</v>
      </c>
      <c r="E2093">
        <v>21</v>
      </c>
      <c r="F2093" s="1" t="str">
        <f t="shared" si="65"/>
        <v/>
      </c>
      <c r="G2093" s="1" t="str">
        <f>IF(TableRefills3[[#This Row],[prev_refill_days]]="","",TableRefills3[[#This Row],[prev_refill_days]]+TableRefills3[[#This Row],[quantity_days]])</f>
        <v/>
      </c>
      <c r="H2093" t="str">
        <f>IF(TableRefills3[[#This Row],[prev_refill_end]]="","",TableRefills3[[#This Row],[refill_date]]-TableRefills3[[#This Row],[prev_refill_end]])</f>
        <v/>
      </c>
      <c r="I2093">
        <f>IF(TableRefills3[[#This Row],[gap_days]]="",0,IF(TableRefills3[[#This Row],[gap_days]]&gt;30,1,0))</f>
        <v>0</v>
      </c>
      <c r="J2093">
        <f>_xlfn.MAXIFS(TableRefills3[discountinuation_flag], TableRefills3[patient_id], A2093)</f>
        <v>0</v>
      </c>
      <c r="K2093" s="1">
        <f>_xlfn.MINIFS(C:C,A:A,TableRefills3[[#This Row],[patient_id]])</f>
        <v>45833</v>
      </c>
      <c r="L2093" s="1">
        <f>TableRefills3[[#This Row],[refill_date]]+TableRefills3[[#This Row],[quantity_days]]</f>
        <v>45854</v>
      </c>
    </row>
    <row r="2094" spans="1:12" x14ac:dyDescent="0.25">
      <c r="A2094" t="s">
        <v>467</v>
      </c>
      <c r="B2094" t="s">
        <v>3606</v>
      </c>
      <c r="C2094" s="1">
        <v>45856</v>
      </c>
      <c r="D2094" s="9">
        <f t="shared" si="64"/>
        <v>2</v>
      </c>
      <c r="E2094">
        <v>21</v>
      </c>
      <c r="F2094" s="1">
        <f t="shared" si="65"/>
        <v>45833</v>
      </c>
      <c r="G2094" s="1">
        <f>IF(TableRefills3[[#This Row],[prev_refill_days]]="","",TableRefills3[[#This Row],[prev_refill_days]]+TableRefills3[[#This Row],[quantity_days]])</f>
        <v>45854</v>
      </c>
      <c r="H2094">
        <f>IF(TableRefills3[[#This Row],[prev_refill_end]]="","",TableRefills3[[#This Row],[refill_date]]-TableRefills3[[#This Row],[prev_refill_end]])</f>
        <v>2</v>
      </c>
      <c r="I2094">
        <f>IF(TableRefills3[[#This Row],[gap_days]]="",0,IF(TableRefills3[[#This Row],[gap_days]]&gt;30,1,0))</f>
        <v>0</v>
      </c>
      <c r="J2094">
        <f>_xlfn.MAXIFS(TableRefills3[discountinuation_flag], TableRefills3[patient_id], A2094)</f>
        <v>0</v>
      </c>
      <c r="K2094" s="1">
        <f>_xlfn.MINIFS(C:C,A:A,TableRefills3[[#This Row],[patient_id]])</f>
        <v>45833</v>
      </c>
      <c r="L2094" s="1">
        <f>TableRefills3[[#This Row],[refill_date]]+TableRefills3[[#This Row],[quantity_days]]</f>
        <v>45877</v>
      </c>
    </row>
    <row r="2095" spans="1:12" x14ac:dyDescent="0.25">
      <c r="A2095" t="s">
        <v>467</v>
      </c>
      <c r="B2095" t="s">
        <v>3606</v>
      </c>
      <c r="C2095" s="1">
        <v>45875</v>
      </c>
      <c r="D2095" s="9">
        <f t="shared" si="64"/>
        <v>3</v>
      </c>
      <c r="E2095">
        <v>21</v>
      </c>
      <c r="F2095" s="1">
        <f t="shared" si="65"/>
        <v>45856</v>
      </c>
      <c r="G2095" s="1">
        <f>IF(TableRefills3[[#This Row],[prev_refill_days]]="","",TableRefills3[[#This Row],[prev_refill_days]]+TableRefills3[[#This Row],[quantity_days]])</f>
        <v>45877</v>
      </c>
      <c r="H2095">
        <f>IF(TableRefills3[[#This Row],[prev_refill_end]]="","",TableRefills3[[#This Row],[refill_date]]-TableRefills3[[#This Row],[prev_refill_end]])</f>
        <v>-2</v>
      </c>
      <c r="I2095">
        <f>IF(TableRefills3[[#This Row],[gap_days]]="",0,IF(TableRefills3[[#This Row],[gap_days]]&gt;30,1,0))</f>
        <v>0</v>
      </c>
      <c r="J2095">
        <f>_xlfn.MAXIFS(TableRefills3[discountinuation_flag], TableRefills3[patient_id], A2095)</f>
        <v>0</v>
      </c>
      <c r="K2095" s="1">
        <f>_xlfn.MINIFS(C:C,A:A,TableRefills3[[#This Row],[patient_id]])</f>
        <v>45833</v>
      </c>
      <c r="L2095" s="1">
        <f>TableRefills3[[#This Row],[refill_date]]+TableRefills3[[#This Row],[quantity_days]]</f>
        <v>45896</v>
      </c>
    </row>
    <row r="2096" spans="1:12" x14ac:dyDescent="0.25">
      <c r="A2096" t="s">
        <v>467</v>
      </c>
      <c r="B2096" t="s">
        <v>3606</v>
      </c>
      <c r="C2096" s="1">
        <v>45893</v>
      </c>
      <c r="D2096" s="9">
        <f t="shared" si="64"/>
        <v>4</v>
      </c>
      <c r="E2096">
        <v>21</v>
      </c>
      <c r="F2096" s="1">
        <f t="shared" si="65"/>
        <v>45875</v>
      </c>
      <c r="G2096" s="1">
        <f>IF(TableRefills3[[#This Row],[prev_refill_days]]="","",TableRefills3[[#This Row],[prev_refill_days]]+TableRefills3[[#This Row],[quantity_days]])</f>
        <v>45896</v>
      </c>
      <c r="H2096">
        <f>IF(TableRefills3[[#This Row],[prev_refill_end]]="","",TableRefills3[[#This Row],[refill_date]]-TableRefills3[[#This Row],[prev_refill_end]])</f>
        <v>-3</v>
      </c>
      <c r="I2096">
        <f>IF(TableRefills3[[#This Row],[gap_days]]="",0,IF(TableRefills3[[#This Row],[gap_days]]&gt;30,1,0))</f>
        <v>0</v>
      </c>
      <c r="J2096">
        <f>_xlfn.MAXIFS(TableRefills3[discountinuation_flag], TableRefills3[patient_id], A2096)</f>
        <v>0</v>
      </c>
      <c r="K2096" s="1">
        <f>_xlfn.MINIFS(C:C,A:A,TableRefills3[[#This Row],[patient_id]])</f>
        <v>45833</v>
      </c>
      <c r="L2096" s="1">
        <f>TableRefills3[[#This Row],[refill_date]]+TableRefills3[[#This Row],[quantity_days]]</f>
        <v>45914</v>
      </c>
    </row>
    <row r="2097" spans="1:12" x14ac:dyDescent="0.25">
      <c r="A2097" t="s">
        <v>467</v>
      </c>
      <c r="B2097" t="s">
        <v>3606</v>
      </c>
      <c r="C2097" s="1">
        <v>45916</v>
      </c>
      <c r="D2097" s="9">
        <f t="shared" si="64"/>
        <v>5</v>
      </c>
      <c r="E2097">
        <v>21</v>
      </c>
      <c r="F2097" s="1">
        <f t="shared" si="65"/>
        <v>45893</v>
      </c>
      <c r="G2097" s="1">
        <f>IF(TableRefills3[[#This Row],[prev_refill_days]]="","",TableRefills3[[#This Row],[prev_refill_days]]+TableRefills3[[#This Row],[quantity_days]])</f>
        <v>45914</v>
      </c>
      <c r="H2097">
        <f>IF(TableRefills3[[#This Row],[prev_refill_end]]="","",TableRefills3[[#This Row],[refill_date]]-TableRefills3[[#This Row],[prev_refill_end]])</f>
        <v>2</v>
      </c>
      <c r="I2097">
        <f>IF(TableRefills3[[#This Row],[gap_days]]="",0,IF(TableRefills3[[#This Row],[gap_days]]&gt;30,1,0))</f>
        <v>0</v>
      </c>
      <c r="J2097">
        <f>_xlfn.MAXIFS(TableRefills3[discountinuation_flag], TableRefills3[patient_id], A2097)</f>
        <v>0</v>
      </c>
      <c r="K2097" s="1">
        <f>_xlfn.MINIFS(C:C,A:A,TableRefills3[[#This Row],[patient_id]])</f>
        <v>45833</v>
      </c>
      <c r="L2097" s="1">
        <f>TableRefills3[[#This Row],[refill_date]]+TableRefills3[[#This Row],[quantity_days]]</f>
        <v>45937</v>
      </c>
    </row>
    <row r="2098" spans="1:12" x14ac:dyDescent="0.25">
      <c r="A2098" t="s">
        <v>468</v>
      </c>
      <c r="B2098" t="s">
        <v>3612</v>
      </c>
      <c r="C2098" s="1">
        <v>45774</v>
      </c>
      <c r="D2098" s="9">
        <f t="shared" si="64"/>
        <v>1</v>
      </c>
      <c r="E2098">
        <v>28</v>
      </c>
      <c r="F2098" s="1" t="str">
        <f t="shared" si="65"/>
        <v/>
      </c>
      <c r="G2098" s="1" t="str">
        <f>IF(TableRefills3[[#This Row],[prev_refill_days]]="","",TableRefills3[[#This Row],[prev_refill_days]]+TableRefills3[[#This Row],[quantity_days]])</f>
        <v/>
      </c>
      <c r="H2098" t="str">
        <f>IF(TableRefills3[[#This Row],[prev_refill_end]]="","",TableRefills3[[#This Row],[refill_date]]-TableRefills3[[#This Row],[prev_refill_end]])</f>
        <v/>
      </c>
      <c r="I2098">
        <f>IF(TableRefills3[[#This Row],[gap_days]]="",0,IF(TableRefills3[[#This Row],[gap_days]]&gt;30,1,0))</f>
        <v>0</v>
      </c>
      <c r="J2098">
        <f>_xlfn.MAXIFS(TableRefills3[discountinuation_flag], TableRefills3[patient_id], A2098)</f>
        <v>0</v>
      </c>
      <c r="K2098" s="1">
        <f>_xlfn.MINIFS(C:C,A:A,TableRefills3[[#This Row],[patient_id]])</f>
        <v>45774</v>
      </c>
      <c r="L2098" s="1">
        <f>TableRefills3[[#This Row],[refill_date]]+TableRefills3[[#This Row],[quantity_days]]</f>
        <v>45802</v>
      </c>
    </row>
    <row r="2099" spans="1:12" x14ac:dyDescent="0.25">
      <c r="A2099" t="s">
        <v>468</v>
      </c>
      <c r="B2099" t="s">
        <v>3612</v>
      </c>
      <c r="C2099" s="1">
        <v>45800</v>
      </c>
      <c r="D2099" s="9">
        <f t="shared" si="64"/>
        <v>2</v>
      </c>
      <c r="E2099">
        <v>28</v>
      </c>
      <c r="F2099" s="1">
        <f t="shared" si="65"/>
        <v>45774</v>
      </c>
      <c r="G2099" s="1">
        <f>IF(TableRefills3[[#This Row],[prev_refill_days]]="","",TableRefills3[[#This Row],[prev_refill_days]]+TableRefills3[[#This Row],[quantity_days]])</f>
        <v>45802</v>
      </c>
      <c r="H2099">
        <f>IF(TableRefills3[[#This Row],[prev_refill_end]]="","",TableRefills3[[#This Row],[refill_date]]-TableRefills3[[#This Row],[prev_refill_end]])</f>
        <v>-2</v>
      </c>
      <c r="I2099">
        <f>IF(TableRefills3[[#This Row],[gap_days]]="",0,IF(TableRefills3[[#This Row],[gap_days]]&gt;30,1,0))</f>
        <v>0</v>
      </c>
      <c r="J2099">
        <f>_xlfn.MAXIFS(TableRefills3[discountinuation_flag], TableRefills3[patient_id], A2099)</f>
        <v>0</v>
      </c>
      <c r="K2099" s="1">
        <f>_xlfn.MINIFS(C:C,A:A,TableRefills3[[#This Row],[patient_id]])</f>
        <v>45774</v>
      </c>
      <c r="L2099" s="1">
        <f>TableRefills3[[#This Row],[refill_date]]+TableRefills3[[#This Row],[quantity_days]]</f>
        <v>45828</v>
      </c>
    </row>
    <row r="2100" spans="1:12" x14ac:dyDescent="0.25">
      <c r="A2100" t="s">
        <v>468</v>
      </c>
      <c r="B2100" t="s">
        <v>3612</v>
      </c>
      <c r="C2100" s="1">
        <v>45827</v>
      </c>
      <c r="D2100" s="9">
        <f t="shared" si="64"/>
        <v>3</v>
      </c>
      <c r="E2100">
        <v>28</v>
      </c>
      <c r="F2100" s="1">
        <f t="shared" si="65"/>
        <v>45800</v>
      </c>
      <c r="G2100" s="1">
        <f>IF(TableRefills3[[#This Row],[prev_refill_days]]="","",TableRefills3[[#This Row],[prev_refill_days]]+TableRefills3[[#This Row],[quantity_days]])</f>
        <v>45828</v>
      </c>
      <c r="H2100">
        <f>IF(TableRefills3[[#This Row],[prev_refill_end]]="","",TableRefills3[[#This Row],[refill_date]]-TableRefills3[[#This Row],[prev_refill_end]])</f>
        <v>-1</v>
      </c>
      <c r="I2100">
        <f>IF(TableRefills3[[#This Row],[gap_days]]="",0,IF(TableRefills3[[#This Row],[gap_days]]&gt;30,1,0))</f>
        <v>0</v>
      </c>
      <c r="J2100">
        <f>_xlfn.MAXIFS(TableRefills3[discountinuation_flag], TableRefills3[patient_id], A2100)</f>
        <v>0</v>
      </c>
      <c r="K2100" s="1">
        <f>_xlfn.MINIFS(C:C,A:A,TableRefills3[[#This Row],[patient_id]])</f>
        <v>45774</v>
      </c>
      <c r="L2100" s="1">
        <f>TableRefills3[[#This Row],[refill_date]]+TableRefills3[[#This Row],[quantity_days]]</f>
        <v>45855</v>
      </c>
    </row>
    <row r="2101" spans="1:12" x14ac:dyDescent="0.25">
      <c r="A2101" t="s">
        <v>468</v>
      </c>
      <c r="B2101" t="s">
        <v>3612</v>
      </c>
      <c r="C2101" s="1">
        <v>45856</v>
      </c>
      <c r="D2101" s="9">
        <f t="shared" si="64"/>
        <v>4</v>
      </c>
      <c r="E2101">
        <v>28</v>
      </c>
      <c r="F2101" s="1">
        <f t="shared" si="65"/>
        <v>45827</v>
      </c>
      <c r="G2101" s="1">
        <f>IF(TableRefills3[[#This Row],[prev_refill_days]]="","",TableRefills3[[#This Row],[prev_refill_days]]+TableRefills3[[#This Row],[quantity_days]])</f>
        <v>45855</v>
      </c>
      <c r="H2101">
        <f>IF(TableRefills3[[#This Row],[prev_refill_end]]="","",TableRefills3[[#This Row],[refill_date]]-TableRefills3[[#This Row],[prev_refill_end]])</f>
        <v>1</v>
      </c>
      <c r="I2101">
        <f>IF(TableRefills3[[#This Row],[gap_days]]="",0,IF(TableRefills3[[#This Row],[gap_days]]&gt;30,1,0))</f>
        <v>0</v>
      </c>
      <c r="J2101">
        <f>_xlfn.MAXIFS(TableRefills3[discountinuation_flag], TableRefills3[patient_id], A2101)</f>
        <v>0</v>
      </c>
      <c r="K2101" s="1">
        <f>_xlfn.MINIFS(C:C,A:A,TableRefills3[[#This Row],[patient_id]])</f>
        <v>45774</v>
      </c>
      <c r="L2101" s="1">
        <f>TableRefills3[[#This Row],[refill_date]]+TableRefills3[[#This Row],[quantity_days]]</f>
        <v>45884</v>
      </c>
    </row>
    <row r="2102" spans="1:12" x14ac:dyDescent="0.25">
      <c r="A2102" t="s">
        <v>469</v>
      </c>
      <c r="B2102" t="s">
        <v>3617</v>
      </c>
      <c r="C2102" s="1">
        <v>45716</v>
      </c>
      <c r="D2102" s="9">
        <f t="shared" si="64"/>
        <v>1</v>
      </c>
      <c r="E2102">
        <v>28</v>
      </c>
      <c r="F2102" s="1" t="str">
        <f t="shared" si="65"/>
        <v/>
      </c>
      <c r="G2102" s="1" t="str">
        <f>IF(TableRefills3[[#This Row],[prev_refill_days]]="","",TableRefills3[[#This Row],[prev_refill_days]]+TableRefills3[[#This Row],[quantity_days]])</f>
        <v/>
      </c>
      <c r="H2102" t="str">
        <f>IF(TableRefills3[[#This Row],[prev_refill_end]]="","",TableRefills3[[#This Row],[refill_date]]-TableRefills3[[#This Row],[prev_refill_end]])</f>
        <v/>
      </c>
      <c r="I2102">
        <f>IF(TableRefills3[[#This Row],[gap_days]]="",0,IF(TableRefills3[[#This Row],[gap_days]]&gt;30,1,0))</f>
        <v>0</v>
      </c>
      <c r="J2102">
        <f>_xlfn.MAXIFS(TableRefills3[discountinuation_flag], TableRefills3[patient_id], A2102)</f>
        <v>0</v>
      </c>
      <c r="K2102" s="1">
        <f>_xlfn.MINIFS(C:C,A:A,TableRefills3[[#This Row],[patient_id]])</f>
        <v>45716</v>
      </c>
      <c r="L2102" s="1">
        <f>TableRefills3[[#This Row],[refill_date]]+TableRefills3[[#This Row],[quantity_days]]</f>
        <v>45744</v>
      </c>
    </row>
    <row r="2103" spans="1:12" x14ac:dyDescent="0.25">
      <c r="A2103" t="s">
        <v>469</v>
      </c>
      <c r="B2103" t="s">
        <v>3617</v>
      </c>
      <c r="C2103" s="1">
        <v>45743</v>
      </c>
      <c r="D2103" s="9">
        <f t="shared" si="64"/>
        <v>2</v>
      </c>
      <c r="E2103">
        <v>28</v>
      </c>
      <c r="F2103" s="1">
        <f t="shared" si="65"/>
        <v>45716</v>
      </c>
      <c r="G2103" s="1">
        <f>IF(TableRefills3[[#This Row],[prev_refill_days]]="","",TableRefills3[[#This Row],[prev_refill_days]]+TableRefills3[[#This Row],[quantity_days]])</f>
        <v>45744</v>
      </c>
      <c r="H2103">
        <f>IF(TableRefills3[[#This Row],[prev_refill_end]]="","",TableRefills3[[#This Row],[refill_date]]-TableRefills3[[#This Row],[prev_refill_end]])</f>
        <v>-1</v>
      </c>
      <c r="I2103">
        <f>IF(TableRefills3[[#This Row],[gap_days]]="",0,IF(TableRefills3[[#This Row],[gap_days]]&gt;30,1,0))</f>
        <v>0</v>
      </c>
      <c r="J2103">
        <f>_xlfn.MAXIFS(TableRefills3[discountinuation_flag], TableRefills3[patient_id], A2103)</f>
        <v>0</v>
      </c>
      <c r="K2103" s="1">
        <f>_xlfn.MINIFS(C:C,A:A,TableRefills3[[#This Row],[patient_id]])</f>
        <v>45716</v>
      </c>
      <c r="L2103" s="1">
        <f>TableRefills3[[#This Row],[refill_date]]+TableRefills3[[#This Row],[quantity_days]]</f>
        <v>45771</v>
      </c>
    </row>
    <row r="2104" spans="1:12" x14ac:dyDescent="0.25">
      <c r="A2104" t="s">
        <v>469</v>
      </c>
      <c r="B2104" t="s">
        <v>3617</v>
      </c>
      <c r="C2104" s="1">
        <v>45771</v>
      </c>
      <c r="D2104" s="9">
        <f t="shared" si="64"/>
        <v>3</v>
      </c>
      <c r="E2104">
        <v>28</v>
      </c>
      <c r="F2104" s="1">
        <f t="shared" si="65"/>
        <v>45743</v>
      </c>
      <c r="G2104" s="1">
        <f>IF(TableRefills3[[#This Row],[prev_refill_days]]="","",TableRefills3[[#This Row],[prev_refill_days]]+TableRefills3[[#This Row],[quantity_days]])</f>
        <v>45771</v>
      </c>
      <c r="H2104">
        <f>IF(TableRefills3[[#This Row],[prev_refill_end]]="","",TableRefills3[[#This Row],[refill_date]]-TableRefills3[[#This Row],[prev_refill_end]])</f>
        <v>0</v>
      </c>
      <c r="I2104">
        <f>IF(TableRefills3[[#This Row],[gap_days]]="",0,IF(TableRefills3[[#This Row],[gap_days]]&gt;30,1,0))</f>
        <v>0</v>
      </c>
      <c r="J2104">
        <f>_xlfn.MAXIFS(TableRefills3[discountinuation_flag], TableRefills3[patient_id], A2104)</f>
        <v>0</v>
      </c>
      <c r="K2104" s="1">
        <f>_xlfn.MINIFS(C:C,A:A,TableRefills3[[#This Row],[patient_id]])</f>
        <v>45716</v>
      </c>
      <c r="L2104" s="1">
        <f>TableRefills3[[#This Row],[refill_date]]+TableRefills3[[#This Row],[quantity_days]]</f>
        <v>45799</v>
      </c>
    </row>
    <row r="2105" spans="1:12" x14ac:dyDescent="0.25">
      <c r="A2105" t="s">
        <v>469</v>
      </c>
      <c r="B2105" t="s">
        <v>3617</v>
      </c>
      <c r="C2105" s="1">
        <v>45799</v>
      </c>
      <c r="D2105" s="9">
        <f t="shared" si="64"/>
        <v>4</v>
      </c>
      <c r="E2105">
        <v>28</v>
      </c>
      <c r="F2105" s="1">
        <f t="shared" si="65"/>
        <v>45771</v>
      </c>
      <c r="G2105" s="1">
        <f>IF(TableRefills3[[#This Row],[prev_refill_days]]="","",TableRefills3[[#This Row],[prev_refill_days]]+TableRefills3[[#This Row],[quantity_days]])</f>
        <v>45799</v>
      </c>
      <c r="H2105">
        <f>IF(TableRefills3[[#This Row],[prev_refill_end]]="","",TableRefills3[[#This Row],[refill_date]]-TableRefills3[[#This Row],[prev_refill_end]])</f>
        <v>0</v>
      </c>
      <c r="I2105">
        <f>IF(TableRefills3[[#This Row],[gap_days]]="",0,IF(TableRefills3[[#This Row],[gap_days]]&gt;30,1,0))</f>
        <v>0</v>
      </c>
      <c r="J2105">
        <f>_xlfn.MAXIFS(TableRefills3[discountinuation_flag], TableRefills3[patient_id], A2105)</f>
        <v>0</v>
      </c>
      <c r="K2105" s="1">
        <f>_xlfn.MINIFS(C:C,A:A,TableRefills3[[#This Row],[patient_id]])</f>
        <v>45716</v>
      </c>
      <c r="L2105" s="1">
        <f>TableRefills3[[#This Row],[refill_date]]+TableRefills3[[#This Row],[quantity_days]]</f>
        <v>45827</v>
      </c>
    </row>
    <row r="2106" spans="1:12" x14ac:dyDescent="0.25">
      <c r="A2106" t="s">
        <v>470</v>
      </c>
      <c r="B2106" t="s">
        <v>3622</v>
      </c>
      <c r="C2106" s="1">
        <v>45756</v>
      </c>
      <c r="D2106" s="9">
        <f t="shared" si="64"/>
        <v>1</v>
      </c>
      <c r="E2106">
        <v>21</v>
      </c>
      <c r="F2106" s="1" t="str">
        <f t="shared" si="65"/>
        <v/>
      </c>
      <c r="G2106" s="1" t="str">
        <f>IF(TableRefills3[[#This Row],[prev_refill_days]]="","",TableRefills3[[#This Row],[prev_refill_days]]+TableRefills3[[#This Row],[quantity_days]])</f>
        <v/>
      </c>
      <c r="H2106" t="str">
        <f>IF(TableRefills3[[#This Row],[prev_refill_end]]="","",TableRefills3[[#This Row],[refill_date]]-TableRefills3[[#This Row],[prev_refill_end]])</f>
        <v/>
      </c>
      <c r="I2106">
        <f>IF(TableRefills3[[#This Row],[gap_days]]="",0,IF(TableRefills3[[#This Row],[gap_days]]&gt;30,1,0))</f>
        <v>0</v>
      </c>
      <c r="J2106">
        <f>_xlfn.MAXIFS(TableRefills3[discountinuation_flag], TableRefills3[patient_id], A2106)</f>
        <v>0</v>
      </c>
      <c r="K2106" s="1">
        <f>_xlfn.MINIFS(C:C,A:A,TableRefills3[[#This Row],[patient_id]])</f>
        <v>45756</v>
      </c>
      <c r="L2106" s="1">
        <f>TableRefills3[[#This Row],[refill_date]]+TableRefills3[[#This Row],[quantity_days]]</f>
        <v>45777</v>
      </c>
    </row>
    <row r="2107" spans="1:12" x14ac:dyDescent="0.25">
      <c r="A2107" t="s">
        <v>470</v>
      </c>
      <c r="B2107" t="s">
        <v>3622</v>
      </c>
      <c r="C2107" s="1">
        <v>45778</v>
      </c>
      <c r="D2107" s="9">
        <f t="shared" si="64"/>
        <v>2</v>
      </c>
      <c r="E2107">
        <v>21</v>
      </c>
      <c r="F2107" s="1">
        <f t="shared" si="65"/>
        <v>45756</v>
      </c>
      <c r="G2107" s="1">
        <f>IF(TableRefills3[[#This Row],[prev_refill_days]]="","",TableRefills3[[#This Row],[prev_refill_days]]+TableRefills3[[#This Row],[quantity_days]])</f>
        <v>45777</v>
      </c>
      <c r="H2107">
        <f>IF(TableRefills3[[#This Row],[prev_refill_end]]="","",TableRefills3[[#This Row],[refill_date]]-TableRefills3[[#This Row],[prev_refill_end]])</f>
        <v>1</v>
      </c>
      <c r="I2107">
        <f>IF(TableRefills3[[#This Row],[gap_days]]="",0,IF(TableRefills3[[#This Row],[gap_days]]&gt;30,1,0))</f>
        <v>0</v>
      </c>
      <c r="J2107">
        <f>_xlfn.MAXIFS(TableRefills3[discountinuation_flag], TableRefills3[patient_id], A2107)</f>
        <v>0</v>
      </c>
      <c r="K2107" s="1">
        <f>_xlfn.MINIFS(C:C,A:A,TableRefills3[[#This Row],[patient_id]])</f>
        <v>45756</v>
      </c>
      <c r="L2107" s="1">
        <f>TableRefills3[[#This Row],[refill_date]]+TableRefills3[[#This Row],[quantity_days]]</f>
        <v>45799</v>
      </c>
    </row>
    <row r="2108" spans="1:12" x14ac:dyDescent="0.25">
      <c r="A2108" t="s">
        <v>470</v>
      </c>
      <c r="B2108" t="s">
        <v>3622</v>
      </c>
      <c r="C2108" s="1">
        <v>45801</v>
      </c>
      <c r="D2108" s="9">
        <f t="shared" si="64"/>
        <v>3</v>
      </c>
      <c r="E2108">
        <v>21</v>
      </c>
      <c r="F2108" s="1">
        <f t="shared" si="65"/>
        <v>45778</v>
      </c>
      <c r="G2108" s="1">
        <f>IF(TableRefills3[[#This Row],[prev_refill_days]]="","",TableRefills3[[#This Row],[prev_refill_days]]+TableRefills3[[#This Row],[quantity_days]])</f>
        <v>45799</v>
      </c>
      <c r="H2108">
        <f>IF(TableRefills3[[#This Row],[prev_refill_end]]="","",TableRefills3[[#This Row],[refill_date]]-TableRefills3[[#This Row],[prev_refill_end]])</f>
        <v>2</v>
      </c>
      <c r="I2108">
        <f>IF(TableRefills3[[#This Row],[gap_days]]="",0,IF(TableRefills3[[#This Row],[gap_days]]&gt;30,1,0))</f>
        <v>0</v>
      </c>
      <c r="J2108">
        <f>_xlfn.MAXIFS(TableRefills3[discountinuation_flag], TableRefills3[patient_id], A2108)</f>
        <v>0</v>
      </c>
      <c r="K2108" s="1">
        <f>_xlfn.MINIFS(C:C,A:A,TableRefills3[[#This Row],[patient_id]])</f>
        <v>45756</v>
      </c>
      <c r="L2108" s="1">
        <f>TableRefills3[[#This Row],[refill_date]]+TableRefills3[[#This Row],[quantity_days]]</f>
        <v>45822</v>
      </c>
    </row>
    <row r="2109" spans="1:12" x14ac:dyDescent="0.25">
      <c r="A2109" t="s">
        <v>470</v>
      </c>
      <c r="B2109" t="s">
        <v>3622</v>
      </c>
      <c r="C2109" s="1">
        <v>45824</v>
      </c>
      <c r="D2109" s="9">
        <f t="shared" si="64"/>
        <v>4</v>
      </c>
      <c r="E2109">
        <v>21</v>
      </c>
      <c r="F2109" s="1">
        <f t="shared" si="65"/>
        <v>45801</v>
      </c>
      <c r="G2109" s="1">
        <f>IF(TableRefills3[[#This Row],[prev_refill_days]]="","",TableRefills3[[#This Row],[prev_refill_days]]+TableRefills3[[#This Row],[quantity_days]])</f>
        <v>45822</v>
      </c>
      <c r="H2109">
        <f>IF(TableRefills3[[#This Row],[prev_refill_end]]="","",TableRefills3[[#This Row],[refill_date]]-TableRefills3[[#This Row],[prev_refill_end]])</f>
        <v>2</v>
      </c>
      <c r="I2109">
        <f>IF(TableRefills3[[#This Row],[gap_days]]="",0,IF(TableRefills3[[#This Row],[gap_days]]&gt;30,1,0))</f>
        <v>0</v>
      </c>
      <c r="J2109">
        <f>_xlfn.MAXIFS(TableRefills3[discountinuation_flag], TableRefills3[patient_id], A2109)</f>
        <v>0</v>
      </c>
      <c r="K2109" s="1">
        <f>_xlfn.MINIFS(C:C,A:A,TableRefills3[[#This Row],[patient_id]])</f>
        <v>45756</v>
      </c>
      <c r="L2109" s="1">
        <f>TableRefills3[[#This Row],[refill_date]]+TableRefills3[[#This Row],[quantity_days]]</f>
        <v>45845</v>
      </c>
    </row>
    <row r="2110" spans="1:12" x14ac:dyDescent="0.25">
      <c r="A2110" t="s">
        <v>471</v>
      </c>
      <c r="B2110" t="s">
        <v>3627</v>
      </c>
      <c r="C2110" s="1">
        <v>45685</v>
      </c>
      <c r="D2110" s="9">
        <f t="shared" si="64"/>
        <v>1</v>
      </c>
      <c r="E2110">
        <v>28</v>
      </c>
      <c r="F2110" s="1" t="str">
        <f t="shared" si="65"/>
        <v/>
      </c>
      <c r="G2110" s="1" t="str">
        <f>IF(TableRefills3[[#This Row],[prev_refill_days]]="","",TableRefills3[[#This Row],[prev_refill_days]]+TableRefills3[[#This Row],[quantity_days]])</f>
        <v/>
      </c>
      <c r="H2110" t="str">
        <f>IF(TableRefills3[[#This Row],[prev_refill_end]]="","",TableRefills3[[#This Row],[refill_date]]-TableRefills3[[#This Row],[prev_refill_end]])</f>
        <v/>
      </c>
      <c r="I2110">
        <f>IF(TableRefills3[[#This Row],[gap_days]]="",0,IF(TableRefills3[[#This Row],[gap_days]]&gt;30,1,0))</f>
        <v>0</v>
      </c>
      <c r="J2110">
        <f>_xlfn.MAXIFS(TableRefills3[discountinuation_flag], TableRefills3[patient_id], A2110)</f>
        <v>0</v>
      </c>
      <c r="K2110" s="1">
        <f>_xlfn.MINIFS(C:C,A:A,TableRefills3[[#This Row],[patient_id]])</f>
        <v>45685</v>
      </c>
      <c r="L2110" s="1">
        <f>TableRefills3[[#This Row],[refill_date]]+TableRefills3[[#This Row],[quantity_days]]</f>
        <v>45713</v>
      </c>
    </row>
    <row r="2111" spans="1:12" x14ac:dyDescent="0.25">
      <c r="A2111" t="s">
        <v>471</v>
      </c>
      <c r="B2111" t="s">
        <v>3627</v>
      </c>
      <c r="C2111" s="1">
        <v>45716</v>
      </c>
      <c r="D2111" s="9">
        <f t="shared" si="64"/>
        <v>2</v>
      </c>
      <c r="E2111">
        <v>28</v>
      </c>
      <c r="F2111" s="1">
        <f t="shared" si="65"/>
        <v>45685</v>
      </c>
      <c r="G2111" s="1">
        <f>IF(TableRefills3[[#This Row],[prev_refill_days]]="","",TableRefills3[[#This Row],[prev_refill_days]]+TableRefills3[[#This Row],[quantity_days]])</f>
        <v>45713</v>
      </c>
      <c r="H2111">
        <f>IF(TableRefills3[[#This Row],[prev_refill_end]]="","",TableRefills3[[#This Row],[refill_date]]-TableRefills3[[#This Row],[prev_refill_end]])</f>
        <v>3</v>
      </c>
      <c r="I2111">
        <f>IF(TableRefills3[[#This Row],[gap_days]]="",0,IF(TableRefills3[[#This Row],[gap_days]]&gt;30,1,0))</f>
        <v>0</v>
      </c>
      <c r="J2111">
        <f>_xlfn.MAXIFS(TableRefills3[discountinuation_flag], TableRefills3[patient_id], A2111)</f>
        <v>0</v>
      </c>
      <c r="K2111" s="1">
        <f>_xlfn.MINIFS(C:C,A:A,TableRefills3[[#This Row],[patient_id]])</f>
        <v>45685</v>
      </c>
      <c r="L2111" s="1">
        <f>TableRefills3[[#This Row],[refill_date]]+TableRefills3[[#This Row],[quantity_days]]</f>
        <v>45744</v>
      </c>
    </row>
    <row r="2112" spans="1:12" x14ac:dyDescent="0.25">
      <c r="A2112" t="s">
        <v>471</v>
      </c>
      <c r="B2112" t="s">
        <v>3627</v>
      </c>
      <c r="C2112" s="1">
        <v>45746</v>
      </c>
      <c r="D2112" s="9">
        <f t="shared" si="64"/>
        <v>3</v>
      </c>
      <c r="E2112">
        <v>28</v>
      </c>
      <c r="F2112" s="1">
        <f t="shared" si="65"/>
        <v>45716</v>
      </c>
      <c r="G2112" s="1">
        <f>IF(TableRefills3[[#This Row],[prev_refill_days]]="","",TableRefills3[[#This Row],[prev_refill_days]]+TableRefills3[[#This Row],[quantity_days]])</f>
        <v>45744</v>
      </c>
      <c r="H2112">
        <f>IF(TableRefills3[[#This Row],[prev_refill_end]]="","",TableRefills3[[#This Row],[refill_date]]-TableRefills3[[#This Row],[prev_refill_end]])</f>
        <v>2</v>
      </c>
      <c r="I2112">
        <f>IF(TableRefills3[[#This Row],[gap_days]]="",0,IF(TableRefills3[[#This Row],[gap_days]]&gt;30,1,0))</f>
        <v>0</v>
      </c>
      <c r="J2112">
        <f>_xlfn.MAXIFS(TableRefills3[discountinuation_flag], TableRefills3[patient_id], A2112)</f>
        <v>0</v>
      </c>
      <c r="K2112" s="1">
        <f>_xlfn.MINIFS(C:C,A:A,TableRefills3[[#This Row],[patient_id]])</f>
        <v>45685</v>
      </c>
      <c r="L2112" s="1">
        <f>TableRefills3[[#This Row],[refill_date]]+TableRefills3[[#This Row],[quantity_days]]</f>
        <v>45774</v>
      </c>
    </row>
    <row r="2113" spans="1:12" x14ac:dyDescent="0.25">
      <c r="A2113" t="s">
        <v>471</v>
      </c>
      <c r="B2113" t="s">
        <v>3627</v>
      </c>
      <c r="C2113" s="1">
        <v>45771</v>
      </c>
      <c r="D2113" s="9">
        <f t="shared" si="64"/>
        <v>4</v>
      </c>
      <c r="E2113">
        <v>28</v>
      </c>
      <c r="F2113" s="1">
        <f t="shared" si="65"/>
        <v>45746</v>
      </c>
      <c r="G2113" s="1">
        <f>IF(TableRefills3[[#This Row],[prev_refill_days]]="","",TableRefills3[[#This Row],[prev_refill_days]]+TableRefills3[[#This Row],[quantity_days]])</f>
        <v>45774</v>
      </c>
      <c r="H2113">
        <f>IF(TableRefills3[[#This Row],[prev_refill_end]]="","",TableRefills3[[#This Row],[refill_date]]-TableRefills3[[#This Row],[prev_refill_end]])</f>
        <v>-3</v>
      </c>
      <c r="I2113">
        <f>IF(TableRefills3[[#This Row],[gap_days]]="",0,IF(TableRefills3[[#This Row],[gap_days]]&gt;30,1,0))</f>
        <v>0</v>
      </c>
      <c r="J2113">
        <f>_xlfn.MAXIFS(TableRefills3[discountinuation_flag], TableRefills3[patient_id], A2113)</f>
        <v>0</v>
      </c>
      <c r="K2113" s="1">
        <f>_xlfn.MINIFS(C:C,A:A,TableRefills3[[#This Row],[patient_id]])</f>
        <v>45685</v>
      </c>
      <c r="L2113" s="1">
        <f>TableRefills3[[#This Row],[refill_date]]+TableRefills3[[#This Row],[quantity_days]]</f>
        <v>45799</v>
      </c>
    </row>
    <row r="2114" spans="1:12" x14ac:dyDescent="0.25">
      <c r="A2114" t="s">
        <v>472</v>
      </c>
      <c r="B2114" t="s">
        <v>3632</v>
      </c>
      <c r="C2114" s="1">
        <v>45709</v>
      </c>
      <c r="D2114" s="9">
        <f t="shared" ref="D2114:D2177" si="66">IF(A2114=A2113, D2113+1, 1)</f>
        <v>1</v>
      </c>
      <c r="E2114">
        <v>28</v>
      </c>
      <c r="F2114" s="1" t="str">
        <f t="shared" ref="F2114:F2177" si="67">IF(A2113=A2114,C2113,"")</f>
        <v/>
      </c>
      <c r="G2114" s="1" t="str">
        <f>IF(TableRefills3[[#This Row],[prev_refill_days]]="","",TableRefills3[[#This Row],[prev_refill_days]]+TableRefills3[[#This Row],[quantity_days]])</f>
        <v/>
      </c>
      <c r="H2114" t="str">
        <f>IF(TableRefills3[[#This Row],[prev_refill_end]]="","",TableRefills3[[#This Row],[refill_date]]-TableRefills3[[#This Row],[prev_refill_end]])</f>
        <v/>
      </c>
      <c r="I2114">
        <f>IF(TableRefills3[[#This Row],[gap_days]]="",0,IF(TableRefills3[[#This Row],[gap_days]]&gt;30,1,0))</f>
        <v>0</v>
      </c>
      <c r="J2114">
        <f>_xlfn.MAXIFS(TableRefills3[discountinuation_flag], TableRefills3[patient_id], A2114)</f>
        <v>0</v>
      </c>
      <c r="K2114" s="1">
        <f>_xlfn.MINIFS(C:C,A:A,TableRefills3[[#This Row],[patient_id]])</f>
        <v>45709</v>
      </c>
      <c r="L2114" s="1">
        <f>TableRefills3[[#This Row],[refill_date]]+TableRefills3[[#This Row],[quantity_days]]</f>
        <v>45737</v>
      </c>
    </row>
    <row r="2115" spans="1:12" x14ac:dyDescent="0.25">
      <c r="A2115" t="s">
        <v>472</v>
      </c>
      <c r="B2115" t="s">
        <v>3632</v>
      </c>
      <c r="C2115" s="1">
        <v>45739</v>
      </c>
      <c r="D2115" s="9">
        <f t="shared" si="66"/>
        <v>2</v>
      </c>
      <c r="E2115">
        <v>28</v>
      </c>
      <c r="F2115" s="1">
        <f t="shared" si="67"/>
        <v>45709</v>
      </c>
      <c r="G2115" s="1">
        <f>IF(TableRefills3[[#This Row],[prev_refill_days]]="","",TableRefills3[[#This Row],[prev_refill_days]]+TableRefills3[[#This Row],[quantity_days]])</f>
        <v>45737</v>
      </c>
      <c r="H2115">
        <f>IF(TableRefills3[[#This Row],[prev_refill_end]]="","",TableRefills3[[#This Row],[refill_date]]-TableRefills3[[#This Row],[prev_refill_end]])</f>
        <v>2</v>
      </c>
      <c r="I2115">
        <f>IF(TableRefills3[[#This Row],[gap_days]]="",0,IF(TableRefills3[[#This Row],[gap_days]]&gt;30,1,0))</f>
        <v>0</v>
      </c>
      <c r="J2115">
        <f>_xlfn.MAXIFS(TableRefills3[discountinuation_flag], TableRefills3[patient_id], A2115)</f>
        <v>0</v>
      </c>
      <c r="K2115" s="1">
        <f>_xlfn.MINIFS(C:C,A:A,TableRefills3[[#This Row],[patient_id]])</f>
        <v>45709</v>
      </c>
      <c r="L2115" s="1">
        <f>TableRefills3[[#This Row],[refill_date]]+TableRefills3[[#This Row],[quantity_days]]</f>
        <v>45767</v>
      </c>
    </row>
    <row r="2116" spans="1:12" x14ac:dyDescent="0.25">
      <c r="A2116" t="s">
        <v>472</v>
      </c>
      <c r="B2116" t="s">
        <v>3632</v>
      </c>
      <c r="C2116" s="1">
        <v>45764</v>
      </c>
      <c r="D2116" s="9">
        <f t="shared" si="66"/>
        <v>3</v>
      </c>
      <c r="E2116">
        <v>28</v>
      </c>
      <c r="F2116" s="1">
        <f t="shared" si="67"/>
        <v>45739</v>
      </c>
      <c r="G2116" s="1">
        <f>IF(TableRefills3[[#This Row],[prev_refill_days]]="","",TableRefills3[[#This Row],[prev_refill_days]]+TableRefills3[[#This Row],[quantity_days]])</f>
        <v>45767</v>
      </c>
      <c r="H2116">
        <f>IF(TableRefills3[[#This Row],[prev_refill_end]]="","",TableRefills3[[#This Row],[refill_date]]-TableRefills3[[#This Row],[prev_refill_end]])</f>
        <v>-3</v>
      </c>
      <c r="I2116">
        <f>IF(TableRefills3[[#This Row],[gap_days]]="",0,IF(TableRefills3[[#This Row],[gap_days]]&gt;30,1,0))</f>
        <v>0</v>
      </c>
      <c r="J2116">
        <f>_xlfn.MAXIFS(TableRefills3[discountinuation_flag], TableRefills3[patient_id], A2116)</f>
        <v>0</v>
      </c>
      <c r="K2116" s="1">
        <f>_xlfn.MINIFS(C:C,A:A,TableRefills3[[#This Row],[patient_id]])</f>
        <v>45709</v>
      </c>
      <c r="L2116" s="1">
        <f>TableRefills3[[#This Row],[refill_date]]+TableRefills3[[#This Row],[quantity_days]]</f>
        <v>45792</v>
      </c>
    </row>
    <row r="2117" spans="1:12" x14ac:dyDescent="0.25">
      <c r="A2117" t="s">
        <v>472</v>
      </c>
      <c r="B2117" t="s">
        <v>3632</v>
      </c>
      <c r="C2117" s="1">
        <v>45790</v>
      </c>
      <c r="D2117" s="9">
        <f t="shared" si="66"/>
        <v>4</v>
      </c>
      <c r="E2117">
        <v>28</v>
      </c>
      <c r="F2117" s="1">
        <f t="shared" si="67"/>
        <v>45764</v>
      </c>
      <c r="G2117" s="1">
        <f>IF(TableRefills3[[#This Row],[prev_refill_days]]="","",TableRefills3[[#This Row],[prev_refill_days]]+TableRefills3[[#This Row],[quantity_days]])</f>
        <v>45792</v>
      </c>
      <c r="H2117">
        <f>IF(TableRefills3[[#This Row],[prev_refill_end]]="","",TableRefills3[[#This Row],[refill_date]]-TableRefills3[[#This Row],[prev_refill_end]])</f>
        <v>-2</v>
      </c>
      <c r="I2117">
        <f>IF(TableRefills3[[#This Row],[gap_days]]="",0,IF(TableRefills3[[#This Row],[gap_days]]&gt;30,1,0))</f>
        <v>0</v>
      </c>
      <c r="J2117">
        <f>_xlfn.MAXIFS(TableRefills3[discountinuation_flag], TableRefills3[patient_id], A2117)</f>
        <v>0</v>
      </c>
      <c r="K2117" s="1">
        <f>_xlfn.MINIFS(C:C,A:A,TableRefills3[[#This Row],[patient_id]])</f>
        <v>45709</v>
      </c>
      <c r="L2117" s="1">
        <f>TableRefills3[[#This Row],[refill_date]]+TableRefills3[[#This Row],[quantity_days]]</f>
        <v>45818</v>
      </c>
    </row>
    <row r="2118" spans="1:12" x14ac:dyDescent="0.25">
      <c r="A2118" t="s">
        <v>473</v>
      </c>
      <c r="B2118" t="s">
        <v>3637</v>
      </c>
      <c r="C2118" s="1">
        <v>45787</v>
      </c>
      <c r="D2118" s="9">
        <f t="shared" si="66"/>
        <v>1</v>
      </c>
      <c r="E2118">
        <v>21</v>
      </c>
      <c r="F2118" s="1" t="str">
        <f t="shared" si="67"/>
        <v/>
      </c>
      <c r="G2118" s="1" t="str">
        <f>IF(TableRefills3[[#This Row],[prev_refill_days]]="","",TableRefills3[[#This Row],[prev_refill_days]]+TableRefills3[[#This Row],[quantity_days]])</f>
        <v/>
      </c>
      <c r="H2118" t="str">
        <f>IF(TableRefills3[[#This Row],[prev_refill_end]]="","",TableRefills3[[#This Row],[refill_date]]-TableRefills3[[#This Row],[prev_refill_end]])</f>
        <v/>
      </c>
      <c r="I2118">
        <f>IF(TableRefills3[[#This Row],[gap_days]]="",0,IF(TableRefills3[[#This Row],[gap_days]]&gt;30,1,0))</f>
        <v>0</v>
      </c>
      <c r="J2118">
        <f>_xlfn.MAXIFS(TableRefills3[discountinuation_flag], TableRefills3[patient_id], A2118)</f>
        <v>0</v>
      </c>
      <c r="K2118" s="1">
        <f>_xlfn.MINIFS(C:C,A:A,TableRefills3[[#This Row],[patient_id]])</f>
        <v>45787</v>
      </c>
      <c r="L2118" s="1">
        <f>TableRefills3[[#This Row],[refill_date]]+TableRefills3[[#This Row],[quantity_days]]</f>
        <v>45808</v>
      </c>
    </row>
    <row r="2119" spans="1:12" x14ac:dyDescent="0.25">
      <c r="A2119" t="s">
        <v>473</v>
      </c>
      <c r="B2119" t="s">
        <v>3637</v>
      </c>
      <c r="C2119" s="1">
        <v>45805</v>
      </c>
      <c r="D2119" s="9">
        <f t="shared" si="66"/>
        <v>2</v>
      </c>
      <c r="E2119">
        <v>21</v>
      </c>
      <c r="F2119" s="1">
        <f t="shared" si="67"/>
        <v>45787</v>
      </c>
      <c r="G2119" s="1">
        <f>IF(TableRefills3[[#This Row],[prev_refill_days]]="","",TableRefills3[[#This Row],[prev_refill_days]]+TableRefills3[[#This Row],[quantity_days]])</f>
        <v>45808</v>
      </c>
      <c r="H2119">
        <f>IF(TableRefills3[[#This Row],[prev_refill_end]]="","",TableRefills3[[#This Row],[refill_date]]-TableRefills3[[#This Row],[prev_refill_end]])</f>
        <v>-3</v>
      </c>
      <c r="I2119">
        <f>IF(TableRefills3[[#This Row],[gap_days]]="",0,IF(TableRefills3[[#This Row],[gap_days]]&gt;30,1,0))</f>
        <v>0</v>
      </c>
      <c r="J2119">
        <f>_xlfn.MAXIFS(TableRefills3[discountinuation_flag], TableRefills3[patient_id], A2119)</f>
        <v>0</v>
      </c>
      <c r="K2119" s="1">
        <f>_xlfn.MINIFS(C:C,A:A,TableRefills3[[#This Row],[patient_id]])</f>
        <v>45787</v>
      </c>
      <c r="L2119" s="1">
        <f>TableRefills3[[#This Row],[refill_date]]+TableRefills3[[#This Row],[quantity_days]]</f>
        <v>45826</v>
      </c>
    </row>
    <row r="2120" spans="1:12" x14ac:dyDescent="0.25">
      <c r="A2120" t="s">
        <v>473</v>
      </c>
      <c r="B2120" t="s">
        <v>3637</v>
      </c>
      <c r="C2120" s="1">
        <v>45829</v>
      </c>
      <c r="D2120" s="9">
        <f t="shared" si="66"/>
        <v>3</v>
      </c>
      <c r="E2120">
        <v>21</v>
      </c>
      <c r="F2120" s="1">
        <f t="shared" si="67"/>
        <v>45805</v>
      </c>
      <c r="G2120" s="1">
        <f>IF(TableRefills3[[#This Row],[prev_refill_days]]="","",TableRefills3[[#This Row],[prev_refill_days]]+TableRefills3[[#This Row],[quantity_days]])</f>
        <v>45826</v>
      </c>
      <c r="H2120">
        <f>IF(TableRefills3[[#This Row],[prev_refill_end]]="","",TableRefills3[[#This Row],[refill_date]]-TableRefills3[[#This Row],[prev_refill_end]])</f>
        <v>3</v>
      </c>
      <c r="I2120">
        <f>IF(TableRefills3[[#This Row],[gap_days]]="",0,IF(TableRefills3[[#This Row],[gap_days]]&gt;30,1,0))</f>
        <v>0</v>
      </c>
      <c r="J2120">
        <f>_xlfn.MAXIFS(TableRefills3[discountinuation_flag], TableRefills3[patient_id], A2120)</f>
        <v>0</v>
      </c>
      <c r="K2120" s="1">
        <f>_xlfn.MINIFS(C:C,A:A,TableRefills3[[#This Row],[patient_id]])</f>
        <v>45787</v>
      </c>
      <c r="L2120" s="1">
        <f>TableRefills3[[#This Row],[refill_date]]+TableRefills3[[#This Row],[quantity_days]]</f>
        <v>45850</v>
      </c>
    </row>
    <row r="2121" spans="1:12" x14ac:dyDescent="0.25">
      <c r="A2121" t="s">
        <v>473</v>
      </c>
      <c r="B2121" t="s">
        <v>3637</v>
      </c>
      <c r="C2121" s="1">
        <v>45853</v>
      </c>
      <c r="D2121" s="9">
        <f t="shared" si="66"/>
        <v>4</v>
      </c>
      <c r="E2121">
        <v>21</v>
      </c>
      <c r="F2121" s="1">
        <f t="shared" si="67"/>
        <v>45829</v>
      </c>
      <c r="G2121" s="1">
        <f>IF(TableRefills3[[#This Row],[prev_refill_days]]="","",TableRefills3[[#This Row],[prev_refill_days]]+TableRefills3[[#This Row],[quantity_days]])</f>
        <v>45850</v>
      </c>
      <c r="H2121">
        <f>IF(TableRefills3[[#This Row],[prev_refill_end]]="","",TableRefills3[[#This Row],[refill_date]]-TableRefills3[[#This Row],[prev_refill_end]])</f>
        <v>3</v>
      </c>
      <c r="I2121">
        <f>IF(TableRefills3[[#This Row],[gap_days]]="",0,IF(TableRefills3[[#This Row],[gap_days]]&gt;30,1,0))</f>
        <v>0</v>
      </c>
      <c r="J2121">
        <f>_xlfn.MAXIFS(TableRefills3[discountinuation_flag], TableRefills3[patient_id], A2121)</f>
        <v>0</v>
      </c>
      <c r="K2121" s="1">
        <f>_xlfn.MINIFS(C:C,A:A,TableRefills3[[#This Row],[patient_id]])</f>
        <v>45787</v>
      </c>
      <c r="L2121" s="1">
        <f>TableRefills3[[#This Row],[refill_date]]+TableRefills3[[#This Row],[quantity_days]]</f>
        <v>45874</v>
      </c>
    </row>
    <row r="2122" spans="1:12" x14ac:dyDescent="0.25">
      <c r="A2122" t="s">
        <v>473</v>
      </c>
      <c r="B2122" t="s">
        <v>3637</v>
      </c>
      <c r="C2122" s="1">
        <v>45872</v>
      </c>
      <c r="D2122" s="9">
        <f t="shared" si="66"/>
        <v>5</v>
      </c>
      <c r="E2122">
        <v>21</v>
      </c>
      <c r="F2122" s="1">
        <f t="shared" si="67"/>
        <v>45853</v>
      </c>
      <c r="G2122" s="1">
        <f>IF(TableRefills3[[#This Row],[prev_refill_days]]="","",TableRefills3[[#This Row],[prev_refill_days]]+TableRefills3[[#This Row],[quantity_days]])</f>
        <v>45874</v>
      </c>
      <c r="H2122">
        <f>IF(TableRefills3[[#This Row],[prev_refill_end]]="","",TableRefills3[[#This Row],[refill_date]]-TableRefills3[[#This Row],[prev_refill_end]])</f>
        <v>-2</v>
      </c>
      <c r="I2122">
        <f>IF(TableRefills3[[#This Row],[gap_days]]="",0,IF(TableRefills3[[#This Row],[gap_days]]&gt;30,1,0))</f>
        <v>0</v>
      </c>
      <c r="J2122">
        <f>_xlfn.MAXIFS(TableRefills3[discountinuation_flag], TableRefills3[patient_id], A2122)</f>
        <v>0</v>
      </c>
      <c r="K2122" s="1">
        <f>_xlfn.MINIFS(C:C,A:A,TableRefills3[[#This Row],[patient_id]])</f>
        <v>45787</v>
      </c>
      <c r="L2122" s="1">
        <f>TableRefills3[[#This Row],[refill_date]]+TableRefills3[[#This Row],[quantity_days]]</f>
        <v>45893</v>
      </c>
    </row>
    <row r="2123" spans="1:12" x14ac:dyDescent="0.25">
      <c r="A2123" t="s">
        <v>473</v>
      </c>
      <c r="B2123" t="s">
        <v>3637</v>
      </c>
      <c r="C2123" s="1">
        <v>45896</v>
      </c>
      <c r="D2123" s="9">
        <f t="shared" si="66"/>
        <v>6</v>
      </c>
      <c r="E2123">
        <v>21</v>
      </c>
      <c r="F2123" s="1">
        <f t="shared" si="67"/>
        <v>45872</v>
      </c>
      <c r="G2123" s="1">
        <f>IF(TableRefills3[[#This Row],[prev_refill_days]]="","",TableRefills3[[#This Row],[prev_refill_days]]+TableRefills3[[#This Row],[quantity_days]])</f>
        <v>45893</v>
      </c>
      <c r="H2123">
        <f>IF(TableRefills3[[#This Row],[prev_refill_end]]="","",TableRefills3[[#This Row],[refill_date]]-TableRefills3[[#This Row],[prev_refill_end]])</f>
        <v>3</v>
      </c>
      <c r="I2123">
        <f>IF(TableRefills3[[#This Row],[gap_days]]="",0,IF(TableRefills3[[#This Row],[gap_days]]&gt;30,1,0))</f>
        <v>0</v>
      </c>
      <c r="J2123">
        <f>_xlfn.MAXIFS(TableRefills3[discountinuation_flag], TableRefills3[patient_id], A2123)</f>
        <v>0</v>
      </c>
      <c r="K2123" s="1">
        <f>_xlfn.MINIFS(C:C,A:A,TableRefills3[[#This Row],[patient_id]])</f>
        <v>45787</v>
      </c>
      <c r="L2123" s="1">
        <f>TableRefills3[[#This Row],[refill_date]]+TableRefills3[[#This Row],[quantity_days]]</f>
        <v>45917</v>
      </c>
    </row>
    <row r="2124" spans="1:12" x14ac:dyDescent="0.25">
      <c r="A2124" t="s">
        <v>474</v>
      </c>
      <c r="B2124" t="s">
        <v>3644</v>
      </c>
      <c r="C2124" s="1">
        <v>45696</v>
      </c>
      <c r="D2124" s="9">
        <f t="shared" si="66"/>
        <v>1</v>
      </c>
      <c r="E2124">
        <v>21</v>
      </c>
      <c r="F2124" s="1" t="str">
        <f t="shared" si="67"/>
        <v/>
      </c>
      <c r="G2124" s="1" t="str">
        <f>IF(TableRefills3[[#This Row],[prev_refill_days]]="","",TableRefills3[[#This Row],[prev_refill_days]]+TableRefills3[[#This Row],[quantity_days]])</f>
        <v/>
      </c>
      <c r="H2124" t="str">
        <f>IF(TableRefills3[[#This Row],[prev_refill_end]]="","",TableRefills3[[#This Row],[refill_date]]-TableRefills3[[#This Row],[prev_refill_end]])</f>
        <v/>
      </c>
      <c r="I2124">
        <f>IF(TableRefills3[[#This Row],[gap_days]]="",0,IF(TableRefills3[[#This Row],[gap_days]]&gt;30,1,0))</f>
        <v>0</v>
      </c>
      <c r="J2124">
        <f>_xlfn.MAXIFS(TableRefills3[discountinuation_flag], TableRefills3[patient_id], A2124)</f>
        <v>0</v>
      </c>
      <c r="K2124" s="1">
        <f>_xlfn.MINIFS(C:C,A:A,TableRefills3[[#This Row],[patient_id]])</f>
        <v>45696</v>
      </c>
      <c r="L2124" s="1">
        <f>TableRefills3[[#This Row],[refill_date]]+TableRefills3[[#This Row],[quantity_days]]</f>
        <v>45717</v>
      </c>
    </row>
    <row r="2125" spans="1:12" x14ac:dyDescent="0.25">
      <c r="A2125" t="s">
        <v>474</v>
      </c>
      <c r="B2125" t="s">
        <v>3644</v>
      </c>
      <c r="C2125" s="1">
        <v>45720</v>
      </c>
      <c r="D2125" s="9">
        <f t="shared" si="66"/>
        <v>2</v>
      </c>
      <c r="E2125">
        <v>21</v>
      </c>
      <c r="F2125" s="1">
        <f t="shared" si="67"/>
        <v>45696</v>
      </c>
      <c r="G2125" s="1">
        <f>IF(TableRefills3[[#This Row],[prev_refill_days]]="","",TableRefills3[[#This Row],[prev_refill_days]]+TableRefills3[[#This Row],[quantity_days]])</f>
        <v>45717</v>
      </c>
      <c r="H2125">
        <f>IF(TableRefills3[[#This Row],[prev_refill_end]]="","",TableRefills3[[#This Row],[refill_date]]-TableRefills3[[#This Row],[prev_refill_end]])</f>
        <v>3</v>
      </c>
      <c r="I2125">
        <f>IF(TableRefills3[[#This Row],[gap_days]]="",0,IF(TableRefills3[[#This Row],[gap_days]]&gt;30,1,0))</f>
        <v>0</v>
      </c>
      <c r="J2125">
        <f>_xlfn.MAXIFS(TableRefills3[discountinuation_flag], TableRefills3[patient_id], A2125)</f>
        <v>0</v>
      </c>
      <c r="K2125" s="1">
        <f>_xlfn.MINIFS(C:C,A:A,TableRefills3[[#This Row],[patient_id]])</f>
        <v>45696</v>
      </c>
      <c r="L2125" s="1">
        <f>TableRefills3[[#This Row],[refill_date]]+TableRefills3[[#This Row],[quantity_days]]</f>
        <v>45741</v>
      </c>
    </row>
    <row r="2126" spans="1:12" x14ac:dyDescent="0.25">
      <c r="A2126" t="s">
        <v>474</v>
      </c>
      <c r="B2126" t="s">
        <v>3644</v>
      </c>
      <c r="C2126" s="1">
        <v>45742</v>
      </c>
      <c r="D2126" s="9">
        <f t="shared" si="66"/>
        <v>3</v>
      </c>
      <c r="E2126">
        <v>21</v>
      </c>
      <c r="F2126" s="1">
        <f t="shared" si="67"/>
        <v>45720</v>
      </c>
      <c r="G2126" s="1">
        <f>IF(TableRefills3[[#This Row],[prev_refill_days]]="","",TableRefills3[[#This Row],[prev_refill_days]]+TableRefills3[[#This Row],[quantity_days]])</f>
        <v>45741</v>
      </c>
      <c r="H2126">
        <f>IF(TableRefills3[[#This Row],[prev_refill_end]]="","",TableRefills3[[#This Row],[refill_date]]-TableRefills3[[#This Row],[prev_refill_end]])</f>
        <v>1</v>
      </c>
      <c r="I2126">
        <f>IF(TableRefills3[[#This Row],[gap_days]]="",0,IF(TableRefills3[[#This Row],[gap_days]]&gt;30,1,0))</f>
        <v>0</v>
      </c>
      <c r="J2126">
        <f>_xlfn.MAXIFS(TableRefills3[discountinuation_flag], TableRefills3[patient_id], A2126)</f>
        <v>0</v>
      </c>
      <c r="K2126" s="1">
        <f>_xlfn.MINIFS(C:C,A:A,TableRefills3[[#This Row],[patient_id]])</f>
        <v>45696</v>
      </c>
      <c r="L2126" s="1">
        <f>TableRefills3[[#This Row],[refill_date]]+TableRefills3[[#This Row],[quantity_days]]</f>
        <v>45763</v>
      </c>
    </row>
    <row r="2127" spans="1:12" x14ac:dyDescent="0.25">
      <c r="A2127" t="s">
        <v>475</v>
      </c>
      <c r="B2127" t="s">
        <v>3648</v>
      </c>
      <c r="C2127" s="1">
        <v>45703</v>
      </c>
      <c r="D2127" s="9">
        <f t="shared" si="66"/>
        <v>1</v>
      </c>
      <c r="E2127">
        <v>30</v>
      </c>
      <c r="F2127" s="1" t="str">
        <f t="shared" si="67"/>
        <v/>
      </c>
      <c r="G2127" s="1" t="str">
        <f>IF(TableRefills3[[#This Row],[prev_refill_days]]="","",TableRefills3[[#This Row],[prev_refill_days]]+TableRefills3[[#This Row],[quantity_days]])</f>
        <v/>
      </c>
      <c r="H2127" t="str">
        <f>IF(TableRefills3[[#This Row],[prev_refill_end]]="","",TableRefills3[[#This Row],[refill_date]]-TableRefills3[[#This Row],[prev_refill_end]])</f>
        <v/>
      </c>
      <c r="I2127">
        <f>IF(TableRefills3[[#This Row],[gap_days]]="",0,IF(TableRefills3[[#This Row],[gap_days]]&gt;30,1,0))</f>
        <v>0</v>
      </c>
      <c r="J2127">
        <f>_xlfn.MAXIFS(TableRefills3[discountinuation_flag], TableRefills3[patient_id], A2127)</f>
        <v>0</v>
      </c>
      <c r="K2127" s="1">
        <f>_xlfn.MINIFS(C:C,A:A,TableRefills3[[#This Row],[patient_id]])</f>
        <v>45703</v>
      </c>
      <c r="L2127" s="1">
        <f>TableRefills3[[#This Row],[refill_date]]+TableRefills3[[#This Row],[quantity_days]]</f>
        <v>45733</v>
      </c>
    </row>
    <row r="2128" spans="1:12" x14ac:dyDescent="0.25">
      <c r="A2128" t="s">
        <v>475</v>
      </c>
      <c r="B2128" t="s">
        <v>3648</v>
      </c>
      <c r="C2128" s="1">
        <v>45731</v>
      </c>
      <c r="D2128" s="9">
        <f t="shared" si="66"/>
        <v>2</v>
      </c>
      <c r="E2128">
        <v>30</v>
      </c>
      <c r="F2128" s="1">
        <f t="shared" si="67"/>
        <v>45703</v>
      </c>
      <c r="G2128" s="1">
        <f>IF(TableRefills3[[#This Row],[prev_refill_days]]="","",TableRefills3[[#This Row],[prev_refill_days]]+TableRefills3[[#This Row],[quantity_days]])</f>
        <v>45733</v>
      </c>
      <c r="H2128">
        <f>IF(TableRefills3[[#This Row],[prev_refill_end]]="","",TableRefills3[[#This Row],[refill_date]]-TableRefills3[[#This Row],[prev_refill_end]])</f>
        <v>-2</v>
      </c>
      <c r="I2128">
        <f>IF(TableRefills3[[#This Row],[gap_days]]="",0,IF(TableRefills3[[#This Row],[gap_days]]&gt;30,1,0))</f>
        <v>0</v>
      </c>
      <c r="J2128">
        <f>_xlfn.MAXIFS(TableRefills3[discountinuation_flag], TableRefills3[patient_id], A2128)</f>
        <v>0</v>
      </c>
      <c r="K2128" s="1">
        <f>_xlfn.MINIFS(C:C,A:A,TableRefills3[[#This Row],[patient_id]])</f>
        <v>45703</v>
      </c>
      <c r="L2128" s="1">
        <f>TableRefills3[[#This Row],[refill_date]]+TableRefills3[[#This Row],[quantity_days]]</f>
        <v>45761</v>
      </c>
    </row>
    <row r="2129" spans="1:12" x14ac:dyDescent="0.25">
      <c r="A2129" t="s">
        <v>475</v>
      </c>
      <c r="B2129" t="s">
        <v>3648</v>
      </c>
      <c r="C2129" s="1">
        <v>45764</v>
      </c>
      <c r="D2129" s="9">
        <f t="shared" si="66"/>
        <v>3</v>
      </c>
      <c r="E2129">
        <v>30</v>
      </c>
      <c r="F2129" s="1">
        <f t="shared" si="67"/>
        <v>45731</v>
      </c>
      <c r="G2129" s="1">
        <f>IF(TableRefills3[[#This Row],[prev_refill_days]]="","",TableRefills3[[#This Row],[prev_refill_days]]+TableRefills3[[#This Row],[quantity_days]])</f>
        <v>45761</v>
      </c>
      <c r="H2129">
        <f>IF(TableRefills3[[#This Row],[prev_refill_end]]="","",TableRefills3[[#This Row],[refill_date]]-TableRefills3[[#This Row],[prev_refill_end]])</f>
        <v>3</v>
      </c>
      <c r="I2129">
        <f>IF(TableRefills3[[#This Row],[gap_days]]="",0,IF(TableRefills3[[#This Row],[gap_days]]&gt;30,1,0))</f>
        <v>0</v>
      </c>
      <c r="J2129">
        <f>_xlfn.MAXIFS(TableRefills3[discountinuation_flag], TableRefills3[patient_id], A2129)</f>
        <v>0</v>
      </c>
      <c r="K2129" s="1">
        <f>_xlfn.MINIFS(C:C,A:A,TableRefills3[[#This Row],[patient_id]])</f>
        <v>45703</v>
      </c>
      <c r="L2129" s="1">
        <f>TableRefills3[[#This Row],[refill_date]]+TableRefills3[[#This Row],[quantity_days]]</f>
        <v>45794</v>
      </c>
    </row>
    <row r="2130" spans="1:12" x14ac:dyDescent="0.25">
      <c r="A2130" t="s">
        <v>476</v>
      </c>
      <c r="B2130" t="s">
        <v>3652</v>
      </c>
      <c r="C2130" s="1">
        <v>45815</v>
      </c>
      <c r="D2130" s="9">
        <f t="shared" si="66"/>
        <v>1</v>
      </c>
      <c r="E2130">
        <v>21</v>
      </c>
      <c r="F2130" s="1" t="str">
        <f t="shared" si="67"/>
        <v/>
      </c>
      <c r="G2130" s="1" t="str">
        <f>IF(TableRefills3[[#This Row],[prev_refill_days]]="","",TableRefills3[[#This Row],[prev_refill_days]]+TableRefills3[[#This Row],[quantity_days]])</f>
        <v/>
      </c>
      <c r="H2130" t="str">
        <f>IF(TableRefills3[[#This Row],[prev_refill_end]]="","",TableRefills3[[#This Row],[refill_date]]-TableRefills3[[#This Row],[prev_refill_end]])</f>
        <v/>
      </c>
      <c r="I2130">
        <f>IF(TableRefills3[[#This Row],[gap_days]]="",0,IF(TableRefills3[[#This Row],[gap_days]]&gt;30,1,0))</f>
        <v>0</v>
      </c>
      <c r="J2130">
        <f>_xlfn.MAXIFS(TableRefills3[discountinuation_flag], TableRefills3[patient_id], A2130)</f>
        <v>0</v>
      </c>
      <c r="K2130" s="1">
        <f>_xlfn.MINIFS(C:C,A:A,TableRefills3[[#This Row],[patient_id]])</f>
        <v>45815</v>
      </c>
      <c r="L2130" s="1">
        <f>TableRefills3[[#This Row],[refill_date]]+TableRefills3[[#This Row],[quantity_days]]</f>
        <v>45836</v>
      </c>
    </row>
    <row r="2131" spans="1:12" x14ac:dyDescent="0.25">
      <c r="A2131" t="s">
        <v>476</v>
      </c>
      <c r="B2131" t="s">
        <v>3652</v>
      </c>
      <c r="C2131" s="1">
        <v>45836</v>
      </c>
      <c r="D2131" s="9">
        <f t="shared" si="66"/>
        <v>2</v>
      </c>
      <c r="E2131">
        <v>21</v>
      </c>
      <c r="F2131" s="1">
        <f t="shared" si="67"/>
        <v>45815</v>
      </c>
      <c r="G2131" s="1">
        <f>IF(TableRefills3[[#This Row],[prev_refill_days]]="","",TableRefills3[[#This Row],[prev_refill_days]]+TableRefills3[[#This Row],[quantity_days]])</f>
        <v>45836</v>
      </c>
      <c r="H2131">
        <f>IF(TableRefills3[[#This Row],[prev_refill_end]]="","",TableRefills3[[#This Row],[refill_date]]-TableRefills3[[#This Row],[prev_refill_end]])</f>
        <v>0</v>
      </c>
      <c r="I2131">
        <f>IF(TableRefills3[[#This Row],[gap_days]]="",0,IF(TableRefills3[[#This Row],[gap_days]]&gt;30,1,0))</f>
        <v>0</v>
      </c>
      <c r="J2131">
        <f>_xlfn.MAXIFS(TableRefills3[discountinuation_flag], TableRefills3[patient_id], A2131)</f>
        <v>0</v>
      </c>
      <c r="K2131" s="1">
        <f>_xlfn.MINIFS(C:C,A:A,TableRefills3[[#This Row],[patient_id]])</f>
        <v>45815</v>
      </c>
      <c r="L2131" s="1">
        <f>TableRefills3[[#This Row],[refill_date]]+TableRefills3[[#This Row],[quantity_days]]</f>
        <v>45857</v>
      </c>
    </row>
    <row r="2132" spans="1:12" x14ac:dyDescent="0.25">
      <c r="A2132" t="s">
        <v>476</v>
      </c>
      <c r="B2132" t="s">
        <v>3652</v>
      </c>
      <c r="C2132" s="1">
        <v>45855</v>
      </c>
      <c r="D2132" s="9">
        <f t="shared" si="66"/>
        <v>3</v>
      </c>
      <c r="E2132">
        <v>21</v>
      </c>
      <c r="F2132" s="1">
        <f t="shared" si="67"/>
        <v>45836</v>
      </c>
      <c r="G2132" s="1">
        <f>IF(TableRefills3[[#This Row],[prev_refill_days]]="","",TableRefills3[[#This Row],[prev_refill_days]]+TableRefills3[[#This Row],[quantity_days]])</f>
        <v>45857</v>
      </c>
      <c r="H2132">
        <f>IF(TableRefills3[[#This Row],[prev_refill_end]]="","",TableRefills3[[#This Row],[refill_date]]-TableRefills3[[#This Row],[prev_refill_end]])</f>
        <v>-2</v>
      </c>
      <c r="I2132">
        <f>IF(TableRefills3[[#This Row],[gap_days]]="",0,IF(TableRefills3[[#This Row],[gap_days]]&gt;30,1,0))</f>
        <v>0</v>
      </c>
      <c r="J2132">
        <f>_xlfn.MAXIFS(TableRefills3[discountinuation_flag], TableRefills3[patient_id], A2132)</f>
        <v>0</v>
      </c>
      <c r="K2132" s="1">
        <f>_xlfn.MINIFS(C:C,A:A,TableRefills3[[#This Row],[patient_id]])</f>
        <v>45815</v>
      </c>
      <c r="L2132" s="1">
        <f>TableRefills3[[#This Row],[refill_date]]+TableRefills3[[#This Row],[quantity_days]]</f>
        <v>45876</v>
      </c>
    </row>
    <row r="2133" spans="1:12" x14ac:dyDescent="0.25">
      <c r="A2133" t="s">
        <v>476</v>
      </c>
      <c r="B2133" t="s">
        <v>3652</v>
      </c>
      <c r="C2133" s="1">
        <v>45877</v>
      </c>
      <c r="D2133" s="9">
        <f t="shared" si="66"/>
        <v>4</v>
      </c>
      <c r="E2133">
        <v>21</v>
      </c>
      <c r="F2133" s="1">
        <f t="shared" si="67"/>
        <v>45855</v>
      </c>
      <c r="G2133" s="1">
        <f>IF(TableRefills3[[#This Row],[prev_refill_days]]="","",TableRefills3[[#This Row],[prev_refill_days]]+TableRefills3[[#This Row],[quantity_days]])</f>
        <v>45876</v>
      </c>
      <c r="H2133">
        <f>IF(TableRefills3[[#This Row],[prev_refill_end]]="","",TableRefills3[[#This Row],[refill_date]]-TableRefills3[[#This Row],[prev_refill_end]])</f>
        <v>1</v>
      </c>
      <c r="I2133">
        <f>IF(TableRefills3[[#This Row],[gap_days]]="",0,IF(TableRefills3[[#This Row],[gap_days]]&gt;30,1,0))</f>
        <v>0</v>
      </c>
      <c r="J2133">
        <f>_xlfn.MAXIFS(TableRefills3[discountinuation_flag], TableRefills3[patient_id], A2133)</f>
        <v>0</v>
      </c>
      <c r="K2133" s="1">
        <f>_xlfn.MINIFS(C:C,A:A,TableRefills3[[#This Row],[patient_id]])</f>
        <v>45815</v>
      </c>
      <c r="L2133" s="1">
        <f>TableRefills3[[#This Row],[refill_date]]+TableRefills3[[#This Row],[quantity_days]]</f>
        <v>45898</v>
      </c>
    </row>
    <row r="2134" spans="1:12" x14ac:dyDescent="0.25">
      <c r="A2134" t="s">
        <v>476</v>
      </c>
      <c r="B2134" t="s">
        <v>3652</v>
      </c>
      <c r="C2134" s="1">
        <v>45900</v>
      </c>
      <c r="D2134" s="9">
        <f t="shared" si="66"/>
        <v>5</v>
      </c>
      <c r="E2134">
        <v>21</v>
      </c>
      <c r="F2134" s="1">
        <f t="shared" si="67"/>
        <v>45877</v>
      </c>
      <c r="G2134" s="1">
        <f>IF(TableRefills3[[#This Row],[prev_refill_days]]="","",TableRefills3[[#This Row],[prev_refill_days]]+TableRefills3[[#This Row],[quantity_days]])</f>
        <v>45898</v>
      </c>
      <c r="H2134">
        <f>IF(TableRefills3[[#This Row],[prev_refill_end]]="","",TableRefills3[[#This Row],[refill_date]]-TableRefills3[[#This Row],[prev_refill_end]])</f>
        <v>2</v>
      </c>
      <c r="I2134">
        <f>IF(TableRefills3[[#This Row],[gap_days]]="",0,IF(TableRefills3[[#This Row],[gap_days]]&gt;30,1,0))</f>
        <v>0</v>
      </c>
      <c r="J2134">
        <f>_xlfn.MAXIFS(TableRefills3[discountinuation_flag], TableRefills3[patient_id], A2134)</f>
        <v>0</v>
      </c>
      <c r="K2134" s="1">
        <f>_xlfn.MINIFS(C:C,A:A,TableRefills3[[#This Row],[patient_id]])</f>
        <v>45815</v>
      </c>
      <c r="L2134" s="1">
        <f>TableRefills3[[#This Row],[refill_date]]+TableRefills3[[#This Row],[quantity_days]]</f>
        <v>45921</v>
      </c>
    </row>
    <row r="2135" spans="1:12" x14ac:dyDescent="0.25">
      <c r="A2135" t="s">
        <v>477</v>
      </c>
      <c r="B2135" t="s">
        <v>3658</v>
      </c>
      <c r="C2135" s="1">
        <v>45794</v>
      </c>
      <c r="D2135" s="9">
        <f t="shared" si="66"/>
        <v>1</v>
      </c>
      <c r="E2135">
        <v>21</v>
      </c>
      <c r="F2135" s="1" t="str">
        <f t="shared" si="67"/>
        <v/>
      </c>
      <c r="G2135" s="1" t="str">
        <f>IF(TableRefills3[[#This Row],[prev_refill_days]]="","",TableRefills3[[#This Row],[prev_refill_days]]+TableRefills3[[#This Row],[quantity_days]])</f>
        <v/>
      </c>
      <c r="H2135" t="str">
        <f>IF(TableRefills3[[#This Row],[prev_refill_end]]="","",TableRefills3[[#This Row],[refill_date]]-TableRefills3[[#This Row],[prev_refill_end]])</f>
        <v/>
      </c>
      <c r="I2135">
        <f>IF(TableRefills3[[#This Row],[gap_days]]="",0,IF(TableRefills3[[#This Row],[gap_days]]&gt;30,1,0))</f>
        <v>0</v>
      </c>
      <c r="J2135">
        <f>_xlfn.MAXIFS(TableRefills3[discountinuation_flag], TableRefills3[patient_id], A2135)</f>
        <v>0</v>
      </c>
      <c r="K2135" s="1">
        <f>_xlfn.MINIFS(C:C,A:A,TableRefills3[[#This Row],[patient_id]])</f>
        <v>45794</v>
      </c>
      <c r="L2135" s="1">
        <f>TableRefills3[[#This Row],[refill_date]]+TableRefills3[[#This Row],[quantity_days]]</f>
        <v>45815</v>
      </c>
    </row>
    <row r="2136" spans="1:12" x14ac:dyDescent="0.25">
      <c r="A2136" t="s">
        <v>477</v>
      </c>
      <c r="B2136" t="s">
        <v>3658</v>
      </c>
      <c r="C2136" s="1">
        <v>45812</v>
      </c>
      <c r="D2136" s="9">
        <f t="shared" si="66"/>
        <v>2</v>
      </c>
      <c r="E2136">
        <v>21</v>
      </c>
      <c r="F2136" s="1">
        <f t="shared" si="67"/>
        <v>45794</v>
      </c>
      <c r="G2136" s="1">
        <f>IF(TableRefills3[[#This Row],[prev_refill_days]]="","",TableRefills3[[#This Row],[prev_refill_days]]+TableRefills3[[#This Row],[quantity_days]])</f>
        <v>45815</v>
      </c>
      <c r="H2136">
        <f>IF(TableRefills3[[#This Row],[prev_refill_end]]="","",TableRefills3[[#This Row],[refill_date]]-TableRefills3[[#This Row],[prev_refill_end]])</f>
        <v>-3</v>
      </c>
      <c r="I2136">
        <f>IF(TableRefills3[[#This Row],[gap_days]]="",0,IF(TableRefills3[[#This Row],[gap_days]]&gt;30,1,0))</f>
        <v>0</v>
      </c>
      <c r="J2136">
        <f>_xlfn.MAXIFS(TableRefills3[discountinuation_flag], TableRefills3[patient_id], A2136)</f>
        <v>0</v>
      </c>
      <c r="K2136" s="1">
        <f>_xlfn.MINIFS(C:C,A:A,TableRefills3[[#This Row],[patient_id]])</f>
        <v>45794</v>
      </c>
      <c r="L2136" s="1">
        <f>TableRefills3[[#This Row],[refill_date]]+TableRefills3[[#This Row],[quantity_days]]</f>
        <v>45833</v>
      </c>
    </row>
    <row r="2137" spans="1:12" x14ac:dyDescent="0.25">
      <c r="A2137" t="s">
        <v>477</v>
      </c>
      <c r="B2137" t="s">
        <v>3658</v>
      </c>
      <c r="C2137" s="1">
        <v>45836</v>
      </c>
      <c r="D2137" s="9">
        <f t="shared" si="66"/>
        <v>3</v>
      </c>
      <c r="E2137">
        <v>21</v>
      </c>
      <c r="F2137" s="1">
        <f t="shared" si="67"/>
        <v>45812</v>
      </c>
      <c r="G2137" s="1">
        <f>IF(TableRefills3[[#This Row],[prev_refill_days]]="","",TableRefills3[[#This Row],[prev_refill_days]]+TableRefills3[[#This Row],[quantity_days]])</f>
        <v>45833</v>
      </c>
      <c r="H2137">
        <f>IF(TableRefills3[[#This Row],[prev_refill_end]]="","",TableRefills3[[#This Row],[refill_date]]-TableRefills3[[#This Row],[prev_refill_end]])</f>
        <v>3</v>
      </c>
      <c r="I2137">
        <f>IF(TableRefills3[[#This Row],[gap_days]]="",0,IF(TableRefills3[[#This Row],[gap_days]]&gt;30,1,0))</f>
        <v>0</v>
      </c>
      <c r="J2137">
        <f>_xlfn.MAXIFS(TableRefills3[discountinuation_flag], TableRefills3[patient_id], A2137)</f>
        <v>0</v>
      </c>
      <c r="K2137" s="1">
        <f>_xlfn.MINIFS(C:C,A:A,TableRefills3[[#This Row],[patient_id]])</f>
        <v>45794</v>
      </c>
      <c r="L2137" s="1">
        <f>TableRefills3[[#This Row],[refill_date]]+TableRefills3[[#This Row],[quantity_days]]</f>
        <v>45857</v>
      </c>
    </row>
    <row r="2138" spans="1:12" x14ac:dyDescent="0.25">
      <c r="A2138" t="s">
        <v>478</v>
      </c>
      <c r="B2138" t="s">
        <v>3662</v>
      </c>
      <c r="C2138" s="1">
        <v>45688</v>
      </c>
      <c r="D2138" s="9">
        <f t="shared" si="66"/>
        <v>1</v>
      </c>
      <c r="E2138">
        <v>21</v>
      </c>
      <c r="F2138" s="1" t="str">
        <f t="shared" si="67"/>
        <v/>
      </c>
      <c r="G2138" s="1" t="str">
        <f>IF(TableRefills3[[#This Row],[prev_refill_days]]="","",TableRefills3[[#This Row],[prev_refill_days]]+TableRefills3[[#This Row],[quantity_days]])</f>
        <v/>
      </c>
      <c r="H2138" t="str">
        <f>IF(TableRefills3[[#This Row],[prev_refill_end]]="","",TableRefills3[[#This Row],[refill_date]]-TableRefills3[[#This Row],[prev_refill_end]])</f>
        <v/>
      </c>
      <c r="I2138">
        <f>IF(TableRefills3[[#This Row],[gap_days]]="",0,IF(TableRefills3[[#This Row],[gap_days]]&gt;30,1,0))</f>
        <v>0</v>
      </c>
      <c r="J2138">
        <f>_xlfn.MAXIFS(TableRefills3[discountinuation_flag], TableRefills3[patient_id], A2138)</f>
        <v>0</v>
      </c>
      <c r="K2138" s="1">
        <f>_xlfn.MINIFS(C:C,A:A,TableRefills3[[#This Row],[patient_id]])</f>
        <v>45688</v>
      </c>
      <c r="L2138" s="1">
        <f>TableRefills3[[#This Row],[refill_date]]+TableRefills3[[#This Row],[quantity_days]]</f>
        <v>45709</v>
      </c>
    </row>
    <row r="2139" spans="1:12" x14ac:dyDescent="0.25">
      <c r="A2139" t="s">
        <v>478</v>
      </c>
      <c r="B2139" t="s">
        <v>3662</v>
      </c>
      <c r="C2139" s="1">
        <v>45707</v>
      </c>
      <c r="D2139" s="9">
        <f t="shared" si="66"/>
        <v>2</v>
      </c>
      <c r="E2139">
        <v>21</v>
      </c>
      <c r="F2139" s="1">
        <f t="shared" si="67"/>
        <v>45688</v>
      </c>
      <c r="G2139" s="1">
        <f>IF(TableRefills3[[#This Row],[prev_refill_days]]="","",TableRefills3[[#This Row],[prev_refill_days]]+TableRefills3[[#This Row],[quantity_days]])</f>
        <v>45709</v>
      </c>
      <c r="H2139">
        <f>IF(TableRefills3[[#This Row],[prev_refill_end]]="","",TableRefills3[[#This Row],[refill_date]]-TableRefills3[[#This Row],[prev_refill_end]])</f>
        <v>-2</v>
      </c>
      <c r="I2139">
        <f>IF(TableRefills3[[#This Row],[gap_days]]="",0,IF(TableRefills3[[#This Row],[gap_days]]&gt;30,1,0))</f>
        <v>0</v>
      </c>
      <c r="J2139">
        <f>_xlfn.MAXIFS(TableRefills3[discountinuation_flag], TableRefills3[patient_id], A2139)</f>
        <v>0</v>
      </c>
      <c r="K2139" s="1">
        <f>_xlfn.MINIFS(C:C,A:A,TableRefills3[[#This Row],[patient_id]])</f>
        <v>45688</v>
      </c>
      <c r="L2139" s="1">
        <f>TableRefills3[[#This Row],[refill_date]]+TableRefills3[[#This Row],[quantity_days]]</f>
        <v>45728</v>
      </c>
    </row>
    <row r="2140" spans="1:12" x14ac:dyDescent="0.25">
      <c r="A2140" t="s">
        <v>478</v>
      </c>
      <c r="B2140" t="s">
        <v>3662</v>
      </c>
      <c r="C2140" s="1">
        <v>45728</v>
      </c>
      <c r="D2140" s="9">
        <f t="shared" si="66"/>
        <v>3</v>
      </c>
      <c r="E2140">
        <v>21</v>
      </c>
      <c r="F2140" s="1">
        <f t="shared" si="67"/>
        <v>45707</v>
      </c>
      <c r="G2140" s="1">
        <f>IF(TableRefills3[[#This Row],[prev_refill_days]]="","",TableRefills3[[#This Row],[prev_refill_days]]+TableRefills3[[#This Row],[quantity_days]])</f>
        <v>45728</v>
      </c>
      <c r="H2140">
        <f>IF(TableRefills3[[#This Row],[prev_refill_end]]="","",TableRefills3[[#This Row],[refill_date]]-TableRefills3[[#This Row],[prev_refill_end]])</f>
        <v>0</v>
      </c>
      <c r="I2140">
        <f>IF(TableRefills3[[#This Row],[gap_days]]="",0,IF(TableRefills3[[#This Row],[gap_days]]&gt;30,1,0))</f>
        <v>0</v>
      </c>
      <c r="J2140">
        <f>_xlfn.MAXIFS(TableRefills3[discountinuation_flag], TableRefills3[patient_id], A2140)</f>
        <v>0</v>
      </c>
      <c r="K2140" s="1">
        <f>_xlfn.MINIFS(C:C,A:A,TableRefills3[[#This Row],[patient_id]])</f>
        <v>45688</v>
      </c>
      <c r="L2140" s="1">
        <f>TableRefills3[[#This Row],[refill_date]]+TableRefills3[[#This Row],[quantity_days]]</f>
        <v>45749</v>
      </c>
    </row>
    <row r="2141" spans="1:12" x14ac:dyDescent="0.25">
      <c r="A2141" t="s">
        <v>478</v>
      </c>
      <c r="B2141" t="s">
        <v>3662</v>
      </c>
      <c r="C2141" s="1">
        <v>45748</v>
      </c>
      <c r="D2141" s="9">
        <f t="shared" si="66"/>
        <v>4</v>
      </c>
      <c r="E2141">
        <v>21</v>
      </c>
      <c r="F2141" s="1">
        <f t="shared" si="67"/>
        <v>45728</v>
      </c>
      <c r="G2141" s="1">
        <f>IF(TableRefills3[[#This Row],[prev_refill_days]]="","",TableRefills3[[#This Row],[prev_refill_days]]+TableRefills3[[#This Row],[quantity_days]])</f>
        <v>45749</v>
      </c>
      <c r="H2141">
        <f>IF(TableRefills3[[#This Row],[prev_refill_end]]="","",TableRefills3[[#This Row],[refill_date]]-TableRefills3[[#This Row],[prev_refill_end]])</f>
        <v>-1</v>
      </c>
      <c r="I2141">
        <f>IF(TableRefills3[[#This Row],[gap_days]]="",0,IF(TableRefills3[[#This Row],[gap_days]]&gt;30,1,0))</f>
        <v>0</v>
      </c>
      <c r="J2141">
        <f>_xlfn.MAXIFS(TableRefills3[discountinuation_flag], TableRefills3[patient_id], A2141)</f>
        <v>0</v>
      </c>
      <c r="K2141" s="1">
        <f>_xlfn.MINIFS(C:C,A:A,TableRefills3[[#This Row],[patient_id]])</f>
        <v>45688</v>
      </c>
      <c r="L2141" s="1">
        <f>TableRefills3[[#This Row],[refill_date]]+TableRefills3[[#This Row],[quantity_days]]</f>
        <v>45769</v>
      </c>
    </row>
    <row r="2142" spans="1:12" x14ac:dyDescent="0.25">
      <c r="A2142" t="s">
        <v>479</v>
      </c>
      <c r="B2142" t="s">
        <v>3667</v>
      </c>
      <c r="C2142" s="1">
        <v>45781</v>
      </c>
      <c r="D2142" s="9">
        <f t="shared" si="66"/>
        <v>1</v>
      </c>
      <c r="E2142">
        <v>30</v>
      </c>
      <c r="F2142" s="1" t="str">
        <f t="shared" si="67"/>
        <v/>
      </c>
      <c r="G2142" s="1" t="str">
        <f>IF(TableRefills3[[#This Row],[prev_refill_days]]="","",TableRefills3[[#This Row],[prev_refill_days]]+TableRefills3[[#This Row],[quantity_days]])</f>
        <v/>
      </c>
      <c r="H2142" t="str">
        <f>IF(TableRefills3[[#This Row],[prev_refill_end]]="","",TableRefills3[[#This Row],[refill_date]]-TableRefills3[[#This Row],[prev_refill_end]])</f>
        <v/>
      </c>
      <c r="I2142">
        <f>IF(TableRefills3[[#This Row],[gap_days]]="",0,IF(TableRefills3[[#This Row],[gap_days]]&gt;30,1,0))</f>
        <v>0</v>
      </c>
      <c r="J2142">
        <f>_xlfn.MAXIFS(TableRefills3[discountinuation_flag], TableRefills3[patient_id], A2142)</f>
        <v>0</v>
      </c>
      <c r="K2142" s="1">
        <f>_xlfn.MINIFS(C:C,A:A,TableRefills3[[#This Row],[patient_id]])</f>
        <v>45781</v>
      </c>
      <c r="L2142" s="1">
        <f>TableRefills3[[#This Row],[refill_date]]+TableRefills3[[#This Row],[quantity_days]]</f>
        <v>45811</v>
      </c>
    </row>
    <row r="2143" spans="1:12" x14ac:dyDescent="0.25">
      <c r="A2143" t="s">
        <v>479</v>
      </c>
      <c r="B2143" t="s">
        <v>3667</v>
      </c>
      <c r="C2143" s="1">
        <v>45811</v>
      </c>
      <c r="D2143" s="9">
        <f t="shared" si="66"/>
        <v>2</v>
      </c>
      <c r="E2143">
        <v>30</v>
      </c>
      <c r="F2143" s="1">
        <f t="shared" si="67"/>
        <v>45781</v>
      </c>
      <c r="G2143" s="1">
        <f>IF(TableRefills3[[#This Row],[prev_refill_days]]="","",TableRefills3[[#This Row],[prev_refill_days]]+TableRefills3[[#This Row],[quantity_days]])</f>
        <v>45811</v>
      </c>
      <c r="H2143">
        <f>IF(TableRefills3[[#This Row],[prev_refill_end]]="","",TableRefills3[[#This Row],[refill_date]]-TableRefills3[[#This Row],[prev_refill_end]])</f>
        <v>0</v>
      </c>
      <c r="I2143">
        <f>IF(TableRefills3[[#This Row],[gap_days]]="",0,IF(TableRefills3[[#This Row],[gap_days]]&gt;30,1,0))</f>
        <v>0</v>
      </c>
      <c r="J2143">
        <f>_xlfn.MAXIFS(TableRefills3[discountinuation_flag], TableRefills3[patient_id], A2143)</f>
        <v>0</v>
      </c>
      <c r="K2143" s="1">
        <f>_xlfn.MINIFS(C:C,A:A,TableRefills3[[#This Row],[patient_id]])</f>
        <v>45781</v>
      </c>
      <c r="L2143" s="1">
        <f>TableRefills3[[#This Row],[refill_date]]+TableRefills3[[#This Row],[quantity_days]]</f>
        <v>45841</v>
      </c>
    </row>
    <row r="2144" spans="1:12" x14ac:dyDescent="0.25">
      <c r="A2144" t="s">
        <v>479</v>
      </c>
      <c r="B2144" t="s">
        <v>3667</v>
      </c>
      <c r="C2144" s="1">
        <v>45838</v>
      </c>
      <c r="D2144" s="9">
        <f t="shared" si="66"/>
        <v>3</v>
      </c>
      <c r="E2144">
        <v>30</v>
      </c>
      <c r="F2144" s="1">
        <f t="shared" si="67"/>
        <v>45811</v>
      </c>
      <c r="G2144" s="1">
        <f>IF(TableRefills3[[#This Row],[prev_refill_days]]="","",TableRefills3[[#This Row],[prev_refill_days]]+TableRefills3[[#This Row],[quantity_days]])</f>
        <v>45841</v>
      </c>
      <c r="H2144">
        <f>IF(TableRefills3[[#This Row],[prev_refill_end]]="","",TableRefills3[[#This Row],[refill_date]]-TableRefills3[[#This Row],[prev_refill_end]])</f>
        <v>-3</v>
      </c>
      <c r="I2144">
        <f>IF(TableRefills3[[#This Row],[gap_days]]="",0,IF(TableRefills3[[#This Row],[gap_days]]&gt;30,1,0))</f>
        <v>0</v>
      </c>
      <c r="J2144">
        <f>_xlfn.MAXIFS(TableRefills3[discountinuation_flag], TableRefills3[patient_id], A2144)</f>
        <v>0</v>
      </c>
      <c r="K2144" s="1">
        <f>_xlfn.MINIFS(C:C,A:A,TableRefills3[[#This Row],[patient_id]])</f>
        <v>45781</v>
      </c>
      <c r="L2144" s="1">
        <f>TableRefills3[[#This Row],[refill_date]]+TableRefills3[[#This Row],[quantity_days]]</f>
        <v>45868</v>
      </c>
    </row>
    <row r="2145" spans="1:12" x14ac:dyDescent="0.25">
      <c r="A2145" t="s">
        <v>479</v>
      </c>
      <c r="B2145" t="s">
        <v>3667</v>
      </c>
      <c r="C2145" s="1">
        <v>45865</v>
      </c>
      <c r="D2145" s="9">
        <f t="shared" si="66"/>
        <v>4</v>
      </c>
      <c r="E2145">
        <v>30</v>
      </c>
      <c r="F2145" s="1">
        <f t="shared" si="67"/>
        <v>45838</v>
      </c>
      <c r="G2145" s="1">
        <f>IF(TableRefills3[[#This Row],[prev_refill_days]]="","",TableRefills3[[#This Row],[prev_refill_days]]+TableRefills3[[#This Row],[quantity_days]])</f>
        <v>45868</v>
      </c>
      <c r="H2145">
        <f>IF(TableRefills3[[#This Row],[prev_refill_end]]="","",TableRefills3[[#This Row],[refill_date]]-TableRefills3[[#This Row],[prev_refill_end]])</f>
        <v>-3</v>
      </c>
      <c r="I2145">
        <f>IF(TableRefills3[[#This Row],[gap_days]]="",0,IF(TableRefills3[[#This Row],[gap_days]]&gt;30,1,0))</f>
        <v>0</v>
      </c>
      <c r="J2145">
        <f>_xlfn.MAXIFS(TableRefills3[discountinuation_flag], TableRefills3[patient_id], A2145)</f>
        <v>0</v>
      </c>
      <c r="K2145" s="1">
        <f>_xlfn.MINIFS(C:C,A:A,TableRefills3[[#This Row],[patient_id]])</f>
        <v>45781</v>
      </c>
      <c r="L2145" s="1">
        <f>TableRefills3[[#This Row],[refill_date]]+TableRefills3[[#This Row],[quantity_days]]</f>
        <v>45895</v>
      </c>
    </row>
    <row r="2146" spans="1:12" x14ac:dyDescent="0.25">
      <c r="A2146" t="s">
        <v>479</v>
      </c>
      <c r="B2146" t="s">
        <v>3667</v>
      </c>
      <c r="C2146" s="1">
        <v>45894</v>
      </c>
      <c r="D2146" s="9">
        <f t="shared" si="66"/>
        <v>5</v>
      </c>
      <c r="E2146">
        <v>30</v>
      </c>
      <c r="F2146" s="1">
        <f t="shared" si="67"/>
        <v>45865</v>
      </c>
      <c r="G2146" s="1">
        <f>IF(TableRefills3[[#This Row],[prev_refill_days]]="","",TableRefills3[[#This Row],[prev_refill_days]]+TableRefills3[[#This Row],[quantity_days]])</f>
        <v>45895</v>
      </c>
      <c r="H2146">
        <f>IF(TableRefills3[[#This Row],[prev_refill_end]]="","",TableRefills3[[#This Row],[refill_date]]-TableRefills3[[#This Row],[prev_refill_end]])</f>
        <v>-1</v>
      </c>
      <c r="I2146">
        <f>IF(TableRefills3[[#This Row],[gap_days]]="",0,IF(TableRefills3[[#This Row],[gap_days]]&gt;30,1,0))</f>
        <v>0</v>
      </c>
      <c r="J2146">
        <f>_xlfn.MAXIFS(TableRefills3[discountinuation_flag], TableRefills3[patient_id], A2146)</f>
        <v>0</v>
      </c>
      <c r="K2146" s="1">
        <f>_xlfn.MINIFS(C:C,A:A,TableRefills3[[#This Row],[patient_id]])</f>
        <v>45781</v>
      </c>
      <c r="L2146" s="1">
        <f>TableRefills3[[#This Row],[refill_date]]+TableRefills3[[#This Row],[quantity_days]]</f>
        <v>45924</v>
      </c>
    </row>
    <row r="2147" spans="1:12" x14ac:dyDescent="0.25">
      <c r="A2147" t="s">
        <v>479</v>
      </c>
      <c r="B2147" t="s">
        <v>3667</v>
      </c>
      <c r="C2147" s="1">
        <v>45925</v>
      </c>
      <c r="D2147" s="9">
        <f t="shared" si="66"/>
        <v>6</v>
      </c>
      <c r="E2147">
        <v>30</v>
      </c>
      <c r="F2147" s="1">
        <f t="shared" si="67"/>
        <v>45894</v>
      </c>
      <c r="G2147" s="1">
        <f>IF(TableRefills3[[#This Row],[prev_refill_days]]="","",TableRefills3[[#This Row],[prev_refill_days]]+TableRefills3[[#This Row],[quantity_days]])</f>
        <v>45924</v>
      </c>
      <c r="H2147">
        <f>IF(TableRefills3[[#This Row],[prev_refill_end]]="","",TableRefills3[[#This Row],[refill_date]]-TableRefills3[[#This Row],[prev_refill_end]])</f>
        <v>1</v>
      </c>
      <c r="I2147">
        <f>IF(TableRefills3[[#This Row],[gap_days]]="",0,IF(TableRefills3[[#This Row],[gap_days]]&gt;30,1,0))</f>
        <v>0</v>
      </c>
      <c r="J2147">
        <f>_xlfn.MAXIFS(TableRefills3[discountinuation_flag], TableRefills3[patient_id], A2147)</f>
        <v>0</v>
      </c>
      <c r="K2147" s="1">
        <f>_xlfn.MINIFS(C:C,A:A,TableRefills3[[#This Row],[patient_id]])</f>
        <v>45781</v>
      </c>
      <c r="L2147" s="1">
        <f>TableRefills3[[#This Row],[refill_date]]+TableRefills3[[#This Row],[quantity_days]]</f>
        <v>45955</v>
      </c>
    </row>
    <row r="2148" spans="1:12" x14ac:dyDescent="0.25">
      <c r="A2148" t="s">
        <v>480</v>
      </c>
      <c r="B2148" t="s">
        <v>3674</v>
      </c>
      <c r="C2148" s="1">
        <v>45812</v>
      </c>
      <c r="D2148" s="9">
        <f t="shared" si="66"/>
        <v>1</v>
      </c>
      <c r="E2148">
        <v>28</v>
      </c>
      <c r="F2148" s="1" t="str">
        <f t="shared" si="67"/>
        <v/>
      </c>
      <c r="G2148" s="1" t="str">
        <f>IF(TableRefills3[[#This Row],[prev_refill_days]]="","",TableRefills3[[#This Row],[prev_refill_days]]+TableRefills3[[#This Row],[quantity_days]])</f>
        <v/>
      </c>
      <c r="H2148" t="str">
        <f>IF(TableRefills3[[#This Row],[prev_refill_end]]="","",TableRefills3[[#This Row],[refill_date]]-TableRefills3[[#This Row],[prev_refill_end]])</f>
        <v/>
      </c>
      <c r="I2148">
        <f>IF(TableRefills3[[#This Row],[gap_days]]="",0,IF(TableRefills3[[#This Row],[gap_days]]&gt;30,1,0))</f>
        <v>0</v>
      </c>
      <c r="J2148">
        <f>_xlfn.MAXIFS(TableRefills3[discountinuation_flag], TableRefills3[patient_id], A2148)</f>
        <v>0</v>
      </c>
      <c r="K2148" s="1">
        <f>_xlfn.MINIFS(C:C,A:A,TableRefills3[[#This Row],[patient_id]])</f>
        <v>45812</v>
      </c>
      <c r="L2148" s="1">
        <f>TableRefills3[[#This Row],[refill_date]]+TableRefills3[[#This Row],[quantity_days]]</f>
        <v>45840</v>
      </c>
    </row>
    <row r="2149" spans="1:12" x14ac:dyDescent="0.25">
      <c r="A2149" t="s">
        <v>480</v>
      </c>
      <c r="B2149" t="s">
        <v>3674</v>
      </c>
      <c r="C2149" s="1">
        <v>45841</v>
      </c>
      <c r="D2149" s="9">
        <f t="shared" si="66"/>
        <v>2</v>
      </c>
      <c r="E2149">
        <v>28</v>
      </c>
      <c r="F2149" s="1">
        <f t="shared" si="67"/>
        <v>45812</v>
      </c>
      <c r="G2149" s="1">
        <f>IF(TableRefills3[[#This Row],[prev_refill_days]]="","",TableRefills3[[#This Row],[prev_refill_days]]+TableRefills3[[#This Row],[quantity_days]])</f>
        <v>45840</v>
      </c>
      <c r="H2149">
        <f>IF(TableRefills3[[#This Row],[prev_refill_end]]="","",TableRefills3[[#This Row],[refill_date]]-TableRefills3[[#This Row],[prev_refill_end]])</f>
        <v>1</v>
      </c>
      <c r="I2149">
        <f>IF(TableRefills3[[#This Row],[gap_days]]="",0,IF(TableRefills3[[#This Row],[gap_days]]&gt;30,1,0))</f>
        <v>0</v>
      </c>
      <c r="J2149">
        <f>_xlfn.MAXIFS(TableRefills3[discountinuation_flag], TableRefills3[patient_id], A2149)</f>
        <v>0</v>
      </c>
      <c r="K2149" s="1">
        <f>_xlfn.MINIFS(C:C,A:A,TableRefills3[[#This Row],[patient_id]])</f>
        <v>45812</v>
      </c>
      <c r="L2149" s="1">
        <f>TableRefills3[[#This Row],[refill_date]]+TableRefills3[[#This Row],[quantity_days]]</f>
        <v>45869</v>
      </c>
    </row>
    <row r="2150" spans="1:12" x14ac:dyDescent="0.25">
      <c r="A2150" t="s">
        <v>480</v>
      </c>
      <c r="B2150" t="s">
        <v>3674</v>
      </c>
      <c r="C2150" s="1">
        <v>45867</v>
      </c>
      <c r="D2150" s="9">
        <f t="shared" si="66"/>
        <v>3</v>
      </c>
      <c r="E2150">
        <v>28</v>
      </c>
      <c r="F2150" s="1">
        <f t="shared" si="67"/>
        <v>45841</v>
      </c>
      <c r="G2150" s="1">
        <f>IF(TableRefills3[[#This Row],[prev_refill_days]]="","",TableRefills3[[#This Row],[prev_refill_days]]+TableRefills3[[#This Row],[quantity_days]])</f>
        <v>45869</v>
      </c>
      <c r="H2150">
        <f>IF(TableRefills3[[#This Row],[prev_refill_end]]="","",TableRefills3[[#This Row],[refill_date]]-TableRefills3[[#This Row],[prev_refill_end]])</f>
        <v>-2</v>
      </c>
      <c r="I2150">
        <f>IF(TableRefills3[[#This Row],[gap_days]]="",0,IF(TableRefills3[[#This Row],[gap_days]]&gt;30,1,0))</f>
        <v>0</v>
      </c>
      <c r="J2150">
        <f>_xlfn.MAXIFS(TableRefills3[discountinuation_flag], TableRefills3[patient_id], A2150)</f>
        <v>0</v>
      </c>
      <c r="K2150" s="1">
        <f>_xlfn.MINIFS(C:C,A:A,TableRefills3[[#This Row],[patient_id]])</f>
        <v>45812</v>
      </c>
      <c r="L2150" s="1">
        <f>TableRefills3[[#This Row],[refill_date]]+TableRefills3[[#This Row],[quantity_days]]</f>
        <v>45895</v>
      </c>
    </row>
    <row r="2151" spans="1:12" x14ac:dyDescent="0.25">
      <c r="A2151" t="s">
        <v>481</v>
      </c>
      <c r="B2151" t="s">
        <v>3678</v>
      </c>
      <c r="C2151" s="1">
        <v>45658</v>
      </c>
      <c r="D2151" s="9">
        <f t="shared" si="66"/>
        <v>1</v>
      </c>
      <c r="E2151">
        <v>28</v>
      </c>
      <c r="F2151" s="1" t="str">
        <f t="shared" si="67"/>
        <v/>
      </c>
      <c r="G2151" s="1" t="str">
        <f>IF(TableRefills3[[#This Row],[prev_refill_days]]="","",TableRefills3[[#This Row],[prev_refill_days]]+TableRefills3[[#This Row],[quantity_days]])</f>
        <v/>
      </c>
      <c r="H2151" t="str">
        <f>IF(TableRefills3[[#This Row],[prev_refill_end]]="","",TableRefills3[[#This Row],[refill_date]]-TableRefills3[[#This Row],[prev_refill_end]])</f>
        <v/>
      </c>
      <c r="I2151">
        <f>IF(TableRefills3[[#This Row],[gap_days]]="",0,IF(TableRefills3[[#This Row],[gap_days]]&gt;30,1,0))</f>
        <v>0</v>
      </c>
      <c r="J2151">
        <f>_xlfn.MAXIFS(TableRefills3[discountinuation_flag], TableRefills3[patient_id], A2151)</f>
        <v>0</v>
      </c>
      <c r="K2151" s="1">
        <f>_xlfn.MINIFS(C:C,A:A,TableRefills3[[#This Row],[patient_id]])</f>
        <v>45658</v>
      </c>
      <c r="L2151" s="1">
        <f>TableRefills3[[#This Row],[refill_date]]+TableRefills3[[#This Row],[quantity_days]]</f>
        <v>45686</v>
      </c>
    </row>
    <row r="2152" spans="1:12" x14ac:dyDescent="0.25">
      <c r="A2152" t="s">
        <v>481</v>
      </c>
      <c r="B2152" t="s">
        <v>3678</v>
      </c>
      <c r="C2152" s="1">
        <v>45684</v>
      </c>
      <c r="D2152" s="9">
        <f t="shared" si="66"/>
        <v>2</v>
      </c>
      <c r="E2152">
        <v>28</v>
      </c>
      <c r="F2152" s="1">
        <f t="shared" si="67"/>
        <v>45658</v>
      </c>
      <c r="G2152" s="1">
        <f>IF(TableRefills3[[#This Row],[prev_refill_days]]="","",TableRefills3[[#This Row],[prev_refill_days]]+TableRefills3[[#This Row],[quantity_days]])</f>
        <v>45686</v>
      </c>
      <c r="H2152">
        <f>IF(TableRefills3[[#This Row],[prev_refill_end]]="","",TableRefills3[[#This Row],[refill_date]]-TableRefills3[[#This Row],[prev_refill_end]])</f>
        <v>-2</v>
      </c>
      <c r="I2152">
        <f>IF(TableRefills3[[#This Row],[gap_days]]="",0,IF(TableRefills3[[#This Row],[gap_days]]&gt;30,1,0))</f>
        <v>0</v>
      </c>
      <c r="J2152">
        <f>_xlfn.MAXIFS(TableRefills3[discountinuation_flag], TableRefills3[patient_id], A2152)</f>
        <v>0</v>
      </c>
      <c r="K2152" s="1">
        <f>_xlfn.MINIFS(C:C,A:A,TableRefills3[[#This Row],[patient_id]])</f>
        <v>45658</v>
      </c>
      <c r="L2152" s="1">
        <f>TableRefills3[[#This Row],[refill_date]]+TableRefills3[[#This Row],[quantity_days]]</f>
        <v>45712</v>
      </c>
    </row>
    <row r="2153" spans="1:12" x14ac:dyDescent="0.25">
      <c r="A2153" t="s">
        <v>481</v>
      </c>
      <c r="B2153" t="s">
        <v>3678</v>
      </c>
      <c r="C2153" s="1">
        <v>45713</v>
      </c>
      <c r="D2153" s="9">
        <f t="shared" si="66"/>
        <v>3</v>
      </c>
      <c r="E2153">
        <v>28</v>
      </c>
      <c r="F2153" s="1">
        <f t="shared" si="67"/>
        <v>45684</v>
      </c>
      <c r="G2153" s="1">
        <f>IF(TableRefills3[[#This Row],[prev_refill_days]]="","",TableRefills3[[#This Row],[prev_refill_days]]+TableRefills3[[#This Row],[quantity_days]])</f>
        <v>45712</v>
      </c>
      <c r="H2153">
        <f>IF(TableRefills3[[#This Row],[prev_refill_end]]="","",TableRefills3[[#This Row],[refill_date]]-TableRefills3[[#This Row],[prev_refill_end]])</f>
        <v>1</v>
      </c>
      <c r="I2153">
        <f>IF(TableRefills3[[#This Row],[gap_days]]="",0,IF(TableRefills3[[#This Row],[gap_days]]&gt;30,1,0))</f>
        <v>0</v>
      </c>
      <c r="J2153">
        <f>_xlfn.MAXIFS(TableRefills3[discountinuation_flag], TableRefills3[patient_id], A2153)</f>
        <v>0</v>
      </c>
      <c r="K2153" s="1">
        <f>_xlfn.MINIFS(C:C,A:A,TableRefills3[[#This Row],[patient_id]])</f>
        <v>45658</v>
      </c>
      <c r="L2153" s="1">
        <f>TableRefills3[[#This Row],[refill_date]]+TableRefills3[[#This Row],[quantity_days]]</f>
        <v>45741</v>
      </c>
    </row>
    <row r="2154" spans="1:12" x14ac:dyDescent="0.25">
      <c r="A2154" t="s">
        <v>481</v>
      </c>
      <c r="B2154" t="s">
        <v>3678</v>
      </c>
      <c r="C2154" s="1">
        <v>45740</v>
      </c>
      <c r="D2154" s="9">
        <f t="shared" si="66"/>
        <v>4</v>
      </c>
      <c r="E2154">
        <v>28</v>
      </c>
      <c r="F2154" s="1">
        <f t="shared" si="67"/>
        <v>45713</v>
      </c>
      <c r="G2154" s="1">
        <f>IF(TableRefills3[[#This Row],[prev_refill_days]]="","",TableRefills3[[#This Row],[prev_refill_days]]+TableRefills3[[#This Row],[quantity_days]])</f>
        <v>45741</v>
      </c>
      <c r="H2154">
        <f>IF(TableRefills3[[#This Row],[prev_refill_end]]="","",TableRefills3[[#This Row],[refill_date]]-TableRefills3[[#This Row],[prev_refill_end]])</f>
        <v>-1</v>
      </c>
      <c r="I2154">
        <f>IF(TableRefills3[[#This Row],[gap_days]]="",0,IF(TableRefills3[[#This Row],[gap_days]]&gt;30,1,0))</f>
        <v>0</v>
      </c>
      <c r="J2154">
        <f>_xlfn.MAXIFS(TableRefills3[discountinuation_flag], TableRefills3[patient_id], A2154)</f>
        <v>0</v>
      </c>
      <c r="K2154" s="1">
        <f>_xlfn.MINIFS(C:C,A:A,TableRefills3[[#This Row],[patient_id]])</f>
        <v>45658</v>
      </c>
      <c r="L2154" s="1">
        <f>TableRefills3[[#This Row],[refill_date]]+TableRefills3[[#This Row],[quantity_days]]</f>
        <v>45768</v>
      </c>
    </row>
    <row r="2155" spans="1:12" x14ac:dyDescent="0.25">
      <c r="A2155" t="s">
        <v>482</v>
      </c>
      <c r="B2155" t="s">
        <v>3683</v>
      </c>
      <c r="C2155" s="1">
        <v>45791</v>
      </c>
      <c r="D2155" s="9">
        <f t="shared" si="66"/>
        <v>1</v>
      </c>
      <c r="E2155">
        <v>28</v>
      </c>
      <c r="F2155" s="1" t="str">
        <f t="shared" si="67"/>
        <v/>
      </c>
      <c r="G2155" s="1" t="str">
        <f>IF(TableRefills3[[#This Row],[prev_refill_days]]="","",TableRefills3[[#This Row],[prev_refill_days]]+TableRefills3[[#This Row],[quantity_days]])</f>
        <v/>
      </c>
      <c r="H2155" t="str">
        <f>IF(TableRefills3[[#This Row],[prev_refill_end]]="","",TableRefills3[[#This Row],[refill_date]]-TableRefills3[[#This Row],[prev_refill_end]])</f>
        <v/>
      </c>
      <c r="I2155">
        <f>IF(TableRefills3[[#This Row],[gap_days]]="",0,IF(TableRefills3[[#This Row],[gap_days]]&gt;30,1,0))</f>
        <v>0</v>
      </c>
      <c r="J2155">
        <f>_xlfn.MAXIFS(TableRefills3[discountinuation_flag], TableRefills3[patient_id], A2155)</f>
        <v>0</v>
      </c>
      <c r="K2155" s="1">
        <f>_xlfn.MINIFS(C:C,A:A,TableRefills3[[#This Row],[patient_id]])</f>
        <v>45791</v>
      </c>
      <c r="L2155" s="1">
        <f>TableRefills3[[#This Row],[refill_date]]+TableRefills3[[#This Row],[quantity_days]]</f>
        <v>45819</v>
      </c>
    </row>
    <row r="2156" spans="1:12" x14ac:dyDescent="0.25">
      <c r="A2156" t="s">
        <v>482</v>
      </c>
      <c r="B2156" t="s">
        <v>3683</v>
      </c>
      <c r="C2156" s="1">
        <v>45822</v>
      </c>
      <c r="D2156" s="9">
        <f t="shared" si="66"/>
        <v>2</v>
      </c>
      <c r="E2156">
        <v>28</v>
      </c>
      <c r="F2156" s="1">
        <f t="shared" si="67"/>
        <v>45791</v>
      </c>
      <c r="G2156" s="1">
        <f>IF(TableRefills3[[#This Row],[prev_refill_days]]="","",TableRefills3[[#This Row],[prev_refill_days]]+TableRefills3[[#This Row],[quantity_days]])</f>
        <v>45819</v>
      </c>
      <c r="H2156">
        <f>IF(TableRefills3[[#This Row],[prev_refill_end]]="","",TableRefills3[[#This Row],[refill_date]]-TableRefills3[[#This Row],[prev_refill_end]])</f>
        <v>3</v>
      </c>
      <c r="I2156">
        <f>IF(TableRefills3[[#This Row],[gap_days]]="",0,IF(TableRefills3[[#This Row],[gap_days]]&gt;30,1,0))</f>
        <v>0</v>
      </c>
      <c r="J2156">
        <f>_xlfn.MAXIFS(TableRefills3[discountinuation_flag], TableRefills3[patient_id], A2156)</f>
        <v>0</v>
      </c>
      <c r="K2156" s="1">
        <f>_xlfn.MINIFS(C:C,A:A,TableRefills3[[#This Row],[patient_id]])</f>
        <v>45791</v>
      </c>
      <c r="L2156" s="1">
        <f>TableRefills3[[#This Row],[refill_date]]+TableRefills3[[#This Row],[quantity_days]]</f>
        <v>45850</v>
      </c>
    </row>
    <row r="2157" spans="1:12" x14ac:dyDescent="0.25">
      <c r="A2157" t="s">
        <v>482</v>
      </c>
      <c r="B2157" t="s">
        <v>3683</v>
      </c>
      <c r="C2157" s="1">
        <v>45853</v>
      </c>
      <c r="D2157" s="9">
        <f t="shared" si="66"/>
        <v>3</v>
      </c>
      <c r="E2157">
        <v>28</v>
      </c>
      <c r="F2157" s="1">
        <f t="shared" si="67"/>
        <v>45822</v>
      </c>
      <c r="G2157" s="1">
        <f>IF(TableRefills3[[#This Row],[prev_refill_days]]="","",TableRefills3[[#This Row],[prev_refill_days]]+TableRefills3[[#This Row],[quantity_days]])</f>
        <v>45850</v>
      </c>
      <c r="H2157">
        <f>IF(TableRefills3[[#This Row],[prev_refill_end]]="","",TableRefills3[[#This Row],[refill_date]]-TableRefills3[[#This Row],[prev_refill_end]])</f>
        <v>3</v>
      </c>
      <c r="I2157">
        <f>IF(TableRefills3[[#This Row],[gap_days]]="",0,IF(TableRefills3[[#This Row],[gap_days]]&gt;30,1,0))</f>
        <v>0</v>
      </c>
      <c r="J2157">
        <f>_xlfn.MAXIFS(TableRefills3[discountinuation_flag], TableRefills3[patient_id], A2157)</f>
        <v>0</v>
      </c>
      <c r="K2157" s="1">
        <f>_xlfn.MINIFS(C:C,A:A,TableRefills3[[#This Row],[patient_id]])</f>
        <v>45791</v>
      </c>
      <c r="L2157" s="1">
        <f>TableRefills3[[#This Row],[refill_date]]+TableRefills3[[#This Row],[quantity_days]]</f>
        <v>45881</v>
      </c>
    </row>
    <row r="2158" spans="1:12" x14ac:dyDescent="0.25">
      <c r="A2158" t="s">
        <v>482</v>
      </c>
      <c r="B2158" t="s">
        <v>3683</v>
      </c>
      <c r="C2158" s="1">
        <v>45884</v>
      </c>
      <c r="D2158" s="9">
        <f t="shared" si="66"/>
        <v>4</v>
      </c>
      <c r="E2158">
        <v>28</v>
      </c>
      <c r="F2158" s="1">
        <f t="shared" si="67"/>
        <v>45853</v>
      </c>
      <c r="G2158" s="1">
        <f>IF(TableRefills3[[#This Row],[prev_refill_days]]="","",TableRefills3[[#This Row],[prev_refill_days]]+TableRefills3[[#This Row],[quantity_days]])</f>
        <v>45881</v>
      </c>
      <c r="H2158">
        <f>IF(TableRefills3[[#This Row],[prev_refill_end]]="","",TableRefills3[[#This Row],[refill_date]]-TableRefills3[[#This Row],[prev_refill_end]])</f>
        <v>3</v>
      </c>
      <c r="I2158">
        <f>IF(TableRefills3[[#This Row],[gap_days]]="",0,IF(TableRefills3[[#This Row],[gap_days]]&gt;30,1,0))</f>
        <v>0</v>
      </c>
      <c r="J2158">
        <f>_xlfn.MAXIFS(TableRefills3[discountinuation_flag], TableRefills3[patient_id], A2158)</f>
        <v>0</v>
      </c>
      <c r="K2158" s="1">
        <f>_xlfn.MINIFS(C:C,A:A,TableRefills3[[#This Row],[patient_id]])</f>
        <v>45791</v>
      </c>
      <c r="L2158" s="1">
        <f>TableRefills3[[#This Row],[refill_date]]+TableRefills3[[#This Row],[quantity_days]]</f>
        <v>45912</v>
      </c>
    </row>
    <row r="2159" spans="1:12" x14ac:dyDescent="0.25">
      <c r="A2159" t="s">
        <v>482</v>
      </c>
      <c r="B2159" t="s">
        <v>3683</v>
      </c>
      <c r="C2159" s="1">
        <v>45915</v>
      </c>
      <c r="D2159" s="9">
        <f t="shared" si="66"/>
        <v>5</v>
      </c>
      <c r="E2159">
        <v>28</v>
      </c>
      <c r="F2159" s="1">
        <f t="shared" si="67"/>
        <v>45884</v>
      </c>
      <c r="G2159" s="1">
        <f>IF(TableRefills3[[#This Row],[prev_refill_days]]="","",TableRefills3[[#This Row],[prev_refill_days]]+TableRefills3[[#This Row],[quantity_days]])</f>
        <v>45912</v>
      </c>
      <c r="H2159">
        <f>IF(TableRefills3[[#This Row],[prev_refill_end]]="","",TableRefills3[[#This Row],[refill_date]]-TableRefills3[[#This Row],[prev_refill_end]])</f>
        <v>3</v>
      </c>
      <c r="I2159">
        <f>IF(TableRefills3[[#This Row],[gap_days]]="",0,IF(TableRefills3[[#This Row],[gap_days]]&gt;30,1,0))</f>
        <v>0</v>
      </c>
      <c r="J2159">
        <f>_xlfn.MAXIFS(TableRefills3[discountinuation_flag], TableRefills3[patient_id], A2159)</f>
        <v>0</v>
      </c>
      <c r="K2159" s="1">
        <f>_xlfn.MINIFS(C:C,A:A,TableRefills3[[#This Row],[patient_id]])</f>
        <v>45791</v>
      </c>
      <c r="L2159" s="1">
        <f>TableRefills3[[#This Row],[refill_date]]+TableRefills3[[#This Row],[quantity_days]]</f>
        <v>45943</v>
      </c>
    </row>
    <row r="2160" spans="1:12" x14ac:dyDescent="0.25">
      <c r="A2160" t="s">
        <v>483</v>
      </c>
      <c r="B2160" t="s">
        <v>3689</v>
      </c>
      <c r="C2160" s="1">
        <v>45752</v>
      </c>
      <c r="D2160" s="9">
        <f t="shared" si="66"/>
        <v>1</v>
      </c>
      <c r="E2160">
        <v>21</v>
      </c>
      <c r="F2160" s="1" t="str">
        <f t="shared" si="67"/>
        <v/>
      </c>
      <c r="G2160" s="1" t="str">
        <f>IF(TableRefills3[[#This Row],[prev_refill_days]]="","",TableRefills3[[#This Row],[prev_refill_days]]+TableRefills3[[#This Row],[quantity_days]])</f>
        <v/>
      </c>
      <c r="H2160" t="str">
        <f>IF(TableRefills3[[#This Row],[prev_refill_end]]="","",TableRefills3[[#This Row],[refill_date]]-TableRefills3[[#This Row],[prev_refill_end]])</f>
        <v/>
      </c>
      <c r="I2160">
        <f>IF(TableRefills3[[#This Row],[gap_days]]="",0,IF(TableRefills3[[#This Row],[gap_days]]&gt;30,1,0))</f>
        <v>0</v>
      </c>
      <c r="J2160">
        <f>_xlfn.MAXIFS(TableRefills3[discountinuation_flag], TableRefills3[patient_id], A2160)</f>
        <v>0</v>
      </c>
      <c r="K2160" s="1">
        <f>_xlfn.MINIFS(C:C,A:A,TableRefills3[[#This Row],[patient_id]])</f>
        <v>45752</v>
      </c>
      <c r="L2160" s="1">
        <f>TableRefills3[[#This Row],[refill_date]]+TableRefills3[[#This Row],[quantity_days]]</f>
        <v>45773</v>
      </c>
    </row>
    <row r="2161" spans="1:12" x14ac:dyDescent="0.25">
      <c r="A2161" t="s">
        <v>483</v>
      </c>
      <c r="B2161" t="s">
        <v>3689</v>
      </c>
      <c r="C2161" s="1">
        <v>45775</v>
      </c>
      <c r="D2161" s="9">
        <f t="shared" si="66"/>
        <v>2</v>
      </c>
      <c r="E2161">
        <v>21</v>
      </c>
      <c r="F2161" s="1">
        <f t="shared" si="67"/>
        <v>45752</v>
      </c>
      <c r="G2161" s="1">
        <f>IF(TableRefills3[[#This Row],[prev_refill_days]]="","",TableRefills3[[#This Row],[prev_refill_days]]+TableRefills3[[#This Row],[quantity_days]])</f>
        <v>45773</v>
      </c>
      <c r="H2161">
        <f>IF(TableRefills3[[#This Row],[prev_refill_end]]="","",TableRefills3[[#This Row],[refill_date]]-TableRefills3[[#This Row],[prev_refill_end]])</f>
        <v>2</v>
      </c>
      <c r="I2161">
        <f>IF(TableRefills3[[#This Row],[gap_days]]="",0,IF(TableRefills3[[#This Row],[gap_days]]&gt;30,1,0))</f>
        <v>0</v>
      </c>
      <c r="J2161">
        <f>_xlfn.MAXIFS(TableRefills3[discountinuation_flag], TableRefills3[patient_id], A2161)</f>
        <v>0</v>
      </c>
      <c r="K2161" s="1">
        <f>_xlfn.MINIFS(C:C,A:A,TableRefills3[[#This Row],[patient_id]])</f>
        <v>45752</v>
      </c>
      <c r="L2161" s="1">
        <f>TableRefills3[[#This Row],[refill_date]]+TableRefills3[[#This Row],[quantity_days]]</f>
        <v>45796</v>
      </c>
    </row>
    <row r="2162" spans="1:12" x14ac:dyDescent="0.25">
      <c r="A2162" t="s">
        <v>483</v>
      </c>
      <c r="B2162" t="s">
        <v>3689</v>
      </c>
      <c r="C2162" s="1">
        <v>45799</v>
      </c>
      <c r="D2162" s="9">
        <f t="shared" si="66"/>
        <v>3</v>
      </c>
      <c r="E2162">
        <v>21</v>
      </c>
      <c r="F2162" s="1">
        <f t="shared" si="67"/>
        <v>45775</v>
      </c>
      <c r="G2162" s="1">
        <f>IF(TableRefills3[[#This Row],[prev_refill_days]]="","",TableRefills3[[#This Row],[prev_refill_days]]+TableRefills3[[#This Row],[quantity_days]])</f>
        <v>45796</v>
      </c>
      <c r="H2162">
        <f>IF(TableRefills3[[#This Row],[prev_refill_end]]="","",TableRefills3[[#This Row],[refill_date]]-TableRefills3[[#This Row],[prev_refill_end]])</f>
        <v>3</v>
      </c>
      <c r="I2162">
        <f>IF(TableRefills3[[#This Row],[gap_days]]="",0,IF(TableRefills3[[#This Row],[gap_days]]&gt;30,1,0))</f>
        <v>0</v>
      </c>
      <c r="J2162">
        <f>_xlfn.MAXIFS(TableRefills3[discountinuation_flag], TableRefills3[patient_id], A2162)</f>
        <v>0</v>
      </c>
      <c r="K2162" s="1">
        <f>_xlfn.MINIFS(C:C,A:A,TableRefills3[[#This Row],[patient_id]])</f>
        <v>45752</v>
      </c>
      <c r="L2162" s="1">
        <f>TableRefills3[[#This Row],[refill_date]]+TableRefills3[[#This Row],[quantity_days]]</f>
        <v>45820</v>
      </c>
    </row>
    <row r="2163" spans="1:12" x14ac:dyDescent="0.25">
      <c r="A2163" t="s">
        <v>483</v>
      </c>
      <c r="B2163" t="s">
        <v>3689</v>
      </c>
      <c r="C2163" s="1">
        <v>45817</v>
      </c>
      <c r="D2163" s="9">
        <f t="shared" si="66"/>
        <v>4</v>
      </c>
      <c r="E2163">
        <v>21</v>
      </c>
      <c r="F2163" s="1">
        <f t="shared" si="67"/>
        <v>45799</v>
      </c>
      <c r="G2163" s="1">
        <f>IF(TableRefills3[[#This Row],[prev_refill_days]]="","",TableRefills3[[#This Row],[prev_refill_days]]+TableRefills3[[#This Row],[quantity_days]])</f>
        <v>45820</v>
      </c>
      <c r="H2163">
        <f>IF(TableRefills3[[#This Row],[prev_refill_end]]="","",TableRefills3[[#This Row],[refill_date]]-TableRefills3[[#This Row],[prev_refill_end]])</f>
        <v>-3</v>
      </c>
      <c r="I2163">
        <f>IF(TableRefills3[[#This Row],[gap_days]]="",0,IF(TableRefills3[[#This Row],[gap_days]]&gt;30,1,0))</f>
        <v>0</v>
      </c>
      <c r="J2163">
        <f>_xlfn.MAXIFS(TableRefills3[discountinuation_flag], TableRefills3[patient_id], A2163)</f>
        <v>0</v>
      </c>
      <c r="K2163" s="1">
        <f>_xlfn.MINIFS(C:C,A:A,TableRefills3[[#This Row],[patient_id]])</f>
        <v>45752</v>
      </c>
      <c r="L2163" s="1">
        <f>TableRefills3[[#This Row],[refill_date]]+TableRefills3[[#This Row],[quantity_days]]</f>
        <v>45838</v>
      </c>
    </row>
    <row r="2164" spans="1:12" x14ac:dyDescent="0.25">
      <c r="A2164" t="s">
        <v>483</v>
      </c>
      <c r="B2164" t="s">
        <v>3689</v>
      </c>
      <c r="C2164" s="1">
        <v>45840</v>
      </c>
      <c r="D2164" s="9">
        <f t="shared" si="66"/>
        <v>5</v>
      </c>
      <c r="E2164">
        <v>21</v>
      </c>
      <c r="F2164" s="1">
        <f t="shared" si="67"/>
        <v>45817</v>
      </c>
      <c r="G2164" s="1">
        <f>IF(TableRefills3[[#This Row],[prev_refill_days]]="","",TableRefills3[[#This Row],[prev_refill_days]]+TableRefills3[[#This Row],[quantity_days]])</f>
        <v>45838</v>
      </c>
      <c r="H2164">
        <f>IF(TableRefills3[[#This Row],[prev_refill_end]]="","",TableRefills3[[#This Row],[refill_date]]-TableRefills3[[#This Row],[prev_refill_end]])</f>
        <v>2</v>
      </c>
      <c r="I2164">
        <f>IF(TableRefills3[[#This Row],[gap_days]]="",0,IF(TableRefills3[[#This Row],[gap_days]]&gt;30,1,0))</f>
        <v>0</v>
      </c>
      <c r="J2164">
        <f>_xlfn.MAXIFS(TableRefills3[discountinuation_flag], TableRefills3[patient_id], A2164)</f>
        <v>0</v>
      </c>
      <c r="K2164" s="1">
        <f>_xlfn.MINIFS(C:C,A:A,TableRefills3[[#This Row],[patient_id]])</f>
        <v>45752</v>
      </c>
      <c r="L2164" s="1">
        <f>TableRefills3[[#This Row],[refill_date]]+TableRefills3[[#This Row],[quantity_days]]</f>
        <v>45861</v>
      </c>
    </row>
    <row r="2165" spans="1:12" x14ac:dyDescent="0.25">
      <c r="A2165" t="s">
        <v>483</v>
      </c>
      <c r="B2165" t="s">
        <v>3689</v>
      </c>
      <c r="C2165" s="1">
        <v>45859</v>
      </c>
      <c r="D2165" s="9">
        <f t="shared" si="66"/>
        <v>6</v>
      </c>
      <c r="E2165">
        <v>21</v>
      </c>
      <c r="F2165" s="1">
        <f t="shared" si="67"/>
        <v>45840</v>
      </c>
      <c r="G2165" s="1">
        <f>IF(TableRefills3[[#This Row],[prev_refill_days]]="","",TableRefills3[[#This Row],[prev_refill_days]]+TableRefills3[[#This Row],[quantity_days]])</f>
        <v>45861</v>
      </c>
      <c r="H2165">
        <f>IF(TableRefills3[[#This Row],[prev_refill_end]]="","",TableRefills3[[#This Row],[refill_date]]-TableRefills3[[#This Row],[prev_refill_end]])</f>
        <v>-2</v>
      </c>
      <c r="I2165">
        <f>IF(TableRefills3[[#This Row],[gap_days]]="",0,IF(TableRefills3[[#This Row],[gap_days]]&gt;30,1,0))</f>
        <v>0</v>
      </c>
      <c r="J2165">
        <f>_xlfn.MAXIFS(TableRefills3[discountinuation_flag], TableRefills3[patient_id], A2165)</f>
        <v>0</v>
      </c>
      <c r="K2165" s="1">
        <f>_xlfn.MINIFS(C:C,A:A,TableRefills3[[#This Row],[patient_id]])</f>
        <v>45752</v>
      </c>
      <c r="L2165" s="1">
        <f>TableRefills3[[#This Row],[refill_date]]+TableRefills3[[#This Row],[quantity_days]]</f>
        <v>45880</v>
      </c>
    </row>
    <row r="2166" spans="1:12" x14ac:dyDescent="0.25">
      <c r="A2166" t="s">
        <v>484</v>
      </c>
      <c r="B2166" t="s">
        <v>3696</v>
      </c>
      <c r="C2166" s="1">
        <v>45836</v>
      </c>
      <c r="D2166" s="9">
        <f t="shared" si="66"/>
        <v>1</v>
      </c>
      <c r="E2166">
        <v>21</v>
      </c>
      <c r="F2166" s="1" t="str">
        <f t="shared" si="67"/>
        <v/>
      </c>
      <c r="G2166" s="1" t="str">
        <f>IF(TableRefills3[[#This Row],[prev_refill_days]]="","",TableRefills3[[#This Row],[prev_refill_days]]+TableRefills3[[#This Row],[quantity_days]])</f>
        <v/>
      </c>
      <c r="H2166" t="str">
        <f>IF(TableRefills3[[#This Row],[prev_refill_end]]="","",TableRefills3[[#This Row],[refill_date]]-TableRefills3[[#This Row],[prev_refill_end]])</f>
        <v/>
      </c>
      <c r="I2166">
        <f>IF(TableRefills3[[#This Row],[gap_days]]="",0,IF(TableRefills3[[#This Row],[gap_days]]&gt;30,1,0))</f>
        <v>0</v>
      </c>
      <c r="J2166">
        <f>_xlfn.MAXIFS(TableRefills3[discountinuation_flag], TableRefills3[patient_id], A2166)</f>
        <v>0</v>
      </c>
      <c r="K2166" s="1">
        <f>_xlfn.MINIFS(C:C,A:A,TableRefills3[[#This Row],[patient_id]])</f>
        <v>45836</v>
      </c>
      <c r="L2166" s="1">
        <f>TableRefills3[[#This Row],[refill_date]]+TableRefills3[[#This Row],[quantity_days]]</f>
        <v>45857</v>
      </c>
    </row>
    <row r="2167" spans="1:12" x14ac:dyDescent="0.25">
      <c r="A2167" t="s">
        <v>484</v>
      </c>
      <c r="B2167" t="s">
        <v>3696</v>
      </c>
      <c r="C2167" s="1">
        <v>45856</v>
      </c>
      <c r="D2167" s="9">
        <f t="shared" si="66"/>
        <v>2</v>
      </c>
      <c r="E2167">
        <v>21</v>
      </c>
      <c r="F2167" s="1">
        <f t="shared" si="67"/>
        <v>45836</v>
      </c>
      <c r="G2167" s="1">
        <f>IF(TableRefills3[[#This Row],[prev_refill_days]]="","",TableRefills3[[#This Row],[prev_refill_days]]+TableRefills3[[#This Row],[quantity_days]])</f>
        <v>45857</v>
      </c>
      <c r="H2167">
        <f>IF(TableRefills3[[#This Row],[prev_refill_end]]="","",TableRefills3[[#This Row],[refill_date]]-TableRefills3[[#This Row],[prev_refill_end]])</f>
        <v>-1</v>
      </c>
      <c r="I2167">
        <f>IF(TableRefills3[[#This Row],[gap_days]]="",0,IF(TableRefills3[[#This Row],[gap_days]]&gt;30,1,0))</f>
        <v>0</v>
      </c>
      <c r="J2167">
        <f>_xlfn.MAXIFS(TableRefills3[discountinuation_flag], TableRefills3[patient_id], A2167)</f>
        <v>0</v>
      </c>
      <c r="K2167" s="1">
        <f>_xlfn.MINIFS(C:C,A:A,TableRefills3[[#This Row],[patient_id]])</f>
        <v>45836</v>
      </c>
      <c r="L2167" s="1">
        <f>TableRefills3[[#This Row],[refill_date]]+TableRefills3[[#This Row],[quantity_days]]</f>
        <v>45877</v>
      </c>
    </row>
    <row r="2168" spans="1:12" x14ac:dyDescent="0.25">
      <c r="A2168" t="s">
        <v>484</v>
      </c>
      <c r="B2168" t="s">
        <v>3696</v>
      </c>
      <c r="C2168" s="1">
        <v>45877</v>
      </c>
      <c r="D2168" s="9">
        <f t="shared" si="66"/>
        <v>3</v>
      </c>
      <c r="E2168">
        <v>21</v>
      </c>
      <c r="F2168" s="1">
        <f t="shared" si="67"/>
        <v>45856</v>
      </c>
      <c r="G2168" s="1">
        <f>IF(TableRefills3[[#This Row],[prev_refill_days]]="","",TableRefills3[[#This Row],[prev_refill_days]]+TableRefills3[[#This Row],[quantity_days]])</f>
        <v>45877</v>
      </c>
      <c r="H2168">
        <f>IF(TableRefills3[[#This Row],[prev_refill_end]]="","",TableRefills3[[#This Row],[refill_date]]-TableRefills3[[#This Row],[prev_refill_end]])</f>
        <v>0</v>
      </c>
      <c r="I2168">
        <f>IF(TableRefills3[[#This Row],[gap_days]]="",0,IF(TableRefills3[[#This Row],[gap_days]]&gt;30,1,0))</f>
        <v>0</v>
      </c>
      <c r="J2168">
        <f>_xlfn.MAXIFS(TableRefills3[discountinuation_flag], TableRefills3[patient_id], A2168)</f>
        <v>0</v>
      </c>
      <c r="K2168" s="1">
        <f>_xlfn.MINIFS(C:C,A:A,TableRefills3[[#This Row],[patient_id]])</f>
        <v>45836</v>
      </c>
      <c r="L2168" s="1">
        <f>TableRefills3[[#This Row],[refill_date]]+TableRefills3[[#This Row],[quantity_days]]</f>
        <v>45898</v>
      </c>
    </row>
    <row r="2169" spans="1:12" x14ac:dyDescent="0.25">
      <c r="A2169" t="s">
        <v>484</v>
      </c>
      <c r="B2169" t="s">
        <v>3696</v>
      </c>
      <c r="C2169" s="1">
        <v>45898</v>
      </c>
      <c r="D2169" s="9">
        <f t="shared" si="66"/>
        <v>4</v>
      </c>
      <c r="E2169">
        <v>21</v>
      </c>
      <c r="F2169" s="1">
        <f t="shared" si="67"/>
        <v>45877</v>
      </c>
      <c r="G2169" s="1">
        <f>IF(TableRefills3[[#This Row],[prev_refill_days]]="","",TableRefills3[[#This Row],[prev_refill_days]]+TableRefills3[[#This Row],[quantity_days]])</f>
        <v>45898</v>
      </c>
      <c r="H2169">
        <f>IF(TableRefills3[[#This Row],[prev_refill_end]]="","",TableRefills3[[#This Row],[refill_date]]-TableRefills3[[#This Row],[prev_refill_end]])</f>
        <v>0</v>
      </c>
      <c r="I2169">
        <f>IF(TableRefills3[[#This Row],[gap_days]]="",0,IF(TableRefills3[[#This Row],[gap_days]]&gt;30,1,0))</f>
        <v>0</v>
      </c>
      <c r="J2169">
        <f>_xlfn.MAXIFS(TableRefills3[discountinuation_flag], TableRefills3[patient_id], A2169)</f>
        <v>0</v>
      </c>
      <c r="K2169" s="1">
        <f>_xlfn.MINIFS(C:C,A:A,TableRefills3[[#This Row],[patient_id]])</f>
        <v>45836</v>
      </c>
      <c r="L2169" s="1">
        <f>TableRefills3[[#This Row],[refill_date]]+TableRefills3[[#This Row],[quantity_days]]</f>
        <v>45919</v>
      </c>
    </row>
    <row r="2170" spans="1:12" x14ac:dyDescent="0.25">
      <c r="A2170" t="s">
        <v>485</v>
      </c>
      <c r="B2170" t="s">
        <v>3701</v>
      </c>
      <c r="C2170" s="1">
        <v>45767</v>
      </c>
      <c r="D2170" s="9">
        <f t="shared" si="66"/>
        <v>1</v>
      </c>
      <c r="E2170">
        <v>30</v>
      </c>
      <c r="F2170" s="1" t="str">
        <f t="shared" si="67"/>
        <v/>
      </c>
      <c r="G2170" s="1" t="str">
        <f>IF(TableRefills3[[#This Row],[prev_refill_days]]="","",TableRefills3[[#This Row],[prev_refill_days]]+TableRefills3[[#This Row],[quantity_days]])</f>
        <v/>
      </c>
      <c r="H2170" t="str">
        <f>IF(TableRefills3[[#This Row],[prev_refill_end]]="","",TableRefills3[[#This Row],[refill_date]]-TableRefills3[[#This Row],[prev_refill_end]])</f>
        <v/>
      </c>
      <c r="I2170">
        <f>IF(TableRefills3[[#This Row],[gap_days]]="",0,IF(TableRefills3[[#This Row],[gap_days]]&gt;30,1,0))</f>
        <v>0</v>
      </c>
      <c r="J2170">
        <f>_xlfn.MAXIFS(TableRefills3[discountinuation_flag], TableRefills3[patient_id], A2170)</f>
        <v>0</v>
      </c>
      <c r="K2170" s="1">
        <f>_xlfn.MINIFS(C:C,A:A,TableRefills3[[#This Row],[patient_id]])</f>
        <v>45767</v>
      </c>
      <c r="L2170" s="1">
        <f>TableRefills3[[#This Row],[refill_date]]+TableRefills3[[#This Row],[quantity_days]]</f>
        <v>45797</v>
      </c>
    </row>
    <row r="2171" spans="1:12" x14ac:dyDescent="0.25">
      <c r="A2171" t="s">
        <v>485</v>
      </c>
      <c r="B2171" t="s">
        <v>3701</v>
      </c>
      <c r="C2171" s="1">
        <v>45800</v>
      </c>
      <c r="D2171" s="9">
        <f t="shared" si="66"/>
        <v>2</v>
      </c>
      <c r="E2171">
        <v>30</v>
      </c>
      <c r="F2171" s="1">
        <f t="shared" si="67"/>
        <v>45767</v>
      </c>
      <c r="G2171" s="1">
        <f>IF(TableRefills3[[#This Row],[prev_refill_days]]="","",TableRefills3[[#This Row],[prev_refill_days]]+TableRefills3[[#This Row],[quantity_days]])</f>
        <v>45797</v>
      </c>
      <c r="H2171">
        <f>IF(TableRefills3[[#This Row],[prev_refill_end]]="","",TableRefills3[[#This Row],[refill_date]]-TableRefills3[[#This Row],[prev_refill_end]])</f>
        <v>3</v>
      </c>
      <c r="I2171">
        <f>IF(TableRefills3[[#This Row],[gap_days]]="",0,IF(TableRefills3[[#This Row],[gap_days]]&gt;30,1,0))</f>
        <v>0</v>
      </c>
      <c r="J2171">
        <f>_xlfn.MAXIFS(TableRefills3[discountinuation_flag], TableRefills3[patient_id], A2171)</f>
        <v>0</v>
      </c>
      <c r="K2171" s="1">
        <f>_xlfn.MINIFS(C:C,A:A,TableRefills3[[#This Row],[patient_id]])</f>
        <v>45767</v>
      </c>
      <c r="L2171" s="1">
        <f>TableRefills3[[#This Row],[refill_date]]+TableRefills3[[#This Row],[quantity_days]]</f>
        <v>45830</v>
      </c>
    </row>
    <row r="2172" spans="1:12" x14ac:dyDescent="0.25">
      <c r="A2172" t="s">
        <v>485</v>
      </c>
      <c r="B2172" t="s">
        <v>3701</v>
      </c>
      <c r="C2172" s="1">
        <v>45830</v>
      </c>
      <c r="D2172" s="9">
        <f t="shared" si="66"/>
        <v>3</v>
      </c>
      <c r="E2172">
        <v>30</v>
      </c>
      <c r="F2172" s="1">
        <f t="shared" si="67"/>
        <v>45800</v>
      </c>
      <c r="G2172" s="1">
        <f>IF(TableRefills3[[#This Row],[prev_refill_days]]="","",TableRefills3[[#This Row],[prev_refill_days]]+TableRefills3[[#This Row],[quantity_days]])</f>
        <v>45830</v>
      </c>
      <c r="H2172">
        <f>IF(TableRefills3[[#This Row],[prev_refill_end]]="","",TableRefills3[[#This Row],[refill_date]]-TableRefills3[[#This Row],[prev_refill_end]])</f>
        <v>0</v>
      </c>
      <c r="I2172">
        <f>IF(TableRefills3[[#This Row],[gap_days]]="",0,IF(TableRefills3[[#This Row],[gap_days]]&gt;30,1,0))</f>
        <v>0</v>
      </c>
      <c r="J2172">
        <f>_xlfn.MAXIFS(TableRefills3[discountinuation_flag], TableRefills3[patient_id], A2172)</f>
        <v>0</v>
      </c>
      <c r="K2172" s="1">
        <f>_xlfn.MINIFS(C:C,A:A,TableRefills3[[#This Row],[patient_id]])</f>
        <v>45767</v>
      </c>
      <c r="L2172" s="1">
        <f>TableRefills3[[#This Row],[refill_date]]+TableRefills3[[#This Row],[quantity_days]]</f>
        <v>45860</v>
      </c>
    </row>
    <row r="2173" spans="1:12" x14ac:dyDescent="0.25">
      <c r="A2173" t="s">
        <v>485</v>
      </c>
      <c r="B2173" t="s">
        <v>3701</v>
      </c>
      <c r="C2173" s="1">
        <v>45861</v>
      </c>
      <c r="D2173" s="9">
        <f t="shared" si="66"/>
        <v>4</v>
      </c>
      <c r="E2173">
        <v>30</v>
      </c>
      <c r="F2173" s="1">
        <f t="shared" si="67"/>
        <v>45830</v>
      </c>
      <c r="G2173" s="1">
        <f>IF(TableRefills3[[#This Row],[prev_refill_days]]="","",TableRefills3[[#This Row],[prev_refill_days]]+TableRefills3[[#This Row],[quantity_days]])</f>
        <v>45860</v>
      </c>
      <c r="H2173">
        <f>IF(TableRefills3[[#This Row],[prev_refill_end]]="","",TableRefills3[[#This Row],[refill_date]]-TableRefills3[[#This Row],[prev_refill_end]])</f>
        <v>1</v>
      </c>
      <c r="I2173">
        <f>IF(TableRefills3[[#This Row],[gap_days]]="",0,IF(TableRefills3[[#This Row],[gap_days]]&gt;30,1,0))</f>
        <v>0</v>
      </c>
      <c r="J2173">
        <f>_xlfn.MAXIFS(TableRefills3[discountinuation_flag], TableRefills3[patient_id], A2173)</f>
        <v>0</v>
      </c>
      <c r="K2173" s="1">
        <f>_xlfn.MINIFS(C:C,A:A,TableRefills3[[#This Row],[patient_id]])</f>
        <v>45767</v>
      </c>
      <c r="L2173" s="1">
        <f>TableRefills3[[#This Row],[refill_date]]+TableRefills3[[#This Row],[quantity_days]]</f>
        <v>45891</v>
      </c>
    </row>
    <row r="2174" spans="1:12" x14ac:dyDescent="0.25">
      <c r="A2174" t="s">
        <v>485</v>
      </c>
      <c r="B2174" t="s">
        <v>3701</v>
      </c>
      <c r="C2174" s="1">
        <v>45892</v>
      </c>
      <c r="D2174" s="9">
        <f t="shared" si="66"/>
        <v>5</v>
      </c>
      <c r="E2174">
        <v>30</v>
      </c>
      <c r="F2174" s="1">
        <f t="shared" si="67"/>
        <v>45861</v>
      </c>
      <c r="G2174" s="1">
        <f>IF(TableRefills3[[#This Row],[prev_refill_days]]="","",TableRefills3[[#This Row],[prev_refill_days]]+TableRefills3[[#This Row],[quantity_days]])</f>
        <v>45891</v>
      </c>
      <c r="H2174">
        <f>IF(TableRefills3[[#This Row],[prev_refill_end]]="","",TableRefills3[[#This Row],[refill_date]]-TableRefills3[[#This Row],[prev_refill_end]])</f>
        <v>1</v>
      </c>
      <c r="I2174">
        <f>IF(TableRefills3[[#This Row],[gap_days]]="",0,IF(TableRefills3[[#This Row],[gap_days]]&gt;30,1,0))</f>
        <v>0</v>
      </c>
      <c r="J2174">
        <f>_xlfn.MAXIFS(TableRefills3[discountinuation_flag], TableRefills3[patient_id], A2174)</f>
        <v>0</v>
      </c>
      <c r="K2174" s="1">
        <f>_xlfn.MINIFS(C:C,A:A,TableRefills3[[#This Row],[patient_id]])</f>
        <v>45767</v>
      </c>
      <c r="L2174" s="1">
        <f>TableRefills3[[#This Row],[refill_date]]+TableRefills3[[#This Row],[quantity_days]]</f>
        <v>45922</v>
      </c>
    </row>
    <row r="2175" spans="1:12" x14ac:dyDescent="0.25">
      <c r="A2175" t="s">
        <v>486</v>
      </c>
      <c r="B2175" t="s">
        <v>3707</v>
      </c>
      <c r="C2175" s="1">
        <v>45781</v>
      </c>
      <c r="D2175" s="9">
        <f t="shared" si="66"/>
        <v>1</v>
      </c>
      <c r="E2175">
        <v>30</v>
      </c>
      <c r="F2175" s="1" t="str">
        <f t="shared" si="67"/>
        <v/>
      </c>
      <c r="G2175" s="1" t="str">
        <f>IF(TableRefills3[[#This Row],[prev_refill_days]]="","",TableRefills3[[#This Row],[prev_refill_days]]+TableRefills3[[#This Row],[quantity_days]])</f>
        <v/>
      </c>
      <c r="H2175" t="str">
        <f>IF(TableRefills3[[#This Row],[prev_refill_end]]="","",TableRefills3[[#This Row],[refill_date]]-TableRefills3[[#This Row],[prev_refill_end]])</f>
        <v/>
      </c>
      <c r="I2175">
        <f>IF(TableRefills3[[#This Row],[gap_days]]="",0,IF(TableRefills3[[#This Row],[gap_days]]&gt;30,1,0))</f>
        <v>0</v>
      </c>
      <c r="J2175">
        <f>_xlfn.MAXIFS(TableRefills3[discountinuation_flag], TableRefills3[patient_id], A2175)</f>
        <v>0</v>
      </c>
      <c r="K2175" s="1">
        <f>_xlfn.MINIFS(C:C,A:A,TableRefills3[[#This Row],[patient_id]])</f>
        <v>45781</v>
      </c>
      <c r="L2175" s="1">
        <f>TableRefills3[[#This Row],[refill_date]]+TableRefills3[[#This Row],[quantity_days]]</f>
        <v>45811</v>
      </c>
    </row>
    <row r="2176" spans="1:12" x14ac:dyDescent="0.25">
      <c r="A2176" t="s">
        <v>486</v>
      </c>
      <c r="B2176" t="s">
        <v>3707</v>
      </c>
      <c r="C2176" s="1">
        <v>45808</v>
      </c>
      <c r="D2176" s="9">
        <f t="shared" si="66"/>
        <v>2</v>
      </c>
      <c r="E2176">
        <v>30</v>
      </c>
      <c r="F2176" s="1">
        <f t="shared" si="67"/>
        <v>45781</v>
      </c>
      <c r="G2176" s="1">
        <f>IF(TableRefills3[[#This Row],[prev_refill_days]]="","",TableRefills3[[#This Row],[prev_refill_days]]+TableRefills3[[#This Row],[quantity_days]])</f>
        <v>45811</v>
      </c>
      <c r="H2176">
        <f>IF(TableRefills3[[#This Row],[prev_refill_end]]="","",TableRefills3[[#This Row],[refill_date]]-TableRefills3[[#This Row],[prev_refill_end]])</f>
        <v>-3</v>
      </c>
      <c r="I2176">
        <f>IF(TableRefills3[[#This Row],[gap_days]]="",0,IF(TableRefills3[[#This Row],[gap_days]]&gt;30,1,0))</f>
        <v>0</v>
      </c>
      <c r="J2176">
        <f>_xlfn.MAXIFS(TableRefills3[discountinuation_flag], TableRefills3[patient_id], A2176)</f>
        <v>0</v>
      </c>
      <c r="K2176" s="1">
        <f>_xlfn.MINIFS(C:C,A:A,TableRefills3[[#This Row],[patient_id]])</f>
        <v>45781</v>
      </c>
      <c r="L2176" s="1">
        <f>TableRefills3[[#This Row],[refill_date]]+TableRefills3[[#This Row],[quantity_days]]</f>
        <v>45838</v>
      </c>
    </row>
    <row r="2177" spans="1:12" x14ac:dyDescent="0.25">
      <c r="A2177" t="s">
        <v>486</v>
      </c>
      <c r="B2177" t="s">
        <v>3707</v>
      </c>
      <c r="C2177" s="1">
        <v>45839</v>
      </c>
      <c r="D2177" s="9">
        <f t="shared" si="66"/>
        <v>3</v>
      </c>
      <c r="E2177">
        <v>30</v>
      </c>
      <c r="F2177" s="1">
        <f t="shared" si="67"/>
        <v>45808</v>
      </c>
      <c r="G2177" s="1">
        <f>IF(TableRefills3[[#This Row],[prev_refill_days]]="","",TableRefills3[[#This Row],[prev_refill_days]]+TableRefills3[[#This Row],[quantity_days]])</f>
        <v>45838</v>
      </c>
      <c r="H2177">
        <f>IF(TableRefills3[[#This Row],[prev_refill_end]]="","",TableRefills3[[#This Row],[refill_date]]-TableRefills3[[#This Row],[prev_refill_end]])</f>
        <v>1</v>
      </c>
      <c r="I2177">
        <f>IF(TableRefills3[[#This Row],[gap_days]]="",0,IF(TableRefills3[[#This Row],[gap_days]]&gt;30,1,0))</f>
        <v>0</v>
      </c>
      <c r="J2177">
        <f>_xlfn.MAXIFS(TableRefills3[discountinuation_flag], TableRefills3[patient_id], A2177)</f>
        <v>0</v>
      </c>
      <c r="K2177" s="1">
        <f>_xlfn.MINIFS(C:C,A:A,TableRefills3[[#This Row],[patient_id]])</f>
        <v>45781</v>
      </c>
      <c r="L2177" s="1">
        <f>TableRefills3[[#This Row],[refill_date]]+TableRefills3[[#This Row],[quantity_days]]</f>
        <v>45869</v>
      </c>
    </row>
    <row r="2178" spans="1:12" x14ac:dyDescent="0.25">
      <c r="A2178" t="s">
        <v>486</v>
      </c>
      <c r="B2178" t="s">
        <v>3707</v>
      </c>
      <c r="C2178" s="1">
        <v>45871</v>
      </c>
      <c r="D2178" s="9">
        <f t="shared" ref="D2178:D2241" si="68">IF(A2178=A2177, D2177+1, 1)</f>
        <v>4</v>
      </c>
      <c r="E2178">
        <v>30</v>
      </c>
      <c r="F2178" s="1">
        <f t="shared" ref="F2178:F2241" si="69">IF(A2177=A2178,C2177,"")</f>
        <v>45839</v>
      </c>
      <c r="G2178" s="1">
        <f>IF(TableRefills3[[#This Row],[prev_refill_days]]="","",TableRefills3[[#This Row],[prev_refill_days]]+TableRefills3[[#This Row],[quantity_days]])</f>
        <v>45869</v>
      </c>
      <c r="H2178">
        <f>IF(TableRefills3[[#This Row],[prev_refill_end]]="","",TableRefills3[[#This Row],[refill_date]]-TableRefills3[[#This Row],[prev_refill_end]])</f>
        <v>2</v>
      </c>
      <c r="I2178">
        <f>IF(TableRefills3[[#This Row],[gap_days]]="",0,IF(TableRefills3[[#This Row],[gap_days]]&gt;30,1,0))</f>
        <v>0</v>
      </c>
      <c r="J2178">
        <f>_xlfn.MAXIFS(TableRefills3[discountinuation_flag], TableRefills3[patient_id], A2178)</f>
        <v>0</v>
      </c>
      <c r="K2178" s="1">
        <f>_xlfn.MINIFS(C:C,A:A,TableRefills3[[#This Row],[patient_id]])</f>
        <v>45781</v>
      </c>
      <c r="L2178" s="1">
        <f>TableRefills3[[#This Row],[refill_date]]+TableRefills3[[#This Row],[quantity_days]]</f>
        <v>45901</v>
      </c>
    </row>
    <row r="2179" spans="1:12" x14ac:dyDescent="0.25">
      <c r="A2179" t="s">
        <v>487</v>
      </c>
      <c r="B2179" t="s">
        <v>3712</v>
      </c>
      <c r="C2179" s="1">
        <v>45747</v>
      </c>
      <c r="D2179" s="9">
        <f t="shared" si="68"/>
        <v>1</v>
      </c>
      <c r="E2179">
        <v>28</v>
      </c>
      <c r="F2179" s="1" t="str">
        <f t="shared" si="69"/>
        <v/>
      </c>
      <c r="G2179" s="1" t="str">
        <f>IF(TableRefills3[[#This Row],[prev_refill_days]]="","",TableRefills3[[#This Row],[prev_refill_days]]+TableRefills3[[#This Row],[quantity_days]])</f>
        <v/>
      </c>
      <c r="H2179" t="str">
        <f>IF(TableRefills3[[#This Row],[prev_refill_end]]="","",TableRefills3[[#This Row],[refill_date]]-TableRefills3[[#This Row],[prev_refill_end]])</f>
        <v/>
      </c>
      <c r="I2179">
        <f>IF(TableRefills3[[#This Row],[gap_days]]="",0,IF(TableRefills3[[#This Row],[gap_days]]&gt;30,1,0))</f>
        <v>0</v>
      </c>
      <c r="J2179">
        <f>_xlfn.MAXIFS(TableRefills3[discountinuation_flag], TableRefills3[patient_id], A2179)</f>
        <v>0</v>
      </c>
      <c r="K2179" s="1">
        <f>_xlfn.MINIFS(C:C,A:A,TableRefills3[[#This Row],[patient_id]])</f>
        <v>45747</v>
      </c>
      <c r="L2179" s="1">
        <f>TableRefills3[[#This Row],[refill_date]]+TableRefills3[[#This Row],[quantity_days]]</f>
        <v>45775</v>
      </c>
    </row>
    <row r="2180" spans="1:12" x14ac:dyDescent="0.25">
      <c r="A2180" t="s">
        <v>487</v>
      </c>
      <c r="B2180" t="s">
        <v>3712</v>
      </c>
      <c r="C2180" s="1">
        <v>45778</v>
      </c>
      <c r="D2180" s="9">
        <f t="shared" si="68"/>
        <v>2</v>
      </c>
      <c r="E2180">
        <v>28</v>
      </c>
      <c r="F2180" s="1">
        <f t="shared" si="69"/>
        <v>45747</v>
      </c>
      <c r="G2180" s="1">
        <f>IF(TableRefills3[[#This Row],[prev_refill_days]]="","",TableRefills3[[#This Row],[prev_refill_days]]+TableRefills3[[#This Row],[quantity_days]])</f>
        <v>45775</v>
      </c>
      <c r="H2180">
        <f>IF(TableRefills3[[#This Row],[prev_refill_end]]="","",TableRefills3[[#This Row],[refill_date]]-TableRefills3[[#This Row],[prev_refill_end]])</f>
        <v>3</v>
      </c>
      <c r="I2180">
        <f>IF(TableRefills3[[#This Row],[gap_days]]="",0,IF(TableRefills3[[#This Row],[gap_days]]&gt;30,1,0))</f>
        <v>0</v>
      </c>
      <c r="J2180">
        <f>_xlfn.MAXIFS(TableRefills3[discountinuation_flag], TableRefills3[patient_id], A2180)</f>
        <v>0</v>
      </c>
      <c r="K2180" s="1">
        <f>_xlfn.MINIFS(C:C,A:A,TableRefills3[[#This Row],[patient_id]])</f>
        <v>45747</v>
      </c>
      <c r="L2180" s="1">
        <f>TableRefills3[[#This Row],[refill_date]]+TableRefills3[[#This Row],[quantity_days]]</f>
        <v>45806</v>
      </c>
    </row>
    <row r="2181" spans="1:12" x14ac:dyDescent="0.25">
      <c r="A2181" t="s">
        <v>487</v>
      </c>
      <c r="B2181" t="s">
        <v>3712</v>
      </c>
      <c r="C2181" s="1">
        <v>45805</v>
      </c>
      <c r="D2181" s="9">
        <f t="shared" si="68"/>
        <v>3</v>
      </c>
      <c r="E2181">
        <v>28</v>
      </c>
      <c r="F2181" s="1">
        <f t="shared" si="69"/>
        <v>45778</v>
      </c>
      <c r="G2181" s="1">
        <f>IF(TableRefills3[[#This Row],[prev_refill_days]]="","",TableRefills3[[#This Row],[prev_refill_days]]+TableRefills3[[#This Row],[quantity_days]])</f>
        <v>45806</v>
      </c>
      <c r="H2181">
        <f>IF(TableRefills3[[#This Row],[prev_refill_end]]="","",TableRefills3[[#This Row],[refill_date]]-TableRefills3[[#This Row],[prev_refill_end]])</f>
        <v>-1</v>
      </c>
      <c r="I2181">
        <f>IF(TableRefills3[[#This Row],[gap_days]]="",0,IF(TableRefills3[[#This Row],[gap_days]]&gt;30,1,0))</f>
        <v>0</v>
      </c>
      <c r="J2181">
        <f>_xlfn.MAXIFS(TableRefills3[discountinuation_flag], TableRefills3[patient_id], A2181)</f>
        <v>0</v>
      </c>
      <c r="K2181" s="1">
        <f>_xlfn.MINIFS(C:C,A:A,TableRefills3[[#This Row],[patient_id]])</f>
        <v>45747</v>
      </c>
      <c r="L2181" s="1">
        <f>TableRefills3[[#This Row],[refill_date]]+TableRefills3[[#This Row],[quantity_days]]</f>
        <v>45833</v>
      </c>
    </row>
    <row r="2182" spans="1:12" x14ac:dyDescent="0.25">
      <c r="A2182" t="s">
        <v>488</v>
      </c>
      <c r="B2182" t="s">
        <v>3716</v>
      </c>
      <c r="C2182" s="1">
        <v>45683</v>
      </c>
      <c r="D2182" s="9">
        <f t="shared" si="68"/>
        <v>1</v>
      </c>
      <c r="E2182">
        <v>21</v>
      </c>
      <c r="F2182" s="1" t="str">
        <f t="shared" si="69"/>
        <v/>
      </c>
      <c r="G2182" s="1" t="str">
        <f>IF(TableRefills3[[#This Row],[prev_refill_days]]="","",TableRefills3[[#This Row],[prev_refill_days]]+TableRefills3[[#This Row],[quantity_days]])</f>
        <v/>
      </c>
      <c r="H2182" t="str">
        <f>IF(TableRefills3[[#This Row],[prev_refill_end]]="","",TableRefills3[[#This Row],[refill_date]]-TableRefills3[[#This Row],[prev_refill_end]])</f>
        <v/>
      </c>
      <c r="I2182">
        <f>IF(TableRefills3[[#This Row],[gap_days]]="",0,IF(TableRefills3[[#This Row],[gap_days]]&gt;30,1,0))</f>
        <v>0</v>
      </c>
      <c r="J2182">
        <f>_xlfn.MAXIFS(TableRefills3[discountinuation_flag], TableRefills3[patient_id], A2182)</f>
        <v>0</v>
      </c>
      <c r="K2182" s="1">
        <f>_xlfn.MINIFS(C:C,A:A,TableRefills3[[#This Row],[patient_id]])</f>
        <v>45683</v>
      </c>
      <c r="L2182" s="1">
        <f>TableRefills3[[#This Row],[refill_date]]+TableRefills3[[#This Row],[quantity_days]]</f>
        <v>45704</v>
      </c>
    </row>
    <row r="2183" spans="1:12" x14ac:dyDescent="0.25">
      <c r="A2183" t="s">
        <v>488</v>
      </c>
      <c r="B2183" t="s">
        <v>3716</v>
      </c>
      <c r="C2183" s="1">
        <v>45703</v>
      </c>
      <c r="D2183" s="9">
        <f t="shared" si="68"/>
        <v>2</v>
      </c>
      <c r="E2183">
        <v>21</v>
      </c>
      <c r="F2183" s="1">
        <f t="shared" si="69"/>
        <v>45683</v>
      </c>
      <c r="G2183" s="1">
        <f>IF(TableRefills3[[#This Row],[prev_refill_days]]="","",TableRefills3[[#This Row],[prev_refill_days]]+TableRefills3[[#This Row],[quantity_days]])</f>
        <v>45704</v>
      </c>
      <c r="H2183">
        <f>IF(TableRefills3[[#This Row],[prev_refill_end]]="","",TableRefills3[[#This Row],[refill_date]]-TableRefills3[[#This Row],[prev_refill_end]])</f>
        <v>-1</v>
      </c>
      <c r="I2183">
        <f>IF(TableRefills3[[#This Row],[gap_days]]="",0,IF(TableRefills3[[#This Row],[gap_days]]&gt;30,1,0))</f>
        <v>0</v>
      </c>
      <c r="J2183">
        <f>_xlfn.MAXIFS(TableRefills3[discountinuation_flag], TableRefills3[patient_id], A2183)</f>
        <v>0</v>
      </c>
      <c r="K2183" s="1">
        <f>_xlfn.MINIFS(C:C,A:A,TableRefills3[[#This Row],[patient_id]])</f>
        <v>45683</v>
      </c>
      <c r="L2183" s="1">
        <f>TableRefills3[[#This Row],[refill_date]]+TableRefills3[[#This Row],[quantity_days]]</f>
        <v>45724</v>
      </c>
    </row>
    <row r="2184" spans="1:12" x14ac:dyDescent="0.25">
      <c r="A2184" t="s">
        <v>488</v>
      </c>
      <c r="B2184" t="s">
        <v>3716</v>
      </c>
      <c r="C2184" s="1">
        <v>45723</v>
      </c>
      <c r="D2184" s="9">
        <f t="shared" si="68"/>
        <v>3</v>
      </c>
      <c r="E2184">
        <v>21</v>
      </c>
      <c r="F2184" s="1">
        <f t="shared" si="69"/>
        <v>45703</v>
      </c>
      <c r="G2184" s="1">
        <f>IF(TableRefills3[[#This Row],[prev_refill_days]]="","",TableRefills3[[#This Row],[prev_refill_days]]+TableRefills3[[#This Row],[quantity_days]])</f>
        <v>45724</v>
      </c>
      <c r="H2184">
        <f>IF(TableRefills3[[#This Row],[prev_refill_end]]="","",TableRefills3[[#This Row],[refill_date]]-TableRefills3[[#This Row],[prev_refill_end]])</f>
        <v>-1</v>
      </c>
      <c r="I2184">
        <f>IF(TableRefills3[[#This Row],[gap_days]]="",0,IF(TableRefills3[[#This Row],[gap_days]]&gt;30,1,0))</f>
        <v>0</v>
      </c>
      <c r="J2184">
        <f>_xlfn.MAXIFS(TableRefills3[discountinuation_flag], TableRefills3[patient_id], A2184)</f>
        <v>0</v>
      </c>
      <c r="K2184" s="1">
        <f>_xlfn.MINIFS(C:C,A:A,TableRefills3[[#This Row],[patient_id]])</f>
        <v>45683</v>
      </c>
      <c r="L2184" s="1">
        <f>TableRefills3[[#This Row],[refill_date]]+TableRefills3[[#This Row],[quantity_days]]</f>
        <v>45744</v>
      </c>
    </row>
    <row r="2185" spans="1:12" x14ac:dyDescent="0.25">
      <c r="A2185" t="s">
        <v>489</v>
      </c>
      <c r="B2185" t="s">
        <v>3720</v>
      </c>
      <c r="C2185" s="1">
        <v>45692</v>
      </c>
      <c r="D2185" s="9">
        <f t="shared" si="68"/>
        <v>1</v>
      </c>
      <c r="E2185">
        <v>30</v>
      </c>
      <c r="F2185" s="1" t="str">
        <f t="shared" si="69"/>
        <v/>
      </c>
      <c r="G2185" s="1" t="str">
        <f>IF(TableRefills3[[#This Row],[prev_refill_days]]="","",TableRefills3[[#This Row],[prev_refill_days]]+TableRefills3[[#This Row],[quantity_days]])</f>
        <v/>
      </c>
      <c r="H2185" t="str">
        <f>IF(TableRefills3[[#This Row],[prev_refill_end]]="","",TableRefills3[[#This Row],[refill_date]]-TableRefills3[[#This Row],[prev_refill_end]])</f>
        <v/>
      </c>
      <c r="I2185">
        <f>IF(TableRefills3[[#This Row],[gap_days]]="",0,IF(TableRefills3[[#This Row],[gap_days]]&gt;30,1,0))</f>
        <v>0</v>
      </c>
      <c r="J2185">
        <f>_xlfn.MAXIFS(TableRefills3[discountinuation_flag], TableRefills3[patient_id], A2185)</f>
        <v>0</v>
      </c>
      <c r="K2185" s="1">
        <f>_xlfn.MINIFS(C:C,A:A,TableRefills3[[#This Row],[patient_id]])</f>
        <v>45692</v>
      </c>
      <c r="L2185" s="1">
        <f>TableRefills3[[#This Row],[refill_date]]+TableRefills3[[#This Row],[quantity_days]]</f>
        <v>45722</v>
      </c>
    </row>
    <row r="2186" spans="1:12" x14ac:dyDescent="0.25">
      <c r="A2186" t="s">
        <v>489</v>
      </c>
      <c r="B2186" t="s">
        <v>3720</v>
      </c>
      <c r="C2186" s="1">
        <v>45720</v>
      </c>
      <c r="D2186" s="9">
        <f t="shared" si="68"/>
        <v>2</v>
      </c>
      <c r="E2186">
        <v>30</v>
      </c>
      <c r="F2186" s="1">
        <f t="shared" si="69"/>
        <v>45692</v>
      </c>
      <c r="G2186" s="1">
        <f>IF(TableRefills3[[#This Row],[prev_refill_days]]="","",TableRefills3[[#This Row],[prev_refill_days]]+TableRefills3[[#This Row],[quantity_days]])</f>
        <v>45722</v>
      </c>
      <c r="H2186">
        <f>IF(TableRefills3[[#This Row],[prev_refill_end]]="","",TableRefills3[[#This Row],[refill_date]]-TableRefills3[[#This Row],[prev_refill_end]])</f>
        <v>-2</v>
      </c>
      <c r="I2186">
        <f>IF(TableRefills3[[#This Row],[gap_days]]="",0,IF(TableRefills3[[#This Row],[gap_days]]&gt;30,1,0))</f>
        <v>0</v>
      </c>
      <c r="J2186">
        <f>_xlfn.MAXIFS(TableRefills3[discountinuation_flag], TableRefills3[patient_id], A2186)</f>
        <v>0</v>
      </c>
      <c r="K2186" s="1">
        <f>_xlfn.MINIFS(C:C,A:A,TableRefills3[[#This Row],[patient_id]])</f>
        <v>45692</v>
      </c>
      <c r="L2186" s="1">
        <f>TableRefills3[[#This Row],[refill_date]]+TableRefills3[[#This Row],[quantity_days]]</f>
        <v>45750</v>
      </c>
    </row>
    <row r="2187" spans="1:12" x14ac:dyDescent="0.25">
      <c r="A2187" t="s">
        <v>489</v>
      </c>
      <c r="B2187" t="s">
        <v>3720</v>
      </c>
      <c r="C2187" s="1">
        <v>45747</v>
      </c>
      <c r="D2187" s="9">
        <f t="shared" si="68"/>
        <v>3</v>
      </c>
      <c r="E2187">
        <v>30</v>
      </c>
      <c r="F2187" s="1">
        <f t="shared" si="69"/>
        <v>45720</v>
      </c>
      <c r="G2187" s="1">
        <f>IF(TableRefills3[[#This Row],[prev_refill_days]]="","",TableRefills3[[#This Row],[prev_refill_days]]+TableRefills3[[#This Row],[quantity_days]])</f>
        <v>45750</v>
      </c>
      <c r="H2187">
        <f>IF(TableRefills3[[#This Row],[prev_refill_end]]="","",TableRefills3[[#This Row],[refill_date]]-TableRefills3[[#This Row],[prev_refill_end]])</f>
        <v>-3</v>
      </c>
      <c r="I2187">
        <f>IF(TableRefills3[[#This Row],[gap_days]]="",0,IF(TableRefills3[[#This Row],[gap_days]]&gt;30,1,0))</f>
        <v>0</v>
      </c>
      <c r="J2187">
        <f>_xlfn.MAXIFS(TableRefills3[discountinuation_flag], TableRefills3[patient_id], A2187)</f>
        <v>0</v>
      </c>
      <c r="K2187" s="1">
        <f>_xlfn.MINIFS(C:C,A:A,TableRefills3[[#This Row],[patient_id]])</f>
        <v>45692</v>
      </c>
      <c r="L2187" s="1">
        <f>TableRefills3[[#This Row],[refill_date]]+TableRefills3[[#This Row],[quantity_days]]</f>
        <v>45777</v>
      </c>
    </row>
    <row r="2188" spans="1:12" x14ac:dyDescent="0.25">
      <c r="A2188" t="s">
        <v>489</v>
      </c>
      <c r="B2188" t="s">
        <v>3720</v>
      </c>
      <c r="C2188" s="1">
        <v>45774</v>
      </c>
      <c r="D2188" s="9">
        <f t="shared" si="68"/>
        <v>4</v>
      </c>
      <c r="E2188">
        <v>30</v>
      </c>
      <c r="F2188" s="1">
        <f t="shared" si="69"/>
        <v>45747</v>
      </c>
      <c r="G2188" s="1">
        <f>IF(TableRefills3[[#This Row],[prev_refill_days]]="","",TableRefills3[[#This Row],[prev_refill_days]]+TableRefills3[[#This Row],[quantity_days]])</f>
        <v>45777</v>
      </c>
      <c r="H2188">
        <f>IF(TableRefills3[[#This Row],[prev_refill_end]]="","",TableRefills3[[#This Row],[refill_date]]-TableRefills3[[#This Row],[prev_refill_end]])</f>
        <v>-3</v>
      </c>
      <c r="I2188">
        <f>IF(TableRefills3[[#This Row],[gap_days]]="",0,IF(TableRefills3[[#This Row],[gap_days]]&gt;30,1,0))</f>
        <v>0</v>
      </c>
      <c r="J2188">
        <f>_xlfn.MAXIFS(TableRefills3[discountinuation_flag], TableRefills3[patient_id], A2188)</f>
        <v>0</v>
      </c>
      <c r="K2188" s="1">
        <f>_xlfn.MINIFS(C:C,A:A,TableRefills3[[#This Row],[patient_id]])</f>
        <v>45692</v>
      </c>
      <c r="L2188" s="1">
        <f>TableRefills3[[#This Row],[refill_date]]+TableRefills3[[#This Row],[quantity_days]]</f>
        <v>45804</v>
      </c>
    </row>
    <row r="2189" spans="1:12" x14ac:dyDescent="0.25">
      <c r="A2189" t="s">
        <v>489</v>
      </c>
      <c r="B2189" t="s">
        <v>3720</v>
      </c>
      <c r="C2189" s="1">
        <v>45804</v>
      </c>
      <c r="D2189" s="9">
        <f t="shared" si="68"/>
        <v>5</v>
      </c>
      <c r="E2189">
        <v>30</v>
      </c>
      <c r="F2189" s="1">
        <f t="shared" si="69"/>
        <v>45774</v>
      </c>
      <c r="G2189" s="1">
        <f>IF(TableRefills3[[#This Row],[prev_refill_days]]="","",TableRefills3[[#This Row],[prev_refill_days]]+TableRefills3[[#This Row],[quantity_days]])</f>
        <v>45804</v>
      </c>
      <c r="H2189">
        <f>IF(TableRefills3[[#This Row],[prev_refill_end]]="","",TableRefills3[[#This Row],[refill_date]]-TableRefills3[[#This Row],[prev_refill_end]])</f>
        <v>0</v>
      </c>
      <c r="I2189">
        <f>IF(TableRefills3[[#This Row],[gap_days]]="",0,IF(TableRefills3[[#This Row],[gap_days]]&gt;30,1,0))</f>
        <v>0</v>
      </c>
      <c r="J2189">
        <f>_xlfn.MAXIFS(TableRefills3[discountinuation_flag], TableRefills3[patient_id], A2189)</f>
        <v>0</v>
      </c>
      <c r="K2189" s="1">
        <f>_xlfn.MINIFS(C:C,A:A,TableRefills3[[#This Row],[patient_id]])</f>
        <v>45692</v>
      </c>
      <c r="L2189" s="1">
        <f>TableRefills3[[#This Row],[refill_date]]+TableRefills3[[#This Row],[quantity_days]]</f>
        <v>45834</v>
      </c>
    </row>
    <row r="2190" spans="1:12" x14ac:dyDescent="0.25">
      <c r="A2190" t="s">
        <v>489</v>
      </c>
      <c r="B2190" t="s">
        <v>3720</v>
      </c>
      <c r="C2190" s="1">
        <v>45836</v>
      </c>
      <c r="D2190" s="9">
        <f t="shared" si="68"/>
        <v>6</v>
      </c>
      <c r="E2190">
        <v>30</v>
      </c>
      <c r="F2190" s="1">
        <f t="shared" si="69"/>
        <v>45804</v>
      </c>
      <c r="G2190" s="1">
        <f>IF(TableRefills3[[#This Row],[prev_refill_days]]="","",TableRefills3[[#This Row],[prev_refill_days]]+TableRefills3[[#This Row],[quantity_days]])</f>
        <v>45834</v>
      </c>
      <c r="H2190">
        <f>IF(TableRefills3[[#This Row],[prev_refill_end]]="","",TableRefills3[[#This Row],[refill_date]]-TableRefills3[[#This Row],[prev_refill_end]])</f>
        <v>2</v>
      </c>
      <c r="I2190">
        <f>IF(TableRefills3[[#This Row],[gap_days]]="",0,IF(TableRefills3[[#This Row],[gap_days]]&gt;30,1,0))</f>
        <v>0</v>
      </c>
      <c r="J2190">
        <f>_xlfn.MAXIFS(TableRefills3[discountinuation_flag], TableRefills3[patient_id], A2190)</f>
        <v>0</v>
      </c>
      <c r="K2190" s="1">
        <f>_xlfn.MINIFS(C:C,A:A,TableRefills3[[#This Row],[patient_id]])</f>
        <v>45692</v>
      </c>
      <c r="L2190" s="1">
        <f>TableRefills3[[#This Row],[refill_date]]+TableRefills3[[#This Row],[quantity_days]]</f>
        <v>45866</v>
      </c>
    </row>
    <row r="2191" spans="1:12" x14ac:dyDescent="0.25">
      <c r="A2191" t="s">
        <v>490</v>
      </c>
      <c r="B2191" t="s">
        <v>3727</v>
      </c>
      <c r="C2191" s="1">
        <v>45780</v>
      </c>
      <c r="D2191" s="9">
        <f t="shared" si="68"/>
        <v>1</v>
      </c>
      <c r="E2191">
        <v>21</v>
      </c>
      <c r="F2191" s="1" t="str">
        <f t="shared" si="69"/>
        <v/>
      </c>
      <c r="G2191" s="1" t="str">
        <f>IF(TableRefills3[[#This Row],[prev_refill_days]]="","",TableRefills3[[#This Row],[prev_refill_days]]+TableRefills3[[#This Row],[quantity_days]])</f>
        <v/>
      </c>
      <c r="H2191" t="str">
        <f>IF(TableRefills3[[#This Row],[prev_refill_end]]="","",TableRefills3[[#This Row],[refill_date]]-TableRefills3[[#This Row],[prev_refill_end]])</f>
        <v/>
      </c>
      <c r="I2191">
        <f>IF(TableRefills3[[#This Row],[gap_days]]="",0,IF(TableRefills3[[#This Row],[gap_days]]&gt;30,1,0))</f>
        <v>0</v>
      </c>
      <c r="J2191">
        <f>_xlfn.MAXIFS(TableRefills3[discountinuation_flag], TableRefills3[patient_id], A2191)</f>
        <v>0</v>
      </c>
      <c r="K2191" s="1">
        <f>_xlfn.MINIFS(C:C,A:A,TableRefills3[[#This Row],[patient_id]])</f>
        <v>45780</v>
      </c>
      <c r="L2191" s="1">
        <f>TableRefills3[[#This Row],[refill_date]]+TableRefills3[[#This Row],[quantity_days]]</f>
        <v>45801</v>
      </c>
    </row>
    <row r="2192" spans="1:12" x14ac:dyDescent="0.25">
      <c r="A2192" t="s">
        <v>490</v>
      </c>
      <c r="B2192" t="s">
        <v>3727</v>
      </c>
      <c r="C2192" s="1">
        <v>45801</v>
      </c>
      <c r="D2192" s="9">
        <f t="shared" si="68"/>
        <v>2</v>
      </c>
      <c r="E2192">
        <v>21</v>
      </c>
      <c r="F2192" s="1">
        <f t="shared" si="69"/>
        <v>45780</v>
      </c>
      <c r="G2192" s="1">
        <f>IF(TableRefills3[[#This Row],[prev_refill_days]]="","",TableRefills3[[#This Row],[prev_refill_days]]+TableRefills3[[#This Row],[quantity_days]])</f>
        <v>45801</v>
      </c>
      <c r="H2192">
        <f>IF(TableRefills3[[#This Row],[prev_refill_end]]="","",TableRefills3[[#This Row],[refill_date]]-TableRefills3[[#This Row],[prev_refill_end]])</f>
        <v>0</v>
      </c>
      <c r="I2192">
        <f>IF(TableRefills3[[#This Row],[gap_days]]="",0,IF(TableRefills3[[#This Row],[gap_days]]&gt;30,1,0))</f>
        <v>0</v>
      </c>
      <c r="J2192">
        <f>_xlfn.MAXIFS(TableRefills3[discountinuation_flag], TableRefills3[patient_id], A2192)</f>
        <v>0</v>
      </c>
      <c r="K2192" s="1">
        <f>_xlfn.MINIFS(C:C,A:A,TableRefills3[[#This Row],[patient_id]])</f>
        <v>45780</v>
      </c>
      <c r="L2192" s="1">
        <f>TableRefills3[[#This Row],[refill_date]]+TableRefills3[[#This Row],[quantity_days]]</f>
        <v>45822</v>
      </c>
    </row>
    <row r="2193" spans="1:12" x14ac:dyDescent="0.25">
      <c r="A2193" t="s">
        <v>490</v>
      </c>
      <c r="B2193" t="s">
        <v>3727</v>
      </c>
      <c r="C2193" s="1">
        <v>45819</v>
      </c>
      <c r="D2193" s="9">
        <f t="shared" si="68"/>
        <v>3</v>
      </c>
      <c r="E2193">
        <v>21</v>
      </c>
      <c r="F2193" s="1">
        <f t="shared" si="69"/>
        <v>45801</v>
      </c>
      <c r="G2193" s="1">
        <f>IF(TableRefills3[[#This Row],[prev_refill_days]]="","",TableRefills3[[#This Row],[prev_refill_days]]+TableRefills3[[#This Row],[quantity_days]])</f>
        <v>45822</v>
      </c>
      <c r="H2193">
        <f>IF(TableRefills3[[#This Row],[prev_refill_end]]="","",TableRefills3[[#This Row],[refill_date]]-TableRefills3[[#This Row],[prev_refill_end]])</f>
        <v>-3</v>
      </c>
      <c r="I2193">
        <f>IF(TableRefills3[[#This Row],[gap_days]]="",0,IF(TableRefills3[[#This Row],[gap_days]]&gt;30,1,0))</f>
        <v>0</v>
      </c>
      <c r="J2193">
        <f>_xlfn.MAXIFS(TableRefills3[discountinuation_flag], TableRefills3[patient_id], A2193)</f>
        <v>0</v>
      </c>
      <c r="K2193" s="1">
        <f>_xlfn.MINIFS(C:C,A:A,TableRefills3[[#This Row],[patient_id]])</f>
        <v>45780</v>
      </c>
      <c r="L2193" s="1">
        <f>TableRefills3[[#This Row],[refill_date]]+TableRefills3[[#This Row],[quantity_days]]</f>
        <v>45840</v>
      </c>
    </row>
    <row r="2194" spans="1:12" x14ac:dyDescent="0.25">
      <c r="A2194" t="s">
        <v>491</v>
      </c>
      <c r="B2194" t="s">
        <v>3731</v>
      </c>
      <c r="C2194" s="1">
        <v>45679</v>
      </c>
      <c r="D2194" s="9">
        <f t="shared" si="68"/>
        <v>1</v>
      </c>
      <c r="E2194">
        <v>21</v>
      </c>
      <c r="F2194" s="1" t="str">
        <f t="shared" si="69"/>
        <v/>
      </c>
      <c r="G2194" s="1" t="str">
        <f>IF(TableRefills3[[#This Row],[prev_refill_days]]="","",TableRefills3[[#This Row],[prev_refill_days]]+TableRefills3[[#This Row],[quantity_days]])</f>
        <v/>
      </c>
      <c r="H2194" t="str">
        <f>IF(TableRefills3[[#This Row],[prev_refill_end]]="","",TableRefills3[[#This Row],[refill_date]]-TableRefills3[[#This Row],[prev_refill_end]])</f>
        <v/>
      </c>
      <c r="I2194">
        <f>IF(TableRefills3[[#This Row],[gap_days]]="",0,IF(TableRefills3[[#This Row],[gap_days]]&gt;30,1,0))</f>
        <v>0</v>
      </c>
      <c r="J2194">
        <f>_xlfn.MAXIFS(TableRefills3[discountinuation_flag], TableRefills3[patient_id], A2194)</f>
        <v>0</v>
      </c>
      <c r="K2194" s="1">
        <f>_xlfn.MINIFS(C:C,A:A,TableRefills3[[#This Row],[patient_id]])</f>
        <v>45679</v>
      </c>
      <c r="L2194" s="1">
        <f>TableRefills3[[#This Row],[refill_date]]+TableRefills3[[#This Row],[quantity_days]]</f>
        <v>45700</v>
      </c>
    </row>
    <row r="2195" spans="1:12" x14ac:dyDescent="0.25">
      <c r="A2195" t="s">
        <v>491</v>
      </c>
      <c r="B2195" t="s">
        <v>3731</v>
      </c>
      <c r="C2195" s="1">
        <v>45697</v>
      </c>
      <c r="D2195" s="9">
        <f t="shared" si="68"/>
        <v>2</v>
      </c>
      <c r="E2195">
        <v>21</v>
      </c>
      <c r="F2195" s="1">
        <f t="shared" si="69"/>
        <v>45679</v>
      </c>
      <c r="G2195" s="1">
        <f>IF(TableRefills3[[#This Row],[prev_refill_days]]="","",TableRefills3[[#This Row],[prev_refill_days]]+TableRefills3[[#This Row],[quantity_days]])</f>
        <v>45700</v>
      </c>
      <c r="H2195">
        <f>IF(TableRefills3[[#This Row],[prev_refill_end]]="","",TableRefills3[[#This Row],[refill_date]]-TableRefills3[[#This Row],[prev_refill_end]])</f>
        <v>-3</v>
      </c>
      <c r="I2195">
        <f>IF(TableRefills3[[#This Row],[gap_days]]="",0,IF(TableRefills3[[#This Row],[gap_days]]&gt;30,1,0))</f>
        <v>0</v>
      </c>
      <c r="J2195">
        <f>_xlfn.MAXIFS(TableRefills3[discountinuation_flag], TableRefills3[patient_id], A2195)</f>
        <v>0</v>
      </c>
      <c r="K2195" s="1">
        <f>_xlfn.MINIFS(C:C,A:A,TableRefills3[[#This Row],[patient_id]])</f>
        <v>45679</v>
      </c>
      <c r="L2195" s="1">
        <f>TableRefills3[[#This Row],[refill_date]]+TableRefills3[[#This Row],[quantity_days]]</f>
        <v>45718</v>
      </c>
    </row>
    <row r="2196" spans="1:12" x14ac:dyDescent="0.25">
      <c r="A2196" t="s">
        <v>491</v>
      </c>
      <c r="B2196" t="s">
        <v>3731</v>
      </c>
      <c r="C2196" s="1">
        <v>45719</v>
      </c>
      <c r="D2196" s="9">
        <f t="shared" si="68"/>
        <v>3</v>
      </c>
      <c r="E2196">
        <v>21</v>
      </c>
      <c r="F2196" s="1">
        <f t="shared" si="69"/>
        <v>45697</v>
      </c>
      <c r="G2196" s="1">
        <f>IF(TableRefills3[[#This Row],[prev_refill_days]]="","",TableRefills3[[#This Row],[prev_refill_days]]+TableRefills3[[#This Row],[quantity_days]])</f>
        <v>45718</v>
      </c>
      <c r="H2196">
        <f>IF(TableRefills3[[#This Row],[prev_refill_end]]="","",TableRefills3[[#This Row],[refill_date]]-TableRefills3[[#This Row],[prev_refill_end]])</f>
        <v>1</v>
      </c>
      <c r="I2196">
        <f>IF(TableRefills3[[#This Row],[gap_days]]="",0,IF(TableRefills3[[#This Row],[gap_days]]&gt;30,1,0))</f>
        <v>0</v>
      </c>
      <c r="J2196">
        <f>_xlfn.MAXIFS(TableRefills3[discountinuation_flag], TableRefills3[patient_id], A2196)</f>
        <v>0</v>
      </c>
      <c r="K2196" s="1">
        <f>_xlfn.MINIFS(C:C,A:A,TableRefills3[[#This Row],[patient_id]])</f>
        <v>45679</v>
      </c>
      <c r="L2196" s="1">
        <f>TableRefills3[[#This Row],[refill_date]]+TableRefills3[[#This Row],[quantity_days]]</f>
        <v>45740</v>
      </c>
    </row>
    <row r="2197" spans="1:12" x14ac:dyDescent="0.25">
      <c r="A2197" t="s">
        <v>492</v>
      </c>
      <c r="B2197" t="s">
        <v>3735</v>
      </c>
      <c r="C2197" s="1">
        <v>45811</v>
      </c>
      <c r="D2197" s="9">
        <f t="shared" si="68"/>
        <v>1</v>
      </c>
      <c r="E2197">
        <v>21</v>
      </c>
      <c r="F2197" s="1" t="str">
        <f t="shared" si="69"/>
        <v/>
      </c>
      <c r="G2197" s="1" t="str">
        <f>IF(TableRefills3[[#This Row],[prev_refill_days]]="","",TableRefills3[[#This Row],[prev_refill_days]]+TableRefills3[[#This Row],[quantity_days]])</f>
        <v/>
      </c>
      <c r="H2197" t="str">
        <f>IF(TableRefills3[[#This Row],[prev_refill_end]]="","",TableRefills3[[#This Row],[refill_date]]-TableRefills3[[#This Row],[prev_refill_end]])</f>
        <v/>
      </c>
      <c r="I2197">
        <f>IF(TableRefills3[[#This Row],[gap_days]]="",0,IF(TableRefills3[[#This Row],[gap_days]]&gt;30,1,0))</f>
        <v>0</v>
      </c>
      <c r="J2197">
        <f>_xlfn.MAXIFS(TableRefills3[discountinuation_flag], TableRefills3[patient_id], A2197)</f>
        <v>0</v>
      </c>
      <c r="K2197" s="1">
        <f>_xlfn.MINIFS(C:C,A:A,TableRefills3[[#This Row],[patient_id]])</f>
        <v>45811</v>
      </c>
      <c r="L2197" s="1">
        <f>TableRefills3[[#This Row],[refill_date]]+TableRefills3[[#This Row],[quantity_days]]</f>
        <v>45832</v>
      </c>
    </row>
    <row r="2198" spans="1:12" x14ac:dyDescent="0.25">
      <c r="A2198" t="s">
        <v>492</v>
      </c>
      <c r="B2198" t="s">
        <v>3735</v>
      </c>
      <c r="C2198" s="1">
        <v>45834</v>
      </c>
      <c r="D2198" s="9">
        <f t="shared" si="68"/>
        <v>2</v>
      </c>
      <c r="E2198">
        <v>21</v>
      </c>
      <c r="F2198" s="1">
        <f t="shared" si="69"/>
        <v>45811</v>
      </c>
      <c r="G2198" s="1">
        <f>IF(TableRefills3[[#This Row],[prev_refill_days]]="","",TableRefills3[[#This Row],[prev_refill_days]]+TableRefills3[[#This Row],[quantity_days]])</f>
        <v>45832</v>
      </c>
      <c r="H2198">
        <f>IF(TableRefills3[[#This Row],[prev_refill_end]]="","",TableRefills3[[#This Row],[refill_date]]-TableRefills3[[#This Row],[prev_refill_end]])</f>
        <v>2</v>
      </c>
      <c r="I2198">
        <f>IF(TableRefills3[[#This Row],[gap_days]]="",0,IF(TableRefills3[[#This Row],[gap_days]]&gt;30,1,0))</f>
        <v>0</v>
      </c>
      <c r="J2198">
        <f>_xlfn.MAXIFS(TableRefills3[discountinuation_flag], TableRefills3[patient_id], A2198)</f>
        <v>0</v>
      </c>
      <c r="K2198" s="1">
        <f>_xlfn.MINIFS(C:C,A:A,TableRefills3[[#This Row],[patient_id]])</f>
        <v>45811</v>
      </c>
      <c r="L2198" s="1">
        <f>TableRefills3[[#This Row],[refill_date]]+TableRefills3[[#This Row],[quantity_days]]</f>
        <v>45855</v>
      </c>
    </row>
    <row r="2199" spans="1:12" x14ac:dyDescent="0.25">
      <c r="A2199" t="s">
        <v>492</v>
      </c>
      <c r="B2199" t="s">
        <v>3735</v>
      </c>
      <c r="C2199" s="1">
        <v>45857</v>
      </c>
      <c r="D2199" s="9">
        <f t="shared" si="68"/>
        <v>3</v>
      </c>
      <c r="E2199">
        <v>21</v>
      </c>
      <c r="F2199" s="1">
        <f t="shared" si="69"/>
        <v>45834</v>
      </c>
      <c r="G2199" s="1">
        <f>IF(TableRefills3[[#This Row],[prev_refill_days]]="","",TableRefills3[[#This Row],[prev_refill_days]]+TableRefills3[[#This Row],[quantity_days]])</f>
        <v>45855</v>
      </c>
      <c r="H2199">
        <f>IF(TableRefills3[[#This Row],[prev_refill_end]]="","",TableRefills3[[#This Row],[refill_date]]-TableRefills3[[#This Row],[prev_refill_end]])</f>
        <v>2</v>
      </c>
      <c r="I2199">
        <f>IF(TableRefills3[[#This Row],[gap_days]]="",0,IF(TableRefills3[[#This Row],[gap_days]]&gt;30,1,0))</f>
        <v>0</v>
      </c>
      <c r="J2199">
        <f>_xlfn.MAXIFS(TableRefills3[discountinuation_flag], TableRefills3[patient_id], A2199)</f>
        <v>0</v>
      </c>
      <c r="K2199" s="1">
        <f>_xlfn.MINIFS(C:C,A:A,TableRefills3[[#This Row],[patient_id]])</f>
        <v>45811</v>
      </c>
      <c r="L2199" s="1">
        <f>TableRefills3[[#This Row],[refill_date]]+TableRefills3[[#This Row],[quantity_days]]</f>
        <v>45878</v>
      </c>
    </row>
    <row r="2200" spans="1:12" x14ac:dyDescent="0.25">
      <c r="A2200" t="s">
        <v>492</v>
      </c>
      <c r="B2200" t="s">
        <v>3735</v>
      </c>
      <c r="C2200" s="1">
        <v>45878</v>
      </c>
      <c r="D2200" s="9">
        <f t="shared" si="68"/>
        <v>4</v>
      </c>
      <c r="E2200">
        <v>21</v>
      </c>
      <c r="F2200" s="1">
        <f t="shared" si="69"/>
        <v>45857</v>
      </c>
      <c r="G2200" s="1">
        <f>IF(TableRefills3[[#This Row],[prev_refill_days]]="","",TableRefills3[[#This Row],[prev_refill_days]]+TableRefills3[[#This Row],[quantity_days]])</f>
        <v>45878</v>
      </c>
      <c r="H2200">
        <f>IF(TableRefills3[[#This Row],[prev_refill_end]]="","",TableRefills3[[#This Row],[refill_date]]-TableRefills3[[#This Row],[prev_refill_end]])</f>
        <v>0</v>
      </c>
      <c r="I2200">
        <f>IF(TableRefills3[[#This Row],[gap_days]]="",0,IF(TableRefills3[[#This Row],[gap_days]]&gt;30,1,0))</f>
        <v>0</v>
      </c>
      <c r="J2200">
        <f>_xlfn.MAXIFS(TableRefills3[discountinuation_flag], TableRefills3[patient_id], A2200)</f>
        <v>0</v>
      </c>
      <c r="K2200" s="1">
        <f>_xlfn.MINIFS(C:C,A:A,TableRefills3[[#This Row],[patient_id]])</f>
        <v>45811</v>
      </c>
      <c r="L2200" s="1">
        <f>TableRefills3[[#This Row],[refill_date]]+TableRefills3[[#This Row],[quantity_days]]</f>
        <v>45899</v>
      </c>
    </row>
    <row r="2201" spans="1:12" x14ac:dyDescent="0.25">
      <c r="A2201" t="s">
        <v>492</v>
      </c>
      <c r="B2201" t="s">
        <v>3735</v>
      </c>
      <c r="C2201" s="1">
        <v>45901</v>
      </c>
      <c r="D2201" s="9">
        <f t="shared" si="68"/>
        <v>5</v>
      </c>
      <c r="E2201">
        <v>21</v>
      </c>
      <c r="F2201" s="1">
        <f t="shared" si="69"/>
        <v>45878</v>
      </c>
      <c r="G2201" s="1">
        <f>IF(TableRefills3[[#This Row],[prev_refill_days]]="","",TableRefills3[[#This Row],[prev_refill_days]]+TableRefills3[[#This Row],[quantity_days]])</f>
        <v>45899</v>
      </c>
      <c r="H2201">
        <f>IF(TableRefills3[[#This Row],[prev_refill_end]]="","",TableRefills3[[#This Row],[refill_date]]-TableRefills3[[#This Row],[prev_refill_end]])</f>
        <v>2</v>
      </c>
      <c r="I2201">
        <f>IF(TableRefills3[[#This Row],[gap_days]]="",0,IF(TableRefills3[[#This Row],[gap_days]]&gt;30,1,0))</f>
        <v>0</v>
      </c>
      <c r="J2201">
        <f>_xlfn.MAXIFS(TableRefills3[discountinuation_flag], TableRefills3[patient_id], A2201)</f>
        <v>0</v>
      </c>
      <c r="K2201" s="1">
        <f>_xlfn.MINIFS(C:C,A:A,TableRefills3[[#This Row],[patient_id]])</f>
        <v>45811</v>
      </c>
      <c r="L2201" s="1">
        <f>TableRefills3[[#This Row],[refill_date]]+TableRefills3[[#This Row],[quantity_days]]</f>
        <v>45922</v>
      </c>
    </row>
    <row r="2202" spans="1:12" x14ac:dyDescent="0.25">
      <c r="A2202" t="s">
        <v>492</v>
      </c>
      <c r="B2202" t="s">
        <v>3735</v>
      </c>
      <c r="C2202" s="1">
        <v>45922</v>
      </c>
      <c r="D2202" s="9">
        <f t="shared" si="68"/>
        <v>6</v>
      </c>
      <c r="E2202">
        <v>21</v>
      </c>
      <c r="F2202" s="1">
        <f t="shared" si="69"/>
        <v>45901</v>
      </c>
      <c r="G2202" s="1">
        <f>IF(TableRefills3[[#This Row],[prev_refill_days]]="","",TableRefills3[[#This Row],[prev_refill_days]]+TableRefills3[[#This Row],[quantity_days]])</f>
        <v>45922</v>
      </c>
      <c r="H2202">
        <f>IF(TableRefills3[[#This Row],[prev_refill_end]]="","",TableRefills3[[#This Row],[refill_date]]-TableRefills3[[#This Row],[prev_refill_end]])</f>
        <v>0</v>
      </c>
      <c r="I2202">
        <f>IF(TableRefills3[[#This Row],[gap_days]]="",0,IF(TableRefills3[[#This Row],[gap_days]]&gt;30,1,0))</f>
        <v>0</v>
      </c>
      <c r="J2202">
        <f>_xlfn.MAXIFS(TableRefills3[discountinuation_flag], TableRefills3[patient_id], A2202)</f>
        <v>0</v>
      </c>
      <c r="K2202" s="1">
        <f>_xlfn.MINIFS(C:C,A:A,TableRefills3[[#This Row],[patient_id]])</f>
        <v>45811</v>
      </c>
      <c r="L2202" s="1">
        <f>TableRefills3[[#This Row],[refill_date]]+TableRefills3[[#This Row],[quantity_days]]</f>
        <v>45943</v>
      </c>
    </row>
    <row r="2203" spans="1:12" x14ac:dyDescent="0.25">
      <c r="A2203" t="s">
        <v>493</v>
      </c>
      <c r="B2203" t="s">
        <v>3742</v>
      </c>
      <c r="C2203" s="1">
        <v>45762</v>
      </c>
      <c r="D2203" s="9">
        <f t="shared" si="68"/>
        <v>1</v>
      </c>
      <c r="E2203">
        <v>21</v>
      </c>
      <c r="F2203" s="1" t="str">
        <f t="shared" si="69"/>
        <v/>
      </c>
      <c r="G2203" s="1" t="str">
        <f>IF(TableRefills3[[#This Row],[prev_refill_days]]="","",TableRefills3[[#This Row],[prev_refill_days]]+TableRefills3[[#This Row],[quantity_days]])</f>
        <v/>
      </c>
      <c r="H2203" t="str">
        <f>IF(TableRefills3[[#This Row],[prev_refill_end]]="","",TableRefills3[[#This Row],[refill_date]]-TableRefills3[[#This Row],[prev_refill_end]])</f>
        <v/>
      </c>
      <c r="I2203">
        <f>IF(TableRefills3[[#This Row],[gap_days]]="",0,IF(TableRefills3[[#This Row],[gap_days]]&gt;30,1,0))</f>
        <v>0</v>
      </c>
      <c r="J2203">
        <f>_xlfn.MAXIFS(TableRefills3[discountinuation_flag], TableRefills3[patient_id], A2203)</f>
        <v>0</v>
      </c>
      <c r="K2203" s="1">
        <f>_xlfn.MINIFS(C:C,A:A,TableRefills3[[#This Row],[patient_id]])</f>
        <v>45762</v>
      </c>
      <c r="L2203" s="1">
        <f>TableRefills3[[#This Row],[refill_date]]+TableRefills3[[#This Row],[quantity_days]]</f>
        <v>45783</v>
      </c>
    </row>
    <row r="2204" spans="1:12" x14ac:dyDescent="0.25">
      <c r="A2204" t="s">
        <v>493</v>
      </c>
      <c r="B2204" t="s">
        <v>3742</v>
      </c>
      <c r="C2204" s="1">
        <v>45785</v>
      </c>
      <c r="D2204" s="9">
        <f t="shared" si="68"/>
        <v>2</v>
      </c>
      <c r="E2204">
        <v>21</v>
      </c>
      <c r="F2204" s="1">
        <f t="shared" si="69"/>
        <v>45762</v>
      </c>
      <c r="G2204" s="1">
        <f>IF(TableRefills3[[#This Row],[prev_refill_days]]="","",TableRefills3[[#This Row],[prev_refill_days]]+TableRefills3[[#This Row],[quantity_days]])</f>
        <v>45783</v>
      </c>
      <c r="H2204">
        <f>IF(TableRefills3[[#This Row],[prev_refill_end]]="","",TableRefills3[[#This Row],[refill_date]]-TableRefills3[[#This Row],[prev_refill_end]])</f>
        <v>2</v>
      </c>
      <c r="I2204">
        <f>IF(TableRefills3[[#This Row],[gap_days]]="",0,IF(TableRefills3[[#This Row],[gap_days]]&gt;30,1,0))</f>
        <v>0</v>
      </c>
      <c r="J2204">
        <f>_xlfn.MAXIFS(TableRefills3[discountinuation_flag], TableRefills3[patient_id], A2204)</f>
        <v>0</v>
      </c>
      <c r="K2204" s="1">
        <f>_xlfn.MINIFS(C:C,A:A,TableRefills3[[#This Row],[patient_id]])</f>
        <v>45762</v>
      </c>
      <c r="L2204" s="1">
        <f>TableRefills3[[#This Row],[refill_date]]+TableRefills3[[#This Row],[quantity_days]]</f>
        <v>45806</v>
      </c>
    </row>
    <row r="2205" spans="1:12" x14ac:dyDescent="0.25">
      <c r="A2205" t="s">
        <v>493</v>
      </c>
      <c r="B2205" t="s">
        <v>3742</v>
      </c>
      <c r="C2205" s="1">
        <v>45807</v>
      </c>
      <c r="D2205" s="9">
        <f t="shared" si="68"/>
        <v>3</v>
      </c>
      <c r="E2205">
        <v>21</v>
      </c>
      <c r="F2205" s="1">
        <f t="shared" si="69"/>
        <v>45785</v>
      </c>
      <c r="G2205" s="1">
        <f>IF(TableRefills3[[#This Row],[prev_refill_days]]="","",TableRefills3[[#This Row],[prev_refill_days]]+TableRefills3[[#This Row],[quantity_days]])</f>
        <v>45806</v>
      </c>
      <c r="H2205">
        <f>IF(TableRefills3[[#This Row],[prev_refill_end]]="","",TableRefills3[[#This Row],[refill_date]]-TableRefills3[[#This Row],[prev_refill_end]])</f>
        <v>1</v>
      </c>
      <c r="I2205">
        <f>IF(TableRefills3[[#This Row],[gap_days]]="",0,IF(TableRefills3[[#This Row],[gap_days]]&gt;30,1,0))</f>
        <v>0</v>
      </c>
      <c r="J2205">
        <f>_xlfn.MAXIFS(TableRefills3[discountinuation_flag], TableRefills3[patient_id], A2205)</f>
        <v>0</v>
      </c>
      <c r="K2205" s="1">
        <f>_xlfn.MINIFS(C:C,A:A,TableRefills3[[#This Row],[patient_id]])</f>
        <v>45762</v>
      </c>
      <c r="L2205" s="1">
        <f>TableRefills3[[#This Row],[refill_date]]+TableRefills3[[#This Row],[quantity_days]]</f>
        <v>45828</v>
      </c>
    </row>
    <row r="2206" spans="1:12" x14ac:dyDescent="0.25">
      <c r="A2206" t="s">
        <v>493</v>
      </c>
      <c r="B2206" t="s">
        <v>3742</v>
      </c>
      <c r="C2206" s="1">
        <v>45829</v>
      </c>
      <c r="D2206" s="9">
        <f t="shared" si="68"/>
        <v>4</v>
      </c>
      <c r="E2206">
        <v>21</v>
      </c>
      <c r="F2206" s="1">
        <f t="shared" si="69"/>
        <v>45807</v>
      </c>
      <c r="G2206" s="1">
        <f>IF(TableRefills3[[#This Row],[prev_refill_days]]="","",TableRefills3[[#This Row],[prev_refill_days]]+TableRefills3[[#This Row],[quantity_days]])</f>
        <v>45828</v>
      </c>
      <c r="H2206">
        <f>IF(TableRefills3[[#This Row],[prev_refill_end]]="","",TableRefills3[[#This Row],[refill_date]]-TableRefills3[[#This Row],[prev_refill_end]])</f>
        <v>1</v>
      </c>
      <c r="I2206">
        <f>IF(TableRefills3[[#This Row],[gap_days]]="",0,IF(TableRefills3[[#This Row],[gap_days]]&gt;30,1,0))</f>
        <v>0</v>
      </c>
      <c r="J2206">
        <f>_xlfn.MAXIFS(TableRefills3[discountinuation_flag], TableRefills3[patient_id], A2206)</f>
        <v>0</v>
      </c>
      <c r="K2206" s="1">
        <f>_xlfn.MINIFS(C:C,A:A,TableRefills3[[#This Row],[patient_id]])</f>
        <v>45762</v>
      </c>
      <c r="L2206" s="1">
        <f>TableRefills3[[#This Row],[refill_date]]+TableRefills3[[#This Row],[quantity_days]]</f>
        <v>45850</v>
      </c>
    </row>
    <row r="2207" spans="1:12" x14ac:dyDescent="0.25">
      <c r="A2207" t="s">
        <v>494</v>
      </c>
      <c r="B2207" t="s">
        <v>3747</v>
      </c>
      <c r="C2207" s="1">
        <v>45706</v>
      </c>
      <c r="D2207" s="9">
        <f t="shared" si="68"/>
        <v>1</v>
      </c>
      <c r="E2207">
        <v>28</v>
      </c>
      <c r="F2207" s="1" t="str">
        <f t="shared" si="69"/>
        <v/>
      </c>
      <c r="G2207" s="1" t="str">
        <f>IF(TableRefills3[[#This Row],[prev_refill_days]]="","",TableRefills3[[#This Row],[prev_refill_days]]+TableRefills3[[#This Row],[quantity_days]])</f>
        <v/>
      </c>
      <c r="H2207" t="str">
        <f>IF(TableRefills3[[#This Row],[prev_refill_end]]="","",TableRefills3[[#This Row],[refill_date]]-TableRefills3[[#This Row],[prev_refill_end]])</f>
        <v/>
      </c>
      <c r="I2207">
        <f>IF(TableRefills3[[#This Row],[gap_days]]="",0,IF(TableRefills3[[#This Row],[gap_days]]&gt;30,1,0))</f>
        <v>0</v>
      </c>
      <c r="J2207">
        <f>_xlfn.MAXIFS(TableRefills3[discountinuation_flag], TableRefills3[patient_id], A2207)</f>
        <v>0</v>
      </c>
      <c r="K2207" s="1">
        <f>_xlfn.MINIFS(C:C,A:A,TableRefills3[[#This Row],[patient_id]])</f>
        <v>45706</v>
      </c>
      <c r="L2207" s="1">
        <f>TableRefills3[[#This Row],[refill_date]]+TableRefills3[[#This Row],[quantity_days]]</f>
        <v>45734</v>
      </c>
    </row>
    <row r="2208" spans="1:12" x14ac:dyDescent="0.25">
      <c r="A2208" t="s">
        <v>494</v>
      </c>
      <c r="B2208" t="s">
        <v>3747</v>
      </c>
      <c r="C2208" s="1">
        <v>45735</v>
      </c>
      <c r="D2208" s="9">
        <f t="shared" si="68"/>
        <v>2</v>
      </c>
      <c r="E2208">
        <v>28</v>
      </c>
      <c r="F2208" s="1">
        <f t="shared" si="69"/>
        <v>45706</v>
      </c>
      <c r="G2208" s="1">
        <f>IF(TableRefills3[[#This Row],[prev_refill_days]]="","",TableRefills3[[#This Row],[prev_refill_days]]+TableRefills3[[#This Row],[quantity_days]])</f>
        <v>45734</v>
      </c>
      <c r="H2208">
        <f>IF(TableRefills3[[#This Row],[prev_refill_end]]="","",TableRefills3[[#This Row],[refill_date]]-TableRefills3[[#This Row],[prev_refill_end]])</f>
        <v>1</v>
      </c>
      <c r="I2208">
        <f>IF(TableRefills3[[#This Row],[gap_days]]="",0,IF(TableRefills3[[#This Row],[gap_days]]&gt;30,1,0))</f>
        <v>0</v>
      </c>
      <c r="J2208">
        <f>_xlfn.MAXIFS(TableRefills3[discountinuation_flag], TableRefills3[patient_id], A2208)</f>
        <v>0</v>
      </c>
      <c r="K2208" s="1">
        <f>_xlfn.MINIFS(C:C,A:A,TableRefills3[[#This Row],[patient_id]])</f>
        <v>45706</v>
      </c>
      <c r="L2208" s="1">
        <f>TableRefills3[[#This Row],[refill_date]]+TableRefills3[[#This Row],[quantity_days]]</f>
        <v>45763</v>
      </c>
    </row>
    <row r="2209" spans="1:12" x14ac:dyDescent="0.25">
      <c r="A2209" t="s">
        <v>494</v>
      </c>
      <c r="B2209" t="s">
        <v>3747</v>
      </c>
      <c r="C2209" s="1">
        <v>45764</v>
      </c>
      <c r="D2209" s="9">
        <f t="shared" si="68"/>
        <v>3</v>
      </c>
      <c r="E2209">
        <v>28</v>
      </c>
      <c r="F2209" s="1">
        <f t="shared" si="69"/>
        <v>45735</v>
      </c>
      <c r="G2209" s="1">
        <f>IF(TableRefills3[[#This Row],[prev_refill_days]]="","",TableRefills3[[#This Row],[prev_refill_days]]+TableRefills3[[#This Row],[quantity_days]])</f>
        <v>45763</v>
      </c>
      <c r="H2209">
        <f>IF(TableRefills3[[#This Row],[prev_refill_end]]="","",TableRefills3[[#This Row],[refill_date]]-TableRefills3[[#This Row],[prev_refill_end]])</f>
        <v>1</v>
      </c>
      <c r="I2209">
        <f>IF(TableRefills3[[#This Row],[gap_days]]="",0,IF(TableRefills3[[#This Row],[gap_days]]&gt;30,1,0))</f>
        <v>0</v>
      </c>
      <c r="J2209">
        <f>_xlfn.MAXIFS(TableRefills3[discountinuation_flag], TableRefills3[patient_id], A2209)</f>
        <v>0</v>
      </c>
      <c r="K2209" s="1">
        <f>_xlfn.MINIFS(C:C,A:A,TableRefills3[[#This Row],[patient_id]])</f>
        <v>45706</v>
      </c>
      <c r="L2209" s="1">
        <f>TableRefills3[[#This Row],[refill_date]]+TableRefills3[[#This Row],[quantity_days]]</f>
        <v>45792</v>
      </c>
    </row>
    <row r="2210" spans="1:12" x14ac:dyDescent="0.25">
      <c r="A2210" t="s">
        <v>494</v>
      </c>
      <c r="B2210" t="s">
        <v>3747</v>
      </c>
      <c r="C2210" s="1">
        <v>45791</v>
      </c>
      <c r="D2210" s="9">
        <f t="shared" si="68"/>
        <v>4</v>
      </c>
      <c r="E2210">
        <v>28</v>
      </c>
      <c r="F2210" s="1">
        <f t="shared" si="69"/>
        <v>45764</v>
      </c>
      <c r="G2210" s="1">
        <f>IF(TableRefills3[[#This Row],[prev_refill_days]]="","",TableRefills3[[#This Row],[prev_refill_days]]+TableRefills3[[#This Row],[quantity_days]])</f>
        <v>45792</v>
      </c>
      <c r="H2210">
        <f>IF(TableRefills3[[#This Row],[prev_refill_end]]="","",TableRefills3[[#This Row],[refill_date]]-TableRefills3[[#This Row],[prev_refill_end]])</f>
        <v>-1</v>
      </c>
      <c r="I2210">
        <f>IF(TableRefills3[[#This Row],[gap_days]]="",0,IF(TableRefills3[[#This Row],[gap_days]]&gt;30,1,0))</f>
        <v>0</v>
      </c>
      <c r="J2210">
        <f>_xlfn.MAXIFS(TableRefills3[discountinuation_flag], TableRefills3[patient_id], A2210)</f>
        <v>0</v>
      </c>
      <c r="K2210" s="1">
        <f>_xlfn.MINIFS(C:C,A:A,TableRefills3[[#This Row],[patient_id]])</f>
        <v>45706</v>
      </c>
      <c r="L2210" s="1">
        <f>TableRefills3[[#This Row],[refill_date]]+TableRefills3[[#This Row],[quantity_days]]</f>
        <v>45819</v>
      </c>
    </row>
    <row r="2211" spans="1:12" x14ac:dyDescent="0.25">
      <c r="A2211" t="s">
        <v>494</v>
      </c>
      <c r="B2211" t="s">
        <v>3747</v>
      </c>
      <c r="C2211" s="1">
        <v>45819</v>
      </c>
      <c r="D2211" s="9">
        <f t="shared" si="68"/>
        <v>5</v>
      </c>
      <c r="E2211">
        <v>28</v>
      </c>
      <c r="F2211" s="1">
        <f t="shared" si="69"/>
        <v>45791</v>
      </c>
      <c r="G2211" s="1">
        <f>IF(TableRefills3[[#This Row],[prev_refill_days]]="","",TableRefills3[[#This Row],[prev_refill_days]]+TableRefills3[[#This Row],[quantity_days]])</f>
        <v>45819</v>
      </c>
      <c r="H2211">
        <f>IF(TableRefills3[[#This Row],[prev_refill_end]]="","",TableRefills3[[#This Row],[refill_date]]-TableRefills3[[#This Row],[prev_refill_end]])</f>
        <v>0</v>
      </c>
      <c r="I2211">
        <f>IF(TableRefills3[[#This Row],[gap_days]]="",0,IF(TableRefills3[[#This Row],[gap_days]]&gt;30,1,0))</f>
        <v>0</v>
      </c>
      <c r="J2211">
        <f>_xlfn.MAXIFS(TableRefills3[discountinuation_flag], TableRefills3[patient_id], A2211)</f>
        <v>0</v>
      </c>
      <c r="K2211" s="1">
        <f>_xlfn.MINIFS(C:C,A:A,TableRefills3[[#This Row],[patient_id]])</f>
        <v>45706</v>
      </c>
      <c r="L2211" s="1">
        <f>TableRefills3[[#This Row],[refill_date]]+TableRefills3[[#This Row],[quantity_days]]</f>
        <v>45847</v>
      </c>
    </row>
    <row r="2212" spans="1:12" x14ac:dyDescent="0.25">
      <c r="A2212" t="s">
        <v>494</v>
      </c>
      <c r="B2212" t="s">
        <v>3747</v>
      </c>
      <c r="C2212" s="1">
        <v>45846</v>
      </c>
      <c r="D2212" s="9">
        <f t="shared" si="68"/>
        <v>6</v>
      </c>
      <c r="E2212">
        <v>28</v>
      </c>
      <c r="F2212" s="1">
        <f t="shared" si="69"/>
        <v>45819</v>
      </c>
      <c r="G2212" s="1">
        <f>IF(TableRefills3[[#This Row],[prev_refill_days]]="","",TableRefills3[[#This Row],[prev_refill_days]]+TableRefills3[[#This Row],[quantity_days]])</f>
        <v>45847</v>
      </c>
      <c r="H2212">
        <f>IF(TableRefills3[[#This Row],[prev_refill_end]]="","",TableRefills3[[#This Row],[refill_date]]-TableRefills3[[#This Row],[prev_refill_end]])</f>
        <v>-1</v>
      </c>
      <c r="I2212">
        <f>IF(TableRefills3[[#This Row],[gap_days]]="",0,IF(TableRefills3[[#This Row],[gap_days]]&gt;30,1,0))</f>
        <v>0</v>
      </c>
      <c r="J2212">
        <f>_xlfn.MAXIFS(TableRefills3[discountinuation_flag], TableRefills3[patient_id], A2212)</f>
        <v>0</v>
      </c>
      <c r="K2212" s="1">
        <f>_xlfn.MINIFS(C:C,A:A,TableRefills3[[#This Row],[patient_id]])</f>
        <v>45706</v>
      </c>
      <c r="L2212" s="1">
        <f>TableRefills3[[#This Row],[refill_date]]+TableRefills3[[#This Row],[quantity_days]]</f>
        <v>45874</v>
      </c>
    </row>
    <row r="2213" spans="1:12" x14ac:dyDescent="0.25">
      <c r="A2213" t="s">
        <v>495</v>
      </c>
      <c r="B2213" t="s">
        <v>3754</v>
      </c>
      <c r="C2213" s="1">
        <v>45659</v>
      </c>
      <c r="D2213" s="9">
        <f t="shared" si="68"/>
        <v>1</v>
      </c>
      <c r="E2213">
        <v>28</v>
      </c>
      <c r="F2213" s="1" t="str">
        <f t="shared" si="69"/>
        <v/>
      </c>
      <c r="G2213" s="1" t="str">
        <f>IF(TableRefills3[[#This Row],[prev_refill_days]]="","",TableRefills3[[#This Row],[prev_refill_days]]+TableRefills3[[#This Row],[quantity_days]])</f>
        <v/>
      </c>
      <c r="H2213" t="str">
        <f>IF(TableRefills3[[#This Row],[prev_refill_end]]="","",TableRefills3[[#This Row],[refill_date]]-TableRefills3[[#This Row],[prev_refill_end]])</f>
        <v/>
      </c>
      <c r="I2213">
        <f>IF(TableRefills3[[#This Row],[gap_days]]="",0,IF(TableRefills3[[#This Row],[gap_days]]&gt;30,1,0))</f>
        <v>0</v>
      </c>
      <c r="J2213">
        <f>_xlfn.MAXIFS(TableRefills3[discountinuation_flag], TableRefills3[patient_id], A2213)</f>
        <v>0</v>
      </c>
      <c r="K2213" s="1">
        <f>_xlfn.MINIFS(C:C,A:A,TableRefills3[[#This Row],[patient_id]])</f>
        <v>45659</v>
      </c>
      <c r="L2213" s="1">
        <f>TableRefills3[[#This Row],[refill_date]]+TableRefills3[[#This Row],[quantity_days]]</f>
        <v>45687</v>
      </c>
    </row>
    <row r="2214" spans="1:12" x14ac:dyDescent="0.25">
      <c r="A2214" t="s">
        <v>495</v>
      </c>
      <c r="B2214" t="s">
        <v>3754</v>
      </c>
      <c r="C2214" s="1">
        <v>45687</v>
      </c>
      <c r="D2214" s="9">
        <f t="shared" si="68"/>
        <v>2</v>
      </c>
      <c r="E2214">
        <v>28</v>
      </c>
      <c r="F2214" s="1">
        <f t="shared" si="69"/>
        <v>45659</v>
      </c>
      <c r="G2214" s="1">
        <f>IF(TableRefills3[[#This Row],[prev_refill_days]]="","",TableRefills3[[#This Row],[prev_refill_days]]+TableRefills3[[#This Row],[quantity_days]])</f>
        <v>45687</v>
      </c>
      <c r="H2214">
        <f>IF(TableRefills3[[#This Row],[prev_refill_end]]="","",TableRefills3[[#This Row],[refill_date]]-TableRefills3[[#This Row],[prev_refill_end]])</f>
        <v>0</v>
      </c>
      <c r="I2214">
        <f>IF(TableRefills3[[#This Row],[gap_days]]="",0,IF(TableRefills3[[#This Row],[gap_days]]&gt;30,1,0))</f>
        <v>0</v>
      </c>
      <c r="J2214">
        <f>_xlfn.MAXIFS(TableRefills3[discountinuation_flag], TableRefills3[patient_id], A2214)</f>
        <v>0</v>
      </c>
      <c r="K2214" s="1">
        <f>_xlfn.MINIFS(C:C,A:A,TableRefills3[[#This Row],[patient_id]])</f>
        <v>45659</v>
      </c>
      <c r="L2214" s="1">
        <f>TableRefills3[[#This Row],[refill_date]]+TableRefills3[[#This Row],[quantity_days]]</f>
        <v>45715</v>
      </c>
    </row>
    <row r="2215" spans="1:12" x14ac:dyDescent="0.25">
      <c r="A2215" t="s">
        <v>495</v>
      </c>
      <c r="B2215" t="s">
        <v>3754</v>
      </c>
      <c r="C2215" s="1">
        <v>45713</v>
      </c>
      <c r="D2215" s="9">
        <f t="shared" si="68"/>
        <v>3</v>
      </c>
      <c r="E2215">
        <v>28</v>
      </c>
      <c r="F2215" s="1">
        <f t="shared" si="69"/>
        <v>45687</v>
      </c>
      <c r="G2215" s="1">
        <f>IF(TableRefills3[[#This Row],[prev_refill_days]]="","",TableRefills3[[#This Row],[prev_refill_days]]+TableRefills3[[#This Row],[quantity_days]])</f>
        <v>45715</v>
      </c>
      <c r="H2215">
        <f>IF(TableRefills3[[#This Row],[prev_refill_end]]="","",TableRefills3[[#This Row],[refill_date]]-TableRefills3[[#This Row],[prev_refill_end]])</f>
        <v>-2</v>
      </c>
      <c r="I2215">
        <f>IF(TableRefills3[[#This Row],[gap_days]]="",0,IF(TableRefills3[[#This Row],[gap_days]]&gt;30,1,0))</f>
        <v>0</v>
      </c>
      <c r="J2215">
        <f>_xlfn.MAXIFS(TableRefills3[discountinuation_flag], TableRefills3[patient_id], A2215)</f>
        <v>0</v>
      </c>
      <c r="K2215" s="1">
        <f>_xlfn.MINIFS(C:C,A:A,TableRefills3[[#This Row],[patient_id]])</f>
        <v>45659</v>
      </c>
      <c r="L2215" s="1">
        <f>TableRefills3[[#This Row],[refill_date]]+TableRefills3[[#This Row],[quantity_days]]</f>
        <v>45741</v>
      </c>
    </row>
    <row r="2216" spans="1:12" x14ac:dyDescent="0.25">
      <c r="A2216" t="s">
        <v>495</v>
      </c>
      <c r="B2216" t="s">
        <v>3754</v>
      </c>
      <c r="C2216" s="1">
        <v>45739</v>
      </c>
      <c r="D2216" s="9">
        <f t="shared" si="68"/>
        <v>4</v>
      </c>
      <c r="E2216">
        <v>28</v>
      </c>
      <c r="F2216" s="1">
        <f t="shared" si="69"/>
        <v>45713</v>
      </c>
      <c r="G2216" s="1">
        <f>IF(TableRefills3[[#This Row],[prev_refill_days]]="","",TableRefills3[[#This Row],[prev_refill_days]]+TableRefills3[[#This Row],[quantity_days]])</f>
        <v>45741</v>
      </c>
      <c r="H2216">
        <f>IF(TableRefills3[[#This Row],[prev_refill_end]]="","",TableRefills3[[#This Row],[refill_date]]-TableRefills3[[#This Row],[prev_refill_end]])</f>
        <v>-2</v>
      </c>
      <c r="I2216">
        <f>IF(TableRefills3[[#This Row],[gap_days]]="",0,IF(TableRefills3[[#This Row],[gap_days]]&gt;30,1,0))</f>
        <v>0</v>
      </c>
      <c r="J2216">
        <f>_xlfn.MAXIFS(TableRefills3[discountinuation_flag], TableRefills3[patient_id], A2216)</f>
        <v>0</v>
      </c>
      <c r="K2216" s="1">
        <f>_xlfn.MINIFS(C:C,A:A,TableRefills3[[#This Row],[patient_id]])</f>
        <v>45659</v>
      </c>
      <c r="L2216" s="1">
        <f>TableRefills3[[#This Row],[refill_date]]+TableRefills3[[#This Row],[quantity_days]]</f>
        <v>45767</v>
      </c>
    </row>
    <row r="2217" spans="1:12" x14ac:dyDescent="0.25">
      <c r="A2217" t="s">
        <v>496</v>
      </c>
      <c r="B2217" t="s">
        <v>3759</v>
      </c>
      <c r="C2217" s="1">
        <v>45791</v>
      </c>
      <c r="D2217" s="9">
        <f t="shared" si="68"/>
        <v>1</v>
      </c>
      <c r="E2217">
        <v>30</v>
      </c>
      <c r="F2217" s="1" t="str">
        <f t="shared" si="69"/>
        <v/>
      </c>
      <c r="G2217" s="1" t="str">
        <f>IF(TableRefills3[[#This Row],[prev_refill_days]]="","",TableRefills3[[#This Row],[prev_refill_days]]+TableRefills3[[#This Row],[quantity_days]])</f>
        <v/>
      </c>
      <c r="H2217" t="str">
        <f>IF(TableRefills3[[#This Row],[prev_refill_end]]="","",TableRefills3[[#This Row],[refill_date]]-TableRefills3[[#This Row],[prev_refill_end]])</f>
        <v/>
      </c>
      <c r="I2217">
        <f>IF(TableRefills3[[#This Row],[gap_days]]="",0,IF(TableRefills3[[#This Row],[gap_days]]&gt;30,1,0))</f>
        <v>0</v>
      </c>
      <c r="J2217">
        <f>_xlfn.MAXIFS(TableRefills3[discountinuation_flag], TableRefills3[patient_id], A2217)</f>
        <v>0</v>
      </c>
      <c r="K2217" s="1">
        <f>_xlfn.MINIFS(C:C,A:A,TableRefills3[[#This Row],[patient_id]])</f>
        <v>45791</v>
      </c>
      <c r="L2217" s="1">
        <f>TableRefills3[[#This Row],[refill_date]]+TableRefills3[[#This Row],[quantity_days]]</f>
        <v>45821</v>
      </c>
    </row>
    <row r="2218" spans="1:12" x14ac:dyDescent="0.25">
      <c r="A2218" t="s">
        <v>496</v>
      </c>
      <c r="B2218" t="s">
        <v>3759</v>
      </c>
      <c r="C2218" s="1">
        <v>45820</v>
      </c>
      <c r="D2218" s="9">
        <f t="shared" si="68"/>
        <v>2</v>
      </c>
      <c r="E2218">
        <v>30</v>
      </c>
      <c r="F2218" s="1">
        <f t="shared" si="69"/>
        <v>45791</v>
      </c>
      <c r="G2218" s="1">
        <f>IF(TableRefills3[[#This Row],[prev_refill_days]]="","",TableRefills3[[#This Row],[prev_refill_days]]+TableRefills3[[#This Row],[quantity_days]])</f>
        <v>45821</v>
      </c>
      <c r="H2218">
        <f>IF(TableRefills3[[#This Row],[prev_refill_end]]="","",TableRefills3[[#This Row],[refill_date]]-TableRefills3[[#This Row],[prev_refill_end]])</f>
        <v>-1</v>
      </c>
      <c r="I2218">
        <f>IF(TableRefills3[[#This Row],[gap_days]]="",0,IF(TableRefills3[[#This Row],[gap_days]]&gt;30,1,0))</f>
        <v>0</v>
      </c>
      <c r="J2218">
        <f>_xlfn.MAXIFS(TableRefills3[discountinuation_flag], TableRefills3[patient_id], A2218)</f>
        <v>0</v>
      </c>
      <c r="K2218" s="1">
        <f>_xlfn.MINIFS(C:C,A:A,TableRefills3[[#This Row],[patient_id]])</f>
        <v>45791</v>
      </c>
      <c r="L2218" s="1">
        <f>TableRefills3[[#This Row],[refill_date]]+TableRefills3[[#This Row],[quantity_days]]</f>
        <v>45850</v>
      </c>
    </row>
    <row r="2219" spans="1:12" x14ac:dyDescent="0.25">
      <c r="A2219" t="s">
        <v>496</v>
      </c>
      <c r="B2219" t="s">
        <v>3759</v>
      </c>
      <c r="C2219" s="1">
        <v>45853</v>
      </c>
      <c r="D2219" s="9">
        <f t="shared" si="68"/>
        <v>3</v>
      </c>
      <c r="E2219">
        <v>30</v>
      </c>
      <c r="F2219" s="1">
        <f t="shared" si="69"/>
        <v>45820</v>
      </c>
      <c r="G2219" s="1">
        <f>IF(TableRefills3[[#This Row],[prev_refill_days]]="","",TableRefills3[[#This Row],[prev_refill_days]]+TableRefills3[[#This Row],[quantity_days]])</f>
        <v>45850</v>
      </c>
      <c r="H2219">
        <f>IF(TableRefills3[[#This Row],[prev_refill_end]]="","",TableRefills3[[#This Row],[refill_date]]-TableRefills3[[#This Row],[prev_refill_end]])</f>
        <v>3</v>
      </c>
      <c r="I2219">
        <f>IF(TableRefills3[[#This Row],[gap_days]]="",0,IF(TableRefills3[[#This Row],[gap_days]]&gt;30,1,0))</f>
        <v>0</v>
      </c>
      <c r="J2219">
        <f>_xlfn.MAXIFS(TableRefills3[discountinuation_flag], TableRefills3[patient_id], A2219)</f>
        <v>0</v>
      </c>
      <c r="K2219" s="1">
        <f>_xlfn.MINIFS(C:C,A:A,TableRefills3[[#This Row],[patient_id]])</f>
        <v>45791</v>
      </c>
      <c r="L2219" s="1">
        <f>TableRefills3[[#This Row],[refill_date]]+TableRefills3[[#This Row],[quantity_days]]</f>
        <v>45883</v>
      </c>
    </row>
    <row r="2220" spans="1:12" x14ac:dyDescent="0.25">
      <c r="A2220" t="s">
        <v>496</v>
      </c>
      <c r="B2220" t="s">
        <v>3759</v>
      </c>
      <c r="C2220" s="1">
        <v>45881</v>
      </c>
      <c r="D2220" s="9">
        <f t="shared" si="68"/>
        <v>4</v>
      </c>
      <c r="E2220">
        <v>30</v>
      </c>
      <c r="F2220" s="1">
        <f t="shared" si="69"/>
        <v>45853</v>
      </c>
      <c r="G2220" s="1">
        <f>IF(TableRefills3[[#This Row],[prev_refill_days]]="","",TableRefills3[[#This Row],[prev_refill_days]]+TableRefills3[[#This Row],[quantity_days]])</f>
        <v>45883</v>
      </c>
      <c r="H2220">
        <f>IF(TableRefills3[[#This Row],[prev_refill_end]]="","",TableRefills3[[#This Row],[refill_date]]-TableRefills3[[#This Row],[prev_refill_end]])</f>
        <v>-2</v>
      </c>
      <c r="I2220">
        <f>IF(TableRefills3[[#This Row],[gap_days]]="",0,IF(TableRefills3[[#This Row],[gap_days]]&gt;30,1,0))</f>
        <v>0</v>
      </c>
      <c r="J2220">
        <f>_xlfn.MAXIFS(TableRefills3[discountinuation_flag], TableRefills3[patient_id], A2220)</f>
        <v>0</v>
      </c>
      <c r="K2220" s="1">
        <f>_xlfn.MINIFS(C:C,A:A,TableRefills3[[#This Row],[patient_id]])</f>
        <v>45791</v>
      </c>
      <c r="L2220" s="1">
        <f>TableRefills3[[#This Row],[refill_date]]+TableRefills3[[#This Row],[quantity_days]]</f>
        <v>45911</v>
      </c>
    </row>
    <row r="2221" spans="1:12" x14ac:dyDescent="0.25">
      <c r="A2221" t="s">
        <v>496</v>
      </c>
      <c r="B2221" t="s">
        <v>3759</v>
      </c>
      <c r="C2221" s="1">
        <v>45914</v>
      </c>
      <c r="D2221" s="9">
        <f t="shared" si="68"/>
        <v>5</v>
      </c>
      <c r="E2221">
        <v>30</v>
      </c>
      <c r="F2221" s="1">
        <f t="shared" si="69"/>
        <v>45881</v>
      </c>
      <c r="G2221" s="1">
        <f>IF(TableRefills3[[#This Row],[prev_refill_days]]="","",TableRefills3[[#This Row],[prev_refill_days]]+TableRefills3[[#This Row],[quantity_days]])</f>
        <v>45911</v>
      </c>
      <c r="H2221">
        <f>IF(TableRefills3[[#This Row],[prev_refill_end]]="","",TableRefills3[[#This Row],[refill_date]]-TableRefills3[[#This Row],[prev_refill_end]])</f>
        <v>3</v>
      </c>
      <c r="I2221">
        <f>IF(TableRefills3[[#This Row],[gap_days]]="",0,IF(TableRefills3[[#This Row],[gap_days]]&gt;30,1,0))</f>
        <v>0</v>
      </c>
      <c r="J2221">
        <f>_xlfn.MAXIFS(TableRefills3[discountinuation_flag], TableRefills3[patient_id], A2221)</f>
        <v>0</v>
      </c>
      <c r="K2221" s="1">
        <f>_xlfn.MINIFS(C:C,A:A,TableRefills3[[#This Row],[patient_id]])</f>
        <v>45791</v>
      </c>
      <c r="L2221" s="1">
        <f>TableRefills3[[#This Row],[refill_date]]+TableRefills3[[#This Row],[quantity_days]]</f>
        <v>45944</v>
      </c>
    </row>
    <row r="2222" spans="1:12" x14ac:dyDescent="0.25">
      <c r="A2222" t="s">
        <v>496</v>
      </c>
      <c r="B2222" t="s">
        <v>3759</v>
      </c>
      <c r="C2222" s="1">
        <v>45946</v>
      </c>
      <c r="D2222" s="9">
        <f t="shared" si="68"/>
        <v>6</v>
      </c>
      <c r="E2222">
        <v>30</v>
      </c>
      <c r="F2222" s="1">
        <f t="shared" si="69"/>
        <v>45914</v>
      </c>
      <c r="G2222" s="1">
        <f>IF(TableRefills3[[#This Row],[prev_refill_days]]="","",TableRefills3[[#This Row],[prev_refill_days]]+TableRefills3[[#This Row],[quantity_days]])</f>
        <v>45944</v>
      </c>
      <c r="H2222">
        <f>IF(TableRefills3[[#This Row],[prev_refill_end]]="","",TableRefills3[[#This Row],[refill_date]]-TableRefills3[[#This Row],[prev_refill_end]])</f>
        <v>2</v>
      </c>
      <c r="I2222">
        <f>IF(TableRefills3[[#This Row],[gap_days]]="",0,IF(TableRefills3[[#This Row],[gap_days]]&gt;30,1,0))</f>
        <v>0</v>
      </c>
      <c r="J2222">
        <f>_xlfn.MAXIFS(TableRefills3[discountinuation_flag], TableRefills3[patient_id], A2222)</f>
        <v>0</v>
      </c>
      <c r="K2222" s="1">
        <f>_xlfn.MINIFS(C:C,A:A,TableRefills3[[#This Row],[patient_id]])</f>
        <v>45791</v>
      </c>
      <c r="L2222" s="1">
        <f>TableRefills3[[#This Row],[refill_date]]+TableRefills3[[#This Row],[quantity_days]]</f>
        <v>45976</v>
      </c>
    </row>
    <row r="2223" spans="1:12" x14ac:dyDescent="0.25">
      <c r="A2223" t="s">
        <v>497</v>
      </c>
      <c r="B2223" t="s">
        <v>3766</v>
      </c>
      <c r="C2223" s="1">
        <v>45791</v>
      </c>
      <c r="D2223" s="9">
        <f t="shared" si="68"/>
        <v>1</v>
      </c>
      <c r="E2223">
        <v>28</v>
      </c>
      <c r="F2223" s="1" t="str">
        <f t="shared" si="69"/>
        <v/>
      </c>
      <c r="G2223" s="1" t="str">
        <f>IF(TableRefills3[[#This Row],[prev_refill_days]]="","",TableRefills3[[#This Row],[prev_refill_days]]+TableRefills3[[#This Row],[quantity_days]])</f>
        <v/>
      </c>
      <c r="H2223" t="str">
        <f>IF(TableRefills3[[#This Row],[prev_refill_end]]="","",TableRefills3[[#This Row],[refill_date]]-TableRefills3[[#This Row],[prev_refill_end]])</f>
        <v/>
      </c>
      <c r="I2223">
        <f>IF(TableRefills3[[#This Row],[gap_days]]="",0,IF(TableRefills3[[#This Row],[gap_days]]&gt;30,1,0))</f>
        <v>0</v>
      </c>
      <c r="J2223">
        <f>_xlfn.MAXIFS(TableRefills3[discountinuation_flag], TableRefills3[patient_id], A2223)</f>
        <v>0</v>
      </c>
      <c r="K2223" s="1">
        <f>_xlfn.MINIFS(C:C,A:A,TableRefills3[[#This Row],[patient_id]])</f>
        <v>45791</v>
      </c>
      <c r="L2223" s="1">
        <f>TableRefills3[[#This Row],[refill_date]]+TableRefills3[[#This Row],[quantity_days]]</f>
        <v>45819</v>
      </c>
    </row>
    <row r="2224" spans="1:12" x14ac:dyDescent="0.25">
      <c r="A2224" t="s">
        <v>497</v>
      </c>
      <c r="B2224" t="s">
        <v>3766</v>
      </c>
      <c r="C2224" s="1">
        <v>45816</v>
      </c>
      <c r="D2224" s="9">
        <f t="shared" si="68"/>
        <v>2</v>
      </c>
      <c r="E2224">
        <v>28</v>
      </c>
      <c r="F2224" s="1">
        <f t="shared" si="69"/>
        <v>45791</v>
      </c>
      <c r="G2224" s="1">
        <f>IF(TableRefills3[[#This Row],[prev_refill_days]]="","",TableRefills3[[#This Row],[prev_refill_days]]+TableRefills3[[#This Row],[quantity_days]])</f>
        <v>45819</v>
      </c>
      <c r="H2224">
        <f>IF(TableRefills3[[#This Row],[prev_refill_end]]="","",TableRefills3[[#This Row],[refill_date]]-TableRefills3[[#This Row],[prev_refill_end]])</f>
        <v>-3</v>
      </c>
      <c r="I2224">
        <f>IF(TableRefills3[[#This Row],[gap_days]]="",0,IF(TableRefills3[[#This Row],[gap_days]]&gt;30,1,0))</f>
        <v>0</v>
      </c>
      <c r="J2224">
        <f>_xlfn.MAXIFS(TableRefills3[discountinuation_flag], TableRefills3[patient_id], A2224)</f>
        <v>0</v>
      </c>
      <c r="K2224" s="1">
        <f>_xlfn.MINIFS(C:C,A:A,TableRefills3[[#This Row],[patient_id]])</f>
        <v>45791</v>
      </c>
      <c r="L2224" s="1">
        <f>TableRefills3[[#This Row],[refill_date]]+TableRefills3[[#This Row],[quantity_days]]</f>
        <v>45844</v>
      </c>
    </row>
    <row r="2225" spans="1:12" x14ac:dyDescent="0.25">
      <c r="A2225" t="s">
        <v>497</v>
      </c>
      <c r="B2225" t="s">
        <v>3766</v>
      </c>
      <c r="C2225" s="1">
        <v>45845</v>
      </c>
      <c r="D2225" s="9">
        <f t="shared" si="68"/>
        <v>3</v>
      </c>
      <c r="E2225">
        <v>28</v>
      </c>
      <c r="F2225" s="1">
        <f t="shared" si="69"/>
        <v>45816</v>
      </c>
      <c r="G2225" s="1">
        <f>IF(TableRefills3[[#This Row],[prev_refill_days]]="","",TableRefills3[[#This Row],[prev_refill_days]]+TableRefills3[[#This Row],[quantity_days]])</f>
        <v>45844</v>
      </c>
      <c r="H2225">
        <f>IF(TableRefills3[[#This Row],[prev_refill_end]]="","",TableRefills3[[#This Row],[refill_date]]-TableRefills3[[#This Row],[prev_refill_end]])</f>
        <v>1</v>
      </c>
      <c r="I2225">
        <f>IF(TableRefills3[[#This Row],[gap_days]]="",0,IF(TableRefills3[[#This Row],[gap_days]]&gt;30,1,0))</f>
        <v>0</v>
      </c>
      <c r="J2225">
        <f>_xlfn.MAXIFS(TableRefills3[discountinuation_flag], TableRefills3[patient_id], A2225)</f>
        <v>0</v>
      </c>
      <c r="K2225" s="1">
        <f>_xlfn.MINIFS(C:C,A:A,TableRefills3[[#This Row],[patient_id]])</f>
        <v>45791</v>
      </c>
      <c r="L2225" s="1">
        <f>TableRefills3[[#This Row],[refill_date]]+TableRefills3[[#This Row],[quantity_days]]</f>
        <v>45873</v>
      </c>
    </row>
    <row r="2226" spans="1:12" x14ac:dyDescent="0.25">
      <c r="A2226" t="s">
        <v>498</v>
      </c>
      <c r="B2226" t="s">
        <v>3770</v>
      </c>
      <c r="C2226" s="1">
        <v>45754</v>
      </c>
      <c r="D2226" s="9">
        <f t="shared" si="68"/>
        <v>1</v>
      </c>
      <c r="E2226">
        <v>21</v>
      </c>
      <c r="F2226" s="1" t="str">
        <f t="shared" si="69"/>
        <v/>
      </c>
      <c r="G2226" s="1" t="str">
        <f>IF(TableRefills3[[#This Row],[prev_refill_days]]="","",TableRefills3[[#This Row],[prev_refill_days]]+TableRefills3[[#This Row],[quantity_days]])</f>
        <v/>
      </c>
      <c r="H2226" t="str">
        <f>IF(TableRefills3[[#This Row],[prev_refill_end]]="","",TableRefills3[[#This Row],[refill_date]]-TableRefills3[[#This Row],[prev_refill_end]])</f>
        <v/>
      </c>
      <c r="I2226">
        <f>IF(TableRefills3[[#This Row],[gap_days]]="",0,IF(TableRefills3[[#This Row],[gap_days]]&gt;30,1,0))</f>
        <v>0</v>
      </c>
      <c r="J2226">
        <f>_xlfn.MAXIFS(TableRefills3[discountinuation_flag], TableRefills3[patient_id], A2226)</f>
        <v>0</v>
      </c>
      <c r="K2226" s="1">
        <f>_xlfn.MINIFS(C:C,A:A,TableRefills3[[#This Row],[patient_id]])</f>
        <v>45754</v>
      </c>
      <c r="L2226" s="1">
        <f>TableRefills3[[#This Row],[refill_date]]+TableRefills3[[#This Row],[quantity_days]]</f>
        <v>45775</v>
      </c>
    </row>
    <row r="2227" spans="1:12" x14ac:dyDescent="0.25">
      <c r="A2227" t="s">
        <v>498</v>
      </c>
      <c r="B2227" t="s">
        <v>3770</v>
      </c>
      <c r="C2227" s="1">
        <v>45776</v>
      </c>
      <c r="D2227" s="9">
        <f t="shared" si="68"/>
        <v>2</v>
      </c>
      <c r="E2227">
        <v>21</v>
      </c>
      <c r="F2227" s="1">
        <f t="shared" si="69"/>
        <v>45754</v>
      </c>
      <c r="G2227" s="1">
        <f>IF(TableRefills3[[#This Row],[prev_refill_days]]="","",TableRefills3[[#This Row],[prev_refill_days]]+TableRefills3[[#This Row],[quantity_days]])</f>
        <v>45775</v>
      </c>
      <c r="H2227">
        <f>IF(TableRefills3[[#This Row],[prev_refill_end]]="","",TableRefills3[[#This Row],[refill_date]]-TableRefills3[[#This Row],[prev_refill_end]])</f>
        <v>1</v>
      </c>
      <c r="I2227">
        <f>IF(TableRefills3[[#This Row],[gap_days]]="",0,IF(TableRefills3[[#This Row],[gap_days]]&gt;30,1,0))</f>
        <v>0</v>
      </c>
      <c r="J2227">
        <f>_xlfn.MAXIFS(TableRefills3[discountinuation_flag], TableRefills3[patient_id], A2227)</f>
        <v>0</v>
      </c>
      <c r="K2227" s="1">
        <f>_xlfn.MINIFS(C:C,A:A,TableRefills3[[#This Row],[patient_id]])</f>
        <v>45754</v>
      </c>
      <c r="L2227" s="1">
        <f>TableRefills3[[#This Row],[refill_date]]+TableRefills3[[#This Row],[quantity_days]]</f>
        <v>45797</v>
      </c>
    </row>
    <row r="2228" spans="1:12" x14ac:dyDescent="0.25">
      <c r="A2228" t="s">
        <v>498</v>
      </c>
      <c r="B2228" t="s">
        <v>3770</v>
      </c>
      <c r="C2228" s="1">
        <v>45794</v>
      </c>
      <c r="D2228" s="9">
        <f t="shared" si="68"/>
        <v>3</v>
      </c>
      <c r="E2228">
        <v>21</v>
      </c>
      <c r="F2228" s="1">
        <f t="shared" si="69"/>
        <v>45776</v>
      </c>
      <c r="G2228" s="1">
        <f>IF(TableRefills3[[#This Row],[prev_refill_days]]="","",TableRefills3[[#This Row],[prev_refill_days]]+TableRefills3[[#This Row],[quantity_days]])</f>
        <v>45797</v>
      </c>
      <c r="H2228">
        <f>IF(TableRefills3[[#This Row],[prev_refill_end]]="","",TableRefills3[[#This Row],[refill_date]]-TableRefills3[[#This Row],[prev_refill_end]])</f>
        <v>-3</v>
      </c>
      <c r="I2228">
        <f>IF(TableRefills3[[#This Row],[gap_days]]="",0,IF(TableRefills3[[#This Row],[gap_days]]&gt;30,1,0))</f>
        <v>0</v>
      </c>
      <c r="J2228">
        <f>_xlfn.MAXIFS(TableRefills3[discountinuation_flag], TableRefills3[patient_id], A2228)</f>
        <v>0</v>
      </c>
      <c r="K2228" s="1">
        <f>_xlfn.MINIFS(C:C,A:A,TableRefills3[[#This Row],[patient_id]])</f>
        <v>45754</v>
      </c>
      <c r="L2228" s="1">
        <f>TableRefills3[[#This Row],[refill_date]]+TableRefills3[[#This Row],[quantity_days]]</f>
        <v>45815</v>
      </c>
    </row>
    <row r="2229" spans="1:12" x14ac:dyDescent="0.25">
      <c r="A2229" t="s">
        <v>498</v>
      </c>
      <c r="B2229" t="s">
        <v>3770</v>
      </c>
      <c r="C2229" s="1">
        <v>45816</v>
      </c>
      <c r="D2229" s="9">
        <f t="shared" si="68"/>
        <v>4</v>
      </c>
      <c r="E2229">
        <v>21</v>
      </c>
      <c r="F2229" s="1">
        <f t="shared" si="69"/>
        <v>45794</v>
      </c>
      <c r="G2229" s="1">
        <f>IF(TableRefills3[[#This Row],[prev_refill_days]]="","",TableRefills3[[#This Row],[prev_refill_days]]+TableRefills3[[#This Row],[quantity_days]])</f>
        <v>45815</v>
      </c>
      <c r="H2229">
        <f>IF(TableRefills3[[#This Row],[prev_refill_end]]="","",TableRefills3[[#This Row],[refill_date]]-TableRefills3[[#This Row],[prev_refill_end]])</f>
        <v>1</v>
      </c>
      <c r="I2229">
        <f>IF(TableRefills3[[#This Row],[gap_days]]="",0,IF(TableRefills3[[#This Row],[gap_days]]&gt;30,1,0))</f>
        <v>0</v>
      </c>
      <c r="J2229">
        <f>_xlfn.MAXIFS(TableRefills3[discountinuation_flag], TableRefills3[patient_id], A2229)</f>
        <v>0</v>
      </c>
      <c r="K2229" s="1">
        <f>_xlfn.MINIFS(C:C,A:A,TableRefills3[[#This Row],[patient_id]])</f>
        <v>45754</v>
      </c>
      <c r="L2229" s="1">
        <f>TableRefills3[[#This Row],[refill_date]]+TableRefills3[[#This Row],[quantity_days]]</f>
        <v>45837</v>
      </c>
    </row>
    <row r="2230" spans="1:12" x14ac:dyDescent="0.25">
      <c r="A2230" t="s">
        <v>498</v>
      </c>
      <c r="B2230" t="s">
        <v>3770</v>
      </c>
      <c r="C2230" s="1">
        <v>45840</v>
      </c>
      <c r="D2230" s="9">
        <f t="shared" si="68"/>
        <v>5</v>
      </c>
      <c r="E2230">
        <v>21</v>
      </c>
      <c r="F2230" s="1">
        <f t="shared" si="69"/>
        <v>45816</v>
      </c>
      <c r="G2230" s="1">
        <f>IF(TableRefills3[[#This Row],[prev_refill_days]]="","",TableRefills3[[#This Row],[prev_refill_days]]+TableRefills3[[#This Row],[quantity_days]])</f>
        <v>45837</v>
      </c>
      <c r="H2230">
        <f>IF(TableRefills3[[#This Row],[prev_refill_end]]="","",TableRefills3[[#This Row],[refill_date]]-TableRefills3[[#This Row],[prev_refill_end]])</f>
        <v>3</v>
      </c>
      <c r="I2230">
        <f>IF(TableRefills3[[#This Row],[gap_days]]="",0,IF(TableRefills3[[#This Row],[gap_days]]&gt;30,1,0))</f>
        <v>0</v>
      </c>
      <c r="J2230">
        <f>_xlfn.MAXIFS(TableRefills3[discountinuation_flag], TableRefills3[patient_id], A2230)</f>
        <v>0</v>
      </c>
      <c r="K2230" s="1">
        <f>_xlfn.MINIFS(C:C,A:A,TableRefills3[[#This Row],[patient_id]])</f>
        <v>45754</v>
      </c>
      <c r="L2230" s="1">
        <f>TableRefills3[[#This Row],[refill_date]]+TableRefills3[[#This Row],[quantity_days]]</f>
        <v>45861</v>
      </c>
    </row>
    <row r="2231" spans="1:12" x14ac:dyDescent="0.25">
      <c r="A2231" t="s">
        <v>499</v>
      </c>
      <c r="B2231" t="s">
        <v>3776</v>
      </c>
      <c r="C2231" s="1">
        <v>45834</v>
      </c>
      <c r="D2231" s="9">
        <f t="shared" si="68"/>
        <v>1</v>
      </c>
      <c r="E2231">
        <v>30</v>
      </c>
      <c r="F2231" s="1" t="str">
        <f t="shared" si="69"/>
        <v/>
      </c>
      <c r="G2231" s="1" t="str">
        <f>IF(TableRefills3[[#This Row],[prev_refill_days]]="","",TableRefills3[[#This Row],[prev_refill_days]]+TableRefills3[[#This Row],[quantity_days]])</f>
        <v/>
      </c>
      <c r="H2231" t="str">
        <f>IF(TableRefills3[[#This Row],[prev_refill_end]]="","",TableRefills3[[#This Row],[refill_date]]-TableRefills3[[#This Row],[prev_refill_end]])</f>
        <v/>
      </c>
      <c r="I2231">
        <f>IF(TableRefills3[[#This Row],[gap_days]]="",0,IF(TableRefills3[[#This Row],[gap_days]]&gt;30,1,0))</f>
        <v>0</v>
      </c>
      <c r="J2231">
        <f>_xlfn.MAXIFS(TableRefills3[discountinuation_flag], TableRefills3[patient_id], A2231)</f>
        <v>0</v>
      </c>
      <c r="K2231" s="1">
        <f>_xlfn.MINIFS(C:C,A:A,TableRefills3[[#This Row],[patient_id]])</f>
        <v>45834</v>
      </c>
      <c r="L2231" s="1">
        <f>TableRefills3[[#This Row],[refill_date]]+TableRefills3[[#This Row],[quantity_days]]</f>
        <v>45864</v>
      </c>
    </row>
    <row r="2232" spans="1:12" x14ac:dyDescent="0.25">
      <c r="A2232" t="s">
        <v>499</v>
      </c>
      <c r="B2232" t="s">
        <v>3776</v>
      </c>
      <c r="C2232" s="1">
        <v>45862</v>
      </c>
      <c r="D2232" s="9">
        <f t="shared" si="68"/>
        <v>2</v>
      </c>
      <c r="E2232">
        <v>30</v>
      </c>
      <c r="F2232" s="1">
        <f t="shared" si="69"/>
        <v>45834</v>
      </c>
      <c r="G2232" s="1">
        <f>IF(TableRefills3[[#This Row],[prev_refill_days]]="","",TableRefills3[[#This Row],[prev_refill_days]]+TableRefills3[[#This Row],[quantity_days]])</f>
        <v>45864</v>
      </c>
      <c r="H2232">
        <f>IF(TableRefills3[[#This Row],[prev_refill_end]]="","",TableRefills3[[#This Row],[refill_date]]-TableRefills3[[#This Row],[prev_refill_end]])</f>
        <v>-2</v>
      </c>
      <c r="I2232">
        <f>IF(TableRefills3[[#This Row],[gap_days]]="",0,IF(TableRefills3[[#This Row],[gap_days]]&gt;30,1,0))</f>
        <v>0</v>
      </c>
      <c r="J2232">
        <f>_xlfn.MAXIFS(TableRefills3[discountinuation_flag], TableRefills3[patient_id], A2232)</f>
        <v>0</v>
      </c>
      <c r="K2232" s="1">
        <f>_xlfn.MINIFS(C:C,A:A,TableRefills3[[#This Row],[patient_id]])</f>
        <v>45834</v>
      </c>
      <c r="L2232" s="1">
        <f>TableRefills3[[#This Row],[refill_date]]+TableRefills3[[#This Row],[quantity_days]]</f>
        <v>45892</v>
      </c>
    </row>
    <row r="2233" spans="1:12" x14ac:dyDescent="0.25">
      <c r="A2233" t="s">
        <v>499</v>
      </c>
      <c r="B2233" t="s">
        <v>3776</v>
      </c>
      <c r="C2233" s="1">
        <v>45889</v>
      </c>
      <c r="D2233" s="9">
        <f t="shared" si="68"/>
        <v>3</v>
      </c>
      <c r="E2233">
        <v>30</v>
      </c>
      <c r="F2233" s="1">
        <f t="shared" si="69"/>
        <v>45862</v>
      </c>
      <c r="G2233" s="1">
        <f>IF(TableRefills3[[#This Row],[prev_refill_days]]="","",TableRefills3[[#This Row],[prev_refill_days]]+TableRefills3[[#This Row],[quantity_days]])</f>
        <v>45892</v>
      </c>
      <c r="H2233">
        <f>IF(TableRefills3[[#This Row],[prev_refill_end]]="","",TableRefills3[[#This Row],[refill_date]]-TableRefills3[[#This Row],[prev_refill_end]])</f>
        <v>-3</v>
      </c>
      <c r="I2233">
        <f>IF(TableRefills3[[#This Row],[gap_days]]="",0,IF(TableRefills3[[#This Row],[gap_days]]&gt;30,1,0))</f>
        <v>0</v>
      </c>
      <c r="J2233">
        <f>_xlfn.MAXIFS(TableRefills3[discountinuation_flag], TableRefills3[patient_id], A2233)</f>
        <v>0</v>
      </c>
      <c r="K2233" s="1">
        <f>_xlfn.MINIFS(C:C,A:A,TableRefills3[[#This Row],[patient_id]])</f>
        <v>45834</v>
      </c>
      <c r="L2233" s="1">
        <f>TableRefills3[[#This Row],[refill_date]]+TableRefills3[[#This Row],[quantity_days]]</f>
        <v>45919</v>
      </c>
    </row>
    <row r="2234" spans="1:12" x14ac:dyDescent="0.25">
      <c r="A2234" t="s">
        <v>499</v>
      </c>
      <c r="B2234" t="s">
        <v>3776</v>
      </c>
      <c r="C2234" s="1">
        <v>45920</v>
      </c>
      <c r="D2234" s="9">
        <f t="shared" si="68"/>
        <v>4</v>
      </c>
      <c r="E2234">
        <v>30</v>
      </c>
      <c r="F2234" s="1">
        <f t="shared" si="69"/>
        <v>45889</v>
      </c>
      <c r="G2234" s="1">
        <f>IF(TableRefills3[[#This Row],[prev_refill_days]]="","",TableRefills3[[#This Row],[prev_refill_days]]+TableRefills3[[#This Row],[quantity_days]])</f>
        <v>45919</v>
      </c>
      <c r="H2234">
        <f>IF(TableRefills3[[#This Row],[prev_refill_end]]="","",TableRefills3[[#This Row],[refill_date]]-TableRefills3[[#This Row],[prev_refill_end]])</f>
        <v>1</v>
      </c>
      <c r="I2234">
        <f>IF(TableRefills3[[#This Row],[gap_days]]="",0,IF(TableRefills3[[#This Row],[gap_days]]&gt;30,1,0))</f>
        <v>0</v>
      </c>
      <c r="J2234">
        <f>_xlfn.MAXIFS(TableRefills3[discountinuation_flag], TableRefills3[patient_id], A2234)</f>
        <v>0</v>
      </c>
      <c r="K2234" s="1">
        <f>_xlfn.MINIFS(C:C,A:A,TableRefills3[[#This Row],[patient_id]])</f>
        <v>45834</v>
      </c>
      <c r="L2234" s="1">
        <f>TableRefills3[[#This Row],[refill_date]]+TableRefills3[[#This Row],[quantity_days]]</f>
        <v>45950</v>
      </c>
    </row>
    <row r="2235" spans="1:12" x14ac:dyDescent="0.25">
      <c r="A2235" t="s">
        <v>500</v>
      </c>
      <c r="B2235" t="s">
        <v>3781</v>
      </c>
      <c r="C2235" s="1">
        <v>45762</v>
      </c>
      <c r="D2235" s="9">
        <f t="shared" si="68"/>
        <v>1</v>
      </c>
      <c r="E2235">
        <v>21</v>
      </c>
      <c r="F2235" s="1" t="str">
        <f t="shared" si="69"/>
        <v/>
      </c>
      <c r="G2235" s="1" t="str">
        <f>IF(TableRefills3[[#This Row],[prev_refill_days]]="","",TableRefills3[[#This Row],[prev_refill_days]]+TableRefills3[[#This Row],[quantity_days]])</f>
        <v/>
      </c>
      <c r="H2235" t="str">
        <f>IF(TableRefills3[[#This Row],[prev_refill_end]]="","",TableRefills3[[#This Row],[refill_date]]-TableRefills3[[#This Row],[prev_refill_end]])</f>
        <v/>
      </c>
      <c r="I2235">
        <f>IF(TableRefills3[[#This Row],[gap_days]]="",0,IF(TableRefills3[[#This Row],[gap_days]]&gt;30,1,0))</f>
        <v>0</v>
      </c>
      <c r="J2235">
        <f>_xlfn.MAXIFS(TableRefills3[discountinuation_flag], TableRefills3[patient_id], A2235)</f>
        <v>0</v>
      </c>
      <c r="K2235" s="1">
        <f>_xlfn.MINIFS(C:C,A:A,TableRefills3[[#This Row],[patient_id]])</f>
        <v>45762</v>
      </c>
      <c r="L2235" s="1">
        <f>TableRefills3[[#This Row],[refill_date]]+TableRefills3[[#This Row],[quantity_days]]</f>
        <v>45783</v>
      </c>
    </row>
    <row r="2236" spans="1:12" x14ac:dyDescent="0.25">
      <c r="A2236" t="s">
        <v>500</v>
      </c>
      <c r="B2236" t="s">
        <v>3781</v>
      </c>
      <c r="C2236" s="1">
        <v>45782</v>
      </c>
      <c r="D2236" s="9">
        <f t="shared" si="68"/>
        <v>2</v>
      </c>
      <c r="E2236">
        <v>21</v>
      </c>
      <c r="F2236" s="1">
        <f t="shared" si="69"/>
        <v>45762</v>
      </c>
      <c r="G2236" s="1">
        <f>IF(TableRefills3[[#This Row],[prev_refill_days]]="","",TableRefills3[[#This Row],[prev_refill_days]]+TableRefills3[[#This Row],[quantity_days]])</f>
        <v>45783</v>
      </c>
      <c r="H2236">
        <f>IF(TableRefills3[[#This Row],[prev_refill_end]]="","",TableRefills3[[#This Row],[refill_date]]-TableRefills3[[#This Row],[prev_refill_end]])</f>
        <v>-1</v>
      </c>
      <c r="I2236">
        <f>IF(TableRefills3[[#This Row],[gap_days]]="",0,IF(TableRefills3[[#This Row],[gap_days]]&gt;30,1,0))</f>
        <v>0</v>
      </c>
      <c r="J2236">
        <f>_xlfn.MAXIFS(TableRefills3[discountinuation_flag], TableRefills3[patient_id], A2236)</f>
        <v>0</v>
      </c>
      <c r="K2236" s="1">
        <f>_xlfn.MINIFS(C:C,A:A,TableRefills3[[#This Row],[patient_id]])</f>
        <v>45762</v>
      </c>
      <c r="L2236" s="1">
        <f>TableRefills3[[#This Row],[refill_date]]+TableRefills3[[#This Row],[quantity_days]]</f>
        <v>45803</v>
      </c>
    </row>
    <row r="2237" spans="1:12" x14ac:dyDescent="0.25">
      <c r="A2237" t="s">
        <v>500</v>
      </c>
      <c r="B2237" t="s">
        <v>3781</v>
      </c>
      <c r="C2237" s="1">
        <v>45802</v>
      </c>
      <c r="D2237" s="9">
        <f t="shared" si="68"/>
        <v>3</v>
      </c>
      <c r="E2237">
        <v>21</v>
      </c>
      <c r="F2237" s="1">
        <f t="shared" si="69"/>
        <v>45782</v>
      </c>
      <c r="G2237" s="1">
        <f>IF(TableRefills3[[#This Row],[prev_refill_days]]="","",TableRefills3[[#This Row],[prev_refill_days]]+TableRefills3[[#This Row],[quantity_days]])</f>
        <v>45803</v>
      </c>
      <c r="H2237">
        <f>IF(TableRefills3[[#This Row],[prev_refill_end]]="","",TableRefills3[[#This Row],[refill_date]]-TableRefills3[[#This Row],[prev_refill_end]])</f>
        <v>-1</v>
      </c>
      <c r="I2237">
        <f>IF(TableRefills3[[#This Row],[gap_days]]="",0,IF(TableRefills3[[#This Row],[gap_days]]&gt;30,1,0))</f>
        <v>0</v>
      </c>
      <c r="J2237">
        <f>_xlfn.MAXIFS(TableRefills3[discountinuation_flag], TableRefills3[patient_id], A2237)</f>
        <v>0</v>
      </c>
      <c r="K2237" s="1">
        <f>_xlfn.MINIFS(C:C,A:A,TableRefills3[[#This Row],[patient_id]])</f>
        <v>45762</v>
      </c>
      <c r="L2237" s="1">
        <f>TableRefills3[[#This Row],[refill_date]]+TableRefills3[[#This Row],[quantity_days]]</f>
        <v>45823</v>
      </c>
    </row>
    <row r="2238" spans="1:12" x14ac:dyDescent="0.25">
      <c r="A2238" t="s">
        <v>500</v>
      </c>
      <c r="B2238" t="s">
        <v>3781</v>
      </c>
      <c r="C2238" s="1">
        <v>45823</v>
      </c>
      <c r="D2238" s="9">
        <f t="shared" si="68"/>
        <v>4</v>
      </c>
      <c r="E2238">
        <v>21</v>
      </c>
      <c r="F2238" s="1">
        <f t="shared" si="69"/>
        <v>45802</v>
      </c>
      <c r="G2238" s="1">
        <f>IF(TableRefills3[[#This Row],[prev_refill_days]]="","",TableRefills3[[#This Row],[prev_refill_days]]+TableRefills3[[#This Row],[quantity_days]])</f>
        <v>45823</v>
      </c>
      <c r="H2238">
        <f>IF(TableRefills3[[#This Row],[prev_refill_end]]="","",TableRefills3[[#This Row],[refill_date]]-TableRefills3[[#This Row],[prev_refill_end]])</f>
        <v>0</v>
      </c>
      <c r="I2238">
        <f>IF(TableRefills3[[#This Row],[gap_days]]="",0,IF(TableRefills3[[#This Row],[gap_days]]&gt;30,1,0))</f>
        <v>0</v>
      </c>
      <c r="J2238">
        <f>_xlfn.MAXIFS(TableRefills3[discountinuation_flag], TableRefills3[patient_id], A2238)</f>
        <v>0</v>
      </c>
      <c r="K2238" s="1">
        <f>_xlfn.MINIFS(C:C,A:A,TableRefills3[[#This Row],[patient_id]])</f>
        <v>45762</v>
      </c>
      <c r="L2238" s="1">
        <f>TableRefills3[[#This Row],[refill_date]]+TableRefills3[[#This Row],[quantity_days]]</f>
        <v>45844</v>
      </c>
    </row>
    <row r="2239" spans="1:12" x14ac:dyDescent="0.25">
      <c r="A2239" t="s">
        <v>500</v>
      </c>
      <c r="B2239" t="s">
        <v>3781</v>
      </c>
      <c r="C2239" s="1">
        <v>45842</v>
      </c>
      <c r="D2239" s="9">
        <f t="shared" si="68"/>
        <v>5</v>
      </c>
      <c r="E2239">
        <v>21</v>
      </c>
      <c r="F2239" s="1">
        <f t="shared" si="69"/>
        <v>45823</v>
      </c>
      <c r="G2239" s="1">
        <f>IF(TableRefills3[[#This Row],[prev_refill_days]]="","",TableRefills3[[#This Row],[prev_refill_days]]+TableRefills3[[#This Row],[quantity_days]])</f>
        <v>45844</v>
      </c>
      <c r="H2239">
        <f>IF(TableRefills3[[#This Row],[prev_refill_end]]="","",TableRefills3[[#This Row],[refill_date]]-TableRefills3[[#This Row],[prev_refill_end]])</f>
        <v>-2</v>
      </c>
      <c r="I2239">
        <f>IF(TableRefills3[[#This Row],[gap_days]]="",0,IF(TableRefills3[[#This Row],[gap_days]]&gt;30,1,0))</f>
        <v>0</v>
      </c>
      <c r="J2239">
        <f>_xlfn.MAXIFS(TableRefills3[discountinuation_flag], TableRefills3[patient_id], A2239)</f>
        <v>0</v>
      </c>
      <c r="K2239" s="1">
        <f>_xlfn.MINIFS(C:C,A:A,TableRefills3[[#This Row],[patient_id]])</f>
        <v>45762</v>
      </c>
      <c r="L2239" s="1">
        <f>TableRefills3[[#This Row],[refill_date]]+TableRefills3[[#This Row],[quantity_days]]</f>
        <v>45863</v>
      </c>
    </row>
    <row r="2240" spans="1:12" x14ac:dyDescent="0.25">
      <c r="A2240" t="s">
        <v>501</v>
      </c>
      <c r="B2240" t="s">
        <v>3787</v>
      </c>
      <c r="C2240" s="1">
        <v>45685</v>
      </c>
      <c r="D2240" s="9">
        <f t="shared" si="68"/>
        <v>1</v>
      </c>
      <c r="E2240">
        <v>28</v>
      </c>
      <c r="F2240" s="1" t="str">
        <f t="shared" si="69"/>
        <v/>
      </c>
      <c r="G2240" s="1" t="str">
        <f>IF(TableRefills3[[#This Row],[prev_refill_days]]="","",TableRefills3[[#This Row],[prev_refill_days]]+TableRefills3[[#This Row],[quantity_days]])</f>
        <v/>
      </c>
      <c r="H2240" t="str">
        <f>IF(TableRefills3[[#This Row],[prev_refill_end]]="","",TableRefills3[[#This Row],[refill_date]]-TableRefills3[[#This Row],[prev_refill_end]])</f>
        <v/>
      </c>
      <c r="I2240">
        <f>IF(TableRefills3[[#This Row],[gap_days]]="",0,IF(TableRefills3[[#This Row],[gap_days]]&gt;30,1,0))</f>
        <v>0</v>
      </c>
      <c r="J2240">
        <f>_xlfn.MAXIFS(TableRefills3[discountinuation_flag], TableRefills3[patient_id], A2240)</f>
        <v>0</v>
      </c>
      <c r="K2240" s="1">
        <f>_xlfn.MINIFS(C:C,A:A,TableRefills3[[#This Row],[patient_id]])</f>
        <v>45685</v>
      </c>
      <c r="L2240" s="1">
        <f>TableRefills3[[#This Row],[refill_date]]+TableRefills3[[#This Row],[quantity_days]]</f>
        <v>45713</v>
      </c>
    </row>
    <row r="2241" spans="1:12" x14ac:dyDescent="0.25">
      <c r="A2241" t="s">
        <v>501</v>
      </c>
      <c r="B2241" t="s">
        <v>3787</v>
      </c>
      <c r="C2241" s="1">
        <v>45715</v>
      </c>
      <c r="D2241" s="9">
        <f t="shared" si="68"/>
        <v>2</v>
      </c>
      <c r="E2241">
        <v>28</v>
      </c>
      <c r="F2241" s="1">
        <f t="shared" si="69"/>
        <v>45685</v>
      </c>
      <c r="G2241" s="1">
        <f>IF(TableRefills3[[#This Row],[prev_refill_days]]="","",TableRefills3[[#This Row],[prev_refill_days]]+TableRefills3[[#This Row],[quantity_days]])</f>
        <v>45713</v>
      </c>
      <c r="H2241">
        <f>IF(TableRefills3[[#This Row],[prev_refill_end]]="","",TableRefills3[[#This Row],[refill_date]]-TableRefills3[[#This Row],[prev_refill_end]])</f>
        <v>2</v>
      </c>
      <c r="I2241">
        <f>IF(TableRefills3[[#This Row],[gap_days]]="",0,IF(TableRefills3[[#This Row],[gap_days]]&gt;30,1,0))</f>
        <v>0</v>
      </c>
      <c r="J2241">
        <f>_xlfn.MAXIFS(TableRefills3[discountinuation_flag], TableRefills3[patient_id], A2241)</f>
        <v>0</v>
      </c>
      <c r="K2241" s="1">
        <f>_xlfn.MINIFS(C:C,A:A,TableRefills3[[#This Row],[patient_id]])</f>
        <v>45685</v>
      </c>
      <c r="L2241" s="1">
        <f>TableRefills3[[#This Row],[refill_date]]+TableRefills3[[#This Row],[quantity_days]]</f>
        <v>45743</v>
      </c>
    </row>
    <row r="2242" spans="1:12" x14ac:dyDescent="0.25">
      <c r="A2242" t="s">
        <v>501</v>
      </c>
      <c r="B2242" t="s">
        <v>3787</v>
      </c>
      <c r="C2242" s="1">
        <v>45742</v>
      </c>
      <c r="D2242" s="9">
        <f t="shared" ref="D2242:D2305" si="70">IF(A2242=A2241, D2241+1, 1)</f>
        <v>3</v>
      </c>
      <c r="E2242">
        <v>28</v>
      </c>
      <c r="F2242" s="1">
        <f t="shared" ref="F2242:F2305" si="71">IF(A2241=A2242,C2241,"")</f>
        <v>45715</v>
      </c>
      <c r="G2242" s="1">
        <f>IF(TableRefills3[[#This Row],[prev_refill_days]]="","",TableRefills3[[#This Row],[prev_refill_days]]+TableRefills3[[#This Row],[quantity_days]])</f>
        <v>45743</v>
      </c>
      <c r="H2242">
        <f>IF(TableRefills3[[#This Row],[prev_refill_end]]="","",TableRefills3[[#This Row],[refill_date]]-TableRefills3[[#This Row],[prev_refill_end]])</f>
        <v>-1</v>
      </c>
      <c r="I2242">
        <f>IF(TableRefills3[[#This Row],[gap_days]]="",0,IF(TableRefills3[[#This Row],[gap_days]]&gt;30,1,0))</f>
        <v>0</v>
      </c>
      <c r="J2242">
        <f>_xlfn.MAXIFS(TableRefills3[discountinuation_flag], TableRefills3[patient_id], A2242)</f>
        <v>0</v>
      </c>
      <c r="K2242" s="1">
        <f>_xlfn.MINIFS(C:C,A:A,TableRefills3[[#This Row],[patient_id]])</f>
        <v>45685</v>
      </c>
      <c r="L2242" s="1">
        <f>TableRefills3[[#This Row],[refill_date]]+TableRefills3[[#This Row],[quantity_days]]</f>
        <v>45770</v>
      </c>
    </row>
    <row r="2243" spans="1:12" x14ac:dyDescent="0.25">
      <c r="A2243" t="s">
        <v>501</v>
      </c>
      <c r="B2243" t="s">
        <v>3787</v>
      </c>
      <c r="C2243" s="1">
        <v>45772</v>
      </c>
      <c r="D2243" s="9">
        <f t="shared" si="70"/>
        <v>4</v>
      </c>
      <c r="E2243">
        <v>28</v>
      </c>
      <c r="F2243" s="1">
        <f t="shared" si="71"/>
        <v>45742</v>
      </c>
      <c r="G2243" s="1">
        <f>IF(TableRefills3[[#This Row],[prev_refill_days]]="","",TableRefills3[[#This Row],[prev_refill_days]]+TableRefills3[[#This Row],[quantity_days]])</f>
        <v>45770</v>
      </c>
      <c r="H2243">
        <f>IF(TableRefills3[[#This Row],[prev_refill_end]]="","",TableRefills3[[#This Row],[refill_date]]-TableRefills3[[#This Row],[prev_refill_end]])</f>
        <v>2</v>
      </c>
      <c r="I2243">
        <f>IF(TableRefills3[[#This Row],[gap_days]]="",0,IF(TableRefills3[[#This Row],[gap_days]]&gt;30,1,0))</f>
        <v>0</v>
      </c>
      <c r="J2243">
        <f>_xlfn.MAXIFS(TableRefills3[discountinuation_flag], TableRefills3[patient_id], A2243)</f>
        <v>0</v>
      </c>
      <c r="K2243" s="1">
        <f>_xlfn.MINIFS(C:C,A:A,TableRefills3[[#This Row],[patient_id]])</f>
        <v>45685</v>
      </c>
      <c r="L2243" s="1">
        <f>TableRefills3[[#This Row],[refill_date]]+TableRefills3[[#This Row],[quantity_days]]</f>
        <v>45800</v>
      </c>
    </row>
    <row r="2244" spans="1:12" x14ac:dyDescent="0.25">
      <c r="A2244" t="s">
        <v>501</v>
      </c>
      <c r="B2244" t="s">
        <v>3787</v>
      </c>
      <c r="C2244" s="1">
        <v>45797</v>
      </c>
      <c r="D2244" s="9">
        <f t="shared" si="70"/>
        <v>5</v>
      </c>
      <c r="E2244">
        <v>28</v>
      </c>
      <c r="F2244" s="1">
        <f t="shared" si="71"/>
        <v>45772</v>
      </c>
      <c r="G2244" s="1">
        <f>IF(TableRefills3[[#This Row],[prev_refill_days]]="","",TableRefills3[[#This Row],[prev_refill_days]]+TableRefills3[[#This Row],[quantity_days]])</f>
        <v>45800</v>
      </c>
      <c r="H2244">
        <f>IF(TableRefills3[[#This Row],[prev_refill_end]]="","",TableRefills3[[#This Row],[refill_date]]-TableRefills3[[#This Row],[prev_refill_end]])</f>
        <v>-3</v>
      </c>
      <c r="I2244">
        <f>IF(TableRefills3[[#This Row],[gap_days]]="",0,IF(TableRefills3[[#This Row],[gap_days]]&gt;30,1,0))</f>
        <v>0</v>
      </c>
      <c r="J2244">
        <f>_xlfn.MAXIFS(TableRefills3[discountinuation_flag], TableRefills3[patient_id], A2244)</f>
        <v>0</v>
      </c>
      <c r="K2244" s="1">
        <f>_xlfn.MINIFS(C:C,A:A,TableRefills3[[#This Row],[patient_id]])</f>
        <v>45685</v>
      </c>
      <c r="L2244" s="1">
        <f>TableRefills3[[#This Row],[refill_date]]+TableRefills3[[#This Row],[quantity_days]]</f>
        <v>45825</v>
      </c>
    </row>
    <row r="2245" spans="1:12" x14ac:dyDescent="0.25">
      <c r="A2245" t="s">
        <v>502</v>
      </c>
      <c r="B2245" t="s">
        <v>3793</v>
      </c>
      <c r="C2245" s="1">
        <v>45767</v>
      </c>
      <c r="D2245" s="9">
        <f t="shared" si="70"/>
        <v>1</v>
      </c>
      <c r="E2245">
        <v>21</v>
      </c>
      <c r="F2245" s="1" t="str">
        <f t="shared" si="71"/>
        <v/>
      </c>
      <c r="G2245" s="1" t="str">
        <f>IF(TableRefills3[[#This Row],[prev_refill_days]]="","",TableRefills3[[#This Row],[prev_refill_days]]+TableRefills3[[#This Row],[quantity_days]])</f>
        <v/>
      </c>
      <c r="H2245" t="str">
        <f>IF(TableRefills3[[#This Row],[prev_refill_end]]="","",TableRefills3[[#This Row],[refill_date]]-TableRefills3[[#This Row],[prev_refill_end]])</f>
        <v/>
      </c>
      <c r="I2245">
        <f>IF(TableRefills3[[#This Row],[gap_days]]="",0,IF(TableRefills3[[#This Row],[gap_days]]&gt;30,1,0))</f>
        <v>0</v>
      </c>
      <c r="J2245">
        <f>_xlfn.MAXIFS(TableRefills3[discountinuation_flag], TableRefills3[patient_id], A2245)</f>
        <v>0</v>
      </c>
      <c r="K2245" s="1">
        <f>_xlfn.MINIFS(C:C,A:A,TableRefills3[[#This Row],[patient_id]])</f>
        <v>45767</v>
      </c>
      <c r="L2245" s="1">
        <f>TableRefills3[[#This Row],[refill_date]]+TableRefills3[[#This Row],[quantity_days]]</f>
        <v>45788</v>
      </c>
    </row>
    <row r="2246" spans="1:12" x14ac:dyDescent="0.25">
      <c r="A2246" t="s">
        <v>502</v>
      </c>
      <c r="B2246" t="s">
        <v>3793</v>
      </c>
      <c r="C2246" s="1">
        <v>45788</v>
      </c>
      <c r="D2246" s="9">
        <f t="shared" si="70"/>
        <v>2</v>
      </c>
      <c r="E2246">
        <v>21</v>
      </c>
      <c r="F2246" s="1">
        <f t="shared" si="71"/>
        <v>45767</v>
      </c>
      <c r="G2246" s="1">
        <f>IF(TableRefills3[[#This Row],[prev_refill_days]]="","",TableRefills3[[#This Row],[prev_refill_days]]+TableRefills3[[#This Row],[quantity_days]])</f>
        <v>45788</v>
      </c>
      <c r="H2246">
        <f>IF(TableRefills3[[#This Row],[prev_refill_end]]="","",TableRefills3[[#This Row],[refill_date]]-TableRefills3[[#This Row],[prev_refill_end]])</f>
        <v>0</v>
      </c>
      <c r="I2246">
        <f>IF(TableRefills3[[#This Row],[gap_days]]="",0,IF(TableRefills3[[#This Row],[gap_days]]&gt;30,1,0))</f>
        <v>0</v>
      </c>
      <c r="J2246">
        <f>_xlfn.MAXIFS(TableRefills3[discountinuation_flag], TableRefills3[patient_id], A2246)</f>
        <v>0</v>
      </c>
      <c r="K2246" s="1">
        <f>_xlfn.MINIFS(C:C,A:A,TableRefills3[[#This Row],[patient_id]])</f>
        <v>45767</v>
      </c>
      <c r="L2246" s="1">
        <f>TableRefills3[[#This Row],[refill_date]]+TableRefills3[[#This Row],[quantity_days]]</f>
        <v>45809</v>
      </c>
    </row>
    <row r="2247" spans="1:12" x14ac:dyDescent="0.25">
      <c r="A2247" t="s">
        <v>502</v>
      </c>
      <c r="B2247" t="s">
        <v>3793</v>
      </c>
      <c r="C2247" s="1">
        <v>45808</v>
      </c>
      <c r="D2247" s="9">
        <f t="shared" si="70"/>
        <v>3</v>
      </c>
      <c r="E2247">
        <v>21</v>
      </c>
      <c r="F2247" s="1">
        <f t="shared" si="71"/>
        <v>45788</v>
      </c>
      <c r="G2247" s="1">
        <f>IF(TableRefills3[[#This Row],[prev_refill_days]]="","",TableRefills3[[#This Row],[prev_refill_days]]+TableRefills3[[#This Row],[quantity_days]])</f>
        <v>45809</v>
      </c>
      <c r="H2247">
        <f>IF(TableRefills3[[#This Row],[prev_refill_end]]="","",TableRefills3[[#This Row],[refill_date]]-TableRefills3[[#This Row],[prev_refill_end]])</f>
        <v>-1</v>
      </c>
      <c r="I2247">
        <f>IF(TableRefills3[[#This Row],[gap_days]]="",0,IF(TableRefills3[[#This Row],[gap_days]]&gt;30,1,0))</f>
        <v>0</v>
      </c>
      <c r="J2247">
        <f>_xlfn.MAXIFS(TableRefills3[discountinuation_flag], TableRefills3[patient_id], A2247)</f>
        <v>0</v>
      </c>
      <c r="K2247" s="1">
        <f>_xlfn.MINIFS(C:C,A:A,TableRefills3[[#This Row],[patient_id]])</f>
        <v>45767</v>
      </c>
      <c r="L2247" s="1">
        <f>TableRefills3[[#This Row],[refill_date]]+TableRefills3[[#This Row],[quantity_days]]</f>
        <v>45829</v>
      </c>
    </row>
    <row r="2248" spans="1:12" x14ac:dyDescent="0.25">
      <c r="A2248" t="s">
        <v>503</v>
      </c>
      <c r="B2248" t="s">
        <v>3797</v>
      </c>
      <c r="C2248" s="1">
        <v>45722</v>
      </c>
      <c r="D2248" s="9">
        <f t="shared" si="70"/>
        <v>1</v>
      </c>
      <c r="E2248">
        <v>30</v>
      </c>
      <c r="F2248" s="1" t="str">
        <f t="shared" si="71"/>
        <v/>
      </c>
      <c r="G2248" s="1" t="str">
        <f>IF(TableRefills3[[#This Row],[prev_refill_days]]="","",TableRefills3[[#This Row],[prev_refill_days]]+TableRefills3[[#This Row],[quantity_days]])</f>
        <v/>
      </c>
      <c r="H2248" t="str">
        <f>IF(TableRefills3[[#This Row],[prev_refill_end]]="","",TableRefills3[[#This Row],[refill_date]]-TableRefills3[[#This Row],[prev_refill_end]])</f>
        <v/>
      </c>
      <c r="I2248">
        <f>IF(TableRefills3[[#This Row],[gap_days]]="",0,IF(TableRefills3[[#This Row],[gap_days]]&gt;30,1,0))</f>
        <v>0</v>
      </c>
      <c r="J2248">
        <f>_xlfn.MAXIFS(TableRefills3[discountinuation_flag], TableRefills3[patient_id], A2248)</f>
        <v>0</v>
      </c>
      <c r="K2248" s="1">
        <f>_xlfn.MINIFS(C:C,A:A,TableRefills3[[#This Row],[patient_id]])</f>
        <v>45722</v>
      </c>
      <c r="L2248" s="1">
        <f>TableRefills3[[#This Row],[refill_date]]+TableRefills3[[#This Row],[quantity_days]]</f>
        <v>45752</v>
      </c>
    </row>
    <row r="2249" spans="1:12" x14ac:dyDescent="0.25">
      <c r="A2249" t="s">
        <v>503</v>
      </c>
      <c r="B2249" t="s">
        <v>3797</v>
      </c>
      <c r="C2249" s="1">
        <v>45754</v>
      </c>
      <c r="D2249" s="9">
        <f t="shared" si="70"/>
        <v>2</v>
      </c>
      <c r="E2249">
        <v>30</v>
      </c>
      <c r="F2249" s="1">
        <f t="shared" si="71"/>
        <v>45722</v>
      </c>
      <c r="G2249" s="1">
        <f>IF(TableRefills3[[#This Row],[prev_refill_days]]="","",TableRefills3[[#This Row],[prev_refill_days]]+TableRefills3[[#This Row],[quantity_days]])</f>
        <v>45752</v>
      </c>
      <c r="H2249">
        <f>IF(TableRefills3[[#This Row],[prev_refill_end]]="","",TableRefills3[[#This Row],[refill_date]]-TableRefills3[[#This Row],[prev_refill_end]])</f>
        <v>2</v>
      </c>
      <c r="I2249">
        <f>IF(TableRefills3[[#This Row],[gap_days]]="",0,IF(TableRefills3[[#This Row],[gap_days]]&gt;30,1,0))</f>
        <v>0</v>
      </c>
      <c r="J2249">
        <f>_xlfn.MAXIFS(TableRefills3[discountinuation_flag], TableRefills3[patient_id], A2249)</f>
        <v>0</v>
      </c>
      <c r="K2249" s="1">
        <f>_xlfn.MINIFS(C:C,A:A,TableRefills3[[#This Row],[patient_id]])</f>
        <v>45722</v>
      </c>
      <c r="L2249" s="1">
        <f>TableRefills3[[#This Row],[refill_date]]+TableRefills3[[#This Row],[quantity_days]]</f>
        <v>45784</v>
      </c>
    </row>
    <row r="2250" spans="1:12" x14ac:dyDescent="0.25">
      <c r="A2250" t="s">
        <v>503</v>
      </c>
      <c r="B2250" t="s">
        <v>3797</v>
      </c>
      <c r="C2250" s="1">
        <v>45786</v>
      </c>
      <c r="D2250" s="9">
        <f t="shared" si="70"/>
        <v>3</v>
      </c>
      <c r="E2250">
        <v>30</v>
      </c>
      <c r="F2250" s="1">
        <f t="shared" si="71"/>
        <v>45754</v>
      </c>
      <c r="G2250" s="1">
        <f>IF(TableRefills3[[#This Row],[prev_refill_days]]="","",TableRefills3[[#This Row],[prev_refill_days]]+TableRefills3[[#This Row],[quantity_days]])</f>
        <v>45784</v>
      </c>
      <c r="H2250">
        <f>IF(TableRefills3[[#This Row],[prev_refill_end]]="","",TableRefills3[[#This Row],[refill_date]]-TableRefills3[[#This Row],[prev_refill_end]])</f>
        <v>2</v>
      </c>
      <c r="I2250">
        <f>IF(TableRefills3[[#This Row],[gap_days]]="",0,IF(TableRefills3[[#This Row],[gap_days]]&gt;30,1,0))</f>
        <v>0</v>
      </c>
      <c r="J2250">
        <f>_xlfn.MAXIFS(TableRefills3[discountinuation_flag], TableRefills3[patient_id], A2250)</f>
        <v>0</v>
      </c>
      <c r="K2250" s="1">
        <f>_xlfn.MINIFS(C:C,A:A,TableRefills3[[#This Row],[patient_id]])</f>
        <v>45722</v>
      </c>
      <c r="L2250" s="1">
        <f>TableRefills3[[#This Row],[refill_date]]+TableRefills3[[#This Row],[quantity_days]]</f>
        <v>45816</v>
      </c>
    </row>
    <row r="2251" spans="1:12" x14ac:dyDescent="0.25">
      <c r="A2251" t="s">
        <v>503</v>
      </c>
      <c r="B2251" t="s">
        <v>3797</v>
      </c>
      <c r="C2251" s="1">
        <v>45814</v>
      </c>
      <c r="D2251" s="9">
        <f t="shared" si="70"/>
        <v>4</v>
      </c>
      <c r="E2251">
        <v>30</v>
      </c>
      <c r="F2251" s="1">
        <f t="shared" si="71"/>
        <v>45786</v>
      </c>
      <c r="G2251" s="1">
        <f>IF(TableRefills3[[#This Row],[prev_refill_days]]="","",TableRefills3[[#This Row],[prev_refill_days]]+TableRefills3[[#This Row],[quantity_days]])</f>
        <v>45816</v>
      </c>
      <c r="H2251">
        <f>IF(TableRefills3[[#This Row],[prev_refill_end]]="","",TableRefills3[[#This Row],[refill_date]]-TableRefills3[[#This Row],[prev_refill_end]])</f>
        <v>-2</v>
      </c>
      <c r="I2251">
        <f>IF(TableRefills3[[#This Row],[gap_days]]="",0,IF(TableRefills3[[#This Row],[gap_days]]&gt;30,1,0))</f>
        <v>0</v>
      </c>
      <c r="J2251">
        <f>_xlfn.MAXIFS(TableRefills3[discountinuation_flag], TableRefills3[patient_id], A2251)</f>
        <v>0</v>
      </c>
      <c r="K2251" s="1">
        <f>_xlfn.MINIFS(C:C,A:A,TableRefills3[[#This Row],[patient_id]])</f>
        <v>45722</v>
      </c>
      <c r="L2251" s="1">
        <f>TableRefills3[[#This Row],[refill_date]]+TableRefills3[[#This Row],[quantity_days]]</f>
        <v>45844</v>
      </c>
    </row>
    <row r="2252" spans="1:12" x14ac:dyDescent="0.25">
      <c r="A2252" t="s">
        <v>503</v>
      </c>
      <c r="B2252" t="s">
        <v>3797</v>
      </c>
      <c r="C2252" s="1">
        <v>45847</v>
      </c>
      <c r="D2252" s="9">
        <f t="shared" si="70"/>
        <v>5</v>
      </c>
      <c r="E2252">
        <v>30</v>
      </c>
      <c r="F2252" s="1">
        <f t="shared" si="71"/>
        <v>45814</v>
      </c>
      <c r="G2252" s="1">
        <f>IF(TableRefills3[[#This Row],[prev_refill_days]]="","",TableRefills3[[#This Row],[prev_refill_days]]+TableRefills3[[#This Row],[quantity_days]])</f>
        <v>45844</v>
      </c>
      <c r="H2252">
        <f>IF(TableRefills3[[#This Row],[prev_refill_end]]="","",TableRefills3[[#This Row],[refill_date]]-TableRefills3[[#This Row],[prev_refill_end]])</f>
        <v>3</v>
      </c>
      <c r="I2252">
        <f>IF(TableRefills3[[#This Row],[gap_days]]="",0,IF(TableRefills3[[#This Row],[gap_days]]&gt;30,1,0))</f>
        <v>0</v>
      </c>
      <c r="J2252">
        <f>_xlfn.MAXIFS(TableRefills3[discountinuation_flag], TableRefills3[patient_id], A2252)</f>
        <v>0</v>
      </c>
      <c r="K2252" s="1">
        <f>_xlfn.MINIFS(C:C,A:A,TableRefills3[[#This Row],[patient_id]])</f>
        <v>45722</v>
      </c>
      <c r="L2252" s="1">
        <f>TableRefills3[[#This Row],[refill_date]]+TableRefills3[[#This Row],[quantity_days]]</f>
        <v>45877</v>
      </c>
    </row>
    <row r="2253" spans="1:12" x14ac:dyDescent="0.25">
      <c r="A2253" t="s">
        <v>503</v>
      </c>
      <c r="B2253" t="s">
        <v>3797</v>
      </c>
      <c r="C2253" s="1">
        <v>45878</v>
      </c>
      <c r="D2253" s="9">
        <f t="shared" si="70"/>
        <v>6</v>
      </c>
      <c r="E2253">
        <v>30</v>
      </c>
      <c r="F2253" s="1">
        <f t="shared" si="71"/>
        <v>45847</v>
      </c>
      <c r="G2253" s="1">
        <f>IF(TableRefills3[[#This Row],[prev_refill_days]]="","",TableRefills3[[#This Row],[prev_refill_days]]+TableRefills3[[#This Row],[quantity_days]])</f>
        <v>45877</v>
      </c>
      <c r="H2253">
        <f>IF(TableRefills3[[#This Row],[prev_refill_end]]="","",TableRefills3[[#This Row],[refill_date]]-TableRefills3[[#This Row],[prev_refill_end]])</f>
        <v>1</v>
      </c>
      <c r="I2253">
        <f>IF(TableRefills3[[#This Row],[gap_days]]="",0,IF(TableRefills3[[#This Row],[gap_days]]&gt;30,1,0))</f>
        <v>0</v>
      </c>
      <c r="J2253">
        <f>_xlfn.MAXIFS(TableRefills3[discountinuation_flag], TableRefills3[patient_id], A2253)</f>
        <v>0</v>
      </c>
      <c r="K2253" s="1">
        <f>_xlfn.MINIFS(C:C,A:A,TableRefills3[[#This Row],[patient_id]])</f>
        <v>45722</v>
      </c>
      <c r="L2253" s="1">
        <f>TableRefills3[[#This Row],[refill_date]]+TableRefills3[[#This Row],[quantity_days]]</f>
        <v>45908</v>
      </c>
    </row>
    <row r="2254" spans="1:12" x14ac:dyDescent="0.25">
      <c r="A2254" t="s">
        <v>504</v>
      </c>
      <c r="B2254" t="s">
        <v>3804</v>
      </c>
      <c r="C2254" s="1">
        <v>45795</v>
      </c>
      <c r="D2254" s="9">
        <f t="shared" si="70"/>
        <v>1</v>
      </c>
      <c r="E2254">
        <v>30</v>
      </c>
      <c r="F2254" s="1" t="str">
        <f t="shared" si="71"/>
        <v/>
      </c>
      <c r="G2254" s="1" t="str">
        <f>IF(TableRefills3[[#This Row],[prev_refill_days]]="","",TableRefills3[[#This Row],[prev_refill_days]]+TableRefills3[[#This Row],[quantity_days]])</f>
        <v/>
      </c>
      <c r="H2254" t="str">
        <f>IF(TableRefills3[[#This Row],[prev_refill_end]]="","",TableRefills3[[#This Row],[refill_date]]-TableRefills3[[#This Row],[prev_refill_end]])</f>
        <v/>
      </c>
      <c r="I2254">
        <f>IF(TableRefills3[[#This Row],[gap_days]]="",0,IF(TableRefills3[[#This Row],[gap_days]]&gt;30,1,0))</f>
        <v>0</v>
      </c>
      <c r="J2254">
        <f>_xlfn.MAXIFS(TableRefills3[discountinuation_flag], TableRefills3[patient_id], A2254)</f>
        <v>0</v>
      </c>
      <c r="K2254" s="1">
        <f>_xlfn.MINIFS(C:C,A:A,TableRefills3[[#This Row],[patient_id]])</f>
        <v>45795</v>
      </c>
      <c r="L2254" s="1">
        <f>TableRefills3[[#This Row],[refill_date]]+TableRefills3[[#This Row],[quantity_days]]</f>
        <v>45825</v>
      </c>
    </row>
    <row r="2255" spans="1:12" x14ac:dyDescent="0.25">
      <c r="A2255" t="s">
        <v>504</v>
      </c>
      <c r="B2255" t="s">
        <v>3804</v>
      </c>
      <c r="C2255" s="1">
        <v>45828</v>
      </c>
      <c r="D2255" s="9">
        <f t="shared" si="70"/>
        <v>2</v>
      </c>
      <c r="E2255">
        <v>30</v>
      </c>
      <c r="F2255" s="1">
        <f t="shared" si="71"/>
        <v>45795</v>
      </c>
      <c r="G2255" s="1">
        <f>IF(TableRefills3[[#This Row],[prev_refill_days]]="","",TableRefills3[[#This Row],[prev_refill_days]]+TableRefills3[[#This Row],[quantity_days]])</f>
        <v>45825</v>
      </c>
      <c r="H2255">
        <f>IF(TableRefills3[[#This Row],[prev_refill_end]]="","",TableRefills3[[#This Row],[refill_date]]-TableRefills3[[#This Row],[prev_refill_end]])</f>
        <v>3</v>
      </c>
      <c r="I2255">
        <f>IF(TableRefills3[[#This Row],[gap_days]]="",0,IF(TableRefills3[[#This Row],[gap_days]]&gt;30,1,0))</f>
        <v>0</v>
      </c>
      <c r="J2255">
        <f>_xlfn.MAXIFS(TableRefills3[discountinuation_flag], TableRefills3[patient_id], A2255)</f>
        <v>0</v>
      </c>
      <c r="K2255" s="1">
        <f>_xlfn.MINIFS(C:C,A:A,TableRefills3[[#This Row],[patient_id]])</f>
        <v>45795</v>
      </c>
      <c r="L2255" s="1">
        <f>TableRefills3[[#This Row],[refill_date]]+TableRefills3[[#This Row],[quantity_days]]</f>
        <v>45858</v>
      </c>
    </row>
    <row r="2256" spans="1:12" x14ac:dyDescent="0.25">
      <c r="A2256" t="s">
        <v>504</v>
      </c>
      <c r="B2256" t="s">
        <v>3804</v>
      </c>
      <c r="C2256" s="1">
        <v>45857</v>
      </c>
      <c r="D2256" s="9">
        <f t="shared" si="70"/>
        <v>3</v>
      </c>
      <c r="E2256">
        <v>30</v>
      </c>
      <c r="F2256" s="1">
        <f t="shared" si="71"/>
        <v>45828</v>
      </c>
      <c r="G2256" s="1">
        <f>IF(TableRefills3[[#This Row],[prev_refill_days]]="","",TableRefills3[[#This Row],[prev_refill_days]]+TableRefills3[[#This Row],[quantity_days]])</f>
        <v>45858</v>
      </c>
      <c r="H2256">
        <f>IF(TableRefills3[[#This Row],[prev_refill_end]]="","",TableRefills3[[#This Row],[refill_date]]-TableRefills3[[#This Row],[prev_refill_end]])</f>
        <v>-1</v>
      </c>
      <c r="I2256">
        <f>IF(TableRefills3[[#This Row],[gap_days]]="",0,IF(TableRefills3[[#This Row],[gap_days]]&gt;30,1,0))</f>
        <v>0</v>
      </c>
      <c r="J2256">
        <f>_xlfn.MAXIFS(TableRefills3[discountinuation_flag], TableRefills3[patient_id], A2256)</f>
        <v>0</v>
      </c>
      <c r="K2256" s="1">
        <f>_xlfn.MINIFS(C:C,A:A,TableRefills3[[#This Row],[patient_id]])</f>
        <v>45795</v>
      </c>
      <c r="L2256" s="1">
        <f>TableRefills3[[#This Row],[refill_date]]+TableRefills3[[#This Row],[quantity_days]]</f>
        <v>45887</v>
      </c>
    </row>
    <row r="2257" spans="1:12" x14ac:dyDescent="0.25">
      <c r="A2257" t="s">
        <v>504</v>
      </c>
      <c r="B2257" t="s">
        <v>3804</v>
      </c>
      <c r="C2257" s="1">
        <v>45886</v>
      </c>
      <c r="D2257" s="9">
        <f t="shared" si="70"/>
        <v>4</v>
      </c>
      <c r="E2257">
        <v>30</v>
      </c>
      <c r="F2257" s="1">
        <f t="shared" si="71"/>
        <v>45857</v>
      </c>
      <c r="G2257" s="1">
        <f>IF(TableRefills3[[#This Row],[prev_refill_days]]="","",TableRefills3[[#This Row],[prev_refill_days]]+TableRefills3[[#This Row],[quantity_days]])</f>
        <v>45887</v>
      </c>
      <c r="H2257">
        <f>IF(TableRefills3[[#This Row],[prev_refill_end]]="","",TableRefills3[[#This Row],[refill_date]]-TableRefills3[[#This Row],[prev_refill_end]])</f>
        <v>-1</v>
      </c>
      <c r="I2257">
        <f>IF(TableRefills3[[#This Row],[gap_days]]="",0,IF(TableRefills3[[#This Row],[gap_days]]&gt;30,1,0))</f>
        <v>0</v>
      </c>
      <c r="J2257">
        <f>_xlfn.MAXIFS(TableRefills3[discountinuation_flag], TableRefills3[patient_id], A2257)</f>
        <v>0</v>
      </c>
      <c r="K2257" s="1">
        <f>_xlfn.MINIFS(C:C,A:A,TableRefills3[[#This Row],[patient_id]])</f>
        <v>45795</v>
      </c>
      <c r="L2257" s="1">
        <f>TableRefills3[[#This Row],[refill_date]]+TableRefills3[[#This Row],[quantity_days]]</f>
        <v>45916</v>
      </c>
    </row>
    <row r="2258" spans="1:12" x14ac:dyDescent="0.25">
      <c r="A2258" t="s">
        <v>504</v>
      </c>
      <c r="B2258" t="s">
        <v>3804</v>
      </c>
      <c r="C2258" s="1">
        <v>45913</v>
      </c>
      <c r="D2258" s="9">
        <f t="shared" si="70"/>
        <v>5</v>
      </c>
      <c r="E2258">
        <v>30</v>
      </c>
      <c r="F2258" s="1">
        <f t="shared" si="71"/>
        <v>45886</v>
      </c>
      <c r="G2258" s="1">
        <f>IF(TableRefills3[[#This Row],[prev_refill_days]]="","",TableRefills3[[#This Row],[prev_refill_days]]+TableRefills3[[#This Row],[quantity_days]])</f>
        <v>45916</v>
      </c>
      <c r="H2258">
        <f>IF(TableRefills3[[#This Row],[prev_refill_end]]="","",TableRefills3[[#This Row],[refill_date]]-TableRefills3[[#This Row],[prev_refill_end]])</f>
        <v>-3</v>
      </c>
      <c r="I2258">
        <f>IF(TableRefills3[[#This Row],[gap_days]]="",0,IF(TableRefills3[[#This Row],[gap_days]]&gt;30,1,0))</f>
        <v>0</v>
      </c>
      <c r="J2258">
        <f>_xlfn.MAXIFS(TableRefills3[discountinuation_flag], TableRefills3[patient_id], A2258)</f>
        <v>0</v>
      </c>
      <c r="K2258" s="1">
        <f>_xlfn.MINIFS(C:C,A:A,TableRefills3[[#This Row],[patient_id]])</f>
        <v>45795</v>
      </c>
      <c r="L2258" s="1">
        <f>TableRefills3[[#This Row],[refill_date]]+TableRefills3[[#This Row],[quantity_days]]</f>
        <v>45943</v>
      </c>
    </row>
    <row r="2259" spans="1:12" x14ac:dyDescent="0.25">
      <c r="A2259" t="s">
        <v>505</v>
      </c>
      <c r="B2259" t="s">
        <v>3810</v>
      </c>
      <c r="C2259" s="1">
        <v>45802</v>
      </c>
      <c r="D2259" s="9">
        <f t="shared" si="70"/>
        <v>1</v>
      </c>
      <c r="E2259">
        <v>21</v>
      </c>
      <c r="F2259" s="1" t="str">
        <f t="shared" si="71"/>
        <v/>
      </c>
      <c r="G2259" s="1" t="str">
        <f>IF(TableRefills3[[#This Row],[prev_refill_days]]="","",TableRefills3[[#This Row],[prev_refill_days]]+TableRefills3[[#This Row],[quantity_days]])</f>
        <v/>
      </c>
      <c r="H2259" t="str">
        <f>IF(TableRefills3[[#This Row],[prev_refill_end]]="","",TableRefills3[[#This Row],[refill_date]]-TableRefills3[[#This Row],[prev_refill_end]])</f>
        <v/>
      </c>
      <c r="I2259">
        <f>IF(TableRefills3[[#This Row],[gap_days]]="",0,IF(TableRefills3[[#This Row],[gap_days]]&gt;30,1,0))</f>
        <v>0</v>
      </c>
      <c r="J2259">
        <f>_xlfn.MAXIFS(TableRefills3[discountinuation_flag], TableRefills3[patient_id], A2259)</f>
        <v>0</v>
      </c>
      <c r="K2259" s="1">
        <f>_xlfn.MINIFS(C:C,A:A,TableRefills3[[#This Row],[patient_id]])</f>
        <v>45802</v>
      </c>
      <c r="L2259" s="1">
        <f>TableRefills3[[#This Row],[refill_date]]+TableRefills3[[#This Row],[quantity_days]]</f>
        <v>45823</v>
      </c>
    </row>
    <row r="2260" spans="1:12" x14ac:dyDescent="0.25">
      <c r="A2260" t="s">
        <v>505</v>
      </c>
      <c r="B2260" t="s">
        <v>3810</v>
      </c>
      <c r="C2260" s="1">
        <v>45824</v>
      </c>
      <c r="D2260" s="9">
        <f t="shared" si="70"/>
        <v>2</v>
      </c>
      <c r="E2260">
        <v>21</v>
      </c>
      <c r="F2260" s="1">
        <f t="shared" si="71"/>
        <v>45802</v>
      </c>
      <c r="G2260" s="1">
        <f>IF(TableRefills3[[#This Row],[prev_refill_days]]="","",TableRefills3[[#This Row],[prev_refill_days]]+TableRefills3[[#This Row],[quantity_days]])</f>
        <v>45823</v>
      </c>
      <c r="H2260">
        <f>IF(TableRefills3[[#This Row],[prev_refill_end]]="","",TableRefills3[[#This Row],[refill_date]]-TableRefills3[[#This Row],[prev_refill_end]])</f>
        <v>1</v>
      </c>
      <c r="I2260">
        <f>IF(TableRefills3[[#This Row],[gap_days]]="",0,IF(TableRefills3[[#This Row],[gap_days]]&gt;30,1,0))</f>
        <v>0</v>
      </c>
      <c r="J2260">
        <f>_xlfn.MAXIFS(TableRefills3[discountinuation_flag], TableRefills3[patient_id], A2260)</f>
        <v>0</v>
      </c>
      <c r="K2260" s="1">
        <f>_xlfn.MINIFS(C:C,A:A,TableRefills3[[#This Row],[patient_id]])</f>
        <v>45802</v>
      </c>
      <c r="L2260" s="1">
        <f>TableRefills3[[#This Row],[refill_date]]+TableRefills3[[#This Row],[quantity_days]]</f>
        <v>45845</v>
      </c>
    </row>
    <row r="2261" spans="1:12" x14ac:dyDescent="0.25">
      <c r="A2261" t="s">
        <v>505</v>
      </c>
      <c r="B2261" t="s">
        <v>3810</v>
      </c>
      <c r="C2261" s="1">
        <v>45842</v>
      </c>
      <c r="D2261" s="9">
        <f t="shared" si="70"/>
        <v>3</v>
      </c>
      <c r="E2261">
        <v>21</v>
      </c>
      <c r="F2261" s="1">
        <f t="shared" si="71"/>
        <v>45824</v>
      </c>
      <c r="G2261" s="1">
        <f>IF(TableRefills3[[#This Row],[prev_refill_days]]="","",TableRefills3[[#This Row],[prev_refill_days]]+TableRefills3[[#This Row],[quantity_days]])</f>
        <v>45845</v>
      </c>
      <c r="H2261">
        <f>IF(TableRefills3[[#This Row],[prev_refill_end]]="","",TableRefills3[[#This Row],[refill_date]]-TableRefills3[[#This Row],[prev_refill_end]])</f>
        <v>-3</v>
      </c>
      <c r="I2261">
        <f>IF(TableRefills3[[#This Row],[gap_days]]="",0,IF(TableRefills3[[#This Row],[gap_days]]&gt;30,1,0))</f>
        <v>0</v>
      </c>
      <c r="J2261">
        <f>_xlfn.MAXIFS(TableRefills3[discountinuation_flag], TableRefills3[patient_id], A2261)</f>
        <v>0</v>
      </c>
      <c r="K2261" s="1">
        <f>_xlfn.MINIFS(C:C,A:A,TableRefills3[[#This Row],[patient_id]])</f>
        <v>45802</v>
      </c>
      <c r="L2261" s="1">
        <f>TableRefills3[[#This Row],[refill_date]]+TableRefills3[[#This Row],[quantity_days]]</f>
        <v>45863</v>
      </c>
    </row>
    <row r="2262" spans="1:12" x14ac:dyDescent="0.25">
      <c r="A2262" t="s">
        <v>506</v>
      </c>
      <c r="B2262" t="s">
        <v>3814</v>
      </c>
      <c r="C2262" s="1">
        <v>45814</v>
      </c>
      <c r="D2262" s="9">
        <f t="shared" si="70"/>
        <v>1</v>
      </c>
      <c r="E2262">
        <v>28</v>
      </c>
      <c r="F2262" s="1" t="str">
        <f t="shared" si="71"/>
        <v/>
      </c>
      <c r="G2262" s="1" t="str">
        <f>IF(TableRefills3[[#This Row],[prev_refill_days]]="","",TableRefills3[[#This Row],[prev_refill_days]]+TableRefills3[[#This Row],[quantity_days]])</f>
        <v/>
      </c>
      <c r="H2262" t="str">
        <f>IF(TableRefills3[[#This Row],[prev_refill_end]]="","",TableRefills3[[#This Row],[refill_date]]-TableRefills3[[#This Row],[prev_refill_end]])</f>
        <v/>
      </c>
      <c r="I2262">
        <f>IF(TableRefills3[[#This Row],[gap_days]]="",0,IF(TableRefills3[[#This Row],[gap_days]]&gt;30,1,0))</f>
        <v>0</v>
      </c>
      <c r="J2262">
        <f>_xlfn.MAXIFS(TableRefills3[discountinuation_flag], TableRefills3[patient_id], A2262)</f>
        <v>0</v>
      </c>
      <c r="K2262" s="1">
        <f>_xlfn.MINIFS(C:C,A:A,TableRefills3[[#This Row],[patient_id]])</f>
        <v>45814</v>
      </c>
      <c r="L2262" s="1">
        <f>TableRefills3[[#This Row],[refill_date]]+TableRefills3[[#This Row],[quantity_days]]</f>
        <v>45842</v>
      </c>
    </row>
    <row r="2263" spans="1:12" x14ac:dyDescent="0.25">
      <c r="A2263" t="s">
        <v>506</v>
      </c>
      <c r="B2263" t="s">
        <v>3814</v>
      </c>
      <c r="C2263" s="1">
        <v>45839</v>
      </c>
      <c r="D2263" s="9">
        <f t="shared" si="70"/>
        <v>2</v>
      </c>
      <c r="E2263">
        <v>28</v>
      </c>
      <c r="F2263" s="1">
        <f t="shared" si="71"/>
        <v>45814</v>
      </c>
      <c r="G2263" s="1">
        <f>IF(TableRefills3[[#This Row],[prev_refill_days]]="","",TableRefills3[[#This Row],[prev_refill_days]]+TableRefills3[[#This Row],[quantity_days]])</f>
        <v>45842</v>
      </c>
      <c r="H2263">
        <f>IF(TableRefills3[[#This Row],[prev_refill_end]]="","",TableRefills3[[#This Row],[refill_date]]-TableRefills3[[#This Row],[prev_refill_end]])</f>
        <v>-3</v>
      </c>
      <c r="I2263">
        <f>IF(TableRefills3[[#This Row],[gap_days]]="",0,IF(TableRefills3[[#This Row],[gap_days]]&gt;30,1,0))</f>
        <v>0</v>
      </c>
      <c r="J2263">
        <f>_xlfn.MAXIFS(TableRefills3[discountinuation_flag], TableRefills3[patient_id], A2263)</f>
        <v>0</v>
      </c>
      <c r="K2263" s="1">
        <f>_xlfn.MINIFS(C:C,A:A,TableRefills3[[#This Row],[patient_id]])</f>
        <v>45814</v>
      </c>
      <c r="L2263" s="1">
        <f>TableRefills3[[#This Row],[refill_date]]+TableRefills3[[#This Row],[quantity_days]]</f>
        <v>45867</v>
      </c>
    </row>
    <row r="2264" spans="1:12" x14ac:dyDescent="0.25">
      <c r="A2264" t="s">
        <v>506</v>
      </c>
      <c r="B2264" t="s">
        <v>3814</v>
      </c>
      <c r="C2264" s="1">
        <v>45866</v>
      </c>
      <c r="D2264" s="9">
        <f t="shared" si="70"/>
        <v>3</v>
      </c>
      <c r="E2264">
        <v>28</v>
      </c>
      <c r="F2264" s="1">
        <f t="shared" si="71"/>
        <v>45839</v>
      </c>
      <c r="G2264" s="1">
        <f>IF(TableRefills3[[#This Row],[prev_refill_days]]="","",TableRefills3[[#This Row],[prev_refill_days]]+TableRefills3[[#This Row],[quantity_days]])</f>
        <v>45867</v>
      </c>
      <c r="H2264">
        <f>IF(TableRefills3[[#This Row],[prev_refill_end]]="","",TableRefills3[[#This Row],[refill_date]]-TableRefills3[[#This Row],[prev_refill_end]])</f>
        <v>-1</v>
      </c>
      <c r="I2264">
        <f>IF(TableRefills3[[#This Row],[gap_days]]="",0,IF(TableRefills3[[#This Row],[gap_days]]&gt;30,1,0))</f>
        <v>0</v>
      </c>
      <c r="J2264">
        <f>_xlfn.MAXIFS(TableRefills3[discountinuation_flag], TableRefills3[patient_id], A2264)</f>
        <v>0</v>
      </c>
      <c r="K2264" s="1">
        <f>_xlfn.MINIFS(C:C,A:A,TableRefills3[[#This Row],[patient_id]])</f>
        <v>45814</v>
      </c>
      <c r="L2264" s="1">
        <f>TableRefills3[[#This Row],[refill_date]]+TableRefills3[[#This Row],[quantity_days]]</f>
        <v>45894</v>
      </c>
    </row>
    <row r="2265" spans="1:12" x14ac:dyDescent="0.25">
      <c r="A2265" t="s">
        <v>507</v>
      </c>
      <c r="B2265" t="s">
        <v>3818</v>
      </c>
      <c r="C2265" s="1">
        <v>45832</v>
      </c>
      <c r="D2265" s="9">
        <f t="shared" si="70"/>
        <v>1</v>
      </c>
      <c r="E2265">
        <v>21</v>
      </c>
      <c r="F2265" s="1" t="str">
        <f t="shared" si="71"/>
        <v/>
      </c>
      <c r="G2265" s="1" t="str">
        <f>IF(TableRefills3[[#This Row],[prev_refill_days]]="","",TableRefills3[[#This Row],[prev_refill_days]]+TableRefills3[[#This Row],[quantity_days]])</f>
        <v/>
      </c>
      <c r="H2265" t="str">
        <f>IF(TableRefills3[[#This Row],[prev_refill_end]]="","",TableRefills3[[#This Row],[refill_date]]-TableRefills3[[#This Row],[prev_refill_end]])</f>
        <v/>
      </c>
      <c r="I2265">
        <f>IF(TableRefills3[[#This Row],[gap_days]]="",0,IF(TableRefills3[[#This Row],[gap_days]]&gt;30,1,0))</f>
        <v>0</v>
      </c>
      <c r="J2265">
        <f>_xlfn.MAXIFS(TableRefills3[discountinuation_flag], TableRefills3[patient_id], A2265)</f>
        <v>0</v>
      </c>
      <c r="K2265" s="1">
        <f>_xlfn.MINIFS(C:C,A:A,TableRefills3[[#This Row],[patient_id]])</f>
        <v>45832</v>
      </c>
      <c r="L2265" s="1">
        <f>TableRefills3[[#This Row],[refill_date]]+TableRefills3[[#This Row],[quantity_days]]</f>
        <v>45853</v>
      </c>
    </row>
    <row r="2266" spans="1:12" x14ac:dyDescent="0.25">
      <c r="A2266" t="s">
        <v>507</v>
      </c>
      <c r="B2266" t="s">
        <v>3818</v>
      </c>
      <c r="C2266" s="1">
        <v>45854</v>
      </c>
      <c r="D2266" s="9">
        <f t="shared" si="70"/>
        <v>2</v>
      </c>
      <c r="E2266">
        <v>21</v>
      </c>
      <c r="F2266" s="1">
        <f t="shared" si="71"/>
        <v>45832</v>
      </c>
      <c r="G2266" s="1">
        <f>IF(TableRefills3[[#This Row],[prev_refill_days]]="","",TableRefills3[[#This Row],[prev_refill_days]]+TableRefills3[[#This Row],[quantity_days]])</f>
        <v>45853</v>
      </c>
      <c r="H2266">
        <f>IF(TableRefills3[[#This Row],[prev_refill_end]]="","",TableRefills3[[#This Row],[refill_date]]-TableRefills3[[#This Row],[prev_refill_end]])</f>
        <v>1</v>
      </c>
      <c r="I2266">
        <f>IF(TableRefills3[[#This Row],[gap_days]]="",0,IF(TableRefills3[[#This Row],[gap_days]]&gt;30,1,0))</f>
        <v>0</v>
      </c>
      <c r="J2266">
        <f>_xlfn.MAXIFS(TableRefills3[discountinuation_flag], TableRefills3[patient_id], A2266)</f>
        <v>0</v>
      </c>
      <c r="K2266" s="1">
        <f>_xlfn.MINIFS(C:C,A:A,TableRefills3[[#This Row],[patient_id]])</f>
        <v>45832</v>
      </c>
      <c r="L2266" s="1">
        <f>TableRefills3[[#This Row],[refill_date]]+TableRefills3[[#This Row],[quantity_days]]</f>
        <v>45875</v>
      </c>
    </row>
    <row r="2267" spans="1:12" x14ac:dyDescent="0.25">
      <c r="A2267" t="s">
        <v>507</v>
      </c>
      <c r="B2267" t="s">
        <v>3818</v>
      </c>
      <c r="C2267" s="1">
        <v>45874</v>
      </c>
      <c r="D2267" s="9">
        <f t="shared" si="70"/>
        <v>3</v>
      </c>
      <c r="E2267">
        <v>21</v>
      </c>
      <c r="F2267" s="1">
        <f t="shared" si="71"/>
        <v>45854</v>
      </c>
      <c r="G2267" s="1">
        <f>IF(TableRefills3[[#This Row],[prev_refill_days]]="","",TableRefills3[[#This Row],[prev_refill_days]]+TableRefills3[[#This Row],[quantity_days]])</f>
        <v>45875</v>
      </c>
      <c r="H2267">
        <f>IF(TableRefills3[[#This Row],[prev_refill_end]]="","",TableRefills3[[#This Row],[refill_date]]-TableRefills3[[#This Row],[prev_refill_end]])</f>
        <v>-1</v>
      </c>
      <c r="I2267">
        <f>IF(TableRefills3[[#This Row],[gap_days]]="",0,IF(TableRefills3[[#This Row],[gap_days]]&gt;30,1,0))</f>
        <v>0</v>
      </c>
      <c r="J2267">
        <f>_xlfn.MAXIFS(TableRefills3[discountinuation_flag], TableRefills3[patient_id], A2267)</f>
        <v>0</v>
      </c>
      <c r="K2267" s="1">
        <f>_xlfn.MINIFS(C:C,A:A,TableRefills3[[#This Row],[patient_id]])</f>
        <v>45832</v>
      </c>
      <c r="L2267" s="1">
        <f>TableRefills3[[#This Row],[refill_date]]+TableRefills3[[#This Row],[quantity_days]]</f>
        <v>45895</v>
      </c>
    </row>
    <row r="2268" spans="1:12" x14ac:dyDescent="0.25">
      <c r="A2268" t="s">
        <v>508</v>
      </c>
      <c r="B2268" t="s">
        <v>3822</v>
      </c>
      <c r="C2268" s="1">
        <v>45710</v>
      </c>
      <c r="D2268" s="9">
        <f t="shared" si="70"/>
        <v>1</v>
      </c>
      <c r="E2268">
        <v>21</v>
      </c>
      <c r="F2268" s="1" t="str">
        <f t="shared" si="71"/>
        <v/>
      </c>
      <c r="G2268" s="1" t="str">
        <f>IF(TableRefills3[[#This Row],[prev_refill_days]]="","",TableRefills3[[#This Row],[prev_refill_days]]+TableRefills3[[#This Row],[quantity_days]])</f>
        <v/>
      </c>
      <c r="H2268" t="str">
        <f>IF(TableRefills3[[#This Row],[prev_refill_end]]="","",TableRefills3[[#This Row],[refill_date]]-TableRefills3[[#This Row],[prev_refill_end]])</f>
        <v/>
      </c>
      <c r="I2268">
        <f>IF(TableRefills3[[#This Row],[gap_days]]="",0,IF(TableRefills3[[#This Row],[gap_days]]&gt;30,1,0))</f>
        <v>0</v>
      </c>
      <c r="J2268">
        <f>_xlfn.MAXIFS(TableRefills3[discountinuation_flag], TableRefills3[patient_id], A2268)</f>
        <v>0</v>
      </c>
      <c r="K2268" s="1">
        <f>_xlfn.MINIFS(C:C,A:A,TableRefills3[[#This Row],[patient_id]])</f>
        <v>45710</v>
      </c>
      <c r="L2268" s="1">
        <f>TableRefills3[[#This Row],[refill_date]]+TableRefills3[[#This Row],[quantity_days]]</f>
        <v>45731</v>
      </c>
    </row>
    <row r="2269" spans="1:12" x14ac:dyDescent="0.25">
      <c r="A2269" t="s">
        <v>508</v>
      </c>
      <c r="B2269" t="s">
        <v>3822</v>
      </c>
      <c r="C2269" s="1">
        <v>45731</v>
      </c>
      <c r="D2269" s="9">
        <f t="shared" si="70"/>
        <v>2</v>
      </c>
      <c r="E2269">
        <v>21</v>
      </c>
      <c r="F2269" s="1">
        <f t="shared" si="71"/>
        <v>45710</v>
      </c>
      <c r="G2269" s="1">
        <f>IF(TableRefills3[[#This Row],[prev_refill_days]]="","",TableRefills3[[#This Row],[prev_refill_days]]+TableRefills3[[#This Row],[quantity_days]])</f>
        <v>45731</v>
      </c>
      <c r="H2269">
        <f>IF(TableRefills3[[#This Row],[prev_refill_end]]="","",TableRefills3[[#This Row],[refill_date]]-TableRefills3[[#This Row],[prev_refill_end]])</f>
        <v>0</v>
      </c>
      <c r="I2269">
        <f>IF(TableRefills3[[#This Row],[gap_days]]="",0,IF(TableRefills3[[#This Row],[gap_days]]&gt;30,1,0))</f>
        <v>0</v>
      </c>
      <c r="J2269">
        <f>_xlfn.MAXIFS(TableRefills3[discountinuation_flag], TableRefills3[patient_id], A2269)</f>
        <v>0</v>
      </c>
      <c r="K2269" s="1">
        <f>_xlfn.MINIFS(C:C,A:A,TableRefills3[[#This Row],[patient_id]])</f>
        <v>45710</v>
      </c>
      <c r="L2269" s="1">
        <f>TableRefills3[[#This Row],[refill_date]]+TableRefills3[[#This Row],[quantity_days]]</f>
        <v>45752</v>
      </c>
    </row>
    <row r="2270" spans="1:12" x14ac:dyDescent="0.25">
      <c r="A2270" t="s">
        <v>508</v>
      </c>
      <c r="B2270" t="s">
        <v>3822</v>
      </c>
      <c r="C2270" s="1">
        <v>45755</v>
      </c>
      <c r="D2270" s="9">
        <f t="shared" si="70"/>
        <v>3</v>
      </c>
      <c r="E2270">
        <v>21</v>
      </c>
      <c r="F2270" s="1">
        <f t="shared" si="71"/>
        <v>45731</v>
      </c>
      <c r="G2270" s="1">
        <f>IF(TableRefills3[[#This Row],[prev_refill_days]]="","",TableRefills3[[#This Row],[prev_refill_days]]+TableRefills3[[#This Row],[quantity_days]])</f>
        <v>45752</v>
      </c>
      <c r="H2270">
        <f>IF(TableRefills3[[#This Row],[prev_refill_end]]="","",TableRefills3[[#This Row],[refill_date]]-TableRefills3[[#This Row],[prev_refill_end]])</f>
        <v>3</v>
      </c>
      <c r="I2270">
        <f>IF(TableRefills3[[#This Row],[gap_days]]="",0,IF(TableRefills3[[#This Row],[gap_days]]&gt;30,1,0))</f>
        <v>0</v>
      </c>
      <c r="J2270">
        <f>_xlfn.MAXIFS(TableRefills3[discountinuation_flag], TableRefills3[patient_id], A2270)</f>
        <v>0</v>
      </c>
      <c r="K2270" s="1">
        <f>_xlfn.MINIFS(C:C,A:A,TableRefills3[[#This Row],[patient_id]])</f>
        <v>45710</v>
      </c>
      <c r="L2270" s="1">
        <f>TableRefills3[[#This Row],[refill_date]]+TableRefills3[[#This Row],[quantity_days]]</f>
        <v>45776</v>
      </c>
    </row>
    <row r="2271" spans="1:12" x14ac:dyDescent="0.25">
      <c r="A2271" t="s">
        <v>508</v>
      </c>
      <c r="B2271" t="s">
        <v>3822</v>
      </c>
      <c r="C2271" s="1">
        <v>45778</v>
      </c>
      <c r="D2271" s="9">
        <f t="shared" si="70"/>
        <v>4</v>
      </c>
      <c r="E2271">
        <v>21</v>
      </c>
      <c r="F2271" s="1">
        <f t="shared" si="71"/>
        <v>45755</v>
      </c>
      <c r="G2271" s="1">
        <f>IF(TableRefills3[[#This Row],[prev_refill_days]]="","",TableRefills3[[#This Row],[prev_refill_days]]+TableRefills3[[#This Row],[quantity_days]])</f>
        <v>45776</v>
      </c>
      <c r="H2271">
        <f>IF(TableRefills3[[#This Row],[prev_refill_end]]="","",TableRefills3[[#This Row],[refill_date]]-TableRefills3[[#This Row],[prev_refill_end]])</f>
        <v>2</v>
      </c>
      <c r="I2271">
        <f>IF(TableRefills3[[#This Row],[gap_days]]="",0,IF(TableRefills3[[#This Row],[gap_days]]&gt;30,1,0))</f>
        <v>0</v>
      </c>
      <c r="J2271">
        <f>_xlfn.MAXIFS(TableRefills3[discountinuation_flag], TableRefills3[patient_id], A2271)</f>
        <v>0</v>
      </c>
      <c r="K2271" s="1">
        <f>_xlfn.MINIFS(C:C,A:A,TableRefills3[[#This Row],[patient_id]])</f>
        <v>45710</v>
      </c>
      <c r="L2271" s="1">
        <f>TableRefills3[[#This Row],[refill_date]]+TableRefills3[[#This Row],[quantity_days]]</f>
        <v>45799</v>
      </c>
    </row>
    <row r="2272" spans="1:12" x14ac:dyDescent="0.25">
      <c r="A2272" t="s">
        <v>508</v>
      </c>
      <c r="B2272" t="s">
        <v>3822</v>
      </c>
      <c r="C2272" s="1">
        <v>45796</v>
      </c>
      <c r="D2272" s="9">
        <f t="shared" si="70"/>
        <v>5</v>
      </c>
      <c r="E2272">
        <v>21</v>
      </c>
      <c r="F2272" s="1">
        <f t="shared" si="71"/>
        <v>45778</v>
      </c>
      <c r="G2272" s="1">
        <f>IF(TableRefills3[[#This Row],[prev_refill_days]]="","",TableRefills3[[#This Row],[prev_refill_days]]+TableRefills3[[#This Row],[quantity_days]])</f>
        <v>45799</v>
      </c>
      <c r="H2272">
        <f>IF(TableRefills3[[#This Row],[prev_refill_end]]="","",TableRefills3[[#This Row],[refill_date]]-TableRefills3[[#This Row],[prev_refill_end]])</f>
        <v>-3</v>
      </c>
      <c r="I2272">
        <f>IF(TableRefills3[[#This Row],[gap_days]]="",0,IF(TableRefills3[[#This Row],[gap_days]]&gt;30,1,0))</f>
        <v>0</v>
      </c>
      <c r="J2272">
        <f>_xlfn.MAXIFS(TableRefills3[discountinuation_flag], TableRefills3[patient_id], A2272)</f>
        <v>0</v>
      </c>
      <c r="K2272" s="1">
        <f>_xlfn.MINIFS(C:C,A:A,TableRefills3[[#This Row],[patient_id]])</f>
        <v>45710</v>
      </c>
      <c r="L2272" s="1">
        <f>TableRefills3[[#This Row],[refill_date]]+TableRefills3[[#This Row],[quantity_days]]</f>
        <v>45817</v>
      </c>
    </row>
    <row r="2273" spans="1:12" x14ac:dyDescent="0.25">
      <c r="A2273" t="s">
        <v>508</v>
      </c>
      <c r="B2273" t="s">
        <v>3822</v>
      </c>
      <c r="C2273" s="1">
        <v>45814</v>
      </c>
      <c r="D2273" s="9">
        <f t="shared" si="70"/>
        <v>6</v>
      </c>
      <c r="E2273">
        <v>21</v>
      </c>
      <c r="F2273" s="1">
        <f t="shared" si="71"/>
        <v>45796</v>
      </c>
      <c r="G2273" s="1">
        <f>IF(TableRefills3[[#This Row],[prev_refill_days]]="","",TableRefills3[[#This Row],[prev_refill_days]]+TableRefills3[[#This Row],[quantity_days]])</f>
        <v>45817</v>
      </c>
      <c r="H2273">
        <f>IF(TableRefills3[[#This Row],[prev_refill_end]]="","",TableRefills3[[#This Row],[refill_date]]-TableRefills3[[#This Row],[prev_refill_end]])</f>
        <v>-3</v>
      </c>
      <c r="I2273">
        <f>IF(TableRefills3[[#This Row],[gap_days]]="",0,IF(TableRefills3[[#This Row],[gap_days]]&gt;30,1,0))</f>
        <v>0</v>
      </c>
      <c r="J2273">
        <f>_xlfn.MAXIFS(TableRefills3[discountinuation_flag], TableRefills3[patient_id], A2273)</f>
        <v>0</v>
      </c>
      <c r="K2273" s="1">
        <f>_xlfn.MINIFS(C:C,A:A,TableRefills3[[#This Row],[patient_id]])</f>
        <v>45710</v>
      </c>
      <c r="L2273" s="1">
        <f>TableRefills3[[#This Row],[refill_date]]+TableRefills3[[#This Row],[quantity_days]]</f>
        <v>45835</v>
      </c>
    </row>
    <row r="2274" spans="1:12" x14ac:dyDescent="0.25">
      <c r="A2274" t="s">
        <v>509</v>
      </c>
      <c r="B2274" t="s">
        <v>3829</v>
      </c>
      <c r="C2274" s="1">
        <v>45799</v>
      </c>
      <c r="D2274" s="9">
        <f t="shared" si="70"/>
        <v>1</v>
      </c>
      <c r="E2274">
        <v>28</v>
      </c>
      <c r="F2274" s="1" t="str">
        <f t="shared" si="71"/>
        <v/>
      </c>
      <c r="G2274" s="1" t="str">
        <f>IF(TableRefills3[[#This Row],[prev_refill_days]]="","",TableRefills3[[#This Row],[prev_refill_days]]+TableRefills3[[#This Row],[quantity_days]])</f>
        <v/>
      </c>
      <c r="H2274" t="str">
        <f>IF(TableRefills3[[#This Row],[prev_refill_end]]="","",TableRefills3[[#This Row],[refill_date]]-TableRefills3[[#This Row],[prev_refill_end]])</f>
        <v/>
      </c>
      <c r="I2274">
        <f>IF(TableRefills3[[#This Row],[gap_days]]="",0,IF(TableRefills3[[#This Row],[gap_days]]&gt;30,1,0))</f>
        <v>0</v>
      </c>
      <c r="J2274">
        <f>_xlfn.MAXIFS(TableRefills3[discountinuation_flag], TableRefills3[patient_id], A2274)</f>
        <v>0</v>
      </c>
      <c r="K2274" s="1">
        <f>_xlfn.MINIFS(C:C,A:A,TableRefills3[[#This Row],[patient_id]])</f>
        <v>45799</v>
      </c>
      <c r="L2274" s="1">
        <f>TableRefills3[[#This Row],[refill_date]]+TableRefills3[[#This Row],[quantity_days]]</f>
        <v>45827</v>
      </c>
    </row>
    <row r="2275" spans="1:12" x14ac:dyDescent="0.25">
      <c r="A2275" t="s">
        <v>509</v>
      </c>
      <c r="B2275" t="s">
        <v>3829</v>
      </c>
      <c r="C2275" s="1">
        <v>45830</v>
      </c>
      <c r="D2275" s="9">
        <f t="shared" si="70"/>
        <v>2</v>
      </c>
      <c r="E2275">
        <v>28</v>
      </c>
      <c r="F2275" s="1">
        <f t="shared" si="71"/>
        <v>45799</v>
      </c>
      <c r="G2275" s="1">
        <f>IF(TableRefills3[[#This Row],[prev_refill_days]]="","",TableRefills3[[#This Row],[prev_refill_days]]+TableRefills3[[#This Row],[quantity_days]])</f>
        <v>45827</v>
      </c>
      <c r="H2275">
        <f>IF(TableRefills3[[#This Row],[prev_refill_end]]="","",TableRefills3[[#This Row],[refill_date]]-TableRefills3[[#This Row],[prev_refill_end]])</f>
        <v>3</v>
      </c>
      <c r="I2275">
        <f>IF(TableRefills3[[#This Row],[gap_days]]="",0,IF(TableRefills3[[#This Row],[gap_days]]&gt;30,1,0))</f>
        <v>0</v>
      </c>
      <c r="J2275">
        <f>_xlfn.MAXIFS(TableRefills3[discountinuation_flag], TableRefills3[patient_id], A2275)</f>
        <v>0</v>
      </c>
      <c r="K2275" s="1">
        <f>_xlfn.MINIFS(C:C,A:A,TableRefills3[[#This Row],[patient_id]])</f>
        <v>45799</v>
      </c>
      <c r="L2275" s="1">
        <f>TableRefills3[[#This Row],[refill_date]]+TableRefills3[[#This Row],[quantity_days]]</f>
        <v>45858</v>
      </c>
    </row>
    <row r="2276" spans="1:12" x14ac:dyDescent="0.25">
      <c r="A2276" t="s">
        <v>509</v>
      </c>
      <c r="B2276" t="s">
        <v>3829</v>
      </c>
      <c r="C2276" s="1">
        <v>45858</v>
      </c>
      <c r="D2276" s="9">
        <f t="shared" si="70"/>
        <v>3</v>
      </c>
      <c r="E2276">
        <v>28</v>
      </c>
      <c r="F2276" s="1">
        <f t="shared" si="71"/>
        <v>45830</v>
      </c>
      <c r="G2276" s="1">
        <f>IF(TableRefills3[[#This Row],[prev_refill_days]]="","",TableRefills3[[#This Row],[prev_refill_days]]+TableRefills3[[#This Row],[quantity_days]])</f>
        <v>45858</v>
      </c>
      <c r="H2276">
        <f>IF(TableRefills3[[#This Row],[prev_refill_end]]="","",TableRefills3[[#This Row],[refill_date]]-TableRefills3[[#This Row],[prev_refill_end]])</f>
        <v>0</v>
      </c>
      <c r="I2276">
        <f>IF(TableRefills3[[#This Row],[gap_days]]="",0,IF(TableRefills3[[#This Row],[gap_days]]&gt;30,1,0))</f>
        <v>0</v>
      </c>
      <c r="J2276">
        <f>_xlfn.MAXIFS(TableRefills3[discountinuation_flag], TableRefills3[patient_id], A2276)</f>
        <v>0</v>
      </c>
      <c r="K2276" s="1">
        <f>_xlfn.MINIFS(C:C,A:A,TableRefills3[[#This Row],[patient_id]])</f>
        <v>45799</v>
      </c>
      <c r="L2276" s="1">
        <f>TableRefills3[[#This Row],[refill_date]]+TableRefills3[[#This Row],[quantity_days]]</f>
        <v>45886</v>
      </c>
    </row>
    <row r="2277" spans="1:12" x14ac:dyDescent="0.25">
      <c r="A2277" t="s">
        <v>509</v>
      </c>
      <c r="B2277" t="s">
        <v>3829</v>
      </c>
      <c r="C2277" s="1">
        <v>45887</v>
      </c>
      <c r="D2277" s="9">
        <f t="shared" si="70"/>
        <v>4</v>
      </c>
      <c r="E2277">
        <v>28</v>
      </c>
      <c r="F2277" s="1">
        <f t="shared" si="71"/>
        <v>45858</v>
      </c>
      <c r="G2277" s="1">
        <f>IF(TableRefills3[[#This Row],[prev_refill_days]]="","",TableRefills3[[#This Row],[prev_refill_days]]+TableRefills3[[#This Row],[quantity_days]])</f>
        <v>45886</v>
      </c>
      <c r="H2277">
        <f>IF(TableRefills3[[#This Row],[prev_refill_end]]="","",TableRefills3[[#This Row],[refill_date]]-TableRefills3[[#This Row],[prev_refill_end]])</f>
        <v>1</v>
      </c>
      <c r="I2277">
        <f>IF(TableRefills3[[#This Row],[gap_days]]="",0,IF(TableRefills3[[#This Row],[gap_days]]&gt;30,1,0))</f>
        <v>0</v>
      </c>
      <c r="J2277">
        <f>_xlfn.MAXIFS(TableRefills3[discountinuation_flag], TableRefills3[patient_id], A2277)</f>
        <v>0</v>
      </c>
      <c r="K2277" s="1">
        <f>_xlfn.MINIFS(C:C,A:A,TableRefills3[[#This Row],[patient_id]])</f>
        <v>45799</v>
      </c>
      <c r="L2277" s="1">
        <f>TableRefills3[[#This Row],[refill_date]]+TableRefills3[[#This Row],[quantity_days]]</f>
        <v>45915</v>
      </c>
    </row>
    <row r="2278" spans="1:12" x14ac:dyDescent="0.25">
      <c r="A2278" t="s">
        <v>509</v>
      </c>
      <c r="B2278" t="s">
        <v>3829</v>
      </c>
      <c r="C2278" s="1">
        <v>45914</v>
      </c>
      <c r="D2278" s="9">
        <f t="shared" si="70"/>
        <v>5</v>
      </c>
      <c r="E2278">
        <v>28</v>
      </c>
      <c r="F2278" s="1">
        <f t="shared" si="71"/>
        <v>45887</v>
      </c>
      <c r="G2278" s="1">
        <f>IF(TableRefills3[[#This Row],[prev_refill_days]]="","",TableRefills3[[#This Row],[prev_refill_days]]+TableRefills3[[#This Row],[quantity_days]])</f>
        <v>45915</v>
      </c>
      <c r="H2278">
        <f>IF(TableRefills3[[#This Row],[prev_refill_end]]="","",TableRefills3[[#This Row],[refill_date]]-TableRefills3[[#This Row],[prev_refill_end]])</f>
        <v>-1</v>
      </c>
      <c r="I2278">
        <f>IF(TableRefills3[[#This Row],[gap_days]]="",0,IF(TableRefills3[[#This Row],[gap_days]]&gt;30,1,0))</f>
        <v>0</v>
      </c>
      <c r="J2278">
        <f>_xlfn.MAXIFS(TableRefills3[discountinuation_flag], TableRefills3[patient_id], A2278)</f>
        <v>0</v>
      </c>
      <c r="K2278" s="1">
        <f>_xlfn.MINIFS(C:C,A:A,TableRefills3[[#This Row],[patient_id]])</f>
        <v>45799</v>
      </c>
      <c r="L2278" s="1">
        <f>TableRefills3[[#This Row],[refill_date]]+TableRefills3[[#This Row],[quantity_days]]</f>
        <v>45942</v>
      </c>
    </row>
    <row r="2279" spans="1:12" x14ac:dyDescent="0.25">
      <c r="A2279" t="s">
        <v>509</v>
      </c>
      <c r="B2279" t="s">
        <v>3829</v>
      </c>
      <c r="C2279" s="1">
        <v>45944</v>
      </c>
      <c r="D2279" s="9">
        <f t="shared" si="70"/>
        <v>6</v>
      </c>
      <c r="E2279">
        <v>28</v>
      </c>
      <c r="F2279" s="1">
        <f t="shared" si="71"/>
        <v>45914</v>
      </c>
      <c r="G2279" s="1">
        <f>IF(TableRefills3[[#This Row],[prev_refill_days]]="","",TableRefills3[[#This Row],[prev_refill_days]]+TableRefills3[[#This Row],[quantity_days]])</f>
        <v>45942</v>
      </c>
      <c r="H2279">
        <f>IF(TableRefills3[[#This Row],[prev_refill_end]]="","",TableRefills3[[#This Row],[refill_date]]-TableRefills3[[#This Row],[prev_refill_end]])</f>
        <v>2</v>
      </c>
      <c r="I2279">
        <f>IF(TableRefills3[[#This Row],[gap_days]]="",0,IF(TableRefills3[[#This Row],[gap_days]]&gt;30,1,0))</f>
        <v>0</v>
      </c>
      <c r="J2279">
        <f>_xlfn.MAXIFS(TableRefills3[discountinuation_flag], TableRefills3[patient_id], A2279)</f>
        <v>0</v>
      </c>
      <c r="K2279" s="1">
        <f>_xlfn.MINIFS(C:C,A:A,TableRefills3[[#This Row],[patient_id]])</f>
        <v>45799</v>
      </c>
      <c r="L2279" s="1">
        <f>TableRefills3[[#This Row],[refill_date]]+TableRefills3[[#This Row],[quantity_days]]</f>
        <v>45972</v>
      </c>
    </row>
    <row r="2280" spans="1:12" x14ac:dyDescent="0.25">
      <c r="A2280" t="s">
        <v>510</v>
      </c>
      <c r="B2280" t="s">
        <v>3836</v>
      </c>
      <c r="C2280" s="1">
        <v>45781</v>
      </c>
      <c r="D2280" s="9">
        <f t="shared" si="70"/>
        <v>1</v>
      </c>
      <c r="E2280">
        <v>28</v>
      </c>
      <c r="F2280" s="1" t="str">
        <f t="shared" si="71"/>
        <v/>
      </c>
      <c r="G2280" s="1" t="str">
        <f>IF(TableRefills3[[#This Row],[prev_refill_days]]="","",TableRefills3[[#This Row],[prev_refill_days]]+TableRefills3[[#This Row],[quantity_days]])</f>
        <v/>
      </c>
      <c r="H2280" t="str">
        <f>IF(TableRefills3[[#This Row],[prev_refill_end]]="","",TableRefills3[[#This Row],[refill_date]]-TableRefills3[[#This Row],[prev_refill_end]])</f>
        <v/>
      </c>
      <c r="I2280">
        <f>IF(TableRefills3[[#This Row],[gap_days]]="",0,IF(TableRefills3[[#This Row],[gap_days]]&gt;30,1,0))</f>
        <v>0</v>
      </c>
      <c r="J2280">
        <f>_xlfn.MAXIFS(TableRefills3[discountinuation_flag], TableRefills3[patient_id], A2280)</f>
        <v>0</v>
      </c>
      <c r="K2280" s="1">
        <f>_xlfn.MINIFS(C:C,A:A,TableRefills3[[#This Row],[patient_id]])</f>
        <v>45781</v>
      </c>
      <c r="L2280" s="1">
        <f>TableRefills3[[#This Row],[refill_date]]+TableRefills3[[#This Row],[quantity_days]]</f>
        <v>45809</v>
      </c>
    </row>
    <row r="2281" spans="1:12" x14ac:dyDescent="0.25">
      <c r="A2281" t="s">
        <v>510</v>
      </c>
      <c r="B2281" t="s">
        <v>3836</v>
      </c>
      <c r="C2281" s="1">
        <v>45810</v>
      </c>
      <c r="D2281" s="9">
        <f t="shared" si="70"/>
        <v>2</v>
      </c>
      <c r="E2281">
        <v>28</v>
      </c>
      <c r="F2281" s="1">
        <f t="shared" si="71"/>
        <v>45781</v>
      </c>
      <c r="G2281" s="1">
        <f>IF(TableRefills3[[#This Row],[prev_refill_days]]="","",TableRefills3[[#This Row],[prev_refill_days]]+TableRefills3[[#This Row],[quantity_days]])</f>
        <v>45809</v>
      </c>
      <c r="H2281">
        <f>IF(TableRefills3[[#This Row],[prev_refill_end]]="","",TableRefills3[[#This Row],[refill_date]]-TableRefills3[[#This Row],[prev_refill_end]])</f>
        <v>1</v>
      </c>
      <c r="I2281">
        <f>IF(TableRefills3[[#This Row],[gap_days]]="",0,IF(TableRefills3[[#This Row],[gap_days]]&gt;30,1,0))</f>
        <v>0</v>
      </c>
      <c r="J2281">
        <f>_xlfn.MAXIFS(TableRefills3[discountinuation_flag], TableRefills3[patient_id], A2281)</f>
        <v>0</v>
      </c>
      <c r="K2281" s="1">
        <f>_xlfn.MINIFS(C:C,A:A,TableRefills3[[#This Row],[patient_id]])</f>
        <v>45781</v>
      </c>
      <c r="L2281" s="1">
        <f>TableRefills3[[#This Row],[refill_date]]+TableRefills3[[#This Row],[quantity_days]]</f>
        <v>45838</v>
      </c>
    </row>
    <row r="2282" spans="1:12" x14ac:dyDescent="0.25">
      <c r="A2282" t="s">
        <v>510</v>
      </c>
      <c r="B2282" t="s">
        <v>3836</v>
      </c>
      <c r="C2282" s="1">
        <v>45840</v>
      </c>
      <c r="D2282" s="9">
        <f t="shared" si="70"/>
        <v>3</v>
      </c>
      <c r="E2282">
        <v>28</v>
      </c>
      <c r="F2282" s="1">
        <f t="shared" si="71"/>
        <v>45810</v>
      </c>
      <c r="G2282" s="1">
        <f>IF(TableRefills3[[#This Row],[prev_refill_days]]="","",TableRefills3[[#This Row],[prev_refill_days]]+TableRefills3[[#This Row],[quantity_days]])</f>
        <v>45838</v>
      </c>
      <c r="H2282">
        <f>IF(TableRefills3[[#This Row],[prev_refill_end]]="","",TableRefills3[[#This Row],[refill_date]]-TableRefills3[[#This Row],[prev_refill_end]])</f>
        <v>2</v>
      </c>
      <c r="I2282">
        <f>IF(TableRefills3[[#This Row],[gap_days]]="",0,IF(TableRefills3[[#This Row],[gap_days]]&gt;30,1,0))</f>
        <v>0</v>
      </c>
      <c r="J2282">
        <f>_xlfn.MAXIFS(TableRefills3[discountinuation_flag], TableRefills3[patient_id], A2282)</f>
        <v>0</v>
      </c>
      <c r="K2282" s="1">
        <f>_xlfn.MINIFS(C:C,A:A,TableRefills3[[#This Row],[patient_id]])</f>
        <v>45781</v>
      </c>
      <c r="L2282" s="1">
        <f>TableRefills3[[#This Row],[refill_date]]+TableRefills3[[#This Row],[quantity_days]]</f>
        <v>45868</v>
      </c>
    </row>
    <row r="2283" spans="1:12" x14ac:dyDescent="0.25">
      <c r="A2283" t="s">
        <v>510</v>
      </c>
      <c r="B2283" t="s">
        <v>3836</v>
      </c>
      <c r="C2283" s="1">
        <v>45870</v>
      </c>
      <c r="D2283" s="9">
        <f t="shared" si="70"/>
        <v>4</v>
      </c>
      <c r="E2283">
        <v>28</v>
      </c>
      <c r="F2283" s="1">
        <f t="shared" si="71"/>
        <v>45840</v>
      </c>
      <c r="G2283" s="1">
        <f>IF(TableRefills3[[#This Row],[prev_refill_days]]="","",TableRefills3[[#This Row],[prev_refill_days]]+TableRefills3[[#This Row],[quantity_days]])</f>
        <v>45868</v>
      </c>
      <c r="H2283">
        <f>IF(TableRefills3[[#This Row],[prev_refill_end]]="","",TableRefills3[[#This Row],[refill_date]]-TableRefills3[[#This Row],[prev_refill_end]])</f>
        <v>2</v>
      </c>
      <c r="I2283">
        <f>IF(TableRefills3[[#This Row],[gap_days]]="",0,IF(TableRefills3[[#This Row],[gap_days]]&gt;30,1,0))</f>
        <v>0</v>
      </c>
      <c r="J2283">
        <f>_xlfn.MAXIFS(TableRefills3[discountinuation_flag], TableRefills3[patient_id], A2283)</f>
        <v>0</v>
      </c>
      <c r="K2283" s="1">
        <f>_xlfn.MINIFS(C:C,A:A,TableRefills3[[#This Row],[patient_id]])</f>
        <v>45781</v>
      </c>
      <c r="L2283" s="1">
        <f>TableRefills3[[#This Row],[refill_date]]+TableRefills3[[#This Row],[quantity_days]]</f>
        <v>45898</v>
      </c>
    </row>
    <row r="2284" spans="1:12" x14ac:dyDescent="0.25">
      <c r="A2284" t="s">
        <v>510</v>
      </c>
      <c r="B2284" t="s">
        <v>3836</v>
      </c>
      <c r="C2284" s="1">
        <v>45896</v>
      </c>
      <c r="D2284" s="9">
        <f t="shared" si="70"/>
        <v>5</v>
      </c>
      <c r="E2284">
        <v>28</v>
      </c>
      <c r="F2284" s="1">
        <f t="shared" si="71"/>
        <v>45870</v>
      </c>
      <c r="G2284" s="1">
        <f>IF(TableRefills3[[#This Row],[prev_refill_days]]="","",TableRefills3[[#This Row],[prev_refill_days]]+TableRefills3[[#This Row],[quantity_days]])</f>
        <v>45898</v>
      </c>
      <c r="H2284">
        <f>IF(TableRefills3[[#This Row],[prev_refill_end]]="","",TableRefills3[[#This Row],[refill_date]]-TableRefills3[[#This Row],[prev_refill_end]])</f>
        <v>-2</v>
      </c>
      <c r="I2284">
        <f>IF(TableRefills3[[#This Row],[gap_days]]="",0,IF(TableRefills3[[#This Row],[gap_days]]&gt;30,1,0))</f>
        <v>0</v>
      </c>
      <c r="J2284">
        <f>_xlfn.MAXIFS(TableRefills3[discountinuation_flag], TableRefills3[patient_id], A2284)</f>
        <v>0</v>
      </c>
      <c r="K2284" s="1">
        <f>_xlfn.MINIFS(C:C,A:A,TableRefills3[[#This Row],[patient_id]])</f>
        <v>45781</v>
      </c>
      <c r="L2284" s="1">
        <f>TableRefills3[[#This Row],[refill_date]]+TableRefills3[[#This Row],[quantity_days]]</f>
        <v>45924</v>
      </c>
    </row>
    <row r="2285" spans="1:12" x14ac:dyDescent="0.25">
      <c r="A2285" t="s">
        <v>511</v>
      </c>
      <c r="B2285" t="s">
        <v>3842</v>
      </c>
      <c r="C2285" s="1">
        <v>45752</v>
      </c>
      <c r="D2285" s="9">
        <f t="shared" si="70"/>
        <v>1</v>
      </c>
      <c r="E2285">
        <v>28</v>
      </c>
      <c r="F2285" s="1" t="str">
        <f t="shared" si="71"/>
        <v/>
      </c>
      <c r="G2285" s="1" t="str">
        <f>IF(TableRefills3[[#This Row],[prev_refill_days]]="","",TableRefills3[[#This Row],[prev_refill_days]]+TableRefills3[[#This Row],[quantity_days]])</f>
        <v/>
      </c>
      <c r="H2285" t="str">
        <f>IF(TableRefills3[[#This Row],[prev_refill_end]]="","",TableRefills3[[#This Row],[refill_date]]-TableRefills3[[#This Row],[prev_refill_end]])</f>
        <v/>
      </c>
      <c r="I2285">
        <f>IF(TableRefills3[[#This Row],[gap_days]]="",0,IF(TableRefills3[[#This Row],[gap_days]]&gt;30,1,0))</f>
        <v>0</v>
      </c>
      <c r="J2285">
        <f>_xlfn.MAXIFS(TableRefills3[discountinuation_flag], TableRefills3[patient_id], A2285)</f>
        <v>0</v>
      </c>
      <c r="K2285" s="1">
        <f>_xlfn.MINIFS(C:C,A:A,TableRefills3[[#This Row],[patient_id]])</f>
        <v>45752</v>
      </c>
      <c r="L2285" s="1">
        <f>TableRefills3[[#This Row],[refill_date]]+TableRefills3[[#This Row],[quantity_days]]</f>
        <v>45780</v>
      </c>
    </row>
    <row r="2286" spans="1:12" x14ac:dyDescent="0.25">
      <c r="A2286" t="s">
        <v>511</v>
      </c>
      <c r="B2286" t="s">
        <v>3842</v>
      </c>
      <c r="C2286" s="1">
        <v>45783</v>
      </c>
      <c r="D2286" s="9">
        <f t="shared" si="70"/>
        <v>2</v>
      </c>
      <c r="E2286">
        <v>28</v>
      </c>
      <c r="F2286" s="1">
        <f t="shared" si="71"/>
        <v>45752</v>
      </c>
      <c r="G2286" s="1">
        <f>IF(TableRefills3[[#This Row],[prev_refill_days]]="","",TableRefills3[[#This Row],[prev_refill_days]]+TableRefills3[[#This Row],[quantity_days]])</f>
        <v>45780</v>
      </c>
      <c r="H2286">
        <f>IF(TableRefills3[[#This Row],[prev_refill_end]]="","",TableRefills3[[#This Row],[refill_date]]-TableRefills3[[#This Row],[prev_refill_end]])</f>
        <v>3</v>
      </c>
      <c r="I2286">
        <f>IF(TableRefills3[[#This Row],[gap_days]]="",0,IF(TableRefills3[[#This Row],[gap_days]]&gt;30,1,0))</f>
        <v>0</v>
      </c>
      <c r="J2286">
        <f>_xlfn.MAXIFS(TableRefills3[discountinuation_flag], TableRefills3[patient_id], A2286)</f>
        <v>0</v>
      </c>
      <c r="K2286" s="1">
        <f>_xlfn.MINIFS(C:C,A:A,TableRefills3[[#This Row],[patient_id]])</f>
        <v>45752</v>
      </c>
      <c r="L2286" s="1">
        <f>TableRefills3[[#This Row],[refill_date]]+TableRefills3[[#This Row],[quantity_days]]</f>
        <v>45811</v>
      </c>
    </row>
    <row r="2287" spans="1:12" x14ac:dyDescent="0.25">
      <c r="A2287" t="s">
        <v>511</v>
      </c>
      <c r="B2287" t="s">
        <v>3842</v>
      </c>
      <c r="C2287" s="1">
        <v>45809</v>
      </c>
      <c r="D2287" s="9">
        <f t="shared" si="70"/>
        <v>3</v>
      </c>
      <c r="E2287">
        <v>28</v>
      </c>
      <c r="F2287" s="1">
        <f t="shared" si="71"/>
        <v>45783</v>
      </c>
      <c r="G2287" s="1">
        <f>IF(TableRefills3[[#This Row],[prev_refill_days]]="","",TableRefills3[[#This Row],[prev_refill_days]]+TableRefills3[[#This Row],[quantity_days]])</f>
        <v>45811</v>
      </c>
      <c r="H2287">
        <f>IF(TableRefills3[[#This Row],[prev_refill_end]]="","",TableRefills3[[#This Row],[refill_date]]-TableRefills3[[#This Row],[prev_refill_end]])</f>
        <v>-2</v>
      </c>
      <c r="I2287">
        <f>IF(TableRefills3[[#This Row],[gap_days]]="",0,IF(TableRefills3[[#This Row],[gap_days]]&gt;30,1,0))</f>
        <v>0</v>
      </c>
      <c r="J2287">
        <f>_xlfn.MAXIFS(TableRefills3[discountinuation_flag], TableRefills3[patient_id], A2287)</f>
        <v>0</v>
      </c>
      <c r="K2287" s="1">
        <f>_xlfn.MINIFS(C:C,A:A,TableRefills3[[#This Row],[patient_id]])</f>
        <v>45752</v>
      </c>
      <c r="L2287" s="1">
        <f>TableRefills3[[#This Row],[refill_date]]+TableRefills3[[#This Row],[quantity_days]]</f>
        <v>45837</v>
      </c>
    </row>
    <row r="2288" spans="1:12" x14ac:dyDescent="0.25">
      <c r="A2288" t="s">
        <v>511</v>
      </c>
      <c r="B2288" t="s">
        <v>3842</v>
      </c>
      <c r="C2288" s="1">
        <v>45840</v>
      </c>
      <c r="D2288" s="9">
        <f t="shared" si="70"/>
        <v>4</v>
      </c>
      <c r="E2288">
        <v>28</v>
      </c>
      <c r="F2288" s="1">
        <f t="shared" si="71"/>
        <v>45809</v>
      </c>
      <c r="G2288" s="1">
        <f>IF(TableRefills3[[#This Row],[prev_refill_days]]="","",TableRefills3[[#This Row],[prev_refill_days]]+TableRefills3[[#This Row],[quantity_days]])</f>
        <v>45837</v>
      </c>
      <c r="H2288">
        <f>IF(TableRefills3[[#This Row],[prev_refill_end]]="","",TableRefills3[[#This Row],[refill_date]]-TableRefills3[[#This Row],[prev_refill_end]])</f>
        <v>3</v>
      </c>
      <c r="I2288">
        <f>IF(TableRefills3[[#This Row],[gap_days]]="",0,IF(TableRefills3[[#This Row],[gap_days]]&gt;30,1,0))</f>
        <v>0</v>
      </c>
      <c r="J2288">
        <f>_xlfn.MAXIFS(TableRefills3[discountinuation_flag], TableRefills3[patient_id], A2288)</f>
        <v>0</v>
      </c>
      <c r="K2288" s="1">
        <f>_xlfn.MINIFS(C:C,A:A,TableRefills3[[#This Row],[patient_id]])</f>
        <v>45752</v>
      </c>
      <c r="L2288" s="1">
        <f>TableRefills3[[#This Row],[refill_date]]+TableRefills3[[#This Row],[quantity_days]]</f>
        <v>45868</v>
      </c>
    </row>
    <row r="2289" spans="1:12" x14ac:dyDescent="0.25">
      <c r="A2289" t="s">
        <v>512</v>
      </c>
      <c r="B2289" t="s">
        <v>3847</v>
      </c>
      <c r="C2289" s="1">
        <v>45800</v>
      </c>
      <c r="D2289" s="9">
        <f t="shared" si="70"/>
        <v>1</v>
      </c>
      <c r="E2289">
        <v>21</v>
      </c>
      <c r="F2289" s="1" t="str">
        <f t="shared" si="71"/>
        <v/>
      </c>
      <c r="G2289" s="1" t="str">
        <f>IF(TableRefills3[[#This Row],[prev_refill_days]]="","",TableRefills3[[#This Row],[prev_refill_days]]+TableRefills3[[#This Row],[quantity_days]])</f>
        <v/>
      </c>
      <c r="H2289" t="str">
        <f>IF(TableRefills3[[#This Row],[prev_refill_end]]="","",TableRefills3[[#This Row],[refill_date]]-TableRefills3[[#This Row],[prev_refill_end]])</f>
        <v/>
      </c>
      <c r="I2289">
        <f>IF(TableRefills3[[#This Row],[gap_days]]="",0,IF(TableRefills3[[#This Row],[gap_days]]&gt;30,1,0))</f>
        <v>0</v>
      </c>
      <c r="J2289">
        <f>_xlfn.MAXIFS(TableRefills3[discountinuation_flag], TableRefills3[patient_id], A2289)</f>
        <v>0</v>
      </c>
      <c r="K2289" s="1">
        <f>_xlfn.MINIFS(C:C,A:A,TableRefills3[[#This Row],[patient_id]])</f>
        <v>45800</v>
      </c>
      <c r="L2289" s="1">
        <f>TableRefills3[[#This Row],[refill_date]]+TableRefills3[[#This Row],[quantity_days]]</f>
        <v>45821</v>
      </c>
    </row>
    <row r="2290" spans="1:12" x14ac:dyDescent="0.25">
      <c r="A2290" t="s">
        <v>512</v>
      </c>
      <c r="B2290" t="s">
        <v>3847</v>
      </c>
      <c r="C2290" s="1">
        <v>45821</v>
      </c>
      <c r="D2290" s="9">
        <f t="shared" si="70"/>
        <v>2</v>
      </c>
      <c r="E2290">
        <v>21</v>
      </c>
      <c r="F2290" s="1">
        <f t="shared" si="71"/>
        <v>45800</v>
      </c>
      <c r="G2290" s="1">
        <f>IF(TableRefills3[[#This Row],[prev_refill_days]]="","",TableRefills3[[#This Row],[prev_refill_days]]+TableRefills3[[#This Row],[quantity_days]])</f>
        <v>45821</v>
      </c>
      <c r="H2290">
        <f>IF(TableRefills3[[#This Row],[prev_refill_end]]="","",TableRefills3[[#This Row],[refill_date]]-TableRefills3[[#This Row],[prev_refill_end]])</f>
        <v>0</v>
      </c>
      <c r="I2290">
        <f>IF(TableRefills3[[#This Row],[gap_days]]="",0,IF(TableRefills3[[#This Row],[gap_days]]&gt;30,1,0))</f>
        <v>0</v>
      </c>
      <c r="J2290">
        <f>_xlfn.MAXIFS(TableRefills3[discountinuation_flag], TableRefills3[patient_id], A2290)</f>
        <v>0</v>
      </c>
      <c r="K2290" s="1">
        <f>_xlfn.MINIFS(C:C,A:A,TableRefills3[[#This Row],[patient_id]])</f>
        <v>45800</v>
      </c>
      <c r="L2290" s="1">
        <f>TableRefills3[[#This Row],[refill_date]]+TableRefills3[[#This Row],[quantity_days]]</f>
        <v>45842</v>
      </c>
    </row>
    <row r="2291" spans="1:12" x14ac:dyDescent="0.25">
      <c r="A2291" t="s">
        <v>512</v>
      </c>
      <c r="B2291" t="s">
        <v>3847</v>
      </c>
      <c r="C2291" s="1">
        <v>45845</v>
      </c>
      <c r="D2291" s="9">
        <f t="shared" si="70"/>
        <v>3</v>
      </c>
      <c r="E2291">
        <v>21</v>
      </c>
      <c r="F2291" s="1">
        <f t="shared" si="71"/>
        <v>45821</v>
      </c>
      <c r="G2291" s="1">
        <f>IF(TableRefills3[[#This Row],[prev_refill_days]]="","",TableRefills3[[#This Row],[prev_refill_days]]+TableRefills3[[#This Row],[quantity_days]])</f>
        <v>45842</v>
      </c>
      <c r="H2291">
        <f>IF(TableRefills3[[#This Row],[prev_refill_end]]="","",TableRefills3[[#This Row],[refill_date]]-TableRefills3[[#This Row],[prev_refill_end]])</f>
        <v>3</v>
      </c>
      <c r="I2291">
        <f>IF(TableRefills3[[#This Row],[gap_days]]="",0,IF(TableRefills3[[#This Row],[gap_days]]&gt;30,1,0))</f>
        <v>0</v>
      </c>
      <c r="J2291">
        <f>_xlfn.MAXIFS(TableRefills3[discountinuation_flag], TableRefills3[patient_id], A2291)</f>
        <v>0</v>
      </c>
      <c r="K2291" s="1">
        <f>_xlfn.MINIFS(C:C,A:A,TableRefills3[[#This Row],[patient_id]])</f>
        <v>45800</v>
      </c>
      <c r="L2291" s="1">
        <f>TableRefills3[[#This Row],[refill_date]]+TableRefills3[[#This Row],[quantity_days]]</f>
        <v>45866</v>
      </c>
    </row>
    <row r="2292" spans="1:12" x14ac:dyDescent="0.25">
      <c r="A2292" t="s">
        <v>512</v>
      </c>
      <c r="B2292" t="s">
        <v>3847</v>
      </c>
      <c r="C2292" s="1">
        <v>45863</v>
      </c>
      <c r="D2292" s="9">
        <f t="shared" si="70"/>
        <v>4</v>
      </c>
      <c r="E2292">
        <v>21</v>
      </c>
      <c r="F2292" s="1">
        <f t="shared" si="71"/>
        <v>45845</v>
      </c>
      <c r="G2292" s="1">
        <f>IF(TableRefills3[[#This Row],[prev_refill_days]]="","",TableRefills3[[#This Row],[prev_refill_days]]+TableRefills3[[#This Row],[quantity_days]])</f>
        <v>45866</v>
      </c>
      <c r="H2292">
        <f>IF(TableRefills3[[#This Row],[prev_refill_end]]="","",TableRefills3[[#This Row],[refill_date]]-TableRefills3[[#This Row],[prev_refill_end]])</f>
        <v>-3</v>
      </c>
      <c r="I2292">
        <f>IF(TableRefills3[[#This Row],[gap_days]]="",0,IF(TableRefills3[[#This Row],[gap_days]]&gt;30,1,0))</f>
        <v>0</v>
      </c>
      <c r="J2292">
        <f>_xlfn.MAXIFS(TableRefills3[discountinuation_flag], TableRefills3[patient_id], A2292)</f>
        <v>0</v>
      </c>
      <c r="K2292" s="1">
        <f>_xlfn.MINIFS(C:C,A:A,TableRefills3[[#This Row],[patient_id]])</f>
        <v>45800</v>
      </c>
      <c r="L2292" s="1">
        <f>TableRefills3[[#This Row],[refill_date]]+TableRefills3[[#This Row],[quantity_days]]</f>
        <v>45884</v>
      </c>
    </row>
    <row r="2293" spans="1:12" x14ac:dyDescent="0.25">
      <c r="A2293" t="s">
        <v>512</v>
      </c>
      <c r="B2293" t="s">
        <v>3847</v>
      </c>
      <c r="C2293" s="1">
        <v>45882</v>
      </c>
      <c r="D2293" s="9">
        <f t="shared" si="70"/>
        <v>5</v>
      </c>
      <c r="E2293">
        <v>21</v>
      </c>
      <c r="F2293" s="1">
        <f t="shared" si="71"/>
        <v>45863</v>
      </c>
      <c r="G2293" s="1">
        <f>IF(TableRefills3[[#This Row],[prev_refill_days]]="","",TableRefills3[[#This Row],[prev_refill_days]]+TableRefills3[[#This Row],[quantity_days]])</f>
        <v>45884</v>
      </c>
      <c r="H2293">
        <f>IF(TableRefills3[[#This Row],[prev_refill_end]]="","",TableRefills3[[#This Row],[refill_date]]-TableRefills3[[#This Row],[prev_refill_end]])</f>
        <v>-2</v>
      </c>
      <c r="I2293">
        <f>IF(TableRefills3[[#This Row],[gap_days]]="",0,IF(TableRefills3[[#This Row],[gap_days]]&gt;30,1,0))</f>
        <v>0</v>
      </c>
      <c r="J2293">
        <f>_xlfn.MAXIFS(TableRefills3[discountinuation_flag], TableRefills3[patient_id], A2293)</f>
        <v>0</v>
      </c>
      <c r="K2293" s="1">
        <f>_xlfn.MINIFS(C:C,A:A,TableRefills3[[#This Row],[patient_id]])</f>
        <v>45800</v>
      </c>
      <c r="L2293" s="1">
        <f>TableRefills3[[#This Row],[refill_date]]+TableRefills3[[#This Row],[quantity_days]]</f>
        <v>45903</v>
      </c>
    </row>
    <row r="2294" spans="1:12" x14ac:dyDescent="0.25">
      <c r="A2294" t="s">
        <v>513</v>
      </c>
      <c r="B2294" t="s">
        <v>3853</v>
      </c>
      <c r="C2294" s="1">
        <v>45722</v>
      </c>
      <c r="D2294" s="9">
        <f t="shared" si="70"/>
        <v>1</v>
      </c>
      <c r="E2294">
        <v>28</v>
      </c>
      <c r="F2294" s="1" t="str">
        <f t="shared" si="71"/>
        <v/>
      </c>
      <c r="G2294" s="1" t="str">
        <f>IF(TableRefills3[[#This Row],[prev_refill_days]]="","",TableRefills3[[#This Row],[prev_refill_days]]+TableRefills3[[#This Row],[quantity_days]])</f>
        <v/>
      </c>
      <c r="H2294" t="str">
        <f>IF(TableRefills3[[#This Row],[prev_refill_end]]="","",TableRefills3[[#This Row],[refill_date]]-TableRefills3[[#This Row],[prev_refill_end]])</f>
        <v/>
      </c>
      <c r="I2294">
        <f>IF(TableRefills3[[#This Row],[gap_days]]="",0,IF(TableRefills3[[#This Row],[gap_days]]&gt;30,1,0))</f>
        <v>0</v>
      </c>
      <c r="J2294">
        <f>_xlfn.MAXIFS(TableRefills3[discountinuation_flag], TableRefills3[patient_id], A2294)</f>
        <v>0</v>
      </c>
      <c r="K2294" s="1">
        <f>_xlfn.MINIFS(C:C,A:A,TableRefills3[[#This Row],[patient_id]])</f>
        <v>45722</v>
      </c>
      <c r="L2294" s="1">
        <f>TableRefills3[[#This Row],[refill_date]]+TableRefills3[[#This Row],[quantity_days]]</f>
        <v>45750</v>
      </c>
    </row>
    <row r="2295" spans="1:12" x14ac:dyDescent="0.25">
      <c r="A2295" t="s">
        <v>513</v>
      </c>
      <c r="B2295" t="s">
        <v>3853</v>
      </c>
      <c r="C2295" s="1">
        <v>45749</v>
      </c>
      <c r="D2295" s="9">
        <f t="shared" si="70"/>
        <v>2</v>
      </c>
      <c r="E2295">
        <v>28</v>
      </c>
      <c r="F2295" s="1">
        <f t="shared" si="71"/>
        <v>45722</v>
      </c>
      <c r="G2295" s="1">
        <f>IF(TableRefills3[[#This Row],[prev_refill_days]]="","",TableRefills3[[#This Row],[prev_refill_days]]+TableRefills3[[#This Row],[quantity_days]])</f>
        <v>45750</v>
      </c>
      <c r="H2295">
        <f>IF(TableRefills3[[#This Row],[prev_refill_end]]="","",TableRefills3[[#This Row],[refill_date]]-TableRefills3[[#This Row],[prev_refill_end]])</f>
        <v>-1</v>
      </c>
      <c r="I2295">
        <f>IF(TableRefills3[[#This Row],[gap_days]]="",0,IF(TableRefills3[[#This Row],[gap_days]]&gt;30,1,0))</f>
        <v>0</v>
      </c>
      <c r="J2295">
        <f>_xlfn.MAXIFS(TableRefills3[discountinuation_flag], TableRefills3[patient_id], A2295)</f>
        <v>0</v>
      </c>
      <c r="K2295" s="1">
        <f>_xlfn.MINIFS(C:C,A:A,TableRefills3[[#This Row],[patient_id]])</f>
        <v>45722</v>
      </c>
      <c r="L2295" s="1">
        <f>TableRefills3[[#This Row],[refill_date]]+TableRefills3[[#This Row],[quantity_days]]</f>
        <v>45777</v>
      </c>
    </row>
    <row r="2296" spans="1:12" x14ac:dyDescent="0.25">
      <c r="A2296" t="s">
        <v>513</v>
      </c>
      <c r="B2296" t="s">
        <v>3853</v>
      </c>
      <c r="C2296" s="1">
        <v>45776</v>
      </c>
      <c r="D2296" s="9">
        <f t="shared" si="70"/>
        <v>3</v>
      </c>
      <c r="E2296">
        <v>28</v>
      </c>
      <c r="F2296" s="1">
        <f t="shared" si="71"/>
        <v>45749</v>
      </c>
      <c r="G2296" s="1">
        <f>IF(TableRefills3[[#This Row],[prev_refill_days]]="","",TableRefills3[[#This Row],[prev_refill_days]]+TableRefills3[[#This Row],[quantity_days]])</f>
        <v>45777</v>
      </c>
      <c r="H2296">
        <f>IF(TableRefills3[[#This Row],[prev_refill_end]]="","",TableRefills3[[#This Row],[refill_date]]-TableRefills3[[#This Row],[prev_refill_end]])</f>
        <v>-1</v>
      </c>
      <c r="I2296">
        <f>IF(TableRefills3[[#This Row],[gap_days]]="",0,IF(TableRefills3[[#This Row],[gap_days]]&gt;30,1,0))</f>
        <v>0</v>
      </c>
      <c r="J2296">
        <f>_xlfn.MAXIFS(TableRefills3[discountinuation_flag], TableRefills3[patient_id], A2296)</f>
        <v>0</v>
      </c>
      <c r="K2296" s="1">
        <f>_xlfn.MINIFS(C:C,A:A,TableRefills3[[#This Row],[patient_id]])</f>
        <v>45722</v>
      </c>
      <c r="L2296" s="1">
        <f>TableRefills3[[#This Row],[refill_date]]+TableRefills3[[#This Row],[quantity_days]]</f>
        <v>45804</v>
      </c>
    </row>
    <row r="2297" spans="1:12" x14ac:dyDescent="0.25">
      <c r="A2297" t="s">
        <v>513</v>
      </c>
      <c r="B2297" t="s">
        <v>3853</v>
      </c>
      <c r="C2297" s="1">
        <v>45805</v>
      </c>
      <c r="D2297" s="9">
        <f t="shared" si="70"/>
        <v>4</v>
      </c>
      <c r="E2297">
        <v>28</v>
      </c>
      <c r="F2297" s="1">
        <f t="shared" si="71"/>
        <v>45776</v>
      </c>
      <c r="G2297" s="1">
        <f>IF(TableRefills3[[#This Row],[prev_refill_days]]="","",TableRefills3[[#This Row],[prev_refill_days]]+TableRefills3[[#This Row],[quantity_days]])</f>
        <v>45804</v>
      </c>
      <c r="H2297">
        <f>IF(TableRefills3[[#This Row],[prev_refill_end]]="","",TableRefills3[[#This Row],[refill_date]]-TableRefills3[[#This Row],[prev_refill_end]])</f>
        <v>1</v>
      </c>
      <c r="I2297">
        <f>IF(TableRefills3[[#This Row],[gap_days]]="",0,IF(TableRefills3[[#This Row],[gap_days]]&gt;30,1,0))</f>
        <v>0</v>
      </c>
      <c r="J2297">
        <f>_xlfn.MAXIFS(TableRefills3[discountinuation_flag], TableRefills3[patient_id], A2297)</f>
        <v>0</v>
      </c>
      <c r="K2297" s="1">
        <f>_xlfn.MINIFS(C:C,A:A,TableRefills3[[#This Row],[patient_id]])</f>
        <v>45722</v>
      </c>
      <c r="L2297" s="1">
        <f>TableRefills3[[#This Row],[refill_date]]+TableRefills3[[#This Row],[quantity_days]]</f>
        <v>45833</v>
      </c>
    </row>
    <row r="2298" spans="1:12" x14ac:dyDescent="0.25">
      <c r="A2298" t="s">
        <v>514</v>
      </c>
      <c r="B2298" t="s">
        <v>3858</v>
      </c>
      <c r="C2298" s="1">
        <v>45805</v>
      </c>
      <c r="D2298" s="9">
        <f t="shared" si="70"/>
        <v>1</v>
      </c>
      <c r="E2298">
        <v>30</v>
      </c>
      <c r="F2298" s="1" t="str">
        <f t="shared" si="71"/>
        <v/>
      </c>
      <c r="G2298" s="1" t="str">
        <f>IF(TableRefills3[[#This Row],[prev_refill_days]]="","",TableRefills3[[#This Row],[prev_refill_days]]+TableRefills3[[#This Row],[quantity_days]])</f>
        <v/>
      </c>
      <c r="H2298" t="str">
        <f>IF(TableRefills3[[#This Row],[prev_refill_end]]="","",TableRefills3[[#This Row],[refill_date]]-TableRefills3[[#This Row],[prev_refill_end]])</f>
        <v/>
      </c>
      <c r="I2298">
        <f>IF(TableRefills3[[#This Row],[gap_days]]="",0,IF(TableRefills3[[#This Row],[gap_days]]&gt;30,1,0))</f>
        <v>0</v>
      </c>
      <c r="J2298">
        <f>_xlfn.MAXIFS(TableRefills3[discountinuation_flag], TableRefills3[patient_id], A2298)</f>
        <v>0</v>
      </c>
      <c r="K2298" s="1">
        <f>_xlfn.MINIFS(C:C,A:A,TableRefills3[[#This Row],[patient_id]])</f>
        <v>45805</v>
      </c>
      <c r="L2298" s="1">
        <f>TableRefills3[[#This Row],[refill_date]]+TableRefills3[[#This Row],[quantity_days]]</f>
        <v>45835</v>
      </c>
    </row>
    <row r="2299" spans="1:12" x14ac:dyDescent="0.25">
      <c r="A2299" t="s">
        <v>514</v>
      </c>
      <c r="B2299" t="s">
        <v>3858</v>
      </c>
      <c r="C2299" s="1">
        <v>45834</v>
      </c>
      <c r="D2299" s="9">
        <f t="shared" si="70"/>
        <v>2</v>
      </c>
      <c r="E2299">
        <v>30</v>
      </c>
      <c r="F2299" s="1">
        <f t="shared" si="71"/>
        <v>45805</v>
      </c>
      <c r="G2299" s="1">
        <f>IF(TableRefills3[[#This Row],[prev_refill_days]]="","",TableRefills3[[#This Row],[prev_refill_days]]+TableRefills3[[#This Row],[quantity_days]])</f>
        <v>45835</v>
      </c>
      <c r="H2299">
        <f>IF(TableRefills3[[#This Row],[prev_refill_end]]="","",TableRefills3[[#This Row],[refill_date]]-TableRefills3[[#This Row],[prev_refill_end]])</f>
        <v>-1</v>
      </c>
      <c r="I2299">
        <f>IF(TableRefills3[[#This Row],[gap_days]]="",0,IF(TableRefills3[[#This Row],[gap_days]]&gt;30,1,0))</f>
        <v>0</v>
      </c>
      <c r="J2299">
        <f>_xlfn.MAXIFS(TableRefills3[discountinuation_flag], TableRefills3[patient_id], A2299)</f>
        <v>0</v>
      </c>
      <c r="K2299" s="1">
        <f>_xlfn.MINIFS(C:C,A:A,TableRefills3[[#This Row],[patient_id]])</f>
        <v>45805</v>
      </c>
      <c r="L2299" s="1">
        <f>TableRefills3[[#This Row],[refill_date]]+TableRefills3[[#This Row],[quantity_days]]</f>
        <v>45864</v>
      </c>
    </row>
    <row r="2300" spans="1:12" x14ac:dyDescent="0.25">
      <c r="A2300" t="s">
        <v>514</v>
      </c>
      <c r="B2300" t="s">
        <v>3858</v>
      </c>
      <c r="C2300" s="1">
        <v>45861</v>
      </c>
      <c r="D2300" s="9">
        <f t="shared" si="70"/>
        <v>3</v>
      </c>
      <c r="E2300">
        <v>30</v>
      </c>
      <c r="F2300" s="1">
        <f t="shared" si="71"/>
        <v>45834</v>
      </c>
      <c r="G2300" s="1">
        <f>IF(TableRefills3[[#This Row],[prev_refill_days]]="","",TableRefills3[[#This Row],[prev_refill_days]]+TableRefills3[[#This Row],[quantity_days]])</f>
        <v>45864</v>
      </c>
      <c r="H2300">
        <f>IF(TableRefills3[[#This Row],[prev_refill_end]]="","",TableRefills3[[#This Row],[refill_date]]-TableRefills3[[#This Row],[prev_refill_end]])</f>
        <v>-3</v>
      </c>
      <c r="I2300">
        <f>IF(TableRefills3[[#This Row],[gap_days]]="",0,IF(TableRefills3[[#This Row],[gap_days]]&gt;30,1,0))</f>
        <v>0</v>
      </c>
      <c r="J2300">
        <f>_xlfn.MAXIFS(TableRefills3[discountinuation_flag], TableRefills3[patient_id], A2300)</f>
        <v>0</v>
      </c>
      <c r="K2300" s="1">
        <f>_xlfn.MINIFS(C:C,A:A,TableRefills3[[#This Row],[patient_id]])</f>
        <v>45805</v>
      </c>
      <c r="L2300" s="1">
        <f>TableRefills3[[#This Row],[refill_date]]+TableRefills3[[#This Row],[quantity_days]]</f>
        <v>45891</v>
      </c>
    </row>
    <row r="2301" spans="1:12" x14ac:dyDescent="0.25">
      <c r="A2301" t="s">
        <v>514</v>
      </c>
      <c r="B2301" t="s">
        <v>3858</v>
      </c>
      <c r="C2301" s="1">
        <v>45891</v>
      </c>
      <c r="D2301" s="9">
        <f t="shared" si="70"/>
        <v>4</v>
      </c>
      <c r="E2301">
        <v>30</v>
      </c>
      <c r="F2301" s="1">
        <f t="shared" si="71"/>
        <v>45861</v>
      </c>
      <c r="G2301" s="1">
        <f>IF(TableRefills3[[#This Row],[prev_refill_days]]="","",TableRefills3[[#This Row],[prev_refill_days]]+TableRefills3[[#This Row],[quantity_days]])</f>
        <v>45891</v>
      </c>
      <c r="H2301">
        <f>IF(TableRefills3[[#This Row],[prev_refill_end]]="","",TableRefills3[[#This Row],[refill_date]]-TableRefills3[[#This Row],[prev_refill_end]])</f>
        <v>0</v>
      </c>
      <c r="I2301">
        <f>IF(TableRefills3[[#This Row],[gap_days]]="",0,IF(TableRefills3[[#This Row],[gap_days]]&gt;30,1,0))</f>
        <v>0</v>
      </c>
      <c r="J2301">
        <f>_xlfn.MAXIFS(TableRefills3[discountinuation_flag], TableRefills3[patient_id], A2301)</f>
        <v>0</v>
      </c>
      <c r="K2301" s="1">
        <f>_xlfn.MINIFS(C:C,A:A,TableRefills3[[#This Row],[patient_id]])</f>
        <v>45805</v>
      </c>
      <c r="L2301" s="1">
        <f>TableRefills3[[#This Row],[refill_date]]+TableRefills3[[#This Row],[quantity_days]]</f>
        <v>45921</v>
      </c>
    </row>
    <row r="2302" spans="1:12" x14ac:dyDescent="0.25">
      <c r="A2302" t="s">
        <v>514</v>
      </c>
      <c r="B2302" t="s">
        <v>3858</v>
      </c>
      <c r="C2302" s="1">
        <v>45923</v>
      </c>
      <c r="D2302" s="9">
        <f t="shared" si="70"/>
        <v>5</v>
      </c>
      <c r="E2302">
        <v>30</v>
      </c>
      <c r="F2302" s="1">
        <f t="shared" si="71"/>
        <v>45891</v>
      </c>
      <c r="G2302" s="1">
        <f>IF(TableRefills3[[#This Row],[prev_refill_days]]="","",TableRefills3[[#This Row],[prev_refill_days]]+TableRefills3[[#This Row],[quantity_days]])</f>
        <v>45921</v>
      </c>
      <c r="H2302">
        <f>IF(TableRefills3[[#This Row],[prev_refill_end]]="","",TableRefills3[[#This Row],[refill_date]]-TableRefills3[[#This Row],[prev_refill_end]])</f>
        <v>2</v>
      </c>
      <c r="I2302">
        <f>IF(TableRefills3[[#This Row],[gap_days]]="",0,IF(TableRefills3[[#This Row],[gap_days]]&gt;30,1,0))</f>
        <v>0</v>
      </c>
      <c r="J2302">
        <f>_xlfn.MAXIFS(TableRefills3[discountinuation_flag], TableRefills3[patient_id], A2302)</f>
        <v>0</v>
      </c>
      <c r="K2302" s="1">
        <f>_xlfn.MINIFS(C:C,A:A,TableRefills3[[#This Row],[patient_id]])</f>
        <v>45805</v>
      </c>
      <c r="L2302" s="1">
        <f>TableRefills3[[#This Row],[refill_date]]+TableRefills3[[#This Row],[quantity_days]]</f>
        <v>45953</v>
      </c>
    </row>
    <row r="2303" spans="1:12" x14ac:dyDescent="0.25">
      <c r="A2303" t="s">
        <v>514</v>
      </c>
      <c r="B2303" t="s">
        <v>3858</v>
      </c>
      <c r="C2303" s="1">
        <v>45952</v>
      </c>
      <c r="D2303" s="9">
        <f t="shared" si="70"/>
        <v>6</v>
      </c>
      <c r="E2303">
        <v>30</v>
      </c>
      <c r="F2303" s="1">
        <f t="shared" si="71"/>
        <v>45923</v>
      </c>
      <c r="G2303" s="1">
        <f>IF(TableRefills3[[#This Row],[prev_refill_days]]="","",TableRefills3[[#This Row],[prev_refill_days]]+TableRefills3[[#This Row],[quantity_days]])</f>
        <v>45953</v>
      </c>
      <c r="H2303">
        <f>IF(TableRefills3[[#This Row],[prev_refill_end]]="","",TableRefills3[[#This Row],[refill_date]]-TableRefills3[[#This Row],[prev_refill_end]])</f>
        <v>-1</v>
      </c>
      <c r="I2303">
        <f>IF(TableRefills3[[#This Row],[gap_days]]="",0,IF(TableRefills3[[#This Row],[gap_days]]&gt;30,1,0))</f>
        <v>0</v>
      </c>
      <c r="J2303">
        <f>_xlfn.MAXIFS(TableRefills3[discountinuation_flag], TableRefills3[patient_id], A2303)</f>
        <v>0</v>
      </c>
      <c r="K2303" s="1">
        <f>_xlfn.MINIFS(C:C,A:A,TableRefills3[[#This Row],[patient_id]])</f>
        <v>45805</v>
      </c>
      <c r="L2303" s="1">
        <f>TableRefills3[[#This Row],[refill_date]]+TableRefills3[[#This Row],[quantity_days]]</f>
        <v>45982</v>
      </c>
    </row>
    <row r="2304" spans="1:12" x14ac:dyDescent="0.25">
      <c r="A2304" t="s">
        <v>515</v>
      </c>
      <c r="B2304" t="s">
        <v>3865</v>
      </c>
      <c r="C2304" s="1">
        <v>45838</v>
      </c>
      <c r="D2304" s="9">
        <f t="shared" si="70"/>
        <v>1</v>
      </c>
      <c r="E2304">
        <v>28</v>
      </c>
      <c r="F2304" s="1" t="str">
        <f t="shared" si="71"/>
        <v/>
      </c>
      <c r="G2304" s="1" t="str">
        <f>IF(TableRefills3[[#This Row],[prev_refill_days]]="","",TableRefills3[[#This Row],[prev_refill_days]]+TableRefills3[[#This Row],[quantity_days]])</f>
        <v/>
      </c>
      <c r="H2304" t="str">
        <f>IF(TableRefills3[[#This Row],[prev_refill_end]]="","",TableRefills3[[#This Row],[refill_date]]-TableRefills3[[#This Row],[prev_refill_end]])</f>
        <v/>
      </c>
      <c r="I2304">
        <f>IF(TableRefills3[[#This Row],[gap_days]]="",0,IF(TableRefills3[[#This Row],[gap_days]]&gt;30,1,0))</f>
        <v>0</v>
      </c>
      <c r="J2304">
        <f>_xlfn.MAXIFS(TableRefills3[discountinuation_flag], TableRefills3[patient_id], A2304)</f>
        <v>0</v>
      </c>
      <c r="K2304" s="1">
        <f>_xlfn.MINIFS(C:C,A:A,TableRefills3[[#This Row],[patient_id]])</f>
        <v>45838</v>
      </c>
      <c r="L2304" s="1">
        <f>TableRefills3[[#This Row],[refill_date]]+TableRefills3[[#This Row],[quantity_days]]</f>
        <v>45866</v>
      </c>
    </row>
    <row r="2305" spans="1:12" x14ac:dyDescent="0.25">
      <c r="A2305" t="s">
        <v>515</v>
      </c>
      <c r="B2305" t="s">
        <v>3865</v>
      </c>
      <c r="C2305" s="1">
        <v>45869</v>
      </c>
      <c r="D2305" s="9">
        <f t="shared" si="70"/>
        <v>2</v>
      </c>
      <c r="E2305">
        <v>28</v>
      </c>
      <c r="F2305" s="1">
        <f t="shared" si="71"/>
        <v>45838</v>
      </c>
      <c r="G2305" s="1">
        <f>IF(TableRefills3[[#This Row],[prev_refill_days]]="","",TableRefills3[[#This Row],[prev_refill_days]]+TableRefills3[[#This Row],[quantity_days]])</f>
        <v>45866</v>
      </c>
      <c r="H2305">
        <f>IF(TableRefills3[[#This Row],[prev_refill_end]]="","",TableRefills3[[#This Row],[refill_date]]-TableRefills3[[#This Row],[prev_refill_end]])</f>
        <v>3</v>
      </c>
      <c r="I2305">
        <f>IF(TableRefills3[[#This Row],[gap_days]]="",0,IF(TableRefills3[[#This Row],[gap_days]]&gt;30,1,0))</f>
        <v>0</v>
      </c>
      <c r="J2305">
        <f>_xlfn.MAXIFS(TableRefills3[discountinuation_flag], TableRefills3[patient_id], A2305)</f>
        <v>0</v>
      </c>
      <c r="K2305" s="1">
        <f>_xlfn.MINIFS(C:C,A:A,TableRefills3[[#This Row],[patient_id]])</f>
        <v>45838</v>
      </c>
      <c r="L2305" s="1">
        <f>TableRefills3[[#This Row],[refill_date]]+TableRefills3[[#This Row],[quantity_days]]</f>
        <v>45897</v>
      </c>
    </row>
    <row r="2306" spans="1:12" x14ac:dyDescent="0.25">
      <c r="A2306" t="s">
        <v>515</v>
      </c>
      <c r="B2306" t="s">
        <v>3865</v>
      </c>
      <c r="C2306" s="1">
        <v>45897</v>
      </c>
      <c r="D2306" s="9">
        <f t="shared" ref="D2306:D2369" si="72">IF(A2306=A2305, D2305+1, 1)</f>
        <v>3</v>
      </c>
      <c r="E2306">
        <v>28</v>
      </c>
      <c r="F2306" s="1">
        <f t="shared" ref="F2306:F2369" si="73">IF(A2305=A2306,C2305,"")</f>
        <v>45869</v>
      </c>
      <c r="G2306" s="1">
        <f>IF(TableRefills3[[#This Row],[prev_refill_days]]="","",TableRefills3[[#This Row],[prev_refill_days]]+TableRefills3[[#This Row],[quantity_days]])</f>
        <v>45897</v>
      </c>
      <c r="H2306">
        <f>IF(TableRefills3[[#This Row],[prev_refill_end]]="","",TableRefills3[[#This Row],[refill_date]]-TableRefills3[[#This Row],[prev_refill_end]])</f>
        <v>0</v>
      </c>
      <c r="I2306">
        <f>IF(TableRefills3[[#This Row],[gap_days]]="",0,IF(TableRefills3[[#This Row],[gap_days]]&gt;30,1,0))</f>
        <v>0</v>
      </c>
      <c r="J2306">
        <f>_xlfn.MAXIFS(TableRefills3[discountinuation_flag], TableRefills3[patient_id], A2306)</f>
        <v>0</v>
      </c>
      <c r="K2306" s="1">
        <f>_xlfn.MINIFS(C:C,A:A,TableRefills3[[#This Row],[patient_id]])</f>
        <v>45838</v>
      </c>
      <c r="L2306" s="1">
        <f>TableRefills3[[#This Row],[refill_date]]+TableRefills3[[#This Row],[quantity_days]]</f>
        <v>45925</v>
      </c>
    </row>
    <row r="2307" spans="1:12" x14ac:dyDescent="0.25">
      <c r="A2307" t="s">
        <v>516</v>
      </c>
      <c r="B2307" t="s">
        <v>3869</v>
      </c>
      <c r="C2307" s="1">
        <v>45693</v>
      </c>
      <c r="D2307" s="9">
        <f t="shared" si="72"/>
        <v>1</v>
      </c>
      <c r="E2307">
        <v>21</v>
      </c>
      <c r="F2307" s="1" t="str">
        <f t="shared" si="73"/>
        <v/>
      </c>
      <c r="G2307" s="1" t="str">
        <f>IF(TableRefills3[[#This Row],[prev_refill_days]]="","",TableRefills3[[#This Row],[prev_refill_days]]+TableRefills3[[#This Row],[quantity_days]])</f>
        <v/>
      </c>
      <c r="H2307" t="str">
        <f>IF(TableRefills3[[#This Row],[prev_refill_end]]="","",TableRefills3[[#This Row],[refill_date]]-TableRefills3[[#This Row],[prev_refill_end]])</f>
        <v/>
      </c>
      <c r="I2307">
        <f>IF(TableRefills3[[#This Row],[gap_days]]="",0,IF(TableRefills3[[#This Row],[gap_days]]&gt;30,1,0))</f>
        <v>0</v>
      </c>
      <c r="J2307">
        <f>_xlfn.MAXIFS(TableRefills3[discountinuation_flag], TableRefills3[patient_id], A2307)</f>
        <v>0</v>
      </c>
      <c r="K2307" s="1">
        <f>_xlfn.MINIFS(C:C,A:A,TableRefills3[[#This Row],[patient_id]])</f>
        <v>45693</v>
      </c>
      <c r="L2307" s="1">
        <f>TableRefills3[[#This Row],[refill_date]]+TableRefills3[[#This Row],[quantity_days]]</f>
        <v>45714</v>
      </c>
    </row>
    <row r="2308" spans="1:12" x14ac:dyDescent="0.25">
      <c r="A2308" t="s">
        <v>516</v>
      </c>
      <c r="B2308" t="s">
        <v>3869</v>
      </c>
      <c r="C2308" s="1">
        <v>45713</v>
      </c>
      <c r="D2308" s="9">
        <f t="shared" si="72"/>
        <v>2</v>
      </c>
      <c r="E2308">
        <v>21</v>
      </c>
      <c r="F2308" s="1">
        <f t="shared" si="73"/>
        <v>45693</v>
      </c>
      <c r="G2308" s="1">
        <f>IF(TableRefills3[[#This Row],[prev_refill_days]]="","",TableRefills3[[#This Row],[prev_refill_days]]+TableRefills3[[#This Row],[quantity_days]])</f>
        <v>45714</v>
      </c>
      <c r="H2308">
        <f>IF(TableRefills3[[#This Row],[prev_refill_end]]="","",TableRefills3[[#This Row],[refill_date]]-TableRefills3[[#This Row],[prev_refill_end]])</f>
        <v>-1</v>
      </c>
      <c r="I2308">
        <f>IF(TableRefills3[[#This Row],[gap_days]]="",0,IF(TableRefills3[[#This Row],[gap_days]]&gt;30,1,0))</f>
        <v>0</v>
      </c>
      <c r="J2308">
        <f>_xlfn.MAXIFS(TableRefills3[discountinuation_flag], TableRefills3[patient_id], A2308)</f>
        <v>0</v>
      </c>
      <c r="K2308" s="1">
        <f>_xlfn.MINIFS(C:C,A:A,TableRefills3[[#This Row],[patient_id]])</f>
        <v>45693</v>
      </c>
      <c r="L2308" s="1">
        <f>TableRefills3[[#This Row],[refill_date]]+TableRefills3[[#This Row],[quantity_days]]</f>
        <v>45734</v>
      </c>
    </row>
    <row r="2309" spans="1:12" x14ac:dyDescent="0.25">
      <c r="A2309" t="s">
        <v>516</v>
      </c>
      <c r="B2309" t="s">
        <v>3869</v>
      </c>
      <c r="C2309" s="1">
        <v>45736</v>
      </c>
      <c r="D2309" s="9">
        <f t="shared" si="72"/>
        <v>3</v>
      </c>
      <c r="E2309">
        <v>21</v>
      </c>
      <c r="F2309" s="1">
        <f t="shared" si="73"/>
        <v>45713</v>
      </c>
      <c r="G2309" s="1">
        <f>IF(TableRefills3[[#This Row],[prev_refill_days]]="","",TableRefills3[[#This Row],[prev_refill_days]]+TableRefills3[[#This Row],[quantity_days]])</f>
        <v>45734</v>
      </c>
      <c r="H2309">
        <f>IF(TableRefills3[[#This Row],[prev_refill_end]]="","",TableRefills3[[#This Row],[refill_date]]-TableRefills3[[#This Row],[prev_refill_end]])</f>
        <v>2</v>
      </c>
      <c r="I2309">
        <f>IF(TableRefills3[[#This Row],[gap_days]]="",0,IF(TableRefills3[[#This Row],[gap_days]]&gt;30,1,0))</f>
        <v>0</v>
      </c>
      <c r="J2309">
        <f>_xlfn.MAXIFS(TableRefills3[discountinuation_flag], TableRefills3[patient_id], A2309)</f>
        <v>0</v>
      </c>
      <c r="K2309" s="1">
        <f>_xlfn.MINIFS(C:C,A:A,TableRefills3[[#This Row],[patient_id]])</f>
        <v>45693</v>
      </c>
      <c r="L2309" s="1">
        <f>TableRefills3[[#This Row],[refill_date]]+TableRefills3[[#This Row],[quantity_days]]</f>
        <v>45757</v>
      </c>
    </row>
    <row r="2310" spans="1:12" x14ac:dyDescent="0.25">
      <c r="A2310" t="s">
        <v>517</v>
      </c>
      <c r="B2310" t="s">
        <v>3873</v>
      </c>
      <c r="C2310" s="1">
        <v>45716</v>
      </c>
      <c r="D2310" s="9">
        <f t="shared" si="72"/>
        <v>1</v>
      </c>
      <c r="E2310">
        <v>21</v>
      </c>
      <c r="F2310" s="1" t="str">
        <f t="shared" si="73"/>
        <v/>
      </c>
      <c r="G2310" s="1" t="str">
        <f>IF(TableRefills3[[#This Row],[prev_refill_days]]="","",TableRefills3[[#This Row],[prev_refill_days]]+TableRefills3[[#This Row],[quantity_days]])</f>
        <v/>
      </c>
      <c r="H2310" t="str">
        <f>IF(TableRefills3[[#This Row],[prev_refill_end]]="","",TableRefills3[[#This Row],[refill_date]]-TableRefills3[[#This Row],[prev_refill_end]])</f>
        <v/>
      </c>
      <c r="I2310">
        <f>IF(TableRefills3[[#This Row],[gap_days]]="",0,IF(TableRefills3[[#This Row],[gap_days]]&gt;30,1,0))</f>
        <v>0</v>
      </c>
      <c r="J2310">
        <f>_xlfn.MAXIFS(TableRefills3[discountinuation_flag], TableRefills3[patient_id], A2310)</f>
        <v>0</v>
      </c>
      <c r="K2310" s="1">
        <f>_xlfn.MINIFS(C:C,A:A,TableRefills3[[#This Row],[patient_id]])</f>
        <v>45716</v>
      </c>
      <c r="L2310" s="1">
        <f>TableRefills3[[#This Row],[refill_date]]+TableRefills3[[#This Row],[quantity_days]]</f>
        <v>45737</v>
      </c>
    </row>
    <row r="2311" spans="1:12" x14ac:dyDescent="0.25">
      <c r="A2311" t="s">
        <v>517</v>
      </c>
      <c r="B2311" t="s">
        <v>3873</v>
      </c>
      <c r="C2311" s="1">
        <v>45737</v>
      </c>
      <c r="D2311" s="9">
        <f t="shared" si="72"/>
        <v>2</v>
      </c>
      <c r="E2311">
        <v>21</v>
      </c>
      <c r="F2311" s="1">
        <f t="shared" si="73"/>
        <v>45716</v>
      </c>
      <c r="G2311" s="1">
        <f>IF(TableRefills3[[#This Row],[prev_refill_days]]="","",TableRefills3[[#This Row],[prev_refill_days]]+TableRefills3[[#This Row],[quantity_days]])</f>
        <v>45737</v>
      </c>
      <c r="H2311">
        <f>IF(TableRefills3[[#This Row],[prev_refill_end]]="","",TableRefills3[[#This Row],[refill_date]]-TableRefills3[[#This Row],[prev_refill_end]])</f>
        <v>0</v>
      </c>
      <c r="I2311">
        <f>IF(TableRefills3[[#This Row],[gap_days]]="",0,IF(TableRefills3[[#This Row],[gap_days]]&gt;30,1,0))</f>
        <v>0</v>
      </c>
      <c r="J2311">
        <f>_xlfn.MAXIFS(TableRefills3[discountinuation_flag], TableRefills3[patient_id], A2311)</f>
        <v>0</v>
      </c>
      <c r="K2311" s="1">
        <f>_xlfn.MINIFS(C:C,A:A,TableRefills3[[#This Row],[patient_id]])</f>
        <v>45716</v>
      </c>
      <c r="L2311" s="1">
        <f>TableRefills3[[#This Row],[refill_date]]+TableRefills3[[#This Row],[quantity_days]]</f>
        <v>45758</v>
      </c>
    </row>
    <row r="2312" spans="1:12" x14ac:dyDescent="0.25">
      <c r="A2312" t="s">
        <v>517</v>
      </c>
      <c r="B2312" t="s">
        <v>3873</v>
      </c>
      <c r="C2312" s="1">
        <v>45757</v>
      </c>
      <c r="D2312" s="9">
        <f t="shared" si="72"/>
        <v>3</v>
      </c>
      <c r="E2312">
        <v>21</v>
      </c>
      <c r="F2312" s="1">
        <f t="shared" si="73"/>
        <v>45737</v>
      </c>
      <c r="G2312" s="1">
        <f>IF(TableRefills3[[#This Row],[prev_refill_days]]="","",TableRefills3[[#This Row],[prev_refill_days]]+TableRefills3[[#This Row],[quantity_days]])</f>
        <v>45758</v>
      </c>
      <c r="H2312">
        <f>IF(TableRefills3[[#This Row],[prev_refill_end]]="","",TableRefills3[[#This Row],[refill_date]]-TableRefills3[[#This Row],[prev_refill_end]])</f>
        <v>-1</v>
      </c>
      <c r="I2312">
        <f>IF(TableRefills3[[#This Row],[gap_days]]="",0,IF(TableRefills3[[#This Row],[gap_days]]&gt;30,1,0))</f>
        <v>0</v>
      </c>
      <c r="J2312">
        <f>_xlfn.MAXIFS(TableRefills3[discountinuation_flag], TableRefills3[patient_id], A2312)</f>
        <v>0</v>
      </c>
      <c r="K2312" s="1">
        <f>_xlfn.MINIFS(C:C,A:A,TableRefills3[[#This Row],[patient_id]])</f>
        <v>45716</v>
      </c>
      <c r="L2312" s="1">
        <f>TableRefills3[[#This Row],[refill_date]]+TableRefills3[[#This Row],[quantity_days]]</f>
        <v>45778</v>
      </c>
    </row>
    <row r="2313" spans="1:12" x14ac:dyDescent="0.25">
      <c r="A2313" t="s">
        <v>518</v>
      </c>
      <c r="B2313" t="s">
        <v>3877</v>
      </c>
      <c r="C2313" s="1">
        <v>45837</v>
      </c>
      <c r="D2313" s="9">
        <f t="shared" si="72"/>
        <v>1</v>
      </c>
      <c r="E2313">
        <v>28</v>
      </c>
      <c r="F2313" s="1" t="str">
        <f t="shared" si="73"/>
        <v/>
      </c>
      <c r="G2313" s="1" t="str">
        <f>IF(TableRefills3[[#This Row],[prev_refill_days]]="","",TableRefills3[[#This Row],[prev_refill_days]]+TableRefills3[[#This Row],[quantity_days]])</f>
        <v/>
      </c>
      <c r="H2313" t="str">
        <f>IF(TableRefills3[[#This Row],[prev_refill_end]]="","",TableRefills3[[#This Row],[refill_date]]-TableRefills3[[#This Row],[prev_refill_end]])</f>
        <v/>
      </c>
      <c r="I2313">
        <f>IF(TableRefills3[[#This Row],[gap_days]]="",0,IF(TableRefills3[[#This Row],[gap_days]]&gt;30,1,0))</f>
        <v>0</v>
      </c>
      <c r="J2313">
        <f>_xlfn.MAXIFS(TableRefills3[discountinuation_flag], TableRefills3[patient_id], A2313)</f>
        <v>0</v>
      </c>
      <c r="K2313" s="1">
        <f>_xlfn.MINIFS(C:C,A:A,TableRefills3[[#This Row],[patient_id]])</f>
        <v>45837</v>
      </c>
      <c r="L2313" s="1">
        <f>TableRefills3[[#This Row],[refill_date]]+TableRefills3[[#This Row],[quantity_days]]</f>
        <v>45865</v>
      </c>
    </row>
    <row r="2314" spans="1:12" x14ac:dyDescent="0.25">
      <c r="A2314" t="s">
        <v>518</v>
      </c>
      <c r="B2314" t="s">
        <v>3877</v>
      </c>
      <c r="C2314" s="1">
        <v>45863</v>
      </c>
      <c r="D2314" s="9">
        <f t="shared" si="72"/>
        <v>2</v>
      </c>
      <c r="E2314">
        <v>28</v>
      </c>
      <c r="F2314" s="1">
        <f t="shared" si="73"/>
        <v>45837</v>
      </c>
      <c r="G2314" s="1">
        <f>IF(TableRefills3[[#This Row],[prev_refill_days]]="","",TableRefills3[[#This Row],[prev_refill_days]]+TableRefills3[[#This Row],[quantity_days]])</f>
        <v>45865</v>
      </c>
      <c r="H2314">
        <f>IF(TableRefills3[[#This Row],[prev_refill_end]]="","",TableRefills3[[#This Row],[refill_date]]-TableRefills3[[#This Row],[prev_refill_end]])</f>
        <v>-2</v>
      </c>
      <c r="I2314">
        <f>IF(TableRefills3[[#This Row],[gap_days]]="",0,IF(TableRefills3[[#This Row],[gap_days]]&gt;30,1,0))</f>
        <v>0</v>
      </c>
      <c r="J2314">
        <f>_xlfn.MAXIFS(TableRefills3[discountinuation_flag], TableRefills3[patient_id], A2314)</f>
        <v>0</v>
      </c>
      <c r="K2314" s="1">
        <f>_xlfn.MINIFS(C:C,A:A,TableRefills3[[#This Row],[patient_id]])</f>
        <v>45837</v>
      </c>
      <c r="L2314" s="1">
        <f>TableRefills3[[#This Row],[refill_date]]+TableRefills3[[#This Row],[quantity_days]]</f>
        <v>45891</v>
      </c>
    </row>
    <row r="2315" spans="1:12" x14ac:dyDescent="0.25">
      <c r="A2315" t="s">
        <v>518</v>
      </c>
      <c r="B2315" t="s">
        <v>3877</v>
      </c>
      <c r="C2315" s="1">
        <v>45888</v>
      </c>
      <c r="D2315" s="9">
        <f t="shared" si="72"/>
        <v>3</v>
      </c>
      <c r="E2315">
        <v>28</v>
      </c>
      <c r="F2315" s="1">
        <f t="shared" si="73"/>
        <v>45863</v>
      </c>
      <c r="G2315" s="1">
        <f>IF(TableRefills3[[#This Row],[prev_refill_days]]="","",TableRefills3[[#This Row],[prev_refill_days]]+TableRefills3[[#This Row],[quantity_days]])</f>
        <v>45891</v>
      </c>
      <c r="H2315">
        <f>IF(TableRefills3[[#This Row],[prev_refill_end]]="","",TableRefills3[[#This Row],[refill_date]]-TableRefills3[[#This Row],[prev_refill_end]])</f>
        <v>-3</v>
      </c>
      <c r="I2315">
        <f>IF(TableRefills3[[#This Row],[gap_days]]="",0,IF(TableRefills3[[#This Row],[gap_days]]&gt;30,1,0))</f>
        <v>0</v>
      </c>
      <c r="J2315">
        <f>_xlfn.MAXIFS(TableRefills3[discountinuation_flag], TableRefills3[patient_id], A2315)</f>
        <v>0</v>
      </c>
      <c r="K2315" s="1">
        <f>_xlfn.MINIFS(C:C,A:A,TableRefills3[[#This Row],[patient_id]])</f>
        <v>45837</v>
      </c>
      <c r="L2315" s="1">
        <f>TableRefills3[[#This Row],[refill_date]]+TableRefills3[[#This Row],[quantity_days]]</f>
        <v>45916</v>
      </c>
    </row>
    <row r="2316" spans="1:12" x14ac:dyDescent="0.25">
      <c r="A2316" t="s">
        <v>518</v>
      </c>
      <c r="B2316" t="s">
        <v>3877</v>
      </c>
      <c r="C2316" s="1">
        <v>45915</v>
      </c>
      <c r="D2316" s="9">
        <f t="shared" si="72"/>
        <v>4</v>
      </c>
      <c r="E2316">
        <v>28</v>
      </c>
      <c r="F2316" s="1">
        <f t="shared" si="73"/>
        <v>45888</v>
      </c>
      <c r="G2316" s="1">
        <f>IF(TableRefills3[[#This Row],[prev_refill_days]]="","",TableRefills3[[#This Row],[prev_refill_days]]+TableRefills3[[#This Row],[quantity_days]])</f>
        <v>45916</v>
      </c>
      <c r="H2316">
        <f>IF(TableRefills3[[#This Row],[prev_refill_end]]="","",TableRefills3[[#This Row],[refill_date]]-TableRefills3[[#This Row],[prev_refill_end]])</f>
        <v>-1</v>
      </c>
      <c r="I2316">
        <f>IF(TableRefills3[[#This Row],[gap_days]]="",0,IF(TableRefills3[[#This Row],[gap_days]]&gt;30,1,0))</f>
        <v>0</v>
      </c>
      <c r="J2316">
        <f>_xlfn.MAXIFS(TableRefills3[discountinuation_flag], TableRefills3[patient_id], A2316)</f>
        <v>0</v>
      </c>
      <c r="K2316" s="1">
        <f>_xlfn.MINIFS(C:C,A:A,TableRefills3[[#This Row],[patient_id]])</f>
        <v>45837</v>
      </c>
      <c r="L2316" s="1">
        <f>TableRefills3[[#This Row],[refill_date]]+TableRefills3[[#This Row],[quantity_days]]</f>
        <v>45943</v>
      </c>
    </row>
    <row r="2317" spans="1:12" x14ac:dyDescent="0.25">
      <c r="A2317" t="s">
        <v>519</v>
      </c>
      <c r="B2317" t="s">
        <v>3882</v>
      </c>
      <c r="C2317" s="1">
        <v>45683</v>
      </c>
      <c r="D2317" s="9">
        <f t="shared" si="72"/>
        <v>1</v>
      </c>
      <c r="E2317">
        <v>21</v>
      </c>
      <c r="F2317" s="1" t="str">
        <f t="shared" si="73"/>
        <v/>
      </c>
      <c r="G2317" s="1" t="str">
        <f>IF(TableRefills3[[#This Row],[prev_refill_days]]="","",TableRefills3[[#This Row],[prev_refill_days]]+TableRefills3[[#This Row],[quantity_days]])</f>
        <v/>
      </c>
      <c r="H2317" t="str">
        <f>IF(TableRefills3[[#This Row],[prev_refill_end]]="","",TableRefills3[[#This Row],[refill_date]]-TableRefills3[[#This Row],[prev_refill_end]])</f>
        <v/>
      </c>
      <c r="I2317">
        <f>IF(TableRefills3[[#This Row],[gap_days]]="",0,IF(TableRefills3[[#This Row],[gap_days]]&gt;30,1,0))</f>
        <v>0</v>
      </c>
      <c r="J2317">
        <f>_xlfn.MAXIFS(TableRefills3[discountinuation_flag], TableRefills3[patient_id], A2317)</f>
        <v>0</v>
      </c>
      <c r="K2317" s="1">
        <f>_xlfn.MINIFS(C:C,A:A,TableRefills3[[#This Row],[patient_id]])</f>
        <v>45683</v>
      </c>
      <c r="L2317" s="1">
        <f>TableRefills3[[#This Row],[refill_date]]+TableRefills3[[#This Row],[quantity_days]]</f>
        <v>45704</v>
      </c>
    </row>
    <row r="2318" spans="1:12" x14ac:dyDescent="0.25">
      <c r="A2318" t="s">
        <v>519</v>
      </c>
      <c r="B2318" t="s">
        <v>3882</v>
      </c>
      <c r="C2318" s="1">
        <v>45704</v>
      </c>
      <c r="D2318" s="9">
        <f t="shared" si="72"/>
        <v>2</v>
      </c>
      <c r="E2318">
        <v>21</v>
      </c>
      <c r="F2318" s="1">
        <f t="shared" si="73"/>
        <v>45683</v>
      </c>
      <c r="G2318" s="1">
        <f>IF(TableRefills3[[#This Row],[prev_refill_days]]="","",TableRefills3[[#This Row],[prev_refill_days]]+TableRefills3[[#This Row],[quantity_days]])</f>
        <v>45704</v>
      </c>
      <c r="H2318">
        <f>IF(TableRefills3[[#This Row],[prev_refill_end]]="","",TableRefills3[[#This Row],[refill_date]]-TableRefills3[[#This Row],[prev_refill_end]])</f>
        <v>0</v>
      </c>
      <c r="I2318">
        <f>IF(TableRefills3[[#This Row],[gap_days]]="",0,IF(TableRefills3[[#This Row],[gap_days]]&gt;30,1,0))</f>
        <v>0</v>
      </c>
      <c r="J2318">
        <f>_xlfn.MAXIFS(TableRefills3[discountinuation_flag], TableRefills3[patient_id], A2318)</f>
        <v>0</v>
      </c>
      <c r="K2318" s="1">
        <f>_xlfn.MINIFS(C:C,A:A,TableRefills3[[#This Row],[patient_id]])</f>
        <v>45683</v>
      </c>
      <c r="L2318" s="1">
        <f>TableRefills3[[#This Row],[refill_date]]+TableRefills3[[#This Row],[quantity_days]]</f>
        <v>45725</v>
      </c>
    </row>
    <row r="2319" spans="1:12" x14ac:dyDescent="0.25">
      <c r="A2319" t="s">
        <v>519</v>
      </c>
      <c r="B2319" t="s">
        <v>3882</v>
      </c>
      <c r="C2319" s="1">
        <v>45726</v>
      </c>
      <c r="D2319" s="9">
        <f t="shared" si="72"/>
        <v>3</v>
      </c>
      <c r="E2319">
        <v>21</v>
      </c>
      <c r="F2319" s="1">
        <f t="shared" si="73"/>
        <v>45704</v>
      </c>
      <c r="G2319" s="1">
        <f>IF(TableRefills3[[#This Row],[prev_refill_days]]="","",TableRefills3[[#This Row],[prev_refill_days]]+TableRefills3[[#This Row],[quantity_days]])</f>
        <v>45725</v>
      </c>
      <c r="H2319">
        <f>IF(TableRefills3[[#This Row],[prev_refill_end]]="","",TableRefills3[[#This Row],[refill_date]]-TableRefills3[[#This Row],[prev_refill_end]])</f>
        <v>1</v>
      </c>
      <c r="I2319">
        <f>IF(TableRefills3[[#This Row],[gap_days]]="",0,IF(TableRefills3[[#This Row],[gap_days]]&gt;30,1,0))</f>
        <v>0</v>
      </c>
      <c r="J2319">
        <f>_xlfn.MAXIFS(TableRefills3[discountinuation_flag], TableRefills3[patient_id], A2319)</f>
        <v>0</v>
      </c>
      <c r="K2319" s="1">
        <f>_xlfn.MINIFS(C:C,A:A,TableRefills3[[#This Row],[patient_id]])</f>
        <v>45683</v>
      </c>
      <c r="L2319" s="1">
        <f>TableRefills3[[#This Row],[refill_date]]+TableRefills3[[#This Row],[quantity_days]]</f>
        <v>45747</v>
      </c>
    </row>
    <row r="2320" spans="1:12" x14ac:dyDescent="0.25">
      <c r="A2320" t="s">
        <v>519</v>
      </c>
      <c r="B2320" t="s">
        <v>3882</v>
      </c>
      <c r="C2320" s="1">
        <v>45749</v>
      </c>
      <c r="D2320" s="9">
        <f t="shared" si="72"/>
        <v>4</v>
      </c>
      <c r="E2320">
        <v>21</v>
      </c>
      <c r="F2320" s="1">
        <f t="shared" si="73"/>
        <v>45726</v>
      </c>
      <c r="G2320" s="1">
        <f>IF(TableRefills3[[#This Row],[prev_refill_days]]="","",TableRefills3[[#This Row],[prev_refill_days]]+TableRefills3[[#This Row],[quantity_days]])</f>
        <v>45747</v>
      </c>
      <c r="H2320">
        <f>IF(TableRefills3[[#This Row],[prev_refill_end]]="","",TableRefills3[[#This Row],[refill_date]]-TableRefills3[[#This Row],[prev_refill_end]])</f>
        <v>2</v>
      </c>
      <c r="I2320">
        <f>IF(TableRefills3[[#This Row],[gap_days]]="",0,IF(TableRefills3[[#This Row],[gap_days]]&gt;30,1,0))</f>
        <v>0</v>
      </c>
      <c r="J2320">
        <f>_xlfn.MAXIFS(TableRefills3[discountinuation_flag], TableRefills3[patient_id], A2320)</f>
        <v>0</v>
      </c>
      <c r="K2320" s="1">
        <f>_xlfn.MINIFS(C:C,A:A,TableRefills3[[#This Row],[patient_id]])</f>
        <v>45683</v>
      </c>
      <c r="L2320" s="1">
        <f>TableRefills3[[#This Row],[refill_date]]+TableRefills3[[#This Row],[quantity_days]]</f>
        <v>45770</v>
      </c>
    </row>
    <row r="2321" spans="1:12" x14ac:dyDescent="0.25">
      <c r="A2321" t="s">
        <v>519</v>
      </c>
      <c r="B2321" t="s">
        <v>3882</v>
      </c>
      <c r="C2321" s="1">
        <v>45769</v>
      </c>
      <c r="D2321" s="9">
        <f t="shared" si="72"/>
        <v>5</v>
      </c>
      <c r="E2321">
        <v>21</v>
      </c>
      <c r="F2321" s="1">
        <f t="shared" si="73"/>
        <v>45749</v>
      </c>
      <c r="G2321" s="1">
        <f>IF(TableRefills3[[#This Row],[prev_refill_days]]="","",TableRefills3[[#This Row],[prev_refill_days]]+TableRefills3[[#This Row],[quantity_days]])</f>
        <v>45770</v>
      </c>
      <c r="H2321">
        <f>IF(TableRefills3[[#This Row],[prev_refill_end]]="","",TableRefills3[[#This Row],[refill_date]]-TableRefills3[[#This Row],[prev_refill_end]])</f>
        <v>-1</v>
      </c>
      <c r="I2321">
        <f>IF(TableRefills3[[#This Row],[gap_days]]="",0,IF(TableRefills3[[#This Row],[gap_days]]&gt;30,1,0))</f>
        <v>0</v>
      </c>
      <c r="J2321">
        <f>_xlfn.MAXIFS(TableRefills3[discountinuation_flag], TableRefills3[patient_id], A2321)</f>
        <v>0</v>
      </c>
      <c r="K2321" s="1">
        <f>_xlfn.MINIFS(C:C,A:A,TableRefills3[[#This Row],[patient_id]])</f>
        <v>45683</v>
      </c>
      <c r="L2321" s="1">
        <f>TableRefills3[[#This Row],[refill_date]]+TableRefills3[[#This Row],[quantity_days]]</f>
        <v>45790</v>
      </c>
    </row>
    <row r="2322" spans="1:12" x14ac:dyDescent="0.25">
      <c r="A2322" t="s">
        <v>520</v>
      </c>
      <c r="B2322" t="s">
        <v>3888</v>
      </c>
      <c r="C2322" s="1">
        <v>45788</v>
      </c>
      <c r="D2322" s="9">
        <f t="shared" si="72"/>
        <v>1</v>
      </c>
      <c r="E2322">
        <v>21</v>
      </c>
      <c r="F2322" s="1" t="str">
        <f t="shared" si="73"/>
        <v/>
      </c>
      <c r="G2322" s="1" t="str">
        <f>IF(TableRefills3[[#This Row],[prev_refill_days]]="","",TableRefills3[[#This Row],[prev_refill_days]]+TableRefills3[[#This Row],[quantity_days]])</f>
        <v/>
      </c>
      <c r="H2322" t="str">
        <f>IF(TableRefills3[[#This Row],[prev_refill_end]]="","",TableRefills3[[#This Row],[refill_date]]-TableRefills3[[#This Row],[prev_refill_end]])</f>
        <v/>
      </c>
      <c r="I2322">
        <f>IF(TableRefills3[[#This Row],[gap_days]]="",0,IF(TableRefills3[[#This Row],[gap_days]]&gt;30,1,0))</f>
        <v>0</v>
      </c>
      <c r="J2322">
        <f>_xlfn.MAXIFS(TableRefills3[discountinuation_flag], TableRefills3[patient_id], A2322)</f>
        <v>0</v>
      </c>
      <c r="K2322" s="1">
        <f>_xlfn.MINIFS(C:C,A:A,TableRefills3[[#This Row],[patient_id]])</f>
        <v>45788</v>
      </c>
      <c r="L2322" s="1">
        <f>TableRefills3[[#This Row],[refill_date]]+TableRefills3[[#This Row],[quantity_days]]</f>
        <v>45809</v>
      </c>
    </row>
    <row r="2323" spans="1:12" x14ac:dyDescent="0.25">
      <c r="A2323" t="s">
        <v>520</v>
      </c>
      <c r="B2323" t="s">
        <v>3888</v>
      </c>
      <c r="C2323" s="1">
        <v>45811</v>
      </c>
      <c r="D2323" s="9">
        <f t="shared" si="72"/>
        <v>2</v>
      </c>
      <c r="E2323">
        <v>21</v>
      </c>
      <c r="F2323" s="1">
        <f t="shared" si="73"/>
        <v>45788</v>
      </c>
      <c r="G2323" s="1">
        <f>IF(TableRefills3[[#This Row],[prev_refill_days]]="","",TableRefills3[[#This Row],[prev_refill_days]]+TableRefills3[[#This Row],[quantity_days]])</f>
        <v>45809</v>
      </c>
      <c r="H2323">
        <f>IF(TableRefills3[[#This Row],[prev_refill_end]]="","",TableRefills3[[#This Row],[refill_date]]-TableRefills3[[#This Row],[prev_refill_end]])</f>
        <v>2</v>
      </c>
      <c r="I2323">
        <f>IF(TableRefills3[[#This Row],[gap_days]]="",0,IF(TableRefills3[[#This Row],[gap_days]]&gt;30,1,0))</f>
        <v>0</v>
      </c>
      <c r="J2323">
        <f>_xlfn.MAXIFS(TableRefills3[discountinuation_flag], TableRefills3[patient_id], A2323)</f>
        <v>0</v>
      </c>
      <c r="K2323" s="1">
        <f>_xlfn.MINIFS(C:C,A:A,TableRefills3[[#This Row],[patient_id]])</f>
        <v>45788</v>
      </c>
      <c r="L2323" s="1">
        <f>TableRefills3[[#This Row],[refill_date]]+TableRefills3[[#This Row],[quantity_days]]</f>
        <v>45832</v>
      </c>
    </row>
    <row r="2324" spans="1:12" x14ac:dyDescent="0.25">
      <c r="A2324" t="s">
        <v>520</v>
      </c>
      <c r="B2324" t="s">
        <v>3888</v>
      </c>
      <c r="C2324" s="1">
        <v>45831</v>
      </c>
      <c r="D2324" s="9">
        <f t="shared" si="72"/>
        <v>3</v>
      </c>
      <c r="E2324">
        <v>21</v>
      </c>
      <c r="F2324" s="1">
        <f t="shared" si="73"/>
        <v>45811</v>
      </c>
      <c r="G2324" s="1">
        <f>IF(TableRefills3[[#This Row],[prev_refill_days]]="","",TableRefills3[[#This Row],[prev_refill_days]]+TableRefills3[[#This Row],[quantity_days]])</f>
        <v>45832</v>
      </c>
      <c r="H2324">
        <f>IF(TableRefills3[[#This Row],[prev_refill_end]]="","",TableRefills3[[#This Row],[refill_date]]-TableRefills3[[#This Row],[prev_refill_end]])</f>
        <v>-1</v>
      </c>
      <c r="I2324">
        <f>IF(TableRefills3[[#This Row],[gap_days]]="",0,IF(TableRefills3[[#This Row],[gap_days]]&gt;30,1,0))</f>
        <v>0</v>
      </c>
      <c r="J2324">
        <f>_xlfn.MAXIFS(TableRefills3[discountinuation_flag], TableRefills3[patient_id], A2324)</f>
        <v>0</v>
      </c>
      <c r="K2324" s="1">
        <f>_xlfn.MINIFS(C:C,A:A,TableRefills3[[#This Row],[patient_id]])</f>
        <v>45788</v>
      </c>
      <c r="L2324" s="1">
        <f>TableRefills3[[#This Row],[refill_date]]+TableRefills3[[#This Row],[quantity_days]]</f>
        <v>45852</v>
      </c>
    </row>
    <row r="2325" spans="1:12" x14ac:dyDescent="0.25">
      <c r="A2325" t="s">
        <v>520</v>
      </c>
      <c r="B2325" t="s">
        <v>3888</v>
      </c>
      <c r="C2325" s="1">
        <v>45849</v>
      </c>
      <c r="D2325" s="9">
        <f t="shared" si="72"/>
        <v>4</v>
      </c>
      <c r="E2325">
        <v>21</v>
      </c>
      <c r="F2325" s="1">
        <f t="shared" si="73"/>
        <v>45831</v>
      </c>
      <c r="G2325" s="1">
        <f>IF(TableRefills3[[#This Row],[prev_refill_days]]="","",TableRefills3[[#This Row],[prev_refill_days]]+TableRefills3[[#This Row],[quantity_days]])</f>
        <v>45852</v>
      </c>
      <c r="H2325">
        <f>IF(TableRefills3[[#This Row],[prev_refill_end]]="","",TableRefills3[[#This Row],[refill_date]]-TableRefills3[[#This Row],[prev_refill_end]])</f>
        <v>-3</v>
      </c>
      <c r="I2325">
        <f>IF(TableRefills3[[#This Row],[gap_days]]="",0,IF(TableRefills3[[#This Row],[gap_days]]&gt;30,1,0))</f>
        <v>0</v>
      </c>
      <c r="J2325">
        <f>_xlfn.MAXIFS(TableRefills3[discountinuation_flag], TableRefills3[patient_id], A2325)</f>
        <v>0</v>
      </c>
      <c r="K2325" s="1">
        <f>_xlfn.MINIFS(C:C,A:A,TableRefills3[[#This Row],[patient_id]])</f>
        <v>45788</v>
      </c>
      <c r="L2325" s="1">
        <f>TableRefills3[[#This Row],[refill_date]]+TableRefills3[[#This Row],[quantity_days]]</f>
        <v>45870</v>
      </c>
    </row>
    <row r="2326" spans="1:12" x14ac:dyDescent="0.25">
      <c r="A2326" t="s">
        <v>521</v>
      </c>
      <c r="B2326" t="s">
        <v>3893</v>
      </c>
      <c r="C2326" s="1">
        <v>45744</v>
      </c>
      <c r="D2326" s="9">
        <f t="shared" si="72"/>
        <v>1</v>
      </c>
      <c r="E2326">
        <v>21</v>
      </c>
      <c r="F2326" s="1" t="str">
        <f t="shared" si="73"/>
        <v/>
      </c>
      <c r="G2326" s="1" t="str">
        <f>IF(TableRefills3[[#This Row],[prev_refill_days]]="","",TableRefills3[[#This Row],[prev_refill_days]]+TableRefills3[[#This Row],[quantity_days]])</f>
        <v/>
      </c>
      <c r="H2326" t="str">
        <f>IF(TableRefills3[[#This Row],[prev_refill_end]]="","",TableRefills3[[#This Row],[refill_date]]-TableRefills3[[#This Row],[prev_refill_end]])</f>
        <v/>
      </c>
      <c r="I2326">
        <f>IF(TableRefills3[[#This Row],[gap_days]]="",0,IF(TableRefills3[[#This Row],[gap_days]]&gt;30,1,0))</f>
        <v>0</v>
      </c>
      <c r="J2326">
        <f>_xlfn.MAXIFS(TableRefills3[discountinuation_flag], TableRefills3[patient_id], A2326)</f>
        <v>0</v>
      </c>
      <c r="K2326" s="1">
        <f>_xlfn.MINIFS(C:C,A:A,TableRefills3[[#This Row],[patient_id]])</f>
        <v>45744</v>
      </c>
      <c r="L2326" s="1">
        <f>TableRefills3[[#This Row],[refill_date]]+TableRefills3[[#This Row],[quantity_days]]</f>
        <v>45765</v>
      </c>
    </row>
    <row r="2327" spans="1:12" x14ac:dyDescent="0.25">
      <c r="A2327" t="s">
        <v>521</v>
      </c>
      <c r="B2327" t="s">
        <v>3893</v>
      </c>
      <c r="C2327" s="1">
        <v>45762</v>
      </c>
      <c r="D2327" s="9">
        <f t="shared" si="72"/>
        <v>2</v>
      </c>
      <c r="E2327">
        <v>21</v>
      </c>
      <c r="F2327" s="1">
        <f t="shared" si="73"/>
        <v>45744</v>
      </c>
      <c r="G2327" s="1">
        <f>IF(TableRefills3[[#This Row],[prev_refill_days]]="","",TableRefills3[[#This Row],[prev_refill_days]]+TableRefills3[[#This Row],[quantity_days]])</f>
        <v>45765</v>
      </c>
      <c r="H2327">
        <f>IF(TableRefills3[[#This Row],[prev_refill_end]]="","",TableRefills3[[#This Row],[refill_date]]-TableRefills3[[#This Row],[prev_refill_end]])</f>
        <v>-3</v>
      </c>
      <c r="I2327">
        <f>IF(TableRefills3[[#This Row],[gap_days]]="",0,IF(TableRefills3[[#This Row],[gap_days]]&gt;30,1,0))</f>
        <v>0</v>
      </c>
      <c r="J2327">
        <f>_xlfn.MAXIFS(TableRefills3[discountinuation_flag], TableRefills3[patient_id], A2327)</f>
        <v>0</v>
      </c>
      <c r="K2327" s="1">
        <f>_xlfn.MINIFS(C:C,A:A,TableRefills3[[#This Row],[patient_id]])</f>
        <v>45744</v>
      </c>
      <c r="L2327" s="1">
        <f>TableRefills3[[#This Row],[refill_date]]+TableRefills3[[#This Row],[quantity_days]]</f>
        <v>45783</v>
      </c>
    </row>
    <row r="2328" spans="1:12" x14ac:dyDescent="0.25">
      <c r="A2328" t="s">
        <v>521</v>
      </c>
      <c r="B2328" t="s">
        <v>3893</v>
      </c>
      <c r="C2328" s="1">
        <v>45782</v>
      </c>
      <c r="D2328" s="9">
        <f t="shared" si="72"/>
        <v>3</v>
      </c>
      <c r="E2328">
        <v>21</v>
      </c>
      <c r="F2328" s="1">
        <f t="shared" si="73"/>
        <v>45762</v>
      </c>
      <c r="G2328" s="1">
        <f>IF(TableRefills3[[#This Row],[prev_refill_days]]="","",TableRefills3[[#This Row],[prev_refill_days]]+TableRefills3[[#This Row],[quantity_days]])</f>
        <v>45783</v>
      </c>
      <c r="H2328">
        <f>IF(TableRefills3[[#This Row],[prev_refill_end]]="","",TableRefills3[[#This Row],[refill_date]]-TableRefills3[[#This Row],[prev_refill_end]])</f>
        <v>-1</v>
      </c>
      <c r="I2328">
        <f>IF(TableRefills3[[#This Row],[gap_days]]="",0,IF(TableRefills3[[#This Row],[gap_days]]&gt;30,1,0))</f>
        <v>0</v>
      </c>
      <c r="J2328">
        <f>_xlfn.MAXIFS(TableRefills3[discountinuation_flag], TableRefills3[patient_id], A2328)</f>
        <v>0</v>
      </c>
      <c r="K2328" s="1">
        <f>_xlfn.MINIFS(C:C,A:A,TableRefills3[[#This Row],[patient_id]])</f>
        <v>45744</v>
      </c>
      <c r="L2328" s="1">
        <f>TableRefills3[[#This Row],[refill_date]]+TableRefills3[[#This Row],[quantity_days]]</f>
        <v>45803</v>
      </c>
    </row>
    <row r="2329" spans="1:12" x14ac:dyDescent="0.25">
      <c r="A2329" t="s">
        <v>521</v>
      </c>
      <c r="B2329" t="s">
        <v>3893</v>
      </c>
      <c r="C2329" s="1">
        <v>45805</v>
      </c>
      <c r="D2329" s="9">
        <f t="shared" si="72"/>
        <v>4</v>
      </c>
      <c r="E2329">
        <v>21</v>
      </c>
      <c r="F2329" s="1">
        <f t="shared" si="73"/>
        <v>45782</v>
      </c>
      <c r="G2329" s="1">
        <f>IF(TableRefills3[[#This Row],[prev_refill_days]]="","",TableRefills3[[#This Row],[prev_refill_days]]+TableRefills3[[#This Row],[quantity_days]])</f>
        <v>45803</v>
      </c>
      <c r="H2329">
        <f>IF(TableRefills3[[#This Row],[prev_refill_end]]="","",TableRefills3[[#This Row],[refill_date]]-TableRefills3[[#This Row],[prev_refill_end]])</f>
        <v>2</v>
      </c>
      <c r="I2329">
        <f>IF(TableRefills3[[#This Row],[gap_days]]="",0,IF(TableRefills3[[#This Row],[gap_days]]&gt;30,1,0))</f>
        <v>0</v>
      </c>
      <c r="J2329">
        <f>_xlfn.MAXIFS(TableRefills3[discountinuation_flag], TableRefills3[patient_id], A2329)</f>
        <v>0</v>
      </c>
      <c r="K2329" s="1">
        <f>_xlfn.MINIFS(C:C,A:A,TableRefills3[[#This Row],[patient_id]])</f>
        <v>45744</v>
      </c>
      <c r="L2329" s="1">
        <f>TableRefills3[[#This Row],[refill_date]]+TableRefills3[[#This Row],[quantity_days]]</f>
        <v>45826</v>
      </c>
    </row>
    <row r="2330" spans="1:12" x14ac:dyDescent="0.25">
      <c r="A2330" t="s">
        <v>521</v>
      </c>
      <c r="B2330" t="s">
        <v>3893</v>
      </c>
      <c r="C2330" s="1">
        <v>45826</v>
      </c>
      <c r="D2330" s="9">
        <f t="shared" si="72"/>
        <v>5</v>
      </c>
      <c r="E2330">
        <v>21</v>
      </c>
      <c r="F2330" s="1">
        <f t="shared" si="73"/>
        <v>45805</v>
      </c>
      <c r="G2330" s="1">
        <f>IF(TableRefills3[[#This Row],[prev_refill_days]]="","",TableRefills3[[#This Row],[prev_refill_days]]+TableRefills3[[#This Row],[quantity_days]])</f>
        <v>45826</v>
      </c>
      <c r="H2330">
        <f>IF(TableRefills3[[#This Row],[prev_refill_end]]="","",TableRefills3[[#This Row],[refill_date]]-TableRefills3[[#This Row],[prev_refill_end]])</f>
        <v>0</v>
      </c>
      <c r="I2330">
        <f>IF(TableRefills3[[#This Row],[gap_days]]="",0,IF(TableRefills3[[#This Row],[gap_days]]&gt;30,1,0))</f>
        <v>0</v>
      </c>
      <c r="J2330">
        <f>_xlfn.MAXIFS(TableRefills3[discountinuation_flag], TableRefills3[patient_id], A2330)</f>
        <v>0</v>
      </c>
      <c r="K2330" s="1">
        <f>_xlfn.MINIFS(C:C,A:A,TableRefills3[[#This Row],[patient_id]])</f>
        <v>45744</v>
      </c>
      <c r="L2330" s="1">
        <f>TableRefills3[[#This Row],[refill_date]]+TableRefills3[[#This Row],[quantity_days]]</f>
        <v>45847</v>
      </c>
    </row>
    <row r="2331" spans="1:12" x14ac:dyDescent="0.25">
      <c r="A2331" t="s">
        <v>521</v>
      </c>
      <c r="B2331" t="s">
        <v>3893</v>
      </c>
      <c r="C2331" s="1">
        <v>45849</v>
      </c>
      <c r="D2331" s="9">
        <f t="shared" si="72"/>
        <v>6</v>
      </c>
      <c r="E2331">
        <v>21</v>
      </c>
      <c r="F2331" s="1">
        <f t="shared" si="73"/>
        <v>45826</v>
      </c>
      <c r="G2331" s="1">
        <f>IF(TableRefills3[[#This Row],[prev_refill_days]]="","",TableRefills3[[#This Row],[prev_refill_days]]+TableRefills3[[#This Row],[quantity_days]])</f>
        <v>45847</v>
      </c>
      <c r="H2331">
        <f>IF(TableRefills3[[#This Row],[prev_refill_end]]="","",TableRefills3[[#This Row],[refill_date]]-TableRefills3[[#This Row],[prev_refill_end]])</f>
        <v>2</v>
      </c>
      <c r="I2331">
        <f>IF(TableRefills3[[#This Row],[gap_days]]="",0,IF(TableRefills3[[#This Row],[gap_days]]&gt;30,1,0))</f>
        <v>0</v>
      </c>
      <c r="J2331">
        <f>_xlfn.MAXIFS(TableRefills3[discountinuation_flag], TableRefills3[patient_id], A2331)</f>
        <v>0</v>
      </c>
      <c r="K2331" s="1">
        <f>_xlfn.MINIFS(C:C,A:A,TableRefills3[[#This Row],[patient_id]])</f>
        <v>45744</v>
      </c>
      <c r="L2331" s="1">
        <f>TableRefills3[[#This Row],[refill_date]]+TableRefills3[[#This Row],[quantity_days]]</f>
        <v>45870</v>
      </c>
    </row>
    <row r="2332" spans="1:12" x14ac:dyDescent="0.25">
      <c r="A2332" t="s">
        <v>522</v>
      </c>
      <c r="B2332" t="s">
        <v>3900</v>
      </c>
      <c r="C2332" s="1">
        <v>45815</v>
      </c>
      <c r="D2332" s="9">
        <f t="shared" si="72"/>
        <v>1</v>
      </c>
      <c r="E2332">
        <v>30</v>
      </c>
      <c r="F2332" s="1" t="str">
        <f t="shared" si="73"/>
        <v/>
      </c>
      <c r="G2332" s="1" t="str">
        <f>IF(TableRefills3[[#This Row],[prev_refill_days]]="","",TableRefills3[[#This Row],[prev_refill_days]]+TableRefills3[[#This Row],[quantity_days]])</f>
        <v/>
      </c>
      <c r="H2332" t="str">
        <f>IF(TableRefills3[[#This Row],[prev_refill_end]]="","",TableRefills3[[#This Row],[refill_date]]-TableRefills3[[#This Row],[prev_refill_end]])</f>
        <v/>
      </c>
      <c r="I2332">
        <f>IF(TableRefills3[[#This Row],[gap_days]]="",0,IF(TableRefills3[[#This Row],[gap_days]]&gt;30,1,0))</f>
        <v>0</v>
      </c>
      <c r="J2332">
        <f>_xlfn.MAXIFS(TableRefills3[discountinuation_flag], TableRefills3[patient_id], A2332)</f>
        <v>0</v>
      </c>
      <c r="K2332" s="1">
        <f>_xlfn.MINIFS(C:C,A:A,TableRefills3[[#This Row],[patient_id]])</f>
        <v>45815</v>
      </c>
      <c r="L2332" s="1">
        <f>TableRefills3[[#This Row],[refill_date]]+TableRefills3[[#This Row],[quantity_days]]</f>
        <v>45845</v>
      </c>
    </row>
    <row r="2333" spans="1:12" x14ac:dyDescent="0.25">
      <c r="A2333" t="s">
        <v>522</v>
      </c>
      <c r="B2333" t="s">
        <v>3900</v>
      </c>
      <c r="C2333" s="1">
        <v>45843</v>
      </c>
      <c r="D2333" s="9">
        <f t="shared" si="72"/>
        <v>2</v>
      </c>
      <c r="E2333">
        <v>30</v>
      </c>
      <c r="F2333" s="1">
        <f t="shared" si="73"/>
        <v>45815</v>
      </c>
      <c r="G2333" s="1">
        <f>IF(TableRefills3[[#This Row],[prev_refill_days]]="","",TableRefills3[[#This Row],[prev_refill_days]]+TableRefills3[[#This Row],[quantity_days]])</f>
        <v>45845</v>
      </c>
      <c r="H2333">
        <f>IF(TableRefills3[[#This Row],[prev_refill_end]]="","",TableRefills3[[#This Row],[refill_date]]-TableRefills3[[#This Row],[prev_refill_end]])</f>
        <v>-2</v>
      </c>
      <c r="I2333">
        <f>IF(TableRefills3[[#This Row],[gap_days]]="",0,IF(TableRefills3[[#This Row],[gap_days]]&gt;30,1,0))</f>
        <v>0</v>
      </c>
      <c r="J2333">
        <f>_xlfn.MAXIFS(TableRefills3[discountinuation_flag], TableRefills3[patient_id], A2333)</f>
        <v>0</v>
      </c>
      <c r="K2333" s="1">
        <f>_xlfn.MINIFS(C:C,A:A,TableRefills3[[#This Row],[patient_id]])</f>
        <v>45815</v>
      </c>
      <c r="L2333" s="1">
        <f>TableRefills3[[#This Row],[refill_date]]+TableRefills3[[#This Row],[quantity_days]]</f>
        <v>45873</v>
      </c>
    </row>
    <row r="2334" spans="1:12" x14ac:dyDescent="0.25">
      <c r="A2334" t="s">
        <v>522</v>
      </c>
      <c r="B2334" t="s">
        <v>3900</v>
      </c>
      <c r="C2334" s="1">
        <v>45873</v>
      </c>
      <c r="D2334" s="9">
        <f t="shared" si="72"/>
        <v>3</v>
      </c>
      <c r="E2334">
        <v>30</v>
      </c>
      <c r="F2334" s="1">
        <f t="shared" si="73"/>
        <v>45843</v>
      </c>
      <c r="G2334" s="1">
        <f>IF(TableRefills3[[#This Row],[prev_refill_days]]="","",TableRefills3[[#This Row],[prev_refill_days]]+TableRefills3[[#This Row],[quantity_days]])</f>
        <v>45873</v>
      </c>
      <c r="H2334">
        <f>IF(TableRefills3[[#This Row],[prev_refill_end]]="","",TableRefills3[[#This Row],[refill_date]]-TableRefills3[[#This Row],[prev_refill_end]])</f>
        <v>0</v>
      </c>
      <c r="I2334">
        <f>IF(TableRefills3[[#This Row],[gap_days]]="",0,IF(TableRefills3[[#This Row],[gap_days]]&gt;30,1,0))</f>
        <v>0</v>
      </c>
      <c r="J2334">
        <f>_xlfn.MAXIFS(TableRefills3[discountinuation_flag], TableRefills3[patient_id], A2334)</f>
        <v>0</v>
      </c>
      <c r="K2334" s="1">
        <f>_xlfn.MINIFS(C:C,A:A,TableRefills3[[#This Row],[patient_id]])</f>
        <v>45815</v>
      </c>
      <c r="L2334" s="1">
        <f>TableRefills3[[#This Row],[refill_date]]+TableRefills3[[#This Row],[quantity_days]]</f>
        <v>45903</v>
      </c>
    </row>
    <row r="2335" spans="1:12" x14ac:dyDescent="0.25">
      <c r="A2335" t="s">
        <v>523</v>
      </c>
      <c r="B2335" t="s">
        <v>3904</v>
      </c>
      <c r="C2335" s="1">
        <v>45699</v>
      </c>
      <c r="D2335" s="9">
        <f t="shared" si="72"/>
        <v>1</v>
      </c>
      <c r="E2335">
        <v>28</v>
      </c>
      <c r="F2335" s="1" t="str">
        <f t="shared" si="73"/>
        <v/>
      </c>
      <c r="G2335" s="1" t="str">
        <f>IF(TableRefills3[[#This Row],[prev_refill_days]]="","",TableRefills3[[#This Row],[prev_refill_days]]+TableRefills3[[#This Row],[quantity_days]])</f>
        <v/>
      </c>
      <c r="H2335" t="str">
        <f>IF(TableRefills3[[#This Row],[prev_refill_end]]="","",TableRefills3[[#This Row],[refill_date]]-TableRefills3[[#This Row],[prev_refill_end]])</f>
        <v/>
      </c>
      <c r="I2335">
        <f>IF(TableRefills3[[#This Row],[gap_days]]="",0,IF(TableRefills3[[#This Row],[gap_days]]&gt;30,1,0))</f>
        <v>0</v>
      </c>
      <c r="J2335">
        <f>_xlfn.MAXIFS(TableRefills3[discountinuation_flag], TableRefills3[patient_id], A2335)</f>
        <v>0</v>
      </c>
      <c r="K2335" s="1">
        <f>_xlfn.MINIFS(C:C,A:A,TableRefills3[[#This Row],[patient_id]])</f>
        <v>45699</v>
      </c>
      <c r="L2335" s="1">
        <f>TableRefills3[[#This Row],[refill_date]]+TableRefills3[[#This Row],[quantity_days]]</f>
        <v>45727</v>
      </c>
    </row>
    <row r="2336" spans="1:12" x14ac:dyDescent="0.25">
      <c r="A2336" t="s">
        <v>523</v>
      </c>
      <c r="B2336" t="s">
        <v>3904</v>
      </c>
      <c r="C2336" s="1">
        <v>45725</v>
      </c>
      <c r="D2336" s="9">
        <f t="shared" si="72"/>
        <v>2</v>
      </c>
      <c r="E2336">
        <v>28</v>
      </c>
      <c r="F2336" s="1">
        <f t="shared" si="73"/>
        <v>45699</v>
      </c>
      <c r="G2336" s="1">
        <f>IF(TableRefills3[[#This Row],[prev_refill_days]]="","",TableRefills3[[#This Row],[prev_refill_days]]+TableRefills3[[#This Row],[quantity_days]])</f>
        <v>45727</v>
      </c>
      <c r="H2336">
        <f>IF(TableRefills3[[#This Row],[prev_refill_end]]="","",TableRefills3[[#This Row],[refill_date]]-TableRefills3[[#This Row],[prev_refill_end]])</f>
        <v>-2</v>
      </c>
      <c r="I2336">
        <f>IF(TableRefills3[[#This Row],[gap_days]]="",0,IF(TableRefills3[[#This Row],[gap_days]]&gt;30,1,0))</f>
        <v>0</v>
      </c>
      <c r="J2336">
        <f>_xlfn.MAXIFS(TableRefills3[discountinuation_flag], TableRefills3[patient_id], A2336)</f>
        <v>0</v>
      </c>
      <c r="K2336" s="1">
        <f>_xlfn.MINIFS(C:C,A:A,TableRefills3[[#This Row],[patient_id]])</f>
        <v>45699</v>
      </c>
      <c r="L2336" s="1">
        <f>TableRefills3[[#This Row],[refill_date]]+TableRefills3[[#This Row],[quantity_days]]</f>
        <v>45753</v>
      </c>
    </row>
    <row r="2337" spans="1:12" x14ac:dyDescent="0.25">
      <c r="A2337" t="s">
        <v>523</v>
      </c>
      <c r="B2337" t="s">
        <v>3904</v>
      </c>
      <c r="C2337" s="1">
        <v>45755</v>
      </c>
      <c r="D2337" s="9">
        <f t="shared" si="72"/>
        <v>3</v>
      </c>
      <c r="E2337">
        <v>28</v>
      </c>
      <c r="F2337" s="1">
        <f t="shared" si="73"/>
        <v>45725</v>
      </c>
      <c r="G2337" s="1">
        <f>IF(TableRefills3[[#This Row],[prev_refill_days]]="","",TableRefills3[[#This Row],[prev_refill_days]]+TableRefills3[[#This Row],[quantity_days]])</f>
        <v>45753</v>
      </c>
      <c r="H2337">
        <f>IF(TableRefills3[[#This Row],[prev_refill_end]]="","",TableRefills3[[#This Row],[refill_date]]-TableRefills3[[#This Row],[prev_refill_end]])</f>
        <v>2</v>
      </c>
      <c r="I2337">
        <f>IF(TableRefills3[[#This Row],[gap_days]]="",0,IF(TableRefills3[[#This Row],[gap_days]]&gt;30,1,0))</f>
        <v>0</v>
      </c>
      <c r="J2337">
        <f>_xlfn.MAXIFS(TableRefills3[discountinuation_flag], TableRefills3[patient_id], A2337)</f>
        <v>0</v>
      </c>
      <c r="K2337" s="1">
        <f>_xlfn.MINIFS(C:C,A:A,TableRefills3[[#This Row],[patient_id]])</f>
        <v>45699</v>
      </c>
      <c r="L2337" s="1">
        <f>TableRefills3[[#This Row],[refill_date]]+TableRefills3[[#This Row],[quantity_days]]</f>
        <v>45783</v>
      </c>
    </row>
    <row r="2338" spans="1:12" x14ac:dyDescent="0.25">
      <c r="A2338" t="s">
        <v>523</v>
      </c>
      <c r="B2338" t="s">
        <v>3904</v>
      </c>
      <c r="C2338" s="1">
        <v>45782</v>
      </c>
      <c r="D2338" s="9">
        <f t="shared" si="72"/>
        <v>4</v>
      </c>
      <c r="E2338">
        <v>28</v>
      </c>
      <c r="F2338" s="1">
        <f t="shared" si="73"/>
        <v>45755</v>
      </c>
      <c r="G2338" s="1">
        <f>IF(TableRefills3[[#This Row],[prev_refill_days]]="","",TableRefills3[[#This Row],[prev_refill_days]]+TableRefills3[[#This Row],[quantity_days]])</f>
        <v>45783</v>
      </c>
      <c r="H2338">
        <f>IF(TableRefills3[[#This Row],[prev_refill_end]]="","",TableRefills3[[#This Row],[refill_date]]-TableRefills3[[#This Row],[prev_refill_end]])</f>
        <v>-1</v>
      </c>
      <c r="I2338">
        <f>IF(TableRefills3[[#This Row],[gap_days]]="",0,IF(TableRefills3[[#This Row],[gap_days]]&gt;30,1,0))</f>
        <v>0</v>
      </c>
      <c r="J2338">
        <f>_xlfn.MAXIFS(TableRefills3[discountinuation_flag], TableRefills3[patient_id], A2338)</f>
        <v>0</v>
      </c>
      <c r="K2338" s="1">
        <f>_xlfn.MINIFS(C:C,A:A,TableRefills3[[#This Row],[patient_id]])</f>
        <v>45699</v>
      </c>
      <c r="L2338" s="1">
        <f>TableRefills3[[#This Row],[refill_date]]+TableRefills3[[#This Row],[quantity_days]]</f>
        <v>45810</v>
      </c>
    </row>
    <row r="2339" spans="1:12" x14ac:dyDescent="0.25">
      <c r="A2339" t="s">
        <v>524</v>
      </c>
      <c r="B2339" t="s">
        <v>3909</v>
      </c>
      <c r="C2339" s="1">
        <v>45820</v>
      </c>
      <c r="D2339" s="9">
        <f t="shared" si="72"/>
        <v>1</v>
      </c>
      <c r="E2339">
        <v>28</v>
      </c>
      <c r="F2339" s="1" t="str">
        <f t="shared" si="73"/>
        <v/>
      </c>
      <c r="G2339" s="1" t="str">
        <f>IF(TableRefills3[[#This Row],[prev_refill_days]]="","",TableRefills3[[#This Row],[prev_refill_days]]+TableRefills3[[#This Row],[quantity_days]])</f>
        <v/>
      </c>
      <c r="H2339" t="str">
        <f>IF(TableRefills3[[#This Row],[prev_refill_end]]="","",TableRefills3[[#This Row],[refill_date]]-TableRefills3[[#This Row],[prev_refill_end]])</f>
        <v/>
      </c>
      <c r="I2339">
        <f>IF(TableRefills3[[#This Row],[gap_days]]="",0,IF(TableRefills3[[#This Row],[gap_days]]&gt;30,1,0))</f>
        <v>0</v>
      </c>
      <c r="J2339">
        <f>_xlfn.MAXIFS(TableRefills3[discountinuation_flag], TableRefills3[patient_id], A2339)</f>
        <v>0</v>
      </c>
      <c r="K2339" s="1">
        <f>_xlfn.MINIFS(C:C,A:A,TableRefills3[[#This Row],[patient_id]])</f>
        <v>45820</v>
      </c>
      <c r="L2339" s="1">
        <f>TableRefills3[[#This Row],[refill_date]]+TableRefills3[[#This Row],[quantity_days]]</f>
        <v>45848</v>
      </c>
    </row>
    <row r="2340" spans="1:12" x14ac:dyDescent="0.25">
      <c r="A2340" t="s">
        <v>524</v>
      </c>
      <c r="B2340" t="s">
        <v>3909</v>
      </c>
      <c r="C2340" s="1">
        <v>45851</v>
      </c>
      <c r="D2340" s="9">
        <f t="shared" si="72"/>
        <v>2</v>
      </c>
      <c r="E2340">
        <v>28</v>
      </c>
      <c r="F2340" s="1">
        <f t="shared" si="73"/>
        <v>45820</v>
      </c>
      <c r="G2340" s="1">
        <f>IF(TableRefills3[[#This Row],[prev_refill_days]]="","",TableRefills3[[#This Row],[prev_refill_days]]+TableRefills3[[#This Row],[quantity_days]])</f>
        <v>45848</v>
      </c>
      <c r="H2340">
        <f>IF(TableRefills3[[#This Row],[prev_refill_end]]="","",TableRefills3[[#This Row],[refill_date]]-TableRefills3[[#This Row],[prev_refill_end]])</f>
        <v>3</v>
      </c>
      <c r="I2340">
        <f>IF(TableRefills3[[#This Row],[gap_days]]="",0,IF(TableRefills3[[#This Row],[gap_days]]&gt;30,1,0))</f>
        <v>0</v>
      </c>
      <c r="J2340">
        <f>_xlfn.MAXIFS(TableRefills3[discountinuation_flag], TableRefills3[patient_id], A2340)</f>
        <v>0</v>
      </c>
      <c r="K2340" s="1">
        <f>_xlfn.MINIFS(C:C,A:A,TableRefills3[[#This Row],[patient_id]])</f>
        <v>45820</v>
      </c>
      <c r="L2340" s="1">
        <f>TableRefills3[[#This Row],[refill_date]]+TableRefills3[[#This Row],[quantity_days]]</f>
        <v>45879</v>
      </c>
    </row>
    <row r="2341" spans="1:12" x14ac:dyDescent="0.25">
      <c r="A2341" t="s">
        <v>524</v>
      </c>
      <c r="B2341" t="s">
        <v>3909</v>
      </c>
      <c r="C2341" s="1">
        <v>45881</v>
      </c>
      <c r="D2341" s="9">
        <f t="shared" si="72"/>
        <v>3</v>
      </c>
      <c r="E2341">
        <v>28</v>
      </c>
      <c r="F2341" s="1">
        <f t="shared" si="73"/>
        <v>45851</v>
      </c>
      <c r="G2341" s="1">
        <f>IF(TableRefills3[[#This Row],[prev_refill_days]]="","",TableRefills3[[#This Row],[prev_refill_days]]+TableRefills3[[#This Row],[quantity_days]])</f>
        <v>45879</v>
      </c>
      <c r="H2341">
        <f>IF(TableRefills3[[#This Row],[prev_refill_end]]="","",TableRefills3[[#This Row],[refill_date]]-TableRefills3[[#This Row],[prev_refill_end]])</f>
        <v>2</v>
      </c>
      <c r="I2341">
        <f>IF(TableRefills3[[#This Row],[gap_days]]="",0,IF(TableRefills3[[#This Row],[gap_days]]&gt;30,1,0))</f>
        <v>0</v>
      </c>
      <c r="J2341">
        <f>_xlfn.MAXIFS(TableRefills3[discountinuation_flag], TableRefills3[patient_id], A2341)</f>
        <v>0</v>
      </c>
      <c r="K2341" s="1">
        <f>_xlfn.MINIFS(C:C,A:A,TableRefills3[[#This Row],[patient_id]])</f>
        <v>45820</v>
      </c>
      <c r="L2341" s="1">
        <f>TableRefills3[[#This Row],[refill_date]]+TableRefills3[[#This Row],[quantity_days]]</f>
        <v>45909</v>
      </c>
    </row>
    <row r="2342" spans="1:12" x14ac:dyDescent="0.25">
      <c r="A2342" t="s">
        <v>524</v>
      </c>
      <c r="B2342" t="s">
        <v>3909</v>
      </c>
      <c r="C2342" s="1">
        <v>45911</v>
      </c>
      <c r="D2342" s="9">
        <f t="shared" si="72"/>
        <v>4</v>
      </c>
      <c r="E2342">
        <v>28</v>
      </c>
      <c r="F2342" s="1">
        <f t="shared" si="73"/>
        <v>45881</v>
      </c>
      <c r="G2342" s="1">
        <f>IF(TableRefills3[[#This Row],[prev_refill_days]]="","",TableRefills3[[#This Row],[prev_refill_days]]+TableRefills3[[#This Row],[quantity_days]])</f>
        <v>45909</v>
      </c>
      <c r="H2342">
        <f>IF(TableRefills3[[#This Row],[prev_refill_end]]="","",TableRefills3[[#This Row],[refill_date]]-TableRefills3[[#This Row],[prev_refill_end]])</f>
        <v>2</v>
      </c>
      <c r="I2342">
        <f>IF(TableRefills3[[#This Row],[gap_days]]="",0,IF(TableRefills3[[#This Row],[gap_days]]&gt;30,1,0))</f>
        <v>0</v>
      </c>
      <c r="J2342">
        <f>_xlfn.MAXIFS(TableRefills3[discountinuation_flag], TableRefills3[patient_id], A2342)</f>
        <v>0</v>
      </c>
      <c r="K2342" s="1">
        <f>_xlfn.MINIFS(C:C,A:A,TableRefills3[[#This Row],[patient_id]])</f>
        <v>45820</v>
      </c>
      <c r="L2342" s="1">
        <f>TableRefills3[[#This Row],[refill_date]]+TableRefills3[[#This Row],[quantity_days]]</f>
        <v>45939</v>
      </c>
    </row>
    <row r="2343" spans="1:12" x14ac:dyDescent="0.25">
      <c r="A2343" t="s">
        <v>524</v>
      </c>
      <c r="B2343" t="s">
        <v>3909</v>
      </c>
      <c r="C2343" s="1">
        <v>45939</v>
      </c>
      <c r="D2343" s="9">
        <f t="shared" si="72"/>
        <v>5</v>
      </c>
      <c r="E2343">
        <v>28</v>
      </c>
      <c r="F2343" s="1">
        <f t="shared" si="73"/>
        <v>45911</v>
      </c>
      <c r="G2343" s="1">
        <f>IF(TableRefills3[[#This Row],[prev_refill_days]]="","",TableRefills3[[#This Row],[prev_refill_days]]+TableRefills3[[#This Row],[quantity_days]])</f>
        <v>45939</v>
      </c>
      <c r="H2343">
        <f>IF(TableRefills3[[#This Row],[prev_refill_end]]="","",TableRefills3[[#This Row],[refill_date]]-TableRefills3[[#This Row],[prev_refill_end]])</f>
        <v>0</v>
      </c>
      <c r="I2343">
        <f>IF(TableRefills3[[#This Row],[gap_days]]="",0,IF(TableRefills3[[#This Row],[gap_days]]&gt;30,1,0))</f>
        <v>0</v>
      </c>
      <c r="J2343">
        <f>_xlfn.MAXIFS(TableRefills3[discountinuation_flag], TableRefills3[patient_id], A2343)</f>
        <v>0</v>
      </c>
      <c r="K2343" s="1">
        <f>_xlfn.MINIFS(C:C,A:A,TableRefills3[[#This Row],[patient_id]])</f>
        <v>45820</v>
      </c>
      <c r="L2343" s="1">
        <f>TableRefills3[[#This Row],[refill_date]]+TableRefills3[[#This Row],[quantity_days]]</f>
        <v>45967</v>
      </c>
    </row>
    <row r="2344" spans="1:12" x14ac:dyDescent="0.25">
      <c r="A2344" t="s">
        <v>525</v>
      </c>
      <c r="B2344" t="s">
        <v>3915</v>
      </c>
      <c r="C2344" s="1">
        <v>45681</v>
      </c>
      <c r="D2344" s="9">
        <f t="shared" si="72"/>
        <v>1</v>
      </c>
      <c r="E2344">
        <v>28</v>
      </c>
      <c r="F2344" s="1" t="str">
        <f t="shared" si="73"/>
        <v/>
      </c>
      <c r="G2344" s="1" t="str">
        <f>IF(TableRefills3[[#This Row],[prev_refill_days]]="","",TableRefills3[[#This Row],[prev_refill_days]]+TableRefills3[[#This Row],[quantity_days]])</f>
        <v/>
      </c>
      <c r="H2344" t="str">
        <f>IF(TableRefills3[[#This Row],[prev_refill_end]]="","",TableRefills3[[#This Row],[refill_date]]-TableRefills3[[#This Row],[prev_refill_end]])</f>
        <v/>
      </c>
      <c r="I2344">
        <f>IF(TableRefills3[[#This Row],[gap_days]]="",0,IF(TableRefills3[[#This Row],[gap_days]]&gt;30,1,0))</f>
        <v>0</v>
      </c>
      <c r="J2344">
        <f>_xlfn.MAXIFS(TableRefills3[discountinuation_flag], TableRefills3[patient_id], A2344)</f>
        <v>0</v>
      </c>
      <c r="K2344" s="1">
        <f>_xlfn.MINIFS(C:C,A:A,TableRefills3[[#This Row],[patient_id]])</f>
        <v>45681</v>
      </c>
      <c r="L2344" s="1">
        <f>TableRefills3[[#This Row],[refill_date]]+TableRefills3[[#This Row],[quantity_days]]</f>
        <v>45709</v>
      </c>
    </row>
    <row r="2345" spans="1:12" x14ac:dyDescent="0.25">
      <c r="A2345" t="s">
        <v>525</v>
      </c>
      <c r="B2345" t="s">
        <v>3915</v>
      </c>
      <c r="C2345" s="1">
        <v>45712</v>
      </c>
      <c r="D2345" s="9">
        <f t="shared" si="72"/>
        <v>2</v>
      </c>
      <c r="E2345">
        <v>28</v>
      </c>
      <c r="F2345" s="1">
        <f t="shared" si="73"/>
        <v>45681</v>
      </c>
      <c r="G2345" s="1">
        <f>IF(TableRefills3[[#This Row],[prev_refill_days]]="","",TableRefills3[[#This Row],[prev_refill_days]]+TableRefills3[[#This Row],[quantity_days]])</f>
        <v>45709</v>
      </c>
      <c r="H2345">
        <f>IF(TableRefills3[[#This Row],[prev_refill_end]]="","",TableRefills3[[#This Row],[refill_date]]-TableRefills3[[#This Row],[prev_refill_end]])</f>
        <v>3</v>
      </c>
      <c r="I2345">
        <f>IF(TableRefills3[[#This Row],[gap_days]]="",0,IF(TableRefills3[[#This Row],[gap_days]]&gt;30,1,0))</f>
        <v>0</v>
      </c>
      <c r="J2345">
        <f>_xlfn.MAXIFS(TableRefills3[discountinuation_flag], TableRefills3[patient_id], A2345)</f>
        <v>0</v>
      </c>
      <c r="K2345" s="1">
        <f>_xlfn.MINIFS(C:C,A:A,TableRefills3[[#This Row],[patient_id]])</f>
        <v>45681</v>
      </c>
      <c r="L2345" s="1">
        <f>TableRefills3[[#This Row],[refill_date]]+TableRefills3[[#This Row],[quantity_days]]</f>
        <v>45740</v>
      </c>
    </row>
    <row r="2346" spans="1:12" x14ac:dyDescent="0.25">
      <c r="A2346" t="s">
        <v>525</v>
      </c>
      <c r="B2346" t="s">
        <v>3915</v>
      </c>
      <c r="C2346" s="1">
        <v>45737</v>
      </c>
      <c r="D2346" s="9">
        <f t="shared" si="72"/>
        <v>3</v>
      </c>
      <c r="E2346">
        <v>28</v>
      </c>
      <c r="F2346" s="1">
        <f t="shared" si="73"/>
        <v>45712</v>
      </c>
      <c r="G2346" s="1">
        <f>IF(TableRefills3[[#This Row],[prev_refill_days]]="","",TableRefills3[[#This Row],[prev_refill_days]]+TableRefills3[[#This Row],[quantity_days]])</f>
        <v>45740</v>
      </c>
      <c r="H2346">
        <f>IF(TableRefills3[[#This Row],[prev_refill_end]]="","",TableRefills3[[#This Row],[refill_date]]-TableRefills3[[#This Row],[prev_refill_end]])</f>
        <v>-3</v>
      </c>
      <c r="I2346">
        <f>IF(TableRefills3[[#This Row],[gap_days]]="",0,IF(TableRefills3[[#This Row],[gap_days]]&gt;30,1,0))</f>
        <v>0</v>
      </c>
      <c r="J2346">
        <f>_xlfn.MAXIFS(TableRefills3[discountinuation_flag], TableRefills3[patient_id], A2346)</f>
        <v>0</v>
      </c>
      <c r="K2346" s="1">
        <f>_xlfn.MINIFS(C:C,A:A,TableRefills3[[#This Row],[patient_id]])</f>
        <v>45681</v>
      </c>
      <c r="L2346" s="1">
        <f>TableRefills3[[#This Row],[refill_date]]+TableRefills3[[#This Row],[quantity_days]]</f>
        <v>45765</v>
      </c>
    </row>
    <row r="2347" spans="1:12" x14ac:dyDescent="0.25">
      <c r="A2347" t="s">
        <v>525</v>
      </c>
      <c r="B2347" t="s">
        <v>3915</v>
      </c>
      <c r="C2347" s="1">
        <v>45765</v>
      </c>
      <c r="D2347" s="9">
        <f t="shared" si="72"/>
        <v>4</v>
      </c>
      <c r="E2347">
        <v>28</v>
      </c>
      <c r="F2347" s="1">
        <f t="shared" si="73"/>
        <v>45737</v>
      </c>
      <c r="G2347" s="1">
        <f>IF(TableRefills3[[#This Row],[prev_refill_days]]="","",TableRefills3[[#This Row],[prev_refill_days]]+TableRefills3[[#This Row],[quantity_days]])</f>
        <v>45765</v>
      </c>
      <c r="H2347">
        <f>IF(TableRefills3[[#This Row],[prev_refill_end]]="","",TableRefills3[[#This Row],[refill_date]]-TableRefills3[[#This Row],[prev_refill_end]])</f>
        <v>0</v>
      </c>
      <c r="I2347">
        <f>IF(TableRefills3[[#This Row],[gap_days]]="",0,IF(TableRefills3[[#This Row],[gap_days]]&gt;30,1,0))</f>
        <v>0</v>
      </c>
      <c r="J2347">
        <f>_xlfn.MAXIFS(TableRefills3[discountinuation_flag], TableRefills3[patient_id], A2347)</f>
        <v>0</v>
      </c>
      <c r="K2347" s="1">
        <f>_xlfn.MINIFS(C:C,A:A,TableRefills3[[#This Row],[patient_id]])</f>
        <v>45681</v>
      </c>
      <c r="L2347" s="1">
        <f>TableRefills3[[#This Row],[refill_date]]+TableRefills3[[#This Row],[quantity_days]]</f>
        <v>45793</v>
      </c>
    </row>
    <row r="2348" spans="1:12" x14ac:dyDescent="0.25">
      <c r="A2348" t="s">
        <v>525</v>
      </c>
      <c r="B2348" t="s">
        <v>3915</v>
      </c>
      <c r="C2348" s="1">
        <v>45792</v>
      </c>
      <c r="D2348" s="9">
        <f t="shared" si="72"/>
        <v>5</v>
      </c>
      <c r="E2348">
        <v>28</v>
      </c>
      <c r="F2348" s="1">
        <f t="shared" si="73"/>
        <v>45765</v>
      </c>
      <c r="G2348" s="1">
        <f>IF(TableRefills3[[#This Row],[prev_refill_days]]="","",TableRefills3[[#This Row],[prev_refill_days]]+TableRefills3[[#This Row],[quantity_days]])</f>
        <v>45793</v>
      </c>
      <c r="H2348">
        <f>IF(TableRefills3[[#This Row],[prev_refill_end]]="","",TableRefills3[[#This Row],[refill_date]]-TableRefills3[[#This Row],[prev_refill_end]])</f>
        <v>-1</v>
      </c>
      <c r="I2348">
        <f>IF(TableRefills3[[#This Row],[gap_days]]="",0,IF(TableRefills3[[#This Row],[gap_days]]&gt;30,1,0))</f>
        <v>0</v>
      </c>
      <c r="J2348">
        <f>_xlfn.MAXIFS(TableRefills3[discountinuation_flag], TableRefills3[patient_id], A2348)</f>
        <v>0</v>
      </c>
      <c r="K2348" s="1">
        <f>_xlfn.MINIFS(C:C,A:A,TableRefills3[[#This Row],[patient_id]])</f>
        <v>45681</v>
      </c>
      <c r="L2348" s="1">
        <f>TableRefills3[[#This Row],[refill_date]]+TableRefills3[[#This Row],[quantity_days]]</f>
        <v>45820</v>
      </c>
    </row>
    <row r="2349" spans="1:12" x14ac:dyDescent="0.25">
      <c r="A2349" t="s">
        <v>525</v>
      </c>
      <c r="B2349" t="s">
        <v>3915</v>
      </c>
      <c r="C2349" s="1">
        <v>45821</v>
      </c>
      <c r="D2349" s="9">
        <f t="shared" si="72"/>
        <v>6</v>
      </c>
      <c r="E2349">
        <v>28</v>
      </c>
      <c r="F2349" s="1">
        <f t="shared" si="73"/>
        <v>45792</v>
      </c>
      <c r="G2349" s="1">
        <f>IF(TableRefills3[[#This Row],[prev_refill_days]]="","",TableRefills3[[#This Row],[prev_refill_days]]+TableRefills3[[#This Row],[quantity_days]])</f>
        <v>45820</v>
      </c>
      <c r="H2349">
        <f>IF(TableRefills3[[#This Row],[prev_refill_end]]="","",TableRefills3[[#This Row],[refill_date]]-TableRefills3[[#This Row],[prev_refill_end]])</f>
        <v>1</v>
      </c>
      <c r="I2349">
        <f>IF(TableRefills3[[#This Row],[gap_days]]="",0,IF(TableRefills3[[#This Row],[gap_days]]&gt;30,1,0))</f>
        <v>0</v>
      </c>
      <c r="J2349">
        <f>_xlfn.MAXIFS(TableRefills3[discountinuation_flag], TableRefills3[patient_id], A2349)</f>
        <v>0</v>
      </c>
      <c r="K2349" s="1">
        <f>_xlfn.MINIFS(C:C,A:A,TableRefills3[[#This Row],[patient_id]])</f>
        <v>45681</v>
      </c>
      <c r="L2349" s="1">
        <f>TableRefills3[[#This Row],[refill_date]]+TableRefills3[[#This Row],[quantity_days]]</f>
        <v>45849</v>
      </c>
    </row>
    <row r="2350" spans="1:12" x14ac:dyDescent="0.25">
      <c r="A2350" t="s">
        <v>526</v>
      </c>
      <c r="B2350" t="s">
        <v>3922</v>
      </c>
      <c r="C2350" s="1">
        <v>45778</v>
      </c>
      <c r="D2350" s="9">
        <f t="shared" si="72"/>
        <v>1</v>
      </c>
      <c r="E2350">
        <v>28</v>
      </c>
      <c r="F2350" s="1" t="str">
        <f t="shared" si="73"/>
        <v/>
      </c>
      <c r="G2350" s="1" t="str">
        <f>IF(TableRefills3[[#This Row],[prev_refill_days]]="","",TableRefills3[[#This Row],[prev_refill_days]]+TableRefills3[[#This Row],[quantity_days]])</f>
        <v/>
      </c>
      <c r="H2350" t="str">
        <f>IF(TableRefills3[[#This Row],[prev_refill_end]]="","",TableRefills3[[#This Row],[refill_date]]-TableRefills3[[#This Row],[prev_refill_end]])</f>
        <v/>
      </c>
      <c r="I2350">
        <f>IF(TableRefills3[[#This Row],[gap_days]]="",0,IF(TableRefills3[[#This Row],[gap_days]]&gt;30,1,0))</f>
        <v>0</v>
      </c>
      <c r="J2350">
        <f>_xlfn.MAXIFS(TableRefills3[discountinuation_flag], TableRefills3[patient_id], A2350)</f>
        <v>0</v>
      </c>
      <c r="K2350" s="1">
        <f>_xlfn.MINIFS(C:C,A:A,TableRefills3[[#This Row],[patient_id]])</f>
        <v>45778</v>
      </c>
      <c r="L2350" s="1">
        <f>TableRefills3[[#This Row],[refill_date]]+TableRefills3[[#This Row],[quantity_days]]</f>
        <v>45806</v>
      </c>
    </row>
    <row r="2351" spans="1:12" x14ac:dyDescent="0.25">
      <c r="A2351" t="s">
        <v>526</v>
      </c>
      <c r="B2351" t="s">
        <v>3922</v>
      </c>
      <c r="C2351" s="1">
        <v>45809</v>
      </c>
      <c r="D2351" s="9">
        <f t="shared" si="72"/>
        <v>2</v>
      </c>
      <c r="E2351">
        <v>28</v>
      </c>
      <c r="F2351" s="1">
        <f t="shared" si="73"/>
        <v>45778</v>
      </c>
      <c r="G2351" s="1">
        <f>IF(TableRefills3[[#This Row],[prev_refill_days]]="","",TableRefills3[[#This Row],[prev_refill_days]]+TableRefills3[[#This Row],[quantity_days]])</f>
        <v>45806</v>
      </c>
      <c r="H2351">
        <f>IF(TableRefills3[[#This Row],[prev_refill_end]]="","",TableRefills3[[#This Row],[refill_date]]-TableRefills3[[#This Row],[prev_refill_end]])</f>
        <v>3</v>
      </c>
      <c r="I2351">
        <f>IF(TableRefills3[[#This Row],[gap_days]]="",0,IF(TableRefills3[[#This Row],[gap_days]]&gt;30,1,0))</f>
        <v>0</v>
      </c>
      <c r="J2351">
        <f>_xlfn.MAXIFS(TableRefills3[discountinuation_flag], TableRefills3[patient_id], A2351)</f>
        <v>0</v>
      </c>
      <c r="K2351" s="1">
        <f>_xlfn.MINIFS(C:C,A:A,TableRefills3[[#This Row],[patient_id]])</f>
        <v>45778</v>
      </c>
      <c r="L2351" s="1">
        <f>TableRefills3[[#This Row],[refill_date]]+TableRefills3[[#This Row],[quantity_days]]</f>
        <v>45837</v>
      </c>
    </row>
    <row r="2352" spans="1:12" x14ac:dyDescent="0.25">
      <c r="A2352" t="s">
        <v>526</v>
      </c>
      <c r="B2352" t="s">
        <v>3922</v>
      </c>
      <c r="C2352" s="1">
        <v>45839</v>
      </c>
      <c r="D2352" s="9">
        <f t="shared" si="72"/>
        <v>3</v>
      </c>
      <c r="E2352">
        <v>28</v>
      </c>
      <c r="F2352" s="1">
        <f t="shared" si="73"/>
        <v>45809</v>
      </c>
      <c r="G2352" s="1">
        <f>IF(TableRefills3[[#This Row],[prev_refill_days]]="","",TableRefills3[[#This Row],[prev_refill_days]]+TableRefills3[[#This Row],[quantity_days]])</f>
        <v>45837</v>
      </c>
      <c r="H2352">
        <f>IF(TableRefills3[[#This Row],[prev_refill_end]]="","",TableRefills3[[#This Row],[refill_date]]-TableRefills3[[#This Row],[prev_refill_end]])</f>
        <v>2</v>
      </c>
      <c r="I2352">
        <f>IF(TableRefills3[[#This Row],[gap_days]]="",0,IF(TableRefills3[[#This Row],[gap_days]]&gt;30,1,0))</f>
        <v>0</v>
      </c>
      <c r="J2352">
        <f>_xlfn.MAXIFS(TableRefills3[discountinuation_flag], TableRefills3[patient_id], A2352)</f>
        <v>0</v>
      </c>
      <c r="K2352" s="1">
        <f>_xlfn.MINIFS(C:C,A:A,TableRefills3[[#This Row],[patient_id]])</f>
        <v>45778</v>
      </c>
      <c r="L2352" s="1">
        <f>TableRefills3[[#This Row],[refill_date]]+TableRefills3[[#This Row],[quantity_days]]</f>
        <v>45867</v>
      </c>
    </row>
    <row r="2353" spans="1:12" x14ac:dyDescent="0.25">
      <c r="A2353" t="s">
        <v>526</v>
      </c>
      <c r="B2353" t="s">
        <v>3922</v>
      </c>
      <c r="C2353" s="1">
        <v>45869</v>
      </c>
      <c r="D2353" s="9">
        <f t="shared" si="72"/>
        <v>4</v>
      </c>
      <c r="E2353">
        <v>28</v>
      </c>
      <c r="F2353" s="1">
        <f t="shared" si="73"/>
        <v>45839</v>
      </c>
      <c r="G2353" s="1">
        <f>IF(TableRefills3[[#This Row],[prev_refill_days]]="","",TableRefills3[[#This Row],[prev_refill_days]]+TableRefills3[[#This Row],[quantity_days]])</f>
        <v>45867</v>
      </c>
      <c r="H2353">
        <f>IF(TableRefills3[[#This Row],[prev_refill_end]]="","",TableRefills3[[#This Row],[refill_date]]-TableRefills3[[#This Row],[prev_refill_end]])</f>
        <v>2</v>
      </c>
      <c r="I2353">
        <f>IF(TableRefills3[[#This Row],[gap_days]]="",0,IF(TableRefills3[[#This Row],[gap_days]]&gt;30,1,0))</f>
        <v>0</v>
      </c>
      <c r="J2353">
        <f>_xlfn.MAXIFS(TableRefills3[discountinuation_flag], TableRefills3[patient_id], A2353)</f>
        <v>0</v>
      </c>
      <c r="K2353" s="1">
        <f>_xlfn.MINIFS(C:C,A:A,TableRefills3[[#This Row],[patient_id]])</f>
        <v>45778</v>
      </c>
      <c r="L2353" s="1">
        <f>TableRefills3[[#This Row],[refill_date]]+TableRefills3[[#This Row],[quantity_days]]</f>
        <v>45897</v>
      </c>
    </row>
    <row r="2354" spans="1:12" x14ac:dyDescent="0.25">
      <c r="A2354" t="s">
        <v>526</v>
      </c>
      <c r="B2354" t="s">
        <v>3922</v>
      </c>
      <c r="C2354" s="1">
        <v>45894</v>
      </c>
      <c r="D2354" s="9">
        <f t="shared" si="72"/>
        <v>5</v>
      </c>
      <c r="E2354">
        <v>28</v>
      </c>
      <c r="F2354" s="1">
        <f t="shared" si="73"/>
        <v>45869</v>
      </c>
      <c r="G2354" s="1">
        <f>IF(TableRefills3[[#This Row],[prev_refill_days]]="","",TableRefills3[[#This Row],[prev_refill_days]]+TableRefills3[[#This Row],[quantity_days]])</f>
        <v>45897</v>
      </c>
      <c r="H2354">
        <f>IF(TableRefills3[[#This Row],[prev_refill_end]]="","",TableRefills3[[#This Row],[refill_date]]-TableRefills3[[#This Row],[prev_refill_end]])</f>
        <v>-3</v>
      </c>
      <c r="I2354">
        <f>IF(TableRefills3[[#This Row],[gap_days]]="",0,IF(TableRefills3[[#This Row],[gap_days]]&gt;30,1,0))</f>
        <v>0</v>
      </c>
      <c r="J2354">
        <f>_xlfn.MAXIFS(TableRefills3[discountinuation_flag], TableRefills3[patient_id], A2354)</f>
        <v>0</v>
      </c>
      <c r="K2354" s="1">
        <f>_xlfn.MINIFS(C:C,A:A,TableRefills3[[#This Row],[patient_id]])</f>
        <v>45778</v>
      </c>
      <c r="L2354" s="1">
        <f>TableRefills3[[#This Row],[refill_date]]+TableRefills3[[#This Row],[quantity_days]]</f>
        <v>45922</v>
      </c>
    </row>
    <row r="2355" spans="1:12" x14ac:dyDescent="0.25">
      <c r="A2355" t="s">
        <v>526</v>
      </c>
      <c r="B2355" t="s">
        <v>3922</v>
      </c>
      <c r="C2355" s="1">
        <v>45919</v>
      </c>
      <c r="D2355" s="9">
        <f t="shared" si="72"/>
        <v>6</v>
      </c>
      <c r="E2355">
        <v>28</v>
      </c>
      <c r="F2355" s="1">
        <f t="shared" si="73"/>
        <v>45894</v>
      </c>
      <c r="G2355" s="1">
        <f>IF(TableRefills3[[#This Row],[prev_refill_days]]="","",TableRefills3[[#This Row],[prev_refill_days]]+TableRefills3[[#This Row],[quantity_days]])</f>
        <v>45922</v>
      </c>
      <c r="H2355">
        <f>IF(TableRefills3[[#This Row],[prev_refill_end]]="","",TableRefills3[[#This Row],[refill_date]]-TableRefills3[[#This Row],[prev_refill_end]])</f>
        <v>-3</v>
      </c>
      <c r="I2355">
        <f>IF(TableRefills3[[#This Row],[gap_days]]="",0,IF(TableRefills3[[#This Row],[gap_days]]&gt;30,1,0))</f>
        <v>0</v>
      </c>
      <c r="J2355">
        <f>_xlfn.MAXIFS(TableRefills3[discountinuation_flag], TableRefills3[patient_id], A2355)</f>
        <v>0</v>
      </c>
      <c r="K2355" s="1">
        <f>_xlfn.MINIFS(C:C,A:A,TableRefills3[[#This Row],[patient_id]])</f>
        <v>45778</v>
      </c>
      <c r="L2355" s="1">
        <f>TableRefills3[[#This Row],[refill_date]]+TableRefills3[[#This Row],[quantity_days]]</f>
        <v>45947</v>
      </c>
    </row>
    <row r="2356" spans="1:12" x14ac:dyDescent="0.25">
      <c r="A2356" t="s">
        <v>527</v>
      </c>
      <c r="B2356" t="s">
        <v>3929</v>
      </c>
      <c r="C2356" s="1">
        <v>45680</v>
      </c>
      <c r="D2356" s="9">
        <f t="shared" si="72"/>
        <v>1</v>
      </c>
      <c r="E2356">
        <v>28</v>
      </c>
      <c r="F2356" s="1" t="str">
        <f t="shared" si="73"/>
        <v/>
      </c>
      <c r="G2356" s="1" t="str">
        <f>IF(TableRefills3[[#This Row],[prev_refill_days]]="","",TableRefills3[[#This Row],[prev_refill_days]]+TableRefills3[[#This Row],[quantity_days]])</f>
        <v/>
      </c>
      <c r="H2356" t="str">
        <f>IF(TableRefills3[[#This Row],[prev_refill_end]]="","",TableRefills3[[#This Row],[refill_date]]-TableRefills3[[#This Row],[prev_refill_end]])</f>
        <v/>
      </c>
      <c r="I2356">
        <f>IF(TableRefills3[[#This Row],[gap_days]]="",0,IF(TableRefills3[[#This Row],[gap_days]]&gt;30,1,0))</f>
        <v>0</v>
      </c>
      <c r="J2356">
        <f>_xlfn.MAXIFS(TableRefills3[discountinuation_flag], TableRefills3[patient_id], A2356)</f>
        <v>0</v>
      </c>
      <c r="K2356" s="1">
        <f>_xlfn.MINIFS(C:C,A:A,TableRefills3[[#This Row],[patient_id]])</f>
        <v>45680</v>
      </c>
      <c r="L2356" s="1">
        <f>TableRefills3[[#This Row],[refill_date]]+TableRefills3[[#This Row],[quantity_days]]</f>
        <v>45708</v>
      </c>
    </row>
    <row r="2357" spans="1:12" x14ac:dyDescent="0.25">
      <c r="A2357" t="s">
        <v>527</v>
      </c>
      <c r="B2357" t="s">
        <v>3929</v>
      </c>
      <c r="C2357" s="1">
        <v>45710</v>
      </c>
      <c r="D2357" s="9">
        <f t="shared" si="72"/>
        <v>2</v>
      </c>
      <c r="E2357">
        <v>28</v>
      </c>
      <c r="F2357" s="1">
        <f t="shared" si="73"/>
        <v>45680</v>
      </c>
      <c r="G2357" s="1">
        <f>IF(TableRefills3[[#This Row],[prev_refill_days]]="","",TableRefills3[[#This Row],[prev_refill_days]]+TableRefills3[[#This Row],[quantity_days]])</f>
        <v>45708</v>
      </c>
      <c r="H2357">
        <f>IF(TableRefills3[[#This Row],[prev_refill_end]]="","",TableRefills3[[#This Row],[refill_date]]-TableRefills3[[#This Row],[prev_refill_end]])</f>
        <v>2</v>
      </c>
      <c r="I2357">
        <f>IF(TableRefills3[[#This Row],[gap_days]]="",0,IF(TableRefills3[[#This Row],[gap_days]]&gt;30,1,0))</f>
        <v>0</v>
      </c>
      <c r="J2357">
        <f>_xlfn.MAXIFS(TableRefills3[discountinuation_flag], TableRefills3[patient_id], A2357)</f>
        <v>0</v>
      </c>
      <c r="K2357" s="1">
        <f>_xlfn.MINIFS(C:C,A:A,TableRefills3[[#This Row],[patient_id]])</f>
        <v>45680</v>
      </c>
      <c r="L2357" s="1">
        <f>TableRefills3[[#This Row],[refill_date]]+TableRefills3[[#This Row],[quantity_days]]</f>
        <v>45738</v>
      </c>
    </row>
    <row r="2358" spans="1:12" x14ac:dyDescent="0.25">
      <c r="A2358" t="s">
        <v>527</v>
      </c>
      <c r="B2358" t="s">
        <v>3929</v>
      </c>
      <c r="C2358" s="1">
        <v>45740</v>
      </c>
      <c r="D2358" s="9">
        <f t="shared" si="72"/>
        <v>3</v>
      </c>
      <c r="E2358">
        <v>28</v>
      </c>
      <c r="F2358" s="1">
        <f t="shared" si="73"/>
        <v>45710</v>
      </c>
      <c r="G2358" s="1">
        <f>IF(TableRefills3[[#This Row],[prev_refill_days]]="","",TableRefills3[[#This Row],[prev_refill_days]]+TableRefills3[[#This Row],[quantity_days]])</f>
        <v>45738</v>
      </c>
      <c r="H2358">
        <f>IF(TableRefills3[[#This Row],[prev_refill_end]]="","",TableRefills3[[#This Row],[refill_date]]-TableRefills3[[#This Row],[prev_refill_end]])</f>
        <v>2</v>
      </c>
      <c r="I2358">
        <f>IF(TableRefills3[[#This Row],[gap_days]]="",0,IF(TableRefills3[[#This Row],[gap_days]]&gt;30,1,0))</f>
        <v>0</v>
      </c>
      <c r="J2358">
        <f>_xlfn.MAXIFS(TableRefills3[discountinuation_flag], TableRefills3[patient_id], A2358)</f>
        <v>0</v>
      </c>
      <c r="K2358" s="1">
        <f>_xlfn.MINIFS(C:C,A:A,TableRefills3[[#This Row],[patient_id]])</f>
        <v>45680</v>
      </c>
      <c r="L2358" s="1">
        <f>TableRefills3[[#This Row],[refill_date]]+TableRefills3[[#This Row],[quantity_days]]</f>
        <v>45768</v>
      </c>
    </row>
    <row r="2359" spans="1:12" x14ac:dyDescent="0.25">
      <c r="A2359" t="s">
        <v>528</v>
      </c>
      <c r="B2359" t="s">
        <v>3933</v>
      </c>
      <c r="C2359" s="1">
        <v>45725</v>
      </c>
      <c r="D2359" s="9">
        <f t="shared" si="72"/>
        <v>1</v>
      </c>
      <c r="E2359">
        <v>30</v>
      </c>
      <c r="F2359" s="1" t="str">
        <f t="shared" si="73"/>
        <v/>
      </c>
      <c r="G2359" s="1" t="str">
        <f>IF(TableRefills3[[#This Row],[prev_refill_days]]="","",TableRefills3[[#This Row],[prev_refill_days]]+TableRefills3[[#This Row],[quantity_days]])</f>
        <v/>
      </c>
      <c r="H2359" t="str">
        <f>IF(TableRefills3[[#This Row],[prev_refill_end]]="","",TableRefills3[[#This Row],[refill_date]]-TableRefills3[[#This Row],[prev_refill_end]])</f>
        <v/>
      </c>
      <c r="I2359">
        <f>IF(TableRefills3[[#This Row],[gap_days]]="",0,IF(TableRefills3[[#This Row],[gap_days]]&gt;30,1,0))</f>
        <v>0</v>
      </c>
      <c r="J2359">
        <f>_xlfn.MAXIFS(TableRefills3[discountinuation_flag], TableRefills3[patient_id], A2359)</f>
        <v>0</v>
      </c>
      <c r="K2359" s="1">
        <f>_xlfn.MINIFS(C:C,A:A,TableRefills3[[#This Row],[patient_id]])</f>
        <v>45725</v>
      </c>
      <c r="L2359" s="1">
        <f>TableRefills3[[#This Row],[refill_date]]+TableRefills3[[#This Row],[quantity_days]]</f>
        <v>45755</v>
      </c>
    </row>
    <row r="2360" spans="1:12" x14ac:dyDescent="0.25">
      <c r="A2360" t="s">
        <v>528</v>
      </c>
      <c r="B2360" t="s">
        <v>3933</v>
      </c>
      <c r="C2360" s="1">
        <v>45758</v>
      </c>
      <c r="D2360" s="9">
        <f t="shared" si="72"/>
        <v>2</v>
      </c>
      <c r="E2360">
        <v>30</v>
      </c>
      <c r="F2360" s="1">
        <f t="shared" si="73"/>
        <v>45725</v>
      </c>
      <c r="G2360" s="1">
        <f>IF(TableRefills3[[#This Row],[prev_refill_days]]="","",TableRefills3[[#This Row],[prev_refill_days]]+TableRefills3[[#This Row],[quantity_days]])</f>
        <v>45755</v>
      </c>
      <c r="H2360">
        <f>IF(TableRefills3[[#This Row],[prev_refill_end]]="","",TableRefills3[[#This Row],[refill_date]]-TableRefills3[[#This Row],[prev_refill_end]])</f>
        <v>3</v>
      </c>
      <c r="I2360">
        <f>IF(TableRefills3[[#This Row],[gap_days]]="",0,IF(TableRefills3[[#This Row],[gap_days]]&gt;30,1,0))</f>
        <v>0</v>
      </c>
      <c r="J2360">
        <f>_xlfn.MAXIFS(TableRefills3[discountinuation_flag], TableRefills3[patient_id], A2360)</f>
        <v>0</v>
      </c>
      <c r="K2360" s="1">
        <f>_xlfn.MINIFS(C:C,A:A,TableRefills3[[#This Row],[patient_id]])</f>
        <v>45725</v>
      </c>
      <c r="L2360" s="1">
        <f>TableRefills3[[#This Row],[refill_date]]+TableRefills3[[#This Row],[quantity_days]]</f>
        <v>45788</v>
      </c>
    </row>
    <row r="2361" spans="1:12" x14ac:dyDescent="0.25">
      <c r="A2361" t="s">
        <v>528</v>
      </c>
      <c r="B2361" t="s">
        <v>3933</v>
      </c>
      <c r="C2361" s="1">
        <v>45786</v>
      </c>
      <c r="D2361" s="9">
        <f t="shared" si="72"/>
        <v>3</v>
      </c>
      <c r="E2361">
        <v>30</v>
      </c>
      <c r="F2361" s="1">
        <f t="shared" si="73"/>
        <v>45758</v>
      </c>
      <c r="G2361" s="1">
        <f>IF(TableRefills3[[#This Row],[prev_refill_days]]="","",TableRefills3[[#This Row],[prev_refill_days]]+TableRefills3[[#This Row],[quantity_days]])</f>
        <v>45788</v>
      </c>
      <c r="H2361">
        <f>IF(TableRefills3[[#This Row],[prev_refill_end]]="","",TableRefills3[[#This Row],[refill_date]]-TableRefills3[[#This Row],[prev_refill_end]])</f>
        <v>-2</v>
      </c>
      <c r="I2361">
        <f>IF(TableRefills3[[#This Row],[gap_days]]="",0,IF(TableRefills3[[#This Row],[gap_days]]&gt;30,1,0))</f>
        <v>0</v>
      </c>
      <c r="J2361">
        <f>_xlfn.MAXIFS(TableRefills3[discountinuation_flag], TableRefills3[patient_id], A2361)</f>
        <v>0</v>
      </c>
      <c r="K2361" s="1">
        <f>_xlfn.MINIFS(C:C,A:A,TableRefills3[[#This Row],[patient_id]])</f>
        <v>45725</v>
      </c>
      <c r="L2361" s="1">
        <f>TableRefills3[[#This Row],[refill_date]]+TableRefills3[[#This Row],[quantity_days]]</f>
        <v>45816</v>
      </c>
    </row>
    <row r="2362" spans="1:12" x14ac:dyDescent="0.25">
      <c r="A2362" t="s">
        <v>529</v>
      </c>
      <c r="B2362" t="s">
        <v>3937</v>
      </c>
      <c r="C2362" s="1">
        <v>45752</v>
      </c>
      <c r="D2362" s="9">
        <f t="shared" si="72"/>
        <v>1</v>
      </c>
      <c r="E2362">
        <v>28</v>
      </c>
      <c r="F2362" s="1" t="str">
        <f t="shared" si="73"/>
        <v/>
      </c>
      <c r="G2362" s="1" t="str">
        <f>IF(TableRefills3[[#This Row],[prev_refill_days]]="","",TableRefills3[[#This Row],[prev_refill_days]]+TableRefills3[[#This Row],[quantity_days]])</f>
        <v/>
      </c>
      <c r="H2362" t="str">
        <f>IF(TableRefills3[[#This Row],[prev_refill_end]]="","",TableRefills3[[#This Row],[refill_date]]-TableRefills3[[#This Row],[prev_refill_end]])</f>
        <v/>
      </c>
      <c r="I2362">
        <f>IF(TableRefills3[[#This Row],[gap_days]]="",0,IF(TableRefills3[[#This Row],[gap_days]]&gt;30,1,0))</f>
        <v>0</v>
      </c>
      <c r="J2362">
        <f>_xlfn.MAXIFS(TableRefills3[discountinuation_flag], TableRefills3[patient_id], A2362)</f>
        <v>0</v>
      </c>
      <c r="K2362" s="1">
        <f>_xlfn.MINIFS(C:C,A:A,TableRefills3[[#This Row],[patient_id]])</f>
        <v>45752</v>
      </c>
      <c r="L2362" s="1">
        <f>TableRefills3[[#This Row],[refill_date]]+TableRefills3[[#This Row],[quantity_days]]</f>
        <v>45780</v>
      </c>
    </row>
    <row r="2363" spans="1:12" x14ac:dyDescent="0.25">
      <c r="A2363" t="s">
        <v>529</v>
      </c>
      <c r="B2363" t="s">
        <v>3937</v>
      </c>
      <c r="C2363" s="1">
        <v>45778</v>
      </c>
      <c r="D2363" s="9">
        <f t="shared" si="72"/>
        <v>2</v>
      </c>
      <c r="E2363">
        <v>28</v>
      </c>
      <c r="F2363" s="1">
        <f t="shared" si="73"/>
        <v>45752</v>
      </c>
      <c r="G2363" s="1">
        <f>IF(TableRefills3[[#This Row],[prev_refill_days]]="","",TableRefills3[[#This Row],[prev_refill_days]]+TableRefills3[[#This Row],[quantity_days]])</f>
        <v>45780</v>
      </c>
      <c r="H2363">
        <f>IF(TableRefills3[[#This Row],[prev_refill_end]]="","",TableRefills3[[#This Row],[refill_date]]-TableRefills3[[#This Row],[prev_refill_end]])</f>
        <v>-2</v>
      </c>
      <c r="I2363">
        <f>IF(TableRefills3[[#This Row],[gap_days]]="",0,IF(TableRefills3[[#This Row],[gap_days]]&gt;30,1,0))</f>
        <v>0</v>
      </c>
      <c r="J2363">
        <f>_xlfn.MAXIFS(TableRefills3[discountinuation_flag], TableRefills3[patient_id], A2363)</f>
        <v>0</v>
      </c>
      <c r="K2363" s="1">
        <f>_xlfn.MINIFS(C:C,A:A,TableRefills3[[#This Row],[patient_id]])</f>
        <v>45752</v>
      </c>
      <c r="L2363" s="1">
        <f>TableRefills3[[#This Row],[refill_date]]+TableRefills3[[#This Row],[quantity_days]]</f>
        <v>45806</v>
      </c>
    </row>
    <row r="2364" spans="1:12" x14ac:dyDescent="0.25">
      <c r="A2364" t="s">
        <v>529</v>
      </c>
      <c r="B2364" t="s">
        <v>3937</v>
      </c>
      <c r="C2364" s="1">
        <v>45803</v>
      </c>
      <c r="D2364" s="9">
        <f t="shared" si="72"/>
        <v>3</v>
      </c>
      <c r="E2364">
        <v>28</v>
      </c>
      <c r="F2364" s="1">
        <f t="shared" si="73"/>
        <v>45778</v>
      </c>
      <c r="G2364" s="1">
        <f>IF(TableRefills3[[#This Row],[prev_refill_days]]="","",TableRefills3[[#This Row],[prev_refill_days]]+TableRefills3[[#This Row],[quantity_days]])</f>
        <v>45806</v>
      </c>
      <c r="H2364">
        <f>IF(TableRefills3[[#This Row],[prev_refill_end]]="","",TableRefills3[[#This Row],[refill_date]]-TableRefills3[[#This Row],[prev_refill_end]])</f>
        <v>-3</v>
      </c>
      <c r="I2364">
        <f>IF(TableRefills3[[#This Row],[gap_days]]="",0,IF(TableRefills3[[#This Row],[gap_days]]&gt;30,1,0))</f>
        <v>0</v>
      </c>
      <c r="J2364">
        <f>_xlfn.MAXIFS(TableRefills3[discountinuation_flag], TableRefills3[patient_id], A2364)</f>
        <v>0</v>
      </c>
      <c r="K2364" s="1">
        <f>_xlfn.MINIFS(C:C,A:A,TableRefills3[[#This Row],[patient_id]])</f>
        <v>45752</v>
      </c>
      <c r="L2364" s="1">
        <f>TableRefills3[[#This Row],[refill_date]]+TableRefills3[[#This Row],[quantity_days]]</f>
        <v>45831</v>
      </c>
    </row>
    <row r="2365" spans="1:12" x14ac:dyDescent="0.25">
      <c r="A2365" t="s">
        <v>529</v>
      </c>
      <c r="B2365" t="s">
        <v>3937</v>
      </c>
      <c r="C2365" s="1">
        <v>45834</v>
      </c>
      <c r="D2365" s="9">
        <f t="shared" si="72"/>
        <v>4</v>
      </c>
      <c r="E2365">
        <v>28</v>
      </c>
      <c r="F2365" s="1">
        <f t="shared" si="73"/>
        <v>45803</v>
      </c>
      <c r="G2365" s="1">
        <f>IF(TableRefills3[[#This Row],[prev_refill_days]]="","",TableRefills3[[#This Row],[prev_refill_days]]+TableRefills3[[#This Row],[quantity_days]])</f>
        <v>45831</v>
      </c>
      <c r="H2365">
        <f>IF(TableRefills3[[#This Row],[prev_refill_end]]="","",TableRefills3[[#This Row],[refill_date]]-TableRefills3[[#This Row],[prev_refill_end]])</f>
        <v>3</v>
      </c>
      <c r="I2365">
        <f>IF(TableRefills3[[#This Row],[gap_days]]="",0,IF(TableRefills3[[#This Row],[gap_days]]&gt;30,1,0))</f>
        <v>0</v>
      </c>
      <c r="J2365">
        <f>_xlfn.MAXIFS(TableRefills3[discountinuation_flag], TableRefills3[patient_id], A2365)</f>
        <v>0</v>
      </c>
      <c r="K2365" s="1">
        <f>_xlfn.MINIFS(C:C,A:A,TableRefills3[[#This Row],[patient_id]])</f>
        <v>45752</v>
      </c>
      <c r="L2365" s="1">
        <f>TableRefills3[[#This Row],[refill_date]]+TableRefills3[[#This Row],[quantity_days]]</f>
        <v>45862</v>
      </c>
    </row>
    <row r="2366" spans="1:12" x14ac:dyDescent="0.25">
      <c r="A2366" t="s">
        <v>529</v>
      </c>
      <c r="B2366" t="s">
        <v>3937</v>
      </c>
      <c r="C2366" s="1">
        <v>45862</v>
      </c>
      <c r="D2366" s="9">
        <f t="shared" si="72"/>
        <v>5</v>
      </c>
      <c r="E2366">
        <v>28</v>
      </c>
      <c r="F2366" s="1">
        <f t="shared" si="73"/>
        <v>45834</v>
      </c>
      <c r="G2366" s="1">
        <f>IF(TableRefills3[[#This Row],[prev_refill_days]]="","",TableRefills3[[#This Row],[prev_refill_days]]+TableRefills3[[#This Row],[quantity_days]])</f>
        <v>45862</v>
      </c>
      <c r="H2366">
        <f>IF(TableRefills3[[#This Row],[prev_refill_end]]="","",TableRefills3[[#This Row],[refill_date]]-TableRefills3[[#This Row],[prev_refill_end]])</f>
        <v>0</v>
      </c>
      <c r="I2366">
        <f>IF(TableRefills3[[#This Row],[gap_days]]="",0,IF(TableRefills3[[#This Row],[gap_days]]&gt;30,1,0))</f>
        <v>0</v>
      </c>
      <c r="J2366">
        <f>_xlfn.MAXIFS(TableRefills3[discountinuation_flag], TableRefills3[patient_id], A2366)</f>
        <v>0</v>
      </c>
      <c r="K2366" s="1">
        <f>_xlfn.MINIFS(C:C,A:A,TableRefills3[[#This Row],[patient_id]])</f>
        <v>45752</v>
      </c>
      <c r="L2366" s="1">
        <f>TableRefills3[[#This Row],[refill_date]]+TableRefills3[[#This Row],[quantity_days]]</f>
        <v>45890</v>
      </c>
    </row>
    <row r="2367" spans="1:12" x14ac:dyDescent="0.25">
      <c r="A2367" t="s">
        <v>529</v>
      </c>
      <c r="B2367" t="s">
        <v>3937</v>
      </c>
      <c r="C2367" s="1">
        <v>45887</v>
      </c>
      <c r="D2367" s="9">
        <f t="shared" si="72"/>
        <v>6</v>
      </c>
      <c r="E2367">
        <v>28</v>
      </c>
      <c r="F2367" s="1">
        <f t="shared" si="73"/>
        <v>45862</v>
      </c>
      <c r="G2367" s="1">
        <f>IF(TableRefills3[[#This Row],[prev_refill_days]]="","",TableRefills3[[#This Row],[prev_refill_days]]+TableRefills3[[#This Row],[quantity_days]])</f>
        <v>45890</v>
      </c>
      <c r="H2367">
        <f>IF(TableRefills3[[#This Row],[prev_refill_end]]="","",TableRefills3[[#This Row],[refill_date]]-TableRefills3[[#This Row],[prev_refill_end]])</f>
        <v>-3</v>
      </c>
      <c r="I2367">
        <f>IF(TableRefills3[[#This Row],[gap_days]]="",0,IF(TableRefills3[[#This Row],[gap_days]]&gt;30,1,0))</f>
        <v>0</v>
      </c>
      <c r="J2367">
        <f>_xlfn.MAXIFS(TableRefills3[discountinuation_flag], TableRefills3[patient_id], A2367)</f>
        <v>0</v>
      </c>
      <c r="K2367" s="1">
        <f>_xlfn.MINIFS(C:C,A:A,TableRefills3[[#This Row],[patient_id]])</f>
        <v>45752</v>
      </c>
      <c r="L2367" s="1">
        <f>TableRefills3[[#This Row],[refill_date]]+TableRefills3[[#This Row],[quantity_days]]</f>
        <v>45915</v>
      </c>
    </row>
    <row r="2368" spans="1:12" x14ac:dyDescent="0.25">
      <c r="A2368" t="s">
        <v>530</v>
      </c>
      <c r="B2368" t="s">
        <v>3944</v>
      </c>
      <c r="C2368" s="1">
        <v>45813</v>
      </c>
      <c r="D2368" s="9">
        <f t="shared" si="72"/>
        <v>1</v>
      </c>
      <c r="E2368">
        <v>21</v>
      </c>
      <c r="F2368" s="1" t="str">
        <f t="shared" si="73"/>
        <v/>
      </c>
      <c r="G2368" s="1" t="str">
        <f>IF(TableRefills3[[#This Row],[prev_refill_days]]="","",TableRefills3[[#This Row],[prev_refill_days]]+TableRefills3[[#This Row],[quantity_days]])</f>
        <v/>
      </c>
      <c r="H2368" t="str">
        <f>IF(TableRefills3[[#This Row],[prev_refill_end]]="","",TableRefills3[[#This Row],[refill_date]]-TableRefills3[[#This Row],[prev_refill_end]])</f>
        <v/>
      </c>
      <c r="I2368">
        <f>IF(TableRefills3[[#This Row],[gap_days]]="",0,IF(TableRefills3[[#This Row],[gap_days]]&gt;30,1,0))</f>
        <v>0</v>
      </c>
      <c r="J2368">
        <f>_xlfn.MAXIFS(TableRefills3[discountinuation_flag], TableRefills3[patient_id], A2368)</f>
        <v>0</v>
      </c>
      <c r="K2368" s="1">
        <f>_xlfn.MINIFS(C:C,A:A,TableRefills3[[#This Row],[patient_id]])</f>
        <v>45813</v>
      </c>
      <c r="L2368" s="1">
        <f>TableRefills3[[#This Row],[refill_date]]+TableRefills3[[#This Row],[quantity_days]]</f>
        <v>45834</v>
      </c>
    </row>
    <row r="2369" spans="1:12" x14ac:dyDescent="0.25">
      <c r="A2369" t="s">
        <v>530</v>
      </c>
      <c r="B2369" t="s">
        <v>3944</v>
      </c>
      <c r="C2369" s="1">
        <v>45836</v>
      </c>
      <c r="D2369" s="9">
        <f t="shared" si="72"/>
        <v>2</v>
      </c>
      <c r="E2369">
        <v>21</v>
      </c>
      <c r="F2369" s="1">
        <f t="shared" si="73"/>
        <v>45813</v>
      </c>
      <c r="G2369" s="1">
        <f>IF(TableRefills3[[#This Row],[prev_refill_days]]="","",TableRefills3[[#This Row],[prev_refill_days]]+TableRefills3[[#This Row],[quantity_days]])</f>
        <v>45834</v>
      </c>
      <c r="H2369">
        <f>IF(TableRefills3[[#This Row],[prev_refill_end]]="","",TableRefills3[[#This Row],[refill_date]]-TableRefills3[[#This Row],[prev_refill_end]])</f>
        <v>2</v>
      </c>
      <c r="I2369">
        <f>IF(TableRefills3[[#This Row],[gap_days]]="",0,IF(TableRefills3[[#This Row],[gap_days]]&gt;30,1,0))</f>
        <v>0</v>
      </c>
      <c r="J2369">
        <f>_xlfn.MAXIFS(TableRefills3[discountinuation_flag], TableRefills3[patient_id], A2369)</f>
        <v>0</v>
      </c>
      <c r="K2369" s="1">
        <f>_xlfn.MINIFS(C:C,A:A,TableRefills3[[#This Row],[patient_id]])</f>
        <v>45813</v>
      </c>
      <c r="L2369" s="1">
        <f>TableRefills3[[#This Row],[refill_date]]+TableRefills3[[#This Row],[quantity_days]]</f>
        <v>45857</v>
      </c>
    </row>
    <row r="2370" spans="1:12" x14ac:dyDescent="0.25">
      <c r="A2370" t="s">
        <v>530</v>
      </c>
      <c r="B2370" t="s">
        <v>3944</v>
      </c>
      <c r="C2370" s="1">
        <v>45856</v>
      </c>
      <c r="D2370" s="9">
        <f t="shared" ref="D2370:D2433" si="74">IF(A2370=A2369, D2369+1, 1)</f>
        <v>3</v>
      </c>
      <c r="E2370">
        <v>21</v>
      </c>
      <c r="F2370" s="1">
        <f t="shared" ref="F2370:F2433" si="75">IF(A2369=A2370,C2369,"")</f>
        <v>45836</v>
      </c>
      <c r="G2370" s="1">
        <f>IF(TableRefills3[[#This Row],[prev_refill_days]]="","",TableRefills3[[#This Row],[prev_refill_days]]+TableRefills3[[#This Row],[quantity_days]])</f>
        <v>45857</v>
      </c>
      <c r="H2370">
        <f>IF(TableRefills3[[#This Row],[prev_refill_end]]="","",TableRefills3[[#This Row],[refill_date]]-TableRefills3[[#This Row],[prev_refill_end]])</f>
        <v>-1</v>
      </c>
      <c r="I2370">
        <f>IF(TableRefills3[[#This Row],[gap_days]]="",0,IF(TableRefills3[[#This Row],[gap_days]]&gt;30,1,0))</f>
        <v>0</v>
      </c>
      <c r="J2370">
        <f>_xlfn.MAXIFS(TableRefills3[discountinuation_flag], TableRefills3[patient_id], A2370)</f>
        <v>0</v>
      </c>
      <c r="K2370" s="1">
        <f>_xlfn.MINIFS(C:C,A:A,TableRefills3[[#This Row],[patient_id]])</f>
        <v>45813</v>
      </c>
      <c r="L2370" s="1">
        <f>TableRefills3[[#This Row],[refill_date]]+TableRefills3[[#This Row],[quantity_days]]</f>
        <v>45877</v>
      </c>
    </row>
    <row r="2371" spans="1:12" x14ac:dyDescent="0.25">
      <c r="A2371" t="s">
        <v>530</v>
      </c>
      <c r="B2371" t="s">
        <v>3944</v>
      </c>
      <c r="C2371" s="1">
        <v>45879</v>
      </c>
      <c r="D2371" s="9">
        <f t="shared" si="74"/>
        <v>4</v>
      </c>
      <c r="E2371">
        <v>21</v>
      </c>
      <c r="F2371" s="1">
        <f t="shared" si="75"/>
        <v>45856</v>
      </c>
      <c r="G2371" s="1">
        <f>IF(TableRefills3[[#This Row],[prev_refill_days]]="","",TableRefills3[[#This Row],[prev_refill_days]]+TableRefills3[[#This Row],[quantity_days]])</f>
        <v>45877</v>
      </c>
      <c r="H2371">
        <f>IF(TableRefills3[[#This Row],[prev_refill_end]]="","",TableRefills3[[#This Row],[refill_date]]-TableRefills3[[#This Row],[prev_refill_end]])</f>
        <v>2</v>
      </c>
      <c r="I2371">
        <f>IF(TableRefills3[[#This Row],[gap_days]]="",0,IF(TableRefills3[[#This Row],[gap_days]]&gt;30,1,0))</f>
        <v>0</v>
      </c>
      <c r="J2371">
        <f>_xlfn.MAXIFS(TableRefills3[discountinuation_flag], TableRefills3[patient_id], A2371)</f>
        <v>0</v>
      </c>
      <c r="K2371" s="1">
        <f>_xlfn.MINIFS(C:C,A:A,TableRefills3[[#This Row],[patient_id]])</f>
        <v>45813</v>
      </c>
      <c r="L2371" s="1">
        <f>TableRefills3[[#This Row],[refill_date]]+TableRefills3[[#This Row],[quantity_days]]</f>
        <v>45900</v>
      </c>
    </row>
    <row r="2372" spans="1:12" x14ac:dyDescent="0.25">
      <c r="A2372" t="s">
        <v>530</v>
      </c>
      <c r="B2372" t="s">
        <v>3944</v>
      </c>
      <c r="C2372" s="1">
        <v>45897</v>
      </c>
      <c r="D2372" s="9">
        <f t="shared" si="74"/>
        <v>5</v>
      </c>
      <c r="E2372">
        <v>21</v>
      </c>
      <c r="F2372" s="1">
        <f t="shared" si="75"/>
        <v>45879</v>
      </c>
      <c r="G2372" s="1">
        <f>IF(TableRefills3[[#This Row],[prev_refill_days]]="","",TableRefills3[[#This Row],[prev_refill_days]]+TableRefills3[[#This Row],[quantity_days]])</f>
        <v>45900</v>
      </c>
      <c r="H2372">
        <f>IF(TableRefills3[[#This Row],[prev_refill_end]]="","",TableRefills3[[#This Row],[refill_date]]-TableRefills3[[#This Row],[prev_refill_end]])</f>
        <v>-3</v>
      </c>
      <c r="I2372">
        <f>IF(TableRefills3[[#This Row],[gap_days]]="",0,IF(TableRefills3[[#This Row],[gap_days]]&gt;30,1,0))</f>
        <v>0</v>
      </c>
      <c r="J2372">
        <f>_xlfn.MAXIFS(TableRefills3[discountinuation_flag], TableRefills3[patient_id], A2372)</f>
        <v>0</v>
      </c>
      <c r="K2372" s="1">
        <f>_xlfn.MINIFS(C:C,A:A,TableRefills3[[#This Row],[patient_id]])</f>
        <v>45813</v>
      </c>
      <c r="L2372" s="1">
        <f>TableRefills3[[#This Row],[refill_date]]+TableRefills3[[#This Row],[quantity_days]]</f>
        <v>45918</v>
      </c>
    </row>
    <row r="2373" spans="1:12" x14ac:dyDescent="0.25">
      <c r="A2373" t="s">
        <v>531</v>
      </c>
      <c r="B2373" t="s">
        <v>3950</v>
      </c>
      <c r="C2373" s="1">
        <v>45756</v>
      </c>
      <c r="D2373" s="9">
        <f t="shared" si="74"/>
        <v>1</v>
      </c>
      <c r="E2373">
        <v>21</v>
      </c>
      <c r="F2373" s="1" t="str">
        <f t="shared" si="75"/>
        <v/>
      </c>
      <c r="G2373" s="1" t="str">
        <f>IF(TableRefills3[[#This Row],[prev_refill_days]]="","",TableRefills3[[#This Row],[prev_refill_days]]+TableRefills3[[#This Row],[quantity_days]])</f>
        <v/>
      </c>
      <c r="H2373" t="str">
        <f>IF(TableRefills3[[#This Row],[prev_refill_end]]="","",TableRefills3[[#This Row],[refill_date]]-TableRefills3[[#This Row],[prev_refill_end]])</f>
        <v/>
      </c>
      <c r="I2373">
        <f>IF(TableRefills3[[#This Row],[gap_days]]="",0,IF(TableRefills3[[#This Row],[gap_days]]&gt;30,1,0))</f>
        <v>0</v>
      </c>
      <c r="J2373">
        <f>_xlfn.MAXIFS(TableRefills3[discountinuation_flag], TableRefills3[patient_id], A2373)</f>
        <v>0</v>
      </c>
      <c r="K2373" s="1">
        <f>_xlfn.MINIFS(C:C,A:A,TableRefills3[[#This Row],[patient_id]])</f>
        <v>45756</v>
      </c>
      <c r="L2373" s="1">
        <f>TableRefills3[[#This Row],[refill_date]]+TableRefills3[[#This Row],[quantity_days]]</f>
        <v>45777</v>
      </c>
    </row>
    <row r="2374" spans="1:12" x14ac:dyDescent="0.25">
      <c r="A2374" t="s">
        <v>531</v>
      </c>
      <c r="B2374" t="s">
        <v>3950</v>
      </c>
      <c r="C2374" s="1">
        <v>45780</v>
      </c>
      <c r="D2374" s="9">
        <f t="shared" si="74"/>
        <v>2</v>
      </c>
      <c r="E2374">
        <v>21</v>
      </c>
      <c r="F2374" s="1">
        <f t="shared" si="75"/>
        <v>45756</v>
      </c>
      <c r="G2374" s="1">
        <f>IF(TableRefills3[[#This Row],[prev_refill_days]]="","",TableRefills3[[#This Row],[prev_refill_days]]+TableRefills3[[#This Row],[quantity_days]])</f>
        <v>45777</v>
      </c>
      <c r="H2374">
        <f>IF(TableRefills3[[#This Row],[prev_refill_end]]="","",TableRefills3[[#This Row],[refill_date]]-TableRefills3[[#This Row],[prev_refill_end]])</f>
        <v>3</v>
      </c>
      <c r="I2374">
        <f>IF(TableRefills3[[#This Row],[gap_days]]="",0,IF(TableRefills3[[#This Row],[gap_days]]&gt;30,1,0))</f>
        <v>0</v>
      </c>
      <c r="J2374">
        <f>_xlfn.MAXIFS(TableRefills3[discountinuation_flag], TableRefills3[patient_id], A2374)</f>
        <v>0</v>
      </c>
      <c r="K2374" s="1">
        <f>_xlfn.MINIFS(C:C,A:A,TableRefills3[[#This Row],[patient_id]])</f>
        <v>45756</v>
      </c>
      <c r="L2374" s="1">
        <f>TableRefills3[[#This Row],[refill_date]]+TableRefills3[[#This Row],[quantity_days]]</f>
        <v>45801</v>
      </c>
    </row>
    <row r="2375" spans="1:12" x14ac:dyDescent="0.25">
      <c r="A2375" t="s">
        <v>531</v>
      </c>
      <c r="B2375" t="s">
        <v>3950</v>
      </c>
      <c r="C2375" s="1">
        <v>45804</v>
      </c>
      <c r="D2375" s="9">
        <f t="shared" si="74"/>
        <v>3</v>
      </c>
      <c r="E2375">
        <v>21</v>
      </c>
      <c r="F2375" s="1">
        <f t="shared" si="75"/>
        <v>45780</v>
      </c>
      <c r="G2375" s="1">
        <f>IF(TableRefills3[[#This Row],[prev_refill_days]]="","",TableRefills3[[#This Row],[prev_refill_days]]+TableRefills3[[#This Row],[quantity_days]])</f>
        <v>45801</v>
      </c>
      <c r="H2375">
        <f>IF(TableRefills3[[#This Row],[prev_refill_end]]="","",TableRefills3[[#This Row],[refill_date]]-TableRefills3[[#This Row],[prev_refill_end]])</f>
        <v>3</v>
      </c>
      <c r="I2375">
        <f>IF(TableRefills3[[#This Row],[gap_days]]="",0,IF(TableRefills3[[#This Row],[gap_days]]&gt;30,1,0))</f>
        <v>0</v>
      </c>
      <c r="J2375">
        <f>_xlfn.MAXIFS(TableRefills3[discountinuation_flag], TableRefills3[patient_id], A2375)</f>
        <v>0</v>
      </c>
      <c r="K2375" s="1">
        <f>_xlfn.MINIFS(C:C,A:A,TableRefills3[[#This Row],[patient_id]])</f>
        <v>45756</v>
      </c>
      <c r="L2375" s="1">
        <f>TableRefills3[[#This Row],[refill_date]]+TableRefills3[[#This Row],[quantity_days]]</f>
        <v>45825</v>
      </c>
    </row>
    <row r="2376" spans="1:12" x14ac:dyDescent="0.25">
      <c r="A2376" t="s">
        <v>532</v>
      </c>
      <c r="B2376" t="s">
        <v>3954</v>
      </c>
      <c r="C2376" s="1">
        <v>45815</v>
      </c>
      <c r="D2376" s="9">
        <f t="shared" si="74"/>
        <v>1</v>
      </c>
      <c r="E2376">
        <v>30</v>
      </c>
      <c r="F2376" s="1" t="str">
        <f t="shared" si="75"/>
        <v/>
      </c>
      <c r="G2376" s="1" t="str">
        <f>IF(TableRefills3[[#This Row],[prev_refill_days]]="","",TableRefills3[[#This Row],[prev_refill_days]]+TableRefills3[[#This Row],[quantity_days]])</f>
        <v/>
      </c>
      <c r="H2376" t="str">
        <f>IF(TableRefills3[[#This Row],[prev_refill_end]]="","",TableRefills3[[#This Row],[refill_date]]-TableRefills3[[#This Row],[prev_refill_end]])</f>
        <v/>
      </c>
      <c r="I2376">
        <f>IF(TableRefills3[[#This Row],[gap_days]]="",0,IF(TableRefills3[[#This Row],[gap_days]]&gt;30,1,0))</f>
        <v>0</v>
      </c>
      <c r="J2376">
        <f>_xlfn.MAXIFS(TableRefills3[discountinuation_flag], TableRefills3[patient_id], A2376)</f>
        <v>0</v>
      </c>
      <c r="K2376" s="1">
        <f>_xlfn.MINIFS(C:C,A:A,TableRefills3[[#This Row],[patient_id]])</f>
        <v>45815</v>
      </c>
      <c r="L2376" s="1">
        <f>TableRefills3[[#This Row],[refill_date]]+TableRefills3[[#This Row],[quantity_days]]</f>
        <v>45845</v>
      </c>
    </row>
    <row r="2377" spans="1:12" x14ac:dyDescent="0.25">
      <c r="A2377" t="s">
        <v>532</v>
      </c>
      <c r="B2377" t="s">
        <v>3954</v>
      </c>
      <c r="C2377" s="1">
        <v>45843</v>
      </c>
      <c r="D2377" s="9">
        <f t="shared" si="74"/>
        <v>2</v>
      </c>
      <c r="E2377">
        <v>30</v>
      </c>
      <c r="F2377" s="1">
        <f t="shared" si="75"/>
        <v>45815</v>
      </c>
      <c r="G2377" s="1">
        <f>IF(TableRefills3[[#This Row],[prev_refill_days]]="","",TableRefills3[[#This Row],[prev_refill_days]]+TableRefills3[[#This Row],[quantity_days]])</f>
        <v>45845</v>
      </c>
      <c r="H2377">
        <f>IF(TableRefills3[[#This Row],[prev_refill_end]]="","",TableRefills3[[#This Row],[refill_date]]-TableRefills3[[#This Row],[prev_refill_end]])</f>
        <v>-2</v>
      </c>
      <c r="I2377">
        <f>IF(TableRefills3[[#This Row],[gap_days]]="",0,IF(TableRefills3[[#This Row],[gap_days]]&gt;30,1,0))</f>
        <v>0</v>
      </c>
      <c r="J2377">
        <f>_xlfn.MAXIFS(TableRefills3[discountinuation_flag], TableRefills3[patient_id], A2377)</f>
        <v>0</v>
      </c>
      <c r="K2377" s="1">
        <f>_xlfn.MINIFS(C:C,A:A,TableRefills3[[#This Row],[patient_id]])</f>
        <v>45815</v>
      </c>
      <c r="L2377" s="1">
        <f>TableRefills3[[#This Row],[refill_date]]+TableRefills3[[#This Row],[quantity_days]]</f>
        <v>45873</v>
      </c>
    </row>
    <row r="2378" spans="1:12" x14ac:dyDescent="0.25">
      <c r="A2378" t="s">
        <v>532</v>
      </c>
      <c r="B2378" t="s">
        <v>3954</v>
      </c>
      <c r="C2378" s="1">
        <v>45871</v>
      </c>
      <c r="D2378" s="9">
        <f t="shared" si="74"/>
        <v>3</v>
      </c>
      <c r="E2378">
        <v>30</v>
      </c>
      <c r="F2378" s="1">
        <f t="shared" si="75"/>
        <v>45843</v>
      </c>
      <c r="G2378" s="1">
        <f>IF(TableRefills3[[#This Row],[prev_refill_days]]="","",TableRefills3[[#This Row],[prev_refill_days]]+TableRefills3[[#This Row],[quantity_days]])</f>
        <v>45873</v>
      </c>
      <c r="H2378">
        <f>IF(TableRefills3[[#This Row],[prev_refill_end]]="","",TableRefills3[[#This Row],[refill_date]]-TableRefills3[[#This Row],[prev_refill_end]])</f>
        <v>-2</v>
      </c>
      <c r="I2378">
        <f>IF(TableRefills3[[#This Row],[gap_days]]="",0,IF(TableRefills3[[#This Row],[gap_days]]&gt;30,1,0))</f>
        <v>0</v>
      </c>
      <c r="J2378">
        <f>_xlfn.MAXIFS(TableRefills3[discountinuation_flag], TableRefills3[patient_id], A2378)</f>
        <v>0</v>
      </c>
      <c r="K2378" s="1">
        <f>_xlfn.MINIFS(C:C,A:A,TableRefills3[[#This Row],[patient_id]])</f>
        <v>45815</v>
      </c>
      <c r="L2378" s="1">
        <f>TableRefills3[[#This Row],[refill_date]]+TableRefills3[[#This Row],[quantity_days]]</f>
        <v>45901</v>
      </c>
    </row>
    <row r="2379" spans="1:12" x14ac:dyDescent="0.25">
      <c r="A2379" t="s">
        <v>532</v>
      </c>
      <c r="B2379" t="s">
        <v>3954</v>
      </c>
      <c r="C2379" s="1">
        <v>45899</v>
      </c>
      <c r="D2379" s="9">
        <f t="shared" si="74"/>
        <v>4</v>
      </c>
      <c r="E2379">
        <v>30</v>
      </c>
      <c r="F2379" s="1">
        <f t="shared" si="75"/>
        <v>45871</v>
      </c>
      <c r="G2379" s="1">
        <f>IF(TableRefills3[[#This Row],[prev_refill_days]]="","",TableRefills3[[#This Row],[prev_refill_days]]+TableRefills3[[#This Row],[quantity_days]])</f>
        <v>45901</v>
      </c>
      <c r="H2379">
        <f>IF(TableRefills3[[#This Row],[prev_refill_end]]="","",TableRefills3[[#This Row],[refill_date]]-TableRefills3[[#This Row],[prev_refill_end]])</f>
        <v>-2</v>
      </c>
      <c r="I2379">
        <f>IF(TableRefills3[[#This Row],[gap_days]]="",0,IF(TableRefills3[[#This Row],[gap_days]]&gt;30,1,0))</f>
        <v>0</v>
      </c>
      <c r="J2379">
        <f>_xlfn.MAXIFS(TableRefills3[discountinuation_flag], TableRefills3[patient_id], A2379)</f>
        <v>0</v>
      </c>
      <c r="K2379" s="1">
        <f>_xlfn.MINIFS(C:C,A:A,TableRefills3[[#This Row],[patient_id]])</f>
        <v>45815</v>
      </c>
      <c r="L2379" s="1">
        <f>TableRefills3[[#This Row],[refill_date]]+TableRefills3[[#This Row],[quantity_days]]</f>
        <v>45929</v>
      </c>
    </row>
    <row r="2380" spans="1:12" x14ac:dyDescent="0.25">
      <c r="A2380" t="s">
        <v>532</v>
      </c>
      <c r="B2380" t="s">
        <v>3954</v>
      </c>
      <c r="C2380" s="1">
        <v>45932</v>
      </c>
      <c r="D2380" s="9">
        <f t="shared" si="74"/>
        <v>5</v>
      </c>
      <c r="E2380">
        <v>30</v>
      </c>
      <c r="F2380" s="1">
        <f t="shared" si="75"/>
        <v>45899</v>
      </c>
      <c r="G2380" s="1">
        <f>IF(TableRefills3[[#This Row],[prev_refill_days]]="","",TableRefills3[[#This Row],[prev_refill_days]]+TableRefills3[[#This Row],[quantity_days]])</f>
        <v>45929</v>
      </c>
      <c r="H2380">
        <f>IF(TableRefills3[[#This Row],[prev_refill_end]]="","",TableRefills3[[#This Row],[refill_date]]-TableRefills3[[#This Row],[prev_refill_end]])</f>
        <v>3</v>
      </c>
      <c r="I2380">
        <f>IF(TableRefills3[[#This Row],[gap_days]]="",0,IF(TableRefills3[[#This Row],[gap_days]]&gt;30,1,0))</f>
        <v>0</v>
      </c>
      <c r="J2380">
        <f>_xlfn.MAXIFS(TableRefills3[discountinuation_flag], TableRefills3[patient_id], A2380)</f>
        <v>0</v>
      </c>
      <c r="K2380" s="1">
        <f>_xlfn.MINIFS(C:C,A:A,TableRefills3[[#This Row],[patient_id]])</f>
        <v>45815</v>
      </c>
      <c r="L2380" s="1">
        <f>TableRefills3[[#This Row],[refill_date]]+TableRefills3[[#This Row],[quantity_days]]</f>
        <v>45962</v>
      </c>
    </row>
    <row r="2381" spans="1:12" x14ac:dyDescent="0.25">
      <c r="A2381" t="s">
        <v>533</v>
      </c>
      <c r="B2381" t="s">
        <v>3960</v>
      </c>
      <c r="C2381" s="1">
        <v>45731</v>
      </c>
      <c r="D2381" s="9">
        <f t="shared" si="74"/>
        <v>1</v>
      </c>
      <c r="E2381">
        <v>30</v>
      </c>
      <c r="F2381" s="1" t="str">
        <f t="shared" si="75"/>
        <v/>
      </c>
      <c r="G2381" s="1" t="str">
        <f>IF(TableRefills3[[#This Row],[prev_refill_days]]="","",TableRefills3[[#This Row],[prev_refill_days]]+TableRefills3[[#This Row],[quantity_days]])</f>
        <v/>
      </c>
      <c r="H2381" t="str">
        <f>IF(TableRefills3[[#This Row],[prev_refill_end]]="","",TableRefills3[[#This Row],[refill_date]]-TableRefills3[[#This Row],[prev_refill_end]])</f>
        <v/>
      </c>
      <c r="I2381">
        <f>IF(TableRefills3[[#This Row],[gap_days]]="",0,IF(TableRefills3[[#This Row],[gap_days]]&gt;30,1,0))</f>
        <v>0</v>
      </c>
      <c r="J2381">
        <f>_xlfn.MAXIFS(TableRefills3[discountinuation_flag], TableRefills3[patient_id], A2381)</f>
        <v>0</v>
      </c>
      <c r="K2381" s="1">
        <f>_xlfn.MINIFS(C:C,A:A,TableRefills3[[#This Row],[patient_id]])</f>
        <v>45731</v>
      </c>
      <c r="L2381" s="1">
        <f>TableRefills3[[#This Row],[refill_date]]+TableRefills3[[#This Row],[quantity_days]]</f>
        <v>45761</v>
      </c>
    </row>
    <row r="2382" spans="1:12" x14ac:dyDescent="0.25">
      <c r="A2382" t="s">
        <v>533</v>
      </c>
      <c r="B2382" t="s">
        <v>3960</v>
      </c>
      <c r="C2382" s="1">
        <v>45763</v>
      </c>
      <c r="D2382" s="9">
        <f t="shared" si="74"/>
        <v>2</v>
      </c>
      <c r="E2382">
        <v>30</v>
      </c>
      <c r="F2382" s="1">
        <f t="shared" si="75"/>
        <v>45731</v>
      </c>
      <c r="G2382" s="1">
        <f>IF(TableRefills3[[#This Row],[prev_refill_days]]="","",TableRefills3[[#This Row],[prev_refill_days]]+TableRefills3[[#This Row],[quantity_days]])</f>
        <v>45761</v>
      </c>
      <c r="H2382">
        <f>IF(TableRefills3[[#This Row],[prev_refill_end]]="","",TableRefills3[[#This Row],[refill_date]]-TableRefills3[[#This Row],[prev_refill_end]])</f>
        <v>2</v>
      </c>
      <c r="I2382">
        <f>IF(TableRefills3[[#This Row],[gap_days]]="",0,IF(TableRefills3[[#This Row],[gap_days]]&gt;30,1,0))</f>
        <v>0</v>
      </c>
      <c r="J2382">
        <f>_xlfn.MAXIFS(TableRefills3[discountinuation_flag], TableRefills3[patient_id], A2382)</f>
        <v>0</v>
      </c>
      <c r="K2382" s="1">
        <f>_xlfn.MINIFS(C:C,A:A,TableRefills3[[#This Row],[patient_id]])</f>
        <v>45731</v>
      </c>
      <c r="L2382" s="1">
        <f>TableRefills3[[#This Row],[refill_date]]+TableRefills3[[#This Row],[quantity_days]]</f>
        <v>45793</v>
      </c>
    </row>
    <row r="2383" spans="1:12" x14ac:dyDescent="0.25">
      <c r="A2383" t="s">
        <v>533</v>
      </c>
      <c r="B2383" t="s">
        <v>3960</v>
      </c>
      <c r="C2383" s="1">
        <v>45795</v>
      </c>
      <c r="D2383" s="9">
        <f t="shared" si="74"/>
        <v>3</v>
      </c>
      <c r="E2383">
        <v>30</v>
      </c>
      <c r="F2383" s="1">
        <f t="shared" si="75"/>
        <v>45763</v>
      </c>
      <c r="G2383" s="1">
        <f>IF(TableRefills3[[#This Row],[prev_refill_days]]="","",TableRefills3[[#This Row],[prev_refill_days]]+TableRefills3[[#This Row],[quantity_days]])</f>
        <v>45793</v>
      </c>
      <c r="H2383">
        <f>IF(TableRefills3[[#This Row],[prev_refill_end]]="","",TableRefills3[[#This Row],[refill_date]]-TableRefills3[[#This Row],[prev_refill_end]])</f>
        <v>2</v>
      </c>
      <c r="I2383">
        <f>IF(TableRefills3[[#This Row],[gap_days]]="",0,IF(TableRefills3[[#This Row],[gap_days]]&gt;30,1,0))</f>
        <v>0</v>
      </c>
      <c r="J2383">
        <f>_xlfn.MAXIFS(TableRefills3[discountinuation_flag], TableRefills3[patient_id], A2383)</f>
        <v>0</v>
      </c>
      <c r="K2383" s="1">
        <f>_xlfn.MINIFS(C:C,A:A,TableRefills3[[#This Row],[patient_id]])</f>
        <v>45731</v>
      </c>
      <c r="L2383" s="1">
        <f>TableRefills3[[#This Row],[refill_date]]+TableRefills3[[#This Row],[quantity_days]]</f>
        <v>45825</v>
      </c>
    </row>
    <row r="2384" spans="1:12" x14ac:dyDescent="0.25">
      <c r="A2384" t="s">
        <v>533</v>
      </c>
      <c r="B2384" t="s">
        <v>3960</v>
      </c>
      <c r="C2384" s="1">
        <v>45825</v>
      </c>
      <c r="D2384" s="9">
        <f t="shared" si="74"/>
        <v>4</v>
      </c>
      <c r="E2384">
        <v>30</v>
      </c>
      <c r="F2384" s="1">
        <f t="shared" si="75"/>
        <v>45795</v>
      </c>
      <c r="G2384" s="1">
        <f>IF(TableRefills3[[#This Row],[prev_refill_days]]="","",TableRefills3[[#This Row],[prev_refill_days]]+TableRefills3[[#This Row],[quantity_days]])</f>
        <v>45825</v>
      </c>
      <c r="H2384">
        <f>IF(TableRefills3[[#This Row],[prev_refill_end]]="","",TableRefills3[[#This Row],[refill_date]]-TableRefills3[[#This Row],[prev_refill_end]])</f>
        <v>0</v>
      </c>
      <c r="I2384">
        <f>IF(TableRefills3[[#This Row],[gap_days]]="",0,IF(TableRefills3[[#This Row],[gap_days]]&gt;30,1,0))</f>
        <v>0</v>
      </c>
      <c r="J2384">
        <f>_xlfn.MAXIFS(TableRefills3[discountinuation_flag], TableRefills3[patient_id], A2384)</f>
        <v>0</v>
      </c>
      <c r="K2384" s="1">
        <f>_xlfn.MINIFS(C:C,A:A,TableRefills3[[#This Row],[patient_id]])</f>
        <v>45731</v>
      </c>
      <c r="L2384" s="1">
        <f>TableRefills3[[#This Row],[refill_date]]+TableRefills3[[#This Row],[quantity_days]]</f>
        <v>45855</v>
      </c>
    </row>
    <row r="2385" spans="1:12" x14ac:dyDescent="0.25">
      <c r="A2385" t="s">
        <v>533</v>
      </c>
      <c r="B2385" t="s">
        <v>3960</v>
      </c>
      <c r="C2385" s="1">
        <v>45856</v>
      </c>
      <c r="D2385" s="9">
        <f t="shared" si="74"/>
        <v>5</v>
      </c>
      <c r="E2385">
        <v>30</v>
      </c>
      <c r="F2385" s="1">
        <f t="shared" si="75"/>
        <v>45825</v>
      </c>
      <c r="G2385" s="1">
        <f>IF(TableRefills3[[#This Row],[prev_refill_days]]="","",TableRefills3[[#This Row],[prev_refill_days]]+TableRefills3[[#This Row],[quantity_days]])</f>
        <v>45855</v>
      </c>
      <c r="H2385">
        <f>IF(TableRefills3[[#This Row],[prev_refill_end]]="","",TableRefills3[[#This Row],[refill_date]]-TableRefills3[[#This Row],[prev_refill_end]])</f>
        <v>1</v>
      </c>
      <c r="I2385">
        <f>IF(TableRefills3[[#This Row],[gap_days]]="",0,IF(TableRefills3[[#This Row],[gap_days]]&gt;30,1,0))</f>
        <v>0</v>
      </c>
      <c r="J2385">
        <f>_xlfn.MAXIFS(TableRefills3[discountinuation_flag], TableRefills3[patient_id], A2385)</f>
        <v>0</v>
      </c>
      <c r="K2385" s="1">
        <f>_xlfn.MINIFS(C:C,A:A,TableRefills3[[#This Row],[patient_id]])</f>
        <v>45731</v>
      </c>
      <c r="L2385" s="1">
        <f>TableRefills3[[#This Row],[refill_date]]+TableRefills3[[#This Row],[quantity_days]]</f>
        <v>45886</v>
      </c>
    </row>
    <row r="2386" spans="1:12" x14ac:dyDescent="0.25">
      <c r="A2386" t="s">
        <v>533</v>
      </c>
      <c r="B2386" t="s">
        <v>3960</v>
      </c>
      <c r="C2386" s="1">
        <v>45886</v>
      </c>
      <c r="D2386" s="9">
        <f t="shared" si="74"/>
        <v>6</v>
      </c>
      <c r="E2386">
        <v>30</v>
      </c>
      <c r="F2386" s="1">
        <f t="shared" si="75"/>
        <v>45856</v>
      </c>
      <c r="G2386" s="1">
        <f>IF(TableRefills3[[#This Row],[prev_refill_days]]="","",TableRefills3[[#This Row],[prev_refill_days]]+TableRefills3[[#This Row],[quantity_days]])</f>
        <v>45886</v>
      </c>
      <c r="H2386">
        <f>IF(TableRefills3[[#This Row],[prev_refill_end]]="","",TableRefills3[[#This Row],[refill_date]]-TableRefills3[[#This Row],[prev_refill_end]])</f>
        <v>0</v>
      </c>
      <c r="I2386">
        <f>IF(TableRefills3[[#This Row],[gap_days]]="",0,IF(TableRefills3[[#This Row],[gap_days]]&gt;30,1,0))</f>
        <v>0</v>
      </c>
      <c r="J2386">
        <f>_xlfn.MAXIFS(TableRefills3[discountinuation_flag], TableRefills3[patient_id], A2386)</f>
        <v>0</v>
      </c>
      <c r="K2386" s="1">
        <f>_xlfn.MINIFS(C:C,A:A,TableRefills3[[#This Row],[patient_id]])</f>
        <v>45731</v>
      </c>
      <c r="L2386" s="1">
        <f>TableRefills3[[#This Row],[refill_date]]+TableRefills3[[#This Row],[quantity_days]]</f>
        <v>45916</v>
      </c>
    </row>
    <row r="2387" spans="1:12" x14ac:dyDescent="0.25">
      <c r="A2387" t="s">
        <v>534</v>
      </c>
      <c r="B2387" t="s">
        <v>3967</v>
      </c>
      <c r="C2387" s="1">
        <v>45702</v>
      </c>
      <c r="D2387" s="9">
        <f t="shared" si="74"/>
        <v>1</v>
      </c>
      <c r="E2387">
        <v>30</v>
      </c>
      <c r="F2387" s="1" t="str">
        <f t="shared" si="75"/>
        <v/>
      </c>
      <c r="G2387" s="1" t="str">
        <f>IF(TableRefills3[[#This Row],[prev_refill_days]]="","",TableRefills3[[#This Row],[prev_refill_days]]+TableRefills3[[#This Row],[quantity_days]])</f>
        <v/>
      </c>
      <c r="H2387" t="str">
        <f>IF(TableRefills3[[#This Row],[prev_refill_end]]="","",TableRefills3[[#This Row],[refill_date]]-TableRefills3[[#This Row],[prev_refill_end]])</f>
        <v/>
      </c>
      <c r="I2387">
        <f>IF(TableRefills3[[#This Row],[gap_days]]="",0,IF(TableRefills3[[#This Row],[gap_days]]&gt;30,1,0))</f>
        <v>0</v>
      </c>
      <c r="J2387">
        <f>_xlfn.MAXIFS(TableRefills3[discountinuation_flag], TableRefills3[patient_id], A2387)</f>
        <v>0</v>
      </c>
      <c r="K2387" s="1">
        <f>_xlfn.MINIFS(C:C,A:A,TableRefills3[[#This Row],[patient_id]])</f>
        <v>45702</v>
      </c>
      <c r="L2387" s="1">
        <f>TableRefills3[[#This Row],[refill_date]]+TableRefills3[[#This Row],[quantity_days]]</f>
        <v>45732</v>
      </c>
    </row>
    <row r="2388" spans="1:12" x14ac:dyDescent="0.25">
      <c r="A2388" t="s">
        <v>534</v>
      </c>
      <c r="B2388" t="s">
        <v>3967</v>
      </c>
      <c r="C2388" s="1">
        <v>45729</v>
      </c>
      <c r="D2388" s="9">
        <f t="shared" si="74"/>
        <v>2</v>
      </c>
      <c r="E2388">
        <v>30</v>
      </c>
      <c r="F2388" s="1">
        <f t="shared" si="75"/>
        <v>45702</v>
      </c>
      <c r="G2388" s="1">
        <f>IF(TableRefills3[[#This Row],[prev_refill_days]]="","",TableRefills3[[#This Row],[prev_refill_days]]+TableRefills3[[#This Row],[quantity_days]])</f>
        <v>45732</v>
      </c>
      <c r="H2388">
        <f>IF(TableRefills3[[#This Row],[prev_refill_end]]="","",TableRefills3[[#This Row],[refill_date]]-TableRefills3[[#This Row],[prev_refill_end]])</f>
        <v>-3</v>
      </c>
      <c r="I2388">
        <f>IF(TableRefills3[[#This Row],[gap_days]]="",0,IF(TableRefills3[[#This Row],[gap_days]]&gt;30,1,0))</f>
        <v>0</v>
      </c>
      <c r="J2388">
        <f>_xlfn.MAXIFS(TableRefills3[discountinuation_flag], TableRefills3[patient_id], A2388)</f>
        <v>0</v>
      </c>
      <c r="K2388" s="1">
        <f>_xlfn.MINIFS(C:C,A:A,TableRefills3[[#This Row],[patient_id]])</f>
        <v>45702</v>
      </c>
      <c r="L2388" s="1">
        <f>TableRefills3[[#This Row],[refill_date]]+TableRefills3[[#This Row],[quantity_days]]</f>
        <v>45759</v>
      </c>
    </row>
    <row r="2389" spans="1:12" x14ac:dyDescent="0.25">
      <c r="A2389" t="s">
        <v>534</v>
      </c>
      <c r="B2389" t="s">
        <v>3967</v>
      </c>
      <c r="C2389" s="1">
        <v>45762</v>
      </c>
      <c r="D2389" s="9">
        <f t="shared" si="74"/>
        <v>3</v>
      </c>
      <c r="E2389">
        <v>30</v>
      </c>
      <c r="F2389" s="1">
        <f t="shared" si="75"/>
        <v>45729</v>
      </c>
      <c r="G2389" s="1">
        <f>IF(TableRefills3[[#This Row],[prev_refill_days]]="","",TableRefills3[[#This Row],[prev_refill_days]]+TableRefills3[[#This Row],[quantity_days]])</f>
        <v>45759</v>
      </c>
      <c r="H2389">
        <f>IF(TableRefills3[[#This Row],[prev_refill_end]]="","",TableRefills3[[#This Row],[refill_date]]-TableRefills3[[#This Row],[prev_refill_end]])</f>
        <v>3</v>
      </c>
      <c r="I2389">
        <f>IF(TableRefills3[[#This Row],[gap_days]]="",0,IF(TableRefills3[[#This Row],[gap_days]]&gt;30,1,0))</f>
        <v>0</v>
      </c>
      <c r="J2389">
        <f>_xlfn.MAXIFS(TableRefills3[discountinuation_flag], TableRefills3[patient_id], A2389)</f>
        <v>0</v>
      </c>
      <c r="K2389" s="1">
        <f>_xlfn.MINIFS(C:C,A:A,TableRefills3[[#This Row],[patient_id]])</f>
        <v>45702</v>
      </c>
      <c r="L2389" s="1">
        <f>TableRefills3[[#This Row],[refill_date]]+TableRefills3[[#This Row],[quantity_days]]</f>
        <v>45792</v>
      </c>
    </row>
    <row r="2390" spans="1:12" x14ac:dyDescent="0.25">
      <c r="A2390" t="s">
        <v>534</v>
      </c>
      <c r="B2390" t="s">
        <v>3967</v>
      </c>
      <c r="C2390" s="1">
        <v>45795</v>
      </c>
      <c r="D2390" s="9">
        <f t="shared" si="74"/>
        <v>4</v>
      </c>
      <c r="E2390">
        <v>30</v>
      </c>
      <c r="F2390" s="1">
        <f t="shared" si="75"/>
        <v>45762</v>
      </c>
      <c r="G2390" s="1">
        <f>IF(TableRefills3[[#This Row],[prev_refill_days]]="","",TableRefills3[[#This Row],[prev_refill_days]]+TableRefills3[[#This Row],[quantity_days]])</f>
        <v>45792</v>
      </c>
      <c r="H2390">
        <f>IF(TableRefills3[[#This Row],[prev_refill_end]]="","",TableRefills3[[#This Row],[refill_date]]-TableRefills3[[#This Row],[prev_refill_end]])</f>
        <v>3</v>
      </c>
      <c r="I2390">
        <f>IF(TableRefills3[[#This Row],[gap_days]]="",0,IF(TableRefills3[[#This Row],[gap_days]]&gt;30,1,0))</f>
        <v>0</v>
      </c>
      <c r="J2390">
        <f>_xlfn.MAXIFS(TableRefills3[discountinuation_flag], TableRefills3[patient_id], A2390)</f>
        <v>0</v>
      </c>
      <c r="K2390" s="1">
        <f>_xlfn.MINIFS(C:C,A:A,TableRefills3[[#This Row],[patient_id]])</f>
        <v>45702</v>
      </c>
      <c r="L2390" s="1">
        <f>TableRefills3[[#This Row],[refill_date]]+TableRefills3[[#This Row],[quantity_days]]</f>
        <v>45825</v>
      </c>
    </row>
    <row r="2391" spans="1:12" x14ac:dyDescent="0.25">
      <c r="A2391" t="s">
        <v>535</v>
      </c>
      <c r="B2391" t="s">
        <v>3972</v>
      </c>
      <c r="C2391" s="1">
        <v>45770</v>
      </c>
      <c r="D2391" s="9">
        <f t="shared" si="74"/>
        <v>1</v>
      </c>
      <c r="E2391">
        <v>21</v>
      </c>
      <c r="F2391" s="1" t="str">
        <f t="shared" si="75"/>
        <v/>
      </c>
      <c r="G2391" s="1" t="str">
        <f>IF(TableRefills3[[#This Row],[prev_refill_days]]="","",TableRefills3[[#This Row],[prev_refill_days]]+TableRefills3[[#This Row],[quantity_days]])</f>
        <v/>
      </c>
      <c r="H2391" t="str">
        <f>IF(TableRefills3[[#This Row],[prev_refill_end]]="","",TableRefills3[[#This Row],[refill_date]]-TableRefills3[[#This Row],[prev_refill_end]])</f>
        <v/>
      </c>
      <c r="I2391">
        <f>IF(TableRefills3[[#This Row],[gap_days]]="",0,IF(TableRefills3[[#This Row],[gap_days]]&gt;30,1,0))</f>
        <v>0</v>
      </c>
      <c r="J2391">
        <f>_xlfn.MAXIFS(TableRefills3[discountinuation_flag], TableRefills3[patient_id], A2391)</f>
        <v>0</v>
      </c>
      <c r="K2391" s="1">
        <f>_xlfn.MINIFS(C:C,A:A,TableRefills3[[#This Row],[patient_id]])</f>
        <v>45770</v>
      </c>
      <c r="L2391" s="1">
        <f>TableRefills3[[#This Row],[refill_date]]+TableRefills3[[#This Row],[quantity_days]]</f>
        <v>45791</v>
      </c>
    </row>
    <row r="2392" spans="1:12" x14ac:dyDescent="0.25">
      <c r="A2392" t="s">
        <v>535</v>
      </c>
      <c r="B2392" t="s">
        <v>3972</v>
      </c>
      <c r="C2392" s="1">
        <v>45788</v>
      </c>
      <c r="D2392" s="9">
        <f t="shared" si="74"/>
        <v>2</v>
      </c>
      <c r="E2392">
        <v>21</v>
      </c>
      <c r="F2392" s="1">
        <f t="shared" si="75"/>
        <v>45770</v>
      </c>
      <c r="G2392" s="1">
        <f>IF(TableRefills3[[#This Row],[prev_refill_days]]="","",TableRefills3[[#This Row],[prev_refill_days]]+TableRefills3[[#This Row],[quantity_days]])</f>
        <v>45791</v>
      </c>
      <c r="H2392">
        <f>IF(TableRefills3[[#This Row],[prev_refill_end]]="","",TableRefills3[[#This Row],[refill_date]]-TableRefills3[[#This Row],[prev_refill_end]])</f>
        <v>-3</v>
      </c>
      <c r="I2392">
        <f>IF(TableRefills3[[#This Row],[gap_days]]="",0,IF(TableRefills3[[#This Row],[gap_days]]&gt;30,1,0))</f>
        <v>0</v>
      </c>
      <c r="J2392">
        <f>_xlfn.MAXIFS(TableRefills3[discountinuation_flag], TableRefills3[patient_id], A2392)</f>
        <v>0</v>
      </c>
      <c r="K2392" s="1">
        <f>_xlfn.MINIFS(C:C,A:A,TableRefills3[[#This Row],[patient_id]])</f>
        <v>45770</v>
      </c>
      <c r="L2392" s="1">
        <f>TableRefills3[[#This Row],[refill_date]]+TableRefills3[[#This Row],[quantity_days]]</f>
        <v>45809</v>
      </c>
    </row>
    <row r="2393" spans="1:12" x14ac:dyDescent="0.25">
      <c r="A2393" t="s">
        <v>535</v>
      </c>
      <c r="B2393" t="s">
        <v>3972</v>
      </c>
      <c r="C2393" s="1">
        <v>45806</v>
      </c>
      <c r="D2393" s="9">
        <f t="shared" si="74"/>
        <v>3</v>
      </c>
      <c r="E2393">
        <v>21</v>
      </c>
      <c r="F2393" s="1">
        <f t="shared" si="75"/>
        <v>45788</v>
      </c>
      <c r="G2393" s="1">
        <f>IF(TableRefills3[[#This Row],[prev_refill_days]]="","",TableRefills3[[#This Row],[prev_refill_days]]+TableRefills3[[#This Row],[quantity_days]])</f>
        <v>45809</v>
      </c>
      <c r="H2393">
        <f>IF(TableRefills3[[#This Row],[prev_refill_end]]="","",TableRefills3[[#This Row],[refill_date]]-TableRefills3[[#This Row],[prev_refill_end]])</f>
        <v>-3</v>
      </c>
      <c r="I2393">
        <f>IF(TableRefills3[[#This Row],[gap_days]]="",0,IF(TableRefills3[[#This Row],[gap_days]]&gt;30,1,0))</f>
        <v>0</v>
      </c>
      <c r="J2393">
        <f>_xlfn.MAXIFS(TableRefills3[discountinuation_flag], TableRefills3[patient_id], A2393)</f>
        <v>0</v>
      </c>
      <c r="K2393" s="1">
        <f>_xlfn.MINIFS(C:C,A:A,TableRefills3[[#This Row],[patient_id]])</f>
        <v>45770</v>
      </c>
      <c r="L2393" s="1">
        <f>TableRefills3[[#This Row],[refill_date]]+TableRefills3[[#This Row],[quantity_days]]</f>
        <v>45827</v>
      </c>
    </row>
    <row r="2394" spans="1:12" x14ac:dyDescent="0.25">
      <c r="A2394" t="s">
        <v>536</v>
      </c>
      <c r="B2394" t="s">
        <v>3976</v>
      </c>
      <c r="C2394" s="1">
        <v>45709</v>
      </c>
      <c r="D2394" s="9">
        <f t="shared" si="74"/>
        <v>1</v>
      </c>
      <c r="E2394">
        <v>30</v>
      </c>
      <c r="F2394" s="1" t="str">
        <f t="shared" si="75"/>
        <v/>
      </c>
      <c r="G2394" s="1" t="str">
        <f>IF(TableRefills3[[#This Row],[prev_refill_days]]="","",TableRefills3[[#This Row],[prev_refill_days]]+TableRefills3[[#This Row],[quantity_days]])</f>
        <v/>
      </c>
      <c r="H2394" t="str">
        <f>IF(TableRefills3[[#This Row],[prev_refill_end]]="","",TableRefills3[[#This Row],[refill_date]]-TableRefills3[[#This Row],[prev_refill_end]])</f>
        <v/>
      </c>
      <c r="I2394">
        <f>IF(TableRefills3[[#This Row],[gap_days]]="",0,IF(TableRefills3[[#This Row],[gap_days]]&gt;30,1,0))</f>
        <v>0</v>
      </c>
      <c r="J2394">
        <f>_xlfn.MAXIFS(TableRefills3[discountinuation_flag], TableRefills3[patient_id], A2394)</f>
        <v>0</v>
      </c>
      <c r="K2394" s="1">
        <f>_xlfn.MINIFS(C:C,A:A,TableRefills3[[#This Row],[patient_id]])</f>
        <v>45709</v>
      </c>
      <c r="L2394" s="1">
        <f>TableRefills3[[#This Row],[refill_date]]+TableRefills3[[#This Row],[quantity_days]]</f>
        <v>45739</v>
      </c>
    </row>
    <row r="2395" spans="1:12" x14ac:dyDescent="0.25">
      <c r="A2395" t="s">
        <v>536</v>
      </c>
      <c r="B2395" t="s">
        <v>3976</v>
      </c>
      <c r="C2395" s="1">
        <v>45736</v>
      </c>
      <c r="D2395" s="9">
        <f t="shared" si="74"/>
        <v>2</v>
      </c>
      <c r="E2395">
        <v>30</v>
      </c>
      <c r="F2395" s="1">
        <f t="shared" si="75"/>
        <v>45709</v>
      </c>
      <c r="G2395" s="1">
        <f>IF(TableRefills3[[#This Row],[prev_refill_days]]="","",TableRefills3[[#This Row],[prev_refill_days]]+TableRefills3[[#This Row],[quantity_days]])</f>
        <v>45739</v>
      </c>
      <c r="H2395">
        <f>IF(TableRefills3[[#This Row],[prev_refill_end]]="","",TableRefills3[[#This Row],[refill_date]]-TableRefills3[[#This Row],[prev_refill_end]])</f>
        <v>-3</v>
      </c>
      <c r="I2395">
        <f>IF(TableRefills3[[#This Row],[gap_days]]="",0,IF(TableRefills3[[#This Row],[gap_days]]&gt;30,1,0))</f>
        <v>0</v>
      </c>
      <c r="J2395">
        <f>_xlfn.MAXIFS(TableRefills3[discountinuation_flag], TableRefills3[patient_id], A2395)</f>
        <v>0</v>
      </c>
      <c r="K2395" s="1">
        <f>_xlfn.MINIFS(C:C,A:A,TableRefills3[[#This Row],[patient_id]])</f>
        <v>45709</v>
      </c>
      <c r="L2395" s="1">
        <f>TableRefills3[[#This Row],[refill_date]]+TableRefills3[[#This Row],[quantity_days]]</f>
        <v>45766</v>
      </c>
    </row>
    <row r="2396" spans="1:12" x14ac:dyDescent="0.25">
      <c r="A2396" t="s">
        <v>536</v>
      </c>
      <c r="B2396" t="s">
        <v>3976</v>
      </c>
      <c r="C2396" s="1">
        <v>45766</v>
      </c>
      <c r="D2396" s="9">
        <f t="shared" si="74"/>
        <v>3</v>
      </c>
      <c r="E2396">
        <v>30</v>
      </c>
      <c r="F2396" s="1">
        <f t="shared" si="75"/>
        <v>45736</v>
      </c>
      <c r="G2396" s="1">
        <f>IF(TableRefills3[[#This Row],[prev_refill_days]]="","",TableRefills3[[#This Row],[prev_refill_days]]+TableRefills3[[#This Row],[quantity_days]])</f>
        <v>45766</v>
      </c>
      <c r="H2396">
        <f>IF(TableRefills3[[#This Row],[prev_refill_end]]="","",TableRefills3[[#This Row],[refill_date]]-TableRefills3[[#This Row],[prev_refill_end]])</f>
        <v>0</v>
      </c>
      <c r="I2396">
        <f>IF(TableRefills3[[#This Row],[gap_days]]="",0,IF(TableRefills3[[#This Row],[gap_days]]&gt;30,1,0))</f>
        <v>0</v>
      </c>
      <c r="J2396">
        <f>_xlfn.MAXIFS(TableRefills3[discountinuation_flag], TableRefills3[patient_id], A2396)</f>
        <v>0</v>
      </c>
      <c r="K2396" s="1">
        <f>_xlfn.MINIFS(C:C,A:A,TableRefills3[[#This Row],[patient_id]])</f>
        <v>45709</v>
      </c>
      <c r="L2396" s="1">
        <f>TableRefills3[[#This Row],[refill_date]]+TableRefills3[[#This Row],[quantity_days]]</f>
        <v>45796</v>
      </c>
    </row>
    <row r="2397" spans="1:12" x14ac:dyDescent="0.25">
      <c r="A2397" t="s">
        <v>537</v>
      </c>
      <c r="B2397" t="s">
        <v>3980</v>
      </c>
      <c r="C2397" s="1">
        <v>45731</v>
      </c>
      <c r="D2397" s="9">
        <f t="shared" si="74"/>
        <v>1</v>
      </c>
      <c r="E2397">
        <v>21</v>
      </c>
      <c r="F2397" s="1" t="str">
        <f t="shared" si="75"/>
        <v/>
      </c>
      <c r="G2397" s="1" t="str">
        <f>IF(TableRefills3[[#This Row],[prev_refill_days]]="","",TableRefills3[[#This Row],[prev_refill_days]]+TableRefills3[[#This Row],[quantity_days]])</f>
        <v/>
      </c>
      <c r="H2397" t="str">
        <f>IF(TableRefills3[[#This Row],[prev_refill_end]]="","",TableRefills3[[#This Row],[refill_date]]-TableRefills3[[#This Row],[prev_refill_end]])</f>
        <v/>
      </c>
      <c r="I2397">
        <f>IF(TableRefills3[[#This Row],[gap_days]]="",0,IF(TableRefills3[[#This Row],[gap_days]]&gt;30,1,0))</f>
        <v>0</v>
      </c>
      <c r="J2397">
        <f>_xlfn.MAXIFS(TableRefills3[discountinuation_flag], TableRefills3[patient_id], A2397)</f>
        <v>0</v>
      </c>
      <c r="K2397" s="1">
        <f>_xlfn.MINIFS(C:C,A:A,TableRefills3[[#This Row],[patient_id]])</f>
        <v>45731</v>
      </c>
      <c r="L2397" s="1">
        <f>TableRefills3[[#This Row],[refill_date]]+TableRefills3[[#This Row],[quantity_days]]</f>
        <v>45752</v>
      </c>
    </row>
    <row r="2398" spans="1:12" x14ac:dyDescent="0.25">
      <c r="A2398" t="s">
        <v>537</v>
      </c>
      <c r="B2398" t="s">
        <v>3980</v>
      </c>
      <c r="C2398" s="1">
        <v>45750</v>
      </c>
      <c r="D2398" s="9">
        <f t="shared" si="74"/>
        <v>2</v>
      </c>
      <c r="E2398">
        <v>21</v>
      </c>
      <c r="F2398" s="1">
        <f t="shared" si="75"/>
        <v>45731</v>
      </c>
      <c r="G2398" s="1">
        <f>IF(TableRefills3[[#This Row],[prev_refill_days]]="","",TableRefills3[[#This Row],[prev_refill_days]]+TableRefills3[[#This Row],[quantity_days]])</f>
        <v>45752</v>
      </c>
      <c r="H2398">
        <f>IF(TableRefills3[[#This Row],[prev_refill_end]]="","",TableRefills3[[#This Row],[refill_date]]-TableRefills3[[#This Row],[prev_refill_end]])</f>
        <v>-2</v>
      </c>
      <c r="I2398">
        <f>IF(TableRefills3[[#This Row],[gap_days]]="",0,IF(TableRefills3[[#This Row],[gap_days]]&gt;30,1,0))</f>
        <v>0</v>
      </c>
      <c r="J2398">
        <f>_xlfn.MAXIFS(TableRefills3[discountinuation_flag], TableRefills3[patient_id], A2398)</f>
        <v>0</v>
      </c>
      <c r="K2398" s="1">
        <f>_xlfn.MINIFS(C:C,A:A,TableRefills3[[#This Row],[patient_id]])</f>
        <v>45731</v>
      </c>
      <c r="L2398" s="1">
        <f>TableRefills3[[#This Row],[refill_date]]+TableRefills3[[#This Row],[quantity_days]]</f>
        <v>45771</v>
      </c>
    </row>
    <row r="2399" spans="1:12" x14ac:dyDescent="0.25">
      <c r="A2399" t="s">
        <v>537</v>
      </c>
      <c r="B2399" t="s">
        <v>3980</v>
      </c>
      <c r="C2399" s="1">
        <v>45774</v>
      </c>
      <c r="D2399" s="9">
        <f t="shared" si="74"/>
        <v>3</v>
      </c>
      <c r="E2399">
        <v>21</v>
      </c>
      <c r="F2399" s="1">
        <f t="shared" si="75"/>
        <v>45750</v>
      </c>
      <c r="G2399" s="1">
        <f>IF(TableRefills3[[#This Row],[prev_refill_days]]="","",TableRefills3[[#This Row],[prev_refill_days]]+TableRefills3[[#This Row],[quantity_days]])</f>
        <v>45771</v>
      </c>
      <c r="H2399">
        <f>IF(TableRefills3[[#This Row],[prev_refill_end]]="","",TableRefills3[[#This Row],[refill_date]]-TableRefills3[[#This Row],[prev_refill_end]])</f>
        <v>3</v>
      </c>
      <c r="I2399">
        <f>IF(TableRefills3[[#This Row],[gap_days]]="",0,IF(TableRefills3[[#This Row],[gap_days]]&gt;30,1,0))</f>
        <v>0</v>
      </c>
      <c r="J2399">
        <f>_xlfn.MAXIFS(TableRefills3[discountinuation_flag], TableRefills3[patient_id], A2399)</f>
        <v>0</v>
      </c>
      <c r="K2399" s="1">
        <f>_xlfn.MINIFS(C:C,A:A,TableRefills3[[#This Row],[patient_id]])</f>
        <v>45731</v>
      </c>
      <c r="L2399" s="1">
        <f>TableRefills3[[#This Row],[refill_date]]+TableRefills3[[#This Row],[quantity_days]]</f>
        <v>45795</v>
      </c>
    </row>
    <row r="2400" spans="1:12" x14ac:dyDescent="0.25">
      <c r="A2400" t="s">
        <v>537</v>
      </c>
      <c r="B2400" t="s">
        <v>3980</v>
      </c>
      <c r="C2400" s="1">
        <v>45797</v>
      </c>
      <c r="D2400" s="9">
        <f t="shared" si="74"/>
        <v>4</v>
      </c>
      <c r="E2400">
        <v>21</v>
      </c>
      <c r="F2400" s="1">
        <f t="shared" si="75"/>
        <v>45774</v>
      </c>
      <c r="G2400" s="1">
        <f>IF(TableRefills3[[#This Row],[prev_refill_days]]="","",TableRefills3[[#This Row],[prev_refill_days]]+TableRefills3[[#This Row],[quantity_days]])</f>
        <v>45795</v>
      </c>
      <c r="H2400">
        <f>IF(TableRefills3[[#This Row],[prev_refill_end]]="","",TableRefills3[[#This Row],[refill_date]]-TableRefills3[[#This Row],[prev_refill_end]])</f>
        <v>2</v>
      </c>
      <c r="I2400">
        <f>IF(TableRefills3[[#This Row],[gap_days]]="",0,IF(TableRefills3[[#This Row],[gap_days]]&gt;30,1,0))</f>
        <v>0</v>
      </c>
      <c r="J2400">
        <f>_xlfn.MAXIFS(TableRefills3[discountinuation_flag], TableRefills3[patient_id], A2400)</f>
        <v>0</v>
      </c>
      <c r="K2400" s="1">
        <f>_xlfn.MINIFS(C:C,A:A,TableRefills3[[#This Row],[patient_id]])</f>
        <v>45731</v>
      </c>
      <c r="L2400" s="1">
        <f>TableRefills3[[#This Row],[refill_date]]+TableRefills3[[#This Row],[quantity_days]]</f>
        <v>45818</v>
      </c>
    </row>
    <row r="2401" spans="1:12" x14ac:dyDescent="0.25">
      <c r="A2401" t="s">
        <v>538</v>
      </c>
      <c r="B2401" t="s">
        <v>3985</v>
      </c>
      <c r="C2401" s="1">
        <v>45666</v>
      </c>
      <c r="D2401" s="9">
        <f t="shared" si="74"/>
        <v>1</v>
      </c>
      <c r="E2401">
        <v>28</v>
      </c>
      <c r="F2401" s="1" t="str">
        <f t="shared" si="75"/>
        <v/>
      </c>
      <c r="G2401" s="1" t="str">
        <f>IF(TableRefills3[[#This Row],[prev_refill_days]]="","",TableRefills3[[#This Row],[prev_refill_days]]+TableRefills3[[#This Row],[quantity_days]])</f>
        <v/>
      </c>
      <c r="H2401" t="str">
        <f>IF(TableRefills3[[#This Row],[prev_refill_end]]="","",TableRefills3[[#This Row],[refill_date]]-TableRefills3[[#This Row],[prev_refill_end]])</f>
        <v/>
      </c>
      <c r="I2401">
        <f>IF(TableRefills3[[#This Row],[gap_days]]="",0,IF(TableRefills3[[#This Row],[gap_days]]&gt;30,1,0))</f>
        <v>0</v>
      </c>
      <c r="J2401">
        <f>_xlfn.MAXIFS(TableRefills3[discountinuation_flag], TableRefills3[patient_id], A2401)</f>
        <v>0</v>
      </c>
      <c r="K2401" s="1">
        <f>_xlfn.MINIFS(C:C,A:A,TableRefills3[[#This Row],[patient_id]])</f>
        <v>45666</v>
      </c>
      <c r="L2401" s="1">
        <f>TableRefills3[[#This Row],[refill_date]]+TableRefills3[[#This Row],[quantity_days]]</f>
        <v>45694</v>
      </c>
    </row>
    <row r="2402" spans="1:12" x14ac:dyDescent="0.25">
      <c r="A2402" t="s">
        <v>538</v>
      </c>
      <c r="B2402" t="s">
        <v>3985</v>
      </c>
      <c r="C2402" s="1">
        <v>45691</v>
      </c>
      <c r="D2402" s="9">
        <f t="shared" si="74"/>
        <v>2</v>
      </c>
      <c r="E2402">
        <v>28</v>
      </c>
      <c r="F2402" s="1">
        <f t="shared" si="75"/>
        <v>45666</v>
      </c>
      <c r="G2402" s="1">
        <f>IF(TableRefills3[[#This Row],[prev_refill_days]]="","",TableRefills3[[#This Row],[prev_refill_days]]+TableRefills3[[#This Row],[quantity_days]])</f>
        <v>45694</v>
      </c>
      <c r="H2402">
        <f>IF(TableRefills3[[#This Row],[prev_refill_end]]="","",TableRefills3[[#This Row],[refill_date]]-TableRefills3[[#This Row],[prev_refill_end]])</f>
        <v>-3</v>
      </c>
      <c r="I2402">
        <f>IF(TableRefills3[[#This Row],[gap_days]]="",0,IF(TableRefills3[[#This Row],[gap_days]]&gt;30,1,0))</f>
        <v>0</v>
      </c>
      <c r="J2402">
        <f>_xlfn.MAXIFS(TableRefills3[discountinuation_flag], TableRefills3[patient_id], A2402)</f>
        <v>0</v>
      </c>
      <c r="K2402" s="1">
        <f>_xlfn.MINIFS(C:C,A:A,TableRefills3[[#This Row],[patient_id]])</f>
        <v>45666</v>
      </c>
      <c r="L2402" s="1">
        <f>TableRefills3[[#This Row],[refill_date]]+TableRefills3[[#This Row],[quantity_days]]</f>
        <v>45719</v>
      </c>
    </row>
    <row r="2403" spans="1:12" x14ac:dyDescent="0.25">
      <c r="A2403" t="s">
        <v>538</v>
      </c>
      <c r="B2403" t="s">
        <v>3985</v>
      </c>
      <c r="C2403" s="1">
        <v>45721</v>
      </c>
      <c r="D2403" s="9">
        <f t="shared" si="74"/>
        <v>3</v>
      </c>
      <c r="E2403">
        <v>28</v>
      </c>
      <c r="F2403" s="1">
        <f t="shared" si="75"/>
        <v>45691</v>
      </c>
      <c r="G2403" s="1">
        <f>IF(TableRefills3[[#This Row],[prev_refill_days]]="","",TableRefills3[[#This Row],[prev_refill_days]]+TableRefills3[[#This Row],[quantity_days]])</f>
        <v>45719</v>
      </c>
      <c r="H2403">
        <f>IF(TableRefills3[[#This Row],[prev_refill_end]]="","",TableRefills3[[#This Row],[refill_date]]-TableRefills3[[#This Row],[prev_refill_end]])</f>
        <v>2</v>
      </c>
      <c r="I2403">
        <f>IF(TableRefills3[[#This Row],[gap_days]]="",0,IF(TableRefills3[[#This Row],[gap_days]]&gt;30,1,0))</f>
        <v>0</v>
      </c>
      <c r="J2403">
        <f>_xlfn.MAXIFS(TableRefills3[discountinuation_flag], TableRefills3[patient_id], A2403)</f>
        <v>0</v>
      </c>
      <c r="K2403" s="1">
        <f>_xlfn.MINIFS(C:C,A:A,TableRefills3[[#This Row],[patient_id]])</f>
        <v>45666</v>
      </c>
      <c r="L2403" s="1">
        <f>TableRefills3[[#This Row],[refill_date]]+TableRefills3[[#This Row],[quantity_days]]</f>
        <v>45749</v>
      </c>
    </row>
    <row r="2404" spans="1:12" x14ac:dyDescent="0.25">
      <c r="A2404" t="s">
        <v>539</v>
      </c>
      <c r="B2404" t="s">
        <v>3989</v>
      </c>
      <c r="C2404" s="1">
        <v>45790</v>
      </c>
      <c r="D2404" s="9">
        <f t="shared" si="74"/>
        <v>1</v>
      </c>
      <c r="E2404">
        <v>30</v>
      </c>
      <c r="F2404" s="1" t="str">
        <f t="shared" si="75"/>
        <v/>
      </c>
      <c r="G2404" s="1" t="str">
        <f>IF(TableRefills3[[#This Row],[prev_refill_days]]="","",TableRefills3[[#This Row],[prev_refill_days]]+TableRefills3[[#This Row],[quantity_days]])</f>
        <v/>
      </c>
      <c r="H2404" t="str">
        <f>IF(TableRefills3[[#This Row],[prev_refill_end]]="","",TableRefills3[[#This Row],[refill_date]]-TableRefills3[[#This Row],[prev_refill_end]])</f>
        <v/>
      </c>
      <c r="I2404">
        <f>IF(TableRefills3[[#This Row],[gap_days]]="",0,IF(TableRefills3[[#This Row],[gap_days]]&gt;30,1,0))</f>
        <v>0</v>
      </c>
      <c r="J2404">
        <f>_xlfn.MAXIFS(TableRefills3[discountinuation_flag], TableRefills3[patient_id], A2404)</f>
        <v>0</v>
      </c>
      <c r="K2404" s="1">
        <f>_xlfn.MINIFS(C:C,A:A,TableRefills3[[#This Row],[patient_id]])</f>
        <v>45790</v>
      </c>
      <c r="L2404" s="1">
        <f>TableRefills3[[#This Row],[refill_date]]+TableRefills3[[#This Row],[quantity_days]]</f>
        <v>45820</v>
      </c>
    </row>
    <row r="2405" spans="1:12" x14ac:dyDescent="0.25">
      <c r="A2405" t="s">
        <v>539</v>
      </c>
      <c r="B2405" t="s">
        <v>3989</v>
      </c>
      <c r="C2405" s="1">
        <v>45820</v>
      </c>
      <c r="D2405" s="9">
        <f t="shared" si="74"/>
        <v>2</v>
      </c>
      <c r="E2405">
        <v>30</v>
      </c>
      <c r="F2405" s="1">
        <f t="shared" si="75"/>
        <v>45790</v>
      </c>
      <c r="G2405" s="1">
        <f>IF(TableRefills3[[#This Row],[prev_refill_days]]="","",TableRefills3[[#This Row],[prev_refill_days]]+TableRefills3[[#This Row],[quantity_days]])</f>
        <v>45820</v>
      </c>
      <c r="H2405">
        <f>IF(TableRefills3[[#This Row],[prev_refill_end]]="","",TableRefills3[[#This Row],[refill_date]]-TableRefills3[[#This Row],[prev_refill_end]])</f>
        <v>0</v>
      </c>
      <c r="I2405">
        <f>IF(TableRefills3[[#This Row],[gap_days]]="",0,IF(TableRefills3[[#This Row],[gap_days]]&gt;30,1,0))</f>
        <v>0</v>
      </c>
      <c r="J2405">
        <f>_xlfn.MAXIFS(TableRefills3[discountinuation_flag], TableRefills3[patient_id], A2405)</f>
        <v>0</v>
      </c>
      <c r="K2405" s="1">
        <f>_xlfn.MINIFS(C:C,A:A,TableRefills3[[#This Row],[patient_id]])</f>
        <v>45790</v>
      </c>
      <c r="L2405" s="1">
        <f>TableRefills3[[#This Row],[refill_date]]+TableRefills3[[#This Row],[quantity_days]]</f>
        <v>45850</v>
      </c>
    </row>
    <row r="2406" spans="1:12" x14ac:dyDescent="0.25">
      <c r="A2406" t="s">
        <v>539</v>
      </c>
      <c r="B2406" t="s">
        <v>3989</v>
      </c>
      <c r="C2406" s="1">
        <v>45847</v>
      </c>
      <c r="D2406" s="9">
        <f t="shared" si="74"/>
        <v>3</v>
      </c>
      <c r="E2406">
        <v>30</v>
      </c>
      <c r="F2406" s="1">
        <f t="shared" si="75"/>
        <v>45820</v>
      </c>
      <c r="G2406" s="1">
        <f>IF(TableRefills3[[#This Row],[prev_refill_days]]="","",TableRefills3[[#This Row],[prev_refill_days]]+TableRefills3[[#This Row],[quantity_days]])</f>
        <v>45850</v>
      </c>
      <c r="H2406">
        <f>IF(TableRefills3[[#This Row],[prev_refill_end]]="","",TableRefills3[[#This Row],[refill_date]]-TableRefills3[[#This Row],[prev_refill_end]])</f>
        <v>-3</v>
      </c>
      <c r="I2406">
        <f>IF(TableRefills3[[#This Row],[gap_days]]="",0,IF(TableRefills3[[#This Row],[gap_days]]&gt;30,1,0))</f>
        <v>0</v>
      </c>
      <c r="J2406">
        <f>_xlfn.MAXIFS(TableRefills3[discountinuation_flag], TableRefills3[patient_id], A2406)</f>
        <v>0</v>
      </c>
      <c r="K2406" s="1">
        <f>_xlfn.MINIFS(C:C,A:A,TableRefills3[[#This Row],[patient_id]])</f>
        <v>45790</v>
      </c>
      <c r="L2406" s="1">
        <f>TableRefills3[[#This Row],[refill_date]]+TableRefills3[[#This Row],[quantity_days]]</f>
        <v>45877</v>
      </c>
    </row>
    <row r="2407" spans="1:12" x14ac:dyDescent="0.25">
      <c r="A2407" t="s">
        <v>540</v>
      </c>
      <c r="B2407" t="s">
        <v>3993</v>
      </c>
      <c r="C2407" s="1">
        <v>45815</v>
      </c>
      <c r="D2407" s="9">
        <f t="shared" si="74"/>
        <v>1</v>
      </c>
      <c r="E2407">
        <v>28</v>
      </c>
      <c r="F2407" s="1" t="str">
        <f t="shared" si="75"/>
        <v/>
      </c>
      <c r="G2407" s="1" t="str">
        <f>IF(TableRefills3[[#This Row],[prev_refill_days]]="","",TableRefills3[[#This Row],[prev_refill_days]]+TableRefills3[[#This Row],[quantity_days]])</f>
        <v/>
      </c>
      <c r="H2407" t="str">
        <f>IF(TableRefills3[[#This Row],[prev_refill_end]]="","",TableRefills3[[#This Row],[refill_date]]-TableRefills3[[#This Row],[prev_refill_end]])</f>
        <v/>
      </c>
      <c r="I2407">
        <f>IF(TableRefills3[[#This Row],[gap_days]]="",0,IF(TableRefills3[[#This Row],[gap_days]]&gt;30,1,0))</f>
        <v>0</v>
      </c>
      <c r="J2407">
        <f>_xlfn.MAXIFS(TableRefills3[discountinuation_flag], TableRefills3[patient_id], A2407)</f>
        <v>0</v>
      </c>
      <c r="K2407" s="1">
        <f>_xlfn.MINIFS(C:C,A:A,TableRefills3[[#This Row],[patient_id]])</f>
        <v>45815</v>
      </c>
      <c r="L2407" s="1">
        <f>TableRefills3[[#This Row],[refill_date]]+TableRefills3[[#This Row],[quantity_days]]</f>
        <v>45843</v>
      </c>
    </row>
    <row r="2408" spans="1:12" x14ac:dyDescent="0.25">
      <c r="A2408" t="s">
        <v>540</v>
      </c>
      <c r="B2408" t="s">
        <v>3993</v>
      </c>
      <c r="C2408" s="1">
        <v>45840</v>
      </c>
      <c r="D2408" s="9">
        <f t="shared" si="74"/>
        <v>2</v>
      </c>
      <c r="E2408">
        <v>28</v>
      </c>
      <c r="F2408" s="1">
        <f t="shared" si="75"/>
        <v>45815</v>
      </c>
      <c r="G2408" s="1">
        <f>IF(TableRefills3[[#This Row],[prev_refill_days]]="","",TableRefills3[[#This Row],[prev_refill_days]]+TableRefills3[[#This Row],[quantity_days]])</f>
        <v>45843</v>
      </c>
      <c r="H2408">
        <f>IF(TableRefills3[[#This Row],[prev_refill_end]]="","",TableRefills3[[#This Row],[refill_date]]-TableRefills3[[#This Row],[prev_refill_end]])</f>
        <v>-3</v>
      </c>
      <c r="I2408">
        <f>IF(TableRefills3[[#This Row],[gap_days]]="",0,IF(TableRefills3[[#This Row],[gap_days]]&gt;30,1,0))</f>
        <v>0</v>
      </c>
      <c r="J2408">
        <f>_xlfn.MAXIFS(TableRefills3[discountinuation_flag], TableRefills3[patient_id], A2408)</f>
        <v>0</v>
      </c>
      <c r="K2408" s="1">
        <f>_xlfn.MINIFS(C:C,A:A,TableRefills3[[#This Row],[patient_id]])</f>
        <v>45815</v>
      </c>
      <c r="L2408" s="1">
        <f>TableRefills3[[#This Row],[refill_date]]+TableRefills3[[#This Row],[quantity_days]]</f>
        <v>45868</v>
      </c>
    </row>
    <row r="2409" spans="1:12" x14ac:dyDescent="0.25">
      <c r="A2409" t="s">
        <v>540</v>
      </c>
      <c r="B2409" t="s">
        <v>3993</v>
      </c>
      <c r="C2409" s="1">
        <v>45871</v>
      </c>
      <c r="D2409" s="9">
        <f t="shared" si="74"/>
        <v>3</v>
      </c>
      <c r="E2409">
        <v>28</v>
      </c>
      <c r="F2409" s="1">
        <f t="shared" si="75"/>
        <v>45840</v>
      </c>
      <c r="G2409" s="1">
        <f>IF(TableRefills3[[#This Row],[prev_refill_days]]="","",TableRefills3[[#This Row],[prev_refill_days]]+TableRefills3[[#This Row],[quantity_days]])</f>
        <v>45868</v>
      </c>
      <c r="H2409">
        <f>IF(TableRefills3[[#This Row],[prev_refill_end]]="","",TableRefills3[[#This Row],[refill_date]]-TableRefills3[[#This Row],[prev_refill_end]])</f>
        <v>3</v>
      </c>
      <c r="I2409">
        <f>IF(TableRefills3[[#This Row],[gap_days]]="",0,IF(TableRefills3[[#This Row],[gap_days]]&gt;30,1,0))</f>
        <v>0</v>
      </c>
      <c r="J2409">
        <f>_xlfn.MAXIFS(TableRefills3[discountinuation_flag], TableRefills3[patient_id], A2409)</f>
        <v>0</v>
      </c>
      <c r="K2409" s="1">
        <f>_xlfn.MINIFS(C:C,A:A,TableRefills3[[#This Row],[patient_id]])</f>
        <v>45815</v>
      </c>
      <c r="L2409" s="1">
        <f>TableRefills3[[#This Row],[refill_date]]+TableRefills3[[#This Row],[quantity_days]]</f>
        <v>45899</v>
      </c>
    </row>
    <row r="2410" spans="1:12" x14ac:dyDescent="0.25">
      <c r="A2410" t="s">
        <v>540</v>
      </c>
      <c r="B2410" t="s">
        <v>3993</v>
      </c>
      <c r="C2410" s="1">
        <v>45902</v>
      </c>
      <c r="D2410" s="9">
        <f t="shared" si="74"/>
        <v>4</v>
      </c>
      <c r="E2410">
        <v>28</v>
      </c>
      <c r="F2410" s="1">
        <f t="shared" si="75"/>
        <v>45871</v>
      </c>
      <c r="G2410" s="1">
        <f>IF(TableRefills3[[#This Row],[prev_refill_days]]="","",TableRefills3[[#This Row],[prev_refill_days]]+TableRefills3[[#This Row],[quantity_days]])</f>
        <v>45899</v>
      </c>
      <c r="H2410">
        <f>IF(TableRefills3[[#This Row],[prev_refill_end]]="","",TableRefills3[[#This Row],[refill_date]]-TableRefills3[[#This Row],[prev_refill_end]])</f>
        <v>3</v>
      </c>
      <c r="I2410">
        <f>IF(TableRefills3[[#This Row],[gap_days]]="",0,IF(TableRefills3[[#This Row],[gap_days]]&gt;30,1,0))</f>
        <v>0</v>
      </c>
      <c r="J2410">
        <f>_xlfn.MAXIFS(TableRefills3[discountinuation_flag], TableRefills3[patient_id], A2410)</f>
        <v>0</v>
      </c>
      <c r="K2410" s="1">
        <f>_xlfn.MINIFS(C:C,A:A,TableRefills3[[#This Row],[patient_id]])</f>
        <v>45815</v>
      </c>
      <c r="L2410" s="1">
        <f>TableRefills3[[#This Row],[refill_date]]+TableRefills3[[#This Row],[quantity_days]]</f>
        <v>45930</v>
      </c>
    </row>
    <row r="2411" spans="1:12" x14ac:dyDescent="0.25">
      <c r="A2411" t="s">
        <v>541</v>
      </c>
      <c r="B2411" t="s">
        <v>3998</v>
      </c>
      <c r="C2411" s="1">
        <v>45830</v>
      </c>
      <c r="D2411" s="9">
        <f t="shared" si="74"/>
        <v>1</v>
      </c>
      <c r="E2411">
        <v>21</v>
      </c>
      <c r="F2411" s="1" t="str">
        <f t="shared" si="75"/>
        <v/>
      </c>
      <c r="G2411" s="1" t="str">
        <f>IF(TableRefills3[[#This Row],[prev_refill_days]]="","",TableRefills3[[#This Row],[prev_refill_days]]+TableRefills3[[#This Row],[quantity_days]])</f>
        <v/>
      </c>
      <c r="H2411" t="str">
        <f>IF(TableRefills3[[#This Row],[prev_refill_end]]="","",TableRefills3[[#This Row],[refill_date]]-TableRefills3[[#This Row],[prev_refill_end]])</f>
        <v/>
      </c>
      <c r="I2411">
        <f>IF(TableRefills3[[#This Row],[gap_days]]="",0,IF(TableRefills3[[#This Row],[gap_days]]&gt;30,1,0))</f>
        <v>0</v>
      </c>
      <c r="J2411">
        <f>_xlfn.MAXIFS(TableRefills3[discountinuation_flag], TableRefills3[patient_id], A2411)</f>
        <v>0</v>
      </c>
      <c r="K2411" s="1">
        <f>_xlfn.MINIFS(C:C,A:A,TableRefills3[[#This Row],[patient_id]])</f>
        <v>45830</v>
      </c>
      <c r="L2411" s="1">
        <f>TableRefills3[[#This Row],[refill_date]]+TableRefills3[[#This Row],[quantity_days]]</f>
        <v>45851</v>
      </c>
    </row>
    <row r="2412" spans="1:12" x14ac:dyDescent="0.25">
      <c r="A2412" t="s">
        <v>541</v>
      </c>
      <c r="B2412" t="s">
        <v>3998</v>
      </c>
      <c r="C2412" s="1">
        <v>45851</v>
      </c>
      <c r="D2412" s="9">
        <f t="shared" si="74"/>
        <v>2</v>
      </c>
      <c r="E2412">
        <v>21</v>
      </c>
      <c r="F2412" s="1">
        <f t="shared" si="75"/>
        <v>45830</v>
      </c>
      <c r="G2412" s="1">
        <f>IF(TableRefills3[[#This Row],[prev_refill_days]]="","",TableRefills3[[#This Row],[prev_refill_days]]+TableRefills3[[#This Row],[quantity_days]])</f>
        <v>45851</v>
      </c>
      <c r="H2412">
        <f>IF(TableRefills3[[#This Row],[prev_refill_end]]="","",TableRefills3[[#This Row],[refill_date]]-TableRefills3[[#This Row],[prev_refill_end]])</f>
        <v>0</v>
      </c>
      <c r="I2412">
        <f>IF(TableRefills3[[#This Row],[gap_days]]="",0,IF(TableRefills3[[#This Row],[gap_days]]&gt;30,1,0))</f>
        <v>0</v>
      </c>
      <c r="J2412">
        <f>_xlfn.MAXIFS(TableRefills3[discountinuation_flag], TableRefills3[patient_id], A2412)</f>
        <v>0</v>
      </c>
      <c r="K2412" s="1">
        <f>_xlfn.MINIFS(C:C,A:A,TableRefills3[[#This Row],[patient_id]])</f>
        <v>45830</v>
      </c>
      <c r="L2412" s="1">
        <f>TableRefills3[[#This Row],[refill_date]]+TableRefills3[[#This Row],[quantity_days]]</f>
        <v>45872</v>
      </c>
    </row>
    <row r="2413" spans="1:12" x14ac:dyDescent="0.25">
      <c r="A2413" t="s">
        <v>541</v>
      </c>
      <c r="B2413" t="s">
        <v>3998</v>
      </c>
      <c r="C2413" s="1">
        <v>45872</v>
      </c>
      <c r="D2413" s="9">
        <f t="shared" si="74"/>
        <v>3</v>
      </c>
      <c r="E2413">
        <v>21</v>
      </c>
      <c r="F2413" s="1">
        <f t="shared" si="75"/>
        <v>45851</v>
      </c>
      <c r="G2413" s="1">
        <f>IF(TableRefills3[[#This Row],[prev_refill_days]]="","",TableRefills3[[#This Row],[prev_refill_days]]+TableRefills3[[#This Row],[quantity_days]])</f>
        <v>45872</v>
      </c>
      <c r="H2413">
        <f>IF(TableRefills3[[#This Row],[prev_refill_end]]="","",TableRefills3[[#This Row],[refill_date]]-TableRefills3[[#This Row],[prev_refill_end]])</f>
        <v>0</v>
      </c>
      <c r="I2413">
        <f>IF(TableRefills3[[#This Row],[gap_days]]="",0,IF(TableRefills3[[#This Row],[gap_days]]&gt;30,1,0))</f>
        <v>0</v>
      </c>
      <c r="J2413">
        <f>_xlfn.MAXIFS(TableRefills3[discountinuation_flag], TableRefills3[patient_id], A2413)</f>
        <v>0</v>
      </c>
      <c r="K2413" s="1">
        <f>_xlfn.MINIFS(C:C,A:A,TableRefills3[[#This Row],[patient_id]])</f>
        <v>45830</v>
      </c>
      <c r="L2413" s="1">
        <f>TableRefills3[[#This Row],[refill_date]]+TableRefills3[[#This Row],[quantity_days]]</f>
        <v>45893</v>
      </c>
    </row>
    <row r="2414" spans="1:12" x14ac:dyDescent="0.25">
      <c r="A2414" t="s">
        <v>541</v>
      </c>
      <c r="B2414" t="s">
        <v>3998</v>
      </c>
      <c r="C2414" s="1">
        <v>45891</v>
      </c>
      <c r="D2414" s="9">
        <f t="shared" si="74"/>
        <v>4</v>
      </c>
      <c r="E2414">
        <v>21</v>
      </c>
      <c r="F2414" s="1">
        <f t="shared" si="75"/>
        <v>45872</v>
      </c>
      <c r="G2414" s="1">
        <f>IF(TableRefills3[[#This Row],[prev_refill_days]]="","",TableRefills3[[#This Row],[prev_refill_days]]+TableRefills3[[#This Row],[quantity_days]])</f>
        <v>45893</v>
      </c>
      <c r="H2414">
        <f>IF(TableRefills3[[#This Row],[prev_refill_end]]="","",TableRefills3[[#This Row],[refill_date]]-TableRefills3[[#This Row],[prev_refill_end]])</f>
        <v>-2</v>
      </c>
      <c r="I2414">
        <f>IF(TableRefills3[[#This Row],[gap_days]]="",0,IF(TableRefills3[[#This Row],[gap_days]]&gt;30,1,0))</f>
        <v>0</v>
      </c>
      <c r="J2414">
        <f>_xlfn.MAXIFS(TableRefills3[discountinuation_flag], TableRefills3[patient_id], A2414)</f>
        <v>0</v>
      </c>
      <c r="K2414" s="1">
        <f>_xlfn.MINIFS(C:C,A:A,TableRefills3[[#This Row],[patient_id]])</f>
        <v>45830</v>
      </c>
      <c r="L2414" s="1">
        <f>TableRefills3[[#This Row],[refill_date]]+TableRefills3[[#This Row],[quantity_days]]</f>
        <v>45912</v>
      </c>
    </row>
    <row r="2415" spans="1:12" x14ac:dyDescent="0.25">
      <c r="A2415" t="s">
        <v>541</v>
      </c>
      <c r="B2415" t="s">
        <v>3998</v>
      </c>
      <c r="C2415" s="1">
        <v>45912</v>
      </c>
      <c r="D2415" s="9">
        <f t="shared" si="74"/>
        <v>5</v>
      </c>
      <c r="E2415">
        <v>21</v>
      </c>
      <c r="F2415" s="1">
        <f t="shared" si="75"/>
        <v>45891</v>
      </c>
      <c r="G2415" s="1">
        <f>IF(TableRefills3[[#This Row],[prev_refill_days]]="","",TableRefills3[[#This Row],[prev_refill_days]]+TableRefills3[[#This Row],[quantity_days]])</f>
        <v>45912</v>
      </c>
      <c r="H2415">
        <f>IF(TableRefills3[[#This Row],[prev_refill_end]]="","",TableRefills3[[#This Row],[refill_date]]-TableRefills3[[#This Row],[prev_refill_end]])</f>
        <v>0</v>
      </c>
      <c r="I2415">
        <f>IF(TableRefills3[[#This Row],[gap_days]]="",0,IF(TableRefills3[[#This Row],[gap_days]]&gt;30,1,0))</f>
        <v>0</v>
      </c>
      <c r="J2415">
        <f>_xlfn.MAXIFS(TableRefills3[discountinuation_flag], TableRefills3[patient_id], A2415)</f>
        <v>0</v>
      </c>
      <c r="K2415" s="1">
        <f>_xlfn.MINIFS(C:C,A:A,TableRefills3[[#This Row],[patient_id]])</f>
        <v>45830</v>
      </c>
      <c r="L2415" s="1">
        <f>TableRefills3[[#This Row],[refill_date]]+TableRefills3[[#This Row],[quantity_days]]</f>
        <v>45933</v>
      </c>
    </row>
    <row r="2416" spans="1:12" x14ac:dyDescent="0.25">
      <c r="A2416" t="s">
        <v>541</v>
      </c>
      <c r="B2416" t="s">
        <v>3998</v>
      </c>
      <c r="C2416" s="1">
        <v>45935</v>
      </c>
      <c r="D2416" s="9">
        <f t="shared" si="74"/>
        <v>6</v>
      </c>
      <c r="E2416">
        <v>21</v>
      </c>
      <c r="F2416" s="1">
        <f t="shared" si="75"/>
        <v>45912</v>
      </c>
      <c r="G2416" s="1">
        <f>IF(TableRefills3[[#This Row],[prev_refill_days]]="","",TableRefills3[[#This Row],[prev_refill_days]]+TableRefills3[[#This Row],[quantity_days]])</f>
        <v>45933</v>
      </c>
      <c r="H2416">
        <f>IF(TableRefills3[[#This Row],[prev_refill_end]]="","",TableRefills3[[#This Row],[refill_date]]-TableRefills3[[#This Row],[prev_refill_end]])</f>
        <v>2</v>
      </c>
      <c r="I2416">
        <f>IF(TableRefills3[[#This Row],[gap_days]]="",0,IF(TableRefills3[[#This Row],[gap_days]]&gt;30,1,0))</f>
        <v>0</v>
      </c>
      <c r="J2416">
        <f>_xlfn.MAXIFS(TableRefills3[discountinuation_flag], TableRefills3[patient_id], A2416)</f>
        <v>0</v>
      </c>
      <c r="K2416" s="1">
        <f>_xlfn.MINIFS(C:C,A:A,TableRefills3[[#This Row],[patient_id]])</f>
        <v>45830</v>
      </c>
      <c r="L2416" s="1">
        <f>TableRefills3[[#This Row],[refill_date]]+TableRefills3[[#This Row],[quantity_days]]</f>
        <v>45956</v>
      </c>
    </row>
    <row r="2417" spans="1:12" x14ac:dyDescent="0.25">
      <c r="A2417" t="s">
        <v>542</v>
      </c>
      <c r="B2417" t="s">
        <v>4005</v>
      </c>
      <c r="C2417" s="1">
        <v>45750</v>
      </c>
      <c r="D2417" s="9">
        <f t="shared" si="74"/>
        <v>1</v>
      </c>
      <c r="E2417">
        <v>21</v>
      </c>
      <c r="F2417" s="1" t="str">
        <f t="shared" si="75"/>
        <v/>
      </c>
      <c r="G2417" s="1" t="str">
        <f>IF(TableRefills3[[#This Row],[prev_refill_days]]="","",TableRefills3[[#This Row],[prev_refill_days]]+TableRefills3[[#This Row],[quantity_days]])</f>
        <v/>
      </c>
      <c r="H2417" t="str">
        <f>IF(TableRefills3[[#This Row],[prev_refill_end]]="","",TableRefills3[[#This Row],[refill_date]]-TableRefills3[[#This Row],[prev_refill_end]])</f>
        <v/>
      </c>
      <c r="I2417">
        <f>IF(TableRefills3[[#This Row],[gap_days]]="",0,IF(TableRefills3[[#This Row],[gap_days]]&gt;30,1,0))</f>
        <v>0</v>
      </c>
      <c r="J2417">
        <f>_xlfn.MAXIFS(TableRefills3[discountinuation_flag], TableRefills3[patient_id], A2417)</f>
        <v>0</v>
      </c>
      <c r="K2417" s="1">
        <f>_xlfn.MINIFS(C:C,A:A,TableRefills3[[#This Row],[patient_id]])</f>
        <v>45750</v>
      </c>
      <c r="L2417" s="1">
        <f>TableRefills3[[#This Row],[refill_date]]+TableRefills3[[#This Row],[quantity_days]]</f>
        <v>45771</v>
      </c>
    </row>
    <row r="2418" spans="1:12" x14ac:dyDescent="0.25">
      <c r="A2418" t="s">
        <v>542</v>
      </c>
      <c r="B2418" t="s">
        <v>4005</v>
      </c>
      <c r="C2418" s="1">
        <v>45768</v>
      </c>
      <c r="D2418" s="9">
        <f t="shared" si="74"/>
        <v>2</v>
      </c>
      <c r="E2418">
        <v>21</v>
      </c>
      <c r="F2418" s="1">
        <f t="shared" si="75"/>
        <v>45750</v>
      </c>
      <c r="G2418" s="1">
        <f>IF(TableRefills3[[#This Row],[prev_refill_days]]="","",TableRefills3[[#This Row],[prev_refill_days]]+TableRefills3[[#This Row],[quantity_days]])</f>
        <v>45771</v>
      </c>
      <c r="H2418">
        <f>IF(TableRefills3[[#This Row],[prev_refill_end]]="","",TableRefills3[[#This Row],[refill_date]]-TableRefills3[[#This Row],[prev_refill_end]])</f>
        <v>-3</v>
      </c>
      <c r="I2418">
        <f>IF(TableRefills3[[#This Row],[gap_days]]="",0,IF(TableRefills3[[#This Row],[gap_days]]&gt;30,1,0))</f>
        <v>0</v>
      </c>
      <c r="J2418">
        <f>_xlfn.MAXIFS(TableRefills3[discountinuation_flag], TableRefills3[patient_id], A2418)</f>
        <v>0</v>
      </c>
      <c r="K2418" s="1">
        <f>_xlfn.MINIFS(C:C,A:A,TableRefills3[[#This Row],[patient_id]])</f>
        <v>45750</v>
      </c>
      <c r="L2418" s="1">
        <f>TableRefills3[[#This Row],[refill_date]]+TableRefills3[[#This Row],[quantity_days]]</f>
        <v>45789</v>
      </c>
    </row>
    <row r="2419" spans="1:12" x14ac:dyDescent="0.25">
      <c r="A2419" t="s">
        <v>542</v>
      </c>
      <c r="B2419" t="s">
        <v>4005</v>
      </c>
      <c r="C2419" s="1">
        <v>45791</v>
      </c>
      <c r="D2419" s="9">
        <f t="shared" si="74"/>
        <v>3</v>
      </c>
      <c r="E2419">
        <v>21</v>
      </c>
      <c r="F2419" s="1">
        <f t="shared" si="75"/>
        <v>45768</v>
      </c>
      <c r="G2419" s="1">
        <f>IF(TableRefills3[[#This Row],[prev_refill_days]]="","",TableRefills3[[#This Row],[prev_refill_days]]+TableRefills3[[#This Row],[quantity_days]])</f>
        <v>45789</v>
      </c>
      <c r="H2419">
        <f>IF(TableRefills3[[#This Row],[prev_refill_end]]="","",TableRefills3[[#This Row],[refill_date]]-TableRefills3[[#This Row],[prev_refill_end]])</f>
        <v>2</v>
      </c>
      <c r="I2419">
        <f>IF(TableRefills3[[#This Row],[gap_days]]="",0,IF(TableRefills3[[#This Row],[gap_days]]&gt;30,1,0))</f>
        <v>0</v>
      </c>
      <c r="J2419">
        <f>_xlfn.MAXIFS(TableRefills3[discountinuation_flag], TableRefills3[patient_id], A2419)</f>
        <v>0</v>
      </c>
      <c r="K2419" s="1">
        <f>_xlfn.MINIFS(C:C,A:A,TableRefills3[[#This Row],[patient_id]])</f>
        <v>45750</v>
      </c>
      <c r="L2419" s="1">
        <f>TableRefills3[[#This Row],[refill_date]]+TableRefills3[[#This Row],[quantity_days]]</f>
        <v>45812</v>
      </c>
    </row>
    <row r="2420" spans="1:12" x14ac:dyDescent="0.25">
      <c r="A2420" t="s">
        <v>542</v>
      </c>
      <c r="B2420" t="s">
        <v>4005</v>
      </c>
      <c r="C2420" s="1">
        <v>45809</v>
      </c>
      <c r="D2420" s="9">
        <f t="shared" si="74"/>
        <v>4</v>
      </c>
      <c r="E2420">
        <v>21</v>
      </c>
      <c r="F2420" s="1">
        <f t="shared" si="75"/>
        <v>45791</v>
      </c>
      <c r="G2420" s="1">
        <f>IF(TableRefills3[[#This Row],[prev_refill_days]]="","",TableRefills3[[#This Row],[prev_refill_days]]+TableRefills3[[#This Row],[quantity_days]])</f>
        <v>45812</v>
      </c>
      <c r="H2420">
        <f>IF(TableRefills3[[#This Row],[prev_refill_end]]="","",TableRefills3[[#This Row],[refill_date]]-TableRefills3[[#This Row],[prev_refill_end]])</f>
        <v>-3</v>
      </c>
      <c r="I2420">
        <f>IF(TableRefills3[[#This Row],[gap_days]]="",0,IF(TableRefills3[[#This Row],[gap_days]]&gt;30,1,0))</f>
        <v>0</v>
      </c>
      <c r="J2420">
        <f>_xlfn.MAXIFS(TableRefills3[discountinuation_flag], TableRefills3[patient_id], A2420)</f>
        <v>0</v>
      </c>
      <c r="K2420" s="1">
        <f>_xlfn.MINIFS(C:C,A:A,TableRefills3[[#This Row],[patient_id]])</f>
        <v>45750</v>
      </c>
      <c r="L2420" s="1">
        <f>TableRefills3[[#This Row],[refill_date]]+TableRefills3[[#This Row],[quantity_days]]</f>
        <v>45830</v>
      </c>
    </row>
    <row r="2421" spans="1:12" x14ac:dyDescent="0.25">
      <c r="A2421" t="s">
        <v>543</v>
      </c>
      <c r="B2421" t="s">
        <v>4010</v>
      </c>
      <c r="C2421" s="1">
        <v>45825</v>
      </c>
      <c r="D2421" s="9">
        <f t="shared" si="74"/>
        <v>1</v>
      </c>
      <c r="E2421">
        <v>28</v>
      </c>
      <c r="F2421" s="1" t="str">
        <f t="shared" si="75"/>
        <v/>
      </c>
      <c r="G2421" s="1" t="str">
        <f>IF(TableRefills3[[#This Row],[prev_refill_days]]="","",TableRefills3[[#This Row],[prev_refill_days]]+TableRefills3[[#This Row],[quantity_days]])</f>
        <v/>
      </c>
      <c r="H2421" t="str">
        <f>IF(TableRefills3[[#This Row],[prev_refill_end]]="","",TableRefills3[[#This Row],[refill_date]]-TableRefills3[[#This Row],[prev_refill_end]])</f>
        <v/>
      </c>
      <c r="I2421">
        <f>IF(TableRefills3[[#This Row],[gap_days]]="",0,IF(TableRefills3[[#This Row],[gap_days]]&gt;30,1,0))</f>
        <v>0</v>
      </c>
      <c r="J2421">
        <f>_xlfn.MAXIFS(TableRefills3[discountinuation_flag], TableRefills3[patient_id], A2421)</f>
        <v>0</v>
      </c>
      <c r="K2421" s="1">
        <f>_xlfn.MINIFS(C:C,A:A,TableRefills3[[#This Row],[patient_id]])</f>
        <v>45825</v>
      </c>
      <c r="L2421" s="1">
        <f>TableRefills3[[#This Row],[refill_date]]+TableRefills3[[#This Row],[quantity_days]]</f>
        <v>45853</v>
      </c>
    </row>
    <row r="2422" spans="1:12" x14ac:dyDescent="0.25">
      <c r="A2422" t="s">
        <v>543</v>
      </c>
      <c r="B2422" t="s">
        <v>4010</v>
      </c>
      <c r="C2422" s="1">
        <v>45854</v>
      </c>
      <c r="D2422" s="9">
        <f t="shared" si="74"/>
        <v>2</v>
      </c>
      <c r="E2422">
        <v>28</v>
      </c>
      <c r="F2422" s="1">
        <f t="shared" si="75"/>
        <v>45825</v>
      </c>
      <c r="G2422" s="1">
        <f>IF(TableRefills3[[#This Row],[prev_refill_days]]="","",TableRefills3[[#This Row],[prev_refill_days]]+TableRefills3[[#This Row],[quantity_days]])</f>
        <v>45853</v>
      </c>
      <c r="H2422">
        <f>IF(TableRefills3[[#This Row],[prev_refill_end]]="","",TableRefills3[[#This Row],[refill_date]]-TableRefills3[[#This Row],[prev_refill_end]])</f>
        <v>1</v>
      </c>
      <c r="I2422">
        <f>IF(TableRefills3[[#This Row],[gap_days]]="",0,IF(TableRefills3[[#This Row],[gap_days]]&gt;30,1,0))</f>
        <v>0</v>
      </c>
      <c r="J2422">
        <f>_xlfn.MAXIFS(TableRefills3[discountinuation_flag], TableRefills3[patient_id], A2422)</f>
        <v>0</v>
      </c>
      <c r="K2422" s="1">
        <f>_xlfn.MINIFS(C:C,A:A,TableRefills3[[#This Row],[patient_id]])</f>
        <v>45825</v>
      </c>
      <c r="L2422" s="1">
        <f>TableRefills3[[#This Row],[refill_date]]+TableRefills3[[#This Row],[quantity_days]]</f>
        <v>45882</v>
      </c>
    </row>
    <row r="2423" spans="1:12" x14ac:dyDescent="0.25">
      <c r="A2423" t="s">
        <v>543</v>
      </c>
      <c r="B2423" t="s">
        <v>4010</v>
      </c>
      <c r="C2423" s="1">
        <v>45879</v>
      </c>
      <c r="D2423" s="9">
        <f t="shared" si="74"/>
        <v>3</v>
      </c>
      <c r="E2423">
        <v>28</v>
      </c>
      <c r="F2423" s="1">
        <f t="shared" si="75"/>
        <v>45854</v>
      </c>
      <c r="G2423" s="1">
        <f>IF(TableRefills3[[#This Row],[prev_refill_days]]="","",TableRefills3[[#This Row],[prev_refill_days]]+TableRefills3[[#This Row],[quantity_days]])</f>
        <v>45882</v>
      </c>
      <c r="H2423">
        <f>IF(TableRefills3[[#This Row],[prev_refill_end]]="","",TableRefills3[[#This Row],[refill_date]]-TableRefills3[[#This Row],[prev_refill_end]])</f>
        <v>-3</v>
      </c>
      <c r="I2423">
        <f>IF(TableRefills3[[#This Row],[gap_days]]="",0,IF(TableRefills3[[#This Row],[gap_days]]&gt;30,1,0))</f>
        <v>0</v>
      </c>
      <c r="J2423">
        <f>_xlfn.MAXIFS(TableRefills3[discountinuation_flag], TableRefills3[patient_id], A2423)</f>
        <v>0</v>
      </c>
      <c r="K2423" s="1">
        <f>_xlfn.MINIFS(C:C,A:A,TableRefills3[[#This Row],[patient_id]])</f>
        <v>45825</v>
      </c>
      <c r="L2423" s="1">
        <f>TableRefills3[[#This Row],[refill_date]]+TableRefills3[[#This Row],[quantity_days]]</f>
        <v>45907</v>
      </c>
    </row>
    <row r="2424" spans="1:12" x14ac:dyDescent="0.25">
      <c r="A2424" t="s">
        <v>544</v>
      </c>
      <c r="B2424" t="s">
        <v>4014</v>
      </c>
      <c r="C2424" s="1">
        <v>45698</v>
      </c>
      <c r="D2424" s="9">
        <f t="shared" si="74"/>
        <v>1</v>
      </c>
      <c r="E2424">
        <v>21</v>
      </c>
      <c r="F2424" s="1" t="str">
        <f t="shared" si="75"/>
        <v/>
      </c>
      <c r="G2424" s="1" t="str">
        <f>IF(TableRefills3[[#This Row],[prev_refill_days]]="","",TableRefills3[[#This Row],[prev_refill_days]]+TableRefills3[[#This Row],[quantity_days]])</f>
        <v/>
      </c>
      <c r="H2424" t="str">
        <f>IF(TableRefills3[[#This Row],[prev_refill_end]]="","",TableRefills3[[#This Row],[refill_date]]-TableRefills3[[#This Row],[prev_refill_end]])</f>
        <v/>
      </c>
      <c r="I2424">
        <f>IF(TableRefills3[[#This Row],[gap_days]]="",0,IF(TableRefills3[[#This Row],[gap_days]]&gt;30,1,0))</f>
        <v>0</v>
      </c>
      <c r="J2424">
        <f>_xlfn.MAXIFS(TableRefills3[discountinuation_flag], TableRefills3[patient_id], A2424)</f>
        <v>0</v>
      </c>
      <c r="K2424" s="1">
        <f>_xlfn.MINIFS(C:C,A:A,TableRefills3[[#This Row],[patient_id]])</f>
        <v>45698</v>
      </c>
      <c r="L2424" s="1">
        <f>TableRefills3[[#This Row],[refill_date]]+TableRefills3[[#This Row],[quantity_days]]</f>
        <v>45719</v>
      </c>
    </row>
    <row r="2425" spans="1:12" x14ac:dyDescent="0.25">
      <c r="A2425" t="s">
        <v>544</v>
      </c>
      <c r="B2425" t="s">
        <v>4014</v>
      </c>
      <c r="C2425" s="1">
        <v>45720</v>
      </c>
      <c r="D2425" s="9">
        <f t="shared" si="74"/>
        <v>2</v>
      </c>
      <c r="E2425">
        <v>21</v>
      </c>
      <c r="F2425" s="1">
        <f t="shared" si="75"/>
        <v>45698</v>
      </c>
      <c r="G2425" s="1">
        <f>IF(TableRefills3[[#This Row],[prev_refill_days]]="","",TableRefills3[[#This Row],[prev_refill_days]]+TableRefills3[[#This Row],[quantity_days]])</f>
        <v>45719</v>
      </c>
      <c r="H2425">
        <f>IF(TableRefills3[[#This Row],[prev_refill_end]]="","",TableRefills3[[#This Row],[refill_date]]-TableRefills3[[#This Row],[prev_refill_end]])</f>
        <v>1</v>
      </c>
      <c r="I2425">
        <f>IF(TableRefills3[[#This Row],[gap_days]]="",0,IF(TableRefills3[[#This Row],[gap_days]]&gt;30,1,0))</f>
        <v>0</v>
      </c>
      <c r="J2425">
        <f>_xlfn.MAXIFS(TableRefills3[discountinuation_flag], TableRefills3[patient_id], A2425)</f>
        <v>0</v>
      </c>
      <c r="K2425" s="1">
        <f>_xlfn.MINIFS(C:C,A:A,TableRefills3[[#This Row],[patient_id]])</f>
        <v>45698</v>
      </c>
      <c r="L2425" s="1">
        <f>TableRefills3[[#This Row],[refill_date]]+TableRefills3[[#This Row],[quantity_days]]</f>
        <v>45741</v>
      </c>
    </row>
    <row r="2426" spans="1:12" x14ac:dyDescent="0.25">
      <c r="A2426" t="s">
        <v>544</v>
      </c>
      <c r="B2426" t="s">
        <v>4014</v>
      </c>
      <c r="C2426" s="1">
        <v>45739</v>
      </c>
      <c r="D2426" s="9">
        <f t="shared" si="74"/>
        <v>3</v>
      </c>
      <c r="E2426">
        <v>21</v>
      </c>
      <c r="F2426" s="1">
        <f t="shared" si="75"/>
        <v>45720</v>
      </c>
      <c r="G2426" s="1">
        <f>IF(TableRefills3[[#This Row],[prev_refill_days]]="","",TableRefills3[[#This Row],[prev_refill_days]]+TableRefills3[[#This Row],[quantity_days]])</f>
        <v>45741</v>
      </c>
      <c r="H2426">
        <f>IF(TableRefills3[[#This Row],[prev_refill_end]]="","",TableRefills3[[#This Row],[refill_date]]-TableRefills3[[#This Row],[prev_refill_end]])</f>
        <v>-2</v>
      </c>
      <c r="I2426">
        <f>IF(TableRefills3[[#This Row],[gap_days]]="",0,IF(TableRefills3[[#This Row],[gap_days]]&gt;30,1,0))</f>
        <v>0</v>
      </c>
      <c r="J2426">
        <f>_xlfn.MAXIFS(TableRefills3[discountinuation_flag], TableRefills3[patient_id], A2426)</f>
        <v>0</v>
      </c>
      <c r="K2426" s="1">
        <f>_xlfn.MINIFS(C:C,A:A,TableRefills3[[#This Row],[patient_id]])</f>
        <v>45698</v>
      </c>
      <c r="L2426" s="1">
        <f>TableRefills3[[#This Row],[refill_date]]+TableRefills3[[#This Row],[quantity_days]]</f>
        <v>45760</v>
      </c>
    </row>
    <row r="2427" spans="1:12" x14ac:dyDescent="0.25">
      <c r="A2427" t="s">
        <v>545</v>
      </c>
      <c r="B2427" t="s">
        <v>4018</v>
      </c>
      <c r="C2427" s="1">
        <v>45728</v>
      </c>
      <c r="D2427" s="9">
        <f t="shared" si="74"/>
        <v>1</v>
      </c>
      <c r="E2427">
        <v>21</v>
      </c>
      <c r="F2427" s="1" t="str">
        <f t="shared" si="75"/>
        <v/>
      </c>
      <c r="G2427" s="1" t="str">
        <f>IF(TableRefills3[[#This Row],[prev_refill_days]]="","",TableRefills3[[#This Row],[prev_refill_days]]+TableRefills3[[#This Row],[quantity_days]])</f>
        <v/>
      </c>
      <c r="H2427" t="str">
        <f>IF(TableRefills3[[#This Row],[prev_refill_end]]="","",TableRefills3[[#This Row],[refill_date]]-TableRefills3[[#This Row],[prev_refill_end]])</f>
        <v/>
      </c>
      <c r="I2427">
        <f>IF(TableRefills3[[#This Row],[gap_days]]="",0,IF(TableRefills3[[#This Row],[gap_days]]&gt;30,1,0))</f>
        <v>0</v>
      </c>
      <c r="J2427">
        <f>_xlfn.MAXIFS(TableRefills3[discountinuation_flag], TableRefills3[patient_id], A2427)</f>
        <v>0</v>
      </c>
      <c r="K2427" s="1">
        <f>_xlfn.MINIFS(C:C,A:A,TableRefills3[[#This Row],[patient_id]])</f>
        <v>45728</v>
      </c>
      <c r="L2427" s="1">
        <f>TableRefills3[[#This Row],[refill_date]]+TableRefills3[[#This Row],[quantity_days]]</f>
        <v>45749</v>
      </c>
    </row>
    <row r="2428" spans="1:12" x14ac:dyDescent="0.25">
      <c r="A2428" t="s">
        <v>545</v>
      </c>
      <c r="B2428" t="s">
        <v>4018</v>
      </c>
      <c r="C2428" s="1">
        <v>45747</v>
      </c>
      <c r="D2428" s="9">
        <f t="shared" si="74"/>
        <v>2</v>
      </c>
      <c r="E2428">
        <v>21</v>
      </c>
      <c r="F2428" s="1">
        <f t="shared" si="75"/>
        <v>45728</v>
      </c>
      <c r="G2428" s="1">
        <f>IF(TableRefills3[[#This Row],[prev_refill_days]]="","",TableRefills3[[#This Row],[prev_refill_days]]+TableRefills3[[#This Row],[quantity_days]])</f>
        <v>45749</v>
      </c>
      <c r="H2428">
        <f>IF(TableRefills3[[#This Row],[prev_refill_end]]="","",TableRefills3[[#This Row],[refill_date]]-TableRefills3[[#This Row],[prev_refill_end]])</f>
        <v>-2</v>
      </c>
      <c r="I2428">
        <f>IF(TableRefills3[[#This Row],[gap_days]]="",0,IF(TableRefills3[[#This Row],[gap_days]]&gt;30,1,0))</f>
        <v>0</v>
      </c>
      <c r="J2428">
        <f>_xlfn.MAXIFS(TableRefills3[discountinuation_flag], TableRefills3[patient_id], A2428)</f>
        <v>0</v>
      </c>
      <c r="K2428" s="1">
        <f>_xlfn.MINIFS(C:C,A:A,TableRefills3[[#This Row],[patient_id]])</f>
        <v>45728</v>
      </c>
      <c r="L2428" s="1">
        <f>TableRefills3[[#This Row],[refill_date]]+TableRefills3[[#This Row],[quantity_days]]</f>
        <v>45768</v>
      </c>
    </row>
    <row r="2429" spans="1:12" x14ac:dyDescent="0.25">
      <c r="A2429" t="s">
        <v>545</v>
      </c>
      <c r="B2429" t="s">
        <v>4018</v>
      </c>
      <c r="C2429" s="1">
        <v>45765</v>
      </c>
      <c r="D2429" s="9">
        <f t="shared" si="74"/>
        <v>3</v>
      </c>
      <c r="E2429">
        <v>21</v>
      </c>
      <c r="F2429" s="1">
        <f t="shared" si="75"/>
        <v>45747</v>
      </c>
      <c r="G2429" s="1">
        <f>IF(TableRefills3[[#This Row],[prev_refill_days]]="","",TableRefills3[[#This Row],[prev_refill_days]]+TableRefills3[[#This Row],[quantity_days]])</f>
        <v>45768</v>
      </c>
      <c r="H2429">
        <f>IF(TableRefills3[[#This Row],[prev_refill_end]]="","",TableRefills3[[#This Row],[refill_date]]-TableRefills3[[#This Row],[prev_refill_end]])</f>
        <v>-3</v>
      </c>
      <c r="I2429">
        <f>IF(TableRefills3[[#This Row],[gap_days]]="",0,IF(TableRefills3[[#This Row],[gap_days]]&gt;30,1,0))</f>
        <v>0</v>
      </c>
      <c r="J2429">
        <f>_xlfn.MAXIFS(TableRefills3[discountinuation_flag], TableRefills3[patient_id], A2429)</f>
        <v>0</v>
      </c>
      <c r="K2429" s="1">
        <f>_xlfn.MINIFS(C:C,A:A,TableRefills3[[#This Row],[patient_id]])</f>
        <v>45728</v>
      </c>
      <c r="L2429" s="1">
        <f>TableRefills3[[#This Row],[refill_date]]+TableRefills3[[#This Row],[quantity_days]]</f>
        <v>45786</v>
      </c>
    </row>
    <row r="2430" spans="1:12" x14ac:dyDescent="0.25">
      <c r="A2430" t="s">
        <v>546</v>
      </c>
      <c r="B2430" t="s">
        <v>4022</v>
      </c>
      <c r="C2430" s="1">
        <v>45748</v>
      </c>
      <c r="D2430" s="9">
        <f t="shared" si="74"/>
        <v>1</v>
      </c>
      <c r="E2430">
        <v>28</v>
      </c>
      <c r="F2430" s="1" t="str">
        <f t="shared" si="75"/>
        <v/>
      </c>
      <c r="G2430" s="1" t="str">
        <f>IF(TableRefills3[[#This Row],[prev_refill_days]]="","",TableRefills3[[#This Row],[prev_refill_days]]+TableRefills3[[#This Row],[quantity_days]])</f>
        <v/>
      </c>
      <c r="H2430" t="str">
        <f>IF(TableRefills3[[#This Row],[prev_refill_end]]="","",TableRefills3[[#This Row],[refill_date]]-TableRefills3[[#This Row],[prev_refill_end]])</f>
        <v/>
      </c>
      <c r="I2430">
        <f>IF(TableRefills3[[#This Row],[gap_days]]="",0,IF(TableRefills3[[#This Row],[gap_days]]&gt;30,1,0))</f>
        <v>0</v>
      </c>
      <c r="J2430">
        <f>_xlfn.MAXIFS(TableRefills3[discountinuation_flag], TableRefills3[patient_id], A2430)</f>
        <v>0</v>
      </c>
      <c r="K2430" s="1">
        <f>_xlfn.MINIFS(C:C,A:A,TableRefills3[[#This Row],[patient_id]])</f>
        <v>45748</v>
      </c>
      <c r="L2430" s="1">
        <f>TableRefills3[[#This Row],[refill_date]]+TableRefills3[[#This Row],[quantity_days]]</f>
        <v>45776</v>
      </c>
    </row>
    <row r="2431" spans="1:12" x14ac:dyDescent="0.25">
      <c r="A2431" t="s">
        <v>546</v>
      </c>
      <c r="B2431" t="s">
        <v>4022</v>
      </c>
      <c r="C2431" s="1">
        <v>45773</v>
      </c>
      <c r="D2431" s="9">
        <f t="shared" si="74"/>
        <v>2</v>
      </c>
      <c r="E2431">
        <v>28</v>
      </c>
      <c r="F2431" s="1">
        <f t="shared" si="75"/>
        <v>45748</v>
      </c>
      <c r="G2431" s="1">
        <f>IF(TableRefills3[[#This Row],[prev_refill_days]]="","",TableRefills3[[#This Row],[prev_refill_days]]+TableRefills3[[#This Row],[quantity_days]])</f>
        <v>45776</v>
      </c>
      <c r="H2431">
        <f>IF(TableRefills3[[#This Row],[prev_refill_end]]="","",TableRefills3[[#This Row],[refill_date]]-TableRefills3[[#This Row],[prev_refill_end]])</f>
        <v>-3</v>
      </c>
      <c r="I2431">
        <f>IF(TableRefills3[[#This Row],[gap_days]]="",0,IF(TableRefills3[[#This Row],[gap_days]]&gt;30,1,0))</f>
        <v>0</v>
      </c>
      <c r="J2431">
        <f>_xlfn.MAXIFS(TableRefills3[discountinuation_flag], TableRefills3[patient_id], A2431)</f>
        <v>0</v>
      </c>
      <c r="K2431" s="1">
        <f>_xlfn.MINIFS(C:C,A:A,TableRefills3[[#This Row],[patient_id]])</f>
        <v>45748</v>
      </c>
      <c r="L2431" s="1">
        <f>TableRefills3[[#This Row],[refill_date]]+TableRefills3[[#This Row],[quantity_days]]</f>
        <v>45801</v>
      </c>
    </row>
    <row r="2432" spans="1:12" x14ac:dyDescent="0.25">
      <c r="A2432" t="s">
        <v>546</v>
      </c>
      <c r="B2432" t="s">
        <v>4022</v>
      </c>
      <c r="C2432" s="1">
        <v>45803</v>
      </c>
      <c r="D2432" s="9">
        <f t="shared" si="74"/>
        <v>3</v>
      </c>
      <c r="E2432">
        <v>28</v>
      </c>
      <c r="F2432" s="1">
        <f t="shared" si="75"/>
        <v>45773</v>
      </c>
      <c r="G2432" s="1">
        <f>IF(TableRefills3[[#This Row],[prev_refill_days]]="","",TableRefills3[[#This Row],[prev_refill_days]]+TableRefills3[[#This Row],[quantity_days]])</f>
        <v>45801</v>
      </c>
      <c r="H2432">
        <f>IF(TableRefills3[[#This Row],[prev_refill_end]]="","",TableRefills3[[#This Row],[refill_date]]-TableRefills3[[#This Row],[prev_refill_end]])</f>
        <v>2</v>
      </c>
      <c r="I2432">
        <f>IF(TableRefills3[[#This Row],[gap_days]]="",0,IF(TableRefills3[[#This Row],[gap_days]]&gt;30,1,0))</f>
        <v>0</v>
      </c>
      <c r="J2432">
        <f>_xlfn.MAXIFS(TableRefills3[discountinuation_flag], TableRefills3[patient_id], A2432)</f>
        <v>0</v>
      </c>
      <c r="K2432" s="1">
        <f>_xlfn.MINIFS(C:C,A:A,TableRefills3[[#This Row],[patient_id]])</f>
        <v>45748</v>
      </c>
      <c r="L2432" s="1">
        <f>TableRefills3[[#This Row],[refill_date]]+TableRefills3[[#This Row],[quantity_days]]</f>
        <v>45831</v>
      </c>
    </row>
    <row r="2433" spans="1:12" x14ac:dyDescent="0.25">
      <c r="A2433" t="s">
        <v>546</v>
      </c>
      <c r="B2433" t="s">
        <v>4022</v>
      </c>
      <c r="C2433" s="1">
        <v>45831</v>
      </c>
      <c r="D2433" s="9">
        <f t="shared" si="74"/>
        <v>4</v>
      </c>
      <c r="E2433">
        <v>28</v>
      </c>
      <c r="F2433" s="1">
        <f t="shared" si="75"/>
        <v>45803</v>
      </c>
      <c r="G2433" s="1">
        <f>IF(TableRefills3[[#This Row],[prev_refill_days]]="","",TableRefills3[[#This Row],[prev_refill_days]]+TableRefills3[[#This Row],[quantity_days]])</f>
        <v>45831</v>
      </c>
      <c r="H2433">
        <f>IF(TableRefills3[[#This Row],[prev_refill_end]]="","",TableRefills3[[#This Row],[refill_date]]-TableRefills3[[#This Row],[prev_refill_end]])</f>
        <v>0</v>
      </c>
      <c r="I2433">
        <f>IF(TableRefills3[[#This Row],[gap_days]]="",0,IF(TableRefills3[[#This Row],[gap_days]]&gt;30,1,0))</f>
        <v>0</v>
      </c>
      <c r="J2433">
        <f>_xlfn.MAXIFS(TableRefills3[discountinuation_flag], TableRefills3[patient_id], A2433)</f>
        <v>0</v>
      </c>
      <c r="K2433" s="1">
        <f>_xlfn.MINIFS(C:C,A:A,TableRefills3[[#This Row],[patient_id]])</f>
        <v>45748</v>
      </c>
      <c r="L2433" s="1">
        <f>TableRefills3[[#This Row],[refill_date]]+TableRefills3[[#This Row],[quantity_days]]</f>
        <v>45859</v>
      </c>
    </row>
    <row r="2434" spans="1:12" x14ac:dyDescent="0.25">
      <c r="A2434" t="s">
        <v>546</v>
      </c>
      <c r="B2434" t="s">
        <v>4022</v>
      </c>
      <c r="C2434" s="1">
        <v>45859</v>
      </c>
      <c r="D2434" s="9">
        <f t="shared" ref="D2434:D2497" si="76">IF(A2434=A2433, D2433+1, 1)</f>
        <v>5</v>
      </c>
      <c r="E2434">
        <v>28</v>
      </c>
      <c r="F2434" s="1">
        <f t="shared" ref="F2434:F2497" si="77">IF(A2433=A2434,C2433,"")</f>
        <v>45831</v>
      </c>
      <c r="G2434" s="1">
        <f>IF(TableRefills3[[#This Row],[prev_refill_days]]="","",TableRefills3[[#This Row],[prev_refill_days]]+TableRefills3[[#This Row],[quantity_days]])</f>
        <v>45859</v>
      </c>
      <c r="H2434">
        <f>IF(TableRefills3[[#This Row],[prev_refill_end]]="","",TableRefills3[[#This Row],[refill_date]]-TableRefills3[[#This Row],[prev_refill_end]])</f>
        <v>0</v>
      </c>
      <c r="I2434">
        <f>IF(TableRefills3[[#This Row],[gap_days]]="",0,IF(TableRefills3[[#This Row],[gap_days]]&gt;30,1,0))</f>
        <v>0</v>
      </c>
      <c r="J2434">
        <f>_xlfn.MAXIFS(TableRefills3[discountinuation_flag], TableRefills3[patient_id], A2434)</f>
        <v>0</v>
      </c>
      <c r="K2434" s="1">
        <f>_xlfn.MINIFS(C:C,A:A,TableRefills3[[#This Row],[patient_id]])</f>
        <v>45748</v>
      </c>
      <c r="L2434" s="1">
        <f>TableRefills3[[#This Row],[refill_date]]+TableRefills3[[#This Row],[quantity_days]]</f>
        <v>45887</v>
      </c>
    </row>
    <row r="2435" spans="1:12" x14ac:dyDescent="0.25">
      <c r="A2435" t="s">
        <v>546</v>
      </c>
      <c r="B2435" t="s">
        <v>4022</v>
      </c>
      <c r="C2435" s="1">
        <v>45887</v>
      </c>
      <c r="D2435" s="9">
        <f t="shared" si="76"/>
        <v>6</v>
      </c>
      <c r="E2435">
        <v>28</v>
      </c>
      <c r="F2435" s="1">
        <f t="shared" si="77"/>
        <v>45859</v>
      </c>
      <c r="G2435" s="1">
        <f>IF(TableRefills3[[#This Row],[prev_refill_days]]="","",TableRefills3[[#This Row],[prev_refill_days]]+TableRefills3[[#This Row],[quantity_days]])</f>
        <v>45887</v>
      </c>
      <c r="H2435">
        <f>IF(TableRefills3[[#This Row],[prev_refill_end]]="","",TableRefills3[[#This Row],[refill_date]]-TableRefills3[[#This Row],[prev_refill_end]])</f>
        <v>0</v>
      </c>
      <c r="I2435">
        <f>IF(TableRefills3[[#This Row],[gap_days]]="",0,IF(TableRefills3[[#This Row],[gap_days]]&gt;30,1,0))</f>
        <v>0</v>
      </c>
      <c r="J2435">
        <f>_xlfn.MAXIFS(TableRefills3[discountinuation_flag], TableRefills3[patient_id], A2435)</f>
        <v>0</v>
      </c>
      <c r="K2435" s="1">
        <f>_xlfn.MINIFS(C:C,A:A,TableRefills3[[#This Row],[patient_id]])</f>
        <v>45748</v>
      </c>
      <c r="L2435" s="1">
        <f>TableRefills3[[#This Row],[refill_date]]+TableRefills3[[#This Row],[quantity_days]]</f>
        <v>45915</v>
      </c>
    </row>
    <row r="2436" spans="1:12" x14ac:dyDescent="0.25">
      <c r="A2436" t="s">
        <v>547</v>
      </c>
      <c r="B2436" t="s">
        <v>4029</v>
      </c>
      <c r="C2436" s="1">
        <v>45761</v>
      </c>
      <c r="D2436" s="9">
        <f t="shared" si="76"/>
        <v>1</v>
      </c>
      <c r="E2436">
        <v>21</v>
      </c>
      <c r="F2436" s="1" t="str">
        <f t="shared" si="77"/>
        <v/>
      </c>
      <c r="G2436" s="1" t="str">
        <f>IF(TableRefills3[[#This Row],[prev_refill_days]]="","",TableRefills3[[#This Row],[prev_refill_days]]+TableRefills3[[#This Row],[quantity_days]])</f>
        <v/>
      </c>
      <c r="H2436" t="str">
        <f>IF(TableRefills3[[#This Row],[prev_refill_end]]="","",TableRefills3[[#This Row],[refill_date]]-TableRefills3[[#This Row],[prev_refill_end]])</f>
        <v/>
      </c>
      <c r="I2436">
        <f>IF(TableRefills3[[#This Row],[gap_days]]="",0,IF(TableRefills3[[#This Row],[gap_days]]&gt;30,1,0))</f>
        <v>0</v>
      </c>
      <c r="J2436">
        <f>_xlfn.MAXIFS(TableRefills3[discountinuation_flag], TableRefills3[patient_id], A2436)</f>
        <v>0</v>
      </c>
      <c r="K2436" s="1">
        <f>_xlfn.MINIFS(C:C,A:A,TableRefills3[[#This Row],[patient_id]])</f>
        <v>45761</v>
      </c>
      <c r="L2436" s="1">
        <f>TableRefills3[[#This Row],[refill_date]]+TableRefills3[[#This Row],[quantity_days]]</f>
        <v>45782</v>
      </c>
    </row>
    <row r="2437" spans="1:12" x14ac:dyDescent="0.25">
      <c r="A2437" t="s">
        <v>547</v>
      </c>
      <c r="B2437" t="s">
        <v>4029</v>
      </c>
      <c r="C2437" s="1">
        <v>45782</v>
      </c>
      <c r="D2437" s="9">
        <f t="shared" si="76"/>
        <v>2</v>
      </c>
      <c r="E2437">
        <v>21</v>
      </c>
      <c r="F2437" s="1">
        <f t="shared" si="77"/>
        <v>45761</v>
      </c>
      <c r="G2437" s="1">
        <f>IF(TableRefills3[[#This Row],[prev_refill_days]]="","",TableRefills3[[#This Row],[prev_refill_days]]+TableRefills3[[#This Row],[quantity_days]])</f>
        <v>45782</v>
      </c>
      <c r="H2437">
        <f>IF(TableRefills3[[#This Row],[prev_refill_end]]="","",TableRefills3[[#This Row],[refill_date]]-TableRefills3[[#This Row],[prev_refill_end]])</f>
        <v>0</v>
      </c>
      <c r="I2437">
        <f>IF(TableRefills3[[#This Row],[gap_days]]="",0,IF(TableRefills3[[#This Row],[gap_days]]&gt;30,1,0))</f>
        <v>0</v>
      </c>
      <c r="J2437">
        <f>_xlfn.MAXIFS(TableRefills3[discountinuation_flag], TableRefills3[patient_id], A2437)</f>
        <v>0</v>
      </c>
      <c r="K2437" s="1">
        <f>_xlfn.MINIFS(C:C,A:A,TableRefills3[[#This Row],[patient_id]])</f>
        <v>45761</v>
      </c>
      <c r="L2437" s="1">
        <f>TableRefills3[[#This Row],[refill_date]]+TableRefills3[[#This Row],[quantity_days]]</f>
        <v>45803</v>
      </c>
    </row>
    <row r="2438" spans="1:12" x14ac:dyDescent="0.25">
      <c r="A2438" t="s">
        <v>547</v>
      </c>
      <c r="B2438" t="s">
        <v>4029</v>
      </c>
      <c r="C2438" s="1">
        <v>45804</v>
      </c>
      <c r="D2438" s="9">
        <f t="shared" si="76"/>
        <v>3</v>
      </c>
      <c r="E2438">
        <v>21</v>
      </c>
      <c r="F2438" s="1">
        <f t="shared" si="77"/>
        <v>45782</v>
      </c>
      <c r="G2438" s="1">
        <f>IF(TableRefills3[[#This Row],[prev_refill_days]]="","",TableRefills3[[#This Row],[prev_refill_days]]+TableRefills3[[#This Row],[quantity_days]])</f>
        <v>45803</v>
      </c>
      <c r="H2438">
        <f>IF(TableRefills3[[#This Row],[prev_refill_end]]="","",TableRefills3[[#This Row],[refill_date]]-TableRefills3[[#This Row],[prev_refill_end]])</f>
        <v>1</v>
      </c>
      <c r="I2438">
        <f>IF(TableRefills3[[#This Row],[gap_days]]="",0,IF(TableRefills3[[#This Row],[gap_days]]&gt;30,1,0))</f>
        <v>0</v>
      </c>
      <c r="J2438">
        <f>_xlfn.MAXIFS(TableRefills3[discountinuation_flag], TableRefills3[patient_id], A2438)</f>
        <v>0</v>
      </c>
      <c r="K2438" s="1">
        <f>_xlfn.MINIFS(C:C,A:A,TableRefills3[[#This Row],[patient_id]])</f>
        <v>45761</v>
      </c>
      <c r="L2438" s="1">
        <f>TableRefills3[[#This Row],[refill_date]]+TableRefills3[[#This Row],[quantity_days]]</f>
        <v>45825</v>
      </c>
    </row>
    <row r="2439" spans="1:12" x14ac:dyDescent="0.25">
      <c r="A2439" t="s">
        <v>547</v>
      </c>
      <c r="B2439" t="s">
        <v>4029</v>
      </c>
      <c r="C2439" s="1">
        <v>45823</v>
      </c>
      <c r="D2439" s="9">
        <f t="shared" si="76"/>
        <v>4</v>
      </c>
      <c r="E2439">
        <v>21</v>
      </c>
      <c r="F2439" s="1">
        <f t="shared" si="77"/>
        <v>45804</v>
      </c>
      <c r="G2439" s="1">
        <f>IF(TableRefills3[[#This Row],[prev_refill_days]]="","",TableRefills3[[#This Row],[prev_refill_days]]+TableRefills3[[#This Row],[quantity_days]])</f>
        <v>45825</v>
      </c>
      <c r="H2439">
        <f>IF(TableRefills3[[#This Row],[prev_refill_end]]="","",TableRefills3[[#This Row],[refill_date]]-TableRefills3[[#This Row],[prev_refill_end]])</f>
        <v>-2</v>
      </c>
      <c r="I2439">
        <f>IF(TableRefills3[[#This Row],[gap_days]]="",0,IF(TableRefills3[[#This Row],[gap_days]]&gt;30,1,0))</f>
        <v>0</v>
      </c>
      <c r="J2439">
        <f>_xlfn.MAXIFS(TableRefills3[discountinuation_flag], TableRefills3[patient_id], A2439)</f>
        <v>0</v>
      </c>
      <c r="K2439" s="1">
        <f>_xlfn.MINIFS(C:C,A:A,TableRefills3[[#This Row],[patient_id]])</f>
        <v>45761</v>
      </c>
      <c r="L2439" s="1">
        <f>TableRefills3[[#This Row],[refill_date]]+TableRefills3[[#This Row],[quantity_days]]</f>
        <v>45844</v>
      </c>
    </row>
    <row r="2440" spans="1:12" x14ac:dyDescent="0.25">
      <c r="A2440" t="s">
        <v>548</v>
      </c>
      <c r="B2440" t="s">
        <v>4034</v>
      </c>
      <c r="C2440" s="1">
        <v>45790</v>
      </c>
      <c r="D2440" s="9">
        <f t="shared" si="76"/>
        <v>1</v>
      </c>
      <c r="E2440">
        <v>28</v>
      </c>
      <c r="F2440" s="1" t="str">
        <f t="shared" si="77"/>
        <v/>
      </c>
      <c r="G2440" s="1" t="str">
        <f>IF(TableRefills3[[#This Row],[prev_refill_days]]="","",TableRefills3[[#This Row],[prev_refill_days]]+TableRefills3[[#This Row],[quantity_days]])</f>
        <v/>
      </c>
      <c r="H2440" t="str">
        <f>IF(TableRefills3[[#This Row],[prev_refill_end]]="","",TableRefills3[[#This Row],[refill_date]]-TableRefills3[[#This Row],[prev_refill_end]])</f>
        <v/>
      </c>
      <c r="I2440">
        <f>IF(TableRefills3[[#This Row],[gap_days]]="",0,IF(TableRefills3[[#This Row],[gap_days]]&gt;30,1,0))</f>
        <v>0</v>
      </c>
      <c r="J2440">
        <f>_xlfn.MAXIFS(TableRefills3[discountinuation_flag], TableRefills3[patient_id], A2440)</f>
        <v>0</v>
      </c>
      <c r="K2440" s="1">
        <f>_xlfn.MINIFS(C:C,A:A,TableRefills3[[#This Row],[patient_id]])</f>
        <v>45790</v>
      </c>
      <c r="L2440" s="1">
        <f>TableRefills3[[#This Row],[refill_date]]+TableRefills3[[#This Row],[quantity_days]]</f>
        <v>45818</v>
      </c>
    </row>
    <row r="2441" spans="1:12" x14ac:dyDescent="0.25">
      <c r="A2441" t="s">
        <v>548</v>
      </c>
      <c r="B2441" t="s">
        <v>4034</v>
      </c>
      <c r="C2441" s="1">
        <v>45818</v>
      </c>
      <c r="D2441" s="9">
        <f t="shared" si="76"/>
        <v>2</v>
      </c>
      <c r="E2441">
        <v>28</v>
      </c>
      <c r="F2441" s="1">
        <f t="shared" si="77"/>
        <v>45790</v>
      </c>
      <c r="G2441" s="1">
        <f>IF(TableRefills3[[#This Row],[prev_refill_days]]="","",TableRefills3[[#This Row],[prev_refill_days]]+TableRefills3[[#This Row],[quantity_days]])</f>
        <v>45818</v>
      </c>
      <c r="H2441">
        <f>IF(TableRefills3[[#This Row],[prev_refill_end]]="","",TableRefills3[[#This Row],[refill_date]]-TableRefills3[[#This Row],[prev_refill_end]])</f>
        <v>0</v>
      </c>
      <c r="I2441">
        <f>IF(TableRefills3[[#This Row],[gap_days]]="",0,IF(TableRefills3[[#This Row],[gap_days]]&gt;30,1,0))</f>
        <v>0</v>
      </c>
      <c r="J2441">
        <f>_xlfn.MAXIFS(TableRefills3[discountinuation_flag], TableRefills3[patient_id], A2441)</f>
        <v>0</v>
      </c>
      <c r="K2441" s="1">
        <f>_xlfn.MINIFS(C:C,A:A,TableRefills3[[#This Row],[patient_id]])</f>
        <v>45790</v>
      </c>
      <c r="L2441" s="1">
        <f>TableRefills3[[#This Row],[refill_date]]+TableRefills3[[#This Row],[quantity_days]]</f>
        <v>45846</v>
      </c>
    </row>
    <row r="2442" spans="1:12" x14ac:dyDescent="0.25">
      <c r="A2442" t="s">
        <v>548</v>
      </c>
      <c r="B2442" t="s">
        <v>4034</v>
      </c>
      <c r="C2442" s="1">
        <v>45849</v>
      </c>
      <c r="D2442" s="9">
        <f t="shared" si="76"/>
        <v>3</v>
      </c>
      <c r="E2442">
        <v>28</v>
      </c>
      <c r="F2442" s="1">
        <f t="shared" si="77"/>
        <v>45818</v>
      </c>
      <c r="G2442" s="1">
        <f>IF(TableRefills3[[#This Row],[prev_refill_days]]="","",TableRefills3[[#This Row],[prev_refill_days]]+TableRefills3[[#This Row],[quantity_days]])</f>
        <v>45846</v>
      </c>
      <c r="H2442">
        <f>IF(TableRefills3[[#This Row],[prev_refill_end]]="","",TableRefills3[[#This Row],[refill_date]]-TableRefills3[[#This Row],[prev_refill_end]])</f>
        <v>3</v>
      </c>
      <c r="I2442">
        <f>IF(TableRefills3[[#This Row],[gap_days]]="",0,IF(TableRefills3[[#This Row],[gap_days]]&gt;30,1,0))</f>
        <v>0</v>
      </c>
      <c r="J2442">
        <f>_xlfn.MAXIFS(TableRefills3[discountinuation_flag], TableRefills3[patient_id], A2442)</f>
        <v>0</v>
      </c>
      <c r="K2442" s="1">
        <f>_xlfn.MINIFS(C:C,A:A,TableRefills3[[#This Row],[patient_id]])</f>
        <v>45790</v>
      </c>
      <c r="L2442" s="1">
        <f>TableRefills3[[#This Row],[refill_date]]+TableRefills3[[#This Row],[quantity_days]]</f>
        <v>45877</v>
      </c>
    </row>
    <row r="2443" spans="1:12" x14ac:dyDescent="0.25">
      <c r="A2443" t="s">
        <v>548</v>
      </c>
      <c r="B2443" t="s">
        <v>4034</v>
      </c>
      <c r="C2443" s="1">
        <v>45878</v>
      </c>
      <c r="D2443" s="9">
        <f t="shared" si="76"/>
        <v>4</v>
      </c>
      <c r="E2443">
        <v>28</v>
      </c>
      <c r="F2443" s="1">
        <f t="shared" si="77"/>
        <v>45849</v>
      </c>
      <c r="G2443" s="1">
        <f>IF(TableRefills3[[#This Row],[prev_refill_days]]="","",TableRefills3[[#This Row],[prev_refill_days]]+TableRefills3[[#This Row],[quantity_days]])</f>
        <v>45877</v>
      </c>
      <c r="H2443">
        <f>IF(TableRefills3[[#This Row],[prev_refill_end]]="","",TableRefills3[[#This Row],[refill_date]]-TableRefills3[[#This Row],[prev_refill_end]])</f>
        <v>1</v>
      </c>
      <c r="I2443">
        <f>IF(TableRefills3[[#This Row],[gap_days]]="",0,IF(TableRefills3[[#This Row],[gap_days]]&gt;30,1,0))</f>
        <v>0</v>
      </c>
      <c r="J2443">
        <f>_xlfn.MAXIFS(TableRefills3[discountinuation_flag], TableRefills3[patient_id], A2443)</f>
        <v>0</v>
      </c>
      <c r="K2443" s="1">
        <f>_xlfn.MINIFS(C:C,A:A,TableRefills3[[#This Row],[patient_id]])</f>
        <v>45790</v>
      </c>
      <c r="L2443" s="1">
        <f>TableRefills3[[#This Row],[refill_date]]+TableRefills3[[#This Row],[quantity_days]]</f>
        <v>45906</v>
      </c>
    </row>
    <row r="2444" spans="1:12" x14ac:dyDescent="0.25">
      <c r="A2444" t="s">
        <v>548</v>
      </c>
      <c r="B2444" t="s">
        <v>4034</v>
      </c>
      <c r="C2444" s="1">
        <v>45907</v>
      </c>
      <c r="D2444" s="9">
        <f t="shared" si="76"/>
        <v>5</v>
      </c>
      <c r="E2444">
        <v>28</v>
      </c>
      <c r="F2444" s="1">
        <f t="shared" si="77"/>
        <v>45878</v>
      </c>
      <c r="G2444" s="1">
        <f>IF(TableRefills3[[#This Row],[prev_refill_days]]="","",TableRefills3[[#This Row],[prev_refill_days]]+TableRefills3[[#This Row],[quantity_days]])</f>
        <v>45906</v>
      </c>
      <c r="H2444">
        <f>IF(TableRefills3[[#This Row],[prev_refill_end]]="","",TableRefills3[[#This Row],[refill_date]]-TableRefills3[[#This Row],[prev_refill_end]])</f>
        <v>1</v>
      </c>
      <c r="I2444">
        <f>IF(TableRefills3[[#This Row],[gap_days]]="",0,IF(TableRefills3[[#This Row],[gap_days]]&gt;30,1,0))</f>
        <v>0</v>
      </c>
      <c r="J2444">
        <f>_xlfn.MAXIFS(TableRefills3[discountinuation_flag], TableRefills3[patient_id], A2444)</f>
        <v>0</v>
      </c>
      <c r="K2444" s="1">
        <f>_xlfn.MINIFS(C:C,A:A,TableRefills3[[#This Row],[patient_id]])</f>
        <v>45790</v>
      </c>
      <c r="L2444" s="1">
        <f>TableRefills3[[#This Row],[refill_date]]+TableRefills3[[#This Row],[quantity_days]]</f>
        <v>45935</v>
      </c>
    </row>
    <row r="2445" spans="1:12" x14ac:dyDescent="0.25">
      <c r="A2445" t="s">
        <v>548</v>
      </c>
      <c r="B2445" t="s">
        <v>4034</v>
      </c>
      <c r="C2445" s="1">
        <v>45935</v>
      </c>
      <c r="D2445" s="9">
        <f t="shared" si="76"/>
        <v>6</v>
      </c>
      <c r="E2445">
        <v>28</v>
      </c>
      <c r="F2445" s="1">
        <f t="shared" si="77"/>
        <v>45907</v>
      </c>
      <c r="G2445" s="1">
        <f>IF(TableRefills3[[#This Row],[prev_refill_days]]="","",TableRefills3[[#This Row],[prev_refill_days]]+TableRefills3[[#This Row],[quantity_days]])</f>
        <v>45935</v>
      </c>
      <c r="H2445">
        <f>IF(TableRefills3[[#This Row],[prev_refill_end]]="","",TableRefills3[[#This Row],[refill_date]]-TableRefills3[[#This Row],[prev_refill_end]])</f>
        <v>0</v>
      </c>
      <c r="I2445">
        <f>IF(TableRefills3[[#This Row],[gap_days]]="",0,IF(TableRefills3[[#This Row],[gap_days]]&gt;30,1,0))</f>
        <v>0</v>
      </c>
      <c r="J2445">
        <f>_xlfn.MAXIFS(TableRefills3[discountinuation_flag], TableRefills3[patient_id], A2445)</f>
        <v>0</v>
      </c>
      <c r="K2445" s="1">
        <f>_xlfn.MINIFS(C:C,A:A,TableRefills3[[#This Row],[patient_id]])</f>
        <v>45790</v>
      </c>
      <c r="L2445" s="1">
        <f>TableRefills3[[#This Row],[refill_date]]+TableRefills3[[#This Row],[quantity_days]]</f>
        <v>45963</v>
      </c>
    </row>
    <row r="2446" spans="1:12" x14ac:dyDescent="0.25">
      <c r="A2446" t="s">
        <v>549</v>
      </c>
      <c r="B2446" t="s">
        <v>4041</v>
      </c>
      <c r="C2446" s="1">
        <v>45838</v>
      </c>
      <c r="D2446" s="9">
        <f t="shared" si="76"/>
        <v>1</v>
      </c>
      <c r="E2446">
        <v>28</v>
      </c>
      <c r="F2446" s="1" t="str">
        <f t="shared" si="77"/>
        <v/>
      </c>
      <c r="G2446" s="1" t="str">
        <f>IF(TableRefills3[[#This Row],[prev_refill_days]]="","",TableRefills3[[#This Row],[prev_refill_days]]+TableRefills3[[#This Row],[quantity_days]])</f>
        <v/>
      </c>
      <c r="H2446" t="str">
        <f>IF(TableRefills3[[#This Row],[prev_refill_end]]="","",TableRefills3[[#This Row],[refill_date]]-TableRefills3[[#This Row],[prev_refill_end]])</f>
        <v/>
      </c>
      <c r="I2446">
        <f>IF(TableRefills3[[#This Row],[gap_days]]="",0,IF(TableRefills3[[#This Row],[gap_days]]&gt;30,1,0))</f>
        <v>0</v>
      </c>
      <c r="J2446">
        <f>_xlfn.MAXIFS(TableRefills3[discountinuation_flag], TableRefills3[patient_id], A2446)</f>
        <v>0</v>
      </c>
      <c r="K2446" s="1">
        <f>_xlfn.MINIFS(C:C,A:A,TableRefills3[[#This Row],[patient_id]])</f>
        <v>45838</v>
      </c>
      <c r="L2446" s="1">
        <f>TableRefills3[[#This Row],[refill_date]]+TableRefills3[[#This Row],[quantity_days]]</f>
        <v>45866</v>
      </c>
    </row>
    <row r="2447" spans="1:12" x14ac:dyDescent="0.25">
      <c r="A2447" t="s">
        <v>549</v>
      </c>
      <c r="B2447" t="s">
        <v>4041</v>
      </c>
      <c r="C2447" s="1">
        <v>45866</v>
      </c>
      <c r="D2447" s="9">
        <f t="shared" si="76"/>
        <v>2</v>
      </c>
      <c r="E2447">
        <v>28</v>
      </c>
      <c r="F2447" s="1">
        <f t="shared" si="77"/>
        <v>45838</v>
      </c>
      <c r="G2447" s="1">
        <f>IF(TableRefills3[[#This Row],[prev_refill_days]]="","",TableRefills3[[#This Row],[prev_refill_days]]+TableRefills3[[#This Row],[quantity_days]])</f>
        <v>45866</v>
      </c>
      <c r="H2447">
        <f>IF(TableRefills3[[#This Row],[prev_refill_end]]="","",TableRefills3[[#This Row],[refill_date]]-TableRefills3[[#This Row],[prev_refill_end]])</f>
        <v>0</v>
      </c>
      <c r="I2447">
        <f>IF(TableRefills3[[#This Row],[gap_days]]="",0,IF(TableRefills3[[#This Row],[gap_days]]&gt;30,1,0))</f>
        <v>0</v>
      </c>
      <c r="J2447">
        <f>_xlfn.MAXIFS(TableRefills3[discountinuation_flag], TableRefills3[patient_id], A2447)</f>
        <v>0</v>
      </c>
      <c r="K2447" s="1">
        <f>_xlfn.MINIFS(C:C,A:A,TableRefills3[[#This Row],[patient_id]])</f>
        <v>45838</v>
      </c>
      <c r="L2447" s="1">
        <f>TableRefills3[[#This Row],[refill_date]]+TableRefills3[[#This Row],[quantity_days]]</f>
        <v>45894</v>
      </c>
    </row>
    <row r="2448" spans="1:12" x14ac:dyDescent="0.25">
      <c r="A2448" t="s">
        <v>549</v>
      </c>
      <c r="B2448" t="s">
        <v>4041</v>
      </c>
      <c r="C2448" s="1">
        <v>45891</v>
      </c>
      <c r="D2448" s="9">
        <f t="shared" si="76"/>
        <v>3</v>
      </c>
      <c r="E2448">
        <v>28</v>
      </c>
      <c r="F2448" s="1">
        <f t="shared" si="77"/>
        <v>45866</v>
      </c>
      <c r="G2448" s="1">
        <f>IF(TableRefills3[[#This Row],[prev_refill_days]]="","",TableRefills3[[#This Row],[prev_refill_days]]+TableRefills3[[#This Row],[quantity_days]])</f>
        <v>45894</v>
      </c>
      <c r="H2448">
        <f>IF(TableRefills3[[#This Row],[prev_refill_end]]="","",TableRefills3[[#This Row],[refill_date]]-TableRefills3[[#This Row],[prev_refill_end]])</f>
        <v>-3</v>
      </c>
      <c r="I2448">
        <f>IF(TableRefills3[[#This Row],[gap_days]]="",0,IF(TableRefills3[[#This Row],[gap_days]]&gt;30,1,0))</f>
        <v>0</v>
      </c>
      <c r="J2448">
        <f>_xlfn.MAXIFS(TableRefills3[discountinuation_flag], TableRefills3[patient_id], A2448)</f>
        <v>0</v>
      </c>
      <c r="K2448" s="1">
        <f>_xlfn.MINIFS(C:C,A:A,TableRefills3[[#This Row],[patient_id]])</f>
        <v>45838</v>
      </c>
      <c r="L2448" s="1">
        <f>TableRefills3[[#This Row],[refill_date]]+TableRefills3[[#This Row],[quantity_days]]</f>
        <v>45919</v>
      </c>
    </row>
    <row r="2449" spans="1:12" x14ac:dyDescent="0.25">
      <c r="A2449" t="s">
        <v>549</v>
      </c>
      <c r="B2449" t="s">
        <v>4041</v>
      </c>
      <c r="C2449" s="1">
        <v>45918</v>
      </c>
      <c r="D2449" s="9">
        <f t="shared" si="76"/>
        <v>4</v>
      </c>
      <c r="E2449">
        <v>28</v>
      </c>
      <c r="F2449" s="1">
        <f t="shared" si="77"/>
        <v>45891</v>
      </c>
      <c r="G2449" s="1">
        <f>IF(TableRefills3[[#This Row],[prev_refill_days]]="","",TableRefills3[[#This Row],[prev_refill_days]]+TableRefills3[[#This Row],[quantity_days]])</f>
        <v>45919</v>
      </c>
      <c r="H2449">
        <f>IF(TableRefills3[[#This Row],[prev_refill_end]]="","",TableRefills3[[#This Row],[refill_date]]-TableRefills3[[#This Row],[prev_refill_end]])</f>
        <v>-1</v>
      </c>
      <c r="I2449">
        <f>IF(TableRefills3[[#This Row],[gap_days]]="",0,IF(TableRefills3[[#This Row],[gap_days]]&gt;30,1,0))</f>
        <v>0</v>
      </c>
      <c r="J2449">
        <f>_xlfn.MAXIFS(TableRefills3[discountinuation_flag], TableRefills3[patient_id], A2449)</f>
        <v>0</v>
      </c>
      <c r="K2449" s="1">
        <f>_xlfn.MINIFS(C:C,A:A,TableRefills3[[#This Row],[patient_id]])</f>
        <v>45838</v>
      </c>
      <c r="L2449" s="1">
        <f>TableRefills3[[#This Row],[refill_date]]+TableRefills3[[#This Row],[quantity_days]]</f>
        <v>45946</v>
      </c>
    </row>
    <row r="2450" spans="1:12" x14ac:dyDescent="0.25">
      <c r="A2450" t="s">
        <v>549</v>
      </c>
      <c r="B2450" t="s">
        <v>4041</v>
      </c>
      <c r="C2450" s="1">
        <v>45945</v>
      </c>
      <c r="D2450" s="9">
        <f t="shared" si="76"/>
        <v>5</v>
      </c>
      <c r="E2450">
        <v>28</v>
      </c>
      <c r="F2450" s="1">
        <f t="shared" si="77"/>
        <v>45918</v>
      </c>
      <c r="G2450" s="1">
        <f>IF(TableRefills3[[#This Row],[prev_refill_days]]="","",TableRefills3[[#This Row],[prev_refill_days]]+TableRefills3[[#This Row],[quantity_days]])</f>
        <v>45946</v>
      </c>
      <c r="H2450">
        <f>IF(TableRefills3[[#This Row],[prev_refill_end]]="","",TableRefills3[[#This Row],[refill_date]]-TableRefills3[[#This Row],[prev_refill_end]])</f>
        <v>-1</v>
      </c>
      <c r="I2450">
        <f>IF(TableRefills3[[#This Row],[gap_days]]="",0,IF(TableRefills3[[#This Row],[gap_days]]&gt;30,1,0))</f>
        <v>0</v>
      </c>
      <c r="J2450">
        <f>_xlfn.MAXIFS(TableRefills3[discountinuation_flag], TableRefills3[patient_id], A2450)</f>
        <v>0</v>
      </c>
      <c r="K2450" s="1">
        <f>_xlfn.MINIFS(C:C,A:A,TableRefills3[[#This Row],[patient_id]])</f>
        <v>45838</v>
      </c>
      <c r="L2450" s="1">
        <f>TableRefills3[[#This Row],[refill_date]]+TableRefills3[[#This Row],[quantity_days]]</f>
        <v>45973</v>
      </c>
    </row>
    <row r="2451" spans="1:12" x14ac:dyDescent="0.25">
      <c r="A2451" t="s">
        <v>550</v>
      </c>
      <c r="B2451" t="s">
        <v>4047</v>
      </c>
      <c r="C2451" s="1">
        <v>45681</v>
      </c>
      <c r="D2451" s="9">
        <f t="shared" si="76"/>
        <v>1</v>
      </c>
      <c r="E2451">
        <v>28</v>
      </c>
      <c r="F2451" s="1" t="str">
        <f t="shared" si="77"/>
        <v/>
      </c>
      <c r="G2451" s="1" t="str">
        <f>IF(TableRefills3[[#This Row],[prev_refill_days]]="","",TableRefills3[[#This Row],[prev_refill_days]]+TableRefills3[[#This Row],[quantity_days]])</f>
        <v/>
      </c>
      <c r="H2451" t="str">
        <f>IF(TableRefills3[[#This Row],[prev_refill_end]]="","",TableRefills3[[#This Row],[refill_date]]-TableRefills3[[#This Row],[prev_refill_end]])</f>
        <v/>
      </c>
      <c r="I2451">
        <f>IF(TableRefills3[[#This Row],[gap_days]]="",0,IF(TableRefills3[[#This Row],[gap_days]]&gt;30,1,0))</f>
        <v>0</v>
      </c>
      <c r="J2451">
        <f>_xlfn.MAXIFS(TableRefills3[discountinuation_flag], TableRefills3[patient_id], A2451)</f>
        <v>0</v>
      </c>
      <c r="K2451" s="1">
        <f>_xlfn.MINIFS(C:C,A:A,TableRefills3[[#This Row],[patient_id]])</f>
        <v>45681</v>
      </c>
      <c r="L2451" s="1">
        <f>TableRefills3[[#This Row],[refill_date]]+TableRefills3[[#This Row],[quantity_days]]</f>
        <v>45709</v>
      </c>
    </row>
    <row r="2452" spans="1:12" x14ac:dyDescent="0.25">
      <c r="A2452" t="s">
        <v>550</v>
      </c>
      <c r="B2452" t="s">
        <v>4047</v>
      </c>
      <c r="C2452" s="1">
        <v>45707</v>
      </c>
      <c r="D2452" s="9">
        <f t="shared" si="76"/>
        <v>2</v>
      </c>
      <c r="E2452">
        <v>28</v>
      </c>
      <c r="F2452" s="1">
        <f t="shared" si="77"/>
        <v>45681</v>
      </c>
      <c r="G2452" s="1">
        <f>IF(TableRefills3[[#This Row],[prev_refill_days]]="","",TableRefills3[[#This Row],[prev_refill_days]]+TableRefills3[[#This Row],[quantity_days]])</f>
        <v>45709</v>
      </c>
      <c r="H2452">
        <f>IF(TableRefills3[[#This Row],[prev_refill_end]]="","",TableRefills3[[#This Row],[refill_date]]-TableRefills3[[#This Row],[prev_refill_end]])</f>
        <v>-2</v>
      </c>
      <c r="I2452">
        <f>IF(TableRefills3[[#This Row],[gap_days]]="",0,IF(TableRefills3[[#This Row],[gap_days]]&gt;30,1,0))</f>
        <v>0</v>
      </c>
      <c r="J2452">
        <f>_xlfn.MAXIFS(TableRefills3[discountinuation_flag], TableRefills3[patient_id], A2452)</f>
        <v>0</v>
      </c>
      <c r="K2452" s="1">
        <f>_xlfn.MINIFS(C:C,A:A,TableRefills3[[#This Row],[patient_id]])</f>
        <v>45681</v>
      </c>
      <c r="L2452" s="1">
        <f>TableRefills3[[#This Row],[refill_date]]+TableRefills3[[#This Row],[quantity_days]]</f>
        <v>45735</v>
      </c>
    </row>
    <row r="2453" spans="1:12" x14ac:dyDescent="0.25">
      <c r="A2453" t="s">
        <v>550</v>
      </c>
      <c r="B2453" t="s">
        <v>4047</v>
      </c>
      <c r="C2453" s="1">
        <v>45735</v>
      </c>
      <c r="D2453" s="9">
        <f t="shared" si="76"/>
        <v>3</v>
      </c>
      <c r="E2453">
        <v>28</v>
      </c>
      <c r="F2453" s="1">
        <f t="shared" si="77"/>
        <v>45707</v>
      </c>
      <c r="G2453" s="1">
        <f>IF(TableRefills3[[#This Row],[prev_refill_days]]="","",TableRefills3[[#This Row],[prev_refill_days]]+TableRefills3[[#This Row],[quantity_days]])</f>
        <v>45735</v>
      </c>
      <c r="H2453">
        <f>IF(TableRefills3[[#This Row],[prev_refill_end]]="","",TableRefills3[[#This Row],[refill_date]]-TableRefills3[[#This Row],[prev_refill_end]])</f>
        <v>0</v>
      </c>
      <c r="I2453">
        <f>IF(TableRefills3[[#This Row],[gap_days]]="",0,IF(TableRefills3[[#This Row],[gap_days]]&gt;30,1,0))</f>
        <v>0</v>
      </c>
      <c r="J2453">
        <f>_xlfn.MAXIFS(TableRefills3[discountinuation_flag], TableRefills3[patient_id], A2453)</f>
        <v>0</v>
      </c>
      <c r="K2453" s="1">
        <f>_xlfn.MINIFS(C:C,A:A,TableRefills3[[#This Row],[patient_id]])</f>
        <v>45681</v>
      </c>
      <c r="L2453" s="1">
        <f>TableRefills3[[#This Row],[refill_date]]+TableRefills3[[#This Row],[quantity_days]]</f>
        <v>45763</v>
      </c>
    </row>
    <row r="2454" spans="1:12" x14ac:dyDescent="0.25">
      <c r="A2454" t="s">
        <v>551</v>
      </c>
      <c r="B2454" t="s">
        <v>4051</v>
      </c>
      <c r="C2454" s="1">
        <v>45730</v>
      </c>
      <c r="D2454" s="9">
        <f t="shared" si="76"/>
        <v>1</v>
      </c>
      <c r="E2454">
        <v>21</v>
      </c>
      <c r="F2454" s="1" t="str">
        <f t="shared" si="77"/>
        <v/>
      </c>
      <c r="G2454" s="1" t="str">
        <f>IF(TableRefills3[[#This Row],[prev_refill_days]]="","",TableRefills3[[#This Row],[prev_refill_days]]+TableRefills3[[#This Row],[quantity_days]])</f>
        <v/>
      </c>
      <c r="H2454" t="str">
        <f>IF(TableRefills3[[#This Row],[prev_refill_end]]="","",TableRefills3[[#This Row],[refill_date]]-TableRefills3[[#This Row],[prev_refill_end]])</f>
        <v/>
      </c>
      <c r="I2454">
        <f>IF(TableRefills3[[#This Row],[gap_days]]="",0,IF(TableRefills3[[#This Row],[gap_days]]&gt;30,1,0))</f>
        <v>0</v>
      </c>
      <c r="J2454">
        <f>_xlfn.MAXIFS(TableRefills3[discountinuation_flag], TableRefills3[patient_id], A2454)</f>
        <v>0</v>
      </c>
      <c r="K2454" s="1">
        <f>_xlfn.MINIFS(C:C,A:A,TableRefills3[[#This Row],[patient_id]])</f>
        <v>45730</v>
      </c>
      <c r="L2454" s="1">
        <f>TableRefills3[[#This Row],[refill_date]]+TableRefills3[[#This Row],[quantity_days]]</f>
        <v>45751</v>
      </c>
    </row>
    <row r="2455" spans="1:12" x14ac:dyDescent="0.25">
      <c r="A2455" t="s">
        <v>551</v>
      </c>
      <c r="B2455" t="s">
        <v>4051</v>
      </c>
      <c r="C2455" s="1">
        <v>45753</v>
      </c>
      <c r="D2455" s="9">
        <f t="shared" si="76"/>
        <v>2</v>
      </c>
      <c r="E2455">
        <v>21</v>
      </c>
      <c r="F2455" s="1">
        <f t="shared" si="77"/>
        <v>45730</v>
      </c>
      <c r="G2455" s="1">
        <f>IF(TableRefills3[[#This Row],[prev_refill_days]]="","",TableRefills3[[#This Row],[prev_refill_days]]+TableRefills3[[#This Row],[quantity_days]])</f>
        <v>45751</v>
      </c>
      <c r="H2455">
        <f>IF(TableRefills3[[#This Row],[prev_refill_end]]="","",TableRefills3[[#This Row],[refill_date]]-TableRefills3[[#This Row],[prev_refill_end]])</f>
        <v>2</v>
      </c>
      <c r="I2455">
        <f>IF(TableRefills3[[#This Row],[gap_days]]="",0,IF(TableRefills3[[#This Row],[gap_days]]&gt;30,1,0))</f>
        <v>0</v>
      </c>
      <c r="J2455">
        <f>_xlfn.MAXIFS(TableRefills3[discountinuation_flag], TableRefills3[patient_id], A2455)</f>
        <v>0</v>
      </c>
      <c r="K2455" s="1">
        <f>_xlfn.MINIFS(C:C,A:A,TableRefills3[[#This Row],[patient_id]])</f>
        <v>45730</v>
      </c>
      <c r="L2455" s="1">
        <f>TableRefills3[[#This Row],[refill_date]]+TableRefills3[[#This Row],[quantity_days]]</f>
        <v>45774</v>
      </c>
    </row>
    <row r="2456" spans="1:12" x14ac:dyDescent="0.25">
      <c r="A2456" t="s">
        <v>551</v>
      </c>
      <c r="B2456" t="s">
        <v>4051</v>
      </c>
      <c r="C2456" s="1">
        <v>45773</v>
      </c>
      <c r="D2456" s="9">
        <f t="shared" si="76"/>
        <v>3</v>
      </c>
      <c r="E2456">
        <v>21</v>
      </c>
      <c r="F2456" s="1">
        <f t="shared" si="77"/>
        <v>45753</v>
      </c>
      <c r="G2456" s="1">
        <f>IF(TableRefills3[[#This Row],[prev_refill_days]]="","",TableRefills3[[#This Row],[prev_refill_days]]+TableRefills3[[#This Row],[quantity_days]])</f>
        <v>45774</v>
      </c>
      <c r="H2456">
        <f>IF(TableRefills3[[#This Row],[prev_refill_end]]="","",TableRefills3[[#This Row],[refill_date]]-TableRefills3[[#This Row],[prev_refill_end]])</f>
        <v>-1</v>
      </c>
      <c r="I2456">
        <f>IF(TableRefills3[[#This Row],[gap_days]]="",0,IF(TableRefills3[[#This Row],[gap_days]]&gt;30,1,0))</f>
        <v>0</v>
      </c>
      <c r="J2456">
        <f>_xlfn.MAXIFS(TableRefills3[discountinuation_flag], TableRefills3[patient_id], A2456)</f>
        <v>0</v>
      </c>
      <c r="K2456" s="1">
        <f>_xlfn.MINIFS(C:C,A:A,TableRefills3[[#This Row],[patient_id]])</f>
        <v>45730</v>
      </c>
      <c r="L2456" s="1">
        <f>TableRefills3[[#This Row],[refill_date]]+TableRefills3[[#This Row],[quantity_days]]</f>
        <v>45794</v>
      </c>
    </row>
    <row r="2457" spans="1:12" x14ac:dyDescent="0.25">
      <c r="A2457" t="s">
        <v>552</v>
      </c>
      <c r="B2457" t="s">
        <v>4055</v>
      </c>
      <c r="C2457" s="1">
        <v>45807</v>
      </c>
      <c r="D2457" s="9">
        <f t="shared" si="76"/>
        <v>1</v>
      </c>
      <c r="E2457">
        <v>28</v>
      </c>
      <c r="F2457" s="1" t="str">
        <f t="shared" si="77"/>
        <v/>
      </c>
      <c r="G2457" s="1" t="str">
        <f>IF(TableRefills3[[#This Row],[prev_refill_days]]="","",TableRefills3[[#This Row],[prev_refill_days]]+TableRefills3[[#This Row],[quantity_days]])</f>
        <v/>
      </c>
      <c r="H2457" t="str">
        <f>IF(TableRefills3[[#This Row],[prev_refill_end]]="","",TableRefills3[[#This Row],[refill_date]]-TableRefills3[[#This Row],[prev_refill_end]])</f>
        <v/>
      </c>
      <c r="I2457">
        <f>IF(TableRefills3[[#This Row],[gap_days]]="",0,IF(TableRefills3[[#This Row],[gap_days]]&gt;30,1,0))</f>
        <v>0</v>
      </c>
      <c r="J2457">
        <f>_xlfn.MAXIFS(TableRefills3[discountinuation_flag], TableRefills3[patient_id], A2457)</f>
        <v>0</v>
      </c>
      <c r="K2457" s="1">
        <f>_xlfn.MINIFS(C:C,A:A,TableRefills3[[#This Row],[patient_id]])</f>
        <v>45807</v>
      </c>
      <c r="L2457" s="1">
        <f>TableRefills3[[#This Row],[refill_date]]+TableRefills3[[#This Row],[quantity_days]]</f>
        <v>45835</v>
      </c>
    </row>
    <row r="2458" spans="1:12" x14ac:dyDescent="0.25">
      <c r="A2458" t="s">
        <v>552</v>
      </c>
      <c r="B2458" t="s">
        <v>4055</v>
      </c>
      <c r="C2458" s="1">
        <v>45834</v>
      </c>
      <c r="D2458" s="9">
        <f t="shared" si="76"/>
        <v>2</v>
      </c>
      <c r="E2458">
        <v>28</v>
      </c>
      <c r="F2458" s="1">
        <f t="shared" si="77"/>
        <v>45807</v>
      </c>
      <c r="G2458" s="1">
        <f>IF(TableRefills3[[#This Row],[prev_refill_days]]="","",TableRefills3[[#This Row],[prev_refill_days]]+TableRefills3[[#This Row],[quantity_days]])</f>
        <v>45835</v>
      </c>
      <c r="H2458">
        <f>IF(TableRefills3[[#This Row],[prev_refill_end]]="","",TableRefills3[[#This Row],[refill_date]]-TableRefills3[[#This Row],[prev_refill_end]])</f>
        <v>-1</v>
      </c>
      <c r="I2458">
        <f>IF(TableRefills3[[#This Row],[gap_days]]="",0,IF(TableRefills3[[#This Row],[gap_days]]&gt;30,1,0))</f>
        <v>0</v>
      </c>
      <c r="J2458">
        <f>_xlfn.MAXIFS(TableRefills3[discountinuation_flag], TableRefills3[patient_id], A2458)</f>
        <v>0</v>
      </c>
      <c r="K2458" s="1">
        <f>_xlfn.MINIFS(C:C,A:A,TableRefills3[[#This Row],[patient_id]])</f>
        <v>45807</v>
      </c>
      <c r="L2458" s="1">
        <f>TableRefills3[[#This Row],[refill_date]]+TableRefills3[[#This Row],[quantity_days]]</f>
        <v>45862</v>
      </c>
    </row>
    <row r="2459" spans="1:12" x14ac:dyDescent="0.25">
      <c r="A2459" t="s">
        <v>552</v>
      </c>
      <c r="B2459" t="s">
        <v>4055</v>
      </c>
      <c r="C2459" s="1">
        <v>45864</v>
      </c>
      <c r="D2459" s="9">
        <f t="shared" si="76"/>
        <v>3</v>
      </c>
      <c r="E2459">
        <v>28</v>
      </c>
      <c r="F2459" s="1">
        <f t="shared" si="77"/>
        <v>45834</v>
      </c>
      <c r="G2459" s="1">
        <f>IF(TableRefills3[[#This Row],[prev_refill_days]]="","",TableRefills3[[#This Row],[prev_refill_days]]+TableRefills3[[#This Row],[quantity_days]])</f>
        <v>45862</v>
      </c>
      <c r="H2459">
        <f>IF(TableRefills3[[#This Row],[prev_refill_end]]="","",TableRefills3[[#This Row],[refill_date]]-TableRefills3[[#This Row],[prev_refill_end]])</f>
        <v>2</v>
      </c>
      <c r="I2459">
        <f>IF(TableRefills3[[#This Row],[gap_days]]="",0,IF(TableRefills3[[#This Row],[gap_days]]&gt;30,1,0))</f>
        <v>0</v>
      </c>
      <c r="J2459">
        <f>_xlfn.MAXIFS(TableRefills3[discountinuation_flag], TableRefills3[patient_id], A2459)</f>
        <v>0</v>
      </c>
      <c r="K2459" s="1">
        <f>_xlfn.MINIFS(C:C,A:A,TableRefills3[[#This Row],[patient_id]])</f>
        <v>45807</v>
      </c>
      <c r="L2459" s="1">
        <f>TableRefills3[[#This Row],[refill_date]]+TableRefills3[[#This Row],[quantity_days]]</f>
        <v>45892</v>
      </c>
    </row>
    <row r="2460" spans="1:12" x14ac:dyDescent="0.25">
      <c r="A2460" t="s">
        <v>553</v>
      </c>
      <c r="B2460" t="s">
        <v>4059</v>
      </c>
      <c r="C2460" s="1">
        <v>45746</v>
      </c>
      <c r="D2460" s="9">
        <f t="shared" si="76"/>
        <v>1</v>
      </c>
      <c r="E2460">
        <v>28</v>
      </c>
      <c r="F2460" s="1" t="str">
        <f t="shared" si="77"/>
        <v/>
      </c>
      <c r="G2460" s="1" t="str">
        <f>IF(TableRefills3[[#This Row],[prev_refill_days]]="","",TableRefills3[[#This Row],[prev_refill_days]]+TableRefills3[[#This Row],[quantity_days]])</f>
        <v/>
      </c>
      <c r="H2460" t="str">
        <f>IF(TableRefills3[[#This Row],[prev_refill_end]]="","",TableRefills3[[#This Row],[refill_date]]-TableRefills3[[#This Row],[prev_refill_end]])</f>
        <v/>
      </c>
      <c r="I2460">
        <f>IF(TableRefills3[[#This Row],[gap_days]]="",0,IF(TableRefills3[[#This Row],[gap_days]]&gt;30,1,0))</f>
        <v>0</v>
      </c>
      <c r="J2460">
        <f>_xlfn.MAXIFS(TableRefills3[discountinuation_flag], TableRefills3[patient_id], A2460)</f>
        <v>0</v>
      </c>
      <c r="K2460" s="1">
        <f>_xlfn.MINIFS(C:C,A:A,TableRefills3[[#This Row],[patient_id]])</f>
        <v>45746</v>
      </c>
      <c r="L2460" s="1">
        <f>TableRefills3[[#This Row],[refill_date]]+TableRefills3[[#This Row],[quantity_days]]</f>
        <v>45774</v>
      </c>
    </row>
    <row r="2461" spans="1:12" x14ac:dyDescent="0.25">
      <c r="A2461" t="s">
        <v>553</v>
      </c>
      <c r="B2461" t="s">
        <v>4059</v>
      </c>
      <c r="C2461" s="1">
        <v>45775</v>
      </c>
      <c r="D2461" s="9">
        <f t="shared" si="76"/>
        <v>2</v>
      </c>
      <c r="E2461">
        <v>28</v>
      </c>
      <c r="F2461" s="1">
        <f t="shared" si="77"/>
        <v>45746</v>
      </c>
      <c r="G2461" s="1">
        <f>IF(TableRefills3[[#This Row],[prev_refill_days]]="","",TableRefills3[[#This Row],[prev_refill_days]]+TableRefills3[[#This Row],[quantity_days]])</f>
        <v>45774</v>
      </c>
      <c r="H2461">
        <f>IF(TableRefills3[[#This Row],[prev_refill_end]]="","",TableRefills3[[#This Row],[refill_date]]-TableRefills3[[#This Row],[prev_refill_end]])</f>
        <v>1</v>
      </c>
      <c r="I2461">
        <f>IF(TableRefills3[[#This Row],[gap_days]]="",0,IF(TableRefills3[[#This Row],[gap_days]]&gt;30,1,0))</f>
        <v>0</v>
      </c>
      <c r="J2461">
        <f>_xlfn.MAXIFS(TableRefills3[discountinuation_flag], TableRefills3[patient_id], A2461)</f>
        <v>0</v>
      </c>
      <c r="K2461" s="1">
        <f>_xlfn.MINIFS(C:C,A:A,TableRefills3[[#This Row],[patient_id]])</f>
        <v>45746</v>
      </c>
      <c r="L2461" s="1">
        <f>TableRefills3[[#This Row],[refill_date]]+TableRefills3[[#This Row],[quantity_days]]</f>
        <v>45803</v>
      </c>
    </row>
    <row r="2462" spans="1:12" x14ac:dyDescent="0.25">
      <c r="A2462" t="s">
        <v>553</v>
      </c>
      <c r="B2462" t="s">
        <v>4059</v>
      </c>
      <c r="C2462" s="1">
        <v>45803</v>
      </c>
      <c r="D2462" s="9">
        <f t="shared" si="76"/>
        <v>3</v>
      </c>
      <c r="E2462">
        <v>28</v>
      </c>
      <c r="F2462" s="1">
        <f t="shared" si="77"/>
        <v>45775</v>
      </c>
      <c r="G2462" s="1">
        <f>IF(TableRefills3[[#This Row],[prev_refill_days]]="","",TableRefills3[[#This Row],[prev_refill_days]]+TableRefills3[[#This Row],[quantity_days]])</f>
        <v>45803</v>
      </c>
      <c r="H2462">
        <f>IF(TableRefills3[[#This Row],[prev_refill_end]]="","",TableRefills3[[#This Row],[refill_date]]-TableRefills3[[#This Row],[prev_refill_end]])</f>
        <v>0</v>
      </c>
      <c r="I2462">
        <f>IF(TableRefills3[[#This Row],[gap_days]]="",0,IF(TableRefills3[[#This Row],[gap_days]]&gt;30,1,0))</f>
        <v>0</v>
      </c>
      <c r="J2462">
        <f>_xlfn.MAXIFS(TableRefills3[discountinuation_flag], TableRefills3[patient_id], A2462)</f>
        <v>0</v>
      </c>
      <c r="K2462" s="1">
        <f>_xlfn.MINIFS(C:C,A:A,TableRefills3[[#This Row],[patient_id]])</f>
        <v>45746</v>
      </c>
      <c r="L2462" s="1">
        <f>TableRefills3[[#This Row],[refill_date]]+TableRefills3[[#This Row],[quantity_days]]</f>
        <v>45831</v>
      </c>
    </row>
    <row r="2463" spans="1:12" x14ac:dyDescent="0.25">
      <c r="A2463" t="s">
        <v>553</v>
      </c>
      <c r="B2463" t="s">
        <v>4059</v>
      </c>
      <c r="C2463" s="1">
        <v>45832</v>
      </c>
      <c r="D2463" s="9">
        <f t="shared" si="76"/>
        <v>4</v>
      </c>
      <c r="E2463">
        <v>28</v>
      </c>
      <c r="F2463" s="1">
        <f t="shared" si="77"/>
        <v>45803</v>
      </c>
      <c r="G2463" s="1">
        <f>IF(TableRefills3[[#This Row],[prev_refill_days]]="","",TableRefills3[[#This Row],[prev_refill_days]]+TableRefills3[[#This Row],[quantity_days]])</f>
        <v>45831</v>
      </c>
      <c r="H2463">
        <f>IF(TableRefills3[[#This Row],[prev_refill_end]]="","",TableRefills3[[#This Row],[refill_date]]-TableRefills3[[#This Row],[prev_refill_end]])</f>
        <v>1</v>
      </c>
      <c r="I2463">
        <f>IF(TableRefills3[[#This Row],[gap_days]]="",0,IF(TableRefills3[[#This Row],[gap_days]]&gt;30,1,0))</f>
        <v>0</v>
      </c>
      <c r="J2463">
        <f>_xlfn.MAXIFS(TableRefills3[discountinuation_flag], TableRefills3[patient_id], A2463)</f>
        <v>0</v>
      </c>
      <c r="K2463" s="1">
        <f>_xlfn.MINIFS(C:C,A:A,TableRefills3[[#This Row],[patient_id]])</f>
        <v>45746</v>
      </c>
      <c r="L2463" s="1">
        <f>TableRefills3[[#This Row],[refill_date]]+TableRefills3[[#This Row],[quantity_days]]</f>
        <v>45860</v>
      </c>
    </row>
    <row r="2464" spans="1:12" x14ac:dyDescent="0.25">
      <c r="A2464" t="s">
        <v>553</v>
      </c>
      <c r="B2464" t="s">
        <v>4059</v>
      </c>
      <c r="C2464" s="1">
        <v>45861</v>
      </c>
      <c r="D2464" s="9">
        <f t="shared" si="76"/>
        <v>5</v>
      </c>
      <c r="E2464">
        <v>28</v>
      </c>
      <c r="F2464" s="1">
        <f t="shared" si="77"/>
        <v>45832</v>
      </c>
      <c r="G2464" s="1">
        <f>IF(TableRefills3[[#This Row],[prev_refill_days]]="","",TableRefills3[[#This Row],[prev_refill_days]]+TableRefills3[[#This Row],[quantity_days]])</f>
        <v>45860</v>
      </c>
      <c r="H2464">
        <f>IF(TableRefills3[[#This Row],[prev_refill_end]]="","",TableRefills3[[#This Row],[refill_date]]-TableRefills3[[#This Row],[prev_refill_end]])</f>
        <v>1</v>
      </c>
      <c r="I2464">
        <f>IF(TableRefills3[[#This Row],[gap_days]]="",0,IF(TableRefills3[[#This Row],[gap_days]]&gt;30,1,0))</f>
        <v>0</v>
      </c>
      <c r="J2464">
        <f>_xlfn.MAXIFS(TableRefills3[discountinuation_flag], TableRefills3[patient_id], A2464)</f>
        <v>0</v>
      </c>
      <c r="K2464" s="1">
        <f>_xlfn.MINIFS(C:C,A:A,TableRefills3[[#This Row],[patient_id]])</f>
        <v>45746</v>
      </c>
      <c r="L2464" s="1">
        <f>TableRefills3[[#This Row],[refill_date]]+TableRefills3[[#This Row],[quantity_days]]</f>
        <v>45889</v>
      </c>
    </row>
    <row r="2465" spans="1:12" x14ac:dyDescent="0.25">
      <c r="A2465" t="s">
        <v>554</v>
      </c>
      <c r="B2465" t="s">
        <v>4065</v>
      </c>
      <c r="C2465" s="1">
        <v>45715</v>
      </c>
      <c r="D2465" s="9">
        <f t="shared" si="76"/>
        <v>1</v>
      </c>
      <c r="E2465">
        <v>30</v>
      </c>
      <c r="F2465" s="1" t="str">
        <f t="shared" si="77"/>
        <v/>
      </c>
      <c r="G2465" s="1" t="str">
        <f>IF(TableRefills3[[#This Row],[prev_refill_days]]="","",TableRefills3[[#This Row],[prev_refill_days]]+TableRefills3[[#This Row],[quantity_days]])</f>
        <v/>
      </c>
      <c r="H2465" t="str">
        <f>IF(TableRefills3[[#This Row],[prev_refill_end]]="","",TableRefills3[[#This Row],[refill_date]]-TableRefills3[[#This Row],[prev_refill_end]])</f>
        <v/>
      </c>
      <c r="I2465">
        <f>IF(TableRefills3[[#This Row],[gap_days]]="",0,IF(TableRefills3[[#This Row],[gap_days]]&gt;30,1,0))</f>
        <v>0</v>
      </c>
      <c r="J2465">
        <f>_xlfn.MAXIFS(TableRefills3[discountinuation_flag], TableRefills3[patient_id], A2465)</f>
        <v>0</v>
      </c>
      <c r="K2465" s="1">
        <f>_xlfn.MINIFS(C:C,A:A,TableRefills3[[#This Row],[patient_id]])</f>
        <v>45715</v>
      </c>
      <c r="L2465" s="1">
        <f>TableRefills3[[#This Row],[refill_date]]+TableRefills3[[#This Row],[quantity_days]]</f>
        <v>45745</v>
      </c>
    </row>
    <row r="2466" spans="1:12" x14ac:dyDescent="0.25">
      <c r="A2466" t="s">
        <v>554</v>
      </c>
      <c r="B2466" t="s">
        <v>4065</v>
      </c>
      <c r="C2466" s="1">
        <v>45746</v>
      </c>
      <c r="D2466" s="9">
        <f t="shared" si="76"/>
        <v>2</v>
      </c>
      <c r="E2466">
        <v>30</v>
      </c>
      <c r="F2466" s="1">
        <f t="shared" si="77"/>
        <v>45715</v>
      </c>
      <c r="G2466" s="1">
        <f>IF(TableRefills3[[#This Row],[prev_refill_days]]="","",TableRefills3[[#This Row],[prev_refill_days]]+TableRefills3[[#This Row],[quantity_days]])</f>
        <v>45745</v>
      </c>
      <c r="H2466">
        <f>IF(TableRefills3[[#This Row],[prev_refill_end]]="","",TableRefills3[[#This Row],[refill_date]]-TableRefills3[[#This Row],[prev_refill_end]])</f>
        <v>1</v>
      </c>
      <c r="I2466">
        <f>IF(TableRefills3[[#This Row],[gap_days]]="",0,IF(TableRefills3[[#This Row],[gap_days]]&gt;30,1,0))</f>
        <v>0</v>
      </c>
      <c r="J2466">
        <f>_xlfn.MAXIFS(TableRefills3[discountinuation_flag], TableRefills3[patient_id], A2466)</f>
        <v>0</v>
      </c>
      <c r="K2466" s="1">
        <f>_xlfn.MINIFS(C:C,A:A,TableRefills3[[#This Row],[patient_id]])</f>
        <v>45715</v>
      </c>
      <c r="L2466" s="1">
        <f>TableRefills3[[#This Row],[refill_date]]+TableRefills3[[#This Row],[quantity_days]]</f>
        <v>45776</v>
      </c>
    </row>
    <row r="2467" spans="1:12" x14ac:dyDescent="0.25">
      <c r="A2467" t="s">
        <v>554</v>
      </c>
      <c r="B2467" t="s">
        <v>4065</v>
      </c>
      <c r="C2467" s="1">
        <v>45778</v>
      </c>
      <c r="D2467" s="9">
        <f t="shared" si="76"/>
        <v>3</v>
      </c>
      <c r="E2467">
        <v>30</v>
      </c>
      <c r="F2467" s="1">
        <f t="shared" si="77"/>
        <v>45746</v>
      </c>
      <c r="G2467" s="1">
        <f>IF(TableRefills3[[#This Row],[prev_refill_days]]="","",TableRefills3[[#This Row],[prev_refill_days]]+TableRefills3[[#This Row],[quantity_days]])</f>
        <v>45776</v>
      </c>
      <c r="H2467">
        <f>IF(TableRefills3[[#This Row],[prev_refill_end]]="","",TableRefills3[[#This Row],[refill_date]]-TableRefills3[[#This Row],[prev_refill_end]])</f>
        <v>2</v>
      </c>
      <c r="I2467">
        <f>IF(TableRefills3[[#This Row],[gap_days]]="",0,IF(TableRefills3[[#This Row],[gap_days]]&gt;30,1,0))</f>
        <v>0</v>
      </c>
      <c r="J2467">
        <f>_xlfn.MAXIFS(TableRefills3[discountinuation_flag], TableRefills3[patient_id], A2467)</f>
        <v>0</v>
      </c>
      <c r="K2467" s="1">
        <f>_xlfn.MINIFS(C:C,A:A,TableRefills3[[#This Row],[patient_id]])</f>
        <v>45715</v>
      </c>
      <c r="L2467" s="1">
        <f>TableRefills3[[#This Row],[refill_date]]+TableRefills3[[#This Row],[quantity_days]]</f>
        <v>45808</v>
      </c>
    </row>
    <row r="2468" spans="1:12" x14ac:dyDescent="0.25">
      <c r="A2468" t="s">
        <v>554</v>
      </c>
      <c r="B2468" t="s">
        <v>4065</v>
      </c>
      <c r="C2468" s="1">
        <v>45807</v>
      </c>
      <c r="D2468" s="9">
        <f t="shared" si="76"/>
        <v>4</v>
      </c>
      <c r="E2468">
        <v>30</v>
      </c>
      <c r="F2468" s="1">
        <f t="shared" si="77"/>
        <v>45778</v>
      </c>
      <c r="G2468" s="1">
        <f>IF(TableRefills3[[#This Row],[prev_refill_days]]="","",TableRefills3[[#This Row],[prev_refill_days]]+TableRefills3[[#This Row],[quantity_days]])</f>
        <v>45808</v>
      </c>
      <c r="H2468">
        <f>IF(TableRefills3[[#This Row],[prev_refill_end]]="","",TableRefills3[[#This Row],[refill_date]]-TableRefills3[[#This Row],[prev_refill_end]])</f>
        <v>-1</v>
      </c>
      <c r="I2468">
        <f>IF(TableRefills3[[#This Row],[gap_days]]="",0,IF(TableRefills3[[#This Row],[gap_days]]&gt;30,1,0))</f>
        <v>0</v>
      </c>
      <c r="J2468">
        <f>_xlfn.MAXIFS(TableRefills3[discountinuation_flag], TableRefills3[patient_id], A2468)</f>
        <v>0</v>
      </c>
      <c r="K2468" s="1">
        <f>_xlfn.MINIFS(C:C,A:A,TableRefills3[[#This Row],[patient_id]])</f>
        <v>45715</v>
      </c>
      <c r="L2468" s="1">
        <f>TableRefills3[[#This Row],[refill_date]]+TableRefills3[[#This Row],[quantity_days]]</f>
        <v>45837</v>
      </c>
    </row>
    <row r="2469" spans="1:12" x14ac:dyDescent="0.25">
      <c r="A2469" t="s">
        <v>554</v>
      </c>
      <c r="B2469" t="s">
        <v>4065</v>
      </c>
      <c r="C2469" s="1">
        <v>45835</v>
      </c>
      <c r="D2469" s="9">
        <f t="shared" si="76"/>
        <v>5</v>
      </c>
      <c r="E2469">
        <v>30</v>
      </c>
      <c r="F2469" s="1">
        <f t="shared" si="77"/>
        <v>45807</v>
      </c>
      <c r="G2469" s="1">
        <f>IF(TableRefills3[[#This Row],[prev_refill_days]]="","",TableRefills3[[#This Row],[prev_refill_days]]+TableRefills3[[#This Row],[quantity_days]])</f>
        <v>45837</v>
      </c>
      <c r="H2469">
        <f>IF(TableRefills3[[#This Row],[prev_refill_end]]="","",TableRefills3[[#This Row],[refill_date]]-TableRefills3[[#This Row],[prev_refill_end]])</f>
        <v>-2</v>
      </c>
      <c r="I2469">
        <f>IF(TableRefills3[[#This Row],[gap_days]]="",0,IF(TableRefills3[[#This Row],[gap_days]]&gt;30,1,0))</f>
        <v>0</v>
      </c>
      <c r="J2469">
        <f>_xlfn.MAXIFS(TableRefills3[discountinuation_flag], TableRefills3[patient_id], A2469)</f>
        <v>0</v>
      </c>
      <c r="K2469" s="1">
        <f>_xlfn.MINIFS(C:C,A:A,TableRefills3[[#This Row],[patient_id]])</f>
        <v>45715</v>
      </c>
      <c r="L2469" s="1">
        <f>TableRefills3[[#This Row],[refill_date]]+TableRefills3[[#This Row],[quantity_days]]</f>
        <v>45865</v>
      </c>
    </row>
    <row r="2470" spans="1:12" x14ac:dyDescent="0.25">
      <c r="A2470" t="s">
        <v>555</v>
      </c>
      <c r="B2470" t="s">
        <v>4071</v>
      </c>
      <c r="C2470" s="1">
        <v>45774</v>
      </c>
      <c r="D2470" s="9">
        <f t="shared" si="76"/>
        <v>1</v>
      </c>
      <c r="E2470">
        <v>28</v>
      </c>
      <c r="F2470" s="1" t="str">
        <f t="shared" si="77"/>
        <v/>
      </c>
      <c r="G2470" s="1" t="str">
        <f>IF(TableRefills3[[#This Row],[prev_refill_days]]="","",TableRefills3[[#This Row],[prev_refill_days]]+TableRefills3[[#This Row],[quantity_days]])</f>
        <v/>
      </c>
      <c r="H2470" t="str">
        <f>IF(TableRefills3[[#This Row],[prev_refill_end]]="","",TableRefills3[[#This Row],[refill_date]]-TableRefills3[[#This Row],[prev_refill_end]])</f>
        <v/>
      </c>
      <c r="I2470">
        <f>IF(TableRefills3[[#This Row],[gap_days]]="",0,IF(TableRefills3[[#This Row],[gap_days]]&gt;30,1,0))</f>
        <v>0</v>
      </c>
      <c r="J2470">
        <f>_xlfn.MAXIFS(TableRefills3[discountinuation_flag], TableRefills3[patient_id], A2470)</f>
        <v>0</v>
      </c>
      <c r="K2470" s="1">
        <f>_xlfn.MINIFS(C:C,A:A,TableRefills3[[#This Row],[patient_id]])</f>
        <v>45774</v>
      </c>
      <c r="L2470" s="1">
        <f>TableRefills3[[#This Row],[refill_date]]+TableRefills3[[#This Row],[quantity_days]]</f>
        <v>45802</v>
      </c>
    </row>
    <row r="2471" spans="1:12" x14ac:dyDescent="0.25">
      <c r="A2471" t="s">
        <v>555</v>
      </c>
      <c r="B2471" t="s">
        <v>4071</v>
      </c>
      <c r="C2471" s="1">
        <v>45801</v>
      </c>
      <c r="D2471" s="9">
        <f t="shared" si="76"/>
        <v>2</v>
      </c>
      <c r="E2471">
        <v>28</v>
      </c>
      <c r="F2471" s="1">
        <f t="shared" si="77"/>
        <v>45774</v>
      </c>
      <c r="G2471" s="1">
        <f>IF(TableRefills3[[#This Row],[prev_refill_days]]="","",TableRefills3[[#This Row],[prev_refill_days]]+TableRefills3[[#This Row],[quantity_days]])</f>
        <v>45802</v>
      </c>
      <c r="H2471">
        <f>IF(TableRefills3[[#This Row],[prev_refill_end]]="","",TableRefills3[[#This Row],[refill_date]]-TableRefills3[[#This Row],[prev_refill_end]])</f>
        <v>-1</v>
      </c>
      <c r="I2471">
        <f>IF(TableRefills3[[#This Row],[gap_days]]="",0,IF(TableRefills3[[#This Row],[gap_days]]&gt;30,1,0))</f>
        <v>0</v>
      </c>
      <c r="J2471">
        <f>_xlfn.MAXIFS(TableRefills3[discountinuation_flag], TableRefills3[patient_id], A2471)</f>
        <v>0</v>
      </c>
      <c r="K2471" s="1">
        <f>_xlfn.MINIFS(C:C,A:A,TableRefills3[[#This Row],[patient_id]])</f>
        <v>45774</v>
      </c>
      <c r="L2471" s="1">
        <f>TableRefills3[[#This Row],[refill_date]]+TableRefills3[[#This Row],[quantity_days]]</f>
        <v>45829</v>
      </c>
    </row>
    <row r="2472" spans="1:12" x14ac:dyDescent="0.25">
      <c r="A2472" t="s">
        <v>555</v>
      </c>
      <c r="B2472" t="s">
        <v>4071</v>
      </c>
      <c r="C2472" s="1">
        <v>45826</v>
      </c>
      <c r="D2472" s="9">
        <f t="shared" si="76"/>
        <v>3</v>
      </c>
      <c r="E2472">
        <v>28</v>
      </c>
      <c r="F2472" s="1">
        <f t="shared" si="77"/>
        <v>45801</v>
      </c>
      <c r="G2472" s="1">
        <f>IF(TableRefills3[[#This Row],[prev_refill_days]]="","",TableRefills3[[#This Row],[prev_refill_days]]+TableRefills3[[#This Row],[quantity_days]])</f>
        <v>45829</v>
      </c>
      <c r="H2472">
        <f>IF(TableRefills3[[#This Row],[prev_refill_end]]="","",TableRefills3[[#This Row],[refill_date]]-TableRefills3[[#This Row],[prev_refill_end]])</f>
        <v>-3</v>
      </c>
      <c r="I2472">
        <f>IF(TableRefills3[[#This Row],[gap_days]]="",0,IF(TableRefills3[[#This Row],[gap_days]]&gt;30,1,0))</f>
        <v>0</v>
      </c>
      <c r="J2472">
        <f>_xlfn.MAXIFS(TableRefills3[discountinuation_flag], TableRefills3[patient_id], A2472)</f>
        <v>0</v>
      </c>
      <c r="K2472" s="1">
        <f>_xlfn.MINIFS(C:C,A:A,TableRefills3[[#This Row],[patient_id]])</f>
        <v>45774</v>
      </c>
      <c r="L2472" s="1">
        <f>TableRefills3[[#This Row],[refill_date]]+TableRefills3[[#This Row],[quantity_days]]</f>
        <v>45854</v>
      </c>
    </row>
    <row r="2473" spans="1:12" x14ac:dyDescent="0.25">
      <c r="A2473" t="s">
        <v>555</v>
      </c>
      <c r="B2473" t="s">
        <v>4071</v>
      </c>
      <c r="C2473" s="1">
        <v>45854</v>
      </c>
      <c r="D2473" s="9">
        <f t="shared" si="76"/>
        <v>4</v>
      </c>
      <c r="E2473">
        <v>28</v>
      </c>
      <c r="F2473" s="1">
        <f t="shared" si="77"/>
        <v>45826</v>
      </c>
      <c r="G2473" s="1">
        <f>IF(TableRefills3[[#This Row],[prev_refill_days]]="","",TableRefills3[[#This Row],[prev_refill_days]]+TableRefills3[[#This Row],[quantity_days]])</f>
        <v>45854</v>
      </c>
      <c r="H2473">
        <f>IF(TableRefills3[[#This Row],[prev_refill_end]]="","",TableRefills3[[#This Row],[refill_date]]-TableRefills3[[#This Row],[prev_refill_end]])</f>
        <v>0</v>
      </c>
      <c r="I2473">
        <f>IF(TableRefills3[[#This Row],[gap_days]]="",0,IF(TableRefills3[[#This Row],[gap_days]]&gt;30,1,0))</f>
        <v>0</v>
      </c>
      <c r="J2473">
        <f>_xlfn.MAXIFS(TableRefills3[discountinuation_flag], TableRefills3[patient_id], A2473)</f>
        <v>0</v>
      </c>
      <c r="K2473" s="1">
        <f>_xlfn.MINIFS(C:C,A:A,TableRefills3[[#This Row],[patient_id]])</f>
        <v>45774</v>
      </c>
      <c r="L2473" s="1">
        <f>TableRefills3[[#This Row],[refill_date]]+TableRefills3[[#This Row],[quantity_days]]</f>
        <v>45882</v>
      </c>
    </row>
    <row r="2474" spans="1:12" x14ac:dyDescent="0.25">
      <c r="A2474" t="s">
        <v>555</v>
      </c>
      <c r="B2474" t="s">
        <v>4071</v>
      </c>
      <c r="C2474" s="1">
        <v>45883</v>
      </c>
      <c r="D2474" s="9">
        <f t="shared" si="76"/>
        <v>5</v>
      </c>
      <c r="E2474">
        <v>28</v>
      </c>
      <c r="F2474" s="1">
        <f t="shared" si="77"/>
        <v>45854</v>
      </c>
      <c r="G2474" s="1">
        <f>IF(TableRefills3[[#This Row],[prev_refill_days]]="","",TableRefills3[[#This Row],[prev_refill_days]]+TableRefills3[[#This Row],[quantity_days]])</f>
        <v>45882</v>
      </c>
      <c r="H2474">
        <f>IF(TableRefills3[[#This Row],[prev_refill_end]]="","",TableRefills3[[#This Row],[refill_date]]-TableRefills3[[#This Row],[prev_refill_end]])</f>
        <v>1</v>
      </c>
      <c r="I2474">
        <f>IF(TableRefills3[[#This Row],[gap_days]]="",0,IF(TableRefills3[[#This Row],[gap_days]]&gt;30,1,0))</f>
        <v>0</v>
      </c>
      <c r="J2474">
        <f>_xlfn.MAXIFS(TableRefills3[discountinuation_flag], TableRefills3[patient_id], A2474)</f>
        <v>0</v>
      </c>
      <c r="K2474" s="1">
        <f>_xlfn.MINIFS(C:C,A:A,TableRefills3[[#This Row],[patient_id]])</f>
        <v>45774</v>
      </c>
      <c r="L2474" s="1">
        <f>TableRefills3[[#This Row],[refill_date]]+TableRefills3[[#This Row],[quantity_days]]</f>
        <v>45911</v>
      </c>
    </row>
    <row r="2475" spans="1:12" x14ac:dyDescent="0.25">
      <c r="A2475" t="s">
        <v>555</v>
      </c>
      <c r="B2475" t="s">
        <v>4071</v>
      </c>
      <c r="C2475" s="1">
        <v>45912</v>
      </c>
      <c r="D2475" s="9">
        <f t="shared" si="76"/>
        <v>6</v>
      </c>
      <c r="E2475">
        <v>28</v>
      </c>
      <c r="F2475" s="1">
        <f t="shared" si="77"/>
        <v>45883</v>
      </c>
      <c r="G2475" s="1">
        <f>IF(TableRefills3[[#This Row],[prev_refill_days]]="","",TableRefills3[[#This Row],[prev_refill_days]]+TableRefills3[[#This Row],[quantity_days]])</f>
        <v>45911</v>
      </c>
      <c r="H2475">
        <f>IF(TableRefills3[[#This Row],[prev_refill_end]]="","",TableRefills3[[#This Row],[refill_date]]-TableRefills3[[#This Row],[prev_refill_end]])</f>
        <v>1</v>
      </c>
      <c r="I2475">
        <f>IF(TableRefills3[[#This Row],[gap_days]]="",0,IF(TableRefills3[[#This Row],[gap_days]]&gt;30,1,0))</f>
        <v>0</v>
      </c>
      <c r="J2475">
        <f>_xlfn.MAXIFS(TableRefills3[discountinuation_flag], TableRefills3[patient_id], A2475)</f>
        <v>0</v>
      </c>
      <c r="K2475" s="1">
        <f>_xlfn.MINIFS(C:C,A:A,TableRefills3[[#This Row],[patient_id]])</f>
        <v>45774</v>
      </c>
      <c r="L2475" s="1">
        <f>TableRefills3[[#This Row],[refill_date]]+TableRefills3[[#This Row],[quantity_days]]</f>
        <v>45940</v>
      </c>
    </row>
    <row r="2476" spans="1:12" x14ac:dyDescent="0.25">
      <c r="A2476" t="s">
        <v>556</v>
      </c>
      <c r="B2476" t="s">
        <v>4078</v>
      </c>
      <c r="C2476" s="1">
        <v>45805</v>
      </c>
      <c r="D2476" s="9">
        <f t="shared" si="76"/>
        <v>1</v>
      </c>
      <c r="E2476">
        <v>30</v>
      </c>
      <c r="F2476" s="1" t="str">
        <f t="shared" si="77"/>
        <v/>
      </c>
      <c r="G2476" s="1" t="str">
        <f>IF(TableRefills3[[#This Row],[prev_refill_days]]="","",TableRefills3[[#This Row],[prev_refill_days]]+TableRefills3[[#This Row],[quantity_days]])</f>
        <v/>
      </c>
      <c r="H2476" t="str">
        <f>IF(TableRefills3[[#This Row],[prev_refill_end]]="","",TableRefills3[[#This Row],[refill_date]]-TableRefills3[[#This Row],[prev_refill_end]])</f>
        <v/>
      </c>
      <c r="I2476">
        <f>IF(TableRefills3[[#This Row],[gap_days]]="",0,IF(TableRefills3[[#This Row],[gap_days]]&gt;30,1,0))</f>
        <v>0</v>
      </c>
      <c r="J2476">
        <f>_xlfn.MAXIFS(TableRefills3[discountinuation_flag], TableRefills3[patient_id], A2476)</f>
        <v>0</v>
      </c>
      <c r="K2476" s="1">
        <f>_xlfn.MINIFS(C:C,A:A,TableRefills3[[#This Row],[patient_id]])</f>
        <v>45805</v>
      </c>
      <c r="L2476" s="1">
        <f>TableRefills3[[#This Row],[refill_date]]+TableRefills3[[#This Row],[quantity_days]]</f>
        <v>45835</v>
      </c>
    </row>
    <row r="2477" spans="1:12" x14ac:dyDescent="0.25">
      <c r="A2477" t="s">
        <v>556</v>
      </c>
      <c r="B2477" t="s">
        <v>4078</v>
      </c>
      <c r="C2477" s="1">
        <v>45832</v>
      </c>
      <c r="D2477" s="9">
        <f t="shared" si="76"/>
        <v>2</v>
      </c>
      <c r="E2477">
        <v>30</v>
      </c>
      <c r="F2477" s="1">
        <f t="shared" si="77"/>
        <v>45805</v>
      </c>
      <c r="G2477" s="1">
        <f>IF(TableRefills3[[#This Row],[prev_refill_days]]="","",TableRefills3[[#This Row],[prev_refill_days]]+TableRefills3[[#This Row],[quantity_days]])</f>
        <v>45835</v>
      </c>
      <c r="H2477">
        <f>IF(TableRefills3[[#This Row],[prev_refill_end]]="","",TableRefills3[[#This Row],[refill_date]]-TableRefills3[[#This Row],[prev_refill_end]])</f>
        <v>-3</v>
      </c>
      <c r="I2477">
        <f>IF(TableRefills3[[#This Row],[gap_days]]="",0,IF(TableRefills3[[#This Row],[gap_days]]&gt;30,1,0))</f>
        <v>0</v>
      </c>
      <c r="J2477">
        <f>_xlfn.MAXIFS(TableRefills3[discountinuation_flag], TableRefills3[patient_id], A2477)</f>
        <v>0</v>
      </c>
      <c r="K2477" s="1">
        <f>_xlfn.MINIFS(C:C,A:A,TableRefills3[[#This Row],[patient_id]])</f>
        <v>45805</v>
      </c>
      <c r="L2477" s="1">
        <f>TableRefills3[[#This Row],[refill_date]]+TableRefills3[[#This Row],[quantity_days]]</f>
        <v>45862</v>
      </c>
    </row>
    <row r="2478" spans="1:12" x14ac:dyDescent="0.25">
      <c r="A2478" t="s">
        <v>556</v>
      </c>
      <c r="B2478" t="s">
        <v>4078</v>
      </c>
      <c r="C2478" s="1">
        <v>45862</v>
      </c>
      <c r="D2478" s="9">
        <f t="shared" si="76"/>
        <v>3</v>
      </c>
      <c r="E2478">
        <v>30</v>
      </c>
      <c r="F2478" s="1">
        <f t="shared" si="77"/>
        <v>45832</v>
      </c>
      <c r="G2478" s="1">
        <f>IF(TableRefills3[[#This Row],[prev_refill_days]]="","",TableRefills3[[#This Row],[prev_refill_days]]+TableRefills3[[#This Row],[quantity_days]])</f>
        <v>45862</v>
      </c>
      <c r="H2478">
        <f>IF(TableRefills3[[#This Row],[prev_refill_end]]="","",TableRefills3[[#This Row],[refill_date]]-TableRefills3[[#This Row],[prev_refill_end]])</f>
        <v>0</v>
      </c>
      <c r="I2478">
        <f>IF(TableRefills3[[#This Row],[gap_days]]="",0,IF(TableRefills3[[#This Row],[gap_days]]&gt;30,1,0))</f>
        <v>0</v>
      </c>
      <c r="J2478">
        <f>_xlfn.MAXIFS(TableRefills3[discountinuation_flag], TableRefills3[patient_id], A2478)</f>
        <v>0</v>
      </c>
      <c r="K2478" s="1">
        <f>_xlfn.MINIFS(C:C,A:A,TableRefills3[[#This Row],[patient_id]])</f>
        <v>45805</v>
      </c>
      <c r="L2478" s="1">
        <f>TableRefills3[[#This Row],[refill_date]]+TableRefills3[[#This Row],[quantity_days]]</f>
        <v>45892</v>
      </c>
    </row>
    <row r="2479" spans="1:12" x14ac:dyDescent="0.25">
      <c r="A2479" t="s">
        <v>557</v>
      </c>
      <c r="B2479" t="s">
        <v>4082</v>
      </c>
      <c r="C2479" s="1">
        <v>45724</v>
      </c>
      <c r="D2479" s="9">
        <f t="shared" si="76"/>
        <v>1</v>
      </c>
      <c r="E2479">
        <v>28</v>
      </c>
      <c r="F2479" s="1" t="str">
        <f t="shared" si="77"/>
        <v/>
      </c>
      <c r="G2479" s="1" t="str">
        <f>IF(TableRefills3[[#This Row],[prev_refill_days]]="","",TableRefills3[[#This Row],[prev_refill_days]]+TableRefills3[[#This Row],[quantity_days]])</f>
        <v/>
      </c>
      <c r="H2479" t="str">
        <f>IF(TableRefills3[[#This Row],[prev_refill_end]]="","",TableRefills3[[#This Row],[refill_date]]-TableRefills3[[#This Row],[prev_refill_end]])</f>
        <v/>
      </c>
      <c r="I2479">
        <f>IF(TableRefills3[[#This Row],[gap_days]]="",0,IF(TableRefills3[[#This Row],[gap_days]]&gt;30,1,0))</f>
        <v>0</v>
      </c>
      <c r="J2479">
        <f>_xlfn.MAXIFS(TableRefills3[discountinuation_flag], TableRefills3[patient_id], A2479)</f>
        <v>0</v>
      </c>
      <c r="K2479" s="1">
        <f>_xlfn.MINIFS(C:C,A:A,TableRefills3[[#This Row],[patient_id]])</f>
        <v>45724</v>
      </c>
      <c r="L2479" s="1">
        <f>TableRefills3[[#This Row],[refill_date]]+TableRefills3[[#This Row],[quantity_days]]</f>
        <v>45752</v>
      </c>
    </row>
    <row r="2480" spans="1:12" x14ac:dyDescent="0.25">
      <c r="A2480" t="s">
        <v>557</v>
      </c>
      <c r="B2480" t="s">
        <v>4082</v>
      </c>
      <c r="C2480" s="1">
        <v>45753</v>
      </c>
      <c r="D2480" s="9">
        <f t="shared" si="76"/>
        <v>2</v>
      </c>
      <c r="E2480">
        <v>28</v>
      </c>
      <c r="F2480" s="1">
        <f t="shared" si="77"/>
        <v>45724</v>
      </c>
      <c r="G2480" s="1">
        <f>IF(TableRefills3[[#This Row],[prev_refill_days]]="","",TableRefills3[[#This Row],[prev_refill_days]]+TableRefills3[[#This Row],[quantity_days]])</f>
        <v>45752</v>
      </c>
      <c r="H2480">
        <f>IF(TableRefills3[[#This Row],[prev_refill_end]]="","",TableRefills3[[#This Row],[refill_date]]-TableRefills3[[#This Row],[prev_refill_end]])</f>
        <v>1</v>
      </c>
      <c r="I2480">
        <f>IF(TableRefills3[[#This Row],[gap_days]]="",0,IF(TableRefills3[[#This Row],[gap_days]]&gt;30,1,0))</f>
        <v>0</v>
      </c>
      <c r="J2480">
        <f>_xlfn.MAXIFS(TableRefills3[discountinuation_flag], TableRefills3[patient_id], A2480)</f>
        <v>0</v>
      </c>
      <c r="K2480" s="1">
        <f>_xlfn.MINIFS(C:C,A:A,TableRefills3[[#This Row],[patient_id]])</f>
        <v>45724</v>
      </c>
      <c r="L2480" s="1">
        <f>TableRefills3[[#This Row],[refill_date]]+TableRefills3[[#This Row],[quantity_days]]</f>
        <v>45781</v>
      </c>
    </row>
    <row r="2481" spans="1:12" x14ac:dyDescent="0.25">
      <c r="A2481" t="s">
        <v>557</v>
      </c>
      <c r="B2481" t="s">
        <v>4082</v>
      </c>
      <c r="C2481" s="1">
        <v>45780</v>
      </c>
      <c r="D2481" s="9">
        <f t="shared" si="76"/>
        <v>3</v>
      </c>
      <c r="E2481">
        <v>28</v>
      </c>
      <c r="F2481" s="1">
        <f t="shared" si="77"/>
        <v>45753</v>
      </c>
      <c r="G2481" s="1">
        <f>IF(TableRefills3[[#This Row],[prev_refill_days]]="","",TableRefills3[[#This Row],[prev_refill_days]]+TableRefills3[[#This Row],[quantity_days]])</f>
        <v>45781</v>
      </c>
      <c r="H2481">
        <f>IF(TableRefills3[[#This Row],[prev_refill_end]]="","",TableRefills3[[#This Row],[refill_date]]-TableRefills3[[#This Row],[prev_refill_end]])</f>
        <v>-1</v>
      </c>
      <c r="I2481">
        <f>IF(TableRefills3[[#This Row],[gap_days]]="",0,IF(TableRefills3[[#This Row],[gap_days]]&gt;30,1,0))</f>
        <v>0</v>
      </c>
      <c r="J2481">
        <f>_xlfn.MAXIFS(TableRefills3[discountinuation_flag], TableRefills3[patient_id], A2481)</f>
        <v>0</v>
      </c>
      <c r="K2481" s="1">
        <f>_xlfn.MINIFS(C:C,A:A,TableRefills3[[#This Row],[patient_id]])</f>
        <v>45724</v>
      </c>
      <c r="L2481" s="1">
        <f>TableRefills3[[#This Row],[refill_date]]+TableRefills3[[#This Row],[quantity_days]]</f>
        <v>45808</v>
      </c>
    </row>
    <row r="2482" spans="1:12" x14ac:dyDescent="0.25">
      <c r="A2482" t="s">
        <v>558</v>
      </c>
      <c r="B2482" t="s">
        <v>4086</v>
      </c>
      <c r="C2482" s="1">
        <v>45762</v>
      </c>
      <c r="D2482" s="9">
        <f t="shared" si="76"/>
        <v>1</v>
      </c>
      <c r="E2482">
        <v>28</v>
      </c>
      <c r="F2482" s="1" t="str">
        <f t="shared" si="77"/>
        <v/>
      </c>
      <c r="G2482" s="1" t="str">
        <f>IF(TableRefills3[[#This Row],[prev_refill_days]]="","",TableRefills3[[#This Row],[prev_refill_days]]+TableRefills3[[#This Row],[quantity_days]])</f>
        <v/>
      </c>
      <c r="H2482" t="str">
        <f>IF(TableRefills3[[#This Row],[prev_refill_end]]="","",TableRefills3[[#This Row],[refill_date]]-TableRefills3[[#This Row],[prev_refill_end]])</f>
        <v/>
      </c>
      <c r="I2482">
        <f>IF(TableRefills3[[#This Row],[gap_days]]="",0,IF(TableRefills3[[#This Row],[gap_days]]&gt;30,1,0))</f>
        <v>0</v>
      </c>
      <c r="J2482">
        <f>_xlfn.MAXIFS(TableRefills3[discountinuation_flag], TableRefills3[patient_id], A2482)</f>
        <v>0</v>
      </c>
      <c r="K2482" s="1">
        <f>_xlfn.MINIFS(C:C,A:A,TableRefills3[[#This Row],[patient_id]])</f>
        <v>45762</v>
      </c>
      <c r="L2482" s="1">
        <f>TableRefills3[[#This Row],[refill_date]]+TableRefills3[[#This Row],[quantity_days]]</f>
        <v>45790</v>
      </c>
    </row>
    <row r="2483" spans="1:12" x14ac:dyDescent="0.25">
      <c r="A2483" t="s">
        <v>558</v>
      </c>
      <c r="B2483" t="s">
        <v>4086</v>
      </c>
      <c r="C2483" s="1">
        <v>45792</v>
      </c>
      <c r="D2483" s="9">
        <f t="shared" si="76"/>
        <v>2</v>
      </c>
      <c r="E2483">
        <v>28</v>
      </c>
      <c r="F2483" s="1">
        <f t="shared" si="77"/>
        <v>45762</v>
      </c>
      <c r="G2483" s="1">
        <f>IF(TableRefills3[[#This Row],[prev_refill_days]]="","",TableRefills3[[#This Row],[prev_refill_days]]+TableRefills3[[#This Row],[quantity_days]])</f>
        <v>45790</v>
      </c>
      <c r="H2483">
        <f>IF(TableRefills3[[#This Row],[prev_refill_end]]="","",TableRefills3[[#This Row],[refill_date]]-TableRefills3[[#This Row],[prev_refill_end]])</f>
        <v>2</v>
      </c>
      <c r="I2483">
        <f>IF(TableRefills3[[#This Row],[gap_days]]="",0,IF(TableRefills3[[#This Row],[gap_days]]&gt;30,1,0))</f>
        <v>0</v>
      </c>
      <c r="J2483">
        <f>_xlfn.MAXIFS(TableRefills3[discountinuation_flag], TableRefills3[patient_id], A2483)</f>
        <v>0</v>
      </c>
      <c r="K2483" s="1">
        <f>_xlfn.MINIFS(C:C,A:A,TableRefills3[[#This Row],[patient_id]])</f>
        <v>45762</v>
      </c>
      <c r="L2483" s="1">
        <f>TableRefills3[[#This Row],[refill_date]]+TableRefills3[[#This Row],[quantity_days]]</f>
        <v>45820</v>
      </c>
    </row>
    <row r="2484" spans="1:12" x14ac:dyDescent="0.25">
      <c r="A2484" t="s">
        <v>558</v>
      </c>
      <c r="B2484" t="s">
        <v>4086</v>
      </c>
      <c r="C2484" s="1">
        <v>45819</v>
      </c>
      <c r="D2484" s="9">
        <f t="shared" si="76"/>
        <v>3</v>
      </c>
      <c r="E2484">
        <v>28</v>
      </c>
      <c r="F2484" s="1">
        <f t="shared" si="77"/>
        <v>45792</v>
      </c>
      <c r="G2484" s="1">
        <f>IF(TableRefills3[[#This Row],[prev_refill_days]]="","",TableRefills3[[#This Row],[prev_refill_days]]+TableRefills3[[#This Row],[quantity_days]])</f>
        <v>45820</v>
      </c>
      <c r="H2484">
        <f>IF(TableRefills3[[#This Row],[prev_refill_end]]="","",TableRefills3[[#This Row],[refill_date]]-TableRefills3[[#This Row],[prev_refill_end]])</f>
        <v>-1</v>
      </c>
      <c r="I2484">
        <f>IF(TableRefills3[[#This Row],[gap_days]]="",0,IF(TableRefills3[[#This Row],[gap_days]]&gt;30,1,0))</f>
        <v>0</v>
      </c>
      <c r="J2484">
        <f>_xlfn.MAXIFS(TableRefills3[discountinuation_flag], TableRefills3[patient_id], A2484)</f>
        <v>0</v>
      </c>
      <c r="K2484" s="1">
        <f>_xlfn.MINIFS(C:C,A:A,TableRefills3[[#This Row],[patient_id]])</f>
        <v>45762</v>
      </c>
      <c r="L2484" s="1">
        <f>TableRefills3[[#This Row],[refill_date]]+TableRefills3[[#This Row],[quantity_days]]</f>
        <v>45847</v>
      </c>
    </row>
    <row r="2485" spans="1:12" x14ac:dyDescent="0.25">
      <c r="A2485" t="s">
        <v>559</v>
      </c>
      <c r="B2485" t="s">
        <v>4090</v>
      </c>
      <c r="C2485" s="1">
        <v>45685</v>
      </c>
      <c r="D2485" s="9">
        <f t="shared" si="76"/>
        <v>1</v>
      </c>
      <c r="E2485">
        <v>28</v>
      </c>
      <c r="F2485" s="1" t="str">
        <f t="shared" si="77"/>
        <v/>
      </c>
      <c r="G2485" s="1" t="str">
        <f>IF(TableRefills3[[#This Row],[prev_refill_days]]="","",TableRefills3[[#This Row],[prev_refill_days]]+TableRefills3[[#This Row],[quantity_days]])</f>
        <v/>
      </c>
      <c r="H2485" t="str">
        <f>IF(TableRefills3[[#This Row],[prev_refill_end]]="","",TableRefills3[[#This Row],[refill_date]]-TableRefills3[[#This Row],[prev_refill_end]])</f>
        <v/>
      </c>
      <c r="I2485">
        <f>IF(TableRefills3[[#This Row],[gap_days]]="",0,IF(TableRefills3[[#This Row],[gap_days]]&gt;30,1,0))</f>
        <v>0</v>
      </c>
      <c r="J2485">
        <f>_xlfn.MAXIFS(TableRefills3[discountinuation_flag], TableRefills3[patient_id], A2485)</f>
        <v>0</v>
      </c>
      <c r="K2485" s="1">
        <f>_xlfn.MINIFS(C:C,A:A,TableRefills3[[#This Row],[patient_id]])</f>
        <v>45685</v>
      </c>
      <c r="L2485" s="1">
        <f>TableRefills3[[#This Row],[refill_date]]+TableRefills3[[#This Row],[quantity_days]]</f>
        <v>45713</v>
      </c>
    </row>
    <row r="2486" spans="1:12" x14ac:dyDescent="0.25">
      <c r="A2486" t="s">
        <v>559</v>
      </c>
      <c r="B2486" t="s">
        <v>4090</v>
      </c>
      <c r="C2486" s="1">
        <v>45714</v>
      </c>
      <c r="D2486" s="9">
        <f t="shared" si="76"/>
        <v>2</v>
      </c>
      <c r="E2486">
        <v>28</v>
      </c>
      <c r="F2486" s="1">
        <f t="shared" si="77"/>
        <v>45685</v>
      </c>
      <c r="G2486" s="1">
        <f>IF(TableRefills3[[#This Row],[prev_refill_days]]="","",TableRefills3[[#This Row],[prev_refill_days]]+TableRefills3[[#This Row],[quantity_days]])</f>
        <v>45713</v>
      </c>
      <c r="H2486">
        <f>IF(TableRefills3[[#This Row],[prev_refill_end]]="","",TableRefills3[[#This Row],[refill_date]]-TableRefills3[[#This Row],[prev_refill_end]])</f>
        <v>1</v>
      </c>
      <c r="I2486">
        <f>IF(TableRefills3[[#This Row],[gap_days]]="",0,IF(TableRefills3[[#This Row],[gap_days]]&gt;30,1,0))</f>
        <v>0</v>
      </c>
      <c r="J2486">
        <f>_xlfn.MAXIFS(TableRefills3[discountinuation_flag], TableRefills3[patient_id], A2486)</f>
        <v>0</v>
      </c>
      <c r="K2486" s="1">
        <f>_xlfn.MINIFS(C:C,A:A,TableRefills3[[#This Row],[patient_id]])</f>
        <v>45685</v>
      </c>
      <c r="L2486" s="1">
        <f>TableRefills3[[#This Row],[refill_date]]+TableRefills3[[#This Row],[quantity_days]]</f>
        <v>45742</v>
      </c>
    </row>
    <row r="2487" spans="1:12" x14ac:dyDescent="0.25">
      <c r="A2487" t="s">
        <v>559</v>
      </c>
      <c r="B2487" t="s">
        <v>4090</v>
      </c>
      <c r="C2487" s="1">
        <v>45742</v>
      </c>
      <c r="D2487" s="9">
        <f t="shared" si="76"/>
        <v>3</v>
      </c>
      <c r="E2487">
        <v>28</v>
      </c>
      <c r="F2487" s="1">
        <f t="shared" si="77"/>
        <v>45714</v>
      </c>
      <c r="G2487" s="1">
        <f>IF(TableRefills3[[#This Row],[prev_refill_days]]="","",TableRefills3[[#This Row],[prev_refill_days]]+TableRefills3[[#This Row],[quantity_days]])</f>
        <v>45742</v>
      </c>
      <c r="H2487">
        <f>IF(TableRefills3[[#This Row],[prev_refill_end]]="","",TableRefills3[[#This Row],[refill_date]]-TableRefills3[[#This Row],[prev_refill_end]])</f>
        <v>0</v>
      </c>
      <c r="I2487">
        <f>IF(TableRefills3[[#This Row],[gap_days]]="",0,IF(TableRefills3[[#This Row],[gap_days]]&gt;30,1,0))</f>
        <v>0</v>
      </c>
      <c r="J2487">
        <f>_xlfn.MAXIFS(TableRefills3[discountinuation_flag], TableRefills3[patient_id], A2487)</f>
        <v>0</v>
      </c>
      <c r="K2487" s="1">
        <f>_xlfn.MINIFS(C:C,A:A,TableRefills3[[#This Row],[patient_id]])</f>
        <v>45685</v>
      </c>
      <c r="L2487" s="1">
        <f>TableRefills3[[#This Row],[refill_date]]+TableRefills3[[#This Row],[quantity_days]]</f>
        <v>45770</v>
      </c>
    </row>
    <row r="2488" spans="1:12" x14ac:dyDescent="0.25">
      <c r="A2488" t="s">
        <v>559</v>
      </c>
      <c r="B2488" t="s">
        <v>4090</v>
      </c>
      <c r="C2488" s="1">
        <v>45770</v>
      </c>
      <c r="D2488" s="9">
        <f t="shared" si="76"/>
        <v>4</v>
      </c>
      <c r="E2488">
        <v>28</v>
      </c>
      <c r="F2488" s="1">
        <f t="shared" si="77"/>
        <v>45742</v>
      </c>
      <c r="G2488" s="1">
        <f>IF(TableRefills3[[#This Row],[prev_refill_days]]="","",TableRefills3[[#This Row],[prev_refill_days]]+TableRefills3[[#This Row],[quantity_days]])</f>
        <v>45770</v>
      </c>
      <c r="H2488">
        <f>IF(TableRefills3[[#This Row],[prev_refill_end]]="","",TableRefills3[[#This Row],[refill_date]]-TableRefills3[[#This Row],[prev_refill_end]])</f>
        <v>0</v>
      </c>
      <c r="I2488">
        <f>IF(TableRefills3[[#This Row],[gap_days]]="",0,IF(TableRefills3[[#This Row],[gap_days]]&gt;30,1,0))</f>
        <v>0</v>
      </c>
      <c r="J2488">
        <f>_xlfn.MAXIFS(TableRefills3[discountinuation_flag], TableRefills3[patient_id], A2488)</f>
        <v>0</v>
      </c>
      <c r="K2488" s="1">
        <f>_xlfn.MINIFS(C:C,A:A,TableRefills3[[#This Row],[patient_id]])</f>
        <v>45685</v>
      </c>
      <c r="L2488" s="1">
        <f>TableRefills3[[#This Row],[refill_date]]+TableRefills3[[#This Row],[quantity_days]]</f>
        <v>45798</v>
      </c>
    </row>
    <row r="2489" spans="1:12" x14ac:dyDescent="0.25">
      <c r="A2489" t="s">
        <v>559</v>
      </c>
      <c r="B2489" t="s">
        <v>4090</v>
      </c>
      <c r="C2489" s="1">
        <v>45800</v>
      </c>
      <c r="D2489" s="9">
        <f t="shared" si="76"/>
        <v>5</v>
      </c>
      <c r="E2489">
        <v>28</v>
      </c>
      <c r="F2489" s="1">
        <f t="shared" si="77"/>
        <v>45770</v>
      </c>
      <c r="G2489" s="1">
        <f>IF(TableRefills3[[#This Row],[prev_refill_days]]="","",TableRefills3[[#This Row],[prev_refill_days]]+TableRefills3[[#This Row],[quantity_days]])</f>
        <v>45798</v>
      </c>
      <c r="H2489">
        <f>IF(TableRefills3[[#This Row],[prev_refill_end]]="","",TableRefills3[[#This Row],[refill_date]]-TableRefills3[[#This Row],[prev_refill_end]])</f>
        <v>2</v>
      </c>
      <c r="I2489">
        <f>IF(TableRefills3[[#This Row],[gap_days]]="",0,IF(TableRefills3[[#This Row],[gap_days]]&gt;30,1,0))</f>
        <v>0</v>
      </c>
      <c r="J2489">
        <f>_xlfn.MAXIFS(TableRefills3[discountinuation_flag], TableRefills3[patient_id], A2489)</f>
        <v>0</v>
      </c>
      <c r="K2489" s="1">
        <f>_xlfn.MINIFS(C:C,A:A,TableRefills3[[#This Row],[patient_id]])</f>
        <v>45685</v>
      </c>
      <c r="L2489" s="1">
        <f>TableRefills3[[#This Row],[refill_date]]+TableRefills3[[#This Row],[quantity_days]]</f>
        <v>45828</v>
      </c>
    </row>
    <row r="2490" spans="1:12" x14ac:dyDescent="0.25">
      <c r="A2490" t="s">
        <v>559</v>
      </c>
      <c r="B2490" t="s">
        <v>4090</v>
      </c>
      <c r="C2490" s="1">
        <v>45828</v>
      </c>
      <c r="D2490" s="9">
        <f t="shared" si="76"/>
        <v>6</v>
      </c>
      <c r="E2490">
        <v>28</v>
      </c>
      <c r="F2490" s="1">
        <f t="shared" si="77"/>
        <v>45800</v>
      </c>
      <c r="G2490" s="1">
        <f>IF(TableRefills3[[#This Row],[prev_refill_days]]="","",TableRefills3[[#This Row],[prev_refill_days]]+TableRefills3[[#This Row],[quantity_days]])</f>
        <v>45828</v>
      </c>
      <c r="H2490">
        <f>IF(TableRefills3[[#This Row],[prev_refill_end]]="","",TableRefills3[[#This Row],[refill_date]]-TableRefills3[[#This Row],[prev_refill_end]])</f>
        <v>0</v>
      </c>
      <c r="I2490">
        <f>IF(TableRefills3[[#This Row],[gap_days]]="",0,IF(TableRefills3[[#This Row],[gap_days]]&gt;30,1,0))</f>
        <v>0</v>
      </c>
      <c r="J2490">
        <f>_xlfn.MAXIFS(TableRefills3[discountinuation_flag], TableRefills3[patient_id], A2490)</f>
        <v>0</v>
      </c>
      <c r="K2490" s="1">
        <f>_xlfn.MINIFS(C:C,A:A,TableRefills3[[#This Row],[patient_id]])</f>
        <v>45685</v>
      </c>
      <c r="L2490" s="1">
        <f>TableRefills3[[#This Row],[refill_date]]+TableRefills3[[#This Row],[quantity_days]]</f>
        <v>45856</v>
      </c>
    </row>
    <row r="2491" spans="1:12" x14ac:dyDescent="0.25">
      <c r="A2491" t="s">
        <v>560</v>
      </c>
      <c r="B2491" t="s">
        <v>4097</v>
      </c>
      <c r="C2491" s="1">
        <v>45676</v>
      </c>
      <c r="D2491" s="9">
        <f t="shared" si="76"/>
        <v>1</v>
      </c>
      <c r="E2491">
        <v>28</v>
      </c>
      <c r="F2491" s="1" t="str">
        <f t="shared" si="77"/>
        <v/>
      </c>
      <c r="G2491" s="1" t="str">
        <f>IF(TableRefills3[[#This Row],[prev_refill_days]]="","",TableRefills3[[#This Row],[prev_refill_days]]+TableRefills3[[#This Row],[quantity_days]])</f>
        <v/>
      </c>
      <c r="H2491" t="str">
        <f>IF(TableRefills3[[#This Row],[prev_refill_end]]="","",TableRefills3[[#This Row],[refill_date]]-TableRefills3[[#This Row],[prev_refill_end]])</f>
        <v/>
      </c>
      <c r="I2491">
        <f>IF(TableRefills3[[#This Row],[gap_days]]="",0,IF(TableRefills3[[#This Row],[gap_days]]&gt;30,1,0))</f>
        <v>0</v>
      </c>
      <c r="J2491">
        <f>_xlfn.MAXIFS(TableRefills3[discountinuation_flag], TableRefills3[patient_id], A2491)</f>
        <v>0</v>
      </c>
      <c r="K2491" s="1">
        <f>_xlfn.MINIFS(C:C,A:A,TableRefills3[[#This Row],[patient_id]])</f>
        <v>45676</v>
      </c>
      <c r="L2491" s="1">
        <f>TableRefills3[[#This Row],[refill_date]]+TableRefills3[[#This Row],[quantity_days]]</f>
        <v>45704</v>
      </c>
    </row>
    <row r="2492" spans="1:12" x14ac:dyDescent="0.25">
      <c r="A2492" t="s">
        <v>560</v>
      </c>
      <c r="B2492" t="s">
        <v>4097</v>
      </c>
      <c r="C2492" s="1">
        <v>45702</v>
      </c>
      <c r="D2492" s="9">
        <f t="shared" si="76"/>
        <v>2</v>
      </c>
      <c r="E2492">
        <v>28</v>
      </c>
      <c r="F2492" s="1">
        <f t="shared" si="77"/>
        <v>45676</v>
      </c>
      <c r="G2492" s="1">
        <f>IF(TableRefills3[[#This Row],[prev_refill_days]]="","",TableRefills3[[#This Row],[prev_refill_days]]+TableRefills3[[#This Row],[quantity_days]])</f>
        <v>45704</v>
      </c>
      <c r="H2492">
        <f>IF(TableRefills3[[#This Row],[prev_refill_end]]="","",TableRefills3[[#This Row],[refill_date]]-TableRefills3[[#This Row],[prev_refill_end]])</f>
        <v>-2</v>
      </c>
      <c r="I2492">
        <f>IF(TableRefills3[[#This Row],[gap_days]]="",0,IF(TableRefills3[[#This Row],[gap_days]]&gt;30,1,0))</f>
        <v>0</v>
      </c>
      <c r="J2492">
        <f>_xlfn.MAXIFS(TableRefills3[discountinuation_flag], TableRefills3[patient_id], A2492)</f>
        <v>0</v>
      </c>
      <c r="K2492" s="1">
        <f>_xlfn.MINIFS(C:C,A:A,TableRefills3[[#This Row],[patient_id]])</f>
        <v>45676</v>
      </c>
      <c r="L2492" s="1">
        <f>TableRefills3[[#This Row],[refill_date]]+TableRefills3[[#This Row],[quantity_days]]</f>
        <v>45730</v>
      </c>
    </row>
    <row r="2493" spans="1:12" x14ac:dyDescent="0.25">
      <c r="A2493" t="s">
        <v>560</v>
      </c>
      <c r="B2493" t="s">
        <v>4097</v>
      </c>
      <c r="C2493" s="1">
        <v>45733</v>
      </c>
      <c r="D2493" s="9">
        <f t="shared" si="76"/>
        <v>3</v>
      </c>
      <c r="E2493">
        <v>28</v>
      </c>
      <c r="F2493" s="1">
        <f t="shared" si="77"/>
        <v>45702</v>
      </c>
      <c r="G2493" s="1">
        <f>IF(TableRefills3[[#This Row],[prev_refill_days]]="","",TableRefills3[[#This Row],[prev_refill_days]]+TableRefills3[[#This Row],[quantity_days]])</f>
        <v>45730</v>
      </c>
      <c r="H2493">
        <f>IF(TableRefills3[[#This Row],[prev_refill_end]]="","",TableRefills3[[#This Row],[refill_date]]-TableRefills3[[#This Row],[prev_refill_end]])</f>
        <v>3</v>
      </c>
      <c r="I2493">
        <f>IF(TableRefills3[[#This Row],[gap_days]]="",0,IF(TableRefills3[[#This Row],[gap_days]]&gt;30,1,0))</f>
        <v>0</v>
      </c>
      <c r="J2493">
        <f>_xlfn.MAXIFS(TableRefills3[discountinuation_flag], TableRefills3[patient_id], A2493)</f>
        <v>0</v>
      </c>
      <c r="K2493" s="1">
        <f>_xlfn.MINIFS(C:C,A:A,TableRefills3[[#This Row],[patient_id]])</f>
        <v>45676</v>
      </c>
      <c r="L2493" s="1">
        <f>TableRefills3[[#This Row],[refill_date]]+TableRefills3[[#This Row],[quantity_days]]</f>
        <v>45761</v>
      </c>
    </row>
    <row r="2494" spans="1:12" x14ac:dyDescent="0.25">
      <c r="A2494" t="s">
        <v>561</v>
      </c>
      <c r="B2494" t="s">
        <v>4101</v>
      </c>
      <c r="C2494" s="1">
        <v>45733</v>
      </c>
      <c r="D2494" s="9">
        <f t="shared" si="76"/>
        <v>1</v>
      </c>
      <c r="E2494">
        <v>21</v>
      </c>
      <c r="F2494" s="1" t="str">
        <f t="shared" si="77"/>
        <v/>
      </c>
      <c r="G2494" s="1" t="str">
        <f>IF(TableRefills3[[#This Row],[prev_refill_days]]="","",TableRefills3[[#This Row],[prev_refill_days]]+TableRefills3[[#This Row],[quantity_days]])</f>
        <v/>
      </c>
      <c r="H2494" t="str">
        <f>IF(TableRefills3[[#This Row],[prev_refill_end]]="","",TableRefills3[[#This Row],[refill_date]]-TableRefills3[[#This Row],[prev_refill_end]])</f>
        <v/>
      </c>
      <c r="I2494">
        <f>IF(TableRefills3[[#This Row],[gap_days]]="",0,IF(TableRefills3[[#This Row],[gap_days]]&gt;30,1,0))</f>
        <v>0</v>
      </c>
      <c r="J2494">
        <f>_xlfn.MAXIFS(TableRefills3[discountinuation_flag], TableRefills3[patient_id], A2494)</f>
        <v>0</v>
      </c>
      <c r="K2494" s="1">
        <f>_xlfn.MINIFS(C:C,A:A,TableRefills3[[#This Row],[patient_id]])</f>
        <v>45733</v>
      </c>
      <c r="L2494" s="1">
        <f>TableRefills3[[#This Row],[refill_date]]+TableRefills3[[#This Row],[quantity_days]]</f>
        <v>45754</v>
      </c>
    </row>
    <row r="2495" spans="1:12" x14ac:dyDescent="0.25">
      <c r="A2495" t="s">
        <v>561</v>
      </c>
      <c r="B2495" t="s">
        <v>4101</v>
      </c>
      <c r="C2495" s="1">
        <v>45752</v>
      </c>
      <c r="D2495" s="9">
        <f t="shared" si="76"/>
        <v>2</v>
      </c>
      <c r="E2495">
        <v>21</v>
      </c>
      <c r="F2495" s="1">
        <f t="shared" si="77"/>
        <v>45733</v>
      </c>
      <c r="G2495" s="1">
        <f>IF(TableRefills3[[#This Row],[prev_refill_days]]="","",TableRefills3[[#This Row],[prev_refill_days]]+TableRefills3[[#This Row],[quantity_days]])</f>
        <v>45754</v>
      </c>
      <c r="H2495">
        <f>IF(TableRefills3[[#This Row],[prev_refill_end]]="","",TableRefills3[[#This Row],[refill_date]]-TableRefills3[[#This Row],[prev_refill_end]])</f>
        <v>-2</v>
      </c>
      <c r="I2495">
        <f>IF(TableRefills3[[#This Row],[gap_days]]="",0,IF(TableRefills3[[#This Row],[gap_days]]&gt;30,1,0))</f>
        <v>0</v>
      </c>
      <c r="J2495">
        <f>_xlfn.MAXIFS(TableRefills3[discountinuation_flag], TableRefills3[patient_id], A2495)</f>
        <v>0</v>
      </c>
      <c r="K2495" s="1">
        <f>_xlfn.MINIFS(C:C,A:A,TableRefills3[[#This Row],[patient_id]])</f>
        <v>45733</v>
      </c>
      <c r="L2495" s="1">
        <f>TableRefills3[[#This Row],[refill_date]]+TableRefills3[[#This Row],[quantity_days]]</f>
        <v>45773</v>
      </c>
    </row>
    <row r="2496" spans="1:12" x14ac:dyDescent="0.25">
      <c r="A2496" t="s">
        <v>561</v>
      </c>
      <c r="B2496" t="s">
        <v>4101</v>
      </c>
      <c r="C2496" s="1">
        <v>45770</v>
      </c>
      <c r="D2496" s="9">
        <f t="shared" si="76"/>
        <v>3</v>
      </c>
      <c r="E2496">
        <v>21</v>
      </c>
      <c r="F2496" s="1">
        <f t="shared" si="77"/>
        <v>45752</v>
      </c>
      <c r="G2496" s="1">
        <f>IF(TableRefills3[[#This Row],[prev_refill_days]]="","",TableRefills3[[#This Row],[prev_refill_days]]+TableRefills3[[#This Row],[quantity_days]])</f>
        <v>45773</v>
      </c>
      <c r="H2496">
        <f>IF(TableRefills3[[#This Row],[prev_refill_end]]="","",TableRefills3[[#This Row],[refill_date]]-TableRefills3[[#This Row],[prev_refill_end]])</f>
        <v>-3</v>
      </c>
      <c r="I2496">
        <f>IF(TableRefills3[[#This Row],[gap_days]]="",0,IF(TableRefills3[[#This Row],[gap_days]]&gt;30,1,0))</f>
        <v>0</v>
      </c>
      <c r="J2496">
        <f>_xlfn.MAXIFS(TableRefills3[discountinuation_flag], TableRefills3[patient_id], A2496)</f>
        <v>0</v>
      </c>
      <c r="K2496" s="1">
        <f>_xlfn.MINIFS(C:C,A:A,TableRefills3[[#This Row],[patient_id]])</f>
        <v>45733</v>
      </c>
      <c r="L2496" s="1">
        <f>TableRefills3[[#This Row],[refill_date]]+TableRefills3[[#This Row],[quantity_days]]</f>
        <v>45791</v>
      </c>
    </row>
    <row r="2497" spans="1:12" x14ac:dyDescent="0.25">
      <c r="A2497" t="s">
        <v>561</v>
      </c>
      <c r="B2497" t="s">
        <v>4101</v>
      </c>
      <c r="C2497" s="1">
        <v>45793</v>
      </c>
      <c r="D2497" s="9">
        <f t="shared" si="76"/>
        <v>4</v>
      </c>
      <c r="E2497">
        <v>21</v>
      </c>
      <c r="F2497" s="1">
        <f t="shared" si="77"/>
        <v>45770</v>
      </c>
      <c r="G2497" s="1">
        <f>IF(TableRefills3[[#This Row],[prev_refill_days]]="","",TableRefills3[[#This Row],[prev_refill_days]]+TableRefills3[[#This Row],[quantity_days]])</f>
        <v>45791</v>
      </c>
      <c r="H2497">
        <f>IF(TableRefills3[[#This Row],[prev_refill_end]]="","",TableRefills3[[#This Row],[refill_date]]-TableRefills3[[#This Row],[prev_refill_end]])</f>
        <v>2</v>
      </c>
      <c r="I2497">
        <f>IF(TableRefills3[[#This Row],[gap_days]]="",0,IF(TableRefills3[[#This Row],[gap_days]]&gt;30,1,0))</f>
        <v>0</v>
      </c>
      <c r="J2497">
        <f>_xlfn.MAXIFS(TableRefills3[discountinuation_flag], TableRefills3[patient_id], A2497)</f>
        <v>0</v>
      </c>
      <c r="K2497" s="1">
        <f>_xlfn.MINIFS(C:C,A:A,TableRefills3[[#This Row],[patient_id]])</f>
        <v>45733</v>
      </c>
      <c r="L2497" s="1">
        <f>TableRefills3[[#This Row],[refill_date]]+TableRefills3[[#This Row],[quantity_days]]</f>
        <v>45814</v>
      </c>
    </row>
    <row r="2498" spans="1:12" x14ac:dyDescent="0.25">
      <c r="A2498" t="s">
        <v>561</v>
      </c>
      <c r="B2498" t="s">
        <v>4101</v>
      </c>
      <c r="C2498" s="1">
        <v>45817</v>
      </c>
      <c r="D2498" s="9">
        <f t="shared" ref="D2498:D2561" si="78">IF(A2498=A2497, D2497+1, 1)</f>
        <v>5</v>
      </c>
      <c r="E2498">
        <v>21</v>
      </c>
      <c r="F2498" s="1">
        <f t="shared" ref="F2498:F2561" si="79">IF(A2497=A2498,C2497,"")</f>
        <v>45793</v>
      </c>
      <c r="G2498" s="1">
        <f>IF(TableRefills3[[#This Row],[prev_refill_days]]="","",TableRefills3[[#This Row],[prev_refill_days]]+TableRefills3[[#This Row],[quantity_days]])</f>
        <v>45814</v>
      </c>
      <c r="H2498">
        <f>IF(TableRefills3[[#This Row],[prev_refill_end]]="","",TableRefills3[[#This Row],[refill_date]]-TableRefills3[[#This Row],[prev_refill_end]])</f>
        <v>3</v>
      </c>
      <c r="I2498">
        <f>IF(TableRefills3[[#This Row],[gap_days]]="",0,IF(TableRefills3[[#This Row],[gap_days]]&gt;30,1,0))</f>
        <v>0</v>
      </c>
      <c r="J2498">
        <f>_xlfn.MAXIFS(TableRefills3[discountinuation_flag], TableRefills3[patient_id], A2498)</f>
        <v>0</v>
      </c>
      <c r="K2498" s="1">
        <f>_xlfn.MINIFS(C:C,A:A,TableRefills3[[#This Row],[patient_id]])</f>
        <v>45733</v>
      </c>
      <c r="L2498" s="1">
        <f>TableRefills3[[#This Row],[refill_date]]+TableRefills3[[#This Row],[quantity_days]]</f>
        <v>45838</v>
      </c>
    </row>
    <row r="2499" spans="1:12" x14ac:dyDescent="0.25">
      <c r="A2499" t="s">
        <v>562</v>
      </c>
      <c r="B2499" t="s">
        <v>4107</v>
      </c>
      <c r="C2499" s="1">
        <v>45687</v>
      </c>
      <c r="D2499" s="9">
        <f t="shared" si="78"/>
        <v>1</v>
      </c>
      <c r="E2499">
        <v>21</v>
      </c>
      <c r="F2499" s="1" t="str">
        <f t="shared" si="79"/>
        <v/>
      </c>
      <c r="G2499" s="1" t="str">
        <f>IF(TableRefills3[[#This Row],[prev_refill_days]]="","",TableRefills3[[#This Row],[prev_refill_days]]+TableRefills3[[#This Row],[quantity_days]])</f>
        <v/>
      </c>
      <c r="H2499" t="str">
        <f>IF(TableRefills3[[#This Row],[prev_refill_end]]="","",TableRefills3[[#This Row],[refill_date]]-TableRefills3[[#This Row],[prev_refill_end]])</f>
        <v/>
      </c>
      <c r="I2499">
        <f>IF(TableRefills3[[#This Row],[gap_days]]="",0,IF(TableRefills3[[#This Row],[gap_days]]&gt;30,1,0))</f>
        <v>0</v>
      </c>
      <c r="J2499">
        <f>_xlfn.MAXIFS(TableRefills3[discountinuation_flag], TableRefills3[patient_id], A2499)</f>
        <v>0</v>
      </c>
      <c r="K2499" s="1">
        <f>_xlfn.MINIFS(C:C,A:A,TableRefills3[[#This Row],[patient_id]])</f>
        <v>45687</v>
      </c>
      <c r="L2499" s="1">
        <f>TableRefills3[[#This Row],[refill_date]]+TableRefills3[[#This Row],[quantity_days]]</f>
        <v>45708</v>
      </c>
    </row>
    <row r="2500" spans="1:12" x14ac:dyDescent="0.25">
      <c r="A2500" t="s">
        <v>562</v>
      </c>
      <c r="B2500" t="s">
        <v>4107</v>
      </c>
      <c r="C2500" s="1">
        <v>45705</v>
      </c>
      <c r="D2500" s="9">
        <f t="shared" si="78"/>
        <v>2</v>
      </c>
      <c r="E2500">
        <v>21</v>
      </c>
      <c r="F2500" s="1">
        <f t="shared" si="79"/>
        <v>45687</v>
      </c>
      <c r="G2500" s="1">
        <f>IF(TableRefills3[[#This Row],[prev_refill_days]]="","",TableRefills3[[#This Row],[prev_refill_days]]+TableRefills3[[#This Row],[quantity_days]])</f>
        <v>45708</v>
      </c>
      <c r="H2500">
        <f>IF(TableRefills3[[#This Row],[prev_refill_end]]="","",TableRefills3[[#This Row],[refill_date]]-TableRefills3[[#This Row],[prev_refill_end]])</f>
        <v>-3</v>
      </c>
      <c r="I2500">
        <f>IF(TableRefills3[[#This Row],[gap_days]]="",0,IF(TableRefills3[[#This Row],[gap_days]]&gt;30,1,0))</f>
        <v>0</v>
      </c>
      <c r="J2500">
        <f>_xlfn.MAXIFS(TableRefills3[discountinuation_flag], TableRefills3[patient_id], A2500)</f>
        <v>0</v>
      </c>
      <c r="K2500" s="1">
        <f>_xlfn.MINIFS(C:C,A:A,TableRefills3[[#This Row],[patient_id]])</f>
        <v>45687</v>
      </c>
      <c r="L2500" s="1">
        <f>TableRefills3[[#This Row],[refill_date]]+TableRefills3[[#This Row],[quantity_days]]</f>
        <v>45726</v>
      </c>
    </row>
    <row r="2501" spans="1:12" x14ac:dyDescent="0.25">
      <c r="A2501" t="s">
        <v>562</v>
      </c>
      <c r="B2501" t="s">
        <v>4107</v>
      </c>
      <c r="C2501" s="1">
        <v>45725</v>
      </c>
      <c r="D2501" s="9">
        <f t="shared" si="78"/>
        <v>3</v>
      </c>
      <c r="E2501">
        <v>21</v>
      </c>
      <c r="F2501" s="1">
        <f t="shared" si="79"/>
        <v>45705</v>
      </c>
      <c r="G2501" s="1">
        <f>IF(TableRefills3[[#This Row],[prev_refill_days]]="","",TableRefills3[[#This Row],[prev_refill_days]]+TableRefills3[[#This Row],[quantity_days]])</f>
        <v>45726</v>
      </c>
      <c r="H2501">
        <f>IF(TableRefills3[[#This Row],[prev_refill_end]]="","",TableRefills3[[#This Row],[refill_date]]-TableRefills3[[#This Row],[prev_refill_end]])</f>
        <v>-1</v>
      </c>
      <c r="I2501">
        <f>IF(TableRefills3[[#This Row],[gap_days]]="",0,IF(TableRefills3[[#This Row],[gap_days]]&gt;30,1,0))</f>
        <v>0</v>
      </c>
      <c r="J2501">
        <f>_xlfn.MAXIFS(TableRefills3[discountinuation_flag], TableRefills3[patient_id], A2501)</f>
        <v>0</v>
      </c>
      <c r="K2501" s="1">
        <f>_xlfn.MINIFS(C:C,A:A,TableRefills3[[#This Row],[patient_id]])</f>
        <v>45687</v>
      </c>
      <c r="L2501" s="1">
        <f>TableRefills3[[#This Row],[refill_date]]+TableRefills3[[#This Row],[quantity_days]]</f>
        <v>45746</v>
      </c>
    </row>
    <row r="2502" spans="1:12" x14ac:dyDescent="0.25">
      <c r="A2502" t="s">
        <v>562</v>
      </c>
      <c r="B2502" t="s">
        <v>4107</v>
      </c>
      <c r="C2502" s="1">
        <v>45745</v>
      </c>
      <c r="D2502" s="9">
        <f t="shared" si="78"/>
        <v>4</v>
      </c>
      <c r="E2502">
        <v>21</v>
      </c>
      <c r="F2502" s="1">
        <f t="shared" si="79"/>
        <v>45725</v>
      </c>
      <c r="G2502" s="1">
        <f>IF(TableRefills3[[#This Row],[prev_refill_days]]="","",TableRefills3[[#This Row],[prev_refill_days]]+TableRefills3[[#This Row],[quantity_days]])</f>
        <v>45746</v>
      </c>
      <c r="H2502">
        <f>IF(TableRefills3[[#This Row],[prev_refill_end]]="","",TableRefills3[[#This Row],[refill_date]]-TableRefills3[[#This Row],[prev_refill_end]])</f>
        <v>-1</v>
      </c>
      <c r="I2502">
        <f>IF(TableRefills3[[#This Row],[gap_days]]="",0,IF(TableRefills3[[#This Row],[gap_days]]&gt;30,1,0))</f>
        <v>0</v>
      </c>
      <c r="J2502">
        <f>_xlfn.MAXIFS(TableRefills3[discountinuation_flag], TableRefills3[patient_id], A2502)</f>
        <v>0</v>
      </c>
      <c r="K2502" s="1">
        <f>_xlfn.MINIFS(C:C,A:A,TableRefills3[[#This Row],[patient_id]])</f>
        <v>45687</v>
      </c>
      <c r="L2502" s="1">
        <f>TableRefills3[[#This Row],[refill_date]]+TableRefills3[[#This Row],[quantity_days]]</f>
        <v>45766</v>
      </c>
    </row>
    <row r="2503" spans="1:12" x14ac:dyDescent="0.25">
      <c r="A2503" t="s">
        <v>562</v>
      </c>
      <c r="B2503" t="s">
        <v>4107</v>
      </c>
      <c r="C2503" s="1">
        <v>45768</v>
      </c>
      <c r="D2503" s="9">
        <f t="shared" si="78"/>
        <v>5</v>
      </c>
      <c r="E2503">
        <v>21</v>
      </c>
      <c r="F2503" s="1">
        <f t="shared" si="79"/>
        <v>45745</v>
      </c>
      <c r="G2503" s="1">
        <f>IF(TableRefills3[[#This Row],[prev_refill_days]]="","",TableRefills3[[#This Row],[prev_refill_days]]+TableRefills3[[#This Row],[quantity_days]])</f>
        <v>45766</v>
      </c>
      <c r="H2503">
        <f>IF(TableRefills3[[#This Row],[prev_refill_end]]="","",TableRefills3[[#This Row],[refill_date]]-TableRefills3[[#This Row],[prev_refill_end]])</f>
        <v>2</v>
      </c>
      <c r="I2503">
        <f>IF(TableRefills3[[#This Row],[gap_days]]="",0,IF(TableRefills3[[#This Row],[gap_days]]&gt;30,1,0))</f>
        <v>0</v>
      </c>
      <c r="J2503">
        <f>_xlfn.MAXIFS(TableRefills3[discountinuation_flag], TableRefills3[patient_id], A2503)</f>
        <v>0</v>
      </c>
      <c r="K2503" s="1">
        <f>_xlfn.MINIFS(C:C,A:A,TableRefills3[[#This Row],[patient_id]])</f>
        <v>45687</v>
      </c>
      <c r="L2503" s="1">
        <f>TableRefills3[[#This Row],[refill_date]]+TableRefills3[[#This Row],[quantity_days]]</f>
        <v>45789</v>
      </c>
    </row>
    <row r="2504" spans="1:12" x14ac:dyDescent="0.25">
      <c r="A2504" t="s">
        <v>563</v>
      </c>
      <c r="B2504" t="s">
        <v>4113</v>
      </c>
      <c r="C2504" s="1">
        <v>45723</v>
      </c>
      <c r="D2504" s="9">
        <f t="shared" si="78"/>
        <v>1</v>
      </c>
      <c r="E2504">
        <v>30</v>
      </c>
      <c r="F2504" s="1" t="str">
        <f t="shared" si="79"/>
        <v/>
      </c>
      <c r="G2504" s="1" t="str">
        <f>IF(TableRefills3[[#This Row],[prev_refill_days]]="","",TableRefills3[[#This Row],[prev_refill_days]]+TableRefills3[[#This Row],[quantity_days]])</f>
        <v/>
      </c>
      <c r="H2504" t="str">
        <f>IF(TableRefills3[[#This Row],[prev_refill_end]]="","",TableRefills3[[#This Row],[refill_date]]-TableRefills3[[#This Row],[prev_refill_end]])</f>
        <v/>
      </c>
      <c r="I2504">
        <f>IF(TableRefills3[[#This Row],[gap_days]]="",0,IF(TableRefills3[[#This Row],[gap_days]]&gt;30,1,0))</f>
        <v>0</v>
      </c>
      <c r="J2504">
        <f>_xlfn.MAXIFS(TableRefills3[discountinuation_flag], TableRefills3[patient_id], A2504)</f>
        <v>0</v>
      </c>
      <c r="K2504" s="1">
        <f>_xlfn.MINIFS(C:C,A:A,TableRefills3[[#This Row],[patient_id]])</f>
        <v>45723</v>
      </c>
      <c r="L2504" s="1">
        <f>TableRefills3[[#This Row],[refill_date]]+TableRefills3[[#This Row],[quantity_days]]</f>
        <v>45753</v>
      </c>
    </row>
    <row r="2505" spans="1:12" x14ac:dyDescent="0.25">
      <c r="A2505" t="s">
        <v>563</v>
      </c>
      <c r="B2505" t="s">
        <v>4113</v>
      </c>
      <c r="C2505" s="1">
        <v>45754</v>
      </c>
      <c r="D2505" s="9">
        <f t="shared" si="78"/>
        <v>2</v>
      </c>
      <c r="E2505">
        <v>30</v>
      </c>
      <c r="F2505" s="1">
        <f t="shared" si="79"/>
        <v>45723</v>
      </c>
      <c r="G2505" s="1">
        <f>IF(TableRefills3[[#This Row],[prev_refill_days]]="","",TableRefills3[[#This Row],[prev_refill_days]]+TableRefills3[[#This Row],[quantity_days]])</f>
        <v>45753</v>
      </c>
      <c r="H2505">
        <f>IF(TableRefills3[[#This Row],[prev_refill_end]]="","",TableRefills3[[#This Row],[refill_date]]-TableRefills3[[#This Row],[prev_refill_end]])</f>
        <v>1</v>
      </c>
      <c r="I2505">
        <f>IF(TableRefills3[[#This Row],[gap_days]]="",0,IF(TableRefills3[[#This Row],[gap_days]]&gt;30,1,0))</f>
        <v>0</v>
      </c>
      <c r="J2505">
        <f>_xlfn.MAXIFS(TableRefills3[discountinuation_flag], TableRefills3[patient_id], A2505)</f>
        <v>0</v>
      </c>
      <c r="K2505" s="1">
        <f>_xlfn.MINIFS(C:C,A:A,TableRefills3[[#This Row],[patient_id]])</f>
        <v>45723</v>
      </c>
      <c r="L2505" s="1">
        <f>TableRefills3[[#This Row],[refill_date]]+TableRefills3[[#This Row],[quantity_days]]</f>
        <v>45784</v>
      </c>
    </row>
    <row r="2506" spans="1:12" x14ac:dyDescent="0.25">
      <c r="A2506" t="s">
        <v>563</v>
      </c>
      <c r="B2506" t="s">
        <v>4113</v>
      </c>
      <c r="C2506" s="1">
        <v>45781</v>
      </c>
      <c r="D2506" s="9">
        <f t="shared" si="78"/>
        <v>3</v>
      </c>
      <c r="E2506">
        <v>30</v>
      </c>
      <c r="F2506" s="1">
        <f t="shared" si="79"/>
        <v>45754</v>
      </c>
      <c r="G2506" s="1">
        <f>IF(TableRefills3[[#This Row],[prev_refill_days]]="","",TableRefills3[[#This Row],[prev_refill_days]]+TableRefills3[[#This Row],[quantity_days]])</f>
        <v>45784</v>
      </c>
      <c r="H2506">
        <f>IF(TableRefills3[[#This Row],[prev_refill_end]]="","",TableRefills3[[#This Row],[refill_date]]-TableRefills3[[#This Row],[prev_refill_end]])</f>
        <v>-3</v>
      </c>
      <c r="I2506">
        <f>IF(TableRefills3[[#This Row],[gap_days]]="",0,IF(TableRefills3[[#This Row],[gap_days]]&gt;30,1,0))</f>
        <v>0</v>
      </c>
      <c r="J2506">
        <f>_xlfn.MAXIFS(TableRefills3[discountinuation_flag], TableRefills3[patient_id], A2506)</f>
        <v>0</v>
      </c>
      <c r="K2506" s="1">
        <f>_xlfn.MINIFS(C:C,A:A,TableRefills3[[#This Row],[patient_id]])</f>
        <v>45723</v>
      </c>
      <c r="L2506" s="1">
        <f>TableRefills3[[#This Row],[refill_date]]+TableRefills3[[#This Row],[quantity_days]]</f>
        <v>45811</v>
      </c>
    </row>
    <row r="2507" spans="1:12" x14ac:dyDescent="0.25">
      <c r="A2507" t="s">
        <v>563</v>
      </c>
      <c r="B2507" t="s">
        <v>4113</v>
      </c>
      <c r="C2507" s="1">
        <v>45810</v>
      </c>
      <c r="D2507" s="9">
        <f t="shared" si="78"/>
        <v>4</v>
      </c>
      <c r="E2507">
        <v>30</v>
      </c>
      <c r="F2507" s="1">
        <f t="shared" si="79"/>
        <v>45781</v>
      </c>
      <c r="G2507" s="1">
        <f>IF(TableRefills3[[#This Row],[prev_refill_days]]="","",TableRefills3[[#This Row],[prev_refill_days]]+TableRefills3[[#This Row],[quantity_days]])</f>
        <v>45811</v>
      </c>
      <c r="H2507">
        <f>IF(TableRefills3[[#This Row],[prev_refill_end]]="","",TableRefills3[[#This Row],[refill_date]]-TableRefills3[[#This Row],[prev_refill_end]])</f>
        <v>-1</v>
      </c>
      <c r="I2507">
        <f>IF(TableRefills3[[#This Row],[gap_days]]="",0,IF(TableRefills3[[#This Row],[gap_days]]&gt;30,1,0))</f>
        <v>0</v>
      </c>
      <c r="J2507">
        <f>_xlfn.MAXIFS(TableRefills3[discountinuation_flag], TableRefills3[patient_id], A2507)</f>
        <v>0</v>
      </c>
      <c r="K2507" s="1">
        <f>_xlfn.MINIFS(C:C,A:A,TableRefills3[[#This Row],[patient_id]])</f>
        <v>45723</v>
      </c>
      <c r="L2507" s="1">
        <f>TableRefills3[[#This Row],[refill_date]]+TableRefills3[[#This Row],[quantity_days]]</f>
        <v>45840</v>
      </c>
    </row>
    <row r="2508" spans="1:12" x14ac:dyDescent="0.25">
      <c r="A2508" t="s">
        <v>564</v>
      </c>
      <c r="B2508" t="s">
        <v>4118</v>
      </c>
      <c r="C2508" s="1">
        <v>45805</v>
      </c>
      <c r="D2508" s="9">
        <f t="shared" si="78"/>
        <v>1</v>
      </c>
      <c r="E2508">
        <v>30</v>
      </c>
      <c r="F2508" s="1" t="str">
        <f t="shared" si="79"/>
        <v/>
      </c>
      <c r="G2508" s="1" t="str">
        <f>IF(TableRefills3[[#This Row],[prev_refill_days]]="","",TableRefills3[[#This Row],[prev_refill_days]]+TableRefills3[[#This Row],[quantity_days]])</f>
        <v/>
      </c>
      <c r="H2508" t="str">
        <f>IF(TableRefills3[[#This Row],[prev_refill_end]]="","",TableRefills3[[#This Row],[refill_date]]-TableRefills3[[#This Row],[prev_refill_end]])</f>
        <v/>
      </c>
      <c r="I2508">
        <f>IF(TableRefills3[[#This Row],[gap_days]]="",0,IF(TableRefills3[[#This Row],[gap_days]]&gt;30,1,0))</f>
        <v>0</v>
      </c>
      <c r="J2508">
        <f>_xlfn.MAXIFS(TableRefills3[discountinuation_flag], TableRefills3[patient_id], A2508)</f>
        <v>0</v>
      </c>
      <c r="K2508" s="1">
        <f>_xlfn.MINIFS(C:C,A:A,TableRefills3[[#This Row],[patient_id]])</f>
        <v>45805</v>
      </c>
      <c r="L2508" s="1">
        <f>TableRefills3[[#This Row],[refill_date]]+TableRefills3[[#This Row],[quantity_days]]</f>
        <v>45835</v>
      </c>
    </row>
    <row r="2509" spans="1:12" x14ac:dyDescent="0.25">
      <c r="A2509" t="s">
        <v>564</v>
      </c>
      <c r="B2509" t="s">
        <v>4118</v>
      </c>
      <c r="C2509" s="1">
        <v>45837</v>
      </c>
      <c r="D2509" s="9">
        <f t="shared" si="78"/>
        <v>2</v>
      </c>
      <c r="E2509">
        <v>30</v>
      </c>
      <c r="F2509" s="1">
        <f t="shared" si="79"/>
        <v>45805</v>
      </c>
      <c r="G2509" s="1">
        <f>IF(TableRefills3[[#This Row],[prev_refill_days]]="","",TableRefills3[[#This Row],[prev_refill_days]]+TableRefills3[[#This Row],[quantity_days]])</f>
        <v>45835</v>
      </c>
      <c r="H2509">
        <f>IF(TableRefills3[[#This Row],[prev_refill_end]]="","",TableRefills3[[#This Row],[refill_date]]-TableRefills3[[#This Row],[prev_refill_end]])</f>
        <v>2</v>
      </c>
      <c r="I2509">
        <f>IF(TableRefills3[[#This Row],[gap_days]]="",0,IF(TableRefills3[[#This Row],[gap_days]]&gt;30,1,0))</f>
        <v>0</v>
      </c>
      <c r="J2509">
        <f>_xlfn.MAXIFS(TableRefills3[discountinuation_flag], TableRefills3[patient_id], A2509)</f>
        <v>0</v>
      </c>
      <c r="K2509" s="1">
        <f>_xlfn.MINIFS(C:C,A:A,TableRefills3[[#This Row],[patient_id]])</f>
        <v>45805</v>
      </c>
      <c r="L2509" s="1">
        <f>TableRefills3[[#This Row],[refill_date]]+TableRefills3[[#This Row],[quantity_days]]</f>
        <v>45867</v>
      </c>
    </row>
    <row r="2510" spans="1:12" x14ac:dyDescent="0.25">
      <c r="A2510" t="s">
        <v>564</v>
      </c>
      <c r="B2510" t="s">
        <v>4118</v>
      </c>
      <c r="C2510" s="1">
        <v>45868</v>
      </c>
      <c r="D2510" s="9">
        <f t="shared" si="78"/>
        <v>3</v>
      </c>
      <c r="E2510">
        <v>30</v>
      </c>
      <c r="F2510" s="1">
        <f t="shared" si="79"/>
        <v>45837</v>
      </c>
      <c r="G2510" s="1">
        <f>IF(TableRefills3[[#This Row],[prev_refill_days]]="","",TableRefills3[[#This Row],[prev_refill_days]]+TableRefills3[[#This Row],[quantity_days]])</f>
        <v>45867</v>
      </c>
      <c r="H2510">
        <f>IF(TableRefills3[[#This Row],[prev_refill_end]]="","",TableRefills3[[#This Row],[refill_date]]-TableRefills3[[#This Row],[prev_refill_end]])</f>
        <v>1</v>
      </c>
      <c r="I2510">
        <f>IF(TableRefills3[[#This Row],[gap_days]]="",0,IF(TableRefills3[[#This Row],[gap_days]]&gt;30,1,0))</f>
        <v>0</v>
      </c>
      <c r="J2510">
        <f>_xlfn.MAXIFS(TableRefills3[discountinuation_flag], TableRefills3[patient_id], A2510)</f>
        <v>0</v>
      </c>
      <c r="K2510" s="1">
        <f>_xlfn.MINIFS(C:C,A:A,TableRefills3[[#This Row],[patient_id]])</f>
        <v>45805</v>
      </c>
      <c r="L2510" s="1">
        <f>TableRefills3[[#This Row],[refill_date]]+TableRefills3[[#This Row],[quantity_days]]</f>
        <v>45898</v>
      </c>
    </row>
    <row r="2511" spans="1:12" x14ac:dyDescent="0.25">
      <c r="A2511" t="s">
        <v>564</v>
      </c>
      <c r="B2511" t="s">
        <v>4118</v>
      </c>
      <c r="C2511" s="1">
        <v>45896</v>
      </c>
      <c r="D2511" s="9">
        <f t="shared" si="78"/>
        <v>4</v>
      </c>
      <c r="E2511">
        <v>30</v>
      </c>
      <c r="F2511" s="1">
        <f t="shared" si="79"/>
        <v>45868</v>
      </c>
      <c r="G2511" s="1">
        <f>IF(TableRefills3[[#This Row],[prev_refill_days]]="","",TableRefills3[[#This Row],[prev_refill_days]]+TableRefills3[[#This Row],[quantity_days]])</f>
        <v>45898</v>
      </c>
      <c r="H2511">
        <f>IF(TableRefills3[[#This Row],[prev_refill_end]]="","",TableRefills3[[#This Row],[refill_date]]-TableRefills3[[#This Row],[prev_refill_end]])</f>
        <v>-2</v>
      </c>
      <c r="I2511">
        <f>IF(TableRefills3[[#This Row],[gap_days]]="",0,IF(TableRefills3[[#This Row],[gap_days]]&gt;30,1,0))</f>
        <v>0</v>
      </c>
      <c r="J2511">
        <f>_xlfn.MAXIFS(TableRefills3[discountinuation_flag], TableRefills3[patient_id], A2511)</f>
        <v>0</v>
      </c>
      <c r="K2511" s="1">
        <f>_xlfn.MINIFS(C:C,A:A,TableRefills3[[#This Row],[patient_id]])</f>
        <v>45805</v>
      </c>
      <c r="L2511" s="1">
        <f>TableRefills3[[#This Row],[refill_date]]+TableRefills3[[#This Row],[quantity_days]]</f>
        <v>45926</v>
      </c>
    </row>
    <row r="2512" spans="1:12" x14ac:dyDescent="0.25">
      <c r="A2512" t="s">
        <v>564</v>
      </c>
      <c r="B2512" t="s">
        <v>4118</v>
      </c>
      <c r="C2512" s="1">
        <v>45928</v>
      </c>
      <c r="D2512" s="9">
        <f t="shared" si="78"/>
        <v>5</v>
      </c>
      <c r="E2512">
        <v>30</v>
      </c>
      <c r="F2512" s="1">
        <f t="shared" si="79"/>
        <v>45896</v>
      </c>
      <c r="G2512" s="1">
        <f>IF(TableRefills3[[#This Row],[prev_refill_days]]="","",TableRefills3[[#This Row],[prev_refill_days]]+TableRefills3[[#This Row],[quantity_days]])</f>
        <v>45926</v>
      </c>
      <c r="H2512">
        <f>IF(TableRefills3[[#This Row],[prev_refill_end]]="","",TableRefills3[[#This Row],[refill_date]]-TableRefills3[[#This Row],[prev_refill_end]])</f>
        <v>2</v>
      </c>
      <c r="I2512">
        <f>IF(TableRefills3[[#This Row],[gap_days]]="",0,IF(TableRefills3[[#This Row],[gap_days]]&gt;30,1,0))</f>
        <v>0</v>
      </c>
      <c r="J2512">
        <f>_xlfn.MAXIFS(TableRefills3[discountinuation_flag], TableRefills3[patient_id], A2512)</f>
        <v>0</v>
      </c>
      <c r="K2512" s="1">
        <f>_xlfn.MINIFS(C:C,A:A,TableRefills3[[#This Row],[patient_id]])</f>
        <v>45805</v>
      </c>
      <c r="L2512" s="1">
        <f>TableRefills3[[#This Row],[refill_date]]+TableRefills3[[#This Row],[quantity_days]]</f>
        <v>45958</v>
      </c>
    </row>
    <row r="2513" spans="1:12" x14ac:dyDescent="0.25">
      <c r="A2513" t="s">
        <v>564</v>
      </c>
      <c r="B2513" t="s">
        <v>4118</v>
      </c>
      <c r="C2513" s="1">
        <v>45957</v>
      </c>
      <c r="D2513" s="9">
        <f t="shared" si="78"/>
        <v>6</v>
      </c>
      <c r="E2513">
        <v>30</v>
      </c>
      <c r="F2513" s="1">
        <f t="shared" si="79"/>
        <v>45928</v>
      </c>
      <c r="G2513" s="1">
        <f>IF(TableRefills3[[#This Row],[prev_refill_days]]="","",TableRefills3[[#This Row],[prev_refill_days]]+TableRefills3[[#This Row],[quantity_days]])</f>
        <v>45958</v>
      </c>
      <c r="H2513">
        <f>IF(TableRefills3[[#This Row],[prev_refill_end]]="","",TableRefills3[[#This Row],[refill_date]]-TableRefills3[[#This Row],[prev_refill_end]])</f>
        <v>-1</v>
      </c>
      <c r="I2513">
        <f>IF(TableRefills3[[#This Row],[gap_days]]="",0,IF(TableRefills3[[#This Row],[gap_days]]&gt;30,1,0))</f>
        <v>0</v>
      </c>
      <c r="J2513">
        <f>_xlfn.MAXIFS(TableRefills3[discountinuation_flag], TableRefills3[patient_id], A2513)</f>
        <v>0</v>
      </c>
      <c r="K2513" s="1">
        <f>_xlfn.MINIFS(C:C,A:A,TableRefills3[[#This Row],[patient_id]])</f>
        <v>45805</v>
      </c>
      <c r="L2513" s="1">
        <f>TableRefills3[[#This Row],[refill_date]]+TableRefills3[[#This Row],[quantity_days]]</f>
        <v>45987</v>
      </c>
    </row>
    <row r="2514" spans="1:12" x14ac:dyDescent="0.25">
      <c r="A2514" t="s">
        <v>565</v>
      </c>
      <c r="B2514" t="s">
        <v>4125</v>
      </c>
      <c r="C2514" s="1">
        <v>45835</v>
      </c>
      <c r="D2514" s="9">
        <f t="shared" si="78"/>
        <v>1</v>
      </c>
      <c r="E2514">
        <v>30</v>
      </c>
      <c r="F2514" s="1" t="str">
        <f t="shared" si="79"/>
        <v/>
      </c>
      <c r="G2514" s="1" t="str">
        <f>IF(TableRefills3[[#This Row],[prev_refill_days]]="","",TableRefills3[[#This Row],[prev_refill_days]]+TableRefills3[[#This Row],[quantity_days]])</f>
        <v/>
      </c>
      <c r="H2514" t="str">
        <f>IF(TableRefills3[[#This Row],[prev_refill_end]]="","",TableRefills3[[#This Row],[refill_date]]-TableRefills3[[#This Row],[prev_refill_end]])</f>
        <v/>
      </c>
      <c r="I2514">
        <f>IF(TableRefills3[[#This Row],[gap_days]]="",0,IF(TableRefills3[[#This Row],[gap_days]]&gt;30,1,0))</f>
        <v>0</v>
      </c>
      <c r="J2514">
        <f>_xlfn.MAXIFS(TableRefills3[discountinuation_flag], TableRefills3[patient_id], A2514)</f>
        <v>0</v>
      </c>
      <c r="K2514" s="1">
        <f>_xlfn.MINIFS(C:C,A:A,TableRefills3[[#This Row],[patient_id]])</f>
        <v>45835</v>
      </c>
      <c r="L2514" s="1">
        <f>TableRefills3[[#This Row],[refill_date]]+TableRefills3[[#This Row],[quantity_days]]</f>
        <v>45865</v>
      </c>
    </row>
    <row r="2515" spans="1:12" x14ac:dyDescent="0.25">
      <c r="A2515" t="s">
        <v>565</v>
      </c>
      <c r="B2515" t="s">
        <v>4125</v>
      </c>
      <c r="C2515" s="1">
        <v>45862</v>
      </c>
      <c r="D2515" s="9">
        <f t="shared" si="78"/>
        <v>2</v>
      </c>
      <c r="E2515">
        <v>30</v>
      </c>
      <c r="F2515" s="1">
        <f t="shared" si="79"/>
        <v>45835</v>
      </c>
      <c r="G2515" s="1">
        <f>IF(TableRefills3[[#This Row],[prev_refill_days]]="","",TableRefills3[[#This Row],[prev_refill_days]]+TableRefills3[[#This Row],[quantity_days]])</f>
        <v>45865</v>
      </c>
      <c r="H2515">
        <f>IF(TableRefills3[[#This Row],[prev_refill_end]]="","",TableRefills3[[#This Row],[refill_date]]-TableRefills3[[#This Row],[prev_refill_end]])</f>
        <v>-3</v>
      </c>
      <c r="I2515">
        <f>IF(TableRefills3[[#This Row],[gap_days]]="",0,IF(TableRefills3[[#This Row],[gap_days]]&gt;30,1,0))</f>
        <v>0</v>
      </c>
      <c r="J2515">
        <f>_xlfn.MAXIFS(TableRefills3[discountinuation_flag], TableRefills3[patient_id], A2515)</f>
        <v>0</v>
      </c>
      <c r="K2515" s="1">
        <f>_xlfn.MINIFS(C:C,A:A,TableRefills3[[#This Row],[patient_id]])</f>
        <v>45835</v>
      </c>
      <c r="L2515" s="1">
        <f>TableRefills3[[#This Row],[refill_date]]+TableRefills3[[#This Row],[quantity_days]]</f>
        <v>45892</v>
      </c>
    </row>
    <row r="2516" spans="1:12" x14ac:dyDescent="0.25">
      <c r="A2516" t="s">
        <v>565</v>
      </c>
      <c r="B2516" t="s">
        <v>4125</v>
      </c>
      <c r="C2516" s="1">
        <v>45895</v>
      </c>
      <c r="D2516" s="9">
        <f t="shared" si="78"/>
        <v>3</v>
      </c>
      <c r="E2516">
        <v>30</v>
      </c>
      <c r="F2516" s="1">
        <f t="shared" si="79"/>
        <v>45862</v>
      </c>
      <c r="G2516" s="1">
        <f>IF(TableRefills3[[#This Row],[prev_refill_days]]="","",TableRefills3[[#This Row],[prev_refill_days]]+TableRefills3[[#This Row],[quantity_days]])</f>
        <v>45892</v>
      </c>
      <c r="H2516">
        <f>IF(TableRefills3[[#This Row],[prev_refill_end]]="","",TableRefills3[[#This Row],[refill_date]]-TableRefills3[[#This Row],[prev_refill_end]])</f>
        <v>3</v>
      </c>
      <c r="I2516">
        <f>IF(TableRefills3[[#This Row],[gap_days]]="",0,IF(TableRefills3[[#This Row],[gap_days]]&gt;30,1,0))</f>
        <v>0</v>
      </c>
      <c r="J2516">
        <f>_xlfn.MAXIFS(TableRefills3[discountinuation_flag], TableRefills3[patient_id], A2516)</f>
        <v>0</v>
      </c>
      <c r="K2516" s="1">
        <f>_xlfn.MINIFS(C:C,A:A,TableRefills3[[#This Row],[patient_id]])</f>
        <v>45835</v>
      </c>
      <c r="L2516" s="1">
        <f>TableRefills3[[#This Row],[refill_date]]+TableRefills3[[#This Row],[quantity_days]]</f>
        <v>45925</v>
      </c>
    </row>
    <row r="2517" spans="1:12" x14ac:dyDescent="0.25">
      <c r="A2517" t="s">
        <v>565</v>
      </c>
      <c r="B2517" t="s">
        <v>4125</v>
      </c>
      <c r="C2517" s="1">
        <v>45927</v>
      </c>
      <c r="D2517" s="9">
        <f t="shared" si="78"/>
        <v>4</v>
      </c>
      <c r="E2517">
        <v>30</v>
      </c>
      <c r="F2517" s="1">
        <f t="shared" si="79"/>
        <v>45895</v>
      </c>
      <c r="G2517" s="1">
        <f>IF(TableRefills3[[#This Row],[prev_refill_days]]="","",TableRefills3[[#This Row],[prev_refill_days]]+TableRefills3[[#This Row],[quantity_days]])</f>
        <v>45925</v>
      </c>
      <c r="H2517">
        <f>IF(TableRefills3[[#This Row],[prev_refill_end]]="","",TableRefills3[[#This Row],[refill_date]]-TableRefills3[[#This Row],[prev_refill_end]])</f>
        <v>2</v>
      </c>
      <c r="I2517">
        <f>IF(TableRefills3[[#This Row],[gap_days]]="",0,IF(TableRefills3[[#This Row],[gap_days]]&gt;30,1,0))</f>
        <v>0</v>
      </c>
      <c r="J2517">
        <f>_xlfn.MAXIFS(TableRefills3[discountinuation_flag], TableRefills3[patient_id], A2517)</f>
        <v>0</v>
      </c>
      <c r="K2517" s="1">
        <f>_xlfn.MINIFS(C:C,A:A,TableRefills3[[#This Row],[patient_id]])</f>
        <v>45835</v>
      </c>
      <c r="L2517" s="1">
        <f>TableRefills3[[#This Row],[refill_date]]+TableRefills3[[#This Row],[quantity_days]]</f>
        <v>45957</v>
      </c>
    </row>
    <row r="2518" spans="1:12" x14ac:dyDescent="0.25">
      <c r="A2518" t="s">
        <v>565</v>
      </c>
      <c r="B2518" t="s">
        <v>4125</v>
      </c>
      <c r="C2518" s="1">
        <v>45956</v>
      </c>
      <c r="D2518" s="9">
        <f t="shared" si="78"/>
        <v>5</v>
      </c>
      <c r="E2518">
        <v>30</v>
      </c>
      <c r="F2518" s="1">
        <f t="shared" si="79"/>
        <v>45927</v>
      </c>
      <c r="G2518" s="1">
        <f>IF(TableRefills3[[#This Row],[prev_refill_days]]="","",TableRefills3[[#This Row],[prev_refill_days]]+TableRefills3[[#This Row],[quantity_days]])</f>
        <v>45957</v>
      </c>
      <c r="H2518">
        <f>IF(TableRefills3[[#This Row],[prev_refill_end]]="","",TableRefills3[[#This Row],[refill_date]]-TableRefills3[[#This Row],[prev_refill_end]])</f>
        <v>-1</v>
      </c>
      <c r="I2518">
        <f>IF(TableRefills3[[#This Row],[gap_days]]="",0,IF(TableRefills3[[#This Row],[gap_days]]&gt;30,1,0))</f>
        <v>0</v>
      </c>
      <c r="J2518">
        <f>_xlfn.MAXIFS(TableRefills3[discountinuation_flag], TableRefills3[patient_id], A2518)</f>
        <v>0</v>
      </c>
      <c r="K2518" s="1">
        <f>_xlfn.MINIFS(C:C,A:A,TableRefills3[[#This Row],[patient_id]])</f>
        <v>45835</v>
      </c>
      <c r="L2518" s="1">
        <f>TableRefills3[[#This Row],[refill_date]]+TableRefills3[[#This Row],[quantity_days]]</f>
        <v>45986</v>
      </c>
    </row>
    <row r="2519" spans="1:12" x14ac:dyDescent="0.25">
      <c r="A2519" t="s">
        <v>565</v>
      </c>
      <c r="B2519" t="s">
        <v>4125</v>
      </c>
      <c r="C2519" s="1">
        <v>45988</v>
      </c>
      <c r="D2519" s="9">
        <f t="shared" si="78"/>
        <v>6</v>
      </c>
      <c r="E2519">
        <v>30</v>
      </c>
      <c r="F2519" s="1">
        <f t="shared" si="79"/>
        <v>45956</v>
      </c>
      <c r="G2519" s="1">
        <f>IF(TableRefills3[[#This Row],[prev_refill_days]]="","",TableRefills3[[#This Row],[prev_refill_days]]+TableRefills3[[#This Row],[quantity_days]])</f>
        <v>45986</v>
      </c>
      <c r="H2519">
        <f>IF(TableRefills3[[#This Row],[prev_refill_end]]="","",TableRefills3[[#This Row],[refill_date]]-TableRefills3[[#This Row],[prev_refill_end]])</f>
        <v>2</v>
      </c>
      <c r="I2519">
        <f>IF(TableRefills3[[#This Row],[gap_days]]="",0,IF(TableRefills3[[#This Row],[gap_days]]&gt;30,1,0))</f>
        <v>0</v>
      </c>
      <c r="J2519">
        <f>_xlfn.MAXIFS(TableRefills3[discountinuation_flag], TableRefills3[patient_id], A2519)</f>
        <v>0</v>
      </c>
      <c r="K2519" s="1">
        <f>_xlfn.MINIFS(C:C,A:A,TableRefills3[[#This Row],[patient_id]])</f>
        <v>45835</v>
      </c>
      <c r="L2519" s="1">
        <f>TableRefills3[[#This Row],[refill_date]]+TableRefills3[[#This Row],[quantity_days]]</f>
        <v>46018</v>
      </c>
    </row>
    <row r="2520" spans="1:12" x14ac:dyDescent="0.25">
      <c r="A2520" t="s">
        <v>566</v>
      </c>
      <c r="B2520" t="s">
        <v>4132</v>
      </c>
      <c r="C2520" s="1">
        <v>45754</v>
      </c>
      <c r="D2520" s="9">
        <f t="shared" si="78"/>
        <v>1</v>
      </c>
      <c r="E2520">
        <v>21</v>
      </c>
      <c r="F2520" s="1" t="str">
        <f t="shared" si="79"/>
        <v/>
      </c>
      <c r="G2520" s="1" t="str">
        <f>IF(TableRefills3[[#This Row],[prev_refill_days]]="","",TableRefills3[[#This Row],[prev_refill_days]]+TableRefills3[[#This Row],[quantity_days]])</f>
        <v/>
      </c>
      <c r="H2520" t="str">
        <f>IF(TableRefills3[[#This Row],[prev_refill_end]]="","",TableRefills3[[#This Row],[refill_date]]-TableRefills3[[#This Row],[prev_refill_end]])</f>
        <v/>
      </c>
      <c r="I2520">
        <f>IF(TableRefills3[[#This Row],[gap_days]]="",0,IF(TableRefills3[[#This Row],[gap_days]]&gt;30,1,0))</f>
        <v>0</v>
      </c>
      <c r="J2520">
        <f>_xlfn.MAXIFS(TableRefills3[discountinuation_flag], TableRefills3[patient_id], A2520)</f>
        <v>0</v>
      </c>
      <c r="K2520" s="1">
        <f>_xlfn.MINIFS(C:C,A:A,TableRefills3[[#This Row],[patient_id]])</f>
        <v>45754</v>
      </c>
      <c r="L2520" s="1">
        <f>TableRefills3[[#This Row],[refill_date]]+TableRefills3[[#This Row],[quantity_days]]</f>
        <v>45775</v>
      </c>
    </row>
    <row r="2521" spans="1:12" x14ac:dyDescent="0.25">
      <c r="A2521" t="s">
        <v>566</v>
      </c>
      <c r="B2521" t="s">
        <v>4132</v>
      </c>
      <c r="C2521" s="1">
        <v>45772</v>
      </c>
      <c r="D2521" s="9">
        <f t="shared" si="78"/>
        <v>2</v>
      </c>
      <c r="E2521">
        <v>21</v>
      </c>
      <c r="F2521" s="1">
        <f t="shared" si="79"/>
        <v>45754</v>
      </c>
      <c r="G2521" s="1">
        <f>IF(TableRefills3[[#This Row],[prev_refill_days]]="","",TableRefills3[[#This Row],[prev_refill_days]]+TableRefills3[[#This Row],[quantity_days]])</f>
        <v>45775</v>
      </c>
      <c r="H2521">
        <f>IF(TableRefills3[[#This Row],[prev_refill_end]]="","",TableRefills3[[#This Row],[refill_date]]-TableRefills3[[#This Row],[prev_refill_end]])</f>
        <v>-3</v>
      </c>
      <c r="I2521">
        <f>IF(TableRefills3[[#This Row],[gap_days]]="",0,IF(TableRefills3[[#This Row],[gap_days]]&gt;30,1,0))</f>
        <v>0</v>
      </c>
      <c r="J2521">
        <f>_xlfn.MAXIFS(TableRefills3[discountinuation_flag], TableRefills3[patient_id], A2521)</f>
        <v>0</v>
      </c>
      <c r="K2521" s="1">
        <f>_xlfn.MINIFS(C:C,A:A,TableRefills3[[#This Row],[patient_id]])</f>
        <v>45754</v>
      </c>
      <c r="L2521" s="1">
        <f>TableRefills3[[#This Row],[refill_date]]+TableRefills3[[#This Row],[quantity_days]]</f>
        <v>45793</v>
      </c>
    </row>
    <row r="2522" spans="1:12" x14ac:dyDescent="0.25">
      <c r="A2522" t="s">
        <v>566</v>
      </c>
      <c r="B2522" t="s">
        <v>4132</v>
      </c>
      <c r="C2522" s="1">
        <v>45790</v>
      </c>
      <c r="D2522" s="9">
        <f t="shared" si="78"/>
        <v>3</v>
      </c>
      <c r="E2522">
        <v>21</v>
      </c>
      <c r="F2522" s="1">
        <f t="shared" si="79"/>
        <v>45772</v>
      </c>
      <c r="G2522" s="1">
        <f>IF(TableRefills3[[#This Row],[prev_refill_days]]="","",TableRefills3[[#This Row],[prev_refill_days]]+TableRefills3[[#This Row],[quantity_days]])</f>
        <v>45793</v>
      </c>
      <c r="H2522">
        <f>IF(TableRefills3[[#This Row],[prev_refill_end]]="","",TableRefills3[[#This Row],[refill_date]]-TableRefills3[[#This Row],[prev_refill_end]])</f>
        <v>-3</v>
      </c>
      <c r="I2522">
        <f>IF(TableRefills3[[#This Row],[gap_days]]="",0,IF(TableRefills3[[#This Row],[gap_days]]&gt;30,1,0))</f>
        <v>0</v>
      </c>
      <c r="J2522">
        <f>_xlfn.MAXIFS(TableRefills3[discountinuation_flag], TableRefills3[patient_id], A2522)</f>
        <v>0</v>
      </c>
      <c r="K2522" s="1">
        <f>_xlfn.MINIFS(C:C,A:A,TableRefills3[[#This Row],[patient_id]])</f>
        <v>45754</v>
      </c>
      <c r="L2522" s="1">
        <f>TableRefills3[[#This Row],[refill_date]]+TableRefills3[[#This Row],[quantity_days]]</f>
        <v>45811</v>
      </c>
    </row>
    <row r="2523" spans="1:12" x14ac:dyDescent="0.25">
      <c r="A2523" t="s">
        <v>567</v>
      </c>
      <c r="B2523" t="s">
        <v>4136</v>
      </c>
      <c r="C2523" s="1">
        <v>45781</v>
      </c>
      <c r="D2523" s="9">
        <f t="shared" si="78"/>
        <v>1</v>
      </c>
      <c r="E2523">
        <v>28</v>
      </c>
      <c r="F2523" s="1" t="str">
        <f t="shared" si="79"/>
        <v/>
      </c>
      <c r="G2523" s="1" t="str">
        <f>IF(TableRefills3[[#This Row],[prev_refill_days]]="","",TableRefills3[[#This Row],[prev_refill_days]]+TableRefills3[[#This Row],[quantity_days]])</f>
        <v/>
      </c>
      <c r="H2523" t="str">
        <f>IF(TableRefills3[[#This Row],[prev_refill_end]]="","",TableRefills3[[#This Row],[refill_date]]-TableRefills3[[#This Row],[prev_refill_end]])</f>
        <v/>
      </c>
      <c r="I2523">
        <f>IF(TableRefills3[[#This Row],[gap_days]]="",0,IF(TableRefills3[[#This Row],[gap_days]]&gt;30,1,0))</f>
        <v>0</v>
      </c>
      <c r="J2523">
        <f>_xlfn.MAXIFS(TableRefills3[discountinuation_flag], TableRefills3[patient_id], A2523)</f>
        <v>0</v>
      </c>
      <c r="K2523" s="1">
        <f>_xlfn.MINIFS(C:C,A:A,TableRefills3[[#This Row],[patient_id]])</f>
        <v>45781</v>
      </c>
      <c r="L2523" s="1">
        <f>TableRefills3[[#This Row],[refill_date]]+TableRefills3[[#This Row],[quantity_days]]</f>
        <v>45809</v>
      </c>
    </row>
    <row r="2524" spans="1:12" x14ac:dyDescent="0.25">
      <c r="A2524" t="s">
        <v>567</v>
      </c>
      <c r="B2524" t="s">
        <v>4136</v>
      </c>
      <c r="C2524" s="1">
        <v>45806</v>
      </c>
      <c r="D2524" s="9">
        <f t="shared" si="78"/>
        <v>2</v>
      </c>
      <c r="E2524">
        <v>28</v>
      </c>
      <c r="F2524" s="1">
        <f t="shared" si="79"/>
        <v>45781</v>
      </c>
      <c r="G2524" s="1">
        <f>IF(TableRefills3[[#This Row],[prev_refill_days]]="","",TableRefills3[[#This Row],[prev_refill_days]]+TableRefills3[[#This Row],[quantity_days]])</f>
        <v>45809</v>
      </c>
      <c r="H2524">
        <f>IF(TableRefills3[[#This Row],[prev_refill_end]]="","",TableRefills3[[#This Row],[refill_date]]-TableRefills3[[#This Row],[prev_refill_end]])</f>
        <v>-3</v>
      </c>
      <c r="I2524">
        <f>IF(TableRefills3[[#This Row],[gap_days]]="",0,IF(TableRefills3[[#This Row],[gap_days]]&gt;30,1,0))</f>
        <v>0</v>
      </c>
      <c r="J2524">
        <f>_xlfn.MAXIFS(TableRefills3[discountinuation_flag], TableRefills3[patient_id], A2524)</f>
        <v>0</v>
      </c>
      <c r="K2524" s="1">
        <f>_xlfn.MINIFS(C:C,A:A,TableRefills3[[#This Row],[patient_id]])</f>
        <v>45781</v>
      </c>
      <c r="L2524" s="1">
        <f>TableRefills3[[#This Row],[refill_date]]+TableRefills3[[#This Row],[quantity_days]]</f>
        <v>45834</v>
      </c>
    </row>
    <row r="2525" spans="1:12" x14ac:dyDescent="0.25">
      <c r="A2525" t="s">
        <v>567</v>
      </c>
      <c r="B2525" t="s">
        <v>4136</v>
      </c>
      <c r="C2525" s="1">
        <v>45832</v>
      </c>
      <c r="D2525" s="9">
        <f t="shared" si="78"/>
        <v>3</v>
      </c>
      <c r="E2525">
        <v>28</v>
      </c>
      <c r="F2525" s="1">
        <f t="shared" si="79"/>
        <v>45806</v>
      </c>
      <c r="G2525" s="1">
        <f>IF(TableRefills3[[#This Row],[prev_refill_days]]="","",TableRefills3[[#This Row],[prev_refill_days]]+TableRefills3[[#This Row],[quantity_days]])</f>
        <v>45834</v>
      </c>
      <c r="H2525">
        <f>IF(TableRefills3[[#This Row],[prev_refill_end]]="","",TableRefills3[[#This Row],[refill_date]]-TableRefills3[[#This Row],[prev_refill_end]])</f>
        <v>-2</v>
      </c>
      <c r="I2525">
        <f>IF(TableRefills3[[#This Row],[gap_days]]="",0,IF(TableRefills3[[#This Row],[gap_days]]&gt;30,1,0))</f>
        <v>0</v>
      </c>
      <c r="J2525">
        <f>_xlfn.MAXIFS(TableRefills3[discountinuation_flag], TableRefills3[patient_id], A2525)</f>
        <v>0</v>
      </c>
      <c r="K2525" s="1">
        <f>_xlfn.MINIFS(C:C,A:A,TableRefills3[[#This Row],[patient_id]])</f>
        <v>45781</v>
      </c>
      <c r="L2525" s="1">
        <f>TableRefills3[[#This Row],[refill_date]]+TableRefills3[[#This Row],[quantity_days]]</f>
        <v>45860</v>
      </c>
    </row>
    <row r="2526" spans="1:12" x14ac:dyDescent="0.25">
      <c r="A2526" t="s">
        <v>567</v>
      </c>
      <c r="B2526" t="s">
        <v>4136</v>
      </c>
      <c r="C2526" s="1">
        <v>45861</v>
      </c>
      <c r="D2526" s="9">
        <f t="shared" si="78"/>
        <v>4</v>
      </c>
      <c r="E2526">
        <v>28</v>
      </c>
      <c r="F2526" s="1">
        <f t="shared" si="79"/>
        <v>45832</v>
      </c>
      <c r="G2526" s="1">
        <f>IF(TableRefills3[[#This Row],[prev_refill_days]]="","",TableRefills3[[#This Row],[prev_refill_days]]+TableRefills3[[#This Row],[quantity_days]])</f>
        <v>45860</v>
      </c>
      <c r="H2526">
        <f>IF(TableRefills3[[#This Row],[prev_refill_end]]="","",TableRefills3[[#This Row],[refill_date]]-TableRefills3[[#This Row],[prev_refill_end]])</f>
        <v>1</v>
      </c>
      <c r="I2526">
        <f>IF(TableRefills3[[#This Row],[gap_days]]="",0,IF(TableRefills3[[#This Row],[gap_days]]&gt;30,1,0))</f>
        <v>0</v>
      </c>
      <c r="J2526">
        <f>_xlfn.MAXIFS(TableRefills3[discountinuation_flag], TableRefills3[patient_id], A2526)</f>
        <v>0</v>
      </c>
      <c r="K2526" s="1">
        <f>_xlfn.MINIFS(C:C,A:A,TableRefills3[[#This Row],[patient_id]])</f>
        <v>45781</v>
      </c>
      <c r="L2526" s="1">
        <f>TableRefills3[[#This Row],[refill_date]]+TableRefills3[[#This Row],[quantity_days]]</f>
        <v>45889</v>
      </c>
    </row>
    <row r="2527" spans="1:12" x14ac:dyDescent="0.25">
      <c r="A2527" t="s">
        <v>568</v>
      </c>
      <c r="B2527" t="s">
        <v>4141</v>
      </c>
      <c r="C2527" s="1">
        <v>45744</v>
      </c>
      <c r="D2527" s="9">
        <f t="shared" si="78"/>
        <v>1</v>
      </c>
      <c r="E2527">
        <v>28</v>
      </c>
      <c r="F2527" s="1" t="str">
        <f t="shared" si="79"/>
        <v/>
      </c>
      <c r="G2527" s="1" t="str">
        <f>IF(TableRefills3[[#This Row],[prev_refill_days]]="","",TableRefills3[[#This Row],[prev_refill_days]]+TableRefills3[[#This Row],[quantity_days]])</f>
        <v/>
      </c>
      <c r="H2527" t="str">
        <f>IF(TableRefills3[[#This Row],[prev_refill_end]]="","",TableRefills3[[#This Row],[refill_date]]-TableRefills3[[#This Row],[prev_refill_end]])</f>
        <v/>
      </c>
      <c r="I2527">
        <f>IF(TableRefills3[[#This Row],[gap_days]]="",0,IF(TableRefills3[[#This Row],[gap_days]]&gt;30,1,0))</f>
        <v>0</v>
      </c>
      <c r="J2527">
        <f>_xlfn.MAXIFS(TableRefills3[discountinuation_flag], TableRefills3[patient_id], A2527)</f>
        <v>0</v>
      </c>
      <c r="K2527" s="1">
        <f>_xlfn.MINIFS(C:C,A:A,TableRefills3[[#This Row],[patient_id]])</f>
        <v>45744</v>
      </c>
      <c r="L2527" s="1">
        <f>TableRefills3[[#This Row],[refill_date]]+TableRefills3[[#This Row],[quantity_days]]</f>
        <v>45772</v>
      </c>
    </row>
    <row r="2528" spans="1:12" x14ac:dyDescent="0.25">
      <c r="A2528" t="s">
        <v>568</v>
      </c>
      <c r="B2528" t="s">
        <v>4141</v>
      </c>
      <c r="C2528" s="1">
        <v>45775</v>
      </c>
      <c r="D2528" s="9">
        <f t="shared" si="78"/>
        <v>2</v>
      </c>
      <c r="E2528">
        <v>28</v>
      </c>
      <c r="F2528" s="1">
        <f t="shared" si="79"/>
        <v>45744</v>
      </c>
      <c r="G2528" s="1">
        <f>IF(TableRefills3[[#This Row],[prev_refill_days]]="","",TableRefills3[[#This Row],[prev_refill_days]]+TableRefills3[[#This Row],[quantity_days]])</f>
        <v>45772</v>
      </c>
      <c r="H2528">
        <f>IF(TableRefills3[[#This Row],[prev_refill_end]]="","",TableRefills3[[#This Row],[refill_date]]-TableRefills3[[#This Row],[prev_refill_end]])</f>
        <v>3</v>
      </c>
      <c r="I2528">
        <f>IF(TableRefills3[[#This Row],[gap_days]]="",0,IF(TableRefills3[[#This Row],[gap_days]]&gt;30,1,0))</f>
        <v>0</v>
      </c>
      <c r="J2528">
        <f>_xlfn.MAXIFS(TableRefills3[discountinuation_flag], TableRefills3[patient_id], A2528)</f>
        <v>0</v>
      </c>
      <c r="K2528" s="1">
        <f>_xlfn.MINIFS(C:C,A:A,TableRefills3[[#This Row],[patient_id]])</f>
        <v>45744</v>
      </c>
      <c r="L2528" s="1">
        <f>TableRefills3[[#This Row],[refill_date]]+TableRefills3[[#This Row],[quantity_days]]</f>
        <v>45803</v>
      </c>
    </row>
    <row r="2529" spans="1:12" x14ac:dyDescent="0.25">
      <c r="A2529" t="s">
        <v>568</v>
      </c>
      <c r="B2529" t="s">
        <v>4141</v>
      </c>
      <c r="C2529" s="1">
        <v>45800</v>
      </c>
      <c r="D2529" s="9">
        <f t="shared" si="78"/>
        <v>3</v>
      </c>
      <c r="E2529">
        <v>28</v>
      </c>
      <c r="F2529" s="1">
        <f t="shared" si="79"/>
        <v>45775</v>
      </c>
      <c r="G2529" s="1">
        <f>IF(TableRefills3[[#This Row],[prev_refill_days]]="","",TableRefills3[[#This Row],[prev_refill_days]]+TableRefills3[[#This Row],[quantity_days]])</f>
        <v>45803</v>
      </c>
      <c r="H2529">
        <f>IF(TableRefills3[[#This Row],[prev_refill_end]]="","",TableRefills3[[#This Row],[refill_date]]-TableRefills3[[#This Row],[prev_refill_end]])</f>
        <v>-3</v>
      </c>
      <c r="I2529">
        <f>IF(TableRefills3[[#This Row],[gap_days]]="",0,IF(TableRefills3[[#This Row],[gap_days]]&gt;30,1,0))</f>
        <v>0</v>
      </c>
      <c r="J2529">
        <f>_xlfn.MAXIFS(TableRefills3[discountinuation_flag], TableRefills3[patient_id], A2529)</f>
        <v>0</v>
      </c>
      <c r="K2529" s="1">
        <f>_xlfn.MINIFS(C:C,A:A,TableRefills3[[#This Row],[patient_id]])</f>
        <v>45744</v>
      </c>
      <c r="L2529" s="1">
        <f>TableRefills3[[#This Row],[refill_date]]+TableRefills3[[#This Row],[quantity_days]]</f>
        <v>45828</v>
      </c>
    </row>
    <row r="2530" spans="1:12" x14ac:dyDescent="0.25">
      <c r="A2530" t="s">
        <v>568</v>
      </c>
      <c r="B2530" t="s">
        <v>4141</v>
      </c>
      <c r="C2530" s="1">
        <v>45826</v>
      </c>
      <c r="D2530" s="9">
        <f t="shared" si="78"/>
        <v>4</v>
      </c>
      <c r="E2530">
        <v>28</v>
      </c>
      <c r="F2530" s="1">
        <f t="shared" si="79"/>
        <v>45800</v>
      </c>
      <c r="G2530" s="1">
        <f>IF(TableRefills3[[#This Row],[prev_refill_days]]="","",TableRefills3[[#This Row],[prev_refill_days]]+TableRefills3[[#This Row],[quantity_days]])</f>
        <v>45828</v>
      </c>
      <c r="H2530">
        <f>IF(TableRefills3[[#This Row],[prev_refill_end]]="","",TableRefills3[[#This Row],[refill_date]]-TableRefills3[[#This Row],[prev_refill_end]])</f>
        <v>-2</v>
      </c>
      <c r="I2530">
        <f>IF(TableRefills3[[#This Row],[gap_days]]="",0,IF(TableRefills3[[#This Row],[gap_days]]&gt;30,1,0))</f>
        <v>0</v>
      </c>
      <c r="J2530">
        <f>_xlfn.MAXIFS(TableRefills3[discountinuation_flag], TableRefills3[patient_id], A2530)</f>
        <v>0</v>
      </c>
      <c r="K2530" s="1">
        <f>_xlfn.MINIFS(C:C,A:A,TableRefills3[[#This Row],[patient_id]])</f>
        <v>45744</v>
      </c>
      <c r="L2530" s="1">
        <f>TableRefills3[[#This Row],[refill_date]]+TableRefills3[[#This Row],[quantity_days]]</f>
        <v>45854</v>
      </c>
    </row>
    <row r="2531" spans="1:12" x14ac:dyDescent="0.25">
      <c r="A2531" t="s">
        <v>568</v>
      </c>
      <c r="B2531" t="s">
        <v>4141</v>
      </c>
      <c r="C2531" s="1">
        <v>45854</v>
      </c>
      <c r="D2531" s="9">
        <f t="shared" si="78"/>
        <v>5</v>
      </c>
      <c r="E2531">
        <v>28</v>
      </c>
      <c r="F2531" s="1">
        <f t="shared" si="79"/>
        <v>45826</v>
      </c>
      <c r="G2531" s="1">
        <f>IF(TableRefills3[[#This Row],[prev_refill_days]]="","",TableRefills3[[#This Row],[prev_refill_days]]+TableRefills3[[#This Row],[quantity_days]])</f>
        <v>45854</v>
      </c>
      <c r="H2531">
        <f>IF(TableRefills3[[#This Row],[prev_refill_end]]="","",TableRefills3[[#This Row],[refill_date]]-TableRefills3[[#This Row],[prev_refill_end]])</f>
        <v>0</v>
      </c>
      <c r="I2531">
        <f>IF(TableRefills3[[#This Row],[gap_days]]="",0,IF(TableRefills3[[#This Row],[gap_days]]&gt;30,1,0))</f>
        <v>0</v>
      </c>
      <c r="J2531">
        <f>_xlfn.MAXIFS(TableRefills3[discountinuation_flag], TableRefills3[patient_id], A2531)</f>
        <v>0</v>
      </c>
      <c r="K2531" s="1">
        <f>_xlfn.MINIFS(C:C,A:A,TableRefills3[[#This Row],[patient_id]])</f>
        <v>45744</v>
      </c>
      <c r="L2531" s="1">
        <f>TableRefills3[[#This Row],[refill_date]]+TableRefills3[[#This Row],[quantity_days]]</f>
        <v>45882</v>
      </c>
    </row>
    <row r="2532" spans="1:12" x14ac:dyDescent="0.25">
      <c r="A2532" t="s">
        <v>568</v>
      </c>
      <c r="B2532" t="s">
        <v>4141</v>
      </c>
      <c r="C2532" s="1">
        <v>45885</v>
      </c>
      <c r="D2532" s="9">
        <f t="shared" si="78"/>
        <v>6</v>
      </c>
      <c r="E2532">
        <v>28</v>
      </c>
      <c r="F2532" s="1">
        <f t="shared" si="79"/>
        <v>45854</v>
      </c>
      <c r="G2532" s="1">
        <f>IF(TableRefills3[[#This Row],[prev_refill_days]]="","",TableRefills3[[#This Row],[prev_refill_days]]+TableRefills3[[#This Row],[quantity_days]])</f>
        <v>45882</v>
      </c>
      <c r="H2532">
        <f>IF(TableRefills3[[#This Row],[prev_refill_end]]="","",TableRefills3[[#This Row],[refill_date]]-TableRefills3[[#This Row],[prev_refill_end]])</f>
        <v>3</v>
      </c>
      <c r="I2532">
        <f>IF(TableRefills3[[#This Row],[gap_days]]="",0,IF(TableRefills3[[#This Row],[gap_days]]&gt;30,1,0))</f>
        <v>0</v>
      </c>
      <c r="J2532">
        <f>_xlfn.MAXIFS(TableRefills3[discountinuation_flag], TableRefills3[patient_id], A2532)</f>
        <v>0</v>
      </c>
      <c r="K2532" s="1">
        <f>_xlfn.MINIFS(C:C,A:A,TableRefills3[[#This Row],[patient_id]])</f>
        <v>45744</v>
      </c>
      <c r="L2532" s="1">
        <f>TableRefills3[[#This Row],[refill_date]]+TableRefills3[[#This Row],[quantity_days]]</f>
        <v>45913</v>
      </c>
    </row>
    <row r="2533" spans="1:12" x14ac:dyDescent="0.25">
      <c r="A2533" t="s">
        <v>569</v>
      </c>
      <c r="B2533" t="s">
        <v>4148</v>
      </c>
      <c r="C2533" s="1">
        <v>45832</v>
      </c>
      <c r="D2533" s="9">
        <f t="shared" si="78"/>
        <v>1</v>
      </c>
      <c r="E2533">
        <v>28</v>
      </c>
      <c r="F2533" s="1" t="str">
        <f t="shared" si="79"/>
        <v/>
      </c>
      <c r="G2533" s="1" t="str">
        <f>IF(TableRefills3[[#This Row],[prev_refill_days]]="","",TableRefills3[[#This Row],[prev_refill_days]]+TableRefills3[[#This Row],[quantity_days]])</f>
        <v/>
      </c>
      <c r="H2533" t="str">
        <f>IF(TableRefills3[[#This Row],[prev_refill_end]]="","",TableRefills3[[#This Row],[refill_date]]-TableRefills3[[#This Row],[prev_refill_end]])</f>
        <v/>
      </c>
      <c r="I2533">
        <f>IF(TableRefills3[[#This Row],[gap_days]]="",0,IF(TableRefills3[[#This Row],[gap_days]]&gt;30,1,0))</f>
        <v>0</v>
      </c>
      <c r="J2533">
        <f>_xlfn.MAXIFS(TableRefills3[discountinuation_flag], TableRefills3[patient_id], A2533)</f>
        <v>0</v>
      </c>
      <c r="K2533" s="1">
        <f>_xlfn.MINIFS(C:C,A:A,TableRefills3[[#This Row],[patient_id]])</f>
        <v>45832</v>
      </c>
      <c r="L2533" s="1">
        <f>TableRefills3[[#This Row],[refill_date]]+TableRefills3[[#This Row],[quantity_days]]</f>
        <v>45860</v>
      </c>
    </row>
    <row r="2534" spans="1:12" x14ac:dyDescent="0.25">
      <c r="A2534" t="s">
        <v>569</v>
      </c>
      <c r="B2534" t="s">
        <v>4148</v>
      </c>
      <c r="C2534" s="1">
        <v>45859</v>
      </c>
      <c r="D2534" s="9">
        <f t="shared" si="78"/>
        <v>2</v>
      </c>
      <c r="E2534">
        <v>28</v>
      </c>
      <c r="F2534" s="1">
        <f t="shared" si="79"/>
        <v>45832</v>
      </c>
      <c r="G2534" s="1">
        <f>IF(TableRefills3[[#This Row],[prev_refill_days]]="","",TableRefills3[[#This Row],[prev_refill_days]]+TableRefills3[[#This Row],[quantity_days]])</f>
        <v>45860</v>
      </c>
      <c r="H2534">
        <f>IF(TableRefills3[[#This Row],[prev_refill_end]]="","",TableRefills3[[#This Row],[refill_date]]-TableRefills3[[#This Row],[prev_refill_end]])</f>
        <v>-1</v>
      </c>
      <c r="I2534">
        <f>IF(TableRefills3[[#This Row],[gap_days]]="",0,IF(TableRefills3[[#This Row],[gap_days]]&gt;30,1,0))</f>
        <v>0</v>
      </c>
      <c r="J2534">
        <f>_xlfn.MAXIFS(TableRefills3[discountinuation_flag], TableRefills3[patient_id], A2534)</f>
        <v>0</v>
      </c>
      <c r="K2534" s="1">
        <f>_xlfn.MINIFS(C:C,A:A,TableRefills3[[#This Row],[patient_id]])</f>
        <v>45832</v>
      </c>
      <c r="L2534" s="1">
        <f>TableRefills3[[#This Row],[refill_date]]+TableRefills3[[#This Row],[quantity_days]]</f>
        <v>45887</v>
      </c>
    </row>
    <row r="2535" spans="1:12" x14ac:dyDescent="0.25">
      <c r="A2535" t="s">
        <v>569</v>
      </c>
      <c r="B2535" t="s">
        <v>4148</v>
      </c>
      <c r="C2535" s="1">
        <v>45885</v>
      </c>
      <c r="D2535" s="9">
        <f t="shared" si="78"/>
        <v>3</v>
      </c>
      <c r="E2535">
        <v>28</v>
      </c>
      <c r="F2535" s="1">
        <f t="shared" si="79"/>
        <v>45859</v>
      </c>
      <c r="G2535" s="1">
        <f>IF(TableRefills3[[#This Row],[prev_refill_days]]="","",TableRefills3[[#This Row],[prev_refill_days]]+TableRefills3[[#This Row],[quantity_days]])</f>
        <v>45887</v>
      </c>
      <c r="H2535">
        <f>IF(TableRefills3[[#This Row],[prev_refill_end]]="","",TableRefills3[[#This Row],[refill_date]]-TableRefills3[[#This Row],[prev_refill_end]])</f>
        <v>-2</v>
      </c>
      <c r="I2535">
        <f>IF(TableRefills3[[#This Row],[gap_days]]="",0,IF(TableRefills3[[#This Row],[gap_days]]&gt;30,1,0))</f>
        <v>0</v>
      </c>
      <c r="J2535">
        <f>_xlfn.MAXIFS(TableRefills3[discountinuation_flag], TableRefills3[patient_id], A2535)</f>
        <v>0</v>
      </c>
      <c r="K2535" s="1">
        <f>_xlfn.MINIFS(C:C,A:A,TableRefills3[[#This Row],[patient_id]])</f>
        <v>45832</v>
      </c>
      <c r="L2535" s="1">
        <f>TableRefills3[[#This Row],[refill_date]]+TableRefills3[[#This Row],[quantity_days]]</f>
        <v>45913</v>
      </c>
    </row>
    <row r="2536" spans="1:12" x14ac:dyDescent="0.25">
      <c r="A2536" t="s">
        <v>569</v>
      </c>
      <c r="B2536" t="s">
        <v>4148</v>
      </c>
      <c r="C2536" s="1">
        <v>45916</v>
      </c>
      <c r="D2536" s="9">
        <f t="shared" si="78"/>
        <v>4</v>
      </c>
      <c r="E2536">
        <v>28</v>
      </c>
      <c r="F2536" s="1">
        <f t="shared" si="79"/>
        <v>45885</v>
      </c>
      <c r="G2536" s="1">
        <f>IF(TableRefills3[[#This Row],[prev_refill_days]]="","",TableRefills3[[#This Row],[prev_refill_days]]+TableRefills3[[#This Row],[quantity_days]])</f>
        <v>45913</v>
      </c>
      <c r="H2536">
        <f>IF(TableRefills3[[#This Row],[prev_refill_end]]="","",TableRefills3[[#This Row],[refill_date]]-TableRefills3[[#This Row],[prev_refill_end]])</f>
        <v>3</v>
      </c>
      <c r="I2536">
        <f>IF(TableRefills3[[#This Row],[gap_days]]="",0,IF(TableRefills3[[#This Row],[gap_days]]&gt;30,1,0))</f>
        <v>0</v>
      </c>
      <c r="J2536">
        <f>_xlfn.MAXIFS(TableRefills3[discountinuation_flag], TableRefills3[patient_id], A2536)</f>
        <v>0</v>
      </c>
      <c r="K2536" s="1">
        <f>_xlfn.MINIFS(C:C,A:A,TableRefills3[[#This Row],[patient_id]])</f>
        <v>45832</v>
      </c>
      <c r="L2536" s="1">
        <f>TableRefills3[[#This Row],[refill_date]]+TableRefills3[[#This Row],[quantity_days]]</f>
        <v>45944</v>
      </c>
    </row>
    <row r="2537" spans="1:12" x14ac:dyDescent="0.25">
      <c r="A2537" t="s">
        <v>570</v>
      </c>
      <c r="B2537" t="s">
        <v>4153</v>
      </c>
      <c r="C2537" s="1">
        <v>45808</v>
      </c>
      <c r="D2537" s="9">
        <f t="shared" si="78"/>
        <v>1</v>
      </c>
      <c r="E2537">
        <v>28</v>
      </c>
      <c r="F2537" s="1" t="str">
        <f t="shared" si="79"/>
        <v/>
      </c>
      <c r="G2537" s="1" t="str">
        <f>IF(TableRefills3[[#This Row],[prev_refill_days]]="","",TableRefills3[[#This Row],[prev_refill_days]]+TableRefills3[[#This Row],[quantity_days]])</f>
        <v/>
      </c>
      <c r="H2537" t="str">
        <f>IF(TableRefills3[[#This Row],[prev_refill_end]]="","",TableRefills3[[#This Row],[refill_date]]-TableRefills3[[#This Row],[prev_refill_end]])</f>
        <v/>
      </c>
      <c r="I2537">
        <f>IF(TableRefills3[[#This Row],[gap_days]]="",0,IF(TableRefills3[[#This Row],[gap_days]]&gt;30,1,0))</f>
        <v>0</v>
      </c>
      <c r="J2537">
        <f>_xlfn.MAXIFS(TableRefills3[discountinuation_flag], TableRefills3[patient_id], A2537)</f>
        <v>0</v>
      </c>
      <c r="K2537" s="1">
        <f>_xlfn.MINIFS(C:C,A:A,TableRefills3[[#This Row],[patient_id]])</f>
        <v>45808</v>
      </c>
      <c r="L2537" s="1">
        <f>TableRefills3[[#This Row],[refill_date]]+TableRefills3[[#This Row],[quantity_days]]</f>
        <v>45836</v>
      </c>
    </row>
    <row r="2538" spans="1:12" x14ac:dyDescent="0.25">
      <c r="A2538" t="s">
        <v>570</v>
      </c>
      <c r="B2538" t="s">
        <v>4153</v>
      </c>
      <c r="C2538" s="1">
        <v>45834</v>
      </c>
      <c r="D2538" s="9">
        <f t="shared" si="78"/>
        <v>2</v>
      </c>
      <c r="E2538">
        <v>28</v>
      </c>
      <c r="F2538" s="1">
        <f t="shared" si="79"/>
        <v>45808</v>
      </c>
      <c r="G2538" s="1">
        <f>IF(TableRefills3[[#This Row],[prev_refill_days]]="","",TableRefills3[[#This Row],[prev_refill_days]]+TableRefills3[[#This Row],[quantity_days]])</f>
        <v>45836</v>
      </c>
      <c r="H2538">
        <f>IF(TableRefills3[[#This Row],[prev_refill_end]]="","",TableRefills3[[#This Row],[refill_date]]-TableRefills3[[#This Row],[prev_refill_end]])</f>
        <v>-2</v>
      </c>
      <c r="I2538">
        <f>IF(TableRefills3[[#This Row],[gap_days]]="",0,IF(TableRefills3[[#This Row],[gap_days]]&gt;30,1,0))</f>
        <v>0</v>
      </c>
      <c r="J2538">
        <f>_xlfn.MAXIFS(TableRefills3[discountinuation_flag], TableRefills3[patient_id], A2538)</f>
        <v>0</v>
      </c>
      <c r="K2538" s="1">
        <f>_xlfn.MINIFS(C:C,A:A,TableRefills3[[#This Row],[patient_id]])</f>
        <v>45808</v>
      </c>
      <c r="L2538" s="1">
        <f>TableRefills3[[#This Row],[refill_date]]+TableRefills3[[#This Row],[quantity_days]]</f>
        <v>45862</v>
      </c>
    </row>
    <row r="2539" spans="1:12" x14ac:dyDescent="0.25">
      <c r="A2539" t="s">
        <v>570</v>
      </c>
      <c r="B2539" t="s">
        <v>4153</v>
      </c>
      <c r="C2539" s="1">
        <v>45862</v>
      </c>
      <c r="D2539" s="9">
        <f t="shared" si="78"/>
        <v>3</v>
      </c>
      <c r="E2539">
        <v>28</v>
      </c>
      <c r="F2539" s="1">
        <f t="shared" si="79"/>
        <v>45834</v>
      </c>
      <c r="G2539" s="1">
        <f>IF(TableRefills3[[#This Row],[prev_refill_days]]="","",TableRefills3[[#This Row],[prev_refill_days]]+TableRefills3[[#This Row],[quantity_days]])</f>
        <v>45862</v>
      </c>
      <c r="H2539">
        <f>IF(TableRefills3[[#This Row],[prev_refill_end]]="","",TableRefills3[[#This Row],[refill_date]]-TableRefills3[[#This Row],[prev_refill_end]])</f>
        <v>0</v>
      </c>
      <c r="I2539">
        <f>IF(TableRefills3[[#This Row],[gap_days]]="",0,IF(TableRefills3[[#This Row],[gap_days]]&gt;30,1,0))</f>
        <v>0</v>
      </c>
      <c r="J2539">
        <f>_xlfn.MAXIFS(TableRefills3[discountinuation_flag], TableRefills3[patient_id], A2539)</f>
        <v>0</v>
      </c>
      <c r="K2539" s="1">
        <f>_xlfn.MINIFS(C:C,A:A,TableRefills3[[#This Row],[patient_id]])</f>
        <v>45808</v>
      </c>
      <c r="L2539" s="1">
        <f>TableRefills3[[#This Row],[refill_date]]+TableRefills3[[#This Row],[quantity_days]]</f>
        <v>45890</v>
      </c>
    </row>
    <row r="2540" spans="1:12" x14ac:dyDescent="0.25">
      <c r="A2540" t="s">
        <v>571</v>
      </c>
      <c r="B2540" t="s">
        <v>4157</v>
      </c>
      <c r="C2540" s="1">
        <v>45781</v>
      </c>
      <c r="D2540" s="9">
        <f t="shared" si="78"/>
        <v>1</v>
      </c>
      <c r="E2540">
        <v>21</v>
      </c>
      <c r="F2540" s="1" t="str">
        <f t="shared" si="79"/>
        <v/>
      </c>
      <c r="G2540" s="1" t="str">
        <f>IF(TableRefills3[[#This Row],[prev_refill_days]]="","",TableRefills3[[#This Row],[prev_refill_days]]+TableRefills3[[#This Row],[quantity_days]])</f>
        <v/>
      </c>
      <c r="H2540" t="str">
        <f>IF(TableRefills3[[#This Row],[prev_refill_end]]="","",TableRefills3[[#This Row],[refill_date]]-TableRefills3[[#This Row],[prev_refill_end]])</f>
        <v/>
      </c>
      <c r="I2540">
        <f>IF(TableRefills3[[#This Row],[gap_days]]="",0,IF(TableRefills3[[#This Row],[gap_days]]&gt;30,1,0))</f>
        <v>0</v>
      </c>
      <c r="J2540">
        <f>_xlfn.MAXIFS(TableRefills3[discountinuation_flag], TableRefills3[patient_id], A2540)</f>
        <v>0</v>
      </c>
      <c r="K2540" s="1">
        <f>_xlfn.MINIFS(C:C,A:A,TableRefills3[[#This Row],[patient_id]])</f>
        <v>45781</v>
      </c>
      <c r="L2540" s="1">
        <f>TableRefills3[[#This Row],[refill_date]]+TableRefills3[[#This Row],[quantity_days]]</f>
        <v>45802</v>
      </c>
    </row>
    <row r="2541" spans="1:12" x14ac:dyDescent="0.25">
      <c r="A2541" t="s">
        <v>571</v>
      </c>
      <c r="B2541" t="s">
        <v>4157</v>
      </c>
      <c r="C2541" s="1">
        <v>45802</v>
      </c>
      <c r="D2541" s="9">
        <f t="shared" si="78"/>
        <v>2</v>
      </c>
      <c r="E2541">
        <v>21</v>
      </c>
      <c r="F2541" s="1">
        <f t="shared" si="79"/>
        <v>45781</v>
      </c>
      <c r="G2541" s="1">
        <f>IF(TableRefills3[[#This Row],[prev_refill_days]]="","",TableRefills3[[#This Row],[prev_refill_days]]+TableRefills3[[#This Row],[quantity_days]])</f>
        <v>45802</v>
      </c>
      <c r="H2541">
        <f>IF(TableRefills3[[#This Row],[prev_refill_end]]="","",TableRefills3[[#This Row],[refill_date]]-TableRefills3[[#This Row],[prev_refill_end]])</f>
        <v>0</v>
      </c>
      <c r="I2541">
        <f>IF(TableRefills3[[#This Row],[gap_days]]="",0,IF(TableRefills3[[#This Row],[gap_days]]&gt;30,1,0))</f>
        <v>0</v>
      </c>
      <c r="J2541">
        <f>_xlfn.MAXIFS(TableRefills3[discountinuation_flag], TableRefills3[patient_id], A2541)</f>
        <v>0</v>
      </c>
      <c r="K2541" s="1">
        <f>_xlfn.MINIFS(C:C,A:A,TableRefills3[[#This Row],[patient_id]])</f>
        <v>45781</v>
      </c>
      <c r="L2541" s="1">
        <f>TableRefills3[[#This Row],[refill_date]]+TableRefills3[[#This Row],[quantity_days]]</f>
        <v>45823</v>
      </c>
    </row>
    <row r="2542" spans="1:12" x14ac:dyDescent="0.25">
      <c r="A2542" t="s">
        <v>571</v>
      </c>
      <c r="B2542" t="s">
        <v>4157</v>
      </c>
      <c r="C2542" s="1">
        <v>45822</v>
      </c>
      <c r="D2542" s="9">
        <f t="shared" si="78"/>
        <v>3</v>
      </c>
      <c r="E2542">
        <v>21</v>
      </c>
      <c r="F2542" s="1">
        <f t="shared" si="79"/>
        <v>45802</v>
      </c>
      <c r="G2542" s="1">
        <f>IF(TableRefills3[[#This Row],[prev_refill_days]]="","",TableRefills3[[#This Row],[prev_refill_days]]+TableRefills3[[#This Row],[quantity_days]])</f>
        <v>45823</v>
      </c>
      <c r="H2542">
        <f>IF(TableRefills3[[#This Row],[prev_refill_end]]="","",TableRefills3[[#This Row],[refill_date]]-TableRefills3[[#This Row],[prev_refill_end]])</f>
        <v>-1</v>
      </c>
      <c r="I2542">
        <f>IF(TableRefills3[[#This Row],[gap_days]]="",0,IF(TableRefills3[[#This Row],[gap_days]]&gt;30,1,0))</f>
        <v>0</v>
      </c>
      <c r="J2542">
        <f>_xlfn.MAXIFS(TableRefills3[discountinuation_flag], TableRefills3[patient_id], A2542)</f>
        <v>0</v>
      </c>
      <c r="K2542" s="1">
        <f>_xlfn.MINIFS(C:C,A:A,TableRefills3[[#This Row],[patient_id]])</f>
        <v>45781</v>
      </c>
      <c r="L2542" s="1">
        <f>TableRefills3[[#This Row],[refill_date]]+TableRefills3[[#This Row],[quantity_days]]</f>
        <v>45843</v>
      </c>
    </row>
    <row r="2543" spans="1:12" x14ac:dyDescent="0.25">
      <c r="A2543" t="s">
        <v>571</v>
      </c>
      <c r="B2543" t="s">
        <v>4157</v>
      </c>
      <c r="C2543" s="1">
        <v>45844</v>
      </c>
      <c r="D2543" s="9">
        <f t="shared" si="78"/>
        <v>4</v>
      </c>
      <c r="E2543">
        <v>21</v>
      </c>
      <c r="F2543" s="1">
        <f t="shared" si="79"/>
        <v>45822</v>
      </c>
      <c r="G2543" s="1">
        <f>IF(TableRefills3[[#This Row],[prev_refill_days]]="","",TableRefills3[[#This Row],[prev_refill_days]]+TableRefills3[[#This Row],[quantity_days]])</f>
        <v>45843</v>
      </c>
      <c r="H2543">
        <f>IF(TableRefills3[[#This Row],[prev_refill_end]]="","",TableRefills3[[#This Row],[refill_date]]-TableRefills3[[#This Row],[prev_refill_end]])</f>
        <v>1</v>
      </c>
      <c r="I2543">
        <f>IF(TableRefills3[[#This Row],[gap_days]]="",0,IF(TableRefills3[[#This Row],[gap_days]]&gt;30,1,0))</f>
        <v>0</v>
      </c>
      <c r="J2543">
        <f>_xlfn.MAXIFS(TableRefills3[discountinuation_flag], TableRefills3[patient_id], A2543)</f>
        <v>0</v>
      </c>
      <c r="K2543" s="1">
        <f>_xlfn.MINIFS(C:C,A:A,TableRefills3[[#This Row],[patient_id]])</f>
        <v>45781</v>
      </c>
      <c r="L2543" s="1">
        <f>TableRefills3[[#This Row],[refill_date]]+TableRefills3[[#This Row],[quantity_days]]</f>
        <v>45865</v>
      </c>
    </row>
    <row r="2544" spans="1:12" x14ac:dyDescent="0.25">
      <c r="A2544" t="s">
        <v>571</v>
      </c>
      <c r="B2544" t="s">
        <v>4157</v>
      </c>
      <c r="C2544" s="1">
        <v>45864</v>
      </c>
      <c r="D2544" s="9">
        <f t="shared" si="78"/>
        <v>5</v>
      </c>
      <c r="E2544">
        <v>21</v>
      </c>
      <c r="F2544" s="1">
        <f t="shared" si="79"/>
        <v>45844</v>
      </c>
      <c r="G2544" s="1">
        <f>IF(TableRefills3[[#This Row],[prev_refill_days]]="","",TableRefills3[[#This Row],[prev_refill_days]]+TableRefills3[[#This Row],[quantity_days]])</f>
        <v>45865</v>
      </c>
      <c r="H2544">
        <f>IF(TableRefills3[[#This Row],[prev_refill_end]]="","",TableRefills3[[#This Row],[refill_date]]-TableRefills3[[#This Row],[prev_refill_end]])</f>
        <v>-1</v>
      </c>
      <c r="I2544">
        <f>IF(TableRefills3[[#This Row],[gap_days]]="",0,IF(TableRefills3[[#This Row],[gap_days]]&gt;30,1,0))</f>
        <v>0</v>
      </c>
      <c r="J2544">
        <f>_xlfn.MAXIFS(TableRefills3[discountinuation_flag], TableRefills3[patient_id], A2544)</f>
        <v>0</v>
      </c>
      <c r="K2544" s="1">
        <f>_xlfn.MINIFS(C:C,A:A,TableRefills3[[#This Row],[patient_id]])</f>
        <v>45781</v>
      </c>
      <c r="L2544" s="1">
        <f>TableRefills3[[#This Row],[refill_date]]+TableRefills3[[#This Row],[quantity_days]]</f>
        <v>45885</v>
      </c>
    </row>
    <row r="2545" spans="1:12" x14ac:dyDescent="0.25">
      <c r="A2545" t="s">
        <v>571</v>
      </c>
      <c r="B2545" t="s">
        <v>4157</v>
      </c>
      <c r="C2545" s="1">
        <v>45883</v>
      </c>
      <c r="D2545" s="9">
        <f t="shared" si="78"/>
        <v>6</v>
      </c>
      <c r="E2545">
        <v>21</v>
      </c>
      <c r="F2545" s="1">
        <f t="shared" si="79"/>
        <v>45864</v>
      </c>
      <c r="G2545" s="1">
        <f>IF(TableRefills3[[#This Row],[prev_refill_days]]="","",TableRefills3[[#This Row],[prev_refill_days]]+TableRefills3[[#This Row],[quantity_days]])</f>
        <v>45885</v>
      </c>
      <c r="H2545">
        <f>IF(TableRefills3[[#This Row],[prev_refill_end]]="","",TableRefills3[[#This Row],[refill_date]]-TableRefills3[[#This Row],[prev_refill_end]])</f>
        <v>-2</v>
      </c>
      <c r="I2545">
        <f>IF(TableRefills3[[#This Row],[gap_days]]="",0,IF(TableRefills3[[#This Row],[gap_days]]&gt;30,1,0))</f>
        <v>0</v>
      </c>
      <c r="J2545">
        <f>_xlfn.MAXIFS(TableRefills3[discountinuation_flag], TableRefills3[patient_id], A2545)</f>
        <v>0</v>
      </c>
      <c r="K2545" s="1">
        <f>_xlfn.MINIFS(C:C,A:A,TableRefills3[[#This Row],[patient_id]])</f>
        <v>45781</v>
      </c>
      <c r="L2545" s="1">
        <f>TableRefills3[[#This Row],[refill_date]]+TableRefills3[[#This Row],[quantity_days]]</f>
        <v>45904</v>
      </c>
    </row>
    <row r="2546" spans="1:12" x14ac:dyDescent="0.25">
      <c r="A2546" t="s">
        <v>572</v>
      </c>
      <c r="B2546" t="s">
        <v>4164</v>
      </c>
      <c r="C2546" s="1">
        <v>45724</v>
      </c>
      <c r="D2546" s="9">
        <f t="shared" si="78"/>
        <v>1</v>
      </c>
      <c r="E2546">
        <v>30</v>
      </c>
      <c r="F2546" s="1" t="str">
        <f t="shared" si="79"/>
        <v/>
      </c>
      <c r="G2546" s="1" t="str">
        <f>IF(TableRefills3[[#This Row],[prev_refill_days]]="","",TableRefills3[[#This Row],[prev_refill_days]]+TableRefills3[[#This Row],[quantity_days]])</f>
        <v/>
      </c>
      <c r="H2546" t="str">
        <f>IF(TableRefills3[[#This Row],[prev_refill_end]]="","",TableRefills3[[#This Row],[refill_date]]-TableRefills3[[#This Row],[prev_refill_end]])</f>
        <v/>
      </c>
      <c r="I2546">
        <f>IF(TableRefills3[[#This Row],[gap_days]]="",0,IF(TableRefills3[[#This Row],[gap_days]]&gt;30,1,0))</f>
        <v>0</v>
      </c>
      <c r="J2546">
        <f>_xlfn.MAXIFS(TableRefills3[discountinuation_flag], TableRefills3[patient_id], A2546)</f>
        <v>0</v>
      </c>
      <c r="K2546" s="1">
        <f>_xlfn.MINIFS(C:C,A:A,TableRefills3[[#This Row],[patient_id]])</f>
        <v>45724</v>
      </c>
      <c r="L2546" s="1">
        <f>TableRefills3[[#This Row],[refill_date]]+TableRefills3[[#This Row],[quantity_days]]</f>
        <v>45754</v>
      </c>
    </row>
    <row r="2547" spans="1:12" x14ac:dyDescent="0.25">
      <c r="A2547" t="s">
        <v>572</v>
      </c>
      <c r="B2547" t="s">
        <v>4164</v>
      </c>
      <c r="C2547" s="1">
        <v>45753</v>
      </c>
      <c r="D2547" s="9">
        <f t="shared" si="78"/>
        <v>2</v>
      </c>
      <c r="E2547">
        <v>30</v>
      </c>
      <c r="F2547" s="1">
        <f t="shared" si="79"/>
        <v>45724</v>
      </c>
      <c r="G2547" s="1">
        <f>IF(TableRefills3[[#This Row],[prev_refill_days]]="","",TableRefills3[[#This Row],[prev_refill_days]]+TableRefills3[[#This Row],[quantity_days]])</f>
        <v>45754</v>
      </c>
      <c r="H2547">
        <f>IF(TableRefills3[[#This Row],[prev_refill_end]]="","",TableRefills3[[#This Row],[refill_date]]-TableRefills3[[#This Row],[prev_refill_end]])</f>
        <v>-1</v>
      </c>
      <c r="I2547">
        <f>IF(TableRefills3[[#This Row],[gap_days]]="",0,IF(TableRefills3[[#This Row],[gap_days]]&gt;30,1,0))</f>
        <v>0</v>
      </c>
      <c r="J2547">
        <f>_xlfn.MAXIFS(TableRefills3[discountinuation_flag], TableRefills3[patient_id], A2547)</f>
        <v>0</v>
      </c>
      <c r="K2547" s="1">
        <f>_xlfn.MINIFS(C:C,A:A,TableRefills3[[#This Row],[patient_id]])</f>
        <v>45724</v>
      </c>
      <c r="L2547" s="1">
        <f>TableRefills3[[#This Row],[refill_date]]+TableRefills3[[#This Row],[quantity_days]]</f>
        <v>45783</v>
      </c>
    </row>
    <row r="2548" spans="1:12" x14ac:dyDescent="0.25">
      <c r="A2548" t="s">
        <v>572</v>
      </c>
      <c r="B2548" t="s">
        <v>4164</v>
      </c>
      <c r="C2548" s="1">
        <v>45783</v>
      </c>
      <c r="D2548" s="9">
        <f t="shared" si="78"/>
        <v>3</v>
      </c>
      <c r="E2548">
        <v>30</v>
      </c>
      <c r="F2548" s="1">
        <f t="shared" si="79"/>
        <v>45753</v>
      </c>
      <c r="G2548" s="1">
        <f>IF(TableRefills3[[#This Row],[prev_refill_days]]="","",TableRefills3[[#This Row],[prev_refill_days]]+TableRefills3[[#This Row],[quantity_days]])</f>
        <v>45783</v>
      </c>
      <c r="H2548">
        <f>IF(TableRefills3[[#This Row],[prev_refill_end]]="","",TableRefills3[[#This Row],[refill_date]]-TableRefills3[[#This Row],[prev_refill_end]])</f>
        <v>0</v>
      </c>
      <c r="I2548">
        <f>IF(TableRefills3[[#This Row],[gap_days]]="",0,IF(TableRefills3[[#This Row],[gap_days]]&gt;30,1,0))</f>
        <v>0</v>
      </c>
      <c r="J2548">
        <f>_xlfn.MAXIFS(TableRefills3[discountinuation_flag], TableRefills3[patient_id], A2548)</f>
        <v>0</v>
      </c>
      <c r="K2548" s="1">
        <f>_xlfn.MINIFS(C:C,A:A,TableRefills3[[#This Row],[patient_id]])</f>
        <v>45724</v>
      </c>
      <c r="L2548" s="1">
        <f>TableRefills3[[#This Row],[refill_date]]+TableRefills3[[#This Row],[quantity_days]]</f>
        <v>45813</v>
      </c>
    </row>
    <row r="2549" spans="1:12" x14ac:dyDescent="0.25">
      <c r="A2549" t="s">
        <v>572</v>
      </c>
      <c r="B2549" t="s">
        <v>4164</v>
      </c>
      <c r="C2549" s="1">
        <v>45812</v>
      </c>
      <c r="D2549" s="9">
        <f t="shared" si="78"/>
        <v>4</v>
      </c>
      <c r="E2549">
        <v>30</v>
      </c>
      <c r="F2549" s="1">
        <f t="shared" si="79"/>
        <v>45783</v>
      </c>
      <c r="G2549" s="1">
        <f>IF(TableRefills3[[#This Row],[prev_refill_days]]="","",TableRefills3[[#This Row],[prev_refill_days]]+TableRefills3[[#This Row],[quantity_days]])</f>
        <v>45813</v>
      </c>
      <c r="H2549">
        <f>IF(TableRefills3[[#This Row],[prev_refill_end]]="","",TableRefills3[[#This Row],[refill_date]]-TableRefills3[[#This Row],[prev_refill_end]])</f>
        <v>-1</v>
      </c>
      <c r="I2549">
        <f>IF(TableRefills3[[#This Row],[gap_days]]="",0,IF(TableRefills3[[#This Row],[gap_days]]&gt;30,1,0))</f>
        <v>0</v>
      </c>
      <c r="J2549">
        <f>_xlfn.MAXIFS(TableRefills3[discountinuation_flag], TableRefills3[patient_id], A2549)</f>
        <v>0</v>
      </c>
      <c r="K2549" s="1">
        <f>_xlfn.MINIFS(C:C,A:A,TableRefills3[[#This Row],[patient_id]])</f>
        <v>45724</v>
      </c>
      <c r="L2549" s="1">
        <f>TableRefills3[[#This Row],[refill_date]]+TableRefills3[[#This Row],[quantity_days]]</f>
        <v>45842</v>
      </c>
    </row>
    <row r="2550" spans="1:12" x14ac:dyDescent="0.25">
      <c r="A2550" t="s">
        <v>572</v>
      </c>
      <c r="B2550" t="s">
        <v>4164</v>
      </c>
      <c r="C2550" s="1">
        <v>45839</v>
      </c>
      <c r="D2550" s="9">
        <f t="shared" si="78"/>
        <v>5</v>
      </c>
      <c r="E2550">
        <v>30</v>
      </c>
      <c r="F2550" s="1">
        <f t="shared" si="79"/>
        <v>45812</v>
      </c>
      <c r="G2550" s="1">
        <f>IF(TableRefills3[[#This Row],[prev_refill_days]]="","",TableRefills3[[#This Row],[prev_refill_days]]+TableRefills3[[#This Row],[quantity_days]])</f>
        <v>45842</v>
      </c>
      <c r="H2550">
        <f>IF(TableRefills3[[#This Row],[prev_refill_end]]="","",TableRefills3[[#This Row],[refill_date]]-TableRefills3[[#This Row],[prev_refill_end]])</f>
        <v>-3</v>
      </c>
      <c r="I2550">
        <f>IF(TableRefills3[[#This Row],[gap_days]]="",0,IF(TableRefills3[[#This Row],[gap_days]]&gt;30,1,0))</f>
        <v>0</v>
      </c>
      <c r="J2550">
        <f>_xlfn.MAXIFS(TableRefills3[discountinuation_flag], TableRefills3[patient_id], A2550)</f>
        <v>0</v>
      </c>
      <c r="K2550" s="1">
        <f>_xlfn.MINIFS(C:C,A:A,TableRefills3[[#This Row],[patient_id]])</f>
        <v>45724</v>
      </c>
      <c r="L2550" s="1">
        <f>TableRefills3[[#This Row],[refill_date]]+TableRefills3[[#This Row],[quantity_days]]</f>
        <v>45869</v>
      </c>
    </row>
    <row r="2551" spans="1:12" x14ac:dyDescent="0.25">
      <c r="A2551" t="s">
        <v>572</v>
      </c>
      <c r="B2551" t="s">
        <v>4164</v>
      </c>
      <c r="C2551" s="1">
        <v>45871</v>
      </c>
      <c r="D2551" s="9">
        <f t="shared" si="78"/>
        <v>6</v>
      </c>
      <c r="E2551">
        <v>30</v>
      </c>
      <c r="F2551" s="1">
        <f t="shared" si="79"/>
        <v>45839</v>
      </c>
      <c r="G2551" s="1">
        <f>IF(TableRefills3[[#This Row],[prev_refill_days]]="","",TableRefills3[[#This Row],[prev_refill_days]]+TableRefills3[[#This Row],[quantity_days]])</f>
        <v>45869</v>
      </c>
      <c r="H2551">
        <f>IF(TableRefills3[[#This Row],[prev_refill_end]]="","",TableRefills3[[#This Row],[refill_date]]-TableRefills3[[#This Row],[prev_refill_end]])</f>
        <v>2</v>
      </c>
      <c r="I2551">
        <f>IF(TableRefills3[[#This Row],[gap_days]]="",0,IF(TableRefills3[[#This Row],[gap_days]]&gt;30,1,0))</f>
        <v>0</v>
      </c>
      <c r="J2551">
        <f>_xlfn.MAXIFS(TableRefills3[discountinuation_flag], TableRefills3[patient_id], A2551)</f>
        <v>0</v>
      </c>
      <c r="K2551" s="1">
        <f>_xlfn.MINIFS(C:C,A:A,TableRefills3[[#This Row],[patient_id]])</f>
        <v>45724</v>
      </c>
      <c r="L2551" s="1">
        <f>TableRefills3[[#This Row],[refill_date]]+TableRefills3[[#This Row],[quantity_days]]</f>
        <v>45901</v>
      </c>
    </row>
    <row r="2552" spans="1:12" x14ac:dyDescent="0.25">
      <c r="A2552" t="s">
        <v>573</v>
      </c>
      <c r="B2552" t="s">
        <v>4171</v>
      </c>
      <c r="C2552" s="1">
        <v>45755</v>
      </c>
      <c r="D2552" s="9">
        <f t="shared" si="78"/>
        <v>1</v>
      </c>
      <c r="E2552">
        <v>28</v>
      </c>
      <c r="F2552" s="1" t="str">
        <f t="shared" si="79"/>
        <v/>
      </c>
      <c r="G2552" s="1" t="str">
        <f>IF(TableRefills3[[#This Row],[prev_refill_days]]="","",TableRefills3[[#This Row],[prev_refill_days]]+TableRefills3[[#This Row],[quantity_days]])</f>
        <v/>
      </c>
      <c r="H2552" t="str">
        <f>IF(TableRefills3[[#This Row],[prev_refill_end]]="","",TableRefills3[[#This Row],[refill_date]]-TableRefills3[[#This Row],[prev_refill_end]])</f>
        <v/>
      </c>
      <c r="I2552">
        <f>IF(TableRefills3[[#This Row],[gap_days]]="",0,IF(TableRefills3[[#This Row],[gap_days]]&gt;30,1,0))</f>
        <v>0</v>
      </c>
      <c r="J2552">
        <f>_xlfn.MAXIFS(TableRefills3[discountinuation_flag], TableRefills3[patient_id], A2552)</f>
        <v>0</v>
      </c>
      <c r="K2552" s="1">
        <f>_xlfn.MINIFS(C:C,A:A,TableRefills3[[#This Row],[patient_id]])</f>
        <v>45755</v>
      </c>
      <c r="L2552" s="1">
        <f>TableRefills3[[#This Row],[refill_date]]+TableRefills3[[#This Row],[quantity_days]]</f>
        <v>45783</v>
      </c>
    </row>
    <row r="2553" spans="1:12" x14ac:dyDescent="0.25">
      <c r="A2553" t="s">
        <v>573</v>
      </c>
      <c r="B2553" t="s">
        <v>4171</v>
      </c>
      <c r="C2553" s="1">
        <v>45781</v>
      </c>
      <c r="D2553" s="9">
        <f t="shared" si="78"/>
        <v>2</v>
      </c>
      <c r="E2553">
        <v>28</v>
      </c>
      <c r="F2553" s="1">
        <f t="shared" si="79"/>
        <v>45755</v>
      </c>
      <c r="G2553" s="1">
        <f>IF(TableRefills3[[#This Row],[prev_refill_days]]="","",TableRefills3[[#This Row],[prev_refill_days]]+TableRefills3[[#This Row],[quantity_days]])</f>
        <v>45783</v>
      </c>
      <c r="H2553">
        <f>IF(TableRefills3[[#This Row],[prev_refill_end]]="","",TableRefills3[[#This Row],[refill_date]]-TableRefills3[[#This Row],[prev_refill_end]])</f>
        <v>-2</v>
      </c>
      <c r="I2553">
        <f>IF(TableRefills3[[#This Row],[gap_days]]="",0,IF(TableRefills3[[#This Row],[gap_days]]&gt;30,1,0))</f>
        <v>0</v>
      </c>
      <c r="J2553">
        <f>_xlfn.MAXIFS(TableRefills3[discountinuation_flag], TableRefills3[patient_id], A2553)</f>
        <v>0</v>
      </c>
      <c r="K2553" s="1">
        <f>_xlfn.MINIFS(C:C,A:A,TableRefills3[[#This Row],[patient_id]])</f>
        <v>45755</v>
      </c>
      <c r="L2553" s="1">
        <f>TableRefills3[[#This Row],[refill_date]]+TableRefills3[[#This Row],[quantity_days]]</f>
        <v>45809</v>
      </c>
    </row>
    <row r="2554" spans="1:12" x14ac:dyDescent="0.25">
      <c r="A2554" t="s">
        <v>573</v>
      </c>
      <c r="B2554" t="s">
        <v>4171</v>
      </c>
      <c r="C2554" s="1">
        <v>45810</v>
      </c>
      <c r="D2554" s="9">
        <f t="shared" si="78"/>
        <v>3</v>
      </c>
      <c r="E2554">
        <v>28</v>
      </c>
      <c r="F2554" s="1">
        <f t="shared" si="79"/>
        <v>45781</v>
      </c>
      <c r="G2554" s="1">
        <f>IF(TableRefills3[[#This Row],[prev_refill_days]]="","",TableRefills3[[#This Row],[prev_refill_days]]+TableRefills3[[#This Row],[quantity_days]])</f>
        <v>45809</v>
      </c>
      <c r="H2554">
        <f>IF(TableRefills3[[#This Row],[prev_refill_end]]="","",TableRefills3[[#This Row],[refill_date]]-TableRefills3[[#This Row],[prev_refill_end]])</f>
        <v>1</v>
      </c>
      <c r="I2554">
        <f>IF(TableRefills3[[#This Row],[gap_days]]="",0,IF(TableRefills3[[#This Row],[gap_days]]&gt;30,1,0))</f>
        <v>0</v>
      </c>
      <c r="J2554">
        <f>_xlfn.MAXIFS(TableRefills3[discountinuation_flag], TableRefills3[patient_id], A2554)</f>
        <v>0</v>
      </c>
      <c r="K2554" s="1">
        <f>_xlfn.MINIFS(C:C,A:A,TableRefills3[[#This Row],[patient_id]])</f>
        <v>45755</v>
      </c>
      <c r="L2554" s="1">
        <f>TableRefills3[[#This Row],[refill_date]]+TableRefills3[[#This Row],[quantity_days]]</f>
        <v>45838</v>
      </c>
    </row>
    <row r="2555" spans="1:12" x14ac:dyDescent="0.25">
      <c r="A2555" t="s">
        <v>573</v>
      </c>
      <c r="B2555" t="s">
        <v>4171</v>
      </c>
      <c r="C2555" s="1">
        <v>45839</v>
      </c>
      <c r="D2555" s="9">
        <f t="shared" si="78"/>
        <v>4</v>
      </c>
      <c r="E2555">
        <v>28</v>
      </c>
      <c r="F2555" s="1">
        <f t="shared" si="79"/>
        <v>45810</v>
      </c>
      <c r="G2555" s="1">
        <f>IF(TableRefills3[[#This Row],[prev_refill_days]]="","",TableRefills3[[#This Row],[prev_refill_days]]+TableRefills3[[#This Row],[quantity_days]])</f>
        <v>45838</v>
      </c>
      <c r="H2555">
        <f>IF(TableRefills3[[#This Row],[prev_refill_end]]="","",TableRefills3[[#This Row],[refill_date]]-TableRefills3[[#This Row],[prev_refill_end]])</f>
        <v>1</v>
      </c>
      <c r="I2555">
        <f>IF(TableRefills3[[#This Row],[gap_days]]="",0,IF(TableRefills3[[#This Row],[gap_days]]&gt;30,1,0))</f>
        <v>0</v>
      </c>
      <c r="J2555">
        <f>_xlfn.MAXIFS(TableRefills3[discountinuation_flag], TableRefills3[patient_id], A2555)</f>
        <v>0</v>
      </c>
      <c r="K2555" s="1">
        <f>_xlfn.MINIFS(C:C,A:A,TableRefills3[[#This Row],[patient_id]])</f>
        <v>45755</v>
      </c>
      <c r="L2555" s="1">
        <f>TableRefills3[[#This Row],[refill_date]]+TableRefills3[[#This Row],[quantity_days]]</f>
        <v>45867</v>
      </c>
    </row>
    <row r="2556" spans="1:12" x14ac:dyDescent="0.25">
      <c r="A2556" t="s">
        <v>574</v>
      </c>
      <c r="B2556" t="s">
        <v>4176</v>
      </c>
      <c r="C2556" s="1">
        <v>45831</v>
      </c>
      <c r="D2556" s="9">
        <f t="shared" si="78"/>
        <v>1</v>
      </c>
      <c r="E2556">
        <v>30</v>
      </c>
      <c r="F2556" s="1" t="str">
        <f t="shared" si="79"/>
        <v/>
      </c>
      <c r="G2556" s="1" t="str">
        <f>IF(TableRefills3[[#This Row],[prev_refill_days]]="","",TableRefills3[[#This Row],[prev_refill_days]]+TableRefills3[[#This Row],[quantity_days]])</f>
        <v/>
      </c>
      <c r="H2556" t="str">
        <f>IF(TableRefills3[[#This Row],[prev_refill_end]]="","",TableRefills3[[#This Row],[refill_date]]-TableRefills3[[#This Row],[prev_refill_end]])</f>
        <v/>
      </c>
      <c r="I2556">
        <f>IF(TableRefills3[[#This Row],[gap_days]]="",0,IF(TableRefills3[[#This Row],[gap_days]]&gt;30,1,0))</f>
        <v>0</v>
      </c>
      <c r="J2556">
        <f>_xlfn.MAXIFS(TableRefills3[discountinuation_flag], TableRefills3[patient_id], A2556)</f>
        <v>0</v>
      </c>
      <c r="K2556" s="1">
        <f>_xlfn.MINIFS(C:C,A:A,TableRefills3[[#This Row],[patient_id]])</f>
        <v>45831</v>
      </c>
      <c r="L2556" s="1">
        <f>TableRefills3[[#This Row],[refill_date]]+TableRefills3[[#This Row],[quantity_days]]</f>
        <v>45861</v>
      </c>
    </row>
    <row r="2557" spans="1:12" x14ac:dyDescent="0.25">
      <c r="A2557" t="s">
        <v>574</v>
      </c>
      <c r="B2557" t="s">
        <v>4176</v>
      </c>
      <c r="C2557" s="1">
        <v>45858</v>
      </c>
      <c r="D2557" s="9">
        <f t="shared" si="78"/>
        <v>2</v>
      </c>
      <c r="E2557">
        <v>30</v>
      </c>
      <c r="F2557" s="1">
        <f t="shared" si="79"/>
        <v>45831</v>
      </c>
      <c r="G2557" s="1">
        <f>IF(TableRefills3[[#This Row],[prev_refill_days]]="","",TableRefills3[[#This Row],[prev_refill_days]]+TableRefills3[[#This Row],[quantity_days]])</f>
        <v>45861</v>
      </c>
      <c r="H2557">
        <f>IF(TableRefills3[[#This Row],[prev_refill_end]]="","",TableRefills3[[#This Row],[refill_date]]-TableRefills3[[#This Row],[prev_refill_end]])</f>
        <v>-3</v>
      </c>
      <c r="I2557">
        <f>IF(TableRefills3[[#This Row],[gap_days]]="",0,IF(TableRefills3[[#This Row],[gap_days]]&gt;30,1,0))</f>
        <v>0</v>
      </c>
      <c r="J2557">
        <f>_xlfn.MAXIFS(TableRefills3[discountinuation_flag], TableRefills3[patient_id], A2557)</f>
        <v>0</v>
      </c>
      <c r="K2557" s="1">
        <f>_xlfn.MINIFS(C:C,A:A,TableRefills3[[#This Row],[patient_id]])</f>
        <v>45831</v>
      </c>
      <c r="L2557" s="1">
        <f>TableRefills3[[#This Row],[refill_date]]+TableRefills3[[#This Row],[quantity_days]]</f>
        <v>45888</v>
      </c>
    </row>
    <row r="2558" spans="1:12" x14ac:dyDescent="0.25">
      <c r="A2558" t="s">
        <v>574</v>
      </c>
      <c r="B2558" t="s">
        <v>4176</v>
      </c>
      <c r="C2558" s="1">
        <v>45885</v>
      </c>
      <c r="D2558" s="9">
        <f t="shared" si="78"/>
        <v>3</v>
      </c>
      <c r="E2558">
        <v>30</v>
      </c>
      <c r="F2558" s="1">
        <f t="shared" si="79"/>
        <v>45858</v>
      </c>
      <c r="G2558" s="1">
        <f>IF(TableRefills3[[#This Row],[prev_refill_days]]="","",TableRefills3[[#This Row],[prev_refill_days]]+TableRefills3[[#This Row],[quantity_days]])</f>
        <v>45888</v>
      </c>
      <c r="H2558">
        <f>IF(TableRefills3[[#This Row],[prev_refill_end]]="","",TableRefills3[[#This Row],[refill_date]]-TableRefills3[[#This Row],[prev_refill_end]])</f>
        <v>-3</v>
      </c>
      <c r="I2558">
        <f>IF(TableRefills3[[#This Row],[gap_days]]="",0,IF(TableRefills3[[#This Row],[gap_days]]&gt;30,1,0))</f>
        <v>0</v>
      </c>
      <c r="J2558">
        <f>_xlfn.MAXIFS(TableRefills3[discountinuation_flag], TableRefills3[patient_id], A2558)</f>
        <v>0</v>
      </c>
      <c r="K2558" s="1">
        <f>_xlfn.MINIFS(C:C,A:A,TableRefills3[[#This Row],[patient_id]])</f>
        <v>45831</v>
      </c>
      <c r="L2558" s="1">
        <f>TableRefills3[[#This Row],[refill_date]]+TableRefills3[[#This Row],[quantity_days]]</f>
        <v>45915</v>
      </c>
    </row>
    <row r="2559" spans="1:12" x14ac:dyDescent="0.25">
      <c r="A2559" t="s">
        <v>575</v>
      </c>
      <c r="B2559" t="s">
        <v>4180</v>
      </c>
      <c r="C2559" s="1">
        <v>45738</v>
      </c>
      <c r="D2559" s="9">
        <f t="shared" si="78"/>
        <v>1</v>
      </c>
      <c r="E2559">
        <v>30</v>
      </c>
      <c r="F2559" s="1" t="str">
        <f t="shared" si="79"/>
        <v/>
      </c>
      <c r="G2559" s="1" t="str">
        <f>IF(TableRefills3[[#This Row],[prev_refill_days]]="","",TableRefills3[[#This Row],[prev_refill_days]]+TableRefills3[[#This Row],[quantity_days]])</f>
        <v/>
      </c>
      <c r="H2559" t="str">
        <f>IF(TableRefills3[[#This Row],[prev_refill_end]]="","",TableRefills3[[#This Row],[refill_date]]-TableRefills3[[#This Row],[prev_refill_end]])</f>
        <v/>
      </c>
      <c r="I2559">
        <f>IF(TableRefills3[[#This Row],[gap_days]]="",0,IF(TableRefills3[[#This Row],[gap_days]]&gt;30,1,0))</f>
        <v>0</v>
      </c>
      <c r="J2559">
        <f>_xlfn.MAXIFS(TableRefills3[discountinuation_flag], TableRefills3[patient_id], A2559)</f>
        <v>0</v>
      </c>
      <c r="K2559" s="1">
        <f>_xlfn.MINIFS(C:C,A:A,TableRefills3[[#This Row],[patient_id]])</f>
        <v>45738</v>
      </c>
      <c r="L2559" s="1">
        <f>TableRefills3[[#This Row],[refill_date]]+TableRefills3[[#This Row],[quantity_days]]</f>
        <v>45768</v>
      </c>
    </row>
    <row r="2560" spans="1:12" x14ac:dyDescent="0.25">
      <c r="A2560" t="s">
        <v>575</v>
      </c>
      <c r="B2560" t="s">
        <v>4180</v>
      </c>
      <c r="C2560" s="1">
        <v>45765</v>
      </c>
      <c r="D2560" s="9">
        <f t="shared" si="78"/>
        <v>2</v>
      </c>
      <c r="E2560">
        <v>30</v>
      </c>
      <c r="F2560" s="1">
        <f t="shared" si="79"/>
        <v>45738</v>
      </c>
      <c r="G2560" s="1">
        <f>IF(TableRefills3[[#This Row],[prev_refill_days]]="","",TableRefills3[[#This Row],[prev_refill_days]]+TableRefills3[[#This Row],[quantity_days]])</f>
        <v>45768</v>
      </c>
      <c r="H2560">
        <f>IF(TableRefills3[[#This Row],[prev_refill_end]]="","",TableRefills3[[#This Row],[refill_date]]-TableRefills3[[#This Row],[prev_refill_end]])</f>
        <v>-3</v>
      </c>
      <c r="I2560">
        <f>IF(TableRefills3[[#This Row],[gap_days]]="",0,IF(TableRefills3[[#This Row],[gap_days]]&gt;30,1,0))</f>
        <v>0</v>
      </c>
      <c r="J2560">
        <f>_xlfn.MAXIFS(TableRefills3[discountinuation_flag], TableRefills3[patient_id], A2560)</f>
        <v>0</v>
      </c>
      <c r="K2560" s="1">
        <f>_xlfn.MINIFS(C:C,A:A,TableRefills3[[#This Row],[patient_id]])</f>
        <v>45738</v>
      </c>
      <c r="L2560" s="1">
        <f>TableRefills3[[#This Row],[refill_date]]+TableRefills3[[#This Row],[quantity_days]]</f>
        <v>45795</v>
      </c>
    </row>
    <row r="2561" spans="1:12" x14ac:dyDescent="0.25">
      <c r="A2561" t="s">
        <v>575</v>
      </c>
      <c r="B2561" t="s">
        <v>4180</v>
      </c>
      <c r="C2561" s="1">
        <v>45792</v>
      </c>
      <c r="D2561" s="9">
        <f t="shared" si="78"/>
        <v>3</v>
      </c>
      <c r="E2561">
        <v>30</v>
      </c>
      <c r="F2561" s="1">
        <f t="shared" si="79"/>
        <v>45765</v>
      </c>
      <c r="G2561" s="1">
        <f>IF(TableRefills3[[#This Row],[prev_refill_days]]="","",TableRefills3[[#This Row],[prev_refill_days]]+TableRefills3[[#This Row],[quantity_days]])</f>
        <v>45795</v>
      </c>
      <c r="H2561">
        <f>IF(TableRefills3[[#This Row],[prev_refill_end]]="","",TableRefills3[[#This Row],[refill_date]]-TableRefills3[[#This Row],[prev_refill_end]])</f>
        <v>-3</v>
      </c>
      <c r="I2561">
        <f>IF(TableRefills3[[#This Row],[gap_days]]="",0,IF(TableRefills3[[#This Row],[gap_days]]&gt;30,1,0))</f>
        <v>0</v>
      </c>
      <c r="J2561">
        <f>_xlfn.MAXIFS(TableRefills3[discountinuation_flag], TableRefills3[patient_id], A2561)</f>
        <v>0</v>
      </c>
      <c r="K2561" s="1">
        <f>_xlfn.MINIFS(C:C,A:A,TableRefills3[[#This Row],[patient_id]])</f>
        <v>45738</v>
      </c>
      <c r="L2561" s="1">
        <f>TableRefills3[[#This Row],[refill_date]]+TableRefills3[[#This Row],[quantity_days]]</f>
        <v>45822</v>
      </c>
    </row>
    <row r="2562" spans="1:12" x14ac:dyDescent="0.25">
      <c r="A2562" t="s">
        <v>575</v>
      </c>
      <c r="B2562" t="s">
        <v>4180</v>
      </c>
      <c r="C2562" s="1">
        <v>45820</v>
      </c>
      <c r="D2562" s="9">
        <f t="shared" ref="D2562:D2625" si="80">IF(A2562=A2561, D2561+1, 1)</f>
        <v>4</v>
      </c>
      <c r="E2562">
        <v>30</v>
      </c>
      <c r="F2562" s="1">
        <f t="shared" ref="F2562:F2625" si="81">IF(A2561=A2562,C2561,"")</f>
        <v>45792</v>
      </c>
      <c r="G2562" s="1">
        <f>IF(TableRefills3[[#This Row],[prev_refill_days]]="","",TableRefills3[[#This Row],[prev_refill_days]]+TableRefills3[[#This Row],[quantity_days]])</f>
        <v>45822</v>
      </c>
      <c r="H2562">
        <f>IF(TableRefills3[[#This Row],[prev_refill_end]]="","",TableRefills3[[#This Row],[refill_date]]-TableRefills3[[#This Row],[prev_refill_end]])</f>
        <v>-2</v>
      </c>
      <c r="I2562">
        <f>IF(TableRefills3[[#This Row],[gap_days]]="",0,IF(TableRefills3[[#This Row],[gap_days]]&gt;30,1,0))</f>
        <v>0</v>
      </c>
      <c r="J2562">
        <f>_xlfn.MAXIFS(TableRefills3[discountinuation_flag], TableRefills3[patient_id], A2562)</f>
        <v>0</v>
      </c>
      <c r="K2562" s="1">
        <f>_xlfn.MINIFS(C:C,A:A,TableRefills3[[#This Row],[patient_id]])</f>
        <v>45738</v>
      </c>
      <c r="L2562" s="1">
        <f>TableRefills3[[#This Row],[refill_date]]+TableRefills3[[#This Row],[quantity_days]]</f>
        <v>45850</v>
      </c>
    </row>
    <row r="2563" spans="1:12" x14ac:dyDescent="0.25">
      <c r="A2563" t="s">
        <v>575</v>
      </c>
      <c r="B2563" t="s">
        <v>4180</v>
      </c>
      <c r="C2563" s="1">
        <v>45850</v>
      </c>
      <c r="D2563" s="9">
        <f t="shared" si="80"/>
        <v>5</v>
      </c>
      <c r="E2563">
        <v>30</v>
      </c>
      <c r="F2563" s="1">
        <f t="shared" si="81"/>
        <v>45820</v>
      </c>
      <c r="G2563" s="1">
        <f>IF(TableRefills3[[#This Row],[prev_refill_days]]="","",TableRefills3[[#This Row],[prev_refill_days]]+TableRefills3[[#This Row],[quantity_days]])</f>
        <v>45850</v>
      </c>
      <c r="H2563">
        <f>IF(TableRefills3[[#This Row],[prev_refill_end]]="","",TableRefills3[[#This Row],[refill_date]]-TableRefills3[[#This Row],[prev_refill_end]])</f>
        <v>0</v>
      </c>
      <c r="I2563">
        <f>IF(TableRefills3[[#This Row],[gap_days]]="",0,IF(TableRefills3[[#This Row],[gap_days]]&gt;30,1,0))</f>
        <v>0</v>
      </c>
      <c r="J2563">
        <f>_xlfn.MAXIFS(TableRefills3[discountinuation_flag], TableRefills3[patient_id], A2563)</f>
        <v>0</v>
      </c>
      <c r="K2563" s="1">
        <f>_xlfn.MINIFS(C:C,A:A,TableRefills3[[#This Row],[patient_id]])</f>
        <v>45738</v>
      </c>
      <c r="L2563" s="1">
        <f>TableRefills3[[#This Row],[refill_date]]+TableRefills3[[#This Row],[quantity_days]]</f>
        <v>45880</v>
      </c>
    </row>
    <row r="2564" spans="1:12" x14ac:dyDescent="0.25">
      <c r="A2564" t="s">
        <v>576</v>
      </c>
      <c r="B2564" t="s">
        <v>4186</v>
      </c>
      <c r="C2564" s="1">
        <v>45748</v>
      </c>
      <c r="D2564" s="9">
        <f t="shared" si="80"/>
        <v>1</v>
      </c>
      <c r="E2564">
        <v>21</v>
      </c>
      <c r="F2564" s="1" t="str">
        <f t="shared" si="81"/>
        <v/>
      </c>
      <c r="G2564" s="1" t="str">
        <f>IF(TableRefills3[[#This Row],[prev_refill_days]]="","",TableRefills3[[#This Row],[prev_refill_days]]+TableRefills3[[#This Row],[quantity_days]])</f>
        <v/>
      </c>
      <c r="H2564" t="str">
        <f>IF(TableRefills3[[#This Row],[prev_refill_end]]="","",TableRefills3[[#This Row],[refill_date]]-TableRefills3[[#This Row],[prev_refill_end]])</f>
        <v/>
      </c>
      <c r="I2564">
        <f>IF(TableRefills3[[#This Row],[gap_days]]="",0,IF(TableRefills3[[#This Row],[gap_days]]&gt;30,1,0))</f>
        <v>0</v>
      </c>
      <c r="J2564">
        <f>_xlfn.MAXIFS(TableRefills3[discountinuation_flag], TableRefills3[patient_id], A2564)</f>
        <v>0</v>
      </c>
      <c r="K2564" s="1">
        <f>_xlfn.MINIFS(C:C,A:A,TableRefills3[[#This Row],[patient_id]])</f>
        <v>45748</v>
      </c>
      <c r="L2564" s="1">
        <f>TableRefills3[[#This Row],[refill_date]]+TableRefills3[[#This Row],[quantity_days]]</f>
        <v>45769</v>
      </c>
    </row>
    <row r="2565" spans="1:12" x14ac:dyDescent="0.25">
      <c r="A2565" t="s">
        <v>576</v>
      </c>
      <c r="B2565" t="s">
        <v>4186</v>
      </c>
      <c r="C2565" s="1">
        <v>45767</v>
      </c>
      <c r="D2565" s="9">
        <f t="shared" si="80"/>
        <v>2</v>
      </c>
      <c r="E2565">
        <v>21</v>
      </c>
      <c r="F2565" s="1">
        <f t="shared" si="81"/>
        <v>45748</v>
      </c>
      <c r="G2565" s="1">
        <f>IF(TableRefills3[[#This Row],[prev_refill_days]]="","",TableRefills3[[#This Row],[prev_refill_days]]+TableRefills3[[#This Row],[quantity_days]])</f>
        <v>45769</v>
      </c>
      <c r="H2565">
        <f>IF(TableRefills3[[#This Row],[prev_refill_end]]="","",TableRefills3[[#This Row],[refill_date]]-TableRefills3[[#This Row],[prev_refill_end]])</f>
        <v>-2</v>
      </c>
      <c r="I2565">
        <f>IF(TableRefills3[[#This Row],[gap_days]]="",0,IF(TableRefills3[[#This Row],[gap_days]]&gt;30,1,0))</f>
        <v>0</v>
      </c>
      <c r="J2565">
        <f>_xlfn.MAXIFS(TableRefills3[discountinuation_flag], TableRefills3[patient_id], A2565)</f>
        <v>0</v>
      </c>
      <c r="K2565" s="1">
        <f>_xlfn.MINIFS(C:C,A:A,TableRefills3[[#This Row],[patient_id]])</f>
        <v>45748</v>
      </c>
      <c r="L2565" s="1">
        <f>TableRefills3[[#This Row],[refill_date]]+TableRefills3[[#This Row],[quantity_days]]</f>
        <v>45788</v>
      </c>
    </row>
    <row r="2566" spans="1:12" x14ac:dyDescent="0.25">
      <c r="A2566" t="s">
        <v>576</v>
      </c>
      <c r="B2566" t="s">
        <v>4186</v>
      </c>
      <c r="C2566" s="1">
        <v>45791</v>
      </c>
      <c r="D2566" s="9">
        <f t="shared" si="80"/>
        <v>3</v>
      </c>
      <c r="E2566">
        <v>21</v>
      </c>
      <c r="F2566" s="1">
        <f t="shared" si="81"/>
        <v>45767</v>
      </c>
      <c r="G2566" s="1">
        <f>IF(TableRefills3[[#This Row],[prev_refill_days]]="","",TableRefills3[[#This Row],[prev_refill_days]]+TableRefills3[[#This Row],[quantity_days]])</f>
        <v>45788</v>
      </c>
      <c r="H2566">
        <f>IF(TableRefills3[[#This Row],[prev_refill_end]]="","",TableRefills3[[#This Row],[refill_date]]-TableRefills3[[#This Row],[prev_refill_end]])</f>
        <v>3</v>
      </c>
      <c r="I2566">
        <f>IF(TableRefills3[[#This Row],[gap_days]]="",0,IF(TableRefills3[[#This Row],[gap_days]]&gt;30,1,0))</f>
        <v>0</v>
      </c>
      <c r="J2566">
        <f>_xlfn.MAXIFS(TableRefills3[discountinuation_flag], TableRefills3[patient_id], A2566)</f>
        <v>0</v>
      </c>
      <c r="K2566" s="1">
        <f>_xlfn.MINIFS(C:C,A:A,TableRefills3[[#This Row],[patient_id]])</f>
        <v>45748</v>
      </c>
      <c r="L2566" s="1">
        <f>TableRefills3[[#This Row],[refill_date]]+TableRefills3[[#This Row],[quantity_days]]</f>
        <v>45812</v>
      </c>
    </row>
    <row r="2567" spans="1:12" x14ac:dyDescent="0.25">
      <c r="A2567" t="s">
        <v>576</v>
      </c>
      <c r="B2567" t="s">
        <v>4186</v>
      </c>
      <c r="C2567" s="1">
        <v>45811</v>
      </c>
      <c r="D2567" s="9">
        <f t="shared" si="80"/>
        <v>4</v>
      </c>
      <c r="E2567">
        <v>21</v>
      </c>
      <c r="F2567" s="1">
        <f t="shared" si="81"/>
        <v>45791</v>
      </c>
      <c r="G2567" s="1">
        <f>IF(TableRefills3[[#This Row],[prev_refill_days]]="","",TableRefills3[[#This Row],[prev_refill_days]]+TableRefills3[[#This Row],[quantity_days]])</f>
        <v>45812</v>
      </c>
      <c r="H2567">
        <f>IF(TableRefills3[[#This Row],[prev_refill_end]]="","",TableRefills3[[#This Row],[refill_date]]-TableRefills3[[#This Row],[prev_refill_end]])</f>
        <v>-1</v>
      </c>
      <c r="I2567">
        <f>IF(TableRefills3[[#This Row],[gap_days]]="",0,IF(TableRefills3[[#This Row],[gap_days]]&gt;30,1,0))</f>
        <v>0</v>
      </c>
      <c r="J2567">
        <f>_xlfn.MAXIFS(TableRefills3[discountinuation_flag], TableRefills3[patient_id], A2567)</f>
        <v>0</v>
      </c>
      <c r="K2567" s="1">
        <f>_xlfn.MINIFS(C:C,A:A,TableRefills3[[#This Row],[patient_id]])</f>
        <v>45748</v>
      </c>
      <c r="L2567" s="1">
        <f>TableRefills3[[#This Row],[refill_date]]+TableRefills3[[#This Row],[quantity_days]]</f>
        <v>45832</v>
      </c>
    </row>
    <row r="2568" spans="1:12" x14ac:dyDescent="0.25">
      <c r="A2568" t="s">
        <v>576</v>
      </c>
      <c r="B2568" t="s">
        <v>4186</v>
      </c>
      <c r="C2568" s="1">
        <v>45834</v>
      </c>
      <c r="D2568" s="9">
        <f t="shared" si="80"/>
        <v>5</v>
      </c>
      <c r="E2568">
        <v>21</v>
      </c>
      <c r="F2568" s="1">
        <f t="shared" si="81"/>
        <v>45811</v>
      </c>
      <c r="G2568" s="1">
        <f>IF(TableRefills3[[#This Row],[prev_refill_days]]="","",TableRefills3[[#This Row],[prev_refill_days]]+TableRefills3[[#This Row],[quantity_days]])</f>
        <v>45832</v>
      </c>
      <c r="H2568">
        <f>IF(TableRefills3[[#This Row],[prev_refill_end]]="","",TableRefills3[[#This Row],[refill_date]]-TableRefills3[[#This Row],[prev_refill_end]])</f>
        <v>2</v>
      </c>
      <c r="I2568">
        <f>IF(TableRefills3[[#This Row],[gap_days]]="",0,IF(TableRefills3[[#This Row],[gap_days]]&gt;30,1,0))</f>
        <v>0</v>
      </c>
      <c r="J2568">
        <f>_xlfn.MAXIFS(TableRefills3[discountinuation_flag], TableRefills3[patient_id], A2568)</f>
        <v>0</v>
      </c>
      <c r="K2568" s="1">
        <f>_xlfn.MINIFS(C:C,A:A,TableRefills3[[#This Row],[patient_id]])</f>
        <v>45748</v>
      </c>
      <c r="L2568" s="1">
        <f>TableRefills3[[#This Row],[refill_date]]+TableRefills3[[#This Row],[quantity_days]]</f>
        <v>45855</v>
      </c>
    </row>
    <row r="2569" spans="1:12" x14ac:dyDescent="0.25">
      <c r="A2569" t="s">
        <v>577</v>
      </c>
      <c r="B2569" t="s">
        <v>4192</v>
      </c>
      <c r="C2569" s="1">
        <v>45795</v>
      </c>
      <c r="D2569" s="9">
        <f t="shared" si="80"/>
        <v>1</v>
      </c>
      <c r="E2569">
        <v>21</v>
      </c>
      <c r="F2569" s="1" t="str">
        <f t="shared" si="81"/>
        <v/>
      </c>
      <c r="G2569" s="1" t="str">
        <f>IF(TableRefills3[[#This Row],[prev_refill_days]]="","",TableRefills3[[#This Row],[prev_refill_days]]+TableRefills3[[#This Row],[quantity_days]])</f>
        <v/>
      </c>
      <c r="H2569" t="str">
        <f>IF(TableRefills3[[#This Row],[prev_refill_end]]="","",TableRefills3[[#This Row],[refill_date]]-TableRefills3[[#This Row],[prev_refill_end]])</f>
        <v/>
      </c>
      <c r="I2569">
        <f>IF(TableRefills3[[#This Row],[gap_days]]="",0,IF(TableRefills3[[#This Row],[gap_days]]&gt;30,1,0))</f>
        <v>0</v>
      </c>
      <c r="J2569">
        <f>_xlfn.MAXIFS(TableRefills3[discountinuation_flag], TableRefills3[patient_id], A2569)</f>
        <v>0</v>
      </c>
      <c r="K2569" s="1">
        <f>_xlfn.MINIFS(C:C,A:A,TableRefills3[[#This Row],[patient_id]])</f>
        <v>45795</v>
      </c>
      <c r="L2569" s="1">
        <f>TableRefills3[[#This Row],[refill_date]]+TableRefills3[[#This Row],[quantity_days]]</f>
        <v>45816</v>
      </c>
    </row>
    <row r="2570" spans="1:12" x14ac:dyDescent="0.25">
      <c r="A2570" t="s">
        <v>577</v>
      </c>
      <c r="B2570" t="s">
        <v>4192</v>
      </c>
      <c r="C2570" s="1">
        <v>45817</v>
      </c>
      <c r="D2570" s="9">
        <f t="shared" si="80"/>
        <v>2</v>
      </c>
      <c r="E2570">
        <v>21</v>
      </c>
      <c r="F2570" s="1">
        <f t="shared" si="81"/>
        <v>45795</v>
      </c>
      <c r="G2570" s="1">
        <f>IF(TableRefills3[[#This Row],[prev_refill_days]]="","",TableRefills3[[#This Row],[prev_refill_days]]+TableRefills3[[#This Row],[quantity_days]])</f>
        <v>45816</v>
      </c>
      <c r="H2570">
        <f>IF(TableRefills3[[#This Row],[prev_refill_end]]="","",TableRefills3[[#This Row],[refill_date]]-TableRefills3[[#This Row],[prev_refill_end]])</f>
        <v>1</v>
      </c>
      <c r="I2570">
        <f>IF(TableRefills3[[#This Row],[gap_days]]="",0,IF(TableRefills3[[#This Row],[gap_days]]&gt;30,1,0))</f>
        <v>0</v>
      </c>
      <c r="J2570">
        <f>_xlfn.MAXIFS(TableRefills3[discountinuation_flag], TableRefills3[patient_id], A2570)</f>
        <v>0</v>
      </c>
      <c r="K2570" s="1">
        <f>_xlfn.MINIFS(C:C,A:A,TableRefills3[[#This Row],[patient_id]])</f>
        <v>45795</v>
      </c>
      <c r="L2570" s="1">
        <f>TableRefills3[[#This Row],[refill_date]]+TableRefills3[[#This Row],[quantity_days]]</f>
        <v>45838</v>
      </c>
    </row>
    <row r="2571" spans="1:12" x14ac:dyDescent="0.25">
      <c r="A2571" t="s">
        <v>577</v>
      </c>
      <c r="B2571" t="s">
        <v>4192</v>
      </c>
      <c r="C2571" s="1">
        <v>45840</v>
      </c>
      <c r="D2571" s="9">
        <f t="shared" si="80"/>
        <v>3</v>
      </c>
      <c r="E2571">
        <v>21</v>
      </c>
      <c r="F2571" s="1">
        <f t="shared" si="81"/>
        <v>45817</v>
      </c>
      <c r="G2571" s="1">
        <f>IF(TableRefills3[[#This Row],[prev_refill_days]]="","",TableRefills3[[#This Row],[prev_refill_days]]+TableRefills3[[#This Row],[quantity_days]])</f>
        <v>45838</v>
      </c>
      <c r="H2571">
        <f>IF(TableRefills3[[#This Row],[prev_refill_end]]="","",TableRefills3[[#This Row],[refill_date]]-TableRefills3[[#This Row],[prev_refill_end]])</f>
        <v>2</v>
      </c>
      <c r="I2571">
        <f>IF(TableRefills3[[#This Row],[gap_days]]="",0,IF(TableRefills3[[#This Row],[gap_days]]&gt;30,1,0))</f>
        <v>0</v>
      </c>
      <c r="J2571">
        <f>_xlfn.MAXIFS(TableRefills3[discountinuation_flag], TableRefills3[patient_id], A2571)</f>
        <v>0</v>
      </c>
      <c r="K2571" s="1">
        <f>_xlfn.MINIFS(C:C,A:A,TableRefills3[[#This Row],[patient_id]])</f>
        <v>45795</v>
      </c>
      <c r="L2571" s="1">
        <f>TableRefills3[[#This Row],[refill_date]]+TableRefills3[[#This Row],[quantity_days]]</f>
        <v>45861</v>
      </c>
    </row>
    <row r="2572" spans="1:12" x14ac:dyDescent="0.25">
      <c r="A2572" t="s">
        <v>578</v>
      </c>
      <c r="B2572" t="s">
        <v>4196</v>
      </c>
      <c r="C2572" s="1">
        <v>45837</v>
      </c>
      <c r="D2572" s="9">
        <f t="shared" si="80"/>
        <v>1</v>
      </c>
      <c r="E2572">
        <v>30</v>
      </c>
      <c r="F2572" s="1" t="str">
        <f t="shared" si="81"/>
        <v/>
      </c>
      <c r="G2572" s="1" t="str">
        <f>IF(TableRefills3[[#This Row],[prev_refill_days]]="","",TableRefills3[[#This Row],[prev_refill_days]]+TableRefills3[[#This Row],[quantity_days]])</f>
        <v/>
      </c>
      <c r="H2572" t="str">
        <f>IF(TableRefills3[[#This Row],[prev_refill_end]]="","",TableRefills3[[#This Row],[refill_date]]-TableRefills3[[#This Row],[prev_refill_end]])</f>
        <v/>
      </c>
      <c r="I2572">
        <f>IF(TableRefills3[[#This Row],[gap_days]]="",0,IF(TableRefills3[[#This Row],[gap_days]]&gt;30,1,0))</f>
        <v>0</v>
      </c>
      <c r="J2572">
        <f>_xlfn.MAXIFS(TableRefills3[discountinuation_flag], TableRefills3[patient_id], A2572)</f>
        <v>0</v>
      </c>
      <c r="K2572" s="1">
        <f>_xlfn.MINIFS(C:C,A:A,TableRefills3[[#This Row],[patient_id]])</f>
        <v>45837</v>
      </c>
      <c r="L2572" s="1">
        <f>TableRefills3[[#This Row],[refill_date]]+TableRefills3[[#This Row],[quantity_days]]</f>
        <v>45867</v>
      </c>
    </row>
    <row r="2573" spans="1:12" x14ac:dyDescent="0.25">
      <c r="A2573" t="s">
        <v>578</v>
      </c>
      <c r="B2573" t="s">
        <v>4196</v>
      </c>
      <c r="C2573" s="1">
        <v>45866</v>
      </c>
      <c r="D2573" s="9">
        <f t="shared" si="80"/>
        <v>2</v>
      </c>
      <c r="E2573">
        <v>30</v>
      </c>
      <c r="F2573" s="1">
        <f t="shared" si="81"/>
        <v>45837</v>
      </c>
      <c r="G2573" s="1">
        <f>IF(TableRefills3[[#This Row],[prev_refill_days]]="","",TableRefills3[[#This Row],[prev_refill_days]]+TableRefills3[[#This Row],[quantity_days]])</f>
        <v>45867</v>
      </c>
      <c r="H2573">
        <f>IF(TableRefills3[[#This Row],[prev_refill_end]]="","",TableRefills3[[#This Row],[refill_date]]-TableRefills3[[#This Row],[prev_refill_end]])</f>
        <v>-1</v>
      </c>
      <c r="I2573">
        <f>IF(TableRefills3[[#This Row],[gap_days]]="",0,IF(TableRefills3[[#This Row],[gap_days]]&gt;30,1,0))</f>
        <v>0</v>
      </c>
      <c r="J2573">
        <f>_xlfn.MAXIFS(TableRefills3[discountinuation_flag], TableRefills3[patient_id], A2573)</f>
        <v>0</v>
      </c>
      <c r="K2573" s="1">
        <f>_xlfn.MINIFS(C:C,A:A,TableRefills3[[#This Row],[patient_id]])</f>
        <v>45837</v>
      </c>
      <c r="L2573" s="1">
        <f>TableRefills3[[#This Row],[refill_date]]+TableRefills3[[#This Row],[quantity_days]]</f>
        <v>45896</v>
      </c>
    </row>
    <row r="2574" spans="1:12" x14ac:dyDescent="0.25">
      <c r="A2574" t="s">
        <v>578</v>
      </c>
      <c r="B2574" t="s">
        <v>4196</v>
      </c>
      <c r="C2574" s="1">
        <v>45894</v>
      </c>
      <c r="D2574" s="9">
        <f t="shared" si="80"/>
        <v>3</v>
      </c>
      <c r="E2574">
        <v>30</v>
      </c>
      <c r="F2574" s="1">
        <f t="shared" si="81"/>
        <v>45866</v>
      </c>
      <c r="G2574" s="1">
        <f>IF(TableRefills3[[#This Row],[prev_refill_days]]="","",TableRefills3[[#This Row],[prev_refill_days]]+TableRefills3[[#This Row],[quantity_days]])</f>
        <v>45896</v>
      </c>
      <c r="H2574">
        <f>IF(TableRefills3[[#This Row],[prev_refill_end]]="","",TableRefills3[[#This Row],[refill_date]]-TableRefills3[[#This Row],[prev_refill_end]])</f>
        <v>-2</v>
      </c>
      <c r="I2574">
        <f>IF(TableRefills3[[#This Row],[gap_days]]="",0,IF(TableRefills3[[#This Row],[gap_days]]&gt;30,1,0))</f>
        <v>0</v>
      </c>
      <c r="J2574">
        <f>_xlfn.MAXIFS(TableRefills3[discountinuation_flag], TableRefills3[patient_id], A2574)</f>
        <v>0</v>
      </c>
      <c r="K2574" s="1">
        <f>_xlfn.MINIFS(C:C,A:A,TableRefills3[[#This Row],[patient_id]])</f>
        <v>45837</v>
      </c>
      <c r="L2574" s="1">
        <f>TableRefills3[[#This Row],[refill_date]]+TableRefills3[[#This Row],[quantity_days]]</f>
        <v>45924</v>
      </c>
    </row>
    <row r="2575" spans="1:12" x14ac:dyDescent="0.25">
      <c r="A2575" t="s">
        <v>578</v>
      </c>
      <c r="B2575" t="s">
        <v>4196</v>
      </c>
      <c r="C2575" s="1">
        <v>45923</v>
      </c>
      <c r="D2575" s="9">
        <f t="shared" si="80"/>
        <v>4</v>
      </c>
      <c r="E2575">
        <v>30</v>
      </c>
      <c r="F2575" s="1">
        <f t="shared" si="81"/>
        <v>45894</v>
      </c>
      <c r="G2575" s="1">
        <f>IF(TableRefills3[[#This Row],[prev_refill_days]]="","",TableRefills3[[#This Row],[prev_refill_days]]+TableRefills3[[#This Row],[quantity_days]])</f>
        <v>45924</v>
      </c>
      <c r="H2575">
        <f>IF(TableRefills3[[#This Row],[prev_refill_end]]="","",TableRefills3[[#This Row],[refill_date]]-TableRefills3[[#This Row],[prev_refill_end]])</f>
        <v>-1</v>
      </c>
      <c r="I2575">
        <f>IF(TableRefills3[[#This Row],[gap_days]]="",0,IF(TableRefills3[[#This Row],[gap_days]]&gt;30,1,0))</f>
        <v>0</v>
      </c>
      <c r="J2575">
        <f>_xlfn.MAXIFS(TableRefills3[discountinuation_flag], TableRefills3[patient_id], A2575)</f>
        <v>0</v>
      </c>
      <c r="K2575" s="1">
        <f>_xlfn.MINIFS(C:C,A:A,TableRefills3[[#This Row],[patient_id]])</f>
        <v>45837</v>
      </c>
      <c r="L2575" s="1">
        <f>TableRefills3[[#This Row],[refill_date]]+TableRefills3[[#This Row],[quantity_days]]</f>
        <v>45953</v>
      </c>
    </row>
    <row r="2576" spans="1:12" x14ac:dyDescent="0.25">
      <c r="A2576" t="s">
        <v>579</v>
      </c>
      <c r="B2576" t="s">
        <v>4201</v>
      </c>
      <c r="C2576" s="1">
        <v>45721</v>
      </c>
      <c r="D2576" s="9">
        <f t="shared" si="80"/>
        <v>1</v>
      </c>
      <c r="E2576">
        <v>21</v>
      </c>
      <c r="F2576" s="1" t="str">
        <f t="shared" si="81"/>
        <v/>
      </c>
      <c r="G2576" s="1" t="str">
        <f>IF(TableRefills3[[#This Row],[prev_refill_days]]="","",TableRefills3[[#This Row],[prev_refill_days]]+TableRefills3[[#This Row],[quantity_days]])</f>
        <v/>
      </c>
      <c r="H2576" t="str">
        <f>IF(TableRefills3[[#This Row],[prev_refill_end]]="","",TableRefills3[[#This Row],[refill_date]]-TableRefills3[[#This Row],[prev_refill_end]])</f>
        <v/>
      </c>
      <c r="I2576">
        <f>IF(TableRefills3[[#This Row],[gap_days]]="",0,IF(TableRefills3[[#This Row],[gap_days]]&gt;30,1,0))</f>
        <v>0</v>
      </c>
      <c r="J2576">
        <f>_xlfn.MAXIFS(TableRefills3[discountinuation_flag], TableRefills3[patient_id], A2576)</f>
        <v>0</v>
      </c>
      <c r="K2576" s="1">
        <f>_xlfn.MINIFS(C:C,A:A,TableRefills3[[#This Row],[patient_id]])</f>
        <v>45721</v>
      </c>
      <c r="L2576" s="1">
        <f>TableRefills3[[#This Row],[refill_date]]+TableRefills3[[#This Row],[quantity_days]]</f>
        <v>45742</v>
      </c>
    </row>
    <row r="2577" spans="1:12" x14ac:dyDescent="0.25">
      <c r="A2577" t="s">
        <v>579</v>
      </c>
      <c r="B2577" t="s">
        <v>4201</v>
      </c>
      <c r="C2577" s="1">
        <v>45741</v>
      </c>
      <c r="D2577" s="9">
        <f t="shared" si="80"/>
        <v>2</v>
      </c>
      <c r="E2577">
        <v>21</v>
      </c>
      <c r="F2577" s="1">
        <f t="shared" si="81"/>
        <v>45721</v>
      </c>
      <c r="G2577" s="1">
        <f>IF(TableRefills3[[#This Row],[prev_refill_days]]="","",TableRefills3[[#This Row],[prev_refill_days]]+TableRefills3[[#This Row],[quantity_days]])</f>
        <v>45742</v>
      </c>
      <c r="H2577">
        <f>IF(TableRefills3[[#This Row],[prev_refill_end]]="","",TableRefills3[[#This Row],[refill_date]]-TableRefills3[[#This Row],[prev_refill_end]])</f>
        <v>-1</v>
      </c>
      <c r="I2577">
        <f>IF(TableRefills3[[#This Row],[gap_days]]="",0,IF(TableRefills3[[#This Row],[gap_days]]&gt;30,1,0))</f>
        <v>0</v>
      </c>
      <c r="J2577">
        <f>_xlfn.MAXIFS(TableRefills3[discountinuation_flag], TableRefills3[patient_id], A2577)</f>
        <v>0</v>
      </c>
      <c r="K2577" s="1">
        <f>_xlfn.MINIFS(C:C,A:A,TableRefills3[[#This Row],[patient_id]])</f>
        <v>45721</v>
      </c>
      <c r="L2577" s="1">
        <f>TableRefills3[[#This Row],[refill_date]]+TableRefills3[[#This Row],[quantity_days]]</f>
        <v>45762</v>
      </c>
    </row>
    <row r="2578" spans="1:12" x14ac:dyDescent="0.25">
      <c r="A2578" t="s">
        <v>579</v>
      </c>
      <c r="B2578" t="s">
        <v>4201</v>
      </c>
      <c r="C2578" s="1">
        <v>45760</v>
      </c>
      <c r="D2578" s="9">
        <f t="shared" si="80"/>
        <v>3</v>
      </c>
      <c r="E2578">
        <v>21</v>
      </c>
      <c r="F2578" s="1">
        <f t="shared" si="81"/>
        <v>45741</v>
      </c>
      <c r="G2578" s="1">
        <f>IF(TableRefills3[[#This Row],[prev_refill_days]]="","",TableRefills3[[#This Row],[prev_refill_days]]+TableRefills3[[#This Row],[quantity_days]])</f>
        <v>45762</v>
      </c>
      <c r="H2578">
        <f>IF(TableRefills3[[#This Row],[prev_refill_end]]="","",TableRefills3[[#This Row],[refill_date]]-TableRefills3[[#This Row],[prev_refill_end]])</f>
        <v>-2</v>
      </c>
      <c r="I2578">
        <f>IF(TableRefills3[[#This Row],[gap_days]]="",0,IF(TableRefills3[[#This Row],[gap_days]]&gt;30,1,0))</f>
        <v>0</v>
      </c>
      <c r="J2578">
        <f>_xlfn.MAXIFS(TableRefills3[discountinuation_flag], TableRefills3[patient_id], A2578)</f>
        <v>0</v>
      </c>
      <c r="K2578" s="1">
        <f>_xlfn.MINIFS(C:C,A:A,TableRefills3[[#This Row],[patient_id]])</f>
        <v>45721</v>
      </c>
      <c r="L2578" s="1">
        <f>TableRefills3[[#This Row],[refill_date]]+TableRefills3[[#This Row],[quantity_days]]</f>
        <v>45781</v>
      </c>
    </row>
    <row r="2579" spans="1:12" x14ac:dyDescent="0.25">
      <c r="A2579" t="s">
        <v>579</v>
      </c>
      <c r="B2579" t="s">
        <v>4201</v>
      </c>
      <c r="C2579" s="1">
        <v>45778</v>
      </c>
      <c r="D2579" s="9">
        <f t="shared" si="80"/>
        <v>4</v>
      </c>
      <c r="E2579">
        <v>21</v>
      </c>
      <c r="F2579" s="1">
        <f t="shared" si="81"/>
        <v>45760</v>
      </c>
      <c r="G2579" s="1">
        <f>IF(TableRefills3[[#This Row],[prev_refill_days]]="","",TableRefills3[[#This Row],[prev_refill_days]]+TableRefills3[[#This Row],[quantity_days]])</f>
        <v>45781</v>
      </c>
      <c r="H2579">
        <f>IF(TableRefills3[[#This Row],[prev_refill_end]]="","",TableRefills3[[#This Row],[refill_date]]-TableRefills3[[#This Row],[prev_refill_end]])</f>
        <v>-3</v>
      </c>
      <c r="I2579">
        <f>IF(TableRefills3[[#This Row],[gap_days]]="",0,IF(TableRefills3[[#This Row],[gap_days]]&gt;30,1,0))</f>
        <v>0</v>
      </c>
      <c r="J2579">
        <f>_xlfn.MAXIFS(TableRefills3[discountinuation_flag], TableRefills3[patient_id], A2579)</f>
        <v>0</v>
      </c>
      <c r="K2579" s="1">
        <f>_xlfn.MINIFS(C:C,A:A,TableRefills3[[#This Row],[patient_id]])</f>
        <v>45721</v>
      </c>
      <c r="L2579" s="1">
        <f>TableRefills3[[#This Row],[refill_date]]+TableRefills3[[#This Row],[quantity_days]]</f>
        <v>45799</v>
      </c>
    </row>
    <row r="2580" spans="1:12" x14ac:dyDescent="0.25">
      <c r="A2580" t="s">
        <v>579</v>
      </c>
      <c r="B2580" t="s">
        <v>4201</v>
      </c>
      <c r="C2580" s="1">
        <v>45801</v>
      </c>
      <c r="D2580" s="9">
        <f t="shared" si="80"/>
        <v>5</v>
      </c>
      <c r="E2580">
        <v>21</v>
      </c>
      <c r="F2580" s="1">
        <f t="shared" si="81"/>
        <v>45778</v>
      </c>
      <c r="G2580" s="1">
        <f>IF(TableRefills3[[#This Row],[prev_refill_days]]="","",TableRefills3[[#This Row],[prev_refill_days]]+TableRefills3[[#This Row],[quantity_days]])</f>
        <v>45799</v>
      </c>
      <c r="H2580">
        <f>IF(TableRefills3[[#This Row],[prev_refill_end]]="","",TableRefills3[[#This Row],[refill_date]]-TableRefills3[[#This Row],[prev_refill_end]])</f>
        <v>2</v>
      </c>
      <c r="I2580">
        <f>IF(TableRefills3[[#This Row],[gap_days]]="",0,IF(TableRefills3[[#This Row],[gap_days]]&gt;30,1,0))</f>
        <v>0</v>
      </c>
      <c r="J2580">
        <f>_xlfn.MAXIFS(TableRefills3[discountinuation_flag], TableRefills3[patient_id], A2580)</f>
        <v>0</v>
      </c>
      <c r="K2580" s="1">
        <f>_xlfn.MINIFS(C:C,A:A,TableRefills3[[#This Row],[patient_id]])</f>
        <v>45721</v>
      </c>
      <c r="L2580" s="1">
        <f>TableRefills3[[#This Row],[refill_date]]+TableRefills3[[#This Row],[quantity_days]]</f>
        <v>45822</v>
      </c>
    </row>
    <row r="2581" spans="1:12" x14ac:dyDescent="0.25">
      <c r="A2581" t="s">
        <v>579</v>
      </c>
      <c r="B2581" t="s">
        <v>4201</v>
      </c>
      <c r="C2581" s="1">
        <v>45823</v>
      </c>
      <c r="D2581" s="9">
        <f t="shared" si="80"/>
        <v>6</v>
      </c>
      <c r="E2581">
        <v>21</v>
      </c>
      <c r="F2581" s="1">
        <f t="shared" si="81"/>
        <v>45801</v>
      </c>
      <c r="G2581" s="1">
        <f>IF(TableRefills3[[#This Row],[prev_refill_days]]="","",TableRefills3[[#This Row],[prev_refill_days]]+TableRefills3[[#This Row],[quantity_days]])</f>
        <v>45822</v>
      </c>
      <c r="H2581">
        <f>IF(TableRefills3[[#This Row],[prev_refill_end]]="","",TableRefills3[[#This Row],[refill_date]]-TableRefills3[[#This Row],[prev_refill_end]])</f>
        <v>1</v>
      </c>
      <c r="I2581">
        <f>IF(TableRefills3[[#This Row],[gap_days]]="",0,IF(TableRefills3[[#This Row],[gap_days]]&gt;30,1,0))</f>
        <v>0</v>
      </c>
      <c r="J2581">
        <f>_xlfn.MAXIFS(TableRefills3[discountinuation_flag], TableRefills3[patient_id], A2581)</f>
        <v>0</v>
      </c>
      <c r="K2581" s="1">
        <f>_xlfn.MINIFS(C:C,A:A,TableRefills3[[#This Row],[patient_id]])</f>
        <v>45721</v>
      </c>
      <c r="L2581" s="1">
        <f>TableRefills3[[#This Row],[refill_date]]+TableRefills3[[#This Row],[quantity_days]]</f>
        <v>45844</v>
      </c>
    </row>
    <row r="2582" spans="1:12" x14ac:dyDescent="0.25">
      <c r="A2582" t="s">
        <v>580</v>
      </c>
      <c r="B2582" t="s">
        <v>4208</v>
      </c>
      <c r="C2582" s="1">
        <v>45681</v>
      </c>
      <c r="D2582" s="9">
        <f t="shared" si="80"/>
        <v>1</v>
      </c>
      <c r="E2582">
        <v>30</v>
      </c>
      <c r="F2582" s="1" t="str">
        <f t="shared" si="81"/>
        <v/>
      </c>
      <c r="G2582" s="1" t="str">
        <f>IF(TableRefills3[[#This Row],[prev_refill_days]]="","",TableRefills3[[#This Row],[prev_refill_days]]+TableRefills3[[#This Row],[quantity_days]])</f>
        <v/>
      </c>
      <c r="H2582" t="str">
        <f>IF(TableRefills3[[#This Row],[prev_refill_end]]="","",TableRefills3[[#This Row],[refill_date]]-TableRefills3[[#This Row],[prev_refill_end]])</f>
        <v/>
      </c>
      <c r="I2582">
        <f>IF(TableRefills3[[#This Row],[gap_days]]="",0,IF(TableRefills3[[#This Row],[gap_days]]&gt;30,1,0))</f>
        <v>0</v>
      </c>
      <c r="J2582">
        <f>_xlfn.MAXIFS(TableRefills3[discountinuation_flag], TableRefills3[patient_id], A2582)</f>
        <v>0</v>
      </c>
      <c r="K2582" s="1">
        <f>_xlfn.MINIFS(C:C,A:A,TableRefills3[[#This Row],[patient_id]])</f>
        <v>45681</v>
      </c>
      <c r="L2582" s="1">
        <f>TableRefills3[[#This Row],[refill_date]]+TableRefills3[[#This Row],[quantity_days]]</f>
        <v>45711</v>
      </c>
    </row>
    <row r="2583" spans="1:12" x14ac:dyDescent="0.25">
      <c r="A2583" t="s">
        <v>580</v>
      </c>
      <c r="B2583" t="s">
        <v>4208</v>
      </c>
      <c r="C2583" s="1">
        <v>45714</v>
      </c>
      <c r="D2583" s="9">
        <f t="shared" si="80"/>
        <v>2</v>
      </c>
      <c r="E2583">
        <v>30</v>
      </c>
      <c r="F2583" s="1">
        <f t="shared" si="81"/>
        <v>45681</v>
      </c>
      <c r="G2583" s="1">
        <f>IF(TableRefills3[[#This Row],[prev_refill_days]]="","",TableRefills3[[#This Row],[prev_refill_days]]+TableRefills3[[#This Row],[quantity_days]])</f>
        <v>45711</v>
      </c>
      <c r="H2583">
        <f>IF(TableRefills3[[#This Row],[prev_refill_end]]="","",TableRefills3[[#This Row],[refill_date]]-TableRefills3[[#This Row],[prev_refill_end]])</f>
        <v>3</v>
      </c>
      <c r="I2583">
        <f>IF(TableRefills3[[#This Row],[gap_days]]="",0,IF(TableRefills3[[#This Row],[gap_days]]&gt;30,1,0))</f>
        <v>0</v>
      </c>
      <c r="J2583">
        <f>_xlfn.MAXIFS(TableRefills3[discountinuation_flag], TableRefills3[patient_id], A2583)</f>
        <v>0</v>
      </c>
      <c r="K2583" s="1">
        <f>_xlfn.MINIFS(C:C,A:A,TableRefills3[[#This Row],[patient_id]])</f>
        <v>45681</v>
      </c>
      <c r="L2583" s="1">
        <f>TableRefills3[[#This Row],[refill_date]]+TableRefills3[[#This Row],[quantity_days]]</f>
        <v>45744</v>
      </c>
    </row>
    <row r="2584" spans="1:12" x14ac:dyDescent="0.25">
      <c r="A2584" t="s">
        <v>580</v>
      </c>
      <c r="B2584" t="s">
        <v>4208</v>
      </c>
      <c r="C2584" s="1">
        <v>45744</v>
      </c>
      <c r="D2584" s="9">
        <f t="shared" si="80"/>
        <v>3</v>
      </c>
      <c r="E2584">
        <v>30</v>
      </c>
      <c r="F2584" s="1">
        <f t="shared" si="81"/>
        <v>45714</v>
      </c>
      <c r="G2584" s="1">
        <f>IF(TableRefills3[[#This Row],[prev_refill_days]]="","",TableRefills3[[#This Row],[prev_refill_days]]+TableRefills3[[#This Row],[quantity_days]])</f>
        <v>45744</v>
      </c>
      <c r="H2584">
        <f>IF(TableRefills3[[#This Row],[prev_refill_end]]="","",TableRefills3[[#This Row],[refill_date]]-TableRefills3[[#This Row],[prev_refill_end]])</f>
        <v>0</v>
      </c>
      <c r="I2584">
        <f>IF(TableRefills3[[#This Row],[gap_days]]="",0,IF(TableRefills3[[#This Row],[gap_days]]&gt;30,1,0))</f>
        <v>0</v>
      </c>
      <c r="J2584">
        <f>_xlfn.MAXIFS(TableRefills3[discountinuation_flag], TableRefills3[patient_id], A2584)</f>
        <v>0</v>
      </c>
      <c r="K2584" s="1">
        <f>_xlfn.MINIFS(C:C,A:A,TableRefills3[[#This Row],[patient_id]])</f>
        <v>45681</v>
      </c>
      <c r="L2584" s="1">
        <f>TableRefills3[[#This Row],[refill_date]]+TableRefills3[[#This Row],[quantity_days]]</f>
        <v>45774</v>
      </c>
    </row>
    <row r="2585" spans="1:12" x14ac:dyDescent="0.25">
      <c r="A2585" t="s">
        <v>581</v>
      </c>
      <c r="B2585" t="s">
        <v>4212</v>
      </c>
      <c r="C2585" s="1">
        <v>45830</v>
      </c>
      <c r="D2585" s="9">
        <f t="shared" si="80"/>
        <v>1</v>
      </c>
      <c r="E2585">
        <v>21</v>
      </c>
      <c r="F2585" s="1" t="str">
        <f t="shared" si="81"/>
        <v/>
      </c>
      <c r="G2585" s="1" t="str">
        <f>IF(TableRefills3[[#This Row],[prev_refill_days]]="","",TableRefills3[[#This Row],[prev_refill_days]]+TableRefills3[[#This Row],[quantity_days]])</f>
        <v/>
      </c>
      <c r="H2585" t="str">
        <f>IF(TableRefills3[[#This Row],[prev_refill_end]]="","",TableRefills3[[#This Row],[refill_date]]-TableRefills3[[#This Row],[prev_refill_end]])</f>
        <v/>
      </c>
      <c r="I2585">
        <f>IF(TableRefills3[[#This Row],[gap_days]]="",0,IF(TableRefills3[[#This Row],[gap_days]]&gt;30,1,0))</f>
        <v>0</v>
      </c>
      <c r="J2585">
        <f>_xlfn.MAXIFS(TableRefills3[discountinuation_flag], TableRefills3[patient_id], A2585)</f>
        <v>0</v>
      </c>
      <c r="K2585" s="1">
        <f>_xlfn.MINIFS(C:C,A:A,TableRefills3[[#This Row],[patient_id]])</f>
        <v>45830</v>
      </c>
      <c r="L2585" s="1">
        <f>TableRefills3[[#This Row],[refill_date]]+TableRefills3[[#This Row],[quantity_days]]</f>
        <v>45851</v>
      </c>
    </row>
    <row r="2586" spans="1:12" x14ac:dyDescent="0.25">
      <c r="A2586" t="s">
        <v>581</v>
      </c>
      <c r="B2586" t="s">
        <v>4212</v>
      </c>
      <c r="C2586" s="1">
        <v>45852</v>
      </c>
      <c r="D2586" s="9">
        <f t="shared" si="80"/>
        <v>2</v>
      </c>
      <c r="E2586">
        <v>21</v>
      </c>
      <c r="F2586" s="1">
        <f t="shared" si="81"/>
        <v>45830</v>
      </c>
      <c r="G2586" s="1">
        <f>IF(TableRefills3[[#This Row],[prev_refill_days]]="","",TableRefills3[[#This Row],[prev_refill_days]]+TableRefills3[[#This Row],[quantity_days]])</f>
        <v>45851</v>
      </c>
      <c r="H2586">
        <f>IF(TableRefills3[[#This Row],[prev_refill_end]]="","",TableRefills3[[#This Row],[refill_date]]-TableRefills3[[#This Row],[prev_refill_end]])</f>
        <v>1</v>
      </c>
      <c r="I2586">
        <f>IF(TableRefills3[[#This Row],[gap_days]]="",0,IF(TableRefills3[[#This Row],[gap_days]]&gt;30,1,0))</f>
        <v>0</v>
      </c>
      <c r="J2586">
        <f>_xlfn.MAXIFS(TableRefills3[discountinuation_flag], TableRefills3[patient_id], A2586)</f>
        <v>0</v>
      </c>
      <c r="K2586" s="1">
        <f>_xlfn.MINIFS(C:C,A:A,TableRefills3[[#This Row],[patient_id]])</f>
        <v>45830</v>
      </c>
      <c r="L2586" s="1">
        <f>TableRefills3[[#This Row],[refill_date]]+TableRefills3[[#This Row],[quantity_days]]</f>
        <v>45873</v>
      </c>
    </row>
    <row r="2587" spans="1:12" x14ac:dyDescent="0.25">
      <c r="A2587" t="s">
        <v>581</v>
      </c>
      <c r="B2587" t="s">
        <v>4212</v>
      </c>
      <c r="C2587" s="1">
        <v>45871</v>
      </c>
      <c r="D2587" s="9">
        <f t="shared" si="80"/>
        <v>3</v>
      </c>
      <c r="E2587">
        <v>21</v>
      </c>
      <c r="F2587" s="1">
        <f t="shared" si="81"/>
        <v>45852</v>
      </c>
      <c r="G2587" s="1">
        <f>IF(TableRefills3[[#This Row],[prev_refill_days]]="","",TableRefills3[[#This Row],[prev_refill_days]]+TableRefills3[[#This Row],[quantity_days]])</f>
        <v>45873</v>
      </c>
      <c r="H2587">
        <f>IF(TableRefills3[[#This Row],[prev_refill_end]]="","",TableRefills3[[#This Row],[refill_date]]-TableRefills3[[#This Row],[prev_refill_end]])</f>
        <v>-2</v>
      </c>
      <c r="I2587">
        <f>IF(TableRefills3[[#This Row],[gap_days]]="",0,IF(TableRefills3[[#This Row],[gap_days]]&gt;30,1,0))</f>
        <v>0</v>
      </c>
      <c r="J2587">
        <f>_xlfn.MAXIFS(TableRefills3[discountinuation_flag], TableRefills3[patient_id], A2587)</f>
        <v>0</v>
      </c>
      <c r="K2587" s="1">
        <f>_xlfn.MINIFS(C:C,A:A,TableRefills3[[#This Row],[patient_id]])</f>
        <v>45830</v>
      </c>
      <c r="L2587" s="1">
        <f>TableRefills3[[#This Row],[refill_date]]+TableRefills3[[#This Row],[quantity_days]]</f>
        <v>45892</v>
      </c>
    </row>
    <row r="2588" spans="1:12" x14ac:dyDescent="0.25">
      <c r="A2588" t="s">
        <v>581</v>
      </c>
      <c r="B2588" t="s">
        <v>4212</v>
      </c>
      <c r="C2588" s="1">
        <v>45895</v>
      </c>
      <c r="D2588" s="9">
        <f t="shared" si="80"/>
        <v>4</v>
      </c>
      <c r="E2588">
        <v>21</v>
      </c>
      <c r="F2588" s="1">
        <f t="shared" si="81"/>
        <v>45871</v>
      </c>
      <c r="G2588" s="1">
        <f>IF(TableRefills3[[#This Row],[prev_refill_days]]="","",TableRefills3[[#This Row],[prev_refill_days]]+TableRefills3[[#This Row],[quantity_days]])</f>
        <v>45892</v>
      </c>
      <c r="H2588">
        <f>IF(TableRefills3[[#This Row],[prev_refill_end]]="","",TableRefills3[[#This Row],[refill_date]]-TableRefills3[[#This Row],[prev_refill_end]])</f>
        <v>3</v>
      </c>
      <c r="I2588">
        <f>IF(TableRefills3[[#This Row],[gap_days]]="",0,IF(TableRefills3[[#This Row],[gap_days]]&gt;30,1,0))</f>
        <v>0</v>
      </c>
      <c r="J2588">
        <f>_xlfn.MAXIFS(TableRefills3[discountinuation_flag], TableRefills3[patient_id], A2588)</f>
        <v>0</v>
      </c>
      <c r="K2588" s="1">
        <f>_xlfn.MINIFS(C:C,A:A,TableRefills3[[#This Row],[patient_id]])</f>
        <v>45830</v>
      </c>
      <c r="L2588" s="1">
        <f>TableRefills3[[#This Row],[refill_date]]+TableRefills3[[#This Row],[quantity_days]]</f>
        <v>45916</v>
      </c>
    </row>
    <row r="2589" spans="1:12" x14ac:dyDescent="0.25">
      <c r="A2589" t="s">
        <v>581</v>
      </c>
      <c r="B2589" t="s">
        <v>4212</v>
      </c>
      <c r="C2589" s="1">
        <v>45913</v>
      </c>
      <c r="D2589" s="9">
        <f t="shared" si="80"/>
        <v>5</v>
      </c>
      <c r="E2589">
        <v>21</v>
      </c>
      <c r="F2589" s="1">
        <f t="shared" si="81"/>
        <v>45895</v>
      </c>
      <c r="G2589" s="1">
        <f>IF(TableRefills3[[#This Row],[prev_refill_days]]="","",TableRefills3[[#This Row],[prev_refill_days]]+TableRefills3[[#This Row],[quantity_days]])</f>
        <v>45916</v>
      </c>
      <c r="H2589">
        <f>IF(TableRefills3[[#This Row],[prev_refill_end]]="","",TableRefills3[[#This Row],[refill_date]]-TableRefills3[[#This Row],[prev_refill_end]])</f>
        <v>-3</v>
      </c>
      <c r="I2589">
        <f>IF(TableRefills3[[#This Row],[gap_days]]="",0,IF(TableRefills3[[#This Row],[gap_days]]&gt;30,1,0))</f>
        <v>0</v>
      </c>
      <c r="J2589">
        <f>_xlfn.MAXIFS(TableRefills3[discountinuation_flag], TableRefills3[patient_id], A2589)</f>
        <v>0</v>
      </c>
      <c r="K2589" s="1">
        <f>_xlfn.MINIFS(C:C,A:A,TableRefills3[[#This Row],[patient_id]])</f>
        <v>45830</v>
      </c>
      <c r="L2589" s="1">
        <f>TableRefills3[[#This Row],[refill_date]]+TableRefills3[[#This Row],[quantity_days]]</f>
        <v>45934</v>
      </c>
    </row>
    <row r="2590" spans="1:12" x14ac:dyDescent="0.25">
      <c r="A2590" t="s">
        <v>582</v>
      </c>
      <c r="B2590" t="s">
        <v>4218</v>
      </c>
      <c r="C2590" s="1">
        <v>45677</v>
      </c>
      <c r="D2590" s="9">
        <f t="shared" si="80"/>
        <v>1</v>
      </c>
      <c r="E2590">
        <v>30</v>
      </c>
      <c r="F2590" s="1" t="str">
        <f t="shared" si="81"/>
        <v/>
      </c>
      <c r="G2590" s="1" t="str">
        <f>IF(TableRefills3[[#This Row],[prev_refill_days]]="","",TableRefills3[[#This Row],[prev_refill_days]]+TableRefills3[[#This Row],[quantity_days]])</f>
        <v/>
      </c>
      <c r="H2590" t="str">
        <f>IF(TableRefills3[[#This Row],[prev_refill_end]]="","",TableRefills3[[#This Row],[refill_date]]-TableRefills3[[#This Row],[prev_refill_end]])</f>
        <v/>
      </c>
      <c r="I2590">
        <f>IF(TableRefills3[[#This Row],[gap_days]]="",0,IF(TableRefills3[[#This Row],[gap_days]]&gt;30,1,0))</f>
        <v>0</v>
      </c>
      <c r="J2590">
        <f>_xlfn.MAXIFS(TableRefills3[discountinuation_flag], TableRefills3[patient_id], A2590)</f>
        <v>0</v>
      </c>
      <c r="K2590" s="1">
        <f>_xlfn.MINIFS(C:C,A:A,TableRefills3[[#This Row],[patient_id]])</f>
        <v>45677</v>
      </c>
      <c r="L2590" s="1">
        <f>TableRefills3[[#This Row],[refill_date]]+TableRefills3[[#This Row],[quantity_days]]</f>
        <v>45707</v>
      </c>
    </row>
    <row r="2591" spans="1:12" x14ac:dyDescent="0.25">
      <c r="A2591" t="s">
        <v>582</v>
      </c>
      <c r="B2591" t="s">
        <v>4218</v>
      </c>
      <c r="C2591" s="1">
        <v>45707</v>
      </c>
      <c r="D2591" s="9">
        <f t="shared" si="80"/>
        <v>2</v>
      </c>
      <c r="E2591">
        <v>30</v>
      </c>
      <c r="F2591" s="1">
        <f t="shared" si="81"/>
        <v>45677</v>
      </c>
      <c r="G2591" s="1">
        <f>IF(TableRefills3[[#This Row],[prev_refill_days]]="","",TableRefills3[[#This Row],[prev_refill_days]]+TableRefills3[[#This Row],[quantity_days]])</f>
        <v>45707</v>
      </c>
      <c r="H2591">
        <f>IF(TableRefills3[[#This Row],[prev_refill_end]]="","",TableRefills3[[#This Row],[refill_date]]-TableRefills3[[#This Row],[prev_refill_end]])</f>
        <v>0</v>
      </c>
      <c r="I2591">
        <f>IF(TableRefills3[[#This Row],[gap_days]]="",0,IF(TableRefills3[[#This Row],[gap_days]]&gt;30,1,0))</f>
        <v>0</v>
      </c>
      <c r="J2591">
        <f>_xlfn.MAXIFS(TableRefills3[discountinuation_flag], TableRefills3[patient_id], A2591)</f>
        <v>0</v>
      </c>
      <c r="K2591" s="1">
        <f>_xlfn.MINIFS(C:C,A:A,TableRefills3[[#This Row],[patient_id]])</f>
        <v>45677</v>
      </c>
      <c r="L2591" s="1">
        <f>TableRefills3[[#This Row],[refill_date]]+TableRefills3[[#This Row],[quantity_days]]</f>
        <v>45737</v>
      </c>
    </row>
    <row r="2592" spans="1:12" x14ac:dyDescent="0.25">
      <c r="A2592" t="s">
        <v>582</v>
      </c>
      <c r="B2592" t="s">
        <v>4218</v>
      </c>
      <c r="C2592" s="1">
        <v>45738</v>
      </c>
      <c r="D2592" s="9">
        <f t="shared" si="80"/>
        <v>3</v>
      </c>
      <c r="E2592">
        <v>30</v>
      </c>
      <c r="F2592" s="1">
        <f t="shared" si="81"/>
        <v>45707</v>
      </c>
      <c r="G2592" s="1">
        <f>IF(TableRefills3[[#This Row],[prev_refill_days]]="","",TableRefills3[[#This Row],[prev_refill_days]]+TableRefills3[[#This Row],[quantity_days]])</f>
        <v>45737</v>
      </c>
      <c r="H2592">
        <f>IF(TableRefills3[[#This Row],[prev_refill_end]]="","",TableRefills3[[#This Row],[refill_date]]-TableRefills3[[#This Row],[prev_refill_end]])</f>
        <v>1</v>
      </c>
      <c r="I2592">
        <f>IF(TableRefills3[[#This Row],[gap_days]]="",0,IF(TableRefills3[[#This Row],[gap_days]]&gt;30,1,0))</f>
        <v>0</v>
      </c>
      <c r="J2592">
        <f>_xlfn.MAXIFS(TableRefills3[discountinuation_flag], TableRefills3[patient_id], A2592)</f>
        <v>0</v>
      </c>
      <c r="K2592" s="1">
        <f>_xlfn.MINIFS(C:C,A:A,TableRefills3[[#This Row],[patient_id]])</f>
        <v>45677</v>
      </c>
      <c r="L2592" s="1">
        <f>TableRefills3[[#This Row],[refill_date]]+TableRefills3[[#This Row],[quantity_days]]</f>
        <v>45768</v>
      </c>
    </row>
    <row r="2593" spans="1:12" x14ac:dyDescent="0.25">
      <c r="A2593" t="s">
        <v>582</v>
      </c>
      <c r="B2593" t="s">
        <v>4218</v>
      </c>
      <c r="C2593" s="1">
        <v>45770</v>
      </c>
      <c r="D2593" s="9">
        <f t="shared" si="80"/>
        <v>4</v>
      </c>
      <c r="E2593">
        <v>30</v>
      </c>
      <c r="F2593" s="1">
        <f t="shared" si="81"/>
        <v>45738</v>
      </c>
      <c r="G2593" s="1">
        <f>IF(TableRefills3[[#This Row],[prev_refill_days]]="","",TableRefills3[[#This Row],[prev_refill_days]]+TableRefills3[[#This Row],[quantity_days]])</f>
        <v>45768</v>
      </c>
      <c r="H2593">
        <f>IF(TableRefills3[[#This Row],[prev_refill_end]]="","",TableRefills3[[#This Row],[refill_date]]-TableRefills3[[#This Row],[prev_refill_end]])</f>
        <v>2</v>
      </c>
      <c r="I2593">
        <f>IF(TableRefills3[[#This Row],[gap_days]]="",0,IF(TableRefills3[[#This Row],[gap_days]]&gt;30,1,0))</f>
        <v>0</v>
      </c>
      <c r="J2593">
        <f>_xlfn.MAXIFS(TableRefills3[discountinuation_flag], TableRefills3[patient_id], A2593)</f>
        <v>0</v>
      </c>
      <c r="K2593" s="1">
        <f>_xlfn.MINIFS(C:C,A:A,TableRefills3[[#This Row],[patient_id]])</f>
        <v>45677</v>
      </c>
      <c r="L2593" s="1">
        <f>TableRefills3[[#This Row],[refill_date]]+TableRefills3[[#This Row],[quantity_days]]</f>
        <v>45800</v>
      </c>
    </row>
    <row r="2594" spans="1:12" x14ac:dyDescent="0.25">
      <c r="A2594" t="s">
        <v>582</v>
      </c>
      <c r="B2594" t="s">
        <v>4218</v>
      </c>
      <c r="C2594" s="1">
        <v>45799</v>
      </c>
      <c r="D2594" s="9">
        <f t="shared" si="80"/>
        <v>5</v>
      </c>
      <c r="E2594">
        <v>30</v>
      </c>
      <c r="F2594" s="1">
        <f t="shared" si="81"/>
        <v>45770</v>
      </c>
      <c r="G2594" s="1">
        <f>IF(TableRefills3[[#This Row],[prev_refill_days]]="","",TableRefills3[[#This Row],[prev_refill_days]]+TableRefills3[[#This Row],[quantity_days]])</f>
        <v>45800</v>
      </c>
      <c r="H2594">
        <f>IF(TableRefills3[[#This Row],[prev_refill_end]]="","",TableRefills3[[#This Row],[refill_date]]-TableRefills3[[#This Row],[prev_refill_end]])</f>
        <v>-1</v>
      </c>
      <c r="I2594">
        <f>IF(TableRefills3[[#This Row],[gap_days]]="",0,IF(TableRefills3[[#This Row],[gap_days]]&gt;30,1,0))</f>
        <v>0</v>
      </c>
      <c r="J2594">
        <f>_xlfn.MAXIFS(TableRefills3[discountinuation_flag], TableRefills3[patient_id], A2594)</f>
        <v>0</v>
      </c>
      <c r="K2594" s="1">
        <f>_xlfn.MINIFS(C:C,A:A,TableRefills3[[#This Row],[patient_id]])</f>
        <v>45677</v>
      </c>
      <c r="L2594" s="1">
        <f>TableRefills3[[#This Row],[refill_date]]+TableRefills3[[#This Row],[quantity_days]]</f>
        <v>45829</v>
      </c>
    </row>
    <row r="2595" spans="1:12" x14ac:dyDescent="0.25">
      <c r="A2595" t="s">
        <v>583</v>
      </c>
      <c r="B2595" t="s">
        <v>4224</v>
      </c>
      <c r="C2595" s="1">
        <v>45703</v>
      </c>
      <c r="D2595" s="9">
        <f t="shared" si="80"/>
        <v>1</v>
      </c>
      <c r="E2595">
        <v>21</v>
      </c>
      <c r="F2595" s="1" t="str">
        <f t="shared" si="81"/>
        <v/>
      </c>
      <c r="G2595" s="1" t="str">
        <f>IF(TableRefills3[[#This Row],[prev_refill_days]]="","",TableRefills3[[#This Row],[prev_refill_days]]+TableRefills3[[#This Row],[quantity_days]])</f>
        <v/>
      </c>
      <c r="H2595" t="str">
        <f>IF(TableRefills3[[#This Row],[prev_refill_end]]="","",TableRefills3[[#This Row],[refill_date]]-TableRefills3[[#This Row],[prev_refill_end]])</f>
        <v/>
      </c>
      <c r="I2595">
        <f>IF(TableRefills3[[#This Row],[gap_days]]="",0,IF(TableRefills3[[#This Row],[gap_days]]&gt;30,1,0))</f>
        <v>0</v>
      </c>
      <c r="J2595">
        <f>_xlfn.MAXIFS(TableRefills3[discountinuation_flag], TableRefills3[patient_id], A2595)</f>
        <v>0</v>
      </c>
      <c r="K2595" s="1">
        <f>_xlfn.MINIFS(C:C,A:A,TableRefills3[[#This Row],[patient_id]])</f>
        <v>45703</v>
      </c>
      <c r="L2595" s="1">
        <f>TableRefills3[[#This Row],[refill_date]]+TableRefills3[[#This Row],[quantity_days]]</f>
        <v>45724</v>
      </c>
    </row>
    <row r="2596" spans="1:12" x14ac:dyDescent="0.25">
      <c r="A2596" t="s">
        <v>583</v>
      </c>
      <c r="B2596" t="s">
        <v>4224</v>
      </c>
      <c r="C2596" s="1">
        <v>45726</v>
      </c>
      <c r="D2596" s="9">
        <f t="shared" si="80"/>
        <v>2</v>
      </c>
      <c r="E2596">
        <v>21</v>
      </c>
      <c r="F2596" s="1">
        <f t="shared" si="81"/>
        <v>45703</v>
      </c>
      <c r="G2596" s="1">
        <f>IF(TableRefills3[[#This Row],[prev_refill_days]]="","",TableRefills3[[#This Row],[prev_refill_days]]+TableRefills3[[#This Row],[quantity_days]])</f>
        <v>45724</v>
      </c>
      <c r="H2596">
        <f>IF(TableRefills3[[#This Row],[prev_refill_end]]="","",TableRefills3[[#This Row],[refill_date]]-TableRefills3[[#This Row],[prev_refill_end]])</f>
        <v>2</v>
      </c>
      <c r="I2596">
        <f>IF(TableRefills3[[#This Row],[gap_days]]="",0,IF(TableRefills3[[#This Row],[gap_days]]&gt;30,1,0))</f>
        <v>0</v>
      </c>
      <c r="J2596">
        <f>_xlfn.MAXIFS(TableRefills3[discountinuation_flag], TableRefills3[patient_id], A2596)</f>
        <v>0</v>
      </c>
      <c r="K2596" s="1">
        <f>_xlfn.MINIFS(C:C,A:A,TableRefills3[[#This Row],[patient_id]])</f>
        <v>45703</v>
      </c>
      <c r="L2596" s="1">
        <f>TableRefills3[[#This Row],[refill_date]]+TableRefills3[[#This Row],[quantity_days]]</f>
        <v>45747</v>
      </c>
    </row>
    <row r="2597" spans="1:12" x14ac:dyDescent="0.25">
      <c r="A2597" t="s">
        <v>583</v>
      </c>
      <c r="B2597" t="s">
        <v>4224</v>
      </c>
      <c r="C2597" s="1">
        <v>45748</v>
      </c>
      <c r="D2597" s="9">
        <f t="shared" si="80"/>
        <v>3</v>
      </c>
      <c r="E2597">
        <v>21</v>
      </c>
      <c r="F2597" s="1">
        <f t="shared" si="81"/>
        <v>45726</v>
      </c>
      <c r="G2597" s="1">
        <f>IF(TableRefills3[[#This Row],[prev_refill_days]]="","",TableRefills3[[#This Row],[prev_refill_days]]+TableRefills3[[#This Row],[quantity_days]])</f>
        <v>45747</v>
      </c>
      <c r="H2597">
        <f>IF(TableRefills3[[#This Row],[prev_refill_end]]="","",TableRefills3[[#This Row],[refill_date]]-TableRefills3[[#This Row],[prev_refill_end]])</f>
        <v>1</v>
      </c>
      <c r="I2597">
        <f>IF(TableRefills3[[#This Row],[gap_days]]="",0,IF(TableRefills3[[#This Row],[gap_days]]&gt;30,1,0))</f>
        <v>0</v>
      </c>
      <c r="J2597">
        <f>_xlfn.MAXIFS(TableRefills3[discountinuation_flag], TableRefills3[patient_id], A2597)</f>
        <v>0</v>
      </c>
      <c r="K2597" s="1">
        <f>_xlfn.MINIFS(C:C,A:A,TableRefills3[[#This Row],[patient_id]])</f>
        <v>45703</v>
      </c>
      <c r="L2597" s="1">
        <f>TableRefills3[[#This Row],[refill_date]]+TableRefills3[[#This Row],[quantity_days]]</f>
        <v>45769</v>
      </c>
    </row>
    <row r="2598" spans="1:12" x14ac:dyDescent="0.25">
      <c r="A2598" t="s">
        <v>583</v>
      </c>
      <c r="B2598" t="s">
        <v>4224</v>
      </c>
      <c r="C2598" s="1">
        <v>45766</v>
      </c>
      <c r="D2598" s="9">
        <f t="shared" si="80"/>
        <v>4</v>
      </c>
      <c r="E2598">
        <v>21</v>
      </c>
      <c r="F2598" s="1">
        <f t="shared" si="81"/>
        <v>45748</v>
      </c>
      <c r="G2598" s="1">
        <f>IF(TableRefills3[[#This Row],[prev_refill_days]]="","",TableRefills3[[#This Row],[prev_refill_days]]+TableRefills3[[#This Row],[quantity_days]])</f>
        <v>45769</v>
      </c>
      <c r="H2598">
        <f>IF(TableRefills3[[#This Row],[prev_refill_end]]="","",TableRefills3[[#This Row],[refill_date]]-TableRefills3[[#This Row],[prev_refill_end]])</f>
        <v>-3</v>
      </c>
      <c r="I2598">
        <f>IF(TableRefills3[[#This Row],[gap_days]]="",0,IF(TableRefills3[[#This Row],[gap_days]]&gt;30,1,0))</f>
        <v>0</v>
      </c>
      <c r="J2598">
        <f>_xlfn.MAXIFS(TableRefills3[discountinuation_flag], TableRefills3[patient_id], A2598)</f>
        <v>0</v>
      </c>
      <c r="K2598" s="1">
        <f>_xlfn.MINIFS(C:C,A:A,TableRefills3[[#This Row],[patient_id]])</f>
        <v>45703</v>
      </c>
      <c r="L2598" s="1">
        <f>TableRefills3[[#This Row],[refill_date]]+TableRefills3[[#This Row],[quantity_days]]</f>
        <v>45787</v>
      </c>
    </row>
    <row r="2599" spans="1:12" x14ac:dyDescent="0.25">
      <c r="A2599" t="s">
        <v>583</v>
      </c>
      <c r="B2599" t="s">
        <v>4224</v>
      </c>
      <c r="C2599" s="1">
        <v>45789</v>
      </c>
      <c r="D2599" s="9">
        <f t="shared" si="80"/>
        <v>5</v>
      </c>
      <c r="E2599">
        <v>21</v>
      </c>
      <c r="F2599" s="1">
        <f t="shared" si="81"/>
        <v>45766</v>
      </c>
      <c r="G2599" s="1">
        <f>IF(TableRefills3[[#This Row],[prev_refill_days]]="","",TableRefills3[[#This Row],[prev_refill_days]]+TableRefills3[[#This Row],[quantity_days]])</f>
        <v>45787</v>
      </c>
      <c r="H2599">
        <f>IF(TableRefills3[[#This Row],[prev_refill_end]]="","",TableRefills3[[#This Row],[refill_date]]-TableRefills3[[#This Row],[prev_refill_end]])</f>
        <v>2</v>
      </c>
      <c r="I2599">
        <f>IF(TableRefills3[[#This Row],[gap_days]]="",0,IF(TableRefills3[[#This Row],[gap_days]]&gt;30,1,0))</f>
        <v>0</v>
      </c>
      <c r="J2599">
        <f>_xlfn.MAXIFS(TableRefills3[discountinuation_flag], TableRefills3[patient_id], A2599)</f>
        <v>0</v>
      </c>
      <c r="K2599" s="1">
        <f>_xlfn.MINIFS(C:C,A:A,TableRefills3[[#This Row],[patient_id]])</f>
        <v>45703</v>
      </c>
      <c r="L2599" s="1">
        <f>TableRefills3[[#This Row],[refill_date]]+TableRefills3[[#This Row],[quantity_days]]</f>
        <v>45810</v>
      </c>
    </row>
    <row r="2600" spans="1:12" x14ac:dyDescent="0.25">
      <c r="A2600" t="s">
        <v>584</v>
      </c>
      <c r="B2600" t="s">
        <v>4230</v>
      </c>
      <c r="C2600" s="1">
        <v>45738</v>
      </c>
      <c r="D2600" s="9">
        <f t="shared" si="80"/>
        <v>1</v>
      </c>
      <c r="E2600">
        <v>30</v>
      </c>
      <c r="F2600" s="1" t="str">
        <f t="shared" si="81"/>
        <v/>
      </c>
      <c r="G2600" s="1" t="str">
        <f>IF(TableRefills3[[#This Row],[prev_refill_days]]="","",TableRefills3[[#This Row],[prev_refill_days]]+TableRefills3[[#This Row],[quantity_days]])</f>
        <v/>
      </c>
      <c r="H2600" t="str">
        <f>IF(TableRefills3[[#This Row],[prev_refill_end]]="","",TableRefills3[[#This Row],[refill_date]]-TableRefills3[[#This Row],[prev_refill_end]])</f>
        <v/>
      </c>
      <c r="I2600">
        <f>IF(TableRefills3[[#This Row],[gap_days]]="",0,IF(TableRefills3[[#This Row],[gap_days]]&gt;30,1,0))</f>
        <v>0</v>
      </c>
      <c r="J2600">
        <f>_xlfn.MAXIFS(TableRefills3[discountinuation_flag], TableRefills3[patient_id], A2600)</f>
        <v>0</v>
      </c>
      <c r="K2600" s="1">
        <f>_xlfn.MINIFS(C:C,A:A,TableRefills3[[#This Row],[patient_id]])</f>
        <v>45738</v>
      </c>
      <c r="L2600" s="1">
        <f>TableRefills3[[#This Row],[refill_date]]+TableRefills3[[#This Row],[quantity_days]]</f>
        <v>45768</v>
      </c>
    </row>
    <row r="2601" spans="1:12" x14ac:dyDescent="0.25">
      <c r="A2601" t="s">
        <v>584</v>
      </c>
      <c r="B2601" t="s">
        <v>4230</v>
      </c>
      <c r="C2601" s="1">
        <v>45768</v>
      </c>
      <c r="D2601" s="9">
        <f t="shared" si="80"/>
        <v>2</v>
      </c>
      <c r="E2601">
        <v>30</v>
      </c>
      <c r="F2601" s="1">
        <f t="shared" si="81"/>
        <v>45738</v>
      </c>
      <c r="G2601" s="1">
        <f>IF(TableRefills3[[#This Row],[prev_refill_days]]="","",TableRefills3[[#This Row],[prev_refill_days]]+TableRefills3[[#This Row],[quantity_days]])</f>
        <v>45768</v>
      </c>
      <c r="H2601">
        <f>IF(TableRefills3[[#This Row],[prev_refill_end]]="","",TableRefills3[[#This Row],[refill_date]]-TableRefills3[[#This Row],[prev_refill_end]])</f>
        <v>0</v>
      </c>
      <c r="I2601">
        <f>IF(TableRefills3[[#This Row],[gap_days]]="",0,IF(TableRefills3[[#This Row],[gap_days]]&gt;30,1,0))</f>
        <v>0</v>
      </c>
      <c r="J2601">
        <f>_xlfn.MAXIFS(TableRefills3[discountinuation_flag], TableRefills3[patient_id], A2601)</f>
        <v>0</v>
      </c>
      <c r="K2601" s="1">
        <f>_xlfn.MINIFS(C:C,A:A,TableRefills3[[#This Row],[patient_id]])</f>
        <v>45738</v>
      </c>
      <c r="L2601" s="1">
        <f>TableRefills3[[#This Row],[refill_date]]+TableRefills3[[#This Row],[quantity_days]]</f>
        <v>45798</v>
      </c>
    </row>
    <row r="2602" spans="1:12" x14ac:dyDescent="0.25">
      <c r="A2602" t="s">
        <v>584</v>
      </c>
      <c r="B2602" t="s">
        <v>4230</v>
      </c>
      <c r="C2602" s="1">
        <v>45800</v>
      </c>
      <c r="D2602" s="9">
        <f t="shared" si="80"/>
        <v>3</v>
      </c>
      <c r="E2602">
        <v>30</v>
      </c>
      <c r="F2602" s="1">
        <f t="shared" si="81"/>
        <v>45768</v>
      </c>
      <c r="G2602" s="1">
        <f>IF(TableRefills3[[#This Row],[prev_refill_days]]="","",TableRefills3[[#This Row],[prev_refill_days]]+TableRefills3[[#This Row],[quantity_days]])</f>
        <v>45798</v>
      </c>
      <c r="H2602">
        <f>IF(TableRefills3[[#This Row],[prev_refill_end]]="","",TableRefills3[[#This Row],[refill_date]]-TableRefills3[[#This Row],[prev_refill_end]])</f>
        <v>2</v>
      </c>
      <c r="I2602">
        <f>IF(TableRefills3[[#This Row],[gap_days]]="",0,IF(TableRefills3[[#This Row],[gap_days]]&gt;30,1,0))</f>
        <v>0</v>
      </c>
      <c r="J2602">
        <f>_xlfn.MAXIFS(TableRefills3[discountinuation_flag], TableRefills3[patient_id], A2602)</f>
        <v>0</v>
      </c>
      <c r="K2602" s="1">
        <f>_xlfn.MINIFS(C:C,A:A,TableRefills3[[#This Row],[patient_id]])</f>
        <v>45738</v>
      </c>
      <c r="L2602" s="1">
        <f>TableRefills3[[#This Row],[refill_date]]+TableRefills3[[#This Row],[quantity_days]]</f>
        <v>45830</v>
      </c>
    </row>
    <row r="2603" spans="1:12" x14ac:dyDescent="0.25">
      <c r="A2603" t="s">
        <v>585</v>
      </c>
      <c r="B2603" t="s">
        <v>4234</v>
      </c>
      <c r="C2603" s="1">
        <v>45713</v>
      </c>
      <c r="D2603" s="9">
        <f t="shared" si="80"/>
        <v>1</v>
      </c>
      <c r="E2603">
        <v>28</v>
      </c>
      <c r="F2603" s="1" t="str">
        <f t="shared" si="81"/>
        <v/>
      </c>
      <c r="G2603" s="1" t="str">
        <f>IF(TableRefills3[[#This Row],[prev_refill_days]]="","",TableRefills3[[#This Row],[prev_refill_days]]+TableRefills3[[#This Row],[quantity_days]])</f>
        <v/>
      </c>
      <c r="H2603" t="str">
        <f>IF(TableRefills3[[#This Row],[prev_refill_end]]="","",TableRefills3[[#This Row],[refill_date]]-TableRefills3[[#This Row],[prev_refill_end]])</f>
        <v/>
      </c>
      <c r="I2603">
        <f>IF(TableRefills3[[#This Row],[gap_days]]="",0,IF(TableRefills3[[#This Row],[gap_days]]&gt;30,1,0))</f>
        <v>0</v>
      </c>
      <c r="J2603">
        <f>_xlfn.MAXIFS(TableRefills3[discountinuation_flag], TableRefills3[patient_id], A2603)</f>
        <v>0</v>
      </c>
      <c r="K2603" s="1">
        <f>_xlfn.MINIFS(C:C,A:A,TableRefills3[[#This Row],[patient_id]])</f>
        <v>45713</v>
      </c>
      <c r="L2603" s="1">
        <f>TableRefills3[[#This Row],[refill_date]]+TableRefills3[[#This Row],[quantity_days]]</f>
        <v>45741</v>
      </c>
    </row>
    <row r="2604" spans="1:12" x14ac:dyDescent="0.25">
      <c r="A2604" t="s">
        <v>585</v>
      </c>
      <c r="B2604" t="s">
        <v>4234</v>
      </c>
      <c r="C2604" s="1">
        <v>45742</v>
      </c>
      <c r="D2604" s="9">
        <f t="shared" si="80"/>
        <v>2</v>
      </c>
      <c r="E2604">
        <v>28</v>
      </c>
      <c r="F2604" s="1">
        <f t="shared" si="81"/>
        <v>45713</v>
      </c>
      <c r="G2604" s="1">
        <f>IF(TableRefills3[[#This Row],[prev_refill_days]]="","",TableRefills3[[#This Row],[prev_refill_days]]+TableRefills3[[#This Row],[quantity_days]])</f>
        <v>45741</v>
      </c>
      <c r="H2604">
        <f>IF(TableRefills3[[#This Row],[prev_refill_end]]="","",TableRefills3[[#This Row],[refill_date]]-TableRefills3[[#This Row],[prev_refill_end]])</f>
        <v>1</v>
      </c>
      <c r="I2604">
        <f>IF(TableRefills3[[#This Row],[gap_days]]="",0,IF(TableRefills3[[#This Row],[gap_days]]&gt;30,1,0))</f>
        <v>0</v>
      </c>
      <c r="J2604">
        <f>_xlfn.MAXIFS(TableRefills3[discountinuation_flag], TableRefills3[patient_id], A2604)</f>
        <v>0</v>
      </c>
      <c r="K2604" s="1">
        <f>_xlfn.MINIFS(C:C,A:A,TableRefills3[[#This Row],[patient_id]])</f>
        <v>45713</v>
      </c>
      <c r="L2604" s="1">
        <f>TableRefills3[[#This Row],[refill_date]]+TableRefills3[[#This Row],[quantity_days]]</f>
        <v>45770</v>
      </c>
    </row>
    <row r="2605" spans="1:12" x14ac:dyDescent="0.25">
      <c r="A2605" t="s">
        <v>585</v>
      </c>
      <c r="B2605" t="s">
        <v>4234</v>
      </c>
      <c r="C2605" s="1">
        <v>45769</v>
      </c>
      <c r="D2605" s="9">
        <f t="shared" si="80"/>
        <v>3</v>
      </c>
      <c r="E2605">
        <v>28</v>
      </c>
      <c r="F2605" s="1">
        <f t="shared" si="81"/>
        <v>45742</v>
      </c>
      <c r="G2605" s="1">
        <f>IF(TableRefills3[[#This Row],[prev_refill_days]]="","",TableRefills3[[#This Row],[prev_refill_days]]+TableRefills3[[#This Row],[quantity_days]])</f>
        <v>45770</v>
      </c>
      <c r="H2605">
        <f>IF(TableRefills3[[#This Row],[prev_refill_end]]="","",TableRefills3[[#This Row],[refill_date]]-TableRefills3[[#This Row],[prev_refill_end]])</f>
        <v>-1</v>
      </c>
      <c r="I2605">
        <f>IF(TableRefills3[[#This Row],[gap_days]]="",0,IF(TableRefills3[[#This Row],[gap_days]]&gt;30,1,0))</f>
        <v>0</v>
      </c>
      <c r="J2605">
        <f>_xlfn.MAXIFS(TableRefills3[discountinuation_flag], TableRefills3[patient_id], A2605)</f>
        <v>0</v>
      </c>
      <c r="K2605" s="1">
        <f>_xlfn.MINIFS(C:C,A:A,TableRefills3[[#This Row],[patient_id]])</f>
        <v>45713</v>
      </c>
      <c r="L2605" s="1">
        <f>TableRefills3[[#This Row],[refill_date]]+TableRefills3[[#This Row],[quantity_days]]</f>
        <v>45797</v>
      </c>
    </row>
    <row r="2606" spans="1:12" x14ac:dyDescent="0.25">
      <c r="A2606" t="s">
        <v>586</v>
      </c>
      <c r="B2606" t="s">
        <v>4238</v>
      </c>
      <c r="C2606" s="1">
        <v>45726</v>
      </c>
      <c r="D2606" s="9">
        <f t="shared" si="80"/>
        <v>1</v>
      </c>
      <c r="E2606">
        <v>21</v>
      </c>
      <c r="F2606" s="1" t="str">
        <f t="shared" si="81"/>
        <v/>
      </c>
      <c r="G2606" s="1" t="str">
        <f>IF(TableRefills3[[#This Row],[prev_refill_days]]="","",TableRefills3[[#This Row],[prev_refill_days]]+TableRefills3[[#This Row],[quantity_days]])</f>
        <v/>
      </c>
      <c r="H2606" t="str">
        <f>IF(TableRefills3[[#This Row],[prev_refill_end]]="","",TableRefills3[[#This Row],[refill_date]]-TableRefills3[[#This Row],[prev_refill_end]])</f>
        <v/>
      </c>
      <c r="I2606">
        <f>IF(TableRefills3[[#This Row],[gap_days]]="",0,IF(TableRefills3[[#This Row],[gap_days]]&gt;30,1,0))</f>
        <v>0</v>
      </c>
      <c r="J2606">
        <f>_xlfn.MAXIFS(TableRefills3[discountinuation_flag], TableRefills3[patient_id], A2606)</f>
        <v>0</v>
      </c>
      <c r="K2606" s="1">
        <f>_xlfn.MINIFS(C:C,A:A,TableRefills3[[#This Row],[patient_id]])</f>
        <v>45726</v>
      </c>
      <c r="L2606" s="1">
        <f>TableRefills3[[#This Row],[refill_date]]+TableRefills3[[#This Row],[quantity_days]]</f>
        <v>45747</v>
      </c>
    </row>
    <row r="2607" spans="1:12" x14ac:dyDescent="0.25">
      <c r="A2607" t="s">
        <v>586</v>
      </c>
      <c r="B2607" t="s">
        <v>4238</v>
      </c>
      <c r="C2607" s="1">
        <v>45749</v>
      </c>
      <c r="D2607" s="9">
        <f t="shared" si="80"/>
        <v>2</v>
      </c>
      <c r="E2607">
        <v>21</v>
      </c>
      <c r="F2607" s="1">
        <f t="shared" si="81"/>
        <v>45726</v>
      </c>
      <c r="G2607" s="1">
        <f>IF(TableRefills3[[#This Row],[prev_refill_days]]="","",TableRefills3[[#This Row],[prev_refill_days]]+TableRefills3[[#This Row],[quantity_days]])</f>
        <v>45747</v>
      </c>
      <c r="H2607">
        <f>IF(TableRefills3[[#This Row],[prev_refill_end]]="","",TableRefills3[[#This Row],[refill_date]]-TableRefills3[[#This Row],[prev_refill_end]])</f>
        <v>2</v>
      </c>
      <c r="I2607">
        <f>IF(TableRefills3[[#This Row],[gap_days]]="",0,IF(TableRefills3[[#This Row],[gap_days]]&gt;30,1,0))</f>
        <v>0</v>
      </c>
      <c r="J2607">
        <f>_xlfn.MAXIFS(TableRefills3[discountinuation_flag], TableRefills3[patient_id], A2607)</f>
        <v>0</v>
      </c>
      <c r="K2607" s="1">
        <f>_xlfn.MINIFS(C:C,A:A,TableRefills3[[#This Row],[patient_id]])</f>
        <v>45726</v>
      </c>
      <c r="L2607" s="1">
        <f>TableRefills3[[#This Row],[refill_date]]+TableRefills3[[#This Row],[quantity_days]]</f>
        <v>45770</v>
      </c>
    </row>
    <row r="2608" spans="1:12" x14ac:dyDescent="0.25">
      <c r="A2608" t="s">
        <v>586</v>
      </c>
      <c r="B2608" t="s">
        <v>4238</v>
      </c>
      <c r="C2608" s="1">
        <v>45769</v>
      </c>
      <c r="D2608" s="9">
        <f t="shared" si="80"/>
        <v>3</v>
      </c>
      <c r="E2608">
        <v>21</v>
      </c>
      <c r="F2608" s="1">
        <f t="shared" si="81"/>
        <v>45749</v>
      </c>
      <c r="G2608" s="1">
        <f>IF(TableRefills3[[#This Row],[prev_refill_days]]="","",TableRefills3[[#This Row],[prev_refill_days]]+TableRefills3[[#This Row],[quantity_days]])</f>
        <v>45770</v>
      </c>
      <c r="H2608">
        <f>IF(TableRefills3[[#This Row],[prev_refill_end]]="","",TableRefills3[[#This Row],[refill_date]]-TableRefills3[[#This Row],[prev_refill_end]])</f>
        <v>-1</v>
      </c>
      <c r="I2608">
        <f>IF(TableRefills3[[#This Row],[gap_days]]="",0,IF(TableRefills3[[#This Row],[gap_days]]&gt;30,1,0))</f>
        <v>0</v>
      </c>
      <c r="J2608">
        <f>_xlfn.MAXIFS(TableRefills3[discountinuation_flag], TableRefills3[patient_id], A2608)</f>
        <v>0</v>
      </c>
      <c r="K2608" s="1">
        <f>_xlfn.MINIFS(C:C,A:A,TableRefills3[[#This Row],[patient_id]])</f>
        <v>45726</v>
      </c>
      <c r="L2608" s="1">
        <f>TableRefills3[[#This Row],[refill_date]]+TableRefills3[[#This Row],[quantity_days]]</f>
        <v>45790</v>
      </c>
    </row>
    <row r="2609" spans="1:12" x14ac:dyDescent="0.25">
      <c r="A2609" t="s">
        <v>586</v>
      </c>
      <c r="B2609" t="s">
        <v>4238</v>
      </c>
      <c r="C2609" s="1">
        <v>45791</v>
      </c>
      <c r="D2609" s="9">
        <f t="shared" si="80"/>
        <v>4</v>
      </c>
      <c r="E2609">
        <v>21</v>
      </c>
      <c r="F2609" s="1">
        <f t="shared" si="81"/>
        <v>45769</v>
      </c>
      <c r="G2609" s="1">
        <f>IF(TableRefills3[[#This Row],[prev_refill_days]]="","",TableRefills3[[#This Row],[prev_refill_days]]+TableRefills3[[#This Row],[quantity_days]])</f>
        <v>45790</v>
      </c>
      <c r="H2609">
        <f>IF(TableRefills3[[#This Row],[prev_refill_end]]="","",TableRefills3[[#This Row],[refill_date]]-TableRefills3[[#This Row],[prev_refill_end]])</f>
        <v>1</v>
      </c>
      <c r="I2609">
        <f>IF(TableRefills3[[#This Row],[gap_days]]="",0,IF(TableRefills3[[#This Row],[gap_days]]&gt;30,1,0))</f>
        <v>0</v>
      </c>
      <c r="J2609">
        <f>_xlfn.MAXIFS(TableRefills3[discountinuation_flag], TableRefills3[patient_id], A2609)</f>
        <v>0</v>
      </c>
      <c r="K2609" s="1">
        <f>_xlfn.MINIFS(C:C,A:A,TableRefills3[[#This Row],[patient_id]])</f>
        <v>45726</v>
      </c>
      <c r="L2609" s="1">
        <f>TableRefills3[[#This Row],[refill_date]]+TableRefills3[[#This Row],[quantity_days]]</f>
        <v>45812</v>
      </c>
    </row>
    <row r="2610" spans="1:12" x14ac:dyDescent="0.25">
      <c r="A2610" t="s">
        <v>587</v>
      </c>
      <c r="B2610" t="s">
        <v>4243</v>
      </c>
      <c r="C2610" s="1">
        <v>45832</v>
      </c>
      <c r="D2610" s="9">
        <f t="shared" si="80"/>
        <v>1</v>
      </c>
      <c r="E2610">
        <v>30</v>
      </c>
      <c r="F2610" s="1" t="str">
        <f t="shared" si="81"/>
        <v/>
      </c>
      <c r="G2610" s="1" t="str">
        <f>IF(TableRefills3[[#This Row],[prev_refill_days]]="","",TableRefills3[[#This Row],[prev_refill_days]]+TableRefills3[[#This Row],[quantity_days]])</f>
        <v/>
      </c>
      <c r="H2610" t="str">
        <f>IF(TableRefills3[[#This Row],[prev_refill_end]]="","",TableRefills3[[#This Row],[refill_date]]-TableRefills3[[#This Row],[prev_refill_end]])</f>
        <v/>
      </c>
      <c r="I2610">
        <f>IF(TableRefills3[[#This Row],[gap_days]]="",0,IF(TableRefills3[[#This Row],[gap_days]]&gt;30,1,0))</f>
        <v>0</v>
      </c>
      <c r="J2610">
        <f>_xlfn.MAXIFS(TableRefills3[discountinuation_flag], TableRefills3[patient_id], A2610)</f>
        <v>0</v>
      </c>
      <c r="K2610" s="1">
        <f>_xlfn.MINIFS(C:C,A:A,TableRefills3[[#This Row],[patient_id]])</f>
        <v>45832</v>
      </c>
      <c r="L2610" s="1">
        <f>TableRefills3[[#This Row],[refill_date]]+TableRefills3[[#This Row],[quantity_days]]</f>
        <v>45862</v>
      </c>
    </row>
    <row r="2611" spans="1:12" x14ac:dyDescent="0.25">
      <c r="A2611" t="s">
        <v>587</v>
      </c>
      <c r="B2611" t="s">
        <v>4243</v>
      </c>
      <c r="C2611" s="1">
        <v>45862</v>
      </c>
      <c r="D2611" s="9">
        <f t="shared" si="80"/>
        <v>2</v>
      </c>
      <c r="E2611">
        <v>30</v>
      </c>
      <c r="F2611" s="1">
        <f t="shared" si="81"/>
        <v>45832</v>
      </c>
      <c r="G2611" s="1">
        <f>IF(TableRefills3[[#This Row],[prev_refill_days]]="","",TableRefills3[[#This Row],[prev_refill_days]]+TableRefills3[[#This Row],[quantity_days]])</f>
        <v>45862</v>
      </c>
      <c r="H2611">
        <f>IF(TableRefills3[[#This Row],[prev_refill_end]]="","",TableRefills3[[#This Row],[refill_date]]-TableRefills3[[#This Row],[prev_refill_end]])</f>
        <v>0</v>
      </c>
      <c r="I2611">
        <f>IF(TableRefills3[[#This Row],[gap_days]]="",0,IF(TableRefills3[[#This Row],[gap_days]]&gt;30,1,0))</f>
        <v>0</v>
      </c>
      <c r="J2611">
        <f>_xlfn.MAXIFS(TableRefills3[discountinuation_flag], TableRefills3[patient_id], A2611)</f>
        <v>0</v>
      </c>
      <c r="K2611" s="1">
        <f>_xlfn.MINIFS(C:C,A:A,TableRefills3[[#This Row],[patient_id]])</f>
        <v>45832</v>
      </c>
      <c r="L2611" s="1">
        <f>TableRefills3[[#This Row],[refill_date]]+TableRefills3[[#This Row],[quantity_days]]</f>
        <v>45892</v>
      </c>
    </row>
    <row r="2612" spans="1:12" x14ac:dyDescent="0.25">
      <c r="A2612" t="s">
        <v>587</v>
      </c>
      <c r="B2612" t="s">
        <v>4243</v>
      </c>
      <c r="C2612" s="1">
        <v>45891</v>
      </c>
      <c r="D2612" s="9">
        <f t="shared" si="80"/>
        <v>3</v>
      </c>
      <c r="E2612">
        <v>30</v>
      </c>
      <c r="F2612" s="1">
        <f t="shared" si="81"/>
        <v>45862</v>
      </c>
      <c r="G2612" s="1">
        <f>IF(TableRefills3[[#This Row],[prev_refill_days]]="","",TableRefills3[[#This Row],[prev_refill_days]]+TableRefills3[[#This Row],[quantity_days]])</f>
        <v>45892</v>
      </c>
      <c r="H2612">
        <f>IF(TableRefills3[[#This Row],[prev_refill_end]]="","",TableRefills3[[#This Row],[refill_date]]-TableRefills3[[#This Row],[prev_refill_end]])</f>
        <v>-1</v>
      </c>
      <c r="I2612">
        <f>IF(TableRefills3[[#This Row],[gap_days]]="",0,IF(TableRefills3[[#This Row],[gap_days]]&gt;30,1,0))</f>
        <v>0</v>
      </c>
      <c r="J2612">
        <f>_xlfn.MAXIFS(TableRefills3[discountinuation_flag], TableRefills3[patient_id], A2612)</f>
        <v>0</v>
      </c>
      <c r="K2612" s="1">
        <f>_xlfn.MINIFS(C:C,A:A,TableRefills3[[#This Row],[patient_id]])</f>
        <v>45832</v>
      </c>
      <c r="L2612" s="1">
        <f>TableRefills3[[#This Row],[refill_date]]+TableRefills3[[#This Row],[quantity_days]]</f>
        <v>45921</v>
      </c>
    </row>
    <row r="2613" spans="1:12" x14ac:dyDescent="0.25">
      <c r="A2613" t="s">
        <v>587</v>
      </c>
      <c r="B2613" t="s">
        <v>4243</v>
      </c>
      <c r="C2613" s="1">
        <v>45919</v>
      </c>
      <c r="D2613" s="9">
        <f t="shared" si="80"/>
        <v>4</v>
      </c>
      <c r="E2613">
        <v>30</v>
      </c>
      <c r="F2613" s="1">
        <f t="shared" si="81"/>
        <v>45891</v>
      </c>
      <c r="G2613" s="1">
        <f>IF(TableRefills3[[#This Row],[prev_refill_days]]="","",TableRefills3[[#This Row],[prev_refill_days]]+TableRefills3[[#This Row],[quantity_days]])</f>
        <v>45921</v>
      </c>
      <c r="H2613">
        <f>IF(TableRefills3[[#This Row],[prev_refill_end]]="","",TableRefills3[[#This Row],[refill_date]]-TableRefills3[[#This Row],[prev_refill_end]])</f>
        <v>-2</v>
      </c>
      <c r="I2613">
        <f>IF(TableRefills3[[#This Row],[gap_days]]="",0,IF(TableRefills3[[#This Row],[gap_days]]&gt;30,1,0))</f>
        <v>0</v>
      </c>
      <c r="J2613">
        <f>_xlfn.MAXIFS(TableRefills3[discountinuation_flag], TableRefills3[patient_id], A2613)</f>
        <v>0</v>
      </c>
      <c r="K2613" s="1">
        <f>_xlfn.MINIFS(C:C,A:A,TableRefills3[[#This Row],[patient_id]])</f>
        <v>45832</v>
      </c>
      <c r="L2613" s="1">
        <f>TableRefills3[[#This Row],[refill_date]]+TableRefills3[[#This Row],[quantity_days]]</f>
        <v>45949</v>
      </c>
    </row>
    <row r="2614" spans="1:12" x14ac:dyDescent="0.25">
      <c r="A2614" t="s">
        <v>587</v>
      </c>
      <c r="B2614" t="s">
        <v>4243</v>
      </c>
      <c r="C2614" s="1">
        <v>45950</v>
      </c>
      <c r="D2614" s="9">
        <f t="shared" si="80"/>
        <v>5</v>
      </c>
      <c r="E2614">
        <v>30</v>
      </c>
      <c r="F2614" s="1">
        <f t="shared" si="81"/>
        <v>45919</v>
      </c>
      <c r="G2614" s="1">
        <f>IF(TableRefills3[[#This Row],[prev_refill_days]]="","",TableRefills3[[#This Row],[prev_refill_days]]+TableRefills3[[#This Row],[quantity_days]])</f>
        <v>45949</v>
      </c>
      <c r="H2614">
        <f>IF(TableRefills3[[#This Row],[prev_refill_end]]="","",TableRefills3[[#This Row],[refill_date]]-TableRefills3[[#This Row],[prev_refill_end]])</f>
        <v>1</v>
      </c>
      <c r="I2614">
        <f>IF(TableRefills3[[#This Row],[gap_days]]="",0,IF(TableRefills3[[#This Row],[gap_days]]&gt;30,1,0))</f>
        <v>0</v>
      </c>
      <c r="J2614">
        <f>_xlfn.MAXIFS(TableRefills3[discountinuation_flag], TableRefills3[patient_id], A2614)</f>
        <v>0</v>
      </c>
      <c r="K2614" s="1">
        <f>_xlfn.MINIFS(C:C,A:A,TableRefills3[[#This Row],[patient_id]])</f>
        <v>45832</v>
      </c>
      <c r="L2614" s="1">
        <f>TableRefills3[[#This Row],[refill_date]]+TableRefills3[[#This Row],[quantity_days]]</f>
        <v>45980</v>
      </c>
    </row>
    <row r="2615" spans="1:12" x14ac:dyDescent="0.25">
      <c r="A2615" t="s">
        <v>588</v>
      </c>
      <c r="B2615" t="s">
        <v>4249</v>
      </c>
      <c r="C2615" s="1">
        <v>45785</v>
      </c>
      <c r="D2615" s="9">
        <f t="shared" si="80"/>
        <v>1</v>
      </c>
      <c r="E2615">
        <v>28</v>
      </c>
      <c r="F2615" s="1" t="str">
        <f t="shared" si="81"/>
        <v/>
      </c>
      <c r="G2615" s="1" t="str">
        <f>IF(TableRefills3[[#This Row],[prev_refill_days]]="","",TableRefills3[[#This Row],[prev_refill_days]]+TableRefills3[[#This Row],[quantity_days]])</f>
        <v/>
      </c>
      <c r="H2615" t="str">
        <f>IF(TableRefills3[[#This Row],[prev_refill_end]]="","",TableRefills3[[#This Row],[refill_date]]-TableRefills3[[#This Row],[prev_refill_end]])</f>
        <v/>
      </c>
      <c r="I2615">
        <f>IF(TableRefills3[[#This Row],[gap_days]]="",0,IF(TableRefills3[[#This Row],[gap_days]]&gt;30,1,0))</f>
        <v>0</v>
      </c>
      <c r="J2615">
        <f>_xlfn.MAXIFS(TableRefills3[discountinuation_flag], TableRefills3[patient_id], A2615)</f>
        <v>0</v>
      </c>
      <c r="K2615" s="1">
        <f>_xlfn.MINIFS(C:C,A:A,TableRefills3[[#This Row],[patient_id]])</f>
        <v>45785</v>
      </c>
      <c r="L2615" s="1">
        <f>TableRefills3[[#This Row],[refill_date]]+TableRefills3[[#This Row],[quantity_days]]</f>
        <v>45813</v>
      </c>
    </row>
    <row r="2616" spans="1:12" x14ac:dyDescent="0.25">
      <c r="A2616" t="s">
        <v>588</v>
      </c>
      <c r="B2616" t="s">
        <v>4249</v>
      </c>
      <c r="C2616" s="1">
        <v>45816</v>
      </c>
      <c r="D2616" s="9">
        <f t="shared" si="80"/>
        <v>2</v>
      </c>
      <c r="E2616">
        <v>28</v>
      </c>
      <c r="F2616" s="1">
        <f t="shared" si="81"/>
        <v>45785</v>
      </c>
      <c r="G2616" s="1">
        <f>IF(TableRefills3[[#This Row],[prev_refill_days]]="","",TableRefills3[[#This Row],[prev_refill_days]]+TableRefills3[[#This Row],[quantity_days]])</f>
        <v>45813</v>
      </c>
      <c r="H2616">
        <f>IF(TableRefills3[[#This Row],[prev_refill_end]]="","",TableRefills3[[#This Row],[refill_date]]-TableRefills3[[#This Row],[prev_refill_end]])</f>
        <v>3</v>
      </c>
      <c r="I2616">
        <f>IF(TableRefills3[[#This Row],[gap_days]]="",0,IF(TableRefills3[[#This Row],[gap_days]]&gt;30,1,0))</f>
        <v>0</v>
      </c>
      <c r="J2616">
        <f>_xlfn.MAXIFS(TableRefills3[discountinuation_flag], TableRefills3[patient_id], A2616)</f>
        <v>0</v>
      </c>
      <c r="K2616" s="1">
        <f>_xlfn.MINIFS(C:C,A:A,TableRefills3[[#This Row],[patient_id]])</f>
        <v>45785</v>
      </c>
      <c r="L2616" s="1">
        <f>TableRefills3[[#This Row],[refill_date]]+TableRefills3[[#This Row],[quantity_days]]</f>
        <v>45844</v>
      </c>
    </row>
    <row r="2617" spans="1:12" x14ac:dyDescent="0.25">
      <c r="A2617" t="s">
        <v>588</v>
      </c>
      <c r="B2617" t="s">
        <v>4249</v>
      </c>
      <c r="C2617" s="1">
        <v>45845</v>
      </c>
      <c r="D2617" s="9">
        <f t="shared" si="80"/>
        <v>3</v>
      </c>
      <c r="E2617">
        <v>28</v>
      </c>
      <c r="F2617" s="1">
        <f t="shared" si="81"/>
        <v>45816</v>
      </c>
      <c r="G2617" s="1">
        <f>IF(TableRefills3[[#This Row],[prev_refill_days]]="","",TableRefills3[[#This Row],[prev_refill_days]]+TableRefills3[[#This Row],[quantity_days]])</f>
        <v>45844</v>
      </c>
      <c r="H2617">
        <f>IF(TableRefills3[[#This Row],[prev_refill_end]]="","",TableRefills3[[#This Row],[refill_date]]-TableRefills3[[#This Row],[prev_refill_end]])</f>
        <v>1</v>
      </c>
      <c r="I2617">
        <f>IF(TableRefills3[[#This Row],[gap_days]]="",0,IF(TableRefills3[[#This Row],[gap_days]]&gt;30,1,0))</f>
        <v>0</v>
      </c>
      <c r="J2617">
        <f>_xlfn.MAXIFS(TableRefills3[discountinuation_flag], TableRefills3[patient_id], A2617)</f>
        <v>0</v>
      </c>
      <c r="K2617" s="1">
        <f>_xlfn.MINIFS(C:C,A:A,TableRefills3[[#This Row],[patient_id]])</f>
        <v>45785</v>
      </c>
      <c r="L2617" s="1">
        <f>TableRefills3[[#This Row],[refill_date]]+TableRefills3[[#This Row],[quantity_days]]</f>
        <v>45873</v>
      </c>
    </row>
    <row r="2618" spans="1:12" x14ac:dyDescent="0.25">
      <c r="A2618" t="s">
        <v>589</v>
      </c>
      <c r="B2618" t="s">
        <v>4253</v>
      </c>
      <c r="C2618" s="1">
        <v>45718</v>
      </c>
      <c r="D2618" s="9">
        <f t="shared" si="80"/>
        <v>1</v>
      </c>
      <c r="E2618">
        <v>21</v>
      </c>
      <c r="F2618" s="1" t="str">
        <f t="shared" si="81"/>
        <v/>
      </c>
      <c r="G2618" s="1" t="str">
        <f>IF(TableRefills3[[#This Row],[prev_refill_days]]="","",TableRefills3[[#This Row],[prev_refill_days]]+TableRefills3[[#This Row],[quantity_days]])</f>
        <v/>
      </c>
      <c r="H2618" t="str">
        <f>IF(TableRefills3[[#This Row],[prev_refill_end]]="","",TableRefills3[[#This Row],[refill_date]]-TableRefills3[[#This Row],[prev_refill_end]])</f>
        <v/>
      </c>
      <c r="I2618">
        <f>IF(TableRefills3[[#This Row],[gap_days]]="",0,IF(TableRefills3[[#This Row],[gap_days]]&gt;30,1,0))</f>
        <v>0</v>
      </c>
      <c r="J2618">
        <f>_xlfn.MAXIFS(TableRefills3[discountinuation_flag], TableRefills3[patient_id], A2618)</f>
        <v>0</v>
      </c>
      <c r="K2618" s="1">
        <f>_xlfn.MINIFS(C:C,A:A,TableRefills3[[#This Row],[patient_id]])</f>
        <v>45718</v>
      </c>
      <c r="L2618" s="1">
        <f>TableRefills3[[#This Row],[refill_date]]+TableRefills3[[#This Row],[quantity_days]]</f>
        <v>45739</v>
      </c>
    </row>
    <row r="2619" spans="1:12" x14ac:dyDescent="0.25">
      <c r="A2619" t="s">
        <v>589</v>
      </c>
      <c r="B2619" t="s">
        <v>4253</v>
      </c>
      <c r="C2619" s="1">
        <v>45741</v>
      </c>
      <c r="D2619" s="9">
        <f t="shared" si="80"/>
        <v>2</v>
      </c>
      <c r="E2619">
        <v>21</v>
      </c>
      <c r="F2619" s="1">
        <f t="shared" si="81"/>
        <v>45718</v>
      </c>
      <c r="G2619" s="1">
        <f>IF(TableRefills3[[#This Row],[prev_refill_days]]="","",TableRefills3[[#This Row],[prev_refill_days]]+TableRefills3[[#This Row],[quantity_days]])</f>
        <v>45739</v>
      </c>
      <c r="H2619">
        <f>IF(TableRefills3[[#This Row],[prev_refill_end]]="","",TableRefills3[[#This Row],[refill_date]]-TableRefills3[[#This Row],[prev_refill_end]])</f>
        <v>2</v>
      </c>
      <c r="I2619">
        <f>IF(TableRefills3[[#This Row],[gap_days]]="",0,IF(TableRefills3[[#This Row],[gap_days]]&gt;30,1,0))</f>
        <v>0</v>
      </c>
      <c r="J2619">
        <f>_xlfn.MAXIFS(TableRefills3[discountinuation_flag], TableRefills3[patient_id], A2619)</f>
        <v>0</v>
      </c>
      <c r="K2619" s="1">
        <f>_xlfn.MINIFS(C:C,A:A,TableRefills3[[#This Row],[patient_id]])</f>
        <v>45718</v>
      </c>
      <c r="L2619" s="1">
        <f>TableRefills3[[#This Row],[refill_date]]+TableRefills3[[#This Row],[quantity_days]]</f>
        <v>45762</v>
      </c>
    </row>
    <row r="2620" spans="1:12" x14ac:dyDescent="0.25">
      <c r="A2620" t="s">
        <v>589</v>
      </c>
      <c r="B2620" t="s">
        <v>4253</v>
      </c>
      <c r="C2620" s="1">
        <v>45762</v>
      </c>
      <c r="D2620" s="9">
        <f t="shared" si="80"/>
        <v>3</v>
      </c>
      <c r="E2620">
        <v>21</v>
      </c>
      <c r="F2620" s="1">
        <f t="shared" si="81"/>
        <v>45741</v>
      </c>
      <c r="G2620" s="1">
        <f>IF(TableRefills3[[#This Row],[prev_refill_days]]="","",TableRefills3[[#This Row],[prev_refill_days]]+TableRefills3[[#This Row],[quantity_days]])</f>
        <v>45762</v>
      </c>
      <c r="H2620">
        <f>IF(TableRefills3[[#This Row],[prev_refill_end]]="","",TableRefills3[[#This Row],[refill_date]]-TableRefills3[[#This Row],[prev_refill_end]])</f>
        <v>0</v>
      </c>
      <c r="I2620">
        <f>IF(TableRefills3[[#This Row],[gap_days]]="",0,IF(TableRefills3[[#This Row],[gap_days]]&gt;30,1,0))</f>
        <v>0</v>
      </c>
      <c r="J2620">
        <f>_xlfn.MAXIFS(TableRefills3[discountinuation_flag], TableRefills3[patient_id], A2620)</f>
        <v>0</v>
      </c>
      <c r="K2620" s="1">
        <f>_xlfn.MINIFS(C:C,A:A,TableRefills3[[#This Row],[patient_id]])</f>
        <v>45718</v>
      </c>
      <c r="L2620" s="1">
        <f>TableRefills3[[#This Row],[refill_date]]+TableRefills3[[#This Row],[quantity_days]]</f>
        <v>45783</v>
      </c>
    </row>
    <row r="2621" spans="1:12" x14ac:dyDescent="0.25">
      <c r="A2621" t="s">
        <v>590</v>
      </c>
      <c r="B2621" t="s">
        <v>4257</v>
      </c>
      <c r="C2621" s="1">
        <v>45725</v>
      </c>
      <c r="D2621" s="9">
        <f t="shared" si="80"/>
        <v>1</v>
      </c>
      <c r="E2621">
        <v>28</v>
      </c>
      <c r="F2621" s="1" t="str">
        <f t="shared" si="81"/>
        <v/>
      </c>
      <c r="G2621" s="1" t="str">
        <f>IF(TableRefills3[[#This Row],[prev_refill_days]]="","",TableRefills3[[#This Row],[prev_refill_days]]+TableRefills3[[#This Row],[quantity_days]])</f>
        <v/>
      </c>
      <c r="H2621" t="str">
        <f>IF(TableRefills3[[#This Row],[prev_refill_end]]="","",TableRefills3[[#This Row],[refill_date]]-TableRefills3[[#This Row],[prev_refill_end]])</f>
        <v/>
      </c>
      <c r="I2621">
        <f>IF(TableRefills3[[#This Row],[gap_days]]="",0,IF(TableRefills3[[#This Row],[gap_days]]&gt;30,1,0))</f>
        <v>0</v>
      </c>
      <c r="J2621">
        <f>_xlfn.MAXIFS(TableRefills3[discountinuation_flag], TableRefills3[patient_id], A2621)</f>
        <v>0</v>
      </c>
      <c r="K2621" s="1">
        <f>_xlfn.MINIFS(C:C,A:A,TableRefills3[[#This Row],[patient_id]])</f>
        <v>45725</v>
      </c>
      <c r="L2621" s="1">
        <f>TableRefills3[[#This Row],[refill_date]]+TableRefills3[[#This Row],[quantity_days]]</f>
        <v>45753</v>
      </c>
    </row>
    <row r="2622" spans="1:12" x14ac:dyDescent="0.25">
      <c r="A2622" t="s">
        <v>590</v>
      </c>
      <c r="B2622" t="s">
        <v>4257</v>
      </c>
      <c r="C2622" s="1">
        <v>45753</v>
      </c>
      <c r="D2622" s="9">
        <f t="shared" si="80"/>
        <v>2</v>
      </c>
      <c r="E2622">
        <v>28</v>
      </c>
      <c r="F2622" s="1">
        <f t="shared" si="81"/>
        <v>45725</v>
      </c>
      <c r="G2622" s="1">
        <f>IF(TableRefills3[[#This Row],[prev_refill_days]]="","",TableRefills3[[#This Row],[prev_refill_days]]+TableRefills3[[#This Row],[quantity_days]])</f>
        <v>45753</v>
      </c>
      <c r="H2622">
        <f>IF(TableRefills3[[#This Row],[prev_refill_end]]="","",TableRefills3[[#This Row],[refill_date]]-TableRefills3[[#This Row],[prev_refill_end]])</f>
        <v>0</v>
      </c>
      <c r="I2622">
        <f>IF(TableRefills3[[#This Row],[gap_days]]="",0,IF(TableRefills3[[#This Row],[gap_days]]&gt;30,1,0))</f>
        <v>0</v>
      </c>
      <c r="J2622">
        <f>_xlfn.MAXIFS(TableRefills3[discountinuation_flag], TableRefills3[patient_id], A2622)</f>
        <v>0</v>
      </c>
      <c r="K2622" s="1">
        <f>_xlfn.MINIFS(C:C,A:A,TableRefills3[[#This Row],[patient_id]])</f>
        <v>45725</v>
      </c>
      <c r="L2622" s="1">
        <f>TableRefills3[[#This Row],[refill_date]]+TableRefills3[[#This Row],[quantity_days]]</f>
        <v>45781</v>
      </c>
    </row>
    <row r="2623" spans="1:12" x14ac:dyDescent="0.25">
      <c r="A2623" t="s">
        <v>590</v>
      </c>
      <c r="B2623" t="s">
        <v>4257</v>
      </c>
      <c r="C2623" s="1">
        <v>45778</v>
      </c>
      <c r="D2623" s="9">
        <f t="shared" si="80"/>
        <v>3</v>
      </c>
      <c r="E2623">
        <v>28</v>
      </c>
      <c r="F2623" s="1">
        <f t="shared" si="81"/>
        <v>45753</v>
      </c>
      <c r="G2623" s="1">
        <f>IF(TableRefills3[[#This Row],[prev_refill_days]]="","",TableRefills3[[#This Row],[prev_refill_days]]+TableRefills3[[#This Row],[quantity_days]])</f>
        <v>45781</v>
      </c>
      <c r="H2623">
        <f>IF(TableRefills3[[#This Row],[prev_refill_end]]="","",TableRefills3[[#This Row],[refill_date]]-TableRefills3[[#This Row],[prev_refill_end]])</f>
        <v>-3</v>
      </c>
      <c r="I2623">
        <f>IF(TableRefills3[[#This Row],[gap_days]]="",0,IF(TableRefills3[[#This Row],[gap_days]]&gt;30,1,0))</f>
        <v>0</v>
      </c>
      <c r="J2623">
        <f>_xlfn.MAXIFS(TableRefills3[discountinuation_flag], TableRefills3[patient_id], A2623)</f>
        <v>0</v>
      </c>
      <c r="K2623" s="1">
        <f>_xlfn.MINIFS(C:C,A:A,TableRefills3[[#This Row],[patient_id]])</f>
        <v>45725</v>
      </c>
      <c r="L2623" s="1">
        <f>TableRefills3[[#This Row],[refill_date]]+TableRefills3[[#This Row],[quantity_days]]</f>
        <v>45806</v>
      </c>
    </row>
    <row r="2624" spans="1:12" x14ac:dyDescent="0.25">
      <c r="A2624" t="s">
        <v>590</v>
      </c>
      <c r="B2624" t="s">
        <v>4257</v>
      </c>
      <c r="C2624" s="1">
        <v>45803</v>
      </c>
      <c r="D2624" s="9">
        <f t="shared" si="80"/>
        <v>4</v>
      </c>
      <c r="E2624">
        <v>28</v>
      </c>
      <c r="F2624" s="1">
        <f t="shared" si="81"/>
        <v>45778</v>
      </c>
      <c r="G2624" s="1">
        <f>IF(TableRefills3[[#This Row],[prev_refill_days]]="","",TableRefills3[[#This Row],[prev_refill_days]]+TableRefills3[[#This Row],[quantity_days]])</f>
        <v>45806</v>
      </c>
      <c r="H2624">
        <f>IF(TableRefills3[[#This Row],[prev_refill_end]]="","",TableRefills3[[#This Row],[refill_date]]-TableRefills3[[#This Row],[prev_refill_end]])</f>
        <v>-3</v>
      </c>
      <c r="I2624">
        <f>IF(TableRefills3[[#This Row],[gap_days]]="",0,IF(TableRefills3[[#This Row],[gap_days]]&gt;30,1,0))</f>
        <v>0</v>
      </c>
      <c r="J2624">
        <f>_xlfn.MAXIFS(TableRefills3[discountinuation_flag], TableRefills3[patient_id], A2624)</f>
        <v>0</v>
      </c>
      <c r="K2624" s="1">
        <f>_xlfn.MINIFS(C:C,A:A,TableRefills3[[#This Row],[patient_id]])</f>
        <v>45725</v>
      </c>
      <c r="L2624" s="1">
        <f>TableRefills3[[#This Row],[refill_date]]+TableRefills3[[#This Row],[quantity_days]]</f>
        <v>45831</v>
      </c>
    </row>
    <row r="2625" spans="1:12" x14ac:dyDescent="0.25">
      <c r="A2625" t="s">
        <v>591</v>
      </c>
      <c r="B2625" t="s">
        <v>4262</v>
      </c>
      <c r="C2625" s="1">
        <v>45716</v>
      </c>
      <c r="D2625" s="9">
        <f t="shared" si="80"/>
        <v>1</v>
      </c>
      <c r="E2625">
        <v>21</v>
      </c>
      <c r="F2625" s="1" t="str">
        <f t="shared" si="81"/>
        <v/>
      </c>
      <c r="G2625" s="1" t="str">
        <f>IF(TableRefills3[[#This Row],[prev_refill_days]]="","",TableRefills3[[#This Row],[prev_refill_days]]+TableRefills3[[#This Row],[quantity_days]])</f>
        <v/>
      </c>
      <c r="H2625" t="str">
        <f>IF(TableRefills3[[#This Row],[prev_refill_end]]="","",TableRefills3[[#This Row],[refill_date]]-TableRefills3[[#This Row],[prev_refill_end]])</f>
        <v/>
      </c>
      <c r="I2625">
        <f>IF(TableRefills3[[#This Row],[gap_days]]="",0,IF(TableRefills3[[#This Row],[gap_days]]&gt;30,1,0))</f>
        <v>0</v>
      </c>
      <c r="J2625">
        <f>_xlfn.MAXIFS(TableRefills3[discountinuation_flag], TableRefills3[patient_id], A2625)</f>
        <v>0</v>
      </c>
      <c r="K2625" s="1">
        <f>_xlfn.MINIFS(C:C,A:A,TableRefills3[[#This Row],[patient_id]])</f>
        <v>45716</v>
      </c>
      <c r="L2625" s="1">
        <f>TableRefills3[[#This Row],[refill_date]]+TableRefills3[[#This Row],[quantity_days]]</f>
        <v>45737</v>
      </c>
    </row>
    <row r="2626" spans="1:12" x14ac:dyDescent="0.25">
      <c r="A2626" t="s">
        <v>591</v>
      </c>
      <c r="B2626" t="s">
        <v>4262</v>
      </c>
      <c r="C2626" s="1">
        <v>45734</v>
      </c>
      <c r="D2626" s="9">
        <f t="shared" ref="D2626:D2689" si="82">IF(A2626=A2625, D2625+1, 1)</f>
        <v>2</v>
      </c>
      <c r="E2626">
        <v>21</v>
      </c>
      <c r="F2626" s="1">
        <f t="shared" ref="F2626:F2689" si="83">IF(A2625=A2626,C2625,"")</f>
        <v>45716</v>
      </c>
      <c r="G2626" s="1">
        <f>IF(TableRefills3[[#This Row],[prev_refill_days]]="","",TableRefills3[[#This Row],[prev_refill_days]]+TableRefills3[[#This Row],[quantity_days]])</f>
        <v>45737</v>
      </c>
      <c r="H2626">
        <f>IF(TableRefills3[[#This Row],[prev_refill_end]]="","",TableRefills3[[#This Row],[refill_date]]-TableRefills3[[#This Row],[prev_refill_end]])</f>
        <v>-3</v>
      </c>
      <c r="I2626">
        <f>IF(TableRefills3[[#This Row],[gap_days]]="",0,IF(TableRefills3[[#This Row],[gap_days]]&gt;30,1,0))</f>
        <v>0</v>
      </c>
      <c r="J2626">
        <f>_xlfn.MAXIFS(TableRefills3[discountinuation_flag], TableRefills3[patient_id], A2626)</f>
        <v>0</v>
      </c>
      <c r="K2626" s="1">
        <f>_xlfn.MINIFS(C:C,A:A,TableRefills3[[#This Row],[patient_id]])</f>
        <v>45716</v>
      </c>
      <c r="L2626" s="1">
        <f>TableRefills3[[#This Row],[refill_date]]+TableRefills3[[#This Row],[quantity_days]]</f>
        <v>45755</v>
      </c>
    </row>
    <row r="2627" spans="1:12" x14ac:dyDescent="0.25">
      <c r="A2627" t="s">
        <v>591</v>
      </c>
      <c r="B2627" t="s">
        <v>4262</v>
      </c>
      <c r="C2627" s="1">
        <v>45754</v>
      </c>
      <c r="D2627" s="9">
        <f t="shared" si="82"/>
        <v>3</v>
      </c>
      <c r="E2627">
        <v>21</v>
      </c>
      <c r="F2627" s="1">
        <f t="shared" si="83"/>
        <v>45734</v>
      </c>
      <c r="G2627" s="1">
        <f>IF(TableRefills3[[#This Row],[prev_refill_days]]="","",TableRefills3[[#This Row],[prev_refill_days]]+TableRefills3[[#This Row],[quantity_days]])</f>
        <v>45755</v>
      </c>
      <c r="H2627">
        <f>IF(TableRefills3[[#This Row],[prev_refill_end]]="","",TableRefills3[[#This Row],[refill_date]]-TableRefills3[[#This Row],[prev_refill_end]])</f>
        <v>-1</v>
      </c>
      <c r="I2627">
        <f>IF(TableRefills3[[#This Row],[gap_days]]="",0,IF(TableRefills3[[#This Row],[gap_days]]&gt;30,1,0))</f>
        <v>0</v>
      </c>
      <c r="J2627">
        <f>_xlfn.MAXIFS(TableRefills3[discountinuation_flag], TableRefills3[patient_id], A2627)</f>
        <v>0</v>
      </c>
      <c r="K2627" s="1">
        <f>_xlfn.MINIFS(C:C,A:A,TableRefills3[[#This Row],[patient_id]])</f>
        <v>45716</v>
      </c>
      <c r="L2627" s="1">
        <f>TableRefills3[[#This Row],[refill_date]]+TableRefills3[[#This Row],[quantity_days]]</f>
        <v>45775</v>
      </c>
    </row>
    <row r="2628" spans="1:12" x14ac:dyDescent="0.25">
      <c r="A2628" t="s">
        <v>591</v>
      </c>
      <c r="B2628" t="s">
        <v>4262</v>
      </c>
      <c r="C2628" s="1">
        <v>45775</v>
      </c>
      <c r="D2628" s="9">
        <f t="shared" si="82"/>
        <v>4</v>
      </c>
      <c r="E2628">
        <v>21</v>
      </c>
      <c r="F2628" s="1">
        <f t="shared" si="83"/>
        <v>45754</v>
      </c>
      <c r="G2628" s="1">
        <f>IF(TableRefills3[[#This Row],[prev_refill_days]]="","",TableRefills3[[#This Row],[prev_refill_days]]+TableRefills3[[#This Row],[quantity_days]])</f>
        <v>45775</v>
      </c>
      <c r="H2628">
        <f>IF(TableRefills3[[#This Row],[prev_refill_end]]="","",TableRefills3[[#This Row],[refill_date]]-TableRefills3[[#This Row],[prev_refill_end]])</f>
        <v>0</v>
      </c>
      <c r="I2628">
        <f>IF(TableRefills3[[#This Row],[gap_days]]="",0,IF(TableRefills3[[#This Row],[gap_days]]&gt;30,1,0))</f>
        <v>0</v>
      </c>
      <c r="J2628">
        <f>_xlfn.MAXIFS(TableRefills3[discountinuation_flag], TableRefills3[patient_id], A2628)</f>
        <v>0</v>
      </c>
      <c r="K2628" s="1">
        <f>_xlfn.MINIFS(C:C,A:A,TableRefills3[[#This Row],[patient_id]])</f>
        <v>45716</v>
      </c>
      <c r="L2628" s="1">
        <f>TableRefills3[[#This Row],[refill_date]]+TableRefills3[[#This Row],[quantity_days]]</f>
        <v>45796</v>
      </c>
    </row>
    <row r="2629" spans="1:12" x14ac:dyDescent="0.25">
      <c r="A2629" t="s">
        <v>591</v>
      </c>
      <c r="B2629" t="s">
        <v>4262</v>
      </c>
      <c r="C2629" s="1">
        <v>45798</v>
      </c>
      <c r="D2629" s="9">
        <f t="shared" si="82"/>
        <v>5</v>
      </c>
      <c r="E2629">
        <v>21</v>
      </c>
      <c r="F2629" s="1">
        <f t="shared" si="83"/>
        <v>45775</v>
      </c>
      <c r="G2629" s="1">
        <f>IF(TableRefills3[[#This Row],[prev_refill_days]]="","",TableRefills3[[#This Row],[prev_refill_days]]+TableRefills3[[#This Row],[quantity_days]])</f>
        <v>45796</v>
      </c>
      <c r="H2629">
        <f>IF(TableRefills3[[#This Row],[prev_refill_end]]="","",TableRefills3[[#This Row],[refill_date]]-TableRefills3[[#This Row],[prev_refill_end]])</f>
        <v>2</v>
      </c>
      <c r="I2629">
        <f>IF(TableRefills3[[#This Row],[gap_days]]="",0,IF(TableRefills3[[#This Row],[gap_days]]&gt;30,1,0))</f>
        <v>0</v>
      </c>
      <c r="J2629">
        <f>_xlfn.MAXIFS(TableRefills3[discountinuation_flag], TableRefills3[patient_id], A2629)</f>
        <v>0</v>
      </c>
      <c r="K2629" s="1">
        <f>_xlfn.MINIFS(C:C,A:A,TableRefills3[[#This Row],[patient_id]])</f>
        <v>45716</v>
      </c>
      <c r="L2629" s="1">
        <f>TableRefills3[[#This Row],[refill_date]]+TableRefills3[[#This Row],[quantity_days]]</f>
        <v>45819</v>
      </c>
    </row>
    <row r="2630" spans="1:12" x14ac:dyDescent="0.25">
      <c r="A2630" t="s">
        <v>592</v>
      </c>
      <c r="B2630" t="s">
        <v>4268</v>
      </c>
      <c r="C2630" s="1">
        <v>45721</v>
      </c>
      <c r="D2630" s="9">
        <f t="shared" si="82"/>
        <v>1</v>
      </c>
      <c r="E2630">
        <v>28</v>
      </c>
      <c r="F2630" s="1" t="str">
        <f t="shared" si="83"/>
        <v/>
      </c>
      <c r="G2630" s="1" t="str">
        <f>IF(TableRefills3[[#This Row],[prev_refill_days]]="","",TableRefills3[[#This Row],[prev_refill_days]]+TableRefills3[[#This Row],[quantity_days]])</f>
        <v/>
      </c>
      <c r="H2630" t="str">
        <f>IF(TableRefills3[[#This Row],[prev_refill_end]]="","",TableRefills3[[#This Row],[refill_date]]-TableRefills3[[#This Row],[prev_refill_end]])</f>
        <v/>
      </c>
      <c r="I2630">
        <f>IF(TableRefills3[[#This Row],[gap_days]]="",0,IF(TableRefills3[[#This Row],[gap_days]]&gt;30,1,0))</f>
        <v>0</v>
      </c>
      <c r="J2630">
        <f>_xlfn.MAXIFS(TableRefills3[discountinuation_flag], TableRefills3[patient_id], A2630)</f>
        <v>0</v>
      </c>
      <c r="K2630" s="1">
        <f>_xlfn.MINIFS(C:C,A:A,TableRefills3[[#This Row],[patient_id]])</f>
        <v>45721</v>
      </c>
      <c r="L2630" s="1">
        <f>TableRefills3[[#This Row],[refill_date]]+TableRefills3[[#This Row],[quantity_days]]</f>
        <v>45749</v>
      </c>
    </row>
    <row r="2631" spans="1:12" x14ac:dyDescent="0.25">
      <c r="A2631" t="s">
        <v>592</v>
      </c>
      <c r="B2631" t="s">
        <v>4268</v>
      </c>
      <c r="C2631" s="1">
        <v>45748</v>
      </c>
      <c r="D2631" s="9">
        <f t="shared" si="82"/>
        <v>2</v>
      </c>
      <c r="E2631">
        <v>28</v>
      </c>
      <c r="F2631" s="1">
        <f t="shared" si="83"/>
        <v>45721</v>
      </c>
      <c r="G2631" s="1">
        <f>IF(TableRefills3[[#This Row],[prev_refill_days]]="","",TableRefills3[[#This Row],[prev_refill_days]]+TableRefills3[[#This Row],[quantity_days]])</f>
        <v>45749</v>
      </c>
      <c r="H2631">
        <f>IF(TableRefills3[[#This Row],[prev_refill_end]]="","",TableRefills3[[#This Row],[refill_date]]-TableRefills3[[#This Row],[prev_refill_end]])</f>
        <v>-1</v>
      </c>
      <c r="I2631">
        <f>IF(TableRefills3[[#This Row],[gap_days]]="",0,IF(TableRefills3[[#This Row],[gap_days]]&gt;30,1,0))</f>
        <v>0</v>
      </c>
      <c r="J2631">
        <f>_xlfn.MAXIFS(TableRefills3[discountinuation_flag], TableRefills3[patient_id], A2631)</f>
        <v>0</v>
      </c>
      <c r="K2631" s="1">
        <f>_xlfn.MINIFS(C:C,A:A,TableRefills3[[#This Row],[patient_id]])</f>
        <v>45721</v>
      </c>
      <c r="L2631" s="1">
        <f>TableRefills3[[#This Row],[refill_date]]+TableRefills3[[#This Row],[quantity_days]]</f>
        <v>45776</v>
      </c>
    </row>
    <row r="2632" spans="1:12" x14ac:dyDescent="0.25">
      <c r="A2632" t="s">
        <v>592</v>
      </c>
      <c r="B2632" t="s">
        <v>4268</v>
      </c>
      <c r="C2632" s="1">
        <v>45778</v>
      </c>
      <c r="D2632" s="9">
        <f t="shared" si="82"/>
        <v>3</v>
      </c>
      <c r="E2632">
        <v>28</v>
      </c>
      <c r="F2632" s="1">
        <f t="shared" si="83"/>
        <v>45748</v>
      </c>
      <c r="G2632" s="1">
        <f>IF(TableRefills3[[#This Row],[prev_refill_days]]="","",TableRefills3[[#This Row],[prev_refill_days]]+TableRefills3[[#This Row],[quantity_days]])</f>
        <v>45776</v>
      </c>
      <c r="H2632">
        <f>IF(TableRefills3[[#This Row],[prev_refill_end]]="","",TableRefills3[[#This Row],[refill_date]]-TableRefills3[[#This Row],[prev_refill_end]])</f>
        <v>2</v>
      </c>
      <c r="I2632">
        <f>IF(TableRefills3[[#This Row],[gap_days]]="",0,IF(TableRefills3[[#This Row],[gap_days]]&gt;30,1,0))</f>
        <v>0</v>
      </c>
      <c r="J2632">
        <f>_xlfn.MAXIFS(TableRefills3[discountinuation_flag], TableRefills3[patient_id], A2632)</f>
        <v>0</v>
      </c>
      <c r="K2632" s="1">
        <f>_xlfn.MINIFS(C:C,A:A,TableRefills3[[#This Row],[patient_id]])</f>
        <v>45721</v>
      </c>
      <c r="L2632" s="1">
        <f>TableRefills3[[#This Row],[refill_date]]+TableRefills3[[#This Row],[quantity_days]]</f>
        <v>45806</v>
      </c>
    </row>
    <row r="2633" spans="1:12" x14ac:dyDescent="0.25">
      <c r="A2633" t="s">
        <v>592</v>
      </c>
      <c r="B2633" t="s">
        <v>4268</v>
      </c>
      <c r="C2633" s="1">
        <v>45803</v>
      </c>
      <c r="D2633" s="9">
        <f t="shared" si="82"/>
        <v>4</v>
      </c>
      <c r="E2633">
        <v>28</v>
      </c>
      <c r="F2633" s="1">
        <f t="shared" si="83"/>
        <v>45778</v>
      </c>
      <c r="G2633" s="1">
        <f>IF(TableRefills3[[#This Row],[prev_refill_days]]="","",TableRefills3[[#This Row],[prev_refill_days]]+TableRefills3[[#This Row],[quantity_days]])</f>
        <v>45806</v>
      </c>
      <c r="H2633">
        <f>IF(TableRefills3[[#This Row],[prev_refill_end]]="","",TableRefills3[[#This Row],[refill_date]]-TableRefills3[[#This Row],[prev_refill_end]])</f>
        <v>-3</v>
      </c>
      <c r="I2633">
        <f>IF(TableRefills3[[#This Row],[gap_days]]="",0,IF(TableRefills3[[#This Row],[gap_days]]&gt;30,1,0))</f>
        <v>0</v>
      </c>
      <c r="J2633">
        <f>_xlfn.MAXIFS(TableRefills3[discountinuation_flag], TableRefills3[patient_id], A2633)</f>
        <v>0</v>
      </c>
      <c r="K2633" s="1">
        <f>_xlfn.MINIFS(C:C,A:A,TableRefills3[[#This Row],[patient_id]])</f>
        <v>45721</v>
      </c>
      <c r="L2633" s="1">
        <f>TableRefills3[[#This Row],[refill_date]]+TableRefills3[[#This Row],[quantity_days]]</f>
        <v>45831</v>
      </c>
    </row>
    <row r="2634" spans="1:12" x14ac:dyDescent="0.25">
      <c r="A2634" t="s">
        <v>593</v>
      </c>
      <c r="B2634" t="s">
        <v>4273</v>
      </c>
      <c r="C2634" s="1">
        <v>45697</v>
      </c>
      <c r="D2634" s="9">
        <f t="shared" si="82"/>
        <v>1</v>
      </c>
      <c r="E2634">
        <v>30</v>
      </c>
      <c r="F2634" s="1" t="str">
        <f t="shared" si="83"/>
        <v/>
      </c>
      <c r="G2634" s="1" t="str">
        <f>IF(TableRefills3[[#This Row],[prev_refill_days]]="","",TableRefills3[[#This Row],[prev_refill_days]]+TableRefills3[[#This Row],[quantity_days]])</f>
        <v/>
      </c>
      <c r="H2634" t="str">
        <f>IF(TableRefills3[[#This Row],[prev_refill_end]]="","",TableRefills3[[#This Row],[refill_date]]-TableRefills3[[#This Row],[prev_refill_end]])</f>
        <v/>
      </c>
      <c r="I2634">
        <f>IF(TableRefills3[[#This Row],[gap_days]]="",0,IF(TableRefills3[[#This Row],[gap_days]]&gt;30,1,0))</f>
        <v>0</v>
      </c>
      <c r="J2634">
        <f>_xlfn.MAXIFS(TableRefills3[discountinuation_flag], TableRefills3[patient_id], A2634)</f>
        <v>0</v>
      </c>
      <c r="K2634" s="1">
        <f>_xlfn.MINIFS(C:C,A:A,TableRefills3[[#This Row],[patient_id]])</f>
        <v>45697</v>
      </c>
      <c r="L2634" s="1">
        <f>TableRefills3[[#This Row],[refill_date]]+TableRefills3[[#This Row],[quantity_days]]</f>
        <v>45727</v>
      </c>
    </row>
    <row r="2635" spans="1:12" x14ac:dyDescent="0.25">
      <c r="A2635" t="s">
        <v>593</v>
      </c>
      <c r="B2635" t="s">
        <v>4273</v>
      </c>
      <c r="C2635" s="1">
        <v>45728</v>
      </c>
      <c r="D2635" s="9">
        <f t="shared" si="82"/>
        <v>2</v>
      </c>
      <c r="E2635">
        <v>30</v>
      </c>
      <c r="F2635" s="1">
        <f t="shared" si="83"/>
        <v>45697</v>
      </c>
      <c r="G2635" s="1">
        <f>IF(TableRefills3[[#This Row],[prev_refill_days]]="","",TableRefills3[[#This Row],[prev_refill_days]]+TableRefills3[[#This Row],[quantity_days]])</f>
        <v>45727</v>
      </c>
      <c r="H2635">
        <f>IF(TableRefills3[[#This Row],[prev_refill_end]]="","",TableRefills3[[#This Row],[refill_date]]-TableRefills3[[#This Row],[prev_refill_end]])</f>
        <v>1</v>
      </c>
      <c r="I2635">
        <f>IF(TableRefills3[[#This Row],[gap_days]]="",0,IF(TableRefills3[[#This Row],[gap_days]]&gt;30,1,0))</f>
        <v>0</v>
      </c>
      <c r="J2635">
        <f>_xlfn.MAXIFS(TableRefills3[discountinuation_flag], TableRefills3[patient_id], A2635)</f>
        <v>0</v>
      </c>
      <c r="K2635" s="1">
        <f>_xlfn.MINIFS(C:C,A:A,TableRefills3[[#This Row],[patient_id]])</f>
        <v>45697</v>
      </c>
      <c r="L2635" s="1">
        <f>TableRefills3[[#This Row],[refill_date]]+TableRefills3[[#This Row],[quantity_days]]</f>
        <v>45758</v>
      </c>
    </row>
    <row r="2636" spans="1:12" x14ac:dyDescent="0.25">
      <c r="A2636" t="s">
        <v>593</v>
      </c>
      <c r="B2636" t="s">
        <v>4273</v>
      </c>
      <c r="C2636" s="1">
        <v>45757</v>
      </c>
      <c r="D2636" s="9">
        <f t="shared" si="82"/>
        <v>3</v>
      </c>
      <c r="E2636">
        <v>30</v>
      </c>
      <c r="F2636" s="1">
        <f t="shared" si="83"/>
        <v>45728</v>
      </c>
      <c r="G2636" s="1">
        <f>IF(TableRefills3[[#This Row],[prev_refill_days]]="","",TableRefills3[[#This Row],[prev_refill_days]]+TableRefills3[[#This Row],[quantity_days]])</f>
        <v>45758</v>
      </c>
      <c r="H2636">
        <f>IF(TableRefills3[[#This Row],[prev_refill_end]]="","",TableRefills3[[#This Row],[refill_date]]-TableRefills3[[#This Row],[prev_refill_end]])</f>
        <v>-1</v>
      </c>
      <c r="I2636">
        <f>IF(TableRefills3[[#This Row],[gap_days]]="",0,IF(TableRefills3[[#This Row],[gap_days]]&gt;30,1,0))</f>
        <v>0</v>
      </c>
      <c r="J2636">
        <f>_xlfn.MAXIFS(TableRefills3[discountinuation_flag], TableRefills3[patient_id], A2636)</f>
        <v>0</v>
      </c>
      <c r="K2636" s="1">
        <f>_xlfn.MINIFS(C:C,A:A,TableRefills3[[#This Row],[patient_id]])</f>
        <v>45697</v>
      </c>
      <c r="L2636" s="1">
        <f>TableRefills3[[#This Row],[refill_date]]+TableRefills3[[#This Row],[quantity_days]]</f>
        <v>45787</v>
      </c>
    </row>
    <row r="2637" spans="1:12" x14ac:dyDescent="0.25">
      <c r="A2637" t="s">
        <v>593</v>
      </c>
      <c r="B2637" t="s">
        <v>4273</v>
      </c>
      <c r="C2637" s="1">
        <v>45784</v>
      </c>
      <c r="D2637" s="9">
        <f t="shared" si="82"/>
        <v>4</v>
      </c>
      <c r="E2637">
        <v>30</v>
      </c>
      <c r="F2637" s="1">
        <f t="shared" si="83"/>
        <v>45757</v>
      </c>
      <c r="G2637" s="1">
        <f>IF(TableRefills3[[#This Row],[prev_refill_days]]="","",TableRefills3[[#This Row],[prev_refill_days]]+TableRefills3[[#This Row],[quantity_days]])</f>
        <v>45787</v>
      </c>
      <c r="H2637">
        <f>IF(TableRefills3[[#This Row],[prev_refill_end]]="","",TableRefills3[[#This Row],[refill_date]]-TableRefills3[[#This Row],[prev_refill_end]])</f>
        <v>-3</v>
      </c>
      <c r="I2637">
        <f>IF(TableRefills3[[#This Row],[gap_days]]="",0,IF(TableRefills3[[#This Row],[gap_days]]&gt;30,1,0))</f>
        <v>0</v>
      </c>
      <c r="J2637">
        <f>_xlfn.MAXIFS(TableRefills3[discountinuation_flag], TableRefills3[patient_id], A2637)</f>
        <v>0</v>
      </c>
      <c r="K2637" s="1">
        <f>_xlfn.MINIFS(C:C,A:A,TableRefills3[[#This Row],[patient_id]])</f>
        <v>45697</v>
      </c>
      <c r="L2637" s="1">
        <f>TableRefills3[[#This Row],[refill_date]]+TableRefills3[[#This Row],[quantity_days]]</f>
        <v>45814</v>
      </c>
    </row>
    <row r="2638" spans="1:12" x14ac:dyDescent="0.25">
      <c r="A2638" t="s">
        <v>594</v>
      </c>
      <c r="B2638" t="s">
        <v>4278</v>
      </c>
      <c r="C2638" s="1">
        <v>45688</v>
      </c>
      <c r="D2638" s="9">
        <f t="shared" si="82"/>
        <v>1</v>
      </c>
      <c r="E2638">
        <v>21</v>
      </c>
      <c r="F2638" s="1" t="str">
        <f t="shared" si="83"/>
        <v/>
      </c>
      <c r="G2638" s="1" t="str">
        <f>IF(TableRefills3[[#This Row],[prev_refill_days]]="","",TableRefills3[[#This Row],[prev_refill_days]]+TableRefills3[[#This Row],[quantity_days]])</f>
        <v/>
      </c>
      <c r="H2638" t="str">
        <f>IF(TableRefills3[[#This Row],[prev_refill_end]]="","",TableRefills3[[#This Row],[refill_date]]-TableRefills3[[#This Row],[prev_refill_end]])</f>
        <v/>
      </c>
      <c r="I2638">
        <f>IF(TableRefills3[[#This Row],[gap_days]]="",0,IF(TableRefills3[[#This Row],[gap_days]]&gt;30,1,0))</f>
        <v>0</v>
      </c>
      <c r="J2638">
        <f>_xlfn.MAXIFS(TableRefills3[discountinuation_flag], TableRefills3[patient_id], A2638)</f>
        <v>0</v>
      </c>
      <c r="K2638" s="1">
        <f>_xlfn.MINIFS(C:C,A:A,TableRefills3[[#This Row],[patient_id]])</f>
        <v>45688</v>
      </c>
      <c r="L2638" s="1">
        <f>TableRefills3[[#This Row],[refill_date]]+TableRefills3[[#This Row],[quantity_days]]</f>
        <v>45709</v>
      </c>
    </row>
    <row r="2639" spans="1:12" x14ac:dyDescent="0.25">
      <c r="A2639" t="s">
        <v>594</v>
      </c>
      <c r="B2639" t="s">
        <v>4278</v>
      </c>
      <c r="C2639" s="1">
        <v>45709</v>
      </c>
      <c r="D2639" s="9">
        <f t="shared" si="82"/>
        <v>2</v>
      </c>
      <c r="E2639">
        <v>21</v>
      </c>
      <c r="F2639" s="1">
        <f t="shared" si="83"/>
        <v>45688</v>
      </c>
      <c r="G2639" s="1">
        <f>IF(TableRefills3[[#This Row],[prev_refill_days]]="","",TableRefills3[[#This Row],[prev_refill_days]]+TableRefills3[[#This Row],[quantity_days]])</f>
        <v>45709</v>
      </c>
      <c r="H2639">
        <f>IF(TableRefills3[[#This Row],[prev_refill_end]]="","",TableRefills3[[#This Row],[refill_date]]-TableRefills3[[#This Row],[prev_refill_end]])</f>
        <v>0</v>
      </c>
      <c r="I2639">
        <f>IF(TableRefills3[[#This Row],[gap_days]]="",0,IF(TableRefills3[[#This Row],[gap_days]]&gt;30,1,0))</f>
        <v>0</v>
      </c>
      <c r="J2639">
        <f>_xlfn.MAXIFS(TableRefills3[discountinuation_flag], TableRefills3[patient_id], A2639)</f>
        <v>0</v>
      </c>
      <c r="K2639" s="1">
        <f>_xlfn.MINIFS(C:C,A:A,TableRefills3[[#This Row],[patient_id]])</f>
        <v>45688</v>
      </c>
      <c r="L2639" s="1">
        <f>TableRefills3[[#This Row],[refill_date]]+TableRefills3[[#This Row],[quantity_days]]</f>
        <v>45730</v>
      </c>
    </row>
    <row r="2640" spans="1:12" x14ac:dyDescent="0.25">
      <c r="A2640" t="s">
        <v>594</v>
      </c>
      <c r="B2640" t="s">
        <v>4278</v>
      </c>
      <c r="C2640" s="1">
        <v>45729</v>
      </c>
      <c r="D2640" s="9">
        <f t="shared" si="82"/>
        <v>3</v>
      </c>
      <c r="E2640">
        <v>21</v>
      </c>
      <c r="F2640" s="1">
        <f t="shared" si="83"/>
        <v>45709</v>
      </c>
      <c r="G2640" s="1">
        <f>IF(TableRefills3[[#This Row],[prev_refill_days]]="","",TableRefills3[[#This Row],[prev_refill_days]]+TableRefills3[[#This Row],[quantity_days]])</f>
        <v>45730</v>
      </c>
      <c r="H2640">
        <f>IF(TableRefills3[[#This Row],[prev_refill_end]]="","",TableRefills3[[#This Row],[refill_date]]-TableRefills3[[#This Row],[prev_refill_end]])</f>
        <v>-1</v>
      </c>
      <c r="I2640">
        <f>IF(TableRefills3[[#This Row],[gap_days]]="",0,IF(TableRefills3[[#This Row],[gap_days]]&gt;30,1,0))</f>
        <v>0</v>
      </c>
      <c r="J2640">
        <f>_xlfn.MAXIFS(TableRefills3[discountinuation_flag], TableRefills3[patient_id], A2640)</f>
        <v>0</v>
      </c>
      <c r="K2640" s="1">
        <f>_xlfn.MINIFS(C:C,A:A,TableRefills3[[#This Row],[patient_id]])</f>
        <v>45688</v>
      </c>
      <c r="L2640" s="1">
        <f>TableRefills3[[#This Row],[refill_date]]+TableRefills3[[#This Row],[quantity_days]]</f>
        <v>45750</v>
      </c>
    </row>
    <row r="2641" spans="1:12" x14ac:dyDescent="0.25">
      <c r="A2641" t="s">
        <v>594</v>
      </c>
      <c r="B2641" t="s">
        <v>4278</v>
      </c>
      <c r="C2641" s="1">
        <v>45751</v>
      </c>
      <c r="D2641" s="9">
        <f t="shared" si="82"/>
        <v>4</v>
      </c>
      <c r="E2641">
        <v>21</v>
      </c>
      <c r="F2641" s="1">
        <f t="shared" si="83"/>
        <v>45729</v>
      </c>
      <c r="G2641" s="1">
        <f>IF(TableRefills3[[#This Row],[prev_refill_days]]="","",TableRefills3[[#This Row],[prev_refill_days]]+TableRefills3[[#This Row],[quantity_days]])</f>
        <v>45750</v>
      </c>
      <c r="H2641">
        <f>IF(TableRefills3[[#This Row],[prev_refill_end]]="","",TableRefills3[[#This Row],[refill_date]]-TableRefills3[[#This Row],[prev_refill_end]])</f>
        <v>1</v>
      </c>
      <c r="I2641">
        <f>IF(TableRefills3[[#This Row],[gap_days]]="",0,IF(TableRefills3[[#This Row],[gap_days]]&gt;30,1,0))</f>
        <v>0</v>
      </c>
      <c r="J2641">
        <f>_xlfn.MAXIFS(TableRefills3[discountinuation_flag], TableRefills3[patient_id], A2641)</f>
        <v>0</v>
      </c>
      <c r="K2641" s="1">
        <f>_xlfn.MINIFS(C:C,A:A,TableRefills3[[#This Row],[patient_id]])</f>
        <v>45688</v>
      </c>
      <c r="L2641" s="1">
        <f>TableRefills3[[#This Row],[refill_date]]+TableRefills3[[#This Row],[quantity_days]]</f>
        <v>45772</v>
      </c>
    </row>
    <row r="2642" spans="1:12" x14ac:dyDescent="0.25">
      <c r="A2642" t="s">
        <v>594</v>
      </c>
      <c r="B2642" t="s">
        <v>4278</v>
      </c>
      <c r="C2642" s="1">
        <v>45770</v>
      </c>
      <c r="D2642" s="9">
        <f t="shared" si="82"/>
        <v>5</v>
      </c>
      <c r="E2642">
        <v>21</v>
      </c>
      <c r="F2642" s="1">
        <f t="shared" si="83"/>
        <v>45751</v>
      </c>
      <c r="G2642" s="1">
        <f>IF(TableRefills3[[#This Row],[prev_refill_days]]="","",TableRefills3[[#This Row],[prev_refill_days]]+TableRefills3[[#This Row],[quantity_days]])</f>
        <v>45772</v>
      </c>
      <c r="H2642">
        <f>IF(TableRefills3[[#This Row],[prev_refill_end]]="","",TableRefills3[[#This Row],[refill_date]]-TableRefills3[[#This Row],[prev_refill_end]])</f>
        <v>-2</v>
      </c>
      <c r="I2642">
        <f>IF(TableRefills3[[#This Row],[gap_days]]="",0,IF(TableRefills3[[#This Row],[gap_days]]&gt;30,1,0))</f>
        <v>0</v>
      </c>
      <c r="J2642">
        <f>_xlfn.MAXIFS(TableRefills3[discountinuation_flag], TableRefills3[patient_id], A2642)</f>
        <v>0</v>
      </c>
      <c r="K2642" s="1">
        <f>_xlfn.MINIFS(C:C,A:A,TableRefills3[[#This Row],[patient_id]])</f>
        <v>45688</v>
      </c>
      <c r="L2642" s="1">
        <f>TableRefills3[[#This Row],[refill_date]]+TableRefills3[[#This Row],[quantity_days]]</f>
        <v>45791</v>
      </c>
    </row>
    <row r="2643" spans="1:12" x14ac:dyDescent="0.25">
      <c r="A2643" t="s">
        <v>594</v>
      </c>
      <c r="B2643" t="s">
        <v>4278</v>
      </c>
      <c r="C2643" s="1">
        <v>45793</v>
      </c>
      <c r="D2643" s="9">
        <f t="shared" si="82"/>
        <v>6</v>
      </c>
      <c r="E2643">
        <v>21</v>
      </c>
      <c r="F2643" s="1">
        <f t="shared" si="83"/>
        <v>45770</v>
      </c>
      <c r="G2643" s="1">
        <f>IF(TableRefills3[[#This Row],[prev_refill_days]]="","",TableRefills3[[#This Row],[prev_refill_days]]+TableRefills3[[#This Row],[quantity_days]])</f>
        <v>45791</v>
      </c>
      <c r="H2643">
        <f>IF(TableRefills3[[#This Row],[prev_refill_end]]="","",TableRefills3[[#This Row],[refill_date]]-TableRefills3[[#This Row],[prev_refill_end]])</f>
        <v>2</v>
      </c>
      <c r="I2643">
        <f>IF(TableRefills3[[#This Row],[gap_days]]="",0,IF(TableRefills3[[#This Row],[gap_days]]&gt;30,1,0))</f>
        <v>0</v>
      </c>
      <c r="J2643">
        <f>_xlfn.MAXIFS(TableRefills3[discountinuation_flag], TableRefills3[patient_id], A2643)</f>
        <v>0</v>
      </c>
      <c r="K2643" s="1">
        <f>_xlfn.MINIFS(C:C,A:A,TableRefills3[[#This Row],[patient_id]])</f>
        <v>45688</v>
      </c>
      <c r="L2643" s="1">
        <f>TableRefills3[[#This Row],[refill_date]]+TableRefills3[[#This Row],[quantity_days]]</f>
        <v>45814</v>
      </c>
    </row>
    <row r="2644" spans="1:12" x14ac:dyDescent="0.25">
      <c r="A2644" t="s">
        <v>595</v>
      </c>
      <c r="B2644" t="s">
        <v>4285</v>
      </c>
      <c r="C2644" s="1">
        <v>45831</v>
      </c>
      <c r="D2644" s="9">
        <f t="shared" si="82"/>
        <v>1</v>
      </c>
      <c r="E2644">
        <v>30</v>
      </c>
      <c r="F2644" s="1" t="str">
        <f t="shared" si="83"/>
        <v/>
      </c>
      <c r="G2644" s="1" t="str">
        <f>IF(TableRefills3[[#This Row],[prev_refill_days]]="","",TableRefills3[[#This Row],[prev_refill_days]]+TableRefills3[[#This Row],[quantity_days]])</f>
        <v/>
      </c>
      <c r="H2644" t="str">
        <f>IF(TableRefills3[[#This Row],[prev_refill_end]]="","",TableRefills3[[#This Row],[refill_date]]-TableRefills3[[#This Row],[prev_refill_end]])</f>
        <v/>
      </c>
      <c r="I2644">
        <f>IF(TableRefills3[[#This Row],[gap_days]]="",0,IF(TableRefills3[[#This Row],[gap_days]]&gt;30,1,0))</f>
        <v>0</v>
      </c>
      <c r="J2644">
        <f>_xlfn.MAXIFS(TableRefills3[discountinuation_flag], TableRefills3[patient_id], A2644)</f>
        <v>0</v>
      </c>
      <c r="K2644" s="1">
        <f>_xlfn.MINIFS(C:C,A:A,TableRefills3[[#This Row],[patient_id]])</f>
        <v>45831</v>
      </c>
      <c r="L2644" s="1">
        <f>TableRefills3[[#This Row],[refill_date]]+TableRefills3[[#This Row],[quantity_days]]</f>
        <v>45861</v>
      </c>
    </row>
    <row r="2645" spans="1:12" x14ac:dyDescent="0.25">
      <c r="A2645" t="s">
        <v>595</v>
      </c>
      <c r="B2645" t="s">
        <v>4285</v>
      </c>
      <c r="C2645" s="1">
        <v>45860</v>
      </c>
      <c r="D2645" s="9">
        <f t="shared" si="82"/>
        <v>2</v>
      </c>
      <c r="E2645">
        <v>30</v>
      </c>
      <c r="F2645" s="1">
        <f t="shared" si="83"/>
        <v>45831</v>
      </c>
      <c r="G2645" s="1">
        <f>IF(TableRefills3[[#This Row],[prev_refill_days]]="","",TableRefills3[[#This Row],[prev_refill_days]]+TableRefills3[[#This Row],[quantity_days]])</f>
        <v>45861</v>
      </c>
      <c r="H2645">
        <f>IF(TableRefills3[[#This Row],[prev_refill_end]]="","",TableRefills3[[#This Row],[refill_date]]-TableRefills3[[#This Row],[prev_refill_end]])</f>
        <v>-1</v>
      </c>
      <c r="I2645">
        <f>IF(TableRefills3[[#This Row],[gap_days]]="",0,IF(TableRefills3[[#This Row],[gap_days]]&gt;30,1,0))</f>
        <v>0</v>
      </c>
      <c r="J2645">
        <f>_xlfn.MAXIFS(TableRefills3[discountinuation_flag], TableRefills3[patient_id], A2645)</f>
        <v>0</v>
      </c>
      <c r="K2645" s="1">
        <f>_xlfn.MINIFS(C:C,A:A,TableRefills3[[#This Row],[patient_id]])</f>
        <v>45831</v>
      </c>
      <c r="L2645" s="1">
        <f>TableRefills3[[#This Row],[refill_date]]+TableRefills3[[#This Row],[quantity_days]]</f>
        <v>45890</v>
      </c>
    </row>
    <row r="2646" spans="1:12" x14ac:dyDescent="0.25">
      <c r="A2646" t="s">
        <v>595</v>
      </c>
      <c r="B2646" t="s">
        <v>4285</v>
      </c>
      <c r="C2646" s="1">
        <v>45890</v>
      </c>
      <c r="D2646" s="9">
        <f t="shared" si="82"/>
        <v>3</v>
      </c>
      <c r="E2646">
        <v>30</v>
      </c>
      <c r="F2646" s="1">
        <f t="shared" si="83"/>
        <v>45860</v>
      </c>
      <c r="G2646" s="1">
        <f>IF(TableRefills3[[#This Row],[prev_refill_days]]="","",TableRefills3[[#This Row],[prev_refill_days]]+TableRefills3[[#This Row],[quantity_days]])</f>
        <v>45890</v>
      </c>
      <c r="H2646">
        <f>IF(TableRefills3[[#This Row],[prev_refill_end]]="","",TableRefills3[[#This Row],[refill_date]]-TableRefills3[[#This Row],[prev_refill_end]])</f>
        <v>0</v>
      </c>
      <c r="I2646">
        <f>IF(TableRefills3[[#This Row],[gap_days]]="",0,IF(TableRefills3[[#This Row],[gap_days]]&gt;30,1,0))</f>
        <v>0</v>
      </c>
      <c r="J2646">
        <f>_xlfn.MAXIFS(TableRefills3[discountinuation_flag], TableRefills3[patient_id], A2646)</f>
        <v>0</v>
      </c>
      <c r="K2646" s="1">
        <f>_xlfn.MINIFS(C:C,A:A,TableRefills3[[#This Row],[patient_id]])</f>
        <v>45831</v>
      </c>
      <c r="L2646" s="1">
        <f>TableRefills3[[#This Row],[refill_date]]+TableRefills3[[#This Row],[quantity_days]]</f>
        <v>45920</v>
      </c>
    </row>
    <row r="2647" spans="1:12" x14ac:dyDescent="0.25">
      <c r="A2647" t="s">
        <v>595</v>
      </c>
      <c r="B2647" t="s">
        <v>4285</v>
      </c>
      <c r="C2647" s="1">
        <v>45919</v>
      </c>
      <c r="D2647" s="9">
        <f t="shared" si="82"/>
        <v>4</v>
      </c>
      <c r="E2647">
        <v>30</v>
      </c>
      <c r="F2647" s="1">
        <f t="shared" si="83"/>
        <v>45890</v>
      </c>
      <c r="G2647" s="1">
        <f>IF(TableRefills3[[#This Row],[prev_refill_days]]="","",TableRefills3[[#This Row],[prev_refill_days]]+TableRefills3[[#This Row],[quantity_days]])</f>
        <v>45920</v>
      </c>
      <c r="H2647">
        <f>IF(TableRefills3[[#This Row],[prev_refill_end]]="","",TableRefills3[[#This Row],[refill_date]]-TableRefills3[[#This Row],[prev_refill_end]])</f>
        <v>-1</v>
      </c>
      <c r="I2647">
        <f>IF(TableRefills3[[#This Row],[gap_days]]="",0,IF(TableRefills3[[#This Row],[gap_days]]&gt;30,1,0))</f>
        <v>0</v>
      </c>
      <c r="J2647">
        <f>_xlfn.MAXIFS(TableRefills3[discountinuation_flag], TableRefills3[patient_id], A2647)</f>
        <v>0</v>
      </c>
      <c r="K2647" s="1">
        <f>_xlfn.MINIFS(C:C,A:A,TableRefills3[[#This Row],[patient_id]])</f>
        <v>45831</v>
      </c>
      <c r="L2647" s="1">
        <f>TableRefills3[[#This Row],[refill_date]]+TableRefills3[[#This Row],[quantity_days]]</f>
        <v>45949</v>
      </c>
    </row>
    <row r="2648" spans="1:12" x14ac:dyDescent="0.25">
      <c r="A2648" t="s">
        <v>596</v>
      </c>
      <c r="B2648" t="s">
        <v>4290</v>
      </c>
      <c r="C2648" s="1">
        <v>45815</v>
      </c>
      <c r="D2648" s="9">
        <f t="shared" si="82"/>
        <v>1</v>
      </c>
      <c r="E2648">
        <v>28</v>
      </c>
      <c r="F2648" s="1" t="str">
        <f t="shared" si="83"/>
        <v/>
      </c>
      <c r="G2648" s="1" t="str">
        <f>IF(TableRefills3[[#This Row],[prev_refill_days]]="","",TableRefills3[[#This Row],[prev_refill_days]]+TableRefills3[[#This Row],[quantity_days]])</f>
        <v/>
      </c>
      <c r="H2648" t="str">
        <f>IF(TableRefills3[[#This Row],[prev_refill_end]]="","",TableRefills3[[#This Row],[refill_date]]-TableRefills3[[#This Row],[prev_refill_end]])</f>
        <v/>
      </c>
      <c r="I2648">
        <f>IF(TableRefills3[[#This Row],[gap_days]]="",0,IF(TableRefills3[[#This Row],[gap_days]]&gt;30,1,0))</f>
        <v>0</v>
      </c>
      <c r="J2648">
        <f>_xlfn.MAXIFS(TableRefills3[discountinuation_flag], TableRefills3[patient_id], A2648)</f>
        <v>0</v>
      </c>
      <c r="K2648" s="1">
        <f>_xlfn.MINIFS(C:C,A:A,TableRefills3[[#This Row],[patient_id]])</f>
        <v>45815</v>
      </c>
      <c r="L2648" s="1">
        <f>TableRefills3[[#This Row],[refill_date]]+TableRefills3[[#This Row],[quantity_days]]</f>
        <v>45843</v>
      </c>
    </row>
    <row r="2649" spans="1:12" x14ac:dyDescent="0.25">
      <c r="A2649" t="s">
        <v>596</v>
      </c>
      <c r="B2649" t="s">
        <v>4290</v>
      </c>
      <c r="C2649" s="1">
        <v>45843</v>
      </c>
      <c r="D2649" s="9">
        <f t="shared" si="82"/>
        <v>2</v>
      </c>
      <c r="E2649">
        <v>28</v>
      </c>
      <c r="F2649" s="1">
        <f t="shared" si="83"/>
        <v>45815</v>
      </c>
      <c r="G2649" s="1">
        <f>IF(TableRefills3[[#This Row],[prev_refill_days]]="","",TableRefills3[[#This Row],[prev_refill_days]]+TableRefills3[[#This Row],[quantity_days]])</f>
        <v>45843</v>
      </c>
      <c r="H2649">
        <f>IF(TableRefills3[[#This Row],[prev_refill_end]]="","",TableRefills3[[#This Row],[refill_date]]-TableRefills3[[#This Row],[prev_refill_end]])</f>
        <v>0</v>
      </c>
      <c r="I2649">
        <f>IF(TableRefills3[[#This Row],[gap_days]]="",0,IF(TableRefills3[[#This Row],[gap_days]]&gt;30,1,0))</f>
        <v>0</v>
      </c>
      <c r="J2649">
        <f>_xlfn.MAXIFS(TableRefills3[discountinuation_flag], TableRefills3[patient_id], A2649)</f>
        <v>0</v>
      </c>
      <c r="K2649" s="1">
        <f>_xlfn.MINIFS(C:C,A:A,TableRefills3[[#This Row],[patient_id]])</f>
        <v>45815</v>
      </c>
      <c r="L2649" s="1">
        <f>TableRefills3[[#This Row],[refill_date]]+TableRefills3[[#This Row],[quantity_days]]</f>
        <v>45871</v>
      </c>
    </row>
    <row r="2650" spans="1:12" x14ac:dyDescent="0.25">
      <c r="A2650" t="s">
        <v>596</v>
      </c>
      <c r="B2650" t="s">
        <v>4290</v>
      </c>
      <c r="C2650" s="1">
        <v>45868</v>
      </c>
      <c r="D2650" s="9">
        <f t="shared" si="82"/>
        <v>3</v>
      </c>
      <c r="E2650">
        <v>28</v>
      </c>
      <c r="F2650" s="1">
        <f t="shared" si="83"/>
        <v>45843</v>
      </c>
      <c r="G2650" s="1">
        <f>IF(TableRefills3[[#This Row],[prev_refill_days]]="","",TableRefills3[[#This Row],[prev_refill_days]]+TableRefills3[[#This Row],[quantity_days]])</f>
        <v>45871</v>
      </c>
      <c r="H2650">
        <f>IF(TableRefills3[[#This Row],[prev_refill_end]]="","",TableRefills3[[#This Row],[refill_date]]-TableRefills3[[#This Row],[prev_refill_end]])</f>
        <v>-3</v>
      </c>
      <c r="I2650">
        <f>IF(TableRefills3[[#This Row],[gap_days]]="",0,IF(TableRefills3[[#This Row],[gap_days]]&gt;30,1,0))</f>
        <v>0</v>
      </c>
      <c r="J2650">
        <f>_xlfn.MAXIFS(TableRefills3[discountinuation_flag], TableRefills3[patient_id], A2650)</f>
        <v>0</v>
      </c>
      <c r="K2650" s="1">
        <f>_xlfn.MINIFS(C:C,A:A,TableRefills3[[#This Row],[patient_id]])</f>
        <v>45815</v>
      </c>
      <c r="L2650" s="1">
        <f>TableRefills3[[#This Row],[refill_date]]+TableRefills3[[#This Row],[quantity_days]]</f>
        <v>45896</v>
      </c>
    </row>
    <row r="2651" spans="1:12" x14ac:dyDescent="0.25">
      <c r="A2651" t="s">
        <v>596</v>
      </c>
      <c r="B2651" t="s">
        <v>4290</v>
      </c>
      <c r="C2651" s="1">
        <v>45897</v>
      </c>
      <c r="D2651" s="9">
        <f t="shared" si="82"/>
        <v>4</v>
      </c>
      <c r="E2651">
        <v>28</v>
      </c>
      <c r="F2651" s="1">
        <f t="shared" si="83"/>
        <v>45868</v>
      </c>
      <c r="G2651" s="1">
        <f>IF(TableRefills3[[#This Row],[prev_refill_days]]="","",TableRefills3[[#This Row],[prev_refill_days]]+TableRefills3[[#This Row],[quantity_days]])</f>
        <v>45896</v>
      </c>
      <c r="H2651">
        <f>IF(TableRefills3[[#This Row],[prev_refill_end]]="","",TableRefills3[[#This Row],[refill_date]]-TableRefills3[[#This Row],[prev_refill_end]])</f>
        <v>1</v>
      </c>
      <c r="I2651">
        <f>IF(TableRefills3[[#This Row],[gap_days]]="",0,IF(TableRefills3[[#This Row],[gap_days]]&gt;30,1,0))</f>
        <v>0</v>
      </c>
      <c r="J2651">
        <f>_xlfn.MAXIFS(TableRefills3[discountinuation_flag], TableRefills3[patient_id], A2651)</f>
        <v>0</v>
      </c>
      <c r="K2651" s="1">
        <f>_xlfn.MINIFS(C:C,A:A,TableRefills3[[#This Row],[patient_id]])</f>
        <v>45815</v>
      </c>
      <c r="L2651" s="1">
        <f>TableRefills3[[#This Row],[refill_date]]+TableRefills3[[#This Row],[quantity_days]]</f>
        <v>45925</v>
      </c>
    </row>
    <row r="2652" spans="1:12" x14ac:dyDescent="0.25">
      <c r="A2652" t="s">
        <v>596</v>
      </c>
      <c r="B2652" t="s">
        <v>4290</v>
      </c>
      <c r="C2652" s="1">
        <v>45927</v>
      </c>
      <c r="D2652" s="9">
        <f t="shared" si="82"/>
        <v>5</v>
      </c>
      <c r="E2652">
        <v>28</v>
      </c>
      <c r="F2652" s="1">
        <f t="shared" si="83"/>
        <v>45897</v>
      </c>
      <c r="G2652" s="1">
        <f>IF(TableRefills3[[#This Row],[prev_refill_days]]="","",TableRefills3[[#This Row],[prev_refill_days]]+TableRefills3[[#This Row],[quantity_days]])</f>
        <v>45925</v>
      </c>
      <c r="H2652">
        <f>IF(TableRefills3[[#This Row],[prev_refill_end]]="","",TableRefills3[[#This Row],[refill_date]]-TableRefills3[[#This Row],[prev_refill_end]])</f>
        <v>2</v>
      </c>
      <c r="I2652">
        <f>IF(TableRefills3[[#This Row],[gap_days]]="",0,IF(TableRefills3[[#This Row],[gap_days]]&gt;30,1,0))</f>
        <v>0</v>
      </c>
      <c r="J2652">
        <f>_xlfn.MAXIFS(TableRefills3[discountinuation_flag], TableRefills3[patient_id], A2652)</f>
        <v>0</v>
      </c>
      <c r="K2652" s="1">
        <f>_xlfn.MINIFS(C:C,A:A,TableRefills3[[#This Row],[patient_id]])</f>
        <v>45815</v>
      </c>
      <c r="L2652" s="1">
        <f>TableRefills3[[#This Row],[refill_date]]+TableRefills3[[#This Row],[quantity_days]]</f>
        <v>45955</v>
      </c>
    </row>
    <row r="2653" spans="1:12" x14ac:dyDescent="0.25">
      <c r="A2653" t="s">
        <v>596</v>
      </c>
      <c r="B2653" t="s">
        <v>4290</v>
      </c>
      <c r="C2653" s="1">
        <v>45956</v>
      </c>
      <c r="D2653" s="9">
        <f t="shared" si="82"/>
        <v>6</v>
      </c>
      <c r="E2653">
        <v>28</v>
      </c>
      <c r="F2653" s="1">
        <f t="shared" si="83"/>
        <v>45927</v>
      </c>
      <c r="G2653" s="1">
        <f>IF(TableRefills3[[#This Row],[prev_refill_days]]="","",TableRefills3[[#This Row],[prev_refill_days]]+TableRefills3[[#This Row],[quantity_days]])</f>
        <v>45955</v>
      </c>
      <c r="H2653">
        <f>IF(TableRefills3[[#This Row],[prev_refill_end]]="","",TableRefills3[[#This Row],[refill_date]]-TableRefills3[[#This Row],[prev_refill_end]])</f>
        <v>1</v>
      </c>
      <c r="I2653">
        <f>IF(TableRefills3[[#This Row],[gap_days]]="",0,IF(TableRefills3[[#This Row],[gap_days]]&gt;30,1,0))</f>
        <v>0</v>
      </c>
      <c r="J2653">
        <f>_xlfn.MAXIFS(TableRefills3[discountinuation_flag], TableRefills3[patient_id], A2653)</f>
        <v>0</v>
      </c>
      <c r="K2653" s="1">
        <f>_xlfn.MINIFS(C:C,A:A,TableRefills3[[#This Row],[patient_id]])</f>
        <v>45815</v>
      </c>
      <c r="L2653" s="1">
        <f>TableRefills3[[#This Row],[refill_date]]+TableRefills3[[#This Row],[quantity_days]]</f>
        <v>45984</v>
      </c>
    </row>
    <row r="2654" spans="1:12" x14ac:dyDescent="0.25">
      <c r="A2654" t="s">
        <v>597</v>
      </c>
      <c r="B2654" t="s">
        <v>4297</v>
      </c>
      <c r="C2654" s="1">
        <v>45796</v>
      </c>
      <c r="D2654" s="9">
        <f t="shared" si="82"/>
        <v>1</v>
      </c>
      <c r="E2654">
        <v>28</v>
      </c>
      <c r="F2654" s="1" t="str">
        <f t="shared" si="83"/>
        <v/>
      </c>
      <c r="G2654" s="1" t="str">
        <f>IF(TableRefills3[[#This Row],[prev_refill_days]]="","",TableRefills3[[#This Row],[prev_refill_days]]+TableRefills3[[#This Row],[quantity_days]])</f>
        <v/>
      </c>
      <c r="H2654" t="str">
        <f>IF(TableRefills3[[#This Row],[prev_refill_end]]="","",TableRefills3[[#This Row],[refill_date]]-TableRefills3[[#This Row],[prev_refill_end]])</f>
        <v/>
      </c>
      <c r="I2654">
        <f>IF(TableRefills3[[#This Row],[gap_days]]="",0,IF(TableRefills3[[#This Row],[gap_days]]&gt;30,1,0))</f>
        <v>0</v>
      </c>
      <c r="J2654">
        <f>_xlfn.MAXIFS(TableRefills3[discountinuation_flag], TableRefills3[patient_id], A2654)</f>
        <v>0</v>
      </c>
      <c r="K2654" s="1">
        <f>_xlfn.MINIFS(C:C,A:A,TableRefills3[[#This Row],[patient_id]])</f>
        <v>45796</v>
      </c>
      <c r="L2654" s="1">
        <f>TableRefills3[[#This Row],[refill_date]]+TableRefills3[[#This Row],[quantity_days]]</f>
        <v>45824</v>
      </c>
    </row>
    <row r="2655" spans="1:12" x14ac:dyDescent="0.25">
      <c r="A2655" t="s">
        <v>597</v>
      </c>
      <c r="B2655" t="s">
        <v>4297</v>
      </c>
      <c r="C2655" s="1">
        <v>45824</v>
      </c>
      <c r="D2655" s="9">
        <f t="shared" si="82"/>
        <v>2</v>
      </c>
      <c r="E2655">
        <v>28</v>
      </c>
      <c r="F2655" s="1">
        <f t="shared" si="83"/>
        <v>45796</v>
      </c>
      <c r="G2655" s="1">
        <f>IF(TableRefills3[[#This Row],[prev_refill_days]]="","",TableRefills3[[#This Row],[prev_refill_days]]+TableRefills3[[#This Row],[quantity_days]])</f>
        <v>45824</v>
      </c>
      <c r="H2655">
        <f>IF(TableRefills3[[#This Row],[prev_refill_end]]="","",TableRefills3[[#This Row],[refill_date]]-TableRefills3[[#This Row],[prev_refill_end]])</f>
        <v>0</v>
      </c>
      <c r="I2655">
        <f>IF(TableRefills3[[#This Row],[gap_days]]="",0,IF(TableRefills3[[#This Row],[gap_days]]&gt;30,1,0))</f>
        <v>0</v>
      </c>
      <c r="J2655">
        <f>_xlfn.MAXIFS(TableRefills3[discountinuation_flag], TableRefills3[patient_id], A2655)</f>
        <v>0</v>
      </c>
      <c r="K2655" s="1">
        <f>_xlfn.MINIFS(C:C,A:A,TableRefills3[[#This Row],[patient_id]])</f>
        <v>45796</v>
      </c>
      <c r="L2655" s="1">
        <f>TableRefills3[[#This Row],[refill_date]]+TableRefills3[[#This Row],[quantity_days]]</f>
        <v>45852</v>
      </c>
    </row>
    <row r="2656" spans="1:12" x14ac:dyDescent="0.25">
      <c r="A2656" t="s">
        <v>597</v>
      </c>
      <c r="B2656" t="s">
        <v>4297</v>
      </c>
      <c r="C2656" s="1">
        <v>45852</v>
      </c>
      <c r="D2656" s="9">
        <f t="shared" si="82"/>
        <v>3</v>
      </c>
      <c r="E2656">
        <v>28</v>
      </c>
      <c r="F2656" s="1">
        <f t="shared" si="83"/>
        <v>45824</v>
      </c>
      <c r="G2656" s="1">
        <f>IF(TableRefills3[[#This Row],[prev_refill_days]]="","",TableRefills3[[#This Row],[prev_refill_days]]+TableRefills3[[#This Row],[quantity_days]])</f>
        <v>45852</v>
      </c>
      <c r="H2656">
        <f>IF(TableRefills3[[#This Row],[prev_refill_end]]="","",TableRefills3[[#This Row],[refill_date]]-TableRefills3[[#This Row],[prev_refill_end]])</f>
        <v>0</v>
      </c>
      <c r="I2656">
        <f>IF(TableRefills3[[#This Row],[gap_days]]="",0,IF(TableRefills3[[#This Row],[gap_days]]&gt;30,1,0))</f>
        <v>0</v>
      </c>
      <c r="J2656">
        <f>_xlfn.MAXIFS(TableRefills3[discountinuation_flag], TableRefills3[patient_id], A2656)</f>
        <v>0</v>
      </c>
      <c r="K2656" s="1">
        <f>_xlfn.MINIFS(C:C,A:A,TableRefills3[[#This Row],[patient_id]])</f>
        <v>45796</v>
      </c>
      <c r="L2656" s="1">
        <f>TableRefills3[[#This Row],[refill_date]]+TableRefills3[[#This Row],[quantity_days]]</f>
        <v>45880</v>
      </c>
    </row>
    <row r="2657" spans="1:12" x14ac:dyDescent="0.25">
      <c r="A2657" t="s">
        <v>597</v>
      </c>
      <c r="B2657" t="s">
        <v>4297</v>
      </c>
      <c r="C2657" s="1">
        <v>45881</v>
      </c>
      <c r="D2657" s="9">
        <f t="shared" si="82"/>
        <v>4</v>
      </c>
      <c r="E2657">
        <v>28</v>
      </c>
      <c r="F2657" s="1">
        <f t="shared" si="83"/>
        <v>45852</v>
      </c>
      <c r="G2657" s="1">
        <f>IF(TableRefills3[[#This Row],[prev_refill_days]]="","",TableRefills3[[#This Row],[prev_refill_days]]+TableRefills3[[#This Row],[quantity_days]])</f>
        <v>45880</v>
      </c>
      <c r="H2657">
        <f>IF(TableRefills3[[#This Row],[prev_refill_end]]="","",TableRefills3[[#This Row],[refill_date]]-TableRefills3[[#This Row],[prev_refill_end]])</f>
        <v>1</v>
      </c>
      <c r="I2657">
        <f>IF(TableRefills3[[#This Row],[gap_days]]="",0,IF(TableRefills3[[#This Row],[gap_days]]&gt;30,1,0))</f>
        <v>0</v>
      </c>
      <c r="J2657">
        <f>_xlfn.MAXIFS(TableRefills3[discountinuation_flag], TableRefills3[patient_id], A2657)</f>
        <v>0</v>
      </c>
      <c r="K2657" s="1">
        <f>_xlfn.MINIFS(C:C,A:A,TableRefills3[[#This Row],[patient_id]])</f>
        <v>45796</v>
      </c>
      <c r="L2657" s="1">
        <f>TableRefills3[[#This Row],[refill_date]]+TableRefills3[[#This Row],[quantity_days]]</f>
        <v>45909</v>
      </c>
    </row>
    <row r="2658" spans="1:12" x14ac:dyDescent="0.25">
      <c r="A2658" t="s">
        <v>597</v>
      </c>
      <c r="B2658" t="s">
        <v>4297</v>
      </c>
      <c r="C2658" s="1">
        <v>45912</v>
      </c>
      <c r="D2658" s="9">
        <f t="shared" si="82"/>
        <v>5</v>
      </c>
      <c r="E2658">
        <v>28</v>
      </c>
      <c r="F2658" s="1">
        <f t="shared" si="83"/>
        <v>45881</v>
      </c>
      <c r="G2658" s="1">
        <f>IF(TableRefills3[[#This Row],[prev_refill_days]]="","",TableRefills3[[#This Row],[prev_refill_days]]+TableRefills3[[#This Row],[quantity_days]])</f>
        <v>45909</v>
      </c>
      <c r="H2658">
        <f>IF(TableRefills3[[#This Row],[prev_refill_end]]="","",TableRefills3[[#This Row],[refill_date]]-TableRefills3[[#This Row],[prev_refill_end]])</f>
        <v>3</v>
      </c>
      <c r="I2658">
        <f>IF(TableRefills3[[#This Row],[gap_days]]="",0,IF(TableRefills3[[#This Row],[gap_days]]&gt;30,1,0))</f>
        <v>0</v>
      </c>
      <c r="J2658">
        <f>_xlfn.MAXIFS(TableRefills3[discountinuation_flag], TableRefills3[patient_id], A2658)</f>
        <v>0</v>
      </c>
      <c r="K2658" s="1">
        <f>_xlfn.MINIFS(C:C,A:A,TableRefills3[[#This Row],[patient_id]])</f>
        <v>45796</v>
      </c>
      <c r="L2658" s="1">
        <f>TableRefills3[[#This Row],[refill_date]]+TableRefills3[[#This Row],[quantity_days]]</f>
        <v>45940</v>
      </c>
    </row>
    <row r="2659" spans="1:12" x14ac:dyDescent="0.25">
      <c r="A2659" t="s">
        <v>597</v>
      </c>
      <c r="B2659" t="s">
        <v>4297</v>
      </c>
      <c r="C2659" s="1">
        <v>45937</v>
      </c>
      <c r="D2659" s="9">
        <f t="shared" si="82"/>
        <v>6</v>
      </c>
      <c r="E2659">
        <v>28</v>
      </c>
      <c r="F2659" s="1">
        <f t="shared" si="83"/>
        <v>45912</v>
      </c>
      <c r="G2659" s="1">
        <f>IF(TableRefills3[[#This Row],[prev_refill_days]]="","",TableRefills3[[#This Row],[prev_refill_days]]+TableRefills3[[#This Row],[quantity_days]])</f>
        <v>45940</v>
      </c>
      <c r="H2659">
        <f>IF(TableRefills3[[#This Row],[prev_refill_end]]="","",TableRefills3[[#This Row],[refill_date]]-TableRefills3[[#This Row],[prev_refill_end]])</f>
        <v>-3</v>
      </c>
      <c r="I2659">
        <f>IF(TableRefills3[[#This Row],[gap_days]]="",0,IF(TableRefills3[[#This Row],[gap_days]]&gt;30,1,0))</f>
        <v>0</v>
      </c>
      <c r="J2659">
        <f>_xlfn.MAXIFS(TableRefills3[discountinuation_flag], TableRefills3[patient_id], A2659)</f>
        <v>0</v>
      </c>
      <c r="K2659" s="1">
        <f>_xlfn.MINIFS(C:C,A:A,TableRefills3[[#This Row],[patient_id]])</f>
        <v>45796</v>
      </c>
      <c r="L2659" s="1">
        <f>TableRefills3[[#This Row],[refill_date]]+TableRefills3[[#This Row],[quantity_days]]</f>
        <v>45965</v>
      </c>
    </row>
    <row r="2660" spans="1:12" x14ac:dyDescent="0.25">
      <c r="A2660" t="s">
        <v>598</v>
      </c>
      <c r="B2660" t="s">
        <v>4304</v>
      </c>
      <c r="C2660" s="1">
        <v>45781</v>
      </c>
      <c r="D2660" s="9">
        <f t="shared" si="82"/>
        <v>1</v>
      </c>
      <c r="E2660">
        <v>28</v>
      </c>
      <c r="F2660" s="1" t="str">
        <f t="shared" si="83"/>
        <v/>
      </c>
      <c r="G2660" s="1" t="str">
        <f>IF(TableRefills3[[#This Row],[prev_refill_days]]="","",TableRefills3[[#This Row],[prev_refill_days]]+TableRefills3[[#This Row],[quantity_days]])</f>
        <v/>
      </c>
      <c r="H2660" t="str">
        <f>IF(TableRefills3[[#This Row],[prev_refill_end]]="","",TableRefills3[[#This Row],[refill_date]]-TableRefills3[[#This Row],[prev_refill_end]])</f>
        <v/>
      </c>
      <c r="I2660">
        <f>IF(TableRefills3[[#This Row],[gap_days]]="",0,IF(TableRefills3[[#This Row],[gap_days]]&gt;30,1,0))</f>
        <v>0</v>
      </c>
      <c r="J2660">
        <f>_xlfn.MAXIFS(TableRefills3[discountinuation_flag], TableRefills3[patient_id], A2660)</f>
        <v>0</v>
      </c>
      <c r="K2660" s="1">
        <f>_xlfn.MINIFS(C:C,A:A,TableRefills3[[#This Row],[patient_id]])</f>
        <v>45781</v>
      </c>
      <c r="L2660" s="1">
        <f>TableRefills3[[#This Row],[refill_date]]+TableRefills3[[#This Row],[quantity_days]]</f>
        <v>45809</v>
      </c>
    </row>
    <row r="2661" spans="1:12" x14ac:dyDescent="0.25">
      <c r="A2661" t="s">
        <v>598</v>
      </c>
      <c r="B2661" t="s">
        <v>4304</v>
      </c>
      <c r="C2661" s="1">
        <v>45808</v>
      </c>
      <c r="D2661" s="9">
        <f t="shared" si="82"/>
        <v>2</v>
      </c>
      <c r="E2661">
        <v>28</v>
      </c>
      <c r="F2661" s="1">
        <f t="shared" si="83"/>
        <v>45781</v>
      </c>
      <c r="G2661" s="1">
        <f>IF(TableRefills3[[#This Row],[prev_refill_days]]="","",TableRefills3[[#This Row],[prev_refill_days]]+TableRefills3[[#This Row],[quantity_days]])</f>
        <v>45809</v>
      </c>
      <c r="H2661">
        <f>IF(TableRefills3[[#This Row],[prev_refill_end]]="","",TableRefills3[[#This Row],[refill_date]]-TableRefills3[[#This Row],[prev_refill_end]])</f>
        <v>-1</v>
      </c>
      <c r="I2661">
        <f>IF(TableRefills3[[#This Row],[gap_days]]="",0,IF(TableRefills3[[#This Row],[gap_days]]&gt;30,1,0))</f>
        <v>0</v>
      </c>
      <c r="J2661">
        <f>_xlfn.MAXIFS(TableRefills3[discountinuation_flag], TableRefills3[patient_id], A2661)</f>
        <v>0</v>
      </c>
      <c r="K2661" s="1">
        <f>_xlfn.MINIFS(C:C,A:A,TableRefills3[[#This Row],[patient_id]])</f>
        <v>45781</v>
      </c>
      <c r="L2661" s="1">
        <f>TableRefills3[[#This Row],[refill_date]]+TableRefills3[[#This Row],[quantity_days]]</f>
        <v>45836</v>
      </c>
    </row>
    <row r="2662" spans="1:12" x14ac:dyDescent="0.25">
      <c r="A2662" t="s">
        <v>598</v>
      </c>
      <c r="B2662" t="s">
        <v>4304</v>
      </c>
      <c r="C2662" s="1">
        <v>45837</v>
      </c>
      <c r="D2662" s="9">
        <f t="shared" si="82"/>
        <v>3</v>
      </c>
      <c r="E2662">
        <v>28</v>
      </c>
      <c r="F2662" s="1">
        <f t="shared" si="83"/>
        <v>45808</v>
      </c>
      <c r="G2662" s="1">
        <f>IF(TableRefills3[[#This Row],[prev_refill_days]]="","",TableRefills3[[#This Row],[prev_refill_days]]+TableRefills3[[#This Row],[quantity_days]])</f>
        <v>45836</v>
      </c>
      <c r="H2662">
        <f>IF(TableRefills3[[#This Row],[prev_refill_end]]="","",TableRefills3[[#This Row],[refill_date]]-TableRefills3[[#This Row],[prev_refill_end]])</f>
        <v>1</v>
      </c>
      <c r="I2662">
        <f>IF(TableRefills3[[#This Row],[gap_days]]="",0,IF(TableRefills3[[#This Row],[gap_days]]&gt;30,1,0))</f>
        <v>0</v>
      </c>
      <c r="J2662">
        <f>_xlfn.MAXIFS(TableRefills3[discountinuation_flag], TableRefills3[patient_id], A2662)</f>
        <v>0</v>
      </c>
      <c r="K2662" s="1">
        <f>_xlfn.MINIFS(C:C,A:A,TableRefills3[[#This Row],[patient_id]])</f>
        <v>45781</v>
      </c>
      <c r="L2662" s="1">
        <f>TableRefills3[[#This Row],[refill_date]]+TableRefills3[[#This Row],[quantity_days]]</f>
        <v>45865</v>
      </c>
    </row>
    <row r="2663" spans="1:12" x14ac:dyDescent="0.25">
      <c r="A2663" t="s">
        <v>598</v>
      </c>
      <c r="B2663" t="s">
        <v>4304</v>
      </c>
      <c r="C2663" s="1">
        <v>45862</v>
      </c>
      <c r="D2663" s="9">
        <f t="shared" si="82"/>
        <v>4</v>
      </c>
      <c r="E2663">
        <v>28</v>
      </c>
      <c r="F2663" s="1">
        <f t="shared" si="83"/>
        <v>45837</v>
      </c>
      <c r="G2663" s="1">
        <f>IF(TableRefills3[[#This Row],[prev_refill_days]]="","",TableRefills3[[#This Row],[prev_refill_days]]+TableRefills3[[#This Row],[quantity_days]])</f>
        <v>45865</v>
      </c>
      <c r="H2663">
        <f>IF(TableRefills3[[#This Row],[prev_refill_end]]="","",TableRefills3[[#This Row],[refill_date]]-TableRefills3[[#This Row],[prev_refill_end]])</f>
        <v>-3</v>
      </c>
      <c r="I2663">
        <f>IF(TableRefills3[[#This Row],[gap_days]]="",0,IF(TableRefills3[[#This Row],[gap_days]]&gt;30,1,0))</f>
        <v>0</v>
      </c>
      <c r="J2663">
        <f>_xlfn.MAXIFS(TableRefills3[discountinuation_flag], TableRefills3[patient_id], A2663)</f>
        <v>0</v>
      </c>
      <c r="K2663" s="1">
        <f>_xlfn.MINIFS(C:C,A:A,TableRefills3[[#This Row],[patient_id]])</f>
        <v>45781</v>
      </c>
      <c r="L2663" s="1">
        <f>TableRefills3[[#This Row],[refill_date]]+TableRefills3[[#This Row],[quantity_days]]</f>
        <v>45890</v>
      </c>
    </row>
    <row r="2664" spans="1:12" x14ac:dyDescent="0.25">
      <c r="A2664" t="s">
        <v>599</v>
      </c>
      <c r="B2664" t="s">
        <v>4309</v>
      </c>
      <c r="C2664" s="1">
        <v>45816</v>
      </c>
      <c r="D2664" s="9">
        <f t="shared" si="82"/>
        <v>1</v>
      </c>
      <c r="E2664">
        <v>28</v>
      </c>
      <c r="F2664" s="1" t="str">
        <f t="shared" si="83"/>
        <v/>
      </c>
      <c r="G2664" s="1" t="str">
        <f>IF(TableRefills3[[#This Row],[prev_refill_days]]="","",TableRefills3[[#This Row],[prev_refill_days]]+TableRefills3[[#This Row],[quantity_days]])</f>
        <v/>
      </c>
      <c r="H2664" t="str">
        <f>IF(TableRefills3[[#This Row],[prev_refill_end]]="","",TableRefills3[[#This Row],[refill_date]]-TableRefills3[[#This Row],[prev_refill_end]])</f>
        <v/>
      </c>
      <c r="I2664">
        <f>IF(TableRefills3[[#This Row],[gap_days]]="",0,IF(TableRefills3[[#This Row],[gap_days]]&gt;30,1,0))</f>
        <v>0</v>
      </c>
      <c r="J2664">
        <f>_xlfn.MAXIFS(TableRefills3[discountinuation_flag], TableRefills3[patient_id], A2664)</f>
        <v>0</v>
      </c>
      <c r="K2664" s="1">
        <f>_xlfn.MINIFS(C:C,A:A,TableRefills3[[#This Row],[patient_id]])</f>
        <v>45816</v>
      </c>
      <c r="L2664" s="1">
        <f>TableRefills3[[#This Row],[refill_date]]+TableRefills3[[#This Row],[quantity_days]]</f>
        <v>45844</v>
      </c>
    </row>
    <row r="2665" spans="1:12" x14ac:dyDescent="0.25">
      <c r="A2665" t="s">
        <v>599</v>
      </c>
      <c r="B2665" t="s">
        <v>4309</v>
      </c>
      <c r="C2665" s="1">
        <v>45847</v>
      </c>
      <c r="D2665" s="9">
        <f t="shared" si="82"/>
        <v>2</v>
      </c>
      <c r="E2665">
        <v>28</v>
      </c>
      <c r="F2665" s="1">
        <f t="shared" si="83"/>
        <v>45816</v>
      </c>
      <c r="G2665" s="1">
        <f>IF(TableRefills3[[#This Row],[prev_refill_days]]="","",TableRefills3[[#This Row],[prev_refill_days]]+TableRefills3[[#This Row],[quantity_days]])</f>
        <v>45844</v>
      </c>
      <c r="H2665">
        <f>IF(TableRefills3[[#This Row],[prev_refill_end]]="","",TableRefills3[[#This Row],[refill_date]]-TableRefills3[[#This Row],[prev_refill_end]])</f>
        <v>3</v>
      </c>
      <c r="I2665">
        <f>IF(TableRefills3[[#This Row],[gap_days]]="",0,IF(TableRefills3[[#This Row],[gap_days]]&gt;30,1,0))</f>
        <v>0</v>
      </c>
      <c r="J2665">
        <f>_xlfn.MAXIFS(TableRefills3[discountinuation_flag], TableRefills3[patient_id], A2665)</f>
        <v>0</v>
      </c>
      <c r="K2665" s="1">
        <f>_xlfn.MINIFS(C:C,A:A,TableRefills3[[#This Row],[patient_id]])</f>
        <v>45816</v>
      </c>
      <c r="L2665" s="1">
        <f>TableRefills3[[#This Row],[refill_date]]+TableRefills3[[#This Row],[quantity_days]]</f>
        <v>45875</v>
      </c>
    </row>
    <row r="2666" spans="1:12" x14ac:dyDescent="0.25">
      <c r="A2666" t="s">
        <v>599</v>
      </c>
      <c r="B2666" t="s">
        <v>4309</v>
      </c>
      <c r="C2666" s="1">
        <v>45875</v>
      </c>
      <c r="D2666" s="9">
        <f t="shared" si="82"/>
        <v>3</v>
      </c>
      <c r="E2666">
        <v>28</v>
      </c>
      <c r="F2666" s="1">
        <f t="shared" si="83"/>
        <v>45847</v>
      </c>
      <c r="G2666" s="1">
        <f>IF(TableRefills3[[#This Row],[prev_refill_days]]="","",TableRefills3[[#This Row],[prev_refill_days]]+TableRefills3[[#This Row],[quantity_days]])</f>
        <v>45875</v>
      </c>
      <c r="H2666">
        <f>IF(TableRefills3[[#This Row],[prev_refill_end]]="","",TableRefills3[[#This Row],[refill_date]]-TableRefills3[[#This Row],[prev_refill_end]])</f>
        <v>0</v>
      </c>
      <c r="I2666">
        <f>IF(TableRefills3[[#This Row],[gap_days]]="",0,IF(TableRefills3[[#This Row],[gap_days]]&gt;30,1,0))</f>
        <v>0</v>
      </c>
      <c r="J2666">
        <f>_xlfn.MAXIFS(TableRefills3[discountinuation_flag], TableRefills3[patient_id], A2666)</f>
        <v>0</v>
      </c>
      <c r="K2666" s="1">
        <f>_xlfn.MINIFS(C:C,A:A,TableRefills3[[#This Row],[patient_id]])</f>
        <v>45816</v>
      </c>
      <c r="L2666" s="1">
        <f>TableRefills3[[#This Row],[refill_date]]+TableRefills3[[#This Row],[quantity_days]]</f>
        <v>45903</v>
      </c>
    </row>
    <row r="2667" spans="1:12" x14ac:dyDescent="0.25">
      <c r="A2667" t="s">
        <v>600</v>
      </c>
      <c r="B2667" t="s">
        <v>4313</v>
      </c>
      <c r="C2667" s="1">
        <v>45784</v>
      </c>
      <c r="D2667" s="9">
        <f t="shared" si="82"/>
        <v>1</v>
      </c>
      <c r="E2667">
        <v>21</v>
      </c>
      <c r="F2667" s="1" t="str">
        <f t="shared" si="83"/>
        <v/>
      </c>
      <c r="G2667" s="1" t="str">
        <f>IF(TableRefills3[[#This Row],[prev_refill_days]]="","",TableRefills3[[#This Row],[prev_refill_days]]+TableRefills3[[#This Row],[quantity_days]])</f>
        <v/>
      </c>
      <c r="H2667" t="str">
        <f>IF(TableRefills3[[#This Row],[prev_refill_end]]="","",TableRefills3[[#This Row],[refill_date]]-TableRefills3[[#This Row],[prev_refill_end]])</f>
        <v/>
      </c>
      <c r="I2667">
        <f>IF(TableRefills3[[#This Row],[gap_days]]="",0,IF(TableRefills3[[#This Row],[gap_days]]&gt;30,1,0))</f>
        <v>0</v>
      </c>
      <c r="J2667">
        <f>_xlfn.MAXIFS(TableRefills3[discountinuation_flag], TableRefills3[patient_id], A2667)</f>
        <v>0</v>
      </c>
      <c r="K2667" s="1">
        <f>_xlfn.MINIFS(C:C,A:A,TableRefills3[[#This Row],[patient_id]])</f>
        <v>45784</v>
      </c>
      <c r="L2667" s="1">
        <f>TableRefills3[[#This Row],[refill_date]]+TableRefills3[[#This Row],[quantity_days]]</f>
        <v>45805</v>
      </c>
    </row>
    <row r="2668" spans="1:12" x14ac:dyDescent="0.25">
      <c r="A2668" t="s">
        <v>600</v>
      </c>
      <c r="B2668" t="s">
        <v>4313</v>
      </c>
      <c r="C2668" s="1">
        <v>45804</v>
      </c>
      <c r="D2668" s="9">
        <f t="shared" si="82"/>
        <v>2</v>
      </c>
      <c r="E2668">
        <v>21</v>
      </c>
      <c r="F2668" s="1">
        <f t="shared" si="83"/>
        <v>45784</v>
      </c>
      <c r="G2668" s="1">
        <f>IF(TableRefills3[[#This Row],[prev_refill_days]]="","",TableRefills3[[#This Row],[prev_refill_days]]+TableRefills3[[#This Row],[quantity_days]])</f>
        <v>45805</v>
      </c>
      <c r="H2668">
        <f>IF(TableRefills3[[#This Row],[prev_refill_end]]="","",TableRefills3[[#This Row],[refill_date]]-TableRefills3[[#This Row],[prev_refill_end]])</f>
        <v>-1</v>
      </c>
      <c r="I2668">
        <f>IF(TableRefills3[[#This Row],[gap_days]]="",0,IF(TableRefills3[[#This Row],[gap_days]]&gt;30,1,0))</f>
        <v>0</v>
      </c>
      <c r="J2668">
        <f>_xlfn.MAXIFS(TableRefills3[discountinuation_flag], TableRefills3[patient_id], A2668)</f>
        <v>0</v>
      </c>
      <c r="K2668" s="1">
        <f>_xlfn.MINIFS(C:C,A:A,TableRefills3[[#This Row],[patient_id]])</f>
        <v>45784</v>
      </c>
      <c r="L2668" s="1">
        <f>TableRefills3[[#This Row],[refill_date]]+TableRefills3[[#This Row],[quantity_days]]</f>
        <v>45825</v>
      </c>
    </row>
    <row r="2669" spans="1:12" x14ac:dyDescent="0.25">
      <c r="A2669" t="s">
        <v>600</v>
      </c>
      <c r="B2669" t="s">
        <v>4313</v>
      </c>
      <c r="C2669" s="1">
        <v>45828</v>
      </c>
      <c r="D2669" s="9">
        <f t="shared" si="82"/>
        <v>3</v>
      </c>
      <c r="E2669">
        <v>21</v>
      </c>
      <c r="F2669" s="1">
        <f t="shared" si="83"/>
        <v>45804</v>
      </c>
      <c r="G2669" s="1">
        <f>IF(TableRefills3[[#This Row],[prev_refill_days]]="","",TableRefills3[[#This Row],[prev_refill_days]]+TableRefills3[[#This Row],[quantity_days]])</f>
        <v>45825</v>
      </c>
      <c r="H2669">
        <f>IF(TableRefills3[[#This Row],[prev_refill_end]]="","",TableRefills3[[#This Row],[refill_date]]-TableRefills3[[#This Row],[prev_refill_end]])</f>
        <v>3</v>
      </c>
      <c r="I2669">
        <f>IF(TableRefills3[[#This Row],[gap_days]]="",0,IF(TableRefills3[[#This Row],[gap_days]]&gt;30,1,0))</f>
        <v>0</v>
      </c>
      <c r="J2669">
        <f>_xlfn.MAXIFS(TableRefills3[discountinuation_flag], TableRefills3[patient_id], A2669)</f>
        <v>0</v>
      </c>
      <c r="K2669" s="1">
        <f>_xlfn.MINIFS(C:C,A:A,TableRefills3[[#This Row],[patient_id]])</f>
        <v>45784</v>
      </c>
      <c r="L2669" s="1">
        <f>TableRefills3[[#This Row],[refill_date]]+TableRefills3[[#This Row],[quantity_days]]</f>
        <v>45849</v>
      </c>
    </row>
    <row r="2670" spans="1:12" x14ac:dyDescent="0.25">
      <c r="A2670" t="s">
        <v>600</v>
      </c>
      <c r="B2670" t="s">
        <v>4313</v>
      </c>
      <c r="C2670" s="1">
        <v>45850</v>
      </c>
      <c r="D2670" s="9">
        <f t="shared" si="82"/>
        <v>4</v>
      </c>
      <c r="E2670">
        <v>21</v>
      </c>
      <c r="F2670" s="1">
        <f t="shared" si="83"/>
        <v>45828</v>
      </c>
      <c r="G2670" s="1">
        <f>IF(TableRefills3[[#This Row],[prev_refill_days]]="","",TableRefills3[[#This Row],[prev_refill_days]]+TableRefills3[[#This Row],[quantity_days]])</f>
        <v>45849</v>
      </c>
      <c r="H2670">
        <f>IF(TableRefills3[[#This Row],[prev_refill_end]]="","",TableRefills3[[#This Row],[refill_date]]-TableRefills3[[#This Row],[prev_refill_end]])</f>
        <v>1</v>
      </c>
      <c r="I2670">
        <f>IF(TableRefills3[[#This Row],[gap_days]]="",0,IF(TableRefills3[[#This Row],[gap_days]]&gt;30,1,0))</f>
        <v>0</v>
      </c>
      <c r="J2670">
        <f>_xlfn.MAXIFS(TableRefills3[discountinuation_flag], TableRefills3[patient_id], A2670)</f>
        <v>0</v>
      </c>
      <c r="K2670" s="1">
        <f>_xlfn.MINIFS(C:C,A:A,TableRefills3[[#This Row],[patient_id]])</f>
        <v>45784</v>
      </c>
      <c r="L2670" s="1">
        <f>TableRefills3[[#This Row],[refill_date]]+TableRefills3[[#This Row],[quantity_days]]</f>
        <v>45871</v>
      </c>
    </row>
    <row r="2671" spans="1:12" x14ac:dyDescent="0.25">
      <c r="A2671" t="s">
        <v>600</v>
      </c>
      <c r="B2671" t="s">
        <v>4313</v>
      </c>
      <c r="C2671" s="1">
        <v>45873</v>
      </c>
      <c r="D2671" s="9">
        <f t="shared" si="82"/>
        <v>5</v>
      </c>
      <c r="E2671">
        <v>21</v>
      </c>
      <c r="F2671" s="1">
        <f t="shared" si="83"/>
        <v>45850</v>
      </c>
      <c r="G2671" s="1">
        <f>IF(TableRefills3[[#This Row],[prev_refill_days]]="","",TableRefills3[[#This Row],[prev_refill_days]]+TableRefills3[[#This Row],[quantity_days]])</f>
        <v>45871</v>
      </c>
      <c r="H2671">
        <f>IF(TableRefills3[[#This Row],[prev_refill_end]]="","",TableRefills3[[#This Row],[refill_date]]-TableRefills3[[#This Row],[prev_refill_end]])</f>
        <v>2</v>
      </c>
      <c r="I2671">
        <f>IF(TableRefills3[[#This Row],[gap_days]]="",0,IF(TableRefills3[[#This Row],[gap_days]]&gt;30,1,0))</f>
        <v>0</v>
      </c>
      <c r="J2671">
        <f>_xlfn.MAXIFS(TableRefills3[discountinuation_flag], TableRefills3[patient_id], A2671)</f>
        <v>0</v>
      </c>
      <c r="K2671" s="1">
        <f>_xlfn.MINIFS(C:C,A:A,TableRefills3[[#This Row],[patient_id]])</f>
        <v>45784</v>
      </c>
      <c r="L2671" s="1">
        <f>TableRefills3[[#This Row],[refill_date]]+TableRefills3[[#This Row],[quantity_days]]</f>
        <v>45894</v>
      </c>
    </row>
    <row r="2672" spans="1:12" x14ac:dyDescent="0.25">
      <c r="A2672" t="s">
        <v>601</v>
      </c>
      <c r="B2672" t="s">
        <v>4319</v>
      </c>
      <c r="C2672" s="1">
        <v>45728</v>
      </c>
      <c r="D2672" s="9">
        <f t="shared" si="82"/>
        <v>1</v>
      </c>
      <c r="E2672">
        <v>21</v>
      </c>
      <c r="F2672" s="1" t="str">
        <f t="shared" si="83"/>
        <v/>
      </c>
      <c r="G2672" s="1" t="str">
        <f>IF(TableRefills3[[#This Row],[prev_refill_days]]="","",TableRefills3[[#This Row],[prev_refill_days]]+TableRefills3[[#This Row],[quantity_days]])</f>
        <v/>
      </c>
      <c r="H2672" t="str">
        <f>IF(TableRefills3[[#This Row],[prev_refill_end]]="","",TableRefills3[[#This Row],[refill_date]]-TableRefills3[[#This Row],[prev_refill_end]])</f>
        <v/>
      </c>
      <c r="I2672">
        <f>IF(TableRefills3[[#This Row],[gap_days]]="",0,IF(TableRefills3[[#This Row],[gap_days]]&gt;30,1,0))</f>
        <v>0</v>
      </c>
      <c r="J2672">
        <f>_xlfn.MAXIFS(TableRefills3[discountinuation_flag], TableRefills3[patient_id], A2672)</f>
        <v>0</v>
      </c>
      <c r="K2672" s="1">
        <f>_xlfn.MINIFS(C:C,A:A,TableRefills3[[#This Row],[patient_id]])</f>
        <v>45728</v>
      </c>
      <c r="L2672" s="1">
        <f>TableRefills3[[#This Row],[refill_date]]+TableRefills3[[#This Row],[quantity_days]]</f>
        <v>45749</v>
      </c>
    </row>
    <row r="2673" spans="1:12" x14ac:dyDescent="0.25">
      <c r="A2673" t="s">
        <v>601</v>
      </c>
      <c r="B2673" t="s">
        <v>4319</v>
      </c>
      <c r="C2673" s="1">
        <v>45751</v>
      </c>
      <c r="D2673" s="9">
        <f t="shared" si="82"/>
        <v>2</v>
      </c>
      <c r="E2673">
        <v>21</v>
      </c>
      <c r="F2673" s="1">
        <f t="shared" si="83"/>
        <v>45728</v>
      </c>
      <c r="G2673" s="1">
        <f>IF(TableRefills3[[#This Row],[prev_refill_days]]="","",TableRefills3[[#This Row],[prev_refill_days]]+TableRefills3[[#This Row],[quantity_days]])</f>
        <v>45749</v>
      </c>
      <c r="H2673">
        <f>IF(TableRefills3[[#This Row],[prev_refill_end]]="","",TableRefills3[[#This Row],[refill_date]]-TableRefills3[[#This Row],[prev_refill_end]])</f>
        <v>2</v>
      </c>
      <c r="I2673">
        <f>IF(TableRefills3[[#This Row],[gap_days]]="",0,IF(TableRefills3[[#This Row],[gap_days]]&gt;30,1,0))</f>
        <v>0</v>
      </c>
      <c r="J2673">
        <f>_xlfn.MAXIFS(TableRefills3[discountinuation_flag], TableRefills3[patient_id], A2673)</f>
        <v>0</v>
      </c>
      <c r="K2673" s="1">
        <f>_xlfn.MINIFS(C:C,A:A,TableRefills3[[#This Row],[patient_id]])</f>
        <v>45728</v>
      </c>
      <c r="L2673" s="1">
        <f>TableRefills3[[#This Row],[refill_date]]+TableRefills3[[#This Row],[quantity_days]]</f>
        <v>45772</v>
      </c>
    </row>
    <row r="2674" spans="1:12" x14ac:dyDescent="0.25">
      <c r="A2674" t="s">
        <v>601</v>
      </c>
      <c r="B2674" t="s">
        <v>4319</v>
      </c>
      <c r="C2674" s="1">
        <v>45774</v>
      </c>
      <c r="D2674" s="9">
        <f t="shared" si="82"/>
        <v>3</v>
      </c>
      <c r="E2674">
        <v>21</v>
      </c>
      <c r="F2674" s="1">
        <f t="shared" si="83"/>
        <v>45751</v>
      </c>
      <c r="G2674" s="1">
        <f>IF(TableRefills3[[#This Row],[prev_refill_days]]="","",TableRefills3[[#This Row],[prev_refill_days]]+TableRefills3[[#This Row],[quantity_days]])</f>
        <v>45772</v>
      </c>
      <c r="H2674">
        <f>IF(TableRefills3[[#This Row],[prev_refill_end]]="","",TableRefills3[[#This Row],[refill_date]]-TableRefills3[[#This Row],[prev_refill_end]])</f>
        <v>2</v>
      </c>
      <c r="I2674">
        <f>IF(TableRefills3[[#This Row],[gap_days]]="",0,IF(TableRefills3[[#This Row],[gap_days]]&gt;30,1,0))</f>
        <v>0</v>
      </c>
      <c r="J2674">
        <f>_xlfn.MAXIFS(TableRefills3[discountinuation_flag], TableRefills3[patient_id], A2674)</f>
        <v>0</v>
      </c>
      <c r="K2674" s="1">
        <f>_xlfn.MINIFS(C:C,A:A,TableRefills3[[#This Row],[patient_id]])</f>
        <v>45728</v>
      </c>
      <c r="L2674" s="1">
        <f>TableRefills3[[#This Row],[refill_date]]+TableRefills3[[#This Row],[quantity_days]]</f>
        <v>45795</v>
      </c>
    </row>
    <row r="2675" spans="1:12" x14ac:dyDescent="0.25">
      <c r="A2675" t="s">
        <v>602</v>
      </c>
      <c r="B2675" t="s">
        <v>4323</v>
      </c>
      <c r="C2675" s="1">
        <v>45704</v>
      </c>
      <c r="D2675" s="9">
        <f t="shared" si="82"/>
        <v>1</v>
      </c>
      <c r="E2675">
        <v>21</v>
      </c>
      <c r="F2675" s="1" t="str">
        <f t="shared" si="83"/>
        <v/>
      </c>
      <c r="G2675" s="1" t="str">
        <f>IF(TableRefills3[[#This Row],[prev_refill_days]]="","",TableRefills3[[#This Row],[prev_refill_days]]+TableRefills3[[#This Row],[quantity_days]])</f>
        <v/>
      </c>
      <c r="H2675" t="str">
        <f>IF(TableRefills3[[#This Row],[prev_refill_end]]="","",TableRefills3[[#This Row],[refill_date]]-TableRefills3[[#This Row],[prev_refill_end]])</f>
        <v/>
      </c>
      <c r="I2675">
        <f>IF(TableRefills3[[#This Row],[gap_days]]="",0,IF(TableRefills3[[#This Row],[gap_days]]&gt;30,1,0))</f>
        <v>0</v>
      </c>
      <c r="J2675">
        <f>_xlfn.MAXIFS(TableRefills3[discountinuation_flag], TableRefills3[patient_id], A2675)</f>
        <v>0</v>
      </c>
      <c r="K2675" s="1">
        <f>_xlfn.MINIFS(C:C,A:A,TableRefills3[[#This Row],[patient_id]])</f>
        <v>45704</v>
      </c>
      <c r="L2675" s="1">
        <f>TableRefills3[[#This Row],[refill_date]]+TableRefills3[[#This Row],[quantity_days]]</f>
        <v>45725</v>
      </c>
    </row>
    <row r="2676" spans="1:12" x14ac:dyDescent="0.25">
      <c r="A2676" t="s">
        <v>602</v>
      </c>
      <c r="B2676" t="s">
        <v>4323</v>
      </c>
      <c r="C2676" s="1">
        <v>45723</v>
      </c>
      <c r="D2676" s="9">
        <f t="shared" si="82"/>
        <v>2</v>
      </c>
      <c r="E2676">
        <v>21</v>
      </c>
      <c r="F2676" s="1">
        <f t="shared" si="83"/>
        <v>45704</v>
      </c>
      <c r="G2676" s="1">
        <f>IF(TableRefills3[[#This Row],[prev_refill_days]]="","",TableRefills3[[#This Row],[prev_refill_days]]+TableRefills3[[#This Row],[quantity_days]])</f>
        <v>45725</v>
      </c>
      <c r="H2676">
        <f>IF(TableRefills3[[#This Row],[prev_refill_end]]="","",TableRefills3[[#This Row],[refill_date]]-TableRefills3[[#This Row],[prev_refill_end]])</f>
        <v>-2</v>
      </c>
      <c r="I2676">
        <f>IF(TableRefills3[[#This Row],[gap_days]]="",0,IF(TableRefills3[[#This Row],[gap_days]]&gt;30,1,0))</f>
        <v>0</v>
      </c>
      <c r="J2676">
        <f>_xlfn.MAXIFS(TableRefills3[discountinuation_flag], TableRefills3[patient_id], A2676)</f>
        <v>0</v>
      </c>
      <c r="K2676" s="1">
        <f>_xlfn.MINIFS(C:C,A:A,TableRefills3[[#This Row],[patient_id]])</f>
        <v>45704</v>
      </c>
      <c r="L2676" s="1">
        <f>TableRefills3[[#This Row],[refill_date]]+TableRefills3[[#This Row],[quantity_days]]</f>
        <v>45744</v>
      </c>
    </row>
    <row r="2677" spans="1:12" x14ac:dyDescent="0.25">
      <c r="A2677" t="s">
        <v>602</v>
      </c>
      <c r="B2677" t="s">
        <v>4323</v>
      </c>
      <c r="C2677" s="1">
        <v>45743</v>
      </c>
      <c r="D2677" s="9">
        <f t="shared" si="82"/>
        <v>3</v>
      </c>
      <c r="E2677">
        <v>21</v>
      </c>
      <c r="F2677" s="1">
        <f t="shared" si="83"/>
        <v>45723</v>
      </c>
      <c r="G2677" s="1">
        <f>IF(TableRefills3[[#This Row],[prev_refill_days]]="","",TableRefills3[[#This Row],[prev_refill_days]]+TableRefills3[[#This Row],[quantity_days]])</f>
        <v>45744</v>
      </c>
      <c r="H2677">
        <f>IF(TableRefills3[[#This Row],[prev_refill_end]]="","",TableRefills3[[#This Row],[refill_date]]-TableRefills3[[#This Row],[prev_refill_end]])</f>
        <v>-1</v>
      </c>
      <c r="I2677">
        <f>IF(TableRefills3[[#This Row],[gap_days]]="",0,IF(TableRefills3[[#This Row],[gap_days]]&gt;30,1,0))</f>
        <v>0</v>
      </c>
      <c r="J2677">
        <f>_xlfn.MAXIFS(TableRefills3[discountinuation_flag], TableRefills3[patient_id], A2677)</f>
        <v>0</v>
      </c>
      <c r="K2677" s="1">
        <f>_xlfn.MINIFS(C:C,A:A,TableRefills3[[#This Row],[patient_id]])</f>
        <v>45704</v>
      </c>
      <c r="L2677" s="1">
        <f>TableRefills3[[#This Row],[refill_date]]+TableRefills3[[#This Row],[quantity_days]]</f>
        <v>45764</v>
      </c>
    </row>
    <row r="2678" spans="1:12" x14ac:dyDescent="0.25">
      <c r="A2678" t="s">
        <v>602</v>
      </c>
      <c r="B2678" t="s">
        <v>4323</v>
      </c>
      <c r="C2678" s="1">
        <v>45766</v>
      </c>
      <c r="D2678" s="9">
        <f t="shared" si="82"/>
        <v>4</v>
      </c>
      <c r="E2678">
        <v>21</v>
      </c>
      <c r="F2678" s="1">
        <f t="shared" si="83"/>
        <v>45743</v>
      </c>
      <c r="G2678" s="1">
        <f>IF(TableRefills3[[#This Row],[prev_refill_days]]="","",TableRefills3[[#This Row],[prev_refill_days]]+TableRefills3[[#This Row],[quantity_days]])</f>
        <v>45764</v>
      </c>
      <c r="H2678">
        <f>IF(TableRefills3[[#This Row],[prev_refill_end]]="","",TableRefills3[[#This Row],[refill_date]]-TableRefills3[[#This Row],[prev_refill_end]])</f>
        <v>2</v>
      </c>
      <c r="I2678">
        <f>IF(TableRefills3[[#This Row],[gap_days]]="",0,IF(TableRefills3[[#This Row],[gap_days]]&gt;30,1,0))</f>
        <v>0</v>
      </c>
      <c r="J2678">
        <f>_xlfn.MAXIFS(TableRefills3[discountinuation_flag], TableRefills3[patient_id], A2678)</f>
        <v>0</v>
      </c>
      <c r="K2678" s="1">
        <f>_xlfn.MINIFS(C:C,A:A,TableRefills3[[#This Row],[patient_id]])</f>
        <v>45704</v>
      </c>
      <c r="L2678" s="1">
        <f>TableRefills3[[#This Row],[refill_date]]+TableRefills3[[#This Row],[quantity_days]]</f>
        <v>45787</v>
      </c>
    </row>
    <row r="2679" spans="1:12" x14ac:dyDescent="0.25">
      <c r="A2679" t="s">
        <v>602</v>
      </c>
      <c r="B2679" t="s">
        <v>4323</v>
      </c>
      <c r="C2679" s="1">
        <v>45790</v>
      </c>
      <c r="D2679" s="9">
        <f t="shared" si="82"/>
        <v>5</v>
      </c>
      <c r="E2679">
        <v>21</v>
      </c>
      <c r="F2679" s="1">
        <f t="shared" si="83"/>
        <v>45766</v>
      </c>
      <c r="G2679" s="1">
        <f>IF(TableRefills3[[#This Row],[prev_refill_days]]="","",TableRefills3[[#This Row],[prev_refill_days]]+TableRefills3[[#This Row],[quantity_days]])</f>
        <v>45787</v>
      </c>
      <c r="H2679">
        <f>IF(TableRefills3[[#This Row],[prev_refill_end]]="","",TableRefills3[[#This Row],[refill_date]]-TableRefills3[[#This Row],[prev_refill_end]])</f>
        <v>3</v>
      </c>
      <c r="I2679">
        <f>IF(TableRefills3[[#This Row],[gap_days]]="",0,IF(TableRefills3[[#This Row],[gap_days]]&gt;30,1,0))</f>
        <v>0</v>
      </c>
      <c r="J2679">
        <f>_xlfn.MAXIFS(TableRefills3[discountinuation_flag], TableRefills3[patient_id], A2679)</f>
        <v>0</v>
      </c>
      <c r="K2679" s="1">
        <f>_xlfn.MINIFS(C:C,A:A,TableRefills3[[#This Row],[patient_id]])</f>
        <v>45704</v>
      </c>
      <c r="L2679" s="1">
        <f>TableRefills3[[#This Row],[refill_date]]+TableRefills3[[#This Row],[quantity_days]]</f>
        <v>45811</v>
      </c>
    </row>
    <row r="2680" spans="1:12" x14ac:dyDescent="0.25">
      <c r="A2680" t="s">
        <v>602</v>
      </c>
      <c r="B2680" t="s">
        <v>4323</v>
      </c>
      <c r="C2680" s="1">
        <v>45812</v>
      </c>
      <c r="D2680" s="9">
        <f t="shared" si="82"/>
        <v>6</v>
      </c>
      <c r="E2680">
        <v>21</v>
      </c>
      <c r="F2680" s="1">
        <f t="shared" si="83"/>
        <v>45790</v>
      </c>
      <c r="G2680" s="1">
        <f>IF(TableRefills3[[#This Row],[prev_refill_days]]="","",TableRefills3[[#This Row],[prev_refill_days]]+TableRefills3[[#This Row],[quantity_days]])</f>
        <v>45811</v>
      </c>
      <c r="H2680">
        <f>IF(TableRefills3[[#This Row],[prev_refill_end]]="","",TableRefills3[[#This Row],[refill_date]]-TableRefills3[[#This Row],[prev_refill_end]])</f>
        <v>1</v>
      </c>
      <c r="I2680">
        <f>IF(TableRefills3[[#This Row],[gap_days]]="",0,IF(TableRefills3[[#This Row],[gap_days]]&gt;30,1,0))</f>
        <v>0</v>
      </c>
      <c r="J2680">
        <f>_xlfn.MAXIFS(TableRefills3[discountinuation_flag], TableRefills3[patient_id], A2680)</f>
        <v>0</v>
      </c>
      <c r="K2680" s="1">
        <f>_xlfn.MINIFS(C:C,A:A,TableRefills3[[#This Row],[patient_id]])</f>
        <v>45704</v>
      </c>
      <c r="L2680" s="1">
        <f>TableRefills3[[#This Row],[refill_date]]+TableRefills3[[#This Row],[quantity_days]]</f>
        <v>45833</v>
      </c>
    </row>
    <row r="2681" spans="1:12" x14ac:dyDescent="0.25">
      <c r="A2681" t="s">
        <v>603</v>
      </c>
      <c r="B2681" t="s">
        <v>4330</v>
      </c>
      <c r="C2681" s="1">
        <v>45729</v>
      </c>
      <c r="D2681" s="9">
        <f t="shared" si="82"/>
        <v>1</v>
      </c>
      <c r="E2681">
        <v>21</v>
      </c>
      <c r="F2681" s="1" t="str">
        <f t="shared" si="83"/>
        <v/>
      </c>
      <c r="G2681" s="1" t="str">
        <f>IF(TableRefills3[[#This Row],[prev_refill_days]]="","",TableRefills3[[#This Row],[prev_refill_days]]+TableRefills3[[#This Row],[quantity_days]])</f>
        <v/>
      </c>
      <c r="H2681" t="str">
        <f>IF(TableRefills3[[#This Row],[prev_refill_end]]="","",TableRefills3[[#This Row],[refill_date]]-TableRefills3[[#This Row],[prev_refill_end]])</f>
        <v/>
      </c>
      <c r="I2681">
        <f>IF(TableRefills3[[#This Row],[gap_days]]="",0,IF(TableRefills3[[#This Row],[gap_days]]&gt;30,1,0))</f>
        <v>0</v>
      </c>
      <c r="J2681">
        <f>_xlfn.MAXIFS(TableRefills3[discountinuation_flag], TableRefills3[patient_id], A2681)</f>
        <v>0</v>
      </c>
      <c r="K2681" s="1">
        <f>_xlfn.MINIFS(C:C,A:A,TableRefills3[[#This Row],[patient_id]])</f>
        <v>45729</v>
      </c>
      <c r="L2681" s="1">
        <f>TableRefills3[[#This Row],[refill_date]]+TableRefills3[[#This Row],[quantity_days]]</f>
        <v>45750</v>
      </c>
    </row>
    <row r="2682" spans="1:12" x14ac:dyDescent="0.25">
      <c r="A2682" t="s">
        <v>603</v>
      </c>
      <c r="B2682" t="s">
        <v>4330</v>
      </c>
      <c r="C2682" s="1">
        <v>45751</v>
      </c>
      <c r="D2682" s="9">
        <f t="shared" si="82"/>
        <v>2</v>
      </c>
      <c r="E2682">
        <v>21</v>
      </c>
      <c r="F2682" s="1">
        <f t="shared" si="83"/>
        <v>45729</v>
      </c>
      <c r="G2682" s="1">
        <f>IF(TableRefills3[[#This Row],[prev_refill_days]]="","",TableRefills3[[#This Row],[prev_refill_days]]+TableRefills3[[#This Row],[quantity_days]])</f>
        <v>45750</v>
      </c>
      <c r="H2682">
        <f>IF(TableRefills3[[#This Row],[prev_refill_end]]="","",TableRefills3[[#This Row],[refill_date]]-TableRefills3[[#This Row],[prev_refill_end]])</f>
        <v>1</v>
      </c>
      <c r="I2682">
        <f>IF(TableRefills3[[#This Row],[gap_days]]="",0,IF(TableRefills3[[#This Row],[gap_days]]&gt;30,1,0))</f>
        <v>0</v>
      </c>
      <c r="J2682">
        <f>_xlfn.MAXIFS(TableRefills3[discountinuation_flag], TableRefills3[patient_id], A2682)</f>
        <v>0</v>
      </c>
      <c r="K2682" s="1">
        <f>_xlfn.MINIFS(C:C,A:A,TableRefills3[[#This Row],[patient_id]])</f>
        <v>45729</v>
      </c>
      <c r="L2682" s="1">
        <f>TableRefills3[[#This Row],[refill_date]]+TableRefills3[[#This Row],[quantity_days]]</f>
        <v>45772</v>
      </c>
    </row>
    <row r="2683" spans="1:12" x14ac:dyDescent="0.25">
      <c r="A2683" t="s">
        <v>603</v>
      </c>
      <c r="B2683" t="s">
        <v>4330</v>
      </c>
      <c r="C2683" s="1">
        <v>45773</v>
      </c>
      <c r="D2683" s="9">
        <f t="shared" si="82"/>
        <v>3</v>
      </c>
      <c r="E2683">
        <v>21</v>
      </c>
      <c r="F2683" s="1">
        <f t="shared" si="83"/>
        <v>45751</v>
      </c>
      <c r="G2683" s="1">
        <f>IF(TableRefills3[[#This Row],[prev_refill_days]]="","",TableRefills3[[#This Row],[prev_refill_days]]+TableRefills3[[#This Row],[quantity_days]])</f>
        <v>45772</v>
      </c>
      <c r="H2683">
        <f>IF(TableRefills3[[#This Row],[prev_refill_end]]="","",TableRefills3[[#This Row],[refill_date]]-TableRefills3[[#This Row],[prev_refill_end]])</f>
        <v>1</v>
      </c>
      <c r="I2683">
        <f>IF(TableRefills3[[#This Row],[gap_days]]="",0,IF(TableRefills3[[#This Row],[gap_days]]&gt;30,1,0))</f>
        <v>0</v>
      </c>
      <c r="J2683">
        <f>_xlfn.MAXIFS(TableRefills3[discountinuation_flag], TableRefills3[patient_id], A2683)</f>
        <v>0</v>
      </c>
      <c r="K2683" s="1">
        <f>_xlfn.MINIFS(C:C,A:A,TableRefills3[[#This Row],[patient_id]])</f>
        <v>45729</v>
      </c>
      <c r="L2683" s="1">
        <f>TableRefills3[[#This Row],[refill_date]]+TableRefills3[[#This Row],[quantity_days]]</f>
        <v>45794</v>
      </c>
    </row>
    <row r="2684" spans="1:12" x14ac:dyDescent="0.25">
      <c r="A2684" t="s">
        <v>604</v>
      </c>
      <c r="B2684" t="s">
        <v>4334</v>
      </c>
      <c r="C2684" s="1">
        <v>45714</v>
      </c>
      <c r="D2684" s="9">
        <f t="shared" si="82"/>
        <v>1</v>
      </c>
      <c r="E2684">
        <v>21</v>
      </c>
      <c r="F2684" s="1" t="str">
        <f t="shared" si="83"/>
        <v/>
      </c>
      <c r="G2684" s="1" t="str">
        <f>IF(TableRefills3[[#This Row],[prev_refill_days]]="","",TableRefills3[[#This Row],[prev_refill_days]]+TableRefills3[[#This Row],[quantity_days]])</f>
        <v/>
      </c>
      <c r="H2684" t="str">
        <f>IF(TableRefills3[[#This Row],[prev_refill_end]]="","",TableRefills3[[#This Row],[refill_date]]-TableRefills3[[#This Row],[prev_refill_end]])</f>
        <v/>
      </c>
      <c r="I2684">
        <f>IF(TableRefills3[[#This Row],[gap_days]]="",0,IF(TableRefills3[[#This Row],[gap_days]]&gt;30,1,0))</f>
        <v>0</v>
      </c>
      <c r="J2684">
        <f>_xlfn.MAXIFS(TableRefills3[discountinuation_flag], TableRefills3[patient_id], A2684)</f>
        <v>0</v>
      </c>
      <c r="K2684" s="1">
        <f>_xlfn.MINIFS(C:C,A:A,TableRefills3[[#This Row],[patient_id]])</f>
        <v>45714</v>
      </c>
      <c r="L2684" s="1">
        <f>TableRefills3[[#This Row],[refill_date]]+TableRefills3[[#This Row],[quantity_days]]</f>
        <v>45735</v>
      </c>
    </row>
    <row r="2685" spans="1:12" x14ac:dyDescent="0.25">
      <c r="A2685" t="s">
        <v>604</v>
      </c>
      <c r="B2685" t="s">
        <v>4334</v>
      </c>
      <c r="C2685" s="1">
        <v>45732</v>
      </c>
      <c r="D2685" s="9">
        <f t="shared" si="82"/>
        <v>2</v>
      </c>
      <c r="E2685">
        <v>21</v>
      </c>
      <c r="F2685" s="1">
        <f t="shared" si="83"/>
        <v>45714</v>
      </c>
      <c r="G2685" s="1">
        <f>IF(TableRefills3[[#This Row],[prev_refill_days]]="","",TableRefills3[[#This Row],[prev_refill_days]]+TableRefills3[[#This Row],[quantity_days]])</f>
        <v>45735</v>
      </c>
      <c r="H2685">
        <f>IF(TableRefills3[[#This Row],[prev_refill_end]]="","",TableRefills3[[#This Row],[refill_date]]-TableRefills3[[#This Row],[prev_refill_end]])</f>
        <v>-3</v>
      </c>
      <c r="I2685">
        <f>IF(TableRefills3[[#This Row],[gap_days]]="",0,IF(TableRefills3[[#This Row],[gap_days]]&gt;30,1,0))</f>
        <v>0</v>
      </c>
      <c r="J2685">
        <f>_xlfn.MAXIFS(TableRefills3[discountinuation_flag], TableRefills3[patient_id], A2685)</f>
        <v>0</v>
      </c>
      <c r="K2685" s="1">
        <f>_xlfn.MINIFS(C:C,A:A,TableRefills3[[#This Row],[patient_id]])</f>
        <v>45714</v>
      </c>
      <c r="L2685" s="1">
        <f>TableRefills3[[#This Row],[refill_date]]+TableRefills3[[#This Row],[quantity_days]]</f>
        <v>45753</v>
      </c>
    </row>
    <row r="2686" spans="1:12" x14ac:dyDescent="0.25">
      <c r="A2686" t="s">
        <v>604</v>
      </c>
      <c r="B2686" t="s">
        <v>4334</v>
      </c>
      <c r="C2686" s="1">
        <v>45753</v>
      </c>
      <c r="D2686" s="9">
        <f t="shared" si="82"/>
        <v>3</v>
      </c>
      <c r="E2686">
        <v>21</v>
      </c>
      <c r="F2686" s="1">
        <f t="shared" si="83"/>
        <v>45732</v>
      </c>
      <c r="G2686" s="1">
        <f>IF(TableRefills3[[#This Row],[prev_refill_days]]="","",TableRefills3[[#This Row],[prev_refill_days]]+TableRefills3[[#This Row],[quantity_days]])</f>
        <v>45753</v>
      </c>
      <c r="H2686">
        <f>IF(TableRefills3[[#This Row],[prev_refill_end]]="","",TableRefills3[[#This Row],[refill_date]]-TableRefills3[[#This Row],[prev_refill_end]])</f>
        <v>0</v>
      </c>
      <c r="I2686">
        <f>IF(TableRefills3[[#This Row],[gap_days]]="",0,IF(TableRefills3[[#This Row],[gap_days]]&gt;30,1,0))</f>
        <v>0</v>
      </c>
      <c r="J2686">
        <f>_xlfn.MAXIFS(TableRefills3[discountinuation_flag], TableRefills3[patient_id], A2686)</f>
        <v>0</v>
      </c>
      <c r="K2686" s="1">
        <f>_xlfn.MINIFS(C:C,A:A,TableRefills3[[#This Row],[patient_id]])</f>
        <v>45714</v>
      </c>
      <c r="L2686" s="1">
        <f>TableRefills3[[#This Row],[refill_date]]+TableRefills3[[#This Row],[quantity_days]]</f>
        <v>45774</v>
      </c>
    </row>
    <row r="2687" spans="1:12" x14ac:dyDescent="0.25">
      <c r="A2687" t="s">
        <v>605</v>
      </c>
      <c r="B2687" t="s">
        <v>4338</v>
      </c>
      <c r="C2687" s="1">
        <v>45690</v>
      </c>
      <c r="D2687" s="9">
        <f t="shared" si="82"/>
        <v>1</v>
      </c>
      <c r="E2687">
        <v>21</v>
      </c>
      <c r="F2687" s="1" t="str">
        <f t="shared" si="83"/>
        <v/>
      </c>
      <c r="G2687" s="1" t="str">
        <f>IF(TableRefills3[[#This Row],[prev_refill_days]]="","",TableRefills3[[#This Row],[prev_refill_days]]+TableRefills3[[#This Row],[quantity_days]])</f>
        <v/>
      </c>
      <c r="H2687" t="str">
        <f>IF(TableRefills3[[#This Row],[prev_refill_end]]="","",TableRefills3[[#This Row],[refill_date]]-TableRefills3[[#This Row],[prev_refill_end]])</f>
        <v/>
      </c>
      <c r="I2687">
        <f>IF(TableRefills3[[#This Row],[gap_days]]="",0,IF(TableRefills3[[#This Row],[gap_days]]&gt;30,1,0))</f>
        <v>0</v>
      </c>
      <c r="J2687">
        <f>_xlfn.MAXIFS(TableRefills3[discountinuation_flag], TableRefills3[patient_id], A2687)</f>
        <v>0</v>
      </c>
      <c r="K2687" s="1">
        <f>_xlfn.MINIFS(C:C,A:A,TableRefills3[[#This Row],[patient_id]])</f>
        <v>45690</v>
      </c>
      <c r="L2687" s="1">
        <f>TableRefills3[[#This Row],[refill_date]]+TableRefills3[[#This Row],[quantity_days]]</f>
        <v>45711</v>
      </c>
    </row>
    <row r="2688" spans="1:12" x14ac:dyDescent="0.25">
      <c r="A2688" t="s">
        <v>605</v>
      </c>
      <c r="B2688" t="s">
        <v>4338</v>
      </c>
      <c r="C2688" s="1">
        <v>45711</v>
      </c>
      <c r="D2688" s="9">
        <f t="shared" si="82"/>
        <v>2</v>
      </c>
      <c r="E2688">
        <v>21</v>
      </c>
      <c r="F2688" s="1">
        <f t="shared" si="83"/>
        <v>45690</v>
      </c>
      <c r="G2688" s="1">
        <f>IF(TableRefills3[[#This Row],[prev_refill_days]]="","",TableRefills3[[#This Row],[prev_refill_days]]+TableRefills3[[#This Row],[quantity_days]])</f>
        <v>45711</v>
      </c>
      <c r="H2688">
        <f>IF(TableRefills3[[#This Row],[prev_refill_end]]="","",TableRefills3[[#This Row],[refill_date]]-TableRefills3[[#This Row],[prev_refill_end]])</f>
        <v>0</v>
      </c>
      <c r="I2688">
        <f>IF(TableRefills3[[#This Row],[gap_days]]="",0,IF(TableRefills3[[#This Row],[gap_days]]&gt;30,1,0))</f>
        <v>0</v>
      </c>
      <c r="J2688">
        <f>_xlfn.MAXIFS(TableRefills3[discountinuation_flag], TableRefills3[patient_id], A2688)</f>
        <v>0</v>
      </c>
      <c r="K2688" s="1">
        <f>_xlfn.MINIFS(C:C,A:A,TableRefills3[[#This Row],[patient_id]])</f>
        <v>45690</v>
      </c>
      <c r="L2688" s="1">
        <f>TableRefills3[[#This Row],[refill_date]]+TableRefills3[[#This Row],[quantity_days]]</f>
        <v>45732</v>
      </c>
    </row>
    <row r="2689" spans="1:12" x14ac:dyDescent="0.25">
      <c r="A2689" t="s">
        <v>605</v>
      </c>
      <c r="B2689" t="s">
        <v>4338</v>
      </c>
      <c r="C2689" s="1">
        <v>45735</v>
      </c>
      <c r="D2689" s="9">
        <f t="shared" si="82"/>
        <v>3</v>
      </c>
      <c r="E2689">
        <v>21</v>
      </c>
      <c r="F2689" s="1">
        <f t="shared" si="83"/>
        <v>45711</v>
      </c>
      <c r="G2689" s="1">
        <f>IF(TableRefills3[[#This Row],[prev_refill_days]]="","",TableRefills3[[#This Row],[prev_refill_days]]+TableRefills3[[#This Row],[quantity_days]])</f>
        <v>45732</v>
      </c>
      <c r="H2689">
        <f>IF(TableRefills3[[#This Row],[prev_refill_end]]="","",TableRefills3[[#This Row],[refill_date]]-TableRefills3[[#This Row],[prev_refill_end]])</f>
        <v>3</v>
      </c>
      <c r="I2689">
        <f>IF(TableRefills3[[#This Row],[gap_days]]="",0,IF(TableRefills3[[#This Row],[gap_days]]&gt;30,1,0))</f>
        <v>0</v>
      </c>
      <c r="J2689">
        <f>_xlfn.MAXIFS(TableRefills3[discountinuation_flag], TableRefills3[patient_id], A2689)</f>
        <v>0</v>
      </c>
      <c r="K2689" s="1">
        <f>_xlfn.MINIFS(C:C,A:A,TableRefills3[[#This Row],[patient_id]])</f>
        <v>45690</v>
      </c>
      <c r="L2689" s="1">
        <f>TableRefills3[[#This Row],[refill_date]]+TableRefills3[[#This Row],[quantity_days]]</f>
        <v>45756</v>
      </c>
    </row>
    <row r="2690" spans="1:12" x14ac:dyDescent="0.25">
      <c r="A2690" t="s">
        <v>605</v>
      </c>
      <c r="B2690" t="s">
        <v>4338</v>
      </c>
      <c r="C2690" s="1">
        <v>45759</v>
      </c>
      <c r="D2690" s="9">
        <f t="shared" ref="D2690:D2753" si="84">IF(A2690=A2689, D2689+1, 1)</f>
        <v>4</v>
      </c>
      <c r="E2690">
        <v>21</v>
      </c>
      <c r="F2690" s="1">
        <f t="shared" ref="F2690:F2753" si="85">IF(A2689=A2690,C2689,"")</f>
        <v>45735</v>
      </c>
      <c r="G2690" s="1">
        <f>IF(TableRefills3[[#This Row],[prev_refill_days]]="","",TableRefills3[[#This Row],[prev_refill_days]]+TableRefills3[[#This Row],[quantity_days]])</f>
        <v>45756</v>
      </c>
      <c r="H2690">
        <f>IF(TableRefills3[[#This Row],[prev_refill_end]]="","",TableRefills3[[#This Row],[refill_date]]-TableRefills3[[#This Row],[prev_refill_end]])</f>
        <v>3</v>
      </c>
      <c r="I2690">
        <f>IF(TableRefills3[[#This Row],[gap_days]]="",0,IF(TableRefills3[[#This Row],[gap_days]]&gt;30,1,0))</f>
        <v>0</v>
      </c>
      <c r="J2690">
        <f>_xlfn.MAXIFS(TableRefills3[discountinuation_flag], TableRefills3[patient_id], A2690)</f>
        <v>0</v>
      </c>
      <c r="K2690" s="1">
        <f>_xlfn.MINIFS(C:C,A:A,TableRefills3[[#This Row],[patient_id]])</f>
        <v>45690</v>
      </c>
      <c r="L2690" s="1">
        <f>TableRefills3[[#This Row],[refill_date]]+TableRefills3[[#This Row],[quantity_days]]</f>
        <v>45780</v>
      </c>
    </row>
    <row r="2691" spans="1:12" x14ac:dyDescent="0.25">
      <c r="A2691" t="s">
        <v>605</v>
      </c>
      <c r="B2691" t="s">
        <v>4338</v>
      </c>
      <c r="C2691" s="1">
        <v>45783</v>
      </c>
      <c r="D2691" s="9">
        <f t="shared" si="84"/>
        <v>5</v>
      </c>
      <c r="E2691">
        <v>21</v>
      </c>
      <c r="F2691" s="1">
        <f t="shared" si="85"/>
        <v>45759</v>
      </c>
      <c r="G2691" s="1">
        <f>IF(TableRefills3[[#This Row],[prev_refill_days]]="","",TableRefills3[[#This Row],[prev_refill_days]]+TableRefills3[[#This Row],[quantity_days]])</f>
        <v>45780</v>
      </c>
      <c r="H2691">
        <f>IF(TableRefills3[[#This Row],[prev_refill_end]]="","",TableRefills3[[#This Row],[refill_date]]-TableRefills3[[#This Row],[prev_refill_end]])</f>
        <v>3</v>
      </c>
      <c r="I2691">
        <f>IF(TableRefills3[[#This Row],[gap_days]]="",0,IF(TableRefills3[[#This Row],[gap_days]]&gt;30,1,0))</f>
        <v>0</v>
      </c>
      <c r="J2691">
        <f>_xlfn.MAXIFS(TableRefills3[discountinuation_flag], TableRefills3[patient_id], A2691)</f>
        <v>0</v>
      </c>
      <c r="K2691" s="1">
        <f>_xlfn.MINIFS(C:C,A:A,TableRefills3[[#This Row],[patient_id]])</f>
        <v>45690</v>
      </c>
      <c r="L2691" s="1">
        <f>TableRefills3[[#This Row],[refill_date]]+TableRefills3[[#This Row],[quantity_days]]</f>
        <v>45804</v>
      </c>
    </row>
    <row r="2692" spans="1:12" x14ac:dyDescent="0.25">
      <c r="A2692" t="s">
        <v>606</v>
      </c>
      <c r="B2692" t="s">
        <v>4344</v>
      </c>
      <c r="C2692" s="1">
        <v>45792</v>
      </c>
      <c r="D2692" s="9">
        <f t="shared" si="84"/>
        <v>1</v>
      </c>
      <c r="E2692">
        <v>30</v>
      </c>
      <c r="F2692" s="1" t="str">
        <f t="shared" si="85"/>
        <v/>
      </c>
      <c r="G2692" s="1" t="str">
        <f>IF(TableRefills3[[#This Row],[prev_refill_days]]="","",TableRefills3[[#This Row],[prev_refill_days]]+TableRefills3[[#This Row],[quantity_days]])</f>
        <v/>
      </c>
      <c r="H2692" t="str">
        <f>IF(TableRefills3[[#This Row],[prev_refill_end]]="","",TableRefills3[[#This Row],[refill_date]]-TableRefills3[[#This Row],[prev_refill_end]])</f>
        <v/>
      </c>
      <c r="I2692">
        <f>IF(TableRefills3[[#This Row],[gap_days]]="",0,IF(TableRefills3[[#This Row],[gap_days]]&gt;30,1,0))</f>
        <v>0</v>
      </c>
      <c r="J2692">
        <f>_xlfn.MAXIFS(TableRefills3[discountinuation_flag], TableRefills3[patient_id], A2692)</f>
        <v>0</v>
      </c>
      <c r="K2692" s="1">
        <f>_xlfn.MINIFS(C:C,A:A,TableRefills3[[#This Row],[patient_id]])</f>
        <v>45792</v>
      </c>
      <c r="L2692" s="1">
        <f>TableRefills3[[#This Row],[refill_date]]+TableRefills3[[#This Row],[quantity_days]]</f>
        <v>45822</v>
      </c>
    </row>
    <row r="2693" spans="1:12" x14ac:dyDescent="0.25">
      <c r="A2693" t="s">
        <v>606</v>
      </c>
      <c r="B2693" t="s">
        <v>4344</v>
      </c>
      <c r="C2693" s="1">
        <v>45820</v>
      </c>
      <c r="D2693" s="9">
        <f t="shared" si="84"/>
        <v>2</v>
      </c>
      <c r="E2693">
        <v>30</v>
      </c>
      <c r="F2693" s="1">
        <f t="shared" si="85"/>
        <v>45792</v>
      </c>
      <c r="G2693" s="1">
        <f>IF(TableRefills3[[#This Row],[prev_refill_days]]="","",TableRefills3[[#This Row],[prev_refill_days]]+TableRefills3[[#This Row],[quantity_days]])</f>
        <v>45822</v>
      </c>
      <c r="H2693">
        <f>IF(TableRefills3[[#This Row],[prev_refill_end]]="","",TableRefills3[[#This Row],[refill_date]]-TableRefills3[[#This Row],[prev_refill_end]])</f>
        <v>-2</v>
      </c>
      <c r="I2693">
        <f>IF(TableRefills3[[#This Row],[gap_days]]="",0,IF(TableRefills3[[#This Row],[gap_days]]&gt;30,1,0))</f>
        <v>0</v>
      </c>
      <c r="J2693">
        <f>_xlfn.MAXIFS(TableRefills3[discountinuation_flag], TableRefills3[patient_id], A2693)</f>
        <v>0</v>
      </c>
      <c r="K2693" s="1">
        <f>_xlfn.MINIFS(C:C,A:A,TableRefills3[[#This Row],[patient_id]])</f>
        <v>45792</v>
      </c>
      <c r="L2693" s="1">
        <f>TableRefills3[[#This Row],[refill_date]]+TableRefills3[[#This Row],[quantity_days]]</f>
        <v>45850</v>
      </c>
    </row>
    <row r="2694" spans="1:12" x14ac:dyDescent="0.25">
      <c r="A2694" t="s">
        <v>606</v>
      </c>
      <c r="B2694" t="s">
        <v>4344</v>
      </c>
      <c r="C2694" s="1">
        <v>45848</v>
      </c>
      <c r="D2694" s="9">
        <f t="shared" si="84"/>
        <v>3</v>
      </c>
      <c r="E2694">
        <v>30</v>
      </c>
      <c r="F2694" s="1">
        <f t="shared" si="85"/>
        <v>45820</v>
      </c>
      <c r="G2694" s="1">
        <f>IF(TableRefills3[[#This Row],[prev_refill_days]]="","",TableRefills3[[#This Row],[prev_refill_days]]+TableRefills3[[#This Row],[quantity_days]])</f>
        <v>45850</v>
      </c>
      <c r="H2694">
        <f>IF(TableRefills3[[#This Row],[prev_refill_end]]="","",TableRefills3[[#This Row],[refill_date]]-TableRefills3[[#This Row],[prev_refill_end]])</f>
        <v>-2</v>
      </c>
      <c r="I2694">
        <f>IF(TableRefills3[[#This Row],[gap_days]]="",0,IF(TableRefills3[[#This Row],[gap_days]]&gt;30,1,0))</f>
        <v>0</v>
      </c>
      <c r="J2694">
        <f>_xlfn.MAXIFS(TableRefills3[discountinuation_flag], TableRefills3[patient_id], A2694)</f>
        <v>0</v>
      </c>
      <c r="K2694" s="1">
        <f>_xlfn.MINIFS(C:C,A:A,TableRefills3[[#This Row],[patient_id]])</f>
        <v>45792</v>
      </c>
      <c r="L2694" s="1">
        <f>TableRefills3[[#This Row],[refill_date]]+TableRefills3[[#This Row],[quantity_days]]</f>
        <v>45878</v>
      </c>
    </row>
    <row r="2695" spans="1:12" x14ac:dyDescent="0.25">
      <c r="A2695" t="s">
        <v>607</v>
      </c>
      <c r="B2695" t="s">
        <v>4348</v>
      </c>
      <c r="C2695" s="1">
        <v>45780</v>
      </c>
      <c r="D2695" s="9">
        <f t="shared" si="84"/>
        <v>1</v>
      </c>
      <c r="E2695">
        <v>30</v>
      </c>
      <c r="F2695" s="1" t="str">
        <f t="shared" si="85"/>
        <v/>
      </c>
      <c r="G2695" s="1" t="str">
        <f>IF(TableRefills3[[#This Row],[prev_refill_days]]="","",TableRefills3[[#This Row],[prev_refill_days]]+TableRefills3[[#This Row],[quantity_days]])</f>
        <v/>
      </c>
      <c r="H2695" t="str">
        <f>IF(TableRefills3[[#This Row],[prev_refill_end]]="","",TableRefills3[[#This Row],[refill_date]]-TableRefills3[[#This Row],[prev_refill_end]])</f>
        <v/>
      </c>
      <c r="I2695">
        <f>IF(TableRefills3[[#This Row],[gap_days]]="",0,IF(TableRefills3[[#This Row],[gap_days]]&gt;30,1,0))</f>
        <v>0</v>
      </c>
      <c r="J2695">
        <f>_xlfn.MAXIFS(TableRefills3[discountinuation_flag], TableRefills3[patient_id], A2695)</f>
        <v>0</v>
      </c>
      <c r="K2695" s="1">
        <f>_xlfn.MINIFS(C:C,A:A,TableRefills3[[#This Row],[patient_id]])</f>
        <v>45780</v>
      </c>
      <c r="L2695" s="1">
        <f>TableRefills3[[#This Row],[refill_date]]+TableRefills3[[#This Row],[quantity_days]]</f>
        <v>45810</v>
      </c>
    </row>
    <row r="2696" spans="1:12" x14ac:dyDescent="0.25">
      <c r="A2696" t="s">
        <v>607</v>
      </c>
      <c r="B2696" t="s">
        <v>4348</v>
      </c>
      <c r="C2696" s="1">
        <v>45811</v>
      </c>
      <c r="D2696" s="9">
        <f t="shared" si="84"/>
        <v>2</v>
      </c>
      <c r="E2696">
        <v>30</v>
      </c>
      <c r="F2696" s="1">
        <f t="shared" si="85"/>
        <v>45780</v>
      </c>
      <c r="G2696" s="1">
        <f>IF(TableRefills3[[#This Row],[prev_refill_days]]="","",TableRefills3[[#This Row],[prev_refill_days]]+TableRefills3[[#This Row],[quantity_days]])</f>
        <v>45810</v>
      </c>
      <c r="H2696">
        <f>IF(TableRefills3[[#This Row],[prev_refill_end]]="","",TableRefills3[[#This Row],[refill_date]]-TableRefills3[[#This Row],[prev_refill_end]])</f>
        <v>1</v>
      </c>
      <c r="I2696">
        <f>IF(TableRefills3[[#This Row],[gap_days]]="",0,IF(TableRefills3[[#This Row],[gap_days]]&gt;30,1,0))</f>
        <v>0</v>
      </c>
      <c r="J2696">
        <f>_xlfn.MAXIFS(TableRefills3[discountinuation_flag], TableRefills3[patient_id], A2696)</f>
        <v>0</v>
      </c>
      <c r="K2696" s="1">
        <f>_xlfn.MINIFS(C:C,A:A,TableRefills3[[#This Row],[patient_id]])</f>
        <v>45780</v>
      </c>
      <c r="L2696" s="1">
        <f>TableRefills3[[#This Row],[refill_date]]+TableRefills3[[#This Row],[quantity_days]]</f>
        <v>45841</v>
      </c>
    </row>
    <row r="2697" spans="1:12" x14ac:dyDescent="0.25">
      <c r="A2697" t="s">
        <v>607</v>
      </c>
      <c r="B2697" t="s">
        <v>4348</v>
      </c>
      <c r="C2697" s="1">
        <v>45841</v>
      </c>
      <c r="D2697" s="9">
        <f t="shared" si="84"/>
        <v>3</v>
      </c>
      <c r="E2697">
        <v>30</v>
      </c>
      <c r="F2697" s="1">
        <f t="shared" si="85"/>
        <v>45811</v>
      </c>
      <c r="G2697" s="1">
        <f>IF(TableRefills3[[#This Row],[prev_refill_days]]="","",TableRefills3[[#This Row],[prev_refill_days]]+TableRefills3[[#This Row],[quantity_days]])</f>
        <v>45841</v>
      </c>
      <c r="H2697">
        <f>IF(TableRefills3[[#This Row],[prev_refill_end]]="","",TableRefills3[[#This Row],[refill_date]]-TableRefills3[[#This Row],[prev_refill_end]])</f>
        <v>0</v>
      </c>
      <c r="I2697">
        <f>IF(TableRefills3[[#This Row],[gap_days]]="",0,IF(TableRefills3[[#This Row],[gap_days]]&gt;30,1,0))</f>
        <v>0</v>
      </c>
      <c r="J2697">
        <f>_xlfn.MAXIFS(TableRefills3[discountinuation_flag], TableRefills3[patient_id], A2697)</f>
        <v>0</v>
      </c>
      <c r="K2697" s="1">
        <f>_xlfn.MINIFS(C:C,A:A,TableRefills3[[#This Row],[patient_id]])</f>
        <v>45780</v>
      </c>
      <c r="L2697" s="1">
        <f>TableRefills3[[#This Row],[refill_date]]+TableRefills3[[#This Row],[quantity_days]]</f>
        <v>45871</v>
      </c>
    </row>
    <row r="2698" spans="1:12" x14ac:dyDescent="0.25">
      <c r="A2698" t="s">
        <v>607</v>
      </c>
      <c r="B2698" t="s">
        <v>4348</v>
      </c>
      <c r="C2698" s="1">
        <v>45870</v>
      </c>
      <c r="D2698" s="9">
        <f t="shared" si="84"/>
        <v>4</v>
      </c>
      <c r="E2698">
        <v>30</v>
      </c>
      <c r="F2698" s="1">
        <f t="shared" si="85"/>
        <v>45841</v>
      </c>
      <c r="G2698" s="1">
        <f>IF(TableRefills3[[#This Row],[prev_refill_days]]="","",TableRefills3[[#This Row],[prev_refill_days]]+TableRefills3[[#This Row],[quantity_days]])</f>
        <v>45871</v>
      </c>
      <c r="H2698">
        <f>IF(TableRefills3[[#This Row],[prev_refill_end]]="","",TableRefills3[[#This Row],[refill_date]]-TableRefills3[[#This Row],[prev_refill_end]])</f>
        <v>-1</v>
      </c>
      <c r="I2698">
        <f>IF(TableRefills3[[#This Row],[gap_days]]="",0,IF(TableRefills3[[#This Row],[gap_days]]&gt;30,1,0))</f>
        <v>0</v>
      </c>
      <c r="J2698">
        <f>_xlfn.MAXIFS(TableRefills3[discountinuation_flag], TableRefills3[patient_id], A2698)</f>
        <v>0</v>
      </c>
      <c r="K2698" s="1">
        <f>_xlfn.MINIFS(C:C,A:A,TableRefills3[[#This Row],[patient_id]])</f>
        <v>45780</v>
      </c>
      <c r="L2698" s="1">
        <f>TableRefills3[[#This Row],[refill_date]]+TableRefills3[[#This Row],[quantity_days]]</f>
        <v>45900</v>
      </c>
    </row>
    <row r="2699" spans="1:12" x14ac:dyDescent="0.25">
      <c r="A2699" t="s">
        <v>608</v>
      </c>
      <c r="B2699" t="s">
        <v>4353</v>
      </c>
      <c r="C2699" s="1">
        <v>45666</v>
      </c>
      <c r="D2699" s="9">
        <f t="shared" si="84"/>
        <v>1</v>
      </c>
      <c r="E2699">
        <v>21</v>
      </c>
      <c r="F2699" s="1" t="str">
        <f t="shared" si="85"/>
        <v/>
      </c>
      <c r="G2699" s="1" t="str">
        <f>IF(TableRefills3[[#This Row],[prev_refill_days]]="","",TableRefills3[[#This Row],[prev_refill_days]]+TableRefills3[[#This Row],[quantity_days]])</f>
        <v/>
      </c>
      <c r="H2699" t="str">
        <f>IF(TableRefills3[[#This Row],[prev_refill_end]]="","",TableRefills3[[#This Row],[refill_date]]-TableRefills3[[#This Row],[prev_refill_end]])</f>
        <v/>
      </c>
      <c r="I2699">
        <f>IF(TableRefills3[[#This Row],[gap_days]]="",0,IF(TableRefills3[[#This Row],[gap_days]]&gt;30,1,0))</f>
        <v>0</v>
      </c>
      <c r="J2699">
        <f>_xlfn.MAXIFS(TableRefills3[discountinuation_flag], TableRefills3[patient_id], A2699)</f>
        <v>0</v>
      </c>
      <c r="K2699" s="1">
        <f>_xlfn.MINIFS(C:C,A:A,TableRefills3[[#This Row],[patient_id]])</f>
        <v>45666</v>
      </c>
      <c r="L2699" s="1">
        <f>TableRefills3[[#This Row],[refill_date]]+TableRefills3[[#This Row],[quantity_days]]</f>
        <v>45687</v>
      </c>
    </row>
    <row r="2700" spans="1:12" x14ac:dyDescent="0.25">
      <c r="A2700" t="s">
        <v>608</v>
      </c>
      <c r="B2700" t="s">
        <v>4353</v>
      </c>
      <c r="C2700" s="1">
        <v>45689</v>
      </c>
      <c r="D2700" s="9">
        <f t="shared" si="84"/>
        <v>2</v>
      </c>
      <c r="E2700">
        <v>21</v>
      </c>
      <c r="F2700" s="1">
        <f t="shared" si="85"/>
        <v>45666</v>
      </c>
      <c r="G2700" s="1">
        <f>IF(TableRefills3[[#This Row],[prev_refill_days]]="","",TableRefills3[[#This Row],[prev_refill_days]]+TableRefills3[[#This Row],[quantity_days]])</f>
        <v>45687</v>
      </c>
      <c r="H2700">
        <f>IF(TableRefills3[[#This Row],[prev_refill_end]]="","",TableRefills3[[#This Row],[refill_date]]-TableRefills3[[#This Row],[prev_refill_end]])</f>
        <v>2</v>
      </c>
      <c r="I2700">
        <f>IF(TableRefills3[[#This Row],[gap_days]]="",0,IF(TableRefills3[[#This Row],[gap_days]]&gt;30,1,0))</f>
        <v>0</v>
      </c>
      <c r="J2700">
        <f>_xlfn.MAXIFS(TableRefills3[discountinuation_flag], TableRefills3[patient_id], A2700)</f>
        <v>0</v>
      </c>
      <c r="K2700" s="1">
        <f>_xlfn.MINIFS(C:C,A:A,TableRefills3[[#This Row],[patient_id]])</f>
        <v>45666</v>
      </c>
      <c r="L2700" s="1">
        <f>TableRefills3[[#This Row],[refill_date]]+TableRefills3[[#This Row],[quantity_days]]</f>
        <v>45710</v>
      </c>
    </row>
    <row r="2701" spans="1:12" x14ac:dyDescent="0.25">
      <c r="A2701" t="s">
        <v>608</v>
      </c>
      <c r="B2701" t="s">
        <v>4353</v>
      </c>
      <c r="C2701" s="1">
        <v>45710</v>
      </c>
      <c r="D2701" s="9">
        <f t="shared" si="84"/>
        <v>3</v>
      </c>
      <c r="E2701">
        <v>21</v>
      </c>
      <c r="F2701" s="1">
        <f t="shared" si="85"/>
        <v>45689</v>
      </c>
      <c r="G2701" s="1">
        <f>IF(TableRefills3[[#This Row],[prev_refill_days]]="","",TableRefills3[[#This Row],[prev_refill_days]]+TableRefills3[[#This Row],[quantity_days]])</f>
        <v>45710</v>
      </c>
      <c r="H2701">
        <f>IF(TableRefills3[[#This Row],[prev_refill_end]]="","",TableRefills3[[#This Row],[refill_date]]-TableRefills3[[#This Row],[prev_refill_end]])</f>
        <v>0</v>
      </c>
      <c r="I2701">
        <f>IF(TableRefills3[[#This Row],[gap_days]]="",0,IF(TableRefills3[[#This Row],[gap_days]]&gt;30,1,0))</f>
        <v>0</v>
      </c>
      <c r="J2701">
        <f>_xlfn.MAXIFS(TableRefills3[discountinuation_flag], TableRefills3[patient_id], A2701)</f>
        <v>0</v>
      </c>
      <c r="K2701" s="1">
        <f>_xlfn.MINIFS(C:C,A:A,TableRefills3[[#This Row],[patient_id]])</f>
        <v>45666</v>
      </c>
      <c r="L2701" s="1">
        <f>TableRefills3[[#This Row],[refill_date]]+TableRefills3[[#This Row],[quantity_days]]</f>
        <v>45731</v>
      </c>
    </row>
    <row r="2702" spans="1:12" x14ac:dyDescent="0.25">
      <c r="A2702" t="s">
        <v>608</v>
      </c>
      <c r="B2702" t="s">
        <v>4353</v>
      </c>
      <c r="C2702" s="1">
        <v>45733</v>
      </c>
      <c r="D2702" s="9">
        <f t="shared" si="84"/>
        <v>4</v>
      </c>
      <c r="E2702">
        <v>21</v>
      </c>
      <c r="F2702" s="1">
        <f t="shared" si="85"/>
        <v>45710</v>
      </c>
      <c r="G2702" s="1">
        <f>IF(TableRefills3[[#This Row],[prev_refill_days]]="","",TableRefills3[[#This Row],[prev_refill_days]]+TableRefills3[[#This Row],[quantity_days]])</f>
        <v>45731</v>
      </c>
      <c r="H2702">
        <f>IF(TableRefills3[[#This Row],[prev_refill_end]]="","",TableRefills3[[#This Row],[refill_date]]-TableRefills3[[#This Row],[prev_refill_end]])</f>
        <v>2</v>
      </c>
      <c r="I2702">
        <f>IF(TableRefills3[[#This Row],[gap_days]]="",0,IF(TableRefills3[[#This Row],[gap_days]]&gt;30,1,0))</f>
        <v>0</v>
      </c>
      <c r="J2702">
        <f>_xlfn.MAXIFS(TableRefills3[discountinuation_flag], TableRefills3[patient_id], A2702)</f>
        <v>0</v>
      </c>
      <c r="K2702" s="1">
        <f>_xlfn.MINIFS(C:C,A:A,TableRefills3[[#This Row],[patient_id]])</f>
        <v>45666</v>
      </c>
      <c r="L2702" s="1">
        <f>TableRefills3[[#This Row],[refill_date]]+TableRefills3[[#This Row],[quantity_days]]</f>
        <v>45754</v>
      </c>
    </row>
    <row r="2703" spans="1:12" x14ac:dyDescent="0.25">
      <c r="A2703" t="s">
        <v>608</v>
      </c>
      <c r="B2703" t="s">
        <v>4353</v>
      </c>
      <c r="C2703" s="1">
        <v>45754</v>
      </c>
      <c r="D2703" s="9">
        <f t="shared" si="84"/>
        <v>5</v>
      </c>
      <c r="E2703">
        <v>21</v>
      </c>
      <c r="F2703" s="1">
        <f t="shared" si="85"/>
        <v>45733</v>
      </c>
      <c r="G2703" s="1">
        <f>IF(TableRefills3[[#This Row],[prev_refill_days]]="","",TableRefills3[[#This Row],[prev_refill_days]]+TableRefills3[[#This Row],[quantity_days]])</f>
        <v>45754</v>
      </c>
      <c r="H2703">
        <f>IF(TableRefills3[[#This Row],[prev_refill_end]]="","",TableRefills3[[#This Row],[refill_date]]-TableRefills3[[#This Row],[prev_refill_end]])</f>
        <v>0</v>
      </c>
      <c r="I2703">
        <f>IF(TableRefills3[[#This Row],[gap_days]]="",0,IF(TableRefills3[[#This Row],[gap_days]]&gt;30,1,0))</f>
        <v>0</v>
      </c>
      <c r="J2703">
        <f>_xlfn.MAXIFS(TableRefills3[discountinuation_flag], TableRefills3[patient_id], A2703)</f>
        <v>0</v>
      </c>
      <c r="K2703" s="1">
        <f>_xlfn.MINIFS(C:C,A:A,TableRefills3[[#This Row],[patient_id]])</f>
        <v>45666</v>
      </c>
      <c r="L2703" s="1">
        <f>TableRefills3[[#This Row],[refill_date]]+TableRefills3[[#This Row],[quantity_days]]</f>
        <v>45775</v>
      </c>
    </row>
    <row r="2704" spans="1:12" x14ac:dyDescent="0.25">
      <c r="A2704" t="s">
        <v>608</v>
      </c>
      <c r="B2704" t="s">
        <v>4353</v>
      </c>
      <c r="C2704" s="1">
        <v>45778</v>
      </c>
      <c r="D2704" s="9">
        <f t="shared" si="84"/>
        <v>6</v>
      </c>
      <c r="E2704">
        <v>21</v>
      </c>
      <c r="F2704" s="1">
        <f t="shared" si="85"/>
        <v>45754</v>
      </c>
      <c r="G2704" s="1">
        <f>IF(TableRefills3[[#This Row],[prev_refill_days]]="","",TableRefills3[[#This Row],[prev_refill_days]]+TableRefills3[[#This Row],[quantity_days]])</f>
        <v>45775</v>
      </c>
      <c r="H2704">
        <f>IF(TableRefills3[[#This Row],[prev_refill_end]]="","",TableRefills3[[#This Row],[refill_date]]-TableRefills3[[#This Row],[prev_refill_end]])</f>
        <v>3</v>
      </c>
      <c r="I2704">
        <f>IF(TableRefills3[[#This Row],[gap_days]]="",0,IF(TableRefills3[[#This Row],[gap_days]]&gt;30,1,0))</f>
        <v>0</v>
      </c>
      <c r="J2704">
        <f>_xlfn.MAXIFS(TableRefills3[discountinuation_flag], TableRefills3[patient_id], A2704)</f>
        <v>0</v>
      </c>
      <c r="K2704" s="1">
        <f>_xlfn.MINIFS(C:C,A:A,TableRefills3[[#This Row],[patient_id]])</f>
        <v>45666</v>
      </c>
      <c r="L2704" s="1">
        <f>TableRefills3[[#This Row],[refill_date]]+TableRefills3[[#This Row],[quantity_days]]</f>
        <v>45799</v>
      </c>
    </row>
    <row r="2705" spans="1:12" x14ac:dyDescent="0.25">
      <c r="A2705" t="s">
        <v>609</v>
      </c>
      <c r="B2705" t="s">
        <v>4360</v>
      </c>
      <c r="C2705" s="1">
        <v>45746</v>
      </c>
      <c r="D2705" s="9">
        <f t="shared" si="84"/>
        <v>1</v>
      </c>
      <c r="E2705">
        <v>21</v>
      </c>
      <c r="F2705" s="1" t="str">
        <f t="shared" si="85"/>
        <v/>
      </c>
      <c r="G2705" s="1" t="str">
        <f>IF(TableRefills3[[#This Row],[prev_refill_days]]="","",TableRefills3[[#This Row],[prev_refill_days]]+TableRefills3[[#This Row],[quantity_days]])</f>
        <v/>
      </c>
      <c r="H2705" t="str">
        <f>IF(TableRefills3[[#This Row],[prev_refill_end]]="","",TableRefills3[[#This Row],[refill_date]]-TableRefills3[[#This Row],[prev_refill_end]])</f>
        <v/>
      </c>
      <c r="I2705">
        <f>IF(TableRefills3[[#This Row],[gap_days]]="",0,IF(TableRefills3[[#This Row],[gap_days]]&gt;30,1,0))</f>
        <v>0</v>
      </c>
      <c r="J2705">
        <f>_xlfn.MAXIFS(TableRefills3[discountinuation_flag], TableRefills3[patient_id], A2705)</f>
        <v>0</v>
      </c>
      <c r="K2705" s="1">
        <f>_xlfn.MINIFS(C:C,A:A,TableRefills3[[#This Row],[patient_id]])</f>
        <v>45746</v>
      </c>
      <c r="L2705" s="1">
        <f>TableRefills3[[#This Row],[refill_date]]+TableRefills3[[#This Row],[quantity_days]]</f>
        <v>45767</v>
      </c>
    </row>
    <row r="2706" spans="1:12" x14ac:dyDescent="0.25">
      <c r="A2706" t="s">
        <v>609</v>
      </c>
      <c r="B2706" t="s">
        <v>4360</v>
      </c>
      <c r="C2706" s="1">
        <v>45764</v>
      </c>
      <c r="D2706" s="9">
        <f t="shared" si="84"/>
        <v>2</v>
      </c>
      <c r="E2706">
        <v>21</v>
      </c>
      <c r="F2706" s="1">
        <f t="shared" si="85"/>
        <v>45746</v>
      </c>
      <c r="G2706" s="1">
        <f>IF(TableRefills3[[#This Row],[prev_refill_days]]="","",TableRefills3[[#This Row],[prev_refill_days]]+TableRefills3[[#This Row],[quantity_days]])</f>
        <v>45767</v>
      </c>
      <c r="H2706">
        <f>IF(TableRefills3[[#This Row],[prev_refill_end]]="","",TableRefills3[[#This Row],[refill_date]]-TableRefills3[[#This Row],[prev_refill_end]])</f>
        <v>-3</v>
      </c>
      <c r="I2706">
        <f>IF(TableRefills3[[#This Row],[gap_days]]="",0,IF(TableRefills3[[#This Row],[gap_days]]&gt;30,1,0))</f>
        <v>0</v>
      </c>
      <c r="J2706">
        <f>_xlfn.MAXIFS(TableRefills3[discountinuation_flag], TableRefills3[patient_id], A2706)</f>
        <v>0</v>
      </c>
      <c r="K2706" s="1">
        <f>_xlfn.MINIFS(C:C,A:A,TableRefills3[[#This Row],[patient_id]])</f>
        <v>45746</v>
      </c>
      <c r="L2706" s="1">
        <f>TableRefills3[[#This Row],[refill_date]]+TableRefills3[[#This Row],[quantity_days]]</f>
        <v>45785</v>
      </c>
    </row>
    <row r="2707" spans="1:12" x14ac:dyDescent="0.25">
      <c r="A2707" t="s">
        <v>609</v>
      </c>
      <c r="B2707" t="s">
        <v>4360</v>
      </c>
      <c r="C2707" s="1">
        <v>45782</v>
      </c>
      <c r="D2707" s="9">
        <f t="shared" si="84"/>
        <v>3</v>
      </c>
      <c r="E2707">
        <v>21</v>
      </c>
      <c r="F2707" s="1">
        <f t="shared" si="85"/>
        <v>45764</v>
      </c>
      <c r="G2707" s="1">
        <f>IF(TableRefills3[[#This Row],[prev_refill_days]]="","",TableRefills3[[#This Row],[prev_refill_days]]+TableRefills3[[#This Row],[quantity_days]])</f>
        <v>45785</v>
      </c>
      <c r="H2707">
        <f>IF(TableRefills3[[#This Row],[prev_refill_end]]="","",TableRefills3[[#This Row],[refill_date]]-TableRefills3[[#This Row],[prev_refill_end]])</f>
        <v>-3</v>
      </c>
      <c r="I2707">
        <f>IF(TableRefills3[[#This Row],[gap_days]]="",0,IF(TableRefills3[[#This Row],[gap_days]]&gt;30,1,0))</f>
        <v>0</v>
      </c>
      <c r="J2707">
        <f>_xlfn.MAXIFS(TableRefills3[discountinuation_flag], TableRefills3[patient_id], A2707)</f>
        <v>0</v>
      </c>
      <c r="K2707" s="1">
        <f>_xlfn.MINIFS(C:C,A:A,TableRefills3[[#This Row],[patient_id]])</f>
        <v>45746</v>
      </c>
      <c r="L2707" s="1">
        <f>TableRefills3[[#This Row],[refill_date]]+TableRefills3[[#This Row],[quantity_days]]</f>
        <v>45803</v>
      </c>
    </row>
    <row r="2708" spans="1:12" x14ac:dyDescent="0.25">
      <c r="A2708" t="s">
        <v>609</v>
      </c>
      <c r="B2708" t="s">
        <v>4360</v>
      </c>
      <c r="C2708" s="1">
        <v>45800</v>
      </c>
      <c r="D2708" s="9">
        <f t="shared" si="84"/>
        <v>4</v>
      </c>
      <c r="E2708">
        <v>21</v>
      </c>
      <c r="F2708" s="1">
        <f t="shared" si="85"/>
        <v>45782</v>
      </c>
      <c r="G2708" s="1">
        <f>IF(TableRefills3[[#This Row],[prev_refill_days]]="","",TableRefills3[[#This Row],[prev_refill_days]]+TableRefills3[[#This Row],[quantity_days]])</f>
        <v>45803</v>
      </c>
      <c r="H2708">
        <f>IF(TableRefills3[[#This Row],[prev_refill_end]]="","",TableRefills3[[#This Row],[refill_date]]-TableRefills3[[#This Row],[prev_refill_end]])</f>
        <v>-3</v>
      </c>
      <c r="I2708">
        <f>IF(TableRefills3[[#This Row],[gap_days]]="",0,IF(TableRefills3[[#This Row],[gap_days]]&gt;30,1,0))</f>
        <v>0</v>
      </c>
      <c r="J2708">
        <f>_xlfn.MAXIFS(TableRefills3[discountinuation_flag], TableRefills3[patient_id], A2708)</f>
        <v>0</v>
      </c>
      <c r="K2708" s="1">
        <f>_xlfn.MINIFS(C:C,A:A,TableRefills3[[#This Row],[patient_id]])</f>
        <v>45746</v>
      </c>
      <c r="L2708" s="1">
        <f>TableRefills3[[#This Row],[refill_date]]+TableRefills3[[#This Row],[quantity_days]]</f>
        <v>45821</v>
      </c>
    </row>
    <row r="2709" spans="1:12" x14ac:dyDescent="0.25">
      <c r="A2709" t="s">
        <v>609</v>
      </c>
      <c r="B2709" t="s">
        <v>4360</v>
      </c>
      <c r="C2709" s="1">
        <v>45818</v>
      </c>
      <c r="D2709" s="9">
        <f t="shared" si="84"/>
        <v>5</v>
      </c>
      <c r="E2709">
        <v>21</v>
      </c>
      <c r="F2709" s="1">
        <f t="shared" si="85"/>
        <v>45800</v>
      </c>
      <c r="G2709" s="1">
        <f>IF(TableRefills3[[#This Row],[prev_refill_days]]="","",TableRefills3[[#This Row],[prev_refill_days]]+TableRefills3[[#This Row],[quantity_days]])</f>
        <v>45821</v>
      </c>
      <c r="H2709">
        <f>IF(TableRefills3[[#This Row],[prev_refill_end]]="","",TableRefills3[[#This Row],[refill_date]]-TableRefills3[[#This Row],[prev_refill_end]])</f>
        <v>-3</v>
      </c>
      <c r="I2709">
        <f>IF(TableRefills3[[#This Row],[gap_days]]="",0,IF(TableRefills3[[#This Row],[gap_days]]&gt;30,1,0))</f>
        <v>0</v>
      </c>
      <c r="J2709">
        <f>_xlfn.MAXIFS(TableRefills3[discountinuation_flag], TableRefills3[patient_id], A2709)</f>
        <v>0</v>
      </c>
      <c r="K2709" s="1">
        <f>_xlfn.MINIFS(C:C,A:A,TableRefills3[[#This Row],[patient_id]])</f>
        <v>45746</v>
      </c>
      <c r="L2709" s="1">
        <f>TableRefills3[[#This Row],[refill_date]]+TableRefills3[[#This Row],[quantity_days]]</f>
        <v>45839</v>
      </c>
    </row>
    <row r="2710" spans="1:12" x14ac:dyDescent="0.25">
      <c r="A2710" t="s">
        <v>610</v>
      </c>
      <c r="B2710" t="s">
        <v>4366</v>
      </c>
      <c r="C2710" s="1">
        <v>45833</v>
      </c>
      <c r="D2710" s="9">
        <f t="shared" si="84"/>
        <v>1</v>
      </c>
      <c r="E2710">
        <v>28</v>
      </c>
      <c r="F2710" s="1" t="str">
        <f t="shared" si="85"/>
        <v/>
      </c>
      <c r="G2710" s="1" t="str">
        <f>IF(TableRefills3[[#This Row],[prev_refill_days]]="","",TableRefills3[[#This Row],[prev_refill_days]]+TableRefills3[[#This Row],[quantity_days]])</f>
        <v/>
      </c>
      <c r="H2710" t="str">
        <f>IF(TableRefills3[[#This Row],[prev_refill_end]]="","",TableRefills3[[#This Row],[refill_date]]-TableRefills3[[#This Row],[prev_refill_end]])</f>
        <v/>
      </c>
      <c r="I2710">
        <f>IF(TableRefills3[[#This Row],[gap_days]]="",0,IF(TableRefills3[[#This Row],[gap_days]]&gt;30,1,0))</f>
        <v>0</v>
      </c>
      <c r="J2710">
        <f>_xlfn.MAXIFS(TableRefills3[discountinuation_flag], TableRefills3[patient_id], A2710)</f>
        <v>0</v>
      </c>
      <c r="K2710" s="1">
        <f>_xlfn.MINIFS(C:C,A:A,TableRefills3[[#This Row],[patient_id]])</f>
        <v>45833</v>
      </c>
      <c r="L2710" s="1">
        <f>TableRefills3[[#This Row],[refill_date]]+TableRefills3[[#This Row],[quantity_days]]</f>
        <v>45861</v>
      </c>
    </row>
    <row r="2711" spans="1:12" x14ac:dyDescent="0.25">
      <c r="A2711" t="s">
        <v>610</v>
      </c>
      <c r="B2711" t="s">
        <v>4366</v>
      </c>
      <c r="C2711" s="1">
        <v>45858</v>
      </c>
      <c r="D2711" s="9">
        <f t="shared" si="84"/>
        <v>2</v>
      </c>
      <c r="E2711">
        <v>28</v>
      </c>
      <c r="F2711" s="1">
        <f t="shared" si="85"/>
        <v>45833</v>
      </c>
      <c r="G2711" s="1">
        <f>IF(TableRefills3[[#This Row],[prev_refill_days]]="","",TableRefills3[[#This Row],[prev_refill_days]]+TableRefills3[[#This Row],[quantity_days]])</f>
        <v>45861</v>
      </c>
      <c r="H2711">
        <f>IF(TableRefills3[[#This Row],[prev_refill_end]]="","",TableRefills3[[#This Row],[refill_date]]-TableRefills3[[#This Row],[prev_refill_end]])</f>
        <v>-3</v>
      </c>
      <c r="I2711">
        <f>IF(TableRefills3[[#This Row],[gap_days]]="",0,IF(TableRefills3[[#This Row],[gap_days]]&gt;30,1,0))</f>
        <v>0</v>
      </c>
      <c r="J2711">
        <f>_xlfn.MAXIFS(TableRefills3[discountinuation_flag], TableRefills3[patient_id], A2711)</f>
        <v>0</v>
      </c>
      <c r="K2711" s="1">
        <f>_xlfn.MINIFS(C:C,A:A,TableRefills3[[#This Row],[patient_id]])</f>
        <v>45833</v>
      </c>
      <c r="L2711" s="1">
        <f>TableRefills3[[#This Row],[refill_date]]+TableRefills3[[#This Row],[quantity_days]]</f>
        <v>45886</v>
      </c>
    </row>
    <row r="2712" spans="1:12" x14ac:dyDescent="0.25">
      <c r="A2712" t="s">
        <v>610</v>
      </c>
      <c r="B2712" t="s">
        <v>4366</v>
      </c>
      <c r="C2712" s="1">
        <v>45885</v>
      </c>
      <c r="D2712" s="9">
        <f t="shared" si="84"/>
        <v>3</v>
      </c>
      <c r="E2712">
        <v>28</v>
      </c>
      <c r="F2712" s="1">
        <f t="shared" si="85"/>
        <v>45858</v>
      </c>
      <c r="G2712" s="1">
        <f>IF(TableRefills3[[#This Row],[prev_refill_days]]="","",TableRefills3[[#This Row],[prev_refill_days]]+TableRefills3[[#This Row],[quantity_days]])</f>
        <v>45886</v>
      </c>
      <c r="H2712">
        <f>IF(TableRefills3[[#This Row],[prev_refill_end]]="","",TableRefills3[[#This Row],[refill_date]]-TableRefills3[[#This Row],[prev_refill_end]])</f>
        <v>-1</v>
      </c>
      <c r="I2712">
        <f>IF(TableRefills3[[#This Row],[gap_days]]="",0,IF(TableRefills3[[#This Row],[gap_days]]&gt;30,1,0))</f>
        <v>0</v>
      </c>
      <c r="J2712">
        <f>_xlfn.MAXIFS(TableRefills3[discountinuation_flag], TableRefills3[patient_id], A2712)</f>
        <v>0</v>
      </c>
      <c r="K2712" s="1">
        <f>_xlfn.MINIFS(C:C,A:A,TableRefills3[[#This Row],[patient_id]])</f>
        <v>45833</v>
      </c>
      <c r="L2712" s="1">
        <f>TableRefills3[[#This Row],[refill_date]]+TableRefills3[[#This Row],[quantity_days]]</f>
        <v>45913</v>
      </c>
    </row>
    <row r="2713" spans="1:12" x14ac:dyDescent="0.25">
      <c r="A2713" t="s">
        <v>610</v>
      </c>
      <c r="B2713" t="s">
        <v>4366</v>
      </c>
      <c r="C2713" s="1">
        <v>45916</v>
      </c>
      <c r="D2713" s="9">
        <f t="shared" si="84"/>
        <v>4</v>
      </c>
      <c r="E2713">
        <v>28</v>
      </c>
      <c r="F2713" s="1">
        <f t="shared" si="85"/>
        <v>45885</v>
      </c>
      <c r="G2713" s="1">
        <f>IF(TableRefills3[[#This Row],[prev_refill_days]]="","",TableRefills3[[#This Row],[prev_refill_days]]+TableRefills3[[#This Row],[quantity_days]])</f>
        <v>45913</v>
      </c>
      <c r="H2713">
        <f>IF(TableRefills3[[#This Row],[prev_refill_end]]="","",TableRefills3[[#This Row],[refill_date]]-TableRefills3[[#This Row],[prev_refill_end]])</f>
        <v>3</v>
      </c>
      <c r="I2713">
        <f>IF(TableRefills3[[#This Row],[gap_days]]="",0,IF(TableRefills3[[#This Row],[gap_days]]&gt;30,1,0))</f>
        <v>0</v>
      </c>
      <c r="J2713">
        <f>_xlfn.MAXIFS(TableRefills3[discountinuation_flag], TableRefills3[patient_id], A2713)</f>
        <v>0</v>
      </c>
      <c r="K2713" s="1">
        <f>_xlfn.MINIFS(C:C,A:A,TableRefills3[[#This Row],[patient_id]])</f>
        <v>45833</v>
      </c>
      <c r="L2713" s="1">
        <f>TableRefills3[[#This Row],[refill_date]]+TableRefills3[[#This Row],[quantity_days]]</f>
        <v>45944</v>
      </c>
    </row>
    <row r="2714" spans="1:12" x14ac:dyDescent="0.25">
      <c r="A2714" t="s">
        <v>610</v>
      </c>
      <c r="B2714" t="s">
        <v>4366</v>
      </c>
      <c r="C2714" s="1">
        <v>45942</v>
      </c>
      <c r="D2714" s="9">
        <f t="shared" si="84"/>
        <v>5</v>
      </c>
      <c r="E2714">
        <v>28</v>
      </c>
      <c r="F2714" s="1">
        <f t="shared" si="85"/>
        <v>45916</v>
      </c>
      <c r="G2714" s="1">
        <f>IF(TableRefills3[[#This Row],[prev_refill_days]]="","",TableRefills3[[#This Row],[prev_refill_days]]+TableRefills3[[#This Row],[quantity_days]])</f>
        <v>45944</v>
      </c>
      <c r="H2714">
        <f>IF(TableRefills3[[#This Row],[prev_refill_end]]="","",TableRefills3[[#This Row],[refill_date]]-TableRefills3[[#This Row],[prev_refill_end]])</f>
        <v>-2</v>
      </c>
      <c r="I2714">
        <f>IF(TableRefills3[[#This Row],[gap_days]]="",0,IF(TableRefills3[[#This Row],[gap_days]]&gt;30,1,0))</f>
        <v>0</v>
      </c>
      <c r="J2714">
        <f>_xlfn.MAXIFS(TableRefills3[discountinuation_flag], TableRefills3[patient_id], A2714)</f>
        <v>0</v>
      </c>
      <c r="K2714" s="1">
        <f>_xlfn.MINIFS(C:C,A:A,TableRefills3[[#This Row],[patient_id]])</f>
        <v>45833</v>
      </c>
      <c r="L2714" s="1">
        <f>TableRefills3[[#This Row],[refill_date]]+TableRefills3[[#This Row],[quantity_days]]</f>
        <v>45970</v>
      </c>
    </row>
    <row r="2715" spans="1:12" x14ac:dyDescent="0.25">
      <c r="A2715" t="s">
        <v>610</v>
      </c>
      <c r="B2715" t="s">
        <v>4366</v>
      </c>
      <c r="C2715" s="1">
        <v>45972</v>
      </c>
      <c r="D2715" s="9">
        <f t="shared" si="84"/>
        <v>6</v>
      </c>
      <c r="E2715">
        <v>28</v>
      </c>
      <c r="F2715" s="1">
        <f t="shared" si="85"/>
        <v>45942</v>
      </c>
      <c r="G2715" s="1">
        <f>IF(TableRefills3[[#This Row],[prev_refill_days]]="","",TableRefills3[[#This Row],[prev_refill_days]]+TableRefills3[[#This Row],[quantity_days]])</f>
        <v>45970</v>
      </c>
      <c r="H2715">
        <f>IF(TableRefills3[[#This Row],[prev_refill_end]]="","",TableRefills3[[#This Row],[refill_date]]-TableRefills3[[#This Row],[prev_refill_end]])</f>
        <v>2</v>
      </c>
      <c r="I2715">
        <f>IF(TableRefills3[[#This Row],[gap_days]]="",0,IF(TableRefills3[[#This Row],[gap_days]]&gt;30,1,0))</f>
        <v>0</v>
      </c>
      <c r="J2715">
        <f>_xlfn.MAXIFS(TableRefills3[discountinuation_flag], TableRefills3[patient_id], A2715)</f>
        <v>0</v>
      </c>
      <c r="K2715" s="1">
        <f>_xlfn.MINIFS(C:C,A:A,TableRefills3[[#This Row],[patient_id]])</f>
        <v>45833</v>
      </c>
      <c r="L2715" s="1">
        <f>TableRefills3[[#This Row],[refill_date]]+TableRefills3[[#This Row],[quantity_days]]</f>
        <v>46000</v>
      </c>
    </row>
    <row r="2716" spans="1:12" x14ac:dyDescent="0.25">
      <c r="A2716" t="s">
        <v>611</v>
      </c>
      <c r="B2716" t="s">
        <v>4373</v>
      </c>
      <c r="C2716" s="1">
        <v>45775</v>
      </c>
      <c r="D2716" s="9">
        <f t="shared" si="84"/>
        <v>1</v>
      </c>
      <c r="E2716">
        <v>30</v>
      </c>
      <c r="F2716" s="1" t="str">
        <f t="shared" si="85"/>
        <v/>
      </c>
      <c r="G2716" s="1" t="str">
        <f>IF(TableRefills3[[#This Row],[prev_refill_days]]="","",TableRefills3[[#This Row],[prev_refill_days]]+TableRefills3[[#This Row],[quantity_days]])</f>
        <v/>
      </c>
      <c r="H2716" t="str">
        <f>IF(TableRefills3[[#This Row],[prev_refill_end]]="","",TableRefills3[[#This Row],[refill_date]]-TableRefills3[[#This Row],[prev_refill_end]])</f>
        <v/>
      </c>
      <c r="I2716">
        <f>IF(TableRefills3[[#This Row],[gap_days]]="",0,IF(TableRefills3[[#This Row],[gap_days]]&gt;30,1,0))</f>
        <v>0</v>
      </c>
      <c r="J2716">
        <f>_xlfn.MAXIFS(TableRefills3[discountinuation_flag], TableRefills3[patient_id], A2716)</f>
        <v>0</v>
      </c>
      <c r="K2716" s="1">
        <f>_xlfn.MINIFS(C:C,A:A,TableRefills3[[#This Row],[patient_id]])</f>
        <v>45775</v>
      </c>
      <c r="L2716" s="1">
        <f>TableRefills3[[#This Row],[refill_date]]+TableRefills3[[#This Row],[quantity_days]]</f>
        <v>45805</v>
      </c>
    </row>
    <row r="2717" spans="1:12" x14ac:dyDescent="0.25">
      <c r="A2717" t="s">
        <v>611</v>
      </c>
      <c r="B2717" t="s">
        <v>4373</v>
      </c>
      <c r="C2717" s="1">
        <v>45807</v>
      </c>
      <c r="D2717" s="9">
        <f t="shared" si="84"/>
        <v>2</v>
      </c>
      <c r="E2717">
        <v>30</v>
      </c>
      <c r="F2717" s="1">
        <f t="shared" si="85"/>
        <v>45775</v>
      </c>
      <c r="G2717" s="1">
        <f>IF(TableRefills3[[#This Row],[prev_refill_days]]="","",TableRefills3[[#This Row],[prev_refill_days]]+TableRefills3[[#This Row],[quantity_days]])</f>
        <v>45805</v>
      </c>
      <c r="H2717">
        <f>IF(TableRefills3[[#This Row],[prev_refill_end]]="","",TableRefills3[[#This Row],[refill_date]]-TableRefills3[[#This Row],[prev_refill_end]])</f>
        <v>2</v>
      </c>
      <c r="I2717">
        <f>IF(TableRefills3[[#This Row],[gap_days]]="",0,IF(TableRefills3[[#This Row],[gap_days]]&gt;30,1,0))</f>
        <v>0</v>
      </c>
      <c r="J2717">
        <f>_xlfn.MAXIFS(TableRefills3[discountinuation_flag], TableRefills3[patient_id], A2717)</f>
        <v>0</v>
      </c>
      <c r="K2717" s="1">
        <f>_xlfn.MINIFS(C:C,A:A,TableRefills3[[#This Row],[patient_id]])</f>
        <v>45775</v>
      </c>
      <c r="L2717" s="1">
        <f>TableRefills3[[#This Row],[refill_date]]+TableRefills3[[#This Row],[quantity_days]]</f>
        <v>45837</v>
      </c>
    </row>
    <row r="2718" spans="1:12" x14ac:dyDescent="0.25">
      <c r="A2718" t="s">
        <v>611</v>
      </c>
      <c r="B2718" t="s">
        <v>4373</v>
      </c>
      <c r="C2718" s="1">
        <v>45836</v>
      </c>
      <c r="D2718" s="9">
        <f t="shared" si="84"/>
        <v>3</v>
      </c>
      <c r="E2718">
        <v>30</v>
      </c>
      <c r="F2718" s="1">
        <f t="shared" si="85"/>
        <v>45807</v>
      </c>
      <c r="G2718" s="1">
        <f>IF(TableRefills3[[#This Row],[prev_refill_days]]="","",TableRefills3[[#This Row],[prev_refill_days]]+TableRefills3[[#This Row],[quantity_days]])</f>
        <v>45837</v>
      </c>
      <c r="H2718">
        <f>IF(TableRefills3[[#This Row],[prev_refill_end]]="","",TableRefills3[[#This Row],[refill_date]]-TableRefills3[[#This Row],[prev_refill_end]])</f>
        <v>-1</v>
      </c>
      <c r="I2718">
        <f>IF(TableRefills3[[#This Row],[gap_days]]="",0,IF(TableRefills3[[#This Row],[gap_days]]&gt;30,1,0))</f>
        <v>0</v>
      </c>
      <c r="J2718">
        <f>_xlfn.MAXIFS(TableRefills3[discountinuation_flag], TableRefills3[patient_id], A2718)</f>
        <v>0</v>
      </c>
      <c r="K2718" s="1">
        <f>_xlfn.MINIFS(C:C,A:A,TableRefills3[[#This Row],[patient_id]])</f>
        <v>45775</v>
      </c>
      <c r="L2718" s="1">
        <f>TableRefills3[[#This Row],[refill_date]]+TableRefills3[[#This Row],[quantity_days]]</f>
        <v>45866</v>
      </c>
    </row>
    <row r="2719" spans="1:12" x14ac:dyDescent="0.25">
      <c r="A2719" t="s">
        <v>612</v>
      </c>
      <c r="B2719" t="s">
        <v>4377</v>
      </c>
      <c r="C2719" s="1">
        <v>45836</v>
      </c>
      <c r="D2719" s="9">
        <f t="shared" si="84"/>
        <v>1</v>
      </c>
      <c r="E2719">
        <v>30</v>
      </c>
      <c r="F2719" s="1" t="str">
        <f t="shared" si="85"/>
        <v/>
      </c>
      <c r="G2719" s="1" t="str">
        <f>IF(TableRefills3[[#This Row],[prev_refill_days]]="","",TableRefills3[[#This Row],[prev_refill_days]]+TableRefills3[[#This Row],[quantity_days]])</f>
        <v/>
      </c>
      <c r="H2719" t="str">
        <f>IF(TableRefills3[[#This Row],[prev_refill_end]]="","",TableRefills3[[#This Row],[refill_date]]-TableRefills3[[#This Row],[prev_refill_end]])</f>
        <v/>
      </c>
      <c r="I2719">
        <f>IF(TableRefills3[[#This Row],[gap_days]]="",0,IF(TableRefills3[[#This Row],[gap_days]]&gt;30,1,0))</f>
        <v>0</v>
      </c>
      <c r="J2719">
        <f>_xlfn.MAXIFS(TableRefills3[discountinuation_flag], TableRefills3[patient_id], A2719)</f>
        <v>0</v>
      </c>
      <c r="K2719" s="1">
        <f>_xlfn.MINIFS(C:C,A:A,TableRefills3[[#This Row],[patient_id]])</f>
        <v>45836</v>
      </c>
      <c r="L2719" s="1">
        <f>TableRefills3[[#This Row],[refill_date]]+TableRefills3[[#This Row],[quantity_days]]</f>
        <v>45866</v>
      </c>
    </row>
    <row r="2720" spans="1:12" x14ac:dyDescent="0.25">
      <c r="A2720" t="s">
        <v>612</v>
      </c>
      <c r="B2720" t="s">
        <v>4377</v>
      </c>
      <c r="C2720" s="1">
        <v>45869</v>
      </c>
      <c r="D2720" s="9">
        <f t="shared" si="84"/>
        <v>2</v>
      </c>
      <c r="E2720">
        <v>30</v>
      </c>
      <c r="F2720" s="1">
        <f t="shared" si="85"/>
        <v>45836</v>
      </c>
      <c r="G2720" s="1">
        <f>IF(TableRefills3[[#This Row],[prev_refill_days]]="","",TableRefills3[[#This Row],[prev_refill_days]]+TableRefills3[[#This Row],[quantity_days]])</f>
        <v>45866</v>
      </c>
      <c r="H2720">
        <f>IF(TableRefills3[[#This Row],[prev_refill_end]]="","",TableRefills3[[#This Row],[refill_date]]-TableRefills3[[#This Row],[prev_refill_end]])</f>
        <v>3</v>
      </c>
      <c r="I2720">
        <f>IF(TableRefills3[[#This Row],[gap_days]]="",0,IF(TableRefills3[[#This Row],[gap_days]]&gt;30,1,0))</f>
        <v>0</v>
      </c>
      <c r="J2720">
        <f>_xlfn.MAXIFS(TableRefills3[discountinuation_flag], TableRefills3[patient_id], A2720)</f>
        <v>0</v>
      </c>
      <c r="K2720" s="1">
        <f>_xlfn.MINIFS(C:C,A:A,TableRefills3[[#This Row],[patient_id]])</f>
        <v>45836</v>
      </c>
      <c r="L2720" s="1">
        <f>TableRefills3[[#This Row],[refill_date]]+TableRefills3[[#This Row],[quantity_days]]</f>
        <v>45899</v>
      </c>
    </row>
    <row r="2721" spans="1:12" x14ac:dyDescent="0.25">
      <c r="A2721" t="s">
        <v>612</v>
      </c>
      <c r="B2721" t="s">
        <v>4377</v>
      </c>
      <c r="C2721" s="1">
        <v>45899</v>
      </c>
      <c r="D2721" s="9">
        <f t="shared" si="84"/>
        <v>3</v>
      </c>
      <c r="E2721">
        <v>30</v>
      </c>
      <c r="F2721" s="1">
        <f t="shared" si="85"/>
        <v>45869</v>
      </c>
      <c r="G2721" s="1">
        <f>IF(TableRefills3[[#This Row],[prev_refill_days]]="","",TableRefills3[[#This Row],[prev_refill_days]]+TableRefills3[[#This Row],[quantity_days]])</f>
        <v>45899</v>
      </c>
      <c r="H2721">
        <f>IF(TableRefills3[[#This Row],[prev_refill_end]]="","",TableRefills3[[#This Row],[refill_date]]-TableRefills3[[#This Row],[prev_refill_end]])</f>
        <v>0</v>
      </c>
      <c r="I2721">
        <f>IF(TableRefills3[[#This Row],[gap_days]]="",0,IF(TableRefills3[[#This Row],[gap_days]]&gt;30,1,0))</f>
        <v>0</v>
      </c>
      <c r="J2721">
        <f>_xlfn.MAXIFS(TableRefills3[discountinuation_flag], TableRefills3[patient_id], A2721)</f>
        <v>0</v>
      </c>
      <c r="K2721" s="1">
        <f>_xlfn.MINIFS(C:C,A:A,TableRefills3[[#This Row],[patient_id]])</f>
        <v>45836</v>
      </c>
      <c r="L2721" s="1">
        <f>TableRefills3[[#This Row],[refill_date]]+TableRefills3[[#This Row],[quantity_days]]</f>
        <v>45929</v>
      </c>
    </row>
    <row r="2722" spans="1:12" x14ac:dyDescent="0.25">
      <c r="A2722" t="s">
        <v>612</v>
      </c>
      <c r="B2722" t="s">
        <v>4377</v>
      </c>
      <c r="C2722" s="1">
        <v>45932</v>
      </c>
      <c r="D2722" s="9">
        <f t="shared" si="84"/>
        <v>4</v>
      </c>
      <c r="E2722">
        <v>30</v>
      </c>
      <c r="F2722" s="1">
        <f t="shared" si="85"/>
        <v>45899</v>
      </c>
      <c r="G2722" s="1">
        <f>IF(TableRefills3[[#This Row],[prev_refill_days]]="","",TableRefills3[[#This Row],[prev_refill_days]]+TableRefills3[[#This Row],[quantity_days]])</f>
        <v>45929</v>
      </c>
      <c r="H2722">
        <f>IF(TableRefills3[[#This Row],[prev_refill_end]]="","",TableRefills3[[#This Row],[refill_date]]-TableRefills3[[#This Row],[prev_refill_end]])</f>
        <v>3</v>
      </c>
      <c r="I2722">
        <f>IF(TableRefills3[[#This Row],[gap_days]]="",0,IF(TableRefills3[[#This Row],[gap_days]]&gt;30,1,0))</f>
        <v>0</v>
      </c>
      <c r="J2722">
        <f>_xlfn.MAXIFS(TableRefills3[discountinuation_flag], TableRefills3[patient_id], A2722)</f>
        <v>0</v>
      </c>
      <c r="K2722" s="1">
        <f>_xlfn.MINIFS(C:C,A:A,TableRefills3[[#This Row],[patient_id]])</f>
        <v>45836</v>
      </c>
      <c r="L2722" s="1">
        <f>TableRefills3[[#This Row],[refill_date]]+TableRefills3[[#This Row],[quantity_days]]</f>
        <v>45962</v>
      </c>
    </row>
    <row r="2723" spans="1:12" x14ac:dyDescent="0.25">
      <c r="A2723" t="s">
        <v>613</v>
      </c>
      <c r="B2723" t="s">
        <v>4382</v>
      </c>
      <c r="C2723" s="1">
        <v>45775</v>
      </c>
      <c r="D2723" s="9">
        <f t="shared" si="84"/>
        <v>1</v>
      </c>
      <c r="E2723">
        <v>28</v>
      </c>
      <c r="F2723" s="1" t="str">
        <f t="shared" si="85"/>
        <v/>
      </c>
      <c r="G2723" s="1" t="str">
        <f>IF(TableRefills3[[#This Row],[prev_refill_days]]="","",TableRefills3[[#This Row],[prev_refill_days]]+TableRefills3[[#This Row],[quantity_days]])</f>
        <v/>
      </c>
      <c r="H2723" t="str">
        <f>IF(TableRefills3[[#This Row],[prev_refill_end]]="","",TableRefills3[[#This Row],[refill_date]]-TableRefills3[[#This Row],[prev_refill_end]])</f>
        <v/>
      </c>
      <c r="I2723">
        <f>IF(TableRefills3[[#This Row],[gap_days]]="",0,IF(TableRefills3[[#This Row],[gap_days]]&gt;30,1,0))</f>
        <v>0</v>
      </c>
      <c r="J2723">
        <f>_xlfn.MAXIFS(TableRefills3[discountinuation_flag], TableRefills3[patient_id], A2723)</f>
        <v>0</v>
      </c>
      <c r="K2723" s="1">
        <f>_xlfn.MINIFS(C:C,A:A,TableRefills3[[#This Row],[patient_id]])</f>
        <v>45775</v>
      </c>
      <c r="L2723" s="1">
        <f>TableRefills3[[#This Row],[refill_date]]+TableRefills3[[#This Row],[quantity_days]]</f>
        <v>45803</v>
      </c>
    </row>
    <row r="2724" spans="1:12" x14ac:dyDescent="0.25">
      <c r="A2724" t="s">
        <v>613</v>
      </c>
      <c r="B2724" t="s">
        <v>4382</v>
      </c>
      <c r="C2724" s="1">
        <v>45806</v>
      </c>
      <c r="D2724" s="9">
        <f t="shared" si="84"/>
        <v>2</v>
      </c>
      <c r="E2724">
        <v>28</v>
      </c>
      <c r="F2724" s="1">
        <f t="shared" si="85"/>
        <v>45775</v>
      </c>
      <c r="G2724" s="1">
        <f>IF(TableRefills3[[#This Row],[prev_refill_days]]="","",TableRefills3[[#This Row],[prev_refill_days]]+TableRefills3[[#This Row],[quantity_days]])</f>
        <v>45803</v>
      </c>
      <c r="H2724">
        <f>IF(TableRefills3[[#This Row],[prev_refill_end]]="","",TableRefills3[[#This Row],[refill_date]]-TableRefills3[[#This Row],[prev_refill_end]])</f>
        <v>3</v>
      </c>
      <c r="I2724">
        <f>IF(TableRefills3[[#This Row],[gap_days]]="",0,IF(TableRefills3[[#This Row],[gap_days]]&gt;30,1,0))</f>
        <v>0</v>
      </c>
      <c r="J2724">
        <f>_xlfn.MAXIFS(TableRefills3[discountinuation_flag], TableRefills3[patient_id], A2724)</f>
        <v>0</v>
      </c>
      <c r="K2724" s="1">
        <f>_xlfn.MINIFS(C:C,A:A,TableRefills3[[#This Row],[patient_id]])</f>
        <v>45775</v>
      </c>
      <c r="L2724" s="1">
        <f>TableRefills3[[#This Row],[refill_date]]+TableRefills3[[#This Row],[quantity_days]]</f>
        <v>45834</v>
      </c>
    </row>
    <row r="2725" spans="1:12" x14ac:dyDescent="0.25">
      <c r="A2725" t="s">
        <v>613</v>
      </c>
      <c r="B2725" t="s">
        <v>4382</v>
      </c>
      <c r="C2725" s="1">
        <v>45833</v>
      </c>
      <c r="D2725" s="9">
        <f t="shared" si="84"/>
        <v>3</v>
      </c>
      <c r="E2725">
        <v>28</v>
      </c>
      <c r="F2725" s="1">
        <f t="shared" si="85"/>
        <v>45806</v>
      </c>
      <c r="G2725" s="1">
        <f>IF(TableRefills3[[#This Row],[prev_refill_days]]="","",TableRefills3[[#This Row],[prev_refill_days]]+TableRefills3[[#This Row],[quantity_days]])</f>
        <v>45834</v>
      </c>
      <c r="H2725">
        <f>IF(TableRefills3[[#This Row],[prev_refill_end]]="","",TableRefills3[[#This Row],[refill_date]]-TableRefills3[[#This Row],[prev_refill_end]])</f>
        <v>-1</v>
      </c>
      <c r="I2725">
        <f>IF(TableRefills3[[#This Row],[gap_days]]="",0,IF(TableRefills3[[#This Row],[gap_days]]&gt;30,1,0))</f>
        <v>0</v>
      </c>
      <c r="J2725">
        <f>_xlfn.MAXIFS(TableRefills3[discountinuation_flag], TableRefills3[patient_id], A2725)</f>
        <v>0</v>
      </c>
      <c r="K2725" s="1">
        <f>_xlfn.MINIFS(C:C,A:A,TableRefills3[[#This Row],[patient_id]])</f>
        <v>45775</v>
      </c>
      <c r="L2725" s="1">
        <f>TableRefills3[[#This Row],[refill_date]]+TableRefills3[[#This Row],[quantity_days]]</f>
        <v>45861</v>
      </c>
    </row>
    <row r="2726" spans="1:12" x14ac:dyDescent="0.25">
      <c r="A2726" t="s">
        <v>613</v>
      </c>
      <c r="B2726" t="s">
        <v>4382</v>
      </c>
      <c r="C2726" s="1">
        <v>45863</v>
      </c>
      <c r="D2726" s="9">
        <f t="shared" si="84"/>
        <v>4</v>
      </c>
      <c r="E2726">
        <v>28</v>
      </c>
      <c r="F2726" s="1">
        <f t="shared" si="85"/>
        <v>45833</v>
      </c>
      <c r="G2726" s="1">
        <f>IF(TableRefills3[[#This Row],[prev_refill_days]]="","",TableRefills3[[#This Row],[prev_refill_days]]+TableRefills3[[#This Row],[quantity_days]])</f>
        <v>45861</v>
      </c>
      <c r="H2726">
        <f>IF(TableRefills3[[#This Row],[prev_refill_end]]="","",TableRefills3[[#This Row],[refill_date]]-TableRefills3[[#This Row],[prev_refill_end]])</f>
        <v>2</v>
      </c>
      <c r="I2726">
        <f>IF(TableRefills3[[#This Row],[gap_days]]="",0,IF(TableRefills3[[#This Row],[gap_days]]&gt;30,1,0))</f>
        <v>0</v>
      </c>
      <c r="J2726">
        <f>_xlfn.MAXIFS(TableRefills3[discountinuation_flag], TableRefills3[patient_id], A2726)</f>
        <v>0</v>
      </c>
      <c r="K2726" s="1">
        <f>_xlfn.MINIFS(C:C,A:A,TableRefills3[[#This Row],[patient_id]])</f>
        <v>45775</v>
      </c>
      <c r="L2726" s="1">
        <f>TableRefills3[[#This Row],[refill_date]]+TableRefills3[[#This Row],[quantity_days]]</f>
        <v>45891</v>
      </c>
    </row>
    <row r="2727" spans="1:12" x14ac:dyDescent="0.25">
      <c r="A2727" t="s">
        <v>614</v>
      </c>
      <c r="B2727" t="s">
        <v>4387</v>
      </c>
      <c r="C2727" s="1">
        <v>45834</v>
      </c>
      <c r="D2727" s="9">
        <f t="shared" si="84"/>
        <v>1</v>
      </c>
      <c r="E2727">
        <v>30</v>
      </c>
      <c r="F2727" s="1" t="str">
        <f t="shared" si="85"/>
        <v/>
      </c>
      <c r="G2727" s="1" t="str">
        <f>IF(TableRefills3[[#This Row],[prev_refill_days]]="","",TableRefills3[[#This Row],[prev_refill_days]]+TableRefills3[[#This Row],[quantity_days]])</f>
        <v/>
      </c>
      <c r="H2727" t="str">
        <f>IF(TableRefills3[[#This Row],[prev_refill_end]]="","",TableRefills3[[#This Row],[refill_date]]-TableRefills3[[#This Row],[prev_refill_end]])</f>
        <v/>
      </c>
      <c r="I2727">
        <f>IF(TableRefills3[[#This Row],[gap_days]]="",0,IF(TableRefills3[[#This Row],[gap_days]]&gt;30,1,0))</f>
        <v>0</v>
      </c>
      <c r="J2727">
        <f>_xlfn.MAXIFS(TableRefills3[discountinuation_flag], TableRefills3[patient_id], A2727)</f>
        <v>0</v>
      </c>
      <c r="K2727" s="1">
        <f>_xlfn.MINIFS(C:C,A:A,TableRefills3[[#This Row],[patient_id]])</f>
        <v>45834</v>
      </c>
      <c r="L2727" s="1">
        <f>TableRefills3[[#This Row],[refill_date]]+TableRefills3[[#This Row],[quantity_days]]</f>
        <v>45864</v>
      </c>
    </row>
    <row r="2728" spans="1:12" x14ac:dyDescent="0.25">
      <c r="A2728" t="s">
        <v>614</v>
      </c>
      <c r="B2728" t="s">
        <v>4387</v>
      </c>
      <c r="C2728" s="1">
        <v>45861</v>
      </c>
      <c r="D2728" s="9">
        <f t="shared" si="84"/>
        <v>2</v>
      </c>
      <c r="E2728">
        <v>30</v>
      </c>
      <c r="F2728" s="1">
        <f t="shared" si="85"/>
        <v>45834</v>
      </c>
      <c r="G2728" s="1">
        <f>IF(TableRefills3[[#This Row],[prev_refill_days]]="","",TableRefills3[[#This Row],[prev_refill_days]]+TableRefills3[[#This Row],[quantity_days]])</f>
        <v>45864</v>
      </c>
      <c r="H2728">
        <f>IF(TableRefills3[[#This Row],[prev_refill_end]]="","",TableRefills3[[#This Row],[refill_date]]-TableRefills3[[#This Row],[prev_refill_end]])</f>
        <v>-3</v>
      </c>
      <c r="I2728">
        <f>IF(TableRefills3[[#This Row],[gap_days]]="",0,IF(TableRefills3[[#This Row],[gap_days]]&gt;30,1,0))</f>
        <v>0</v>
      </c>
      <c r="J2728">
        <f>_xlfn.MAXIFS(TableRefills3[discountinuation_flag], TableRefills3[patient_id], A2728)</f>
        <v>0</v>
      </c>
      <c r="K2728" s="1">
        <f>_xlfn.MINIFS(C:C,A:A,TableRefills3[[#This Row],[patient_id]])</f>
        <v>45834</v>
      </c>
      <c r="L2728" s="1">
        <f>TableRefills3[[#This Row],[refill_date]]+TableRefills3[[#This Row],[quantity_days]]</f>
        <v>45891</v>
      </c>
    </row>
    <row r="2729" spans="1:12" x14ac:dyDescent="0.25">
      <c r="A2729" t="s">
        <v>614</v>
      </c>
      <c r="B2729" t="s">
        <v>4387</v>
      </c>
      <c r="C2729" s="1">
        <v>45888</v>
      </c>
      <c r="D2729" s="9">
        <f t="shared" si="84"/>
        <v>3</v>
      </c>
      <c r="E2729">
        <v>30</v>
      </c>
      <c r="F2729" s="1">
        <f t="shared" si="85"/>
        <v>45861</v>
      </c>
      <c r="G2729" s="1">
        <f>IF(TableRefills3[[#This Row],[prev_refill_days]]="","",TableRefills3[[#This Row],[prev_refill_days]]+TableRefills3[[#This Row],[quantity_days]])</f>
        <v>45891</v>
      </c>
      <c r="H2729">
        <f>IF(TableRefills3[[#This Row],[prev_refill_end]]="","",TableRefills3[[#This Row],[refill_date]]-TableRefills3[[#This Row],[prev_refill_end]])</f>
        <v>-3</v>
      </c>
      <c r="I2729">
        <f>IF(TableRefills3[[#This Row],[gap_days]]="",0,IF(TableRefills3[[#This Row],[gap_days]]&gt;30,1,0))</f>
        <v>0</v>
      </c>
      <c r="J2729">
        <f>_xlfn.MAXIFS(TableRefills3[discountinuation_flag], TableRefills3[patient_id], A2729)</f>
        <v>0</v>
      </c>
      <c r="K2729" s="1">
        <f>_xlfn.MINIFS(C:C,A:A,TableRefills3[[#This Row],[patient_id]])</f>
        <v>45834</v>
      </c>
      <c r="L2729" s="1">
        <f>TableRefills3[[#This Row],[refill_date]]+TableRefills3[[#This Row],[quantity_days]]</f>
        <v>45918</v>
      </c>
    </row>
    <row r="2730" spans="1:12" x14ac:dyDescent="0.25">
      <c r="A2730" t="s">
        <v>614</v>
      </c>
      <c r="B2730" t="s">
        <v>4387</v>
      </c>
      <c r="C2730" s="1">
        <v>45916</v>
      </c>
      <c r="D2730" s="9">
        <f t="shared" si="84"/>
        <v>4</v>
      </c>
      <c r="E2730">
        <v>30</v>
      </c>
      <c r="F2730" s="1">
        <f t="shared" si="85"/>
        <v>45888</v>
      </c>
      <c r="G2730" s="1">
        <f>IF(TableRefills3[[#This Row],[prev_refill_days]]="","",TableRefills3[[#This Row],[prev_refill_days]]+TableRefills3[[#This Row],[quantity_days]])</f>
        <v>45918</v>
      </c>
      <c r="H2730">
        <f>IF(TableRefills3[[#This Row],[prev_refill_end]]="","",TableRefills3[[#This Row],[refill_date]]-TableRefills3[[#This Row],[prev_refill_end]])</f>
        <v>-2</v>
      </c>
      <c r="I2730">
        <f>IF(TableRefills3[[#This Row],[gap_days]]="",0,IF(TableRefills3[[#This Row],[gap_days]]&gt;30,1,0))</f>
        <v>0</v>
      </c>
      <c r="J2730">
        <f>_xlfn.MAXIFS(TableRefills3[discountinuation_flag], TableRefills3[patient_id], A2730)</f>
        <v>0</v>
      </c>
      <c r="K2730" s="1">
        <f>_xlfn.MINIFS(C:C,A:A,TableRefills3[[#This Row],[patient_id]])</f>
        <v>45834</v>
      </c>
      <c r="L2730" s="1">
        <f>TableRefills3[[#This Row],[refill_date]]+TableRefills3[[#This Row],[quantity_days]]</f>
        <v>45946</v>
      </c>
    </row>
    <row r="2731" spans="1:12" x14ac:dyDescent="0.25">
      <c r="A2731" t="s">
        <v>614</v>
      </c>
      <c r="B2731" t="s">
        <v>4387</v>
      </c>
      <c r="C2731" s="1">
        <v>45948</v>
      </c>
      <c r="D2731" s="9">
        <f t="shared" si="84"/>
        <v>5</v>
      </c>
      <c r="E2731">
        <v>30</v>
      </c>
      <c r="F2731" s="1">
        <f t="shared" si="85"/>
        <v>45916</v>
      </c>
      <c r="G2731" s="1">
        <f>IF(TableRefills3[[#This Row],[prev_refill_days]]="","",TableRefills3[[#This Row],[prev_refill_days]]+TableRefills3[[#This Row],[quantity_days]])</f>
        <v>45946</v>
      </c>
      <c r="H2731">
        <f>IF(TableRefills3[[#This Row],[prev_refill_end]]="","",TableRefills3[[#This Row],[refill_date]]-TableRefills3[[#This Row],[prev_refill_end]])</f>
        <v>2</v>
      </c>
      <c r="I2731">
        <f>IF(TableRefills3[[#This Row],[gap_days]]="",0,IF(TableRefills3[[#This Row],[gap_days]]&gt;30,1,0))</f>
        <v>0</v>
      </c>
      <c r="J2731">
        <f>_xlfn.MAXIFS(TableRefills3[discountinuation_flag], TableRefills3[patient_id], A2731)</f>
        <v>0</v>
      </c>
      <c r="K2731" s="1">
        <f>_xlfn.MINIFS(C:C,A:A,TableRefills3[[#This Row],[patient_id]])</f>
        <v>45834</v>
      </c>
      <c r="L2731" s="1">
        <f>TableRefills3[[#This Row],[refill_date]]+TableRefills3[[#This Row],[quantity_days]]</f>
        <v>45978</v>
      </c>
    </row>
    <row r="2732" spans="1:12" x14ac:dyDescent="0.25">
      <c r="A2732" t="s">
        <v>615</v>
      </c>
      <c r="B2732" t="s">
        <v>4393</v>
      </c>
      <c r="C2732" s="1">
        <v>45661</v>
      </c>
      <c r="D2732" s="9">
        <f t="shared" si="84"/>
        <v>1</v>
      </c>
      <c r="E2732">
        <v>30</v>
      </c>
      <c r="F2732" s="1" t="str">
        <f t="shared" si="85"/>
        <v/>
      </c>
      <c r="G2732" s="1" t="str">
        <f>IF(TableRefills3[[#This Row],[prev_refill_days]]="","",TableRefills3[[#This Row],[prev_refill_days]]+TableRefills3[[#This Row],[quantity_days]])</f>
        <v/>
      </c>
      <c r="H2732" t="str">
        <f>IF(TableRefills3[[#This Row],[prev_refill_end]]="","",TableRefills3[[#This Row],[refill_date]]-TableRefills3[[#This Row],[prev_refill_end]])</f>
        <v/>
      </c>
      <c r="I2732">
        <f>IF(TableRefills3[[#This Row],[gap_days]]="",0,IF(TableRefills3[[#This Row],[gap_days]]&gt;30,1,0))</f>
        <v>0</v>
      </c>
      <c r="J2732">
        <f>_xlfn.MAXIFS(TableRefills3[discountinuation_flag], TableRefills3[patient_id], A2732)</f>
        <v>0</v>
      </c>
      <c r="K2732" s="1">
        <f>_xlfn.MINIFS(C:C,A:A,TableRefills3[[#This Row],[patient_id]])</f>
        <v>45661</v>
      </c>
      <c r="L2732" s="1">
        <f>TableRefills3[[#This Row],[refill_date]]+TableRefills3[[#This Row],[quantity_days]]</f>
        <v>45691</v>
      </c>
    </row>
    <row r="2733" spans="1:12" x14ac:dyDescent="0.25">
      <c r="A2733" t="s">
        <v>615</v>
      </c>
      <c r="B2733" t="s">
        <v>4393</v>
      </c>
      <c r="C2733" s="1">
        <v>45694</v>
      </c>
      <c r="D2733" s="9">
        <f t="shared" si="84"/>
        <v>2</v>
      </c>
      <c r="E2733">
        <v>30</v>
      </c>
      <c r="F2733" s="1">
        <f t="shared" si="85"/>
        <v>45661</v>
      </c>
      <c r="G2733" s="1">
        <f>IF(TableRefills3[[#This Row],[prev_refill_days]]="","",TableRefills3[[#This Row],[prev_refill_days]]+TableRefills3[[#This Row],[quantity_days]])</f>
        <v>45691</v>
      </c>
      <c r="H2733">
        <f>IF(TableRefills3[[#This Row],[prev_refill_end]]="","",TableRefills3[[#This Row],[refill_date]]-TableRefills3[[#This Row],[prev_refill_end]])</f>
        <v>3</v>
      </c>
      <c r="I2733">
        <f>IF(TableRefills3[[#This Row],[gap_days]]="",0,IF(TableRefills3[[#This Row],[gap_days]]&gt;30,1,0))</f>
        <v>0</v>
      </c>
      <c r="J2733">
        <f>_xlfn.MAXIFS(TableRefills3[discountinuation_flag], TableRefills3[patient_id], A2733)</f>
        <v>0</v>
      </c>
      <c r="K2733" s="1">
        <f>_xlfn.MINIFS(C:C,A:A,TableRefills3[[#This Row],[patient_id]])</f>
        <v>45661</v>
      </c>
      <c r="L2733" s="1">
        <f>TableRefills3[[#This Row],[refill_date]]+TableRefills3[[#This Row],[quantity_days]]</f>
        <v>45724</v>
      </c>
    </row>
    <row r="2734" spans="1:12" x14ac:dyDescent="0.25">
      <c r="A2734" t="s">
        <v>615</v>
      </c>
      <c r="B2734" t="s">
        <v>4393</v>
      </c>
      <c r="C2734" s="1">
        <v>45727</v>
      </c>
      <c r="D2734" s="9">
        <f t="shared" si="84"/>
        <v>3</v>
      </c>
      <c r="E2734">
        <v>30</v>
      </c>
      <c r="F2734" s="1">
        <f t="shared" si="85"/>
        <v>45694</v>
      </c>
      <c r="G2734" s="1">
        <f>IF(TableRefills3[[#This Row],[prev_refill_days]]="","",TableRefills3[[#This Row],[prev_refill_days]]+TableRefills3[[#This Row],[quantity_days]])</f>
        <v>45724</v>
      </c>
      <c r="H2734">
        <f>IF(TableRefills3[[#This Row],[prev_refill_end]]="","",TableRefills3[[#This Row],[refill_date]]-TableRefills3[[#This Row],[prev_refill_end]])</f>
        <v>3</v>
      </c>
      <c r="I2734">
        <f>IF(TableRefills3[[#This Row],[gap_days]]="",0,IF(TableRefills3[[#This Row],[gap_days]]&gt;30,1,0))</f>
        <v>0</v>
      </c>
      <c r="J2734">
        <f>_xlfn.MAXIFS(TableRefills3[discountinuation_flag], TableRefills3[patient_id], A2734)</f>
        <v>0</v>
      </c>
      <c r="K2734" s="1">
        <f>_xlfn.MINIFS(C:C,A:A,TableRefills3[[#This Row],[patient_id]])</f>
        <v>45661</v>
      </c>
      <c r="L2734" s="1">
        <f>TableRefills3[[#This Row],[refill_date]]+TableRefills3[[#This Row],[quantity_days]]</f>
        <v>45757</v>
      </c>
    </row>
    <row r="2735" spans="1:12" x14ac:dyDescent="0.25">
      <c r="A2735" t="s">
        <v>615</v>
      </c>
      <c r="B2735" t="s">
        <v>4393</v>
      </c>
      <c r="C2735" s="1">
        <v>45754</v>
      </c>
      <c r="D2735" s="9">
        <f t="shared" si="84"/>
        <v>4</v>
      </c>
      <c r="E2735">
        <v>30</v>
      </c>
      <c r="F2735" s="1">
        <f t="shared" si="85"/>
        <v>45727</v>
      </c>
      <c r="G2735" s="1">
        <f>IF(TableRefills3[[#This Row],[prev_refill_days]]="","",TableRefills3[[#This Row],[prev_refill_days]]+TableRefills3[[#This Row],[quantity_days]])</f>
        <v>45757</v>
      </c>
      <c r="H2735">
        <f>IF(TableRefills3[[#This Row],[prev_refill_end]]="","",TableRefills3[[#This Row],[refill_date]]-TableRefills3[[#This Row],[prev_refill_end]])</f>
        <v>-3</v>
      </c>
      <c r="I2735">
        <f>IF(TableRefills3[[#This Row],[gap_days]]="",0,IF(TableRefills3[[#This Row],[gap_days]]&gt;30,1,0))</f>
        <v>0</v>
      </c>
      <c r="J2735">
        <f>_xlfn.MAXIFS(TableRefills3[discountinuation_flag], TableRefills3[patient_id], A2735)</f>
        <v>0</v>
      </c>
      <c r="K2735" s="1">
        <f>_xlfn.MINIFS(C:C,A:A,TableRefills3[[#This Row],[patient_id]])</f>
        <v>45661</v>
      </c>
      <c r="L2735" s="1">
        <f>TableRefills3[[#This Row],[refill_date]]+TableRefills3[[#This Row],[quantity_days]]</f>
        <v>45784</v>
      </c>
    </row>
    <row r="2736" spans="1:12" x14ac:dyDescent="0.25">
      <c r="A2736" t="s">
        <v>615</v>
      </c>
      <c r="B2736" t="s">
        <v>4393</v>
      </c>
      <c r="C2736" s="1">
        <v>45786</v>
      </c>
      <c r="D2736" s="9">
        <f t="shared" si="84"/>
        <v>5</v>
      </c>
      <c r="E2736">
        <v>30</v>
      </c>
      <c r="F2736" s="1">
        <f t="shared" si="85"/>
        <v>45754</v>
      </c>
      <c r="G2736" s="1">
        <f>IF(TableRefills3[[#This Row],[prev_refill_days]]="","",TableRefills3[[#This Row],[prev_refill_days]]+TableRefills3[[#This Row],[quantity_days]])</f>
        <v>45784</v>
      </c>
      <c r="H2736">
        <f>IF(TableRefills3[[#This Row],[prev_refill_end]]="","",TableRefills3[[#This Row],[refill_date]]-TableRefills3[[#This Row],[prev_refill_end]])</f>
        <v>2</v>
      </c>
      <c r="I2736">
        <f>IF(TableRefills3[[#This Row],[gap_days]]="",0,IF(TableRefills3[[#This Row],[gap_days]]&gt;30,1,0))</f>
        <v>0</v>
      </c>
      <c r="J2736">
        <f>_xlfn.MAXIFS(TableRefills3[discountinuation_flag], TableRefills3[patient_id], A2736)</f>
        <v>0</v>
      </c>
      <c r="K2736" s="1">
        <f>_xlfn.MINIFS(C:C,A:A,TableRefills3[[#This Row],[patient_id]])</f>
        <v>45661</v>
      </c>
      <c r="L2736" s="1">
        <f>TableRefills3[[#This Row],[refill_date]]+TableRefills3[[#This Row],[quantity_days]]</f>
        <v>45816</v>
      </c>
    </row>
    <row r="2737" spans="1:12" x14ac:dyDescent="0.25">
      <c r="A2737" t="s">
        <v>615</v>
      </c>
      <c r="B2737" t="s">
        <v>4393</v>
      </c>
      <c r="C2737" s="1">
        <v>45819</v>
      </c>
      <c r="D2737" s="9">
        <f t="shared" si="84"/>
        <v>6</v>
      </c>
      <c r="E2737">
        <v>30</v>
      </c>
      <c r="F2737" s="1">
        <f t="shared" si="85"/>
        <v>45786</v>
      </c>
      <c r="G2737" s="1">
        <f>IF(TableRefills3[[#This Row],[prev_refill_days]]="","",TableRefills3[[#This Row],[prev_refill_days]]+TableRefills3[[#This Row],[quantity_days]])</f>
        <v>45816</v>
      </c>
      <c r="H2737">
        <f>IF(TableRefills3[[#This Row],[prev_refill_end]]="","",TableRefills3[[#This Row],[refill_date]]-TableRefills3[[#This Row],[prev_refill_end]])</f>
        <v>3</v>
      </c>
      <c r="I2737">
        <f>IF(TableRefills3[[#This Row],[gap_days]]="",0,IF(TableRefills3[[#This Row],[gap_days]]&gt;30,1,0))</f>
        <v>0</v>
      </c>
      <c r="J2737">
        <f>_xlfn.MAXIFS(TableRefills3[discountinuation_flag], TableRefills3[patient_id], A2737)</f>
        <v>0</v>
      </c>
      <c r="K2737" s="1">
        <f>_xlfn.MINIFS(C:C,A:A,TableRefills3[[#This Row],[patient_id]])</f>
        <v>45661</v>
      </c>
      <c r="L2737" s="1">
        <f>TableRefills3[[#This Row],[refill_date]]+TableRefills3[[#This Row],[quantity_days]]</f>
        <v>45849</v>
      </c>
    </row>
    <row r="2738" spans="1:12" x14ac:dyDescent="0.25">
      <c r="A2738" t="s">
        <v>616</v>
      </c>
      <c r="B2738" t="s">
        <v>4400</v>
      </c>
      <c r="C2738" s="1">
        <v>45755</v>
      </c>
      <c r="D2738" s="9">
        <f t="shared" si="84"/>
        <v>1</v>
      </c>
      <c r="E2738">
        <v>21</v>
      </c>
      <c r="F2738" s="1" t="str">
        <f t="shared" si="85"/>
        <v/>
      </c>
      <c r="G2738" s="1" t="str">
        <f>IF(TableRefills3[[#This Row],[prev_refill_days]]="","",TableRefills3[[#This Row],[prev_refill_days]]+TableRefills3[[#This Row],[quantity_days]])</f>
        <v/>
      </c>
      <c r="H2738" t="str">
        <f>IF(TableRefills3[[#This Row],[prev_refill_end]]="","",TableRefills3[[#This Row],[refill_date]]-TableRefills3[[#This Row],[prev_refill_end]])</f>
        <v/>
      </c>
      <c r="I2738">
        <f>IF(TableRefills3[[#This Row],[gap_days]]="",0,IF(TableRefills3[[#This Row],[gap_days]]&gt;30,1,0))</f>
        <v>0</v>
      </c>
      <c r="J2738">
        <f>_xlfn.MAXIFS(TableRefills3[discountinuation_flag], TableRefills3[patient_id], A2738)</f>
        <v>0</v>
      </c>
      <c r="K2738" s="1">
        <f>_xlfn.MINIFS(C:C,A:A,TableRefills3[[#This Row],[patient_id]])</f>
        <v>45755</v>
      </c>
      <c r="L2738" s="1">
        <f>TableRefills3[[#This Row],[refill_date]]+TableRefills3[[#This Row],[quantity_days]]</f>
        <v>45776</v>
      </c>
    </row>
    <row r="2739" spans="1:12" x14ac:dyDescent="0.25">
      <c r="A2739" t="s">
        <v>616</v>
      </c>
      <c r="B2739" t="s">
        <v>4400</v>
      </c>
      <c r="C2739" s="1">
        <v>45773</v>
      </c>
      <c r="D2739" s="9">
        <f t="shared" si="84"/>
        <v>2</v>
      </c>
      <c r="E2739">
        <v>21</v>
      </c>
      <c r="F2739" s="1">
        <f t="shared" si="85"/>
        <v>45755</v>
      </c>
      <c r="G2739" s="1">
        <f>IF(TableRefills3[[#This Row],[prev_refill_days]]="","",TableRefills3[[#This Row],[prev_refill_days]]+TableRefills3[[#This Row],[quantity_days]])</f>
        <v>45776</v>
      </c>
      <c r="H2739">
        <f>IF(TableRefills3[[#This Row],[prev_refill_end]]="","",TableRefills3[[#This Row],[refill_date]]-TableRefills3[[#This Row],[prev_refill_end]])</f>
        <v>-3</v>
      </c>
      <c r="I2739">
        <f>IF(TableRefills3[[#This Row],[gap_days]]="",0,IF(TableRefills3[[#This Row],[gap_days]]&gt;30,1,0))</f>
        <v>0</v>
      </c>
      <c r="J2739">
        <f>_xlfn.MAXIFS(TableRefills3[discountinuation_flag], TableRefills3[patient_id], A2739)</f>
        <v>0</v>
      </c>
      <c r="K2739" s="1">
        <f>_xlfn.MINIFS(C:C,A:A,TableRefills3[[#This Row],[patient_id]])</f>
        <v>45755</v>
      </c>
      <c r="L2739" s="1">
        <f>TableRefills3[[#This Row],[refill_date]]+TableRefills3[[#This Row],[quantity_days]]</f>
        <v>45794</v>
      </c>
    </row>
    <row r="2740" spans="1:12" x14ac:dyDescent="0.25">
      <c r="A2740" t="s">
        <v>616</v>
      </c>
      <c r="B2740" t="s">
        <v>4400</v>
      </c>
      <c r="C2740" s="1">
        <v>45794</v>
      </c>
      <c r="D2740" s="9">
        <f t="shared" si="84"/>
        <v>3</v>
      </c>
      <c r="E2740">
        <v>21</v>
      </c>
      <c r="F2740" s="1">
        <f t="shared" si="85"/>
        <v>45773</v>
      </c>
      <c r="G2740" s="1">
        <f>IF(TableRefills3[[#This Row],[prev_refill_days]]="","",TableRefills3[[#This Row],[prev_refill_days]]+TableRefills3[[#This Row],[quantity_days]])</f>
        <v>45794</v>
      </c>
      <c r="H2740">
        <f>IF(TableRefills3[[#This Row],[prev_refill_end]]="","",TableRefills3[[#This Row],[refill_date]]-TableRefills3[[#This Row],[prev_refill_end]])</f>
        <v>0</v>
      </c>
      <c r="I2740">
        <f>IF(TableRefills3[[#This Row],[gap_days]]="",0,IF(TableRefills3[[#This Row],[gap_days]]&gt;30,1,0))</f>
        <v>0</v>
      </c>
      <c r="J2740">
        <f>_xlfn.MAXIFS(TableRefills3[discountinuation_flag], TableRefills3[patient_id], A2740)</f>
        <v>0</v>
      </c>
      <c r="K2740" s="1">
        <f>_xlfn.MINIFS(C:C,A:A,TableRefills3[[#This Row],[patient_id]])</f>
        <v>45755</v>
      </c>
      <c r="L2740" s="1">
        <f>TableRefills3[[#This Row],[refill_date]]+TableRefills3[[#This Row],[quantity_days]]</f>
        <v>45815</v>
      </c>
    </row>
    <row r="2741" spans="1:12" x14ac:dyDescent="0.25">
      <c r="A2741" t="s">
        <v>616</v>
      </c>
      <c r="B2741" t="s">
        <v>4400</v>
      </c>
      <c r="C2741" s="1">
        <v>45816</v>
      </c>
      <c r="D2741" s="9">
        <f t="shared" si="84"/>
        <v>4</v>
      </c>
      <c r="E2741">
        <v>21</v>
      </c>
      <c r="F2741" s="1">
        <f t="shared" si="85"/>
        <v>45794</v>
      </c>
      <c r="G2741" s="1">
        <f>IF(TableRefills3[[#This Row],[prev_refill_days]]="","",TableRefills3[[#This Row],[prev_refill_days]]+TableRefills3[[#This Row],[quantity_days]])</f>
        <v>45815</v>
      </c>
      <c r="H2741">
        <f>IF(TableRefills3[[#This Row],[prev_refill_end]]="","",TableRefills3[[#This Row],[refill_date]]-TableRefills3[[#This Row],[prev_refill_end]])</f>
        <v>1</v>
      </c>
      <c r="I2741">
        <f>IF(TableRefills3[[#This Row],[gap_days]]="",0,IF(TableRefills3[[#This Row],[gap_days]]&gt;30,1,0))</f>
        <v>0</v>
      </c>
      <c r="J2741">
        <f>_xlfn.MAXIFS(TableRefills3[discountinuation_flag], TableRefills3[patient_id], A2741)</f>
        <v>0</v>
      </c>
      <c r="K2741" s="1">
        <f>_xlfn.MINIFS(C:C,A:A,TableRefills3[[#This Row],[patient_id]])</f>
        <v>45755</v>
      </c>
      <c r="L2741" s="1">
        <f>TableRefills3[[#This Row],[refill_date]]+TableRefills3[[#This Row],[quantity_days]]</f>
        <v>45837</v>
      </c>
    </row>
    <row r="2742" spans="1:12" x14ac:dyDescent="0.25">
      <c r="A2742" t="s">
        <v>616</v>
      </c>
      <c r="B2742" t="s">
        <v>4400</v>
      </c>
      <c r="C2742" s="1">
        <v>45835</v>
      </c>
      <c r="D2742" s="9">
        <f t="shared" si="84"/>
        <v>5</v>
      </c>
      <c r="E2742">
        <v>21</v>
      </c>
      <c r="F2742" s="1">
        <f t="shared" si="85"/>
        <v>45816</v>
      </c>
      <c r="G2742" s="1">
        <f>IF(TableRefills3[[#This Row],[prev_refill_days]]="","",TableRefills3[[#This Row],[prev_refill_days]]+TableRefills3[[#This Row],[quantity_days]])</f>
        <v>45837</v>
      </c>
      <c r="H2742">
        <f>IF(TableRefills3[[#This Row],[prev_refill_end]]="","",TableRefills3[[#This Row],[refill_date]]-TableRefills3[[#This Row],[prev_refill_end]])</f>
        <v>-2</v>
      </c>
      <c r="I2742">
        <f>IF(TableRefills3[[#This Row],[gap_days]]="",0,IF(TableRefills3[[#This Row],[gap_days]]&gt;30,1,0))</f>
        <v>0</v>
      </c>
      <c r="J2742">
        <f>_xlfn.MAXIFS(TableRefills3[discountinuation_flag], TableRefills3[patient_id], A2742)</f>
        <v>0</v>
      </c>
      <c r="K2742" s="1">
        <f>_xlfn.MINIFS(C:C,A:A,TableRefills3[[#This Row],[patient_id]])</f>
        <v>45755</v>
      </c>
      <c r="L2742" s="1">
        <f>TableRefills3[[#This Row],[refill_date]]+TableRefills3[[#This Row],[quantity_days]]</f>
        <v>45856</v>
      </c>
    </row>
    <row r="2743" spans="1:12" x14ac:dyDescent="0.25">
      <c r="A2743" t="s">
        <v>617</v>
      </c>
      <c r="B2743" t="s">
        <v>4406</v>
      </c>
      <c r="C2743" s="1">
        <v>45683</v>
      </c>
      <c r="D2743" s="9">
        <f t="shared" si="84"/>
        <v>1</v>
      </c>
      <c r="E2743">
        <v>30</v>
      </c>
      <c r="F2743" s="1" t="str">
        <f t="shared" si="85"/>
        <v/>
      </c>
      <c r="G2743" s="1" t="str">
        <f>IF(TableRefills3[[#This Row],[prev_refill_days]]="","",TableRefills3[[#This Row],[prev_refill_days]]+TableRefills3[[#This Row],[quantity_days]])</f>
        <v/>
      </c>
      <c r="H2743" t="str">
        <f>IF(TableRefills3[[#This Row],[prev_refill_end]]="","",TableRefills3[[#This Row],[refill_date]]-TableRefills3[[#This Row],[prev_refill_end]])</f>
        <v/>
      </c>
      <c r="I2743">
        <f>IF(TableRefills3[[#This Row],[gap_days]]="",0,IF(TableRefills3[[#This Row],[gap_days]]&gt;30,1,0))</f>
        <v>0</v>
      </c>
      <c r="J2743">
        <f>_xlfn.MAXIFS(TableRefills3[discountinuation_flag], TableRefills3[patient_id], A2743)</f>
        <v>0</v>
      </c>
      <c r="K2743" s="1">
        <f>_xlfn.MINIFS(C:C,A:A,TableRefills3[[#This Row],[patient_id]])</f>
        <v>45683</v>
      </c>
      <c r="L2743" s="1">
        <f>TableRefills3[[#This Row],[refill_date]]+TableRefills3[[#This Row],[quantity_days]]</f>
        <v>45713</v>
      </c>
    </row>
    <row r="2744" spans="1:12" x14ac:dyDescent="0.25">
      <c r="A2744" t="s">
        <v>617</v>
      </c>
      <c r="B2744" t="s">
        <v>4406</v>
      </c>
      <c r="C2744" s="1">
        <v>45711</v>
      </c>
      <c r="D2744" s="9">
        <f t="shared" si="84"/>
        <v>2</v>
      </c>
      <c r="E2744">
        <v>30</v>
      </c>
      <c r="F2744" s="1">
        <f t="shared" si="85"/>
        <v>45683</v>
      </c>
      <c r="G2744" s="1">
        <f>IF(TableRefills3[[#This Row],[prev_refill_days]]="","",TableRefills3[[#This Row],[prev_refill_days]]+TableRefills3[[#This Row],[quantity_days]])</f>
        <v>45713</v>
      </c>
      <c r="H2744">
        <f>IF(TableRefills3[[#This Row],[prev_refill_end]]="","",TableRefills3[[#This Row],[refill_date]]-TableRefills3[[#This Row],[prev_refill_end]])</f>
        <v>-2</v>
      </c>
      <c r="I2744">
        <f>IF(TableRefills3[[#This Row],[gap_days]]="",0,IF(TableRefills3[[#This Row],[gap_days]]&gt;30,1,0))</f>
        <v>0</v>
      </c>
      <c r="J2744">
        <f>_xlfn.MAXIFS(TableRefills3[discountinuation_flag], TableRefills3[patient_id], A2744)</f>
        <v>0</v>
      </c>
      <c r="K2744" s="1">
        <f>_xlfn.MINIFS(C:C,A:A,TableRefills3[[#This Row],[patient_id]])</f>
        <v>45683</v>
      </c>
      <c r="L2744" s="1">
        <f>TableRefills3[[#This Row],[refill_date]]+TableRefills3[[#This Row],[quantity_days]]</f>
        <v>45741</v>
      </c>
    </row>
    <row r="2745" spans="1:12" x14ac:dyDescent="0.25">
      <c r="A2745" t="s">
        <v>617</v>
      </c>
      <c r="B2745" t="s">
        <v>4406</v>
      </c>
      <c r="C2745" s="1">
        <v>45739</v>
      </c>
      <c r="D2745" s="9">
        <f t="shared" si="84"/>
        <v>3</v>
      </c>
      <c r="E2745">
        <v>30</v>
      </c>
      <c r="F2745" s="1">
        <f t="shared" si="85"/>
        <v>45711</v>
      </c>
      <c r="G2745" s="1">
        <f>IF(TableRefills3[[#This Row],[prev_refill_days]]="","",TableRefills3[[#This Row],[prev_refill_days]]+TableRefills3[[#This Row],[quantity_days]])</f>
        <v>45741</v>
      </c>
      <c r="H2745">
        <f>IF(TableRefills3[[#This Row],[prev_refill_end]]="","",TableRefills3[[#This Row],[refill_date]]-TableRefills3[[#This Row],[prev_refill_end]])</f>
        <v>-2</v>
      </c>
      <c r="I2745">
        <f>IF(TableRefills3[[#This Row],[gap_days]]="",0,IF(TableRefills3[[#This Row],[gap_days]]&gt;30,1,0))</f>
        <v>0</v>
      </c>
      <c r="J2745">
        <f>_xlfn.MAXIFS(TableRefills3[discountinuation_flag], TableRefills3[patient_id], A2745)</f>
        <v>0</v>
      </c>
      <c r="K2745" s="1">
        <f>_xlfn.MINIFS(C:C,A:A,TableRefills3[[#This Row],[patient_id]])</f>
        <v>45683</v>
      </c>
      <c r="L2745" s="1">
        <f>TableRefills3[[#This Row],[refill_date]]+TableRefills3[[#This Row],[quantity_days]]</f>
        <v>45769</v>
      </c>
    </row>
    <row r="2746" spans="1:12" x14ac:dyDescent="0.25">
      <c r="A2746" t="s">
        <v>617</v>
      </c>
      <c r="B2746" t="s">
        <v>4406</v>
      </c>
      <c r="C2746" s="1">
        <v>45769</v>
      </c>
      <c r="D2746" s="9">
        <f t="shared" si="84"/>
        <v>4</v>
      </c>
      <c r="E2746">
        <v>30</v>
      </c>
      <c r="F2746" s="1">
        <f t="shared" si="85"/>
        <v>45739</v>
      </c>
      <c r="G2746" s="1">
        <f>IF(TableRefills3[[#This Row],[prev_refill_days]]="","",TableRefills3[[#This Row],[prev_refill_days]]+TableRefills3[[#This Row],[quantity_days]])</f>
        <v>45769</v>
      </c>
      <c r="H2746">
        <f>IF(TableRefills3[[#This Row],[prev_refill_end]]="","",TableRefills3[[#This Row],[refill_date]]-TableRefills3[[#This Row],[prev_refill_end]])</f>
        <v>0</v>
      </c>
      <c r="I2746">
        <f>IF(TableRefills3[[#This Row],[gap_days]]="",0,IF(TableRefills3[[#This Row],[gap_days]]&gt;30,1,0))</f>
        <v>0</v>
      </c>
      <c r="J2746">
        <f>_xlfn.MAXIFS(TableRefills3[discountinuation_flag], TableRefills3[patient_id], A2746)</f>
        <v>0</v>
      </c>
      <c r="K2746" s="1">
        <f>_xlfn.MINIFS(C:C,A:A,TableRefills3[[#This Row],[patient_id]])</f>
        <v>45683</v>
      </c>
      <c r="L2746" s="1">
        <f>TableRefills3[[#This Row],[refill_date]]+TableRefills3[[#This Row],[quantity_days]]</f>
        <v>45799</v>
      </c>
    </row>
    <row r="2747" spans="1:12" x14ac:dyDescent="0.25">
      <c r="A2747" t="s">
        <v>617</v>
      </c>
      <c r="B2747" t="s">
        <v>4406</v>
      </c>
      <c r="C2747" s="1">
        <v>45801</v>
      </c>
      <c r="D2747" s="9">
        <f t="shared" si="84"/>
        <v>5</v>
      </c>
      <c r="E2747">
        <v>30</v>
      </c>
      <c r="F2747" s="1">
        <f t="shared" si="85"/>
        <v>45769</v>
      </c>
      <c r="G2747" s="1">
        <f>IF(TableRefills3[[#This Row],[prev_refill_days]]="","",TableRefills3[[#This Row],[prev_refill_days]]+TableRefills3[[#This Row],[quantity_days]])</f>
        <v>45799</v>
      </c>
      <c r="H2747">
        <f>IF(TableRefills3[[#This Row],[prev_refill_end]]="","",TableRefills3[[#This Row],[refill_date]]-TableRefills3[[#This Row],[prev_refill_end]])</f>
        <v>2</v>
      </c>
      <c r="I2747">
        <f>IF(TableRefills3[[#This Row],[gap_days]]="",0,IF(TableRefills3[[#This Row],[gap_days]]&gt;30,1,0))</f>
        <v>0</v>
      </c>
      <c r="J2747">
        <f>_xlfn.MAXIFS(TableRefills3[discountinuation_flag], TableRefills3[patient_id], A2747)</f>
        <v>0</v>
      </c>
      <c r="K2747" s="1">
        <f>_xlfn.MINIFS(C:C,A:A,TableRefills3[[#This Row],[patient_id]])</f>
        <v>45683</v>
      </c>
      <c r="L2747" s="1">
        <f>TableRefills3[[#This Row],[refill_date]]+TableRefills3[[#This Row],[quantity_days]]</f>
        <v>45831</v>
      </c>
    </row>
    <row r="2748" spans="1:12" x14ac:dyDescent="0.25">
      <c r="A2748" t="s">
        <v>617</v>
      </c>
      <c r="B2748" t="s">
        <v>4406</v>
      </c>
      <c r="C2748" s="1">
        <v>45829</v>
      </c>
      <c r="D2748" s="9">
        <f t="shared" si="84"/>
        <v>6</v>
      </c>
      <c r="E2748">
        <v>30</v>
      </c>
      <c r="F2748" s="1">
        <f t="shared" si="85"/>
        <v>45801</v>
      </c>
      <c r="G2748" s="1">
        <f>IF(TableRefills3[[#This Row],[prev_refill_days]]="","",TableRefills3[[#This Row],[prev_refill_days]]+TableRefills3[[#This Row],[quantity_days]])</f>
        <v>45831</v>
      </c>
      <c r="H2748">
        <f>IF(TableRefills3[[#This Row],[prev_refill_end]]="","",TableRefills3[[#This Row],[refill_date]]-TableRefills3[[#This Row],[prev_refill_end]])</f>
        <v>-2</v>
      </c>
      <c r="I2748">
        <f>IF(TableRefills3[[#This Row],[gap_days]]="",0,IF(TableRefills3[[#This Row],[gap_days]]&gt;30,1,0))</f>
        <v>0</v>
      </c>
      <c r="J2748">
        <f>_xlfn.MAXIFS(TableRefills3[discountinuation_flag], TableRefills3[patient_id], A2748)</f>
        <v>0</v>
      </c>
      <c r="K2748" s="1">
        <f>_xlfn.MINIFS(C:C,A:A,TableRefills3[[#This Row],[patient_id]])</f>
        <v>45683</v>
      </c>
      <c r="L2748" s="1">
        <f>TableRefills3[[#This Row],[refill_date]]+TableRefills3[[#This Row],[quantity_days]]</f>
        <v>45859</v>
      </c>
    </row>
    <row r="2749" spans="1:12" x14ac:dyDescent="0.25">
      <c r="A2749" t="s">
        <v>618</v>
      </c>
      <c r="B2749" t="s">
        <v>4413</v>
      </c>
      <c r="C2749" s="1">
        <v>45750</v>
      </c>
      <c r="D2749" s="9">
        <f t="shared" si="84"/>
        <v>1</v>
      </c>
      <c r="E2749">
        <v>21</v>
      </c>
      <c r="F2749" s="1" t="str">
        <f t="shared" si="85"/>
        <v/>
      </c>
      <c r="G2749" s="1" t="str">
        <f>IF(TableRefills3[[#This Row],[prev_refill_days]]="","",TableRefills3[[#This Row],[prev_refill_days]]+TableRefills3[[#This Row],[quantity_days]])</f>
        <v/>
      </c>
      <c r="H2749" t="str">
        <f>IF(TableRefills3[[#This Row],[prev_refill_end]]="","",TableRefills3[[#This Row],[refill_date]]-TableRefills3[[#This Row],[prev_refill_end]])</f>
        <v/>
      </c>
      <c r="I2749">
        <f>IF(TableRefills3[[#This Row],[gap_days]]="",0,IF(TableRefills3[[#This Row],[gap_days]]&gt;30,1,0))</f>
        <v>0</v>
      </c>
      <c r="J2749">
        <f>_xlfn.MAXIFS(TableRefills3[discountinuation_flag], TableRefills3[patient_id], A2749)</f>
        <v>0</v>
      </c>
      <c r="K2749" s="1">
        <f>_xlfn.MINIFS(C:C,A:A,TableRefills3[[#This Row],[patient_id]])</f>
        <v>45750</v>
      </c>
      <c r="L2749" s="1">
        <f>TableRefills3[[#This Row],[refill_date]]+TableRefills3[[#This Row],[quantity_days]]</f>
        <v>45771</v>
      </c>
    </row>
    <row r="2750" spans="1:12" x14ac:dyDescent="0.25">
      <c r="A2750" t="s">
        <v>618</v>
      </c>
      <c r="B2750" t="s">
        <v>4413</v>
      </c>
      <c r="C2750" s="1">
        <v>45774</v>
      </c>
      <c r="D2750" s="9">
        <f t="shared" si="84"/>
        <v>2</v>
      </c>
      <c r="E2750">
        <v>21</v>
      </c>
      <c r="F2750" s="1">
        <f t="shared" si="85"/>
        <v>45750</v>
      </c>
      <c r="G2750" s="1">
        <f>IF(TableRefills3[[#This Row],[prev_refill_days]]="","",TableRefills3[[#This Row],[prev_refill_days]]+TableRefills3[[#This Row],[quantity_days]])</f>
        <v>45771</v>
      </c>
      <c r="H2750">
        <f>IF(TableRefills3[[#This Row],[prev_refill_end]]="","",TableRefills3[[#This Row],[refill_date]]-TableRefills3[[#This Row],[prev_refill_end]])</f>
        <v>3</v>
      </c>
      <c r="I2750">
        <f>IF(TableRefills3[[#This Row],[gap_days]]="",0,IF(TableRefills3[[#This Row],[gap_days]]&gt;30,1,0))</f>
        <v>0</v>
      </c>
      <c r="J2750">
        <f>_xlfn.MAXIFS(TableRefills3[discountinuation_flag], TableRefills3[patient_id], A2750)</f>
        <v>0</v>
      </c>
      <c r="K2750" s="1">
        <f>_xlfn.MINIFS(C:C,A:A,TableRefills3[[#This Row],[patient_id]])</f>
        <v>45750</v>
      </c>
      <c r="L2750" s="1">
        <f>TableRefills3[[#This Row],[refill_date]]+TableRefills3[[#This Row],[quantity_days]]</f>
        <v>45795</v>
      </c>
    </row>
    <row r="2751" spans="1:12" x14ac:dyDescent="0.25">
      <c r="A2751" t="s">
        <v>618</v>
      </c>
      <c r="B2751" t="s">
        <v>4413</v>
      </c>
      <c r="C2751" s="1">
        <v>45792</v>
      </c>
      <c r="D2751" s="9">
        <f t="shared" si="84"/>
        <v>3</v>
      </c>
      <c r="E2751">
        <v>21</v>
      </c>
      <c r="F2751" s="1">
        <f t="shared" si="85"/>
        <v>45774</v>
      </c>
      <c r="G2751" s="1">
        <f>IF(TableRefills3[[#This Row],[prev_refill_days]]="","",TableRefills3[[#This Row],[prev_refill_days]]+TableRefills3[[#This Row],[quantity_days]])</f>
        <v>45795</v>
      </c>
      <c r="H2751">
        <f>IF(TableRefills3[[#This Row],[prev_refill_end]]="","",TableRefills3[[#This Row],[refill_date]]-TableRefills3[[#This Row],[prev_refill_end]])</f>
        <v>-3</v>
      </c>
      <c r="I2751">
        <f>IF(TableRefills3[[#This Row],[gap_days]]="",0,IF(TableRefills3[[#This Row],[gap_days]]&gt;30,1,0))</f>
        <v>0</v>
      </c>
      <c r="J2751">
        <f>_xlfn.MAXIFS(TableRefills3[discountinuation_flag], TableRefills3[patient_id], A2751)</f>
        <v>0</v>
      </c>
      <c r="K2751" s="1">
        <f>_xlfn.MINIFS(C:C,A:A,TableRefills3[[#This Row],[patient_id]])</f>
        <v>45750</v>
      </c>
      <c r="L2751" s="1">
        <f>TableRefills3[[#This Row],[refill_date]]+TableRefills3[[#This Row],[quantity_days]]</f>
        <v>45813</v>
      </c>
    </row>
    <row r="2752" spans="1:12" x14ac:dyDescent="0.25">
      <c r="A2752" t="s">
        <v>618</v>
      </c>
      <c r="B2752" t="s">
        <v>4413</v>
      </c>
      <c r="C2752" s="1">
        <v>45815</v>
      </c>
      <c r="D2752" s="9">
        <f t="shared" si="84"/>
        <v>4</v>
      </c>
      <c r="E2752">
        <v>21</v>
      </c>
      <c r="F2752" s="1">
        <f t="shared" si="85"/>
        <v>45792</v>
      </c>
      <c r="G2752" s="1">
        <f>IF(TableRefills3[[#This Row],[prev_refill_days]]="","",TableRefills3[[#This Row],[prev_refill_days]]+TableRefills3[[#This Row],[quantity_days]])</f>
        <v>45813</v>
      </c>
      <c r="H2752">
        <f>IF(TableRefills3[[#This Row],[prev_refill_end]]="","",TableRefills3[[#This Row],[refill_date]]-TableRefills3[[#This Row],[prev_refill_end]])</f>
        <v>2</v>
      </c>
      <c r="I2752">
        <f>IF(TableRefills3[[#This Row],[gap_days]]="",0,IF(TableRefills3[[#This Row],[gap_days]]&gt;30,1,0))</f>
        <v>0</v>
      </c>
      <c r="J2752">
        <f>_xlfn.MAXIFS(TableRefills3[discountinuation_flag], TableRefills3[patient_id], A2752)</f>
        <v>0</v>
      </c>
      <c r="K2752" s="1">
        <f>_xlfn.MINIFS(C:C,A:A,TableRefills3[[#This Row],[patient_id]])</f>
        <v>45750</v>
      </c>
      <c r="L2752" s="1">
        <f>TableRefills3[[#This Row],[refill_date]]+TableRefills3[[#This Row],[quantity_days]]</f>
        <v>45836</v>
      </c>
    </row>
    <row r="2753" spans="1:12" x14ac:dyDescent="0.25">
      <c r="A2753" t="s">
        <v>618</v>
      </c>
      <c r="B2753" t="s">
        <v>4413</v>
      </c>
      <c r="C2753" s="1">
        <v>45834</v>
      </c>
      <c r="D2753" s="9">
        <f t="shared" si="84"/>
        <v>5</v>
      </c>
      <c r="E2753">
        <v>21</v>
      </c>
      <c r="F2753" s="1">
        <f t="shared" si="85"/>
        <v>45815</v>
      </c>
      <c r="G2753" s="1">
        <f>IF(TableRefills3[[#This Row],[prev_refill_days]]="","",TableRefills3[[#This Row],[prev_refill_days]]+TableRefills3[[#This Row],[quantity_days]])</f>
        <v>45836</v>
      </c>
      <c r="H2753">
        <f>IF(TableRefills3[[#This Row],[prev_refill_end]]="","",TableRefills3[[#This Row],[refill_date]]-TableRefills3[[#This Row],[prev_refill_end]])</f>
        <v>-2</v>
      </c>
      <c r="I2753">
        <f>IF(TableRefills3[[#This Row],[gap_days]]="",0,IF(TableRefills3[[#This Row],[gap_days]]&gt;30,1,0))</f>
        <v>0</v>
      </c>
      <c r="J2753">
        <f>_xlfn.MAXIFS(TableRefills3[discountinuation_flag], TableRefills3[patient_id], A2753)</f>
        <v>0</v>
      </c>
      <c r="K2753" s="1">
        <f>_xlfn.MINIFS(C:C,A:A,TableRefills3[[#This Row],[patient_id]])</f>
        <v>45750</v>
      </c>
      <c r="L2753" s="1">
        <f>TableRefills3[[#This Row],[refill_date]]+TableRefills3[[#This Row],[quantity_days]]</f>
        <v>45855</v>
      </c>
    </row>
    <row r="2754" spans="1:12" x14ac:dyDescent="0.25">
      <c r="A2754" t="s">
        <v>618</v>
      </c>
      <c r="B2754" t="s">
        <v>4413</v>
      </c>
      <c r="C2754" s="1">
        <v>45858</v>
      </c>
      <c r="D2754" s="9">
        <f t="shared" ref="D2754:D2817" si="86">IF(A2754=A2753, D2753+1, 1)</f>
        <v>6</v>
      </c>
      <c r="E2754">
        <v>21</v>
      </c>
      <c r="F2754" s="1">
        <f t="shared" ref="F2754:F2817" si="87">IF(A2753=A2754,C2753,"")</f>
        <v>45834</v>
      </c>
      <c r="G2754" s="1">
        <f>IF(TableRefills3[[#This Row],[prev_refill_days]]="","",TableRefills3[[#This Row],[prev_refill_days]]+TableRefills3[[#This Row],[quantity_days]])</f>
        <v>45855</v>
      </c>
      <c r="H2754">
        <f>IF(TableRefills3[[#This Row],[prev_refill_end]]="","",TableRefills3[[#This Row],[refill_date]]-TableRefills3[[#This Row],[prev_refill_end]])</f>
        <v>3</v>
      </c>
      <c r="I2754">
        <f>IF(TableRefills3[[#This Row],[gap_days]]="",0,IF(TableRefills3[[#This Row],[gap_days]]&gt;30,1,0))</f>
        <v>0</v>
      </c>
      <c r="J2754">
        <f>_xlfn.MAXIFS(TableRefills3[discountinuation_flag], TableRefills3[patient_id], A2754)</f>
        <v>0</v>
      </c>
      <c r="K2754" s="1">
        <f>_xlfn.MINIFS(C:C,A:A,TableRefills3[[#This Row],[patient_id]])</f>
        <v>45750</v>
      </c>
      <c r="L2754" s="1">
        <f>TableRefills3[[#This Row],[refill_date]]+TableRefills3[[#This Row],[quantity_days]]</f>
        <v>45879</v>
      </c>
    </row>
    <row r="2755" spans="1:12" x14ac:dyDescent="0.25">
      <c r="A2755" t="s">
        <v>619</v>
      </c>
      <c r="B2755" t="s">
        <v>4420</v>
      </c>
      <c r="C2755" s="1">
        <v>45705</v>
      </c>
      <c r="D2755" s="9">
        <f t="shared" si="86"/>
        <v>1</v>
      </c>
      <c r="E2755">
        <v>28</v>
      </c>
      <c r="F2755" s="1" t="str">
        <f t="shared" si="87"/>
        <v/>
      </c>
      <c r="G2755" s="1" t="str">
        <f>IF(TableRefills3[[#This Row],[prev_refill_days]]="","",TableRefills3[[#This Row],[prev_refill_days]]+TableRefills3[[#This Row],[quantity_days]])</f>
        <v/>
      </c>
      <c r="H2755" t="str">
        <f>IF(TableRefills3[[#This Row],[prev_refill_end]]="","",TableRefills3[[#This Row],[refill_date]]-TableRefills3[[#This Row],[prev_refill_end]])</f>
        <v/>
      </c>
      <c r="I2755">
        <f>IF(TableRefills3[[#This Row],[gap_days]]="",0,IF(TableRefills3[[#This Row],[gap_days]]&gt;30,1,0))</f>
        <v>0</v>
      </c>
      <c r="J2755">
        <f>_xlfn.MAXIFS(TableRefills3[discountinuation_flag], TableRefills3[patient_id], A2755)</f>
        <v>0</v>
      </c>
      <c r="K2755" s="1">
        <f>_xlfn.MINIFS(C:C,A:A,TableRefills3[[#This Row],[patient_id]])</f>
        <v>45705</v>
      </c>
      <c r="L2755" s="1">
        <f>TableRefills3[[#This Row],[refill_date]]+TableRefills3[[#This Row],[quantity_days]]</f>
        <v>45733</v>
      </c>
    </row>
    <row r="2756" spans="1:12" x14ac:dyDescent="0.25">
      <c r="A2756" t="s">
        <v>619</v>
      </c>
      <c r="B2756" t="s">
        <v>4420</v>
      </c>
      <c r="C2756" s="1">
        <v>45732</v>
      </c>
      <c r="D2756" s="9">
        <f t="shared" si="86"/>
        <v>2</v>
      </c>
      <c r="E2756">
        <v>28</v>
      </c>
      <c r="F2756" s="1">
        <f t="shared" si="87"/>
        <v>45705</v>
      </c>
      <c r="G2756" s="1">
        <f>IF(TableRefills3[[#This Row],[prev_refill_days]]="","",TableRefills3[[#This Row],[prev_refill_days]]+TableRefills3[[#This Row],[quantity_days]])</f>
        <v>45733</v>
      </c>
      <c r="H2756">
        <f>IF(TableRefills3[[#This Row],[prev_refill_end]]="","",TableRefills3[[#This Row],[refill_date]]-TableRefills3[[#This Row],[prev_refill_end]])</f>
        <v>-1</v>
      </c>
      <c r="I2756">
        <f>IF(TableRefills3[[#This Row],[gap_days]]="",0,IF(TableRefills3[[#This Row],[gap_days]]&gt;30,1,0))</f>
        <v>0</v>
      </c>
      <c r="J2756">
        <f>_xlfn.MAXIFS(TableRefills3[discountinuation_flag], TableRefills3[patient_id], A2756)</f>
        <v>0</v>
      </c>
      <c r="K2756" s="1">
        <f>_xlfn.MINIFS(C:C,A:A,TableRefills3[[#This Row],[patient_id]])</f>
        <v>45705</v>
      </c>
      <c r="L2756" s="1">
        <f>TableRefills3[[#This Row],[refill_date]]+TableRefills3[[#This Row],[quantity_days]]</f>
        <v>45760</v>
      </c>
    </row>
    <row r="2757" spans="1:12" x14ac:dyDescent="0.25">
      <c r="A2757" t="s">
        <v>619</v>
      </c>
      <c r="B2757" t="s">
        <v>4420</v>
      </c>
      <c r="C2757" s="1">
        <v>45762</v>
      </c>
      <c r="D2757" s="9">
        <f t="shared" si="86"/>
        <v>3</v>
      </c>
      <c r="E2757">
        <v>28</v>
      </c>
      <c r="F2757" s="1">
        <f t="shared" si="87"/>
        <v>45732</v>
      </c>
      <c r="G2757" s="1">
        <f>IF(TableRefills3[[#This Row],[prev_refill_days]]="","",TableRefills3[[#This Row],[prev_refill_days]]+TableRefills3[[#This Row],[quantity_days]])</f>
        <v>45760</v>
      </c>
      <c r="H2757">
        <f>IF(TableRefills3[[#This Row],[prev_refill_end]]="","",TableRefills3[[#This Row],[refill_date]]-TableRefills3[[#This Row],[prev_refill_end]])</f>
        <v>2</v>
      </c>
      <c r="I2757">
        <f>IF(TableRefills3[[#This Row],[gap_days]]="",0,IF(TableRefills3[[#This Row],[gap_days]]&gt;30,1,0))</f>
        <v>0</v>
      </c>
      <c r="J2757">
        <f>_xlfn.MAXIFS(TableRefills3[discountinuation_flag], TableRefills3[patient_id], A2757)</f>
        <v>0</v>
      </c>
      <c r="K2757" s="1">
        <f>_xlfn.MINIFS(C:C,A:A,TableRefills3[[#This Row],[patient_id]])</f>
        <v>45705</v>
      </c>
      <c r="L2757" s="1">
        <f>TableRefills3[[#This Row],[refill_date]]+TableRefills3[[#This Row],[quantity_days]]</f>
        <v>45790</v>
      </c>
    </row>
    <row r="2758" spans="1:12" x14ac:dyDescent="0.25">
      <c r="A2758" t="s">
        <v>619</v>
      </c>
      <c r="B2758" t="s">
        <v>4420</v>
      </c>
      <c r="C2758" s="1">
        <v>45790</v>
      </c>
      <c r="D2758" s="9">
        <f t="shared" si="86"/>
        <v>4</v>
      </c>
      <c r="E2758">
        <v>28</v>
      </c>
      <c r="F2758" s="1">
        <f t="shared" si="87"/>
        <v>45762</v>
      </c>
      <c r="G2758" s="1">
        <f>IF(TableRefills3[[#This Row],[prev_refill_days]]="","",TableRefills3[[#This Row],[prev_refill_days]]+TableRefills3[[#This Row],[quantity_days]])</f>
        <v>45790</v>
      </c>
      <c r="H2758">
        <f>IF(TableRefills3[[#This Row],[prev_refill_end]]="","",TableRefills3[[#This Row],[refill_date]]-TableRefills3[[#This Row],[prev_refill_end]])</f>
        <v>0</v>
      </c>
      <c r="I2758">
        <f>IF(TableRefills3[[#This Row],[gap_days]]="",0,IF(TableRefills3[[#This Row],[gap_days]]&gt;30,1,0))</f>
        <v>0</v>
      </c>
      <c r="J2758">
        <f>_xlfn.MAXIFS(TableRefills3[discountinuation_flag], TableRefills3[patient_id], A2758)</f>
        <v>0</v>
      </c>
      <c r="K2758" s="1">
        <f>_xlfn.MINIFS(C:C,A:A,TableRefills3[[#This Row],[patient_id]])</f>
        <v>45705</v>
      </c>
      <c r="L2758" s="1">
        <f>TableRefills3[[#This Row],[refill_date]]+TableRefills3[[#This Row],[quantity_days]]</f>
        <v>45818</v>
      </c>
    </row>
    <row r="2759" spans="1:12" x14ac:dyDescent="0.25">
      <c r="A2759" t="s">
        <v>619</v>
      </c>
      <c r="B2759" t="s">
        <v>4420</v>
      </c>
      <c r="C2759" s="1">
        <v>45821</v>
      </c>
      <c r="D2759" s="9">
        <f t="shared" si="86"/>
        <v>5</v>
      </c>
      <c r="E2759">
        <v>28</v>
      </c>
      <c r="F2759" s="1">
        <f t="shared" si="87"/>
        <v>45790</v>
      </c>
      <c r="G2759" s="1">
        <f>IF(TableRefills3[[#This Row],[prev_refill_days]]="","",TableRefills3[[#This Row],[prev_refill_days]]+TableRefills3[[#This Row],[quantity_days]])</f>
        <v>45818</v>
      </c>
      <c r="H2759">
        <f>IF(TableRefills3[[#This Row],[prev_refill_end]]="","",TableRefills3[[#This Row],[refill_date]]-TableRefills3[[#This Row],[prev_refill_end]])</f>
        <v>3</v>
      </c>
      <c r="I2759">
        <f>IF(TableRefills3[[#This Row],[gap_days]]="",0,IF(TableRefills3[[#This Row],[gap_days]]&gt;30,1,0))</f>
        <v>0</v>
      </c>
      <c r="J2759">
        <f>_xlfn.MAXIFS(TableRefills3[discountinuation_flag], TableRefills3[patient_id], A2759)</f>
        <v>0</v>
      </c>
      <c r="K2759" s="1">
        <f>_xlfn.MINIFS(C:C,A:A,TableRefills3[[#This Row],[patient_id]])</f>
        <v>45705</v>
      </c>
      <c r="L2759" s="1">
        <f>TableRefills3[[#This Row],[refill_date]]+TableRefills3[[#This Row],[quantity_days]]</f>
        <v>45849</v>
      </c>
    </row>
    <row r="2760" spans="1:12" x14ac:dyDescent="0.25">
      <c r="A2760" t="s">
        <v>619</v>
      </c>
      <c r="B2760" t="s">
        <v>4420</v>
      </c>
      <c r="C2760" s="1">
        <v>45850</v>
      </c>
      <c r="D2760" s="9">
        <f t="shared" si="86"/>
        <v>6</v>
      </c>
      <c r="E2760">
        <v>28</v>
      </c>
      <c r="F2760" s="1">
        <f t="shared" si="87"/>
        <v>45821</v>
      </c>
      <c r="G2760" s="1">
        <f>IF(TableRefills3[[#This Row],[prev_refill_days]]="","",TableRefills3[[#This Row],[prev_refill_days]]+TableRefills3[[#This Row],[quantity_days]])</f>
        <v>45849</v>
      </c>
      <c r="H2760">
        <f>IF(TableRefills3[[#This Row],[prev_refill_end]]="","",TableRefills3[[#This Row],[refill_date]]-TableRefills3[[#This Row],[prev_refill_end]])</f>
        <v>1</v>
      </c>
      <c r="I2760">
        <f>IF(TableRefills3[[#This Row],[gap_days]]="",0,IF(TableRefills3[[#This Row],[gap_days]]&gt;30,1,0))</f>
        <v>0</v>
      </c>
      <c r="J2760">
        <f>_xlfn.MAXIFS(TableRefills3[discountinuation_flag], TableRefills3[patient_id], A2760)</f>
        <v>0</v>
      </c>
      <c r="K2760" s="1">
        <f>_xlfn.MINIFS(C:C,A:A,TableRefills3[[#This Row],[patient_id]])</f>
        <v>45705</v>
      </c>
      <c r="L2760" s="1">
        <f>TableRefills3[[#This Row],[refill_date]]+TableRefills3[[#This Row],[quantity_days]]</f>
        <v>45878</v>
      </c>
    </row>
    <row r="2761" spans="1:12" x14ac:dyDescent="0.25">
      <c r="A2761" t="s">
        <v>620</v>
      </c>
      <c r="B2761" t="s">
        <v>4427</v>
      </c>
      <c r="C2761" s="1">
        <v>45725</v>
      </c>
      <c r="D2761" s="9">
        <f t="shared" si="86"/>
        <v>1</v>
      </c>
      <c r="E2761">
        <v>28</v>
      </c>
      <c r="F2761" s="1" t="str">
        <f t="shared" si="87"/>
        <v/>
      </c>
      <c r="G2761" s="1" t="str">
        <f>IF(TableRefills3[[#This Row],[prev_refill_days]]="","",TableRefills3[[#This Row],[prev_refill_days]]+TableRefills3[[#This Row],[quantity_days]])</f>
        <v/>
      </c>
      <c r="H2761" t="str">
        <f>IF(TableRefills3[[#This Row],[prev_refill_end]]="","",TableRefills3[[#This Row],[refill_date]]-TableRefills3[[#This Row],[prev_refill_end]])</f>
        <v/>
      </c>
      <c r="I2761">
        <f>IF(TableRefills3[[#This Row],[gap_days]]="",0,IF(TableRefills3[[#This Row],[gap_days]]&gt;30,1,0))</f>
        <v>0</v>
      </c>
      <c r="J2761">
        <f>_xlfn.MAXIFS(TableRefills3[discountinuation_flag], TableRefills3[patient_id], A2761)</f>
        <v>0</v>
      </c>
      <c r="K2761" s="1">
        <f>_xlfn.MINIFS(C:C,A:A,TableRefills3[[#This Row],[patient_id]])</f>
        <v>45725</v>
      </c>
      <c r="L2761" s="1">
        <f>TableRefills3[[#This Row],[refill_date]]+TableRefills3[[#This Row],[quantity_days]]</f>
        <v>45753</v>
      </c>
    </row>
    <row r="2762" spans="1:12" x14ac:dyDescent="0.25">
      <c r="A2762" t="s">
        <v>620</v>
      </c>
      <c r="B2762" t="s">
        <v>4427</v>
      </c>
      <c r="C2762" s="1">
        <v>45756</v>
      </c>
      <c r="D2762" s="9">
        <f t="shared" si="86"/>
        <v>2</v>
      </c>
      <c r="E2762">
        <v>28</v>
      </c>
      <c r="F2762" s="1">
        <f t="shared" si="87"/>
        <v>45725</v>
      </c>
      <c r="G2762" s="1">
        <f>IF(TableRefills3[[#This Row],[prev_refill_days]]="","",TableRefills3[[#This Row],[prev_refill_days]]+TableRefills3[[#This Row],[quantity_days]])</f>
        <v>45753</v>
      </c>
      <c r="H2762">
        <f>IF(TableRefills3[[#This Row],[prev_refill_end]]="","",TableRefills3[[#This Row],[refill_date]]-TableRefills3[[#This Row],[prev_refill_end]])</f>
        <v>3</v>
      </c>
      <c r="I2762">
        <f>IF(TableRefills3[[#This Row],[gap_days]]="",0,IF(TableRefills3[[#This Row],[gap_days]]&gt;30,1,0))</f>
        <v>0</v>
      </c>
      <c r="J2762">
        <f>_xlfn.MAXIFS(TableRefills3[discountinuation_flag], TableRefills3[patient_id], A2762)</f>
        <v>0</v>
      </c>
      <c r="K2762" s="1">
        <f>_xlfn.MINIFS(C:C,A:A,TableRefills3[[#This Row],[patient_id]])</f>
        <v>45725</v>
      </c>
      <c r="L2762" s="1">
        <f>TableRefills3[[#This Row],[refill_date]]+TableRefills3[[#This Row],[quantity_days]]</f>
        <v>45784</v>
      </c>
    </row>
    <row r="2763" spans="1:12" x14ac:dyDescent="0.25">
      <c r="A2763" t="s">
        <v>620</v>
      </c>
      <c r="B2763" t="s">
        <v>4427</v>
      </c>
      <c r="C2763" s="1">
        <v>45784</v>
      </c>
      <c r="D2763" s="9">
        <f t="shared" si="86"/>
        <v>3</v>
      </c>
      <c r="E2763">
        <v>28</v>
      </c>
      <c r="F2763" s="1">
        <f t="shared" si="87"/>
        <v>45756</v>
      </c>
      <c r="G2763" s="1">
        <f>IF(TableRefills3[[#This Row],[prev_refill_days]]="","",TableRefills3[[#This Row],[prev_refill_days]]+TableRefills3[[#This Row],[quantity_days]])</f>
        <v>45784</v>
      </c>
      <c r="H2763">
        <f>IF(TableRefills3[[#This Row],[prev_refill_end]]="","",TableRefills3[[#This Row],[refill_date]]-TableRefills3[[#This Row],[prev_refill_end]])</f>
        <v>0</v>
      </c>
      <c r="I2763">
        <f>IF(TableRefills3[[#This Row],[gap_days]]="",0,IF(TableRefills3[[#This Row],[gap_days]]&gt;30,1,0))</f>
        <v>0</v>
      </c>
      <c r="J2763">
        <f>_xlfn.MAXIFS(TableRefills3[discountinuation_flag], TableRefills3[patient_id], A2763)</f>
        <v>0</v>
      </c>
      <c r="K2763" s="1">
        <f>_xlfn.MINIFS(C:C,A:A,TableRefills3[[#This Row],[patient_id]])</f>
        <v>45725</v>
      </c>
      <c r="L2763" s="1">
        <f>TableRefills3[[#This Row],[refill_date]]+TableRefills3[[#This Row],[quantity_days]]</f>
        <v>45812</v>
      </c>
    </row>
    <row r="2764" spans="1:12" x14ac:dyDescent="0.25">
      <c r="A2764" t="s">
        <v>620</v>
      </c>
      <c r="B2764" t="s">
        <v>4427</v>
      </c>
      <c r="C2764" s="1">
        <v>45814</v>
      </c>
      <c r="D2764" s="9">
        <f t="shared" si="86"/>
        <v>4</v>
      </c>
      <c r="E2764">
        <v>28</v>
      </c>
      <c r="F2764" s="1">
        <f t="shared" si="87"/>
        <v>45784</v>
      </c>
      <c r="G2764" s="1">
        <f>IF(TableRefills3[[#This Row],[prev_refill_days]]="","",TableRefills3[[#This Row],[prev_refill_days]]+TableRefills3[[#This Row],[quantity_days]])</f>
        <v>45812</v>
      </c>
      <c r="H2764">
        <f>IF(TableRefills3[[#This Row],[prev_refill_end]]="","",TableRefills3[[#This Row],[refill_date]]-TableRefills3[[#This Row],[prev_refill_end]])</f>
        <v>2</v>
      </c>
      <c r="I2764">
        <f>IF(TableRefills3[[#This Row],[gap_days]]="",0,IF(TableRefills3[[#This Row],[gap_days]]&gt;30,1,0))</f>
        <v>0</v>
      </c>
      <c r="J2764">
        <f>_xlfn.MAXIFS(TableRefills3[discountinuation_flag], TableRefills3[patient_id], A2764)</f>
        <v>0</v>
      </c>
      <c r="K2764" s="1">
        <f>_xlfn.MINIFS(C:C,A:A,TableRefills3[[#This Row],[patient_id]])</f>
        <v>45725</v>
      </c>
      <c r="L2764" s="1">
        <f>TableRefills3[[#This Row],[refill_date]]+TableRefills3[[#This Row],[quantity_days]]</f>
        <v>45842</v>
      </c>
    </row>
    <row r="2765" spans="1:12" x14ac:dyDescent="0.25">
      <c r="A2765" t="s">
        <v>620</v>
      </c>
      <c r="B2765" t="s">
        <v>4427</v>
      </c>
      <c r="C2765" s="1">
        <v>45845</v>
      </c>
      <c r="D2765" s="9">
        <f t="shared" si="86"/>
        <v>5</v>
      </c>
      <c r="E2765">
        <v>28</v>
      </c>
      <c r="F2765" s="1">
        <f t="shared" si="87"/>
        <v>45814</v>
      </c>
      <c r="G2765" s="1">
        <f>IF(TableRefills3[[#This Row],[prev_refill_days]]="","",TableRefills3[[#This Row],[prev_refill_days]]+TableRefills3[[#This Row],[quantity_days]])</f>
        <v>45842</v>
      </c>
      <c r="H2765">
        <f>IF(TableRefills3[[#This Row],[prev_refill_end]]="","",TableRefills3[[#This Row],[refill_date]]-TableRefills3[[#This Row],[prev_refill_end]])</f>
        <v>3</v>
      </c>
      <c r="I2765">
        <f>IF(TableRefills3[[#This Row],[gap_days]]="",0,IF(TableRefills3[[#This Row],[gap_days]]&gt;30,1,0))</f>
        <v>0</v>
      </c>
      <c r="J2765">
        <f>_xlfn.MAXIFS(TableRefills3[discountinuation_flag], TableRefills3[patient_id], A2765)</f>
        <v>0</v>
      </c>
      <c r="K2765" s="1">
        <f>_xlfn.MINIFS(C:C,A:A,TableRefills3[[#This Row],[patient_id]])</f>
        <v>45725</v>
      </c>
      <c r="L2765" s="1">
        <f>TableRefills3[[#This Row],[refill_date]]+TableRefills3[[#This Row],[quantity_days]]</f>
        <v>45873</v>
      </c>
    </row>
    <row r="2766" spans="1:12" x14ac:dyDescent="0.25">
      <c r="A2766" t="s">
        <v>621</v>
      </c>
      <c r="B2766" t="s">
        <v>4433</v>
      </c>
      <c r="C2766" s="1">
        <v>45726</v>
      </c>
      <c r="D2766" s="9">
        <f t="shared" si="86"/>
        <v>1</v>
      </c>
      <c r="E2766">
        <v>21</v>
      </c>
      <c r="F2766" s="1" t="str">
        <f t="shared" si="87"/>
        <v/>
      </c>
      <c r="G2766" s="1" t="str">
        <f>IF(TableRefills3[[#This Row],[prev_refill_days]]="","",TableRefills3[[#This Row],[prev_refill_days]]+TableRefills3[[#This Row],[quantity_days]])</f>
        <v/>
      </c>
      <c r="H2766" t="str">
        <f>IF(TableRefills3[[#This Row],[prev_refill_end]]="","",TableRefills3[[#This Row],[refill_date]]-TableRefills3[[#This Row],[prev_refill_end]])</f>
        <v/>
      </c>
      <c r="I2766">
        <f>IF(TableRefills3[[#This Row],[gap_days]]="",0,IF(TableRefills3[[#This Row],[gap_days]]&gt;30,1,0))</f>
        <v>0</v>
      </c>
      <c r="J2766">
        <f>_xlfn.MAXIFS(TableRefills3[discountinuation_flag], TableRefills3[patient_id], A2766)</f>
        <v>0</v>
      </c>
      <c r="K2766" s="1">
        <f>_xlfn.MINIFS(C:C,A:A,TableRefills3[[#This Row],[patient_id]])</f>
        <v>45726</v>
      </c>
      <c r="L2766" s="1">
        <f>TableRefills3[[#This Row],[refill_date]]+TableRefills3[[#This Row],[quantity_days]]</f>
        <v>45747</v>
      </c>
    </row>
    <row r="2767" spans="1:12" x14ac:dyDescent="0.25">
      <c r="A2767" t="s">
        <v>621</v>
      </c>
      <c r="B2767" t="s">
        <v>4433</v>
      </c>
      <c r="C2767" s="1">
        <v>45746</v>
      </c>
      <c r="D2767" s="9">
        <f t="shared" si="86"/>
        <v>2</v>
      </c>
      <c r="E2767">
        <v>21</v>
      </c>
      <c r="F2767" s="1">
        <f t="shared" si="87"/>
        <v>45726</v>
      </c>
      <c r="G2767" s="1">
        <f>IF(TableRefills3[[#This Row],[prev_refill_days]]="","",TableRefills3[[#This Row],[prev_refill_days]]+TableRefills3[[#This Row],[quantity_days]])</f>
        <v>45747</v>
      </c>
      <c r="H2767">
        <f>IF(TableRefills3[[#This Row],[prev_refill_end]]="","",TableRefills3[[#This Row],[refill_date]]-TableRefills3[[#This Row],[prev_refill_end]])</f>
        <v>-1</v>
      </c>
      <c r="I2767">
        <f>IF(TableRefills3[[#This Row],[gap_days]]="",0,IF(TableRefills3[[#This Row],[gap_days]]&gt;30,1,0))</f>
        <v>0</v>
      </c>
      <c r="J2767">
        <f>_xlfn.MAXIFS(TableRefills3[discountinuation_flag], TableRefills3[patient_id], A2767)</f>
        <v>0</v>
      </c>
      <c r="K2767" s="1">
        <f>_xlfn.MINIFS(C:C,A:A,TableRefills3[[#This Row],[patient_id]])</f>
        <v>45726</v>
      </c>
      <c r="L2767" s="1">
        <f>TableRefills3[[#This Row],[refill_date]]+TableRefills3[[#This Row],[quantity_days]]</f>
        <v>45767</v>
      </c>
    </row>
    <row r="2768" spans="1:12" x14ac:dyDescent="0.25">
      <c r="A2768" t="s">
        <v>621</v>
      </c>
      <c r="B2768" t="s">
        <v>4433</v>
      </c>
      <c r="C2768" s="1">
        <v>45764</v>
      </c>
      <c r="D2768" s="9">
        <f t="shared" si="86"/>
        <v>3</v>
      </c>
      <c r="E2768">
        <v>21</v>
      </c>
      <c r="F2768" s="1">
        <f t="shared" si="87"/>
        <v>45746</v>
      </c>
      <c r="G2768" s="1">
        <f>IF(TableRefills3[[#This Row],[prev_refill_days]]="","",TableRefills3[[#This Row],[prev_refill_days]]+TableRefills3[[#This Row],[quantity_days]])</f>
        <v>45767</v>
      </c>
      <c r="H2768">
        <f>IF(TableRefills3[[#This Row],[prev_refill_end]]="","",TableRefills3[[#This Row],[refill_date]]-TableRefills3[[#This Row],[prev_refill_end]])</f>
        <v>-3</v>
      </c>
      <c r="I2768">
        <f>IF(TableRefills3[[#This Row],[gap_days]]="",0,IF(TableRefills3[[#This Row],[gap_days]]&gt;30,1,0))</f>
        <v>0</v>
      </c>
      <c r="J2768">
        <f>_xlfn.MAXIFS(TableRefills3[discountinuation_flag], TableRefills3[patient_id], A2768)</f>
        <v>0</v>
      </c>
      <c r="K2768" s="1">
        <f>_xlfn.MINIFS(C:C,A:A,TableRefills3[[#This Row],[patient_id]])</f>
        <v>45726</v>
      </c>
      <c r="L2768" s="1">
        <f>TableRefills3[[#This Row],[refill_date]]+TableRefills3[[#This Row],[quantity_days]]</f>
        <v>45785</v>
      </c>
    </row>
    <row r="2769" spans="1:12" x14ac:dyDescent="0.25">
      <c r="A2769" t="s">
        <v>621</v>
      </c>
      <c r="B2769" t="s">
        <v>4433</v>
      </c>
      <c r="C2769" s="1">
        <v>45783</v>
      </c>
      <c r="D2769" s="9">
        <f t="shared" si="86"/>
        <v>4</v>
      </c>
      <c r="E2769">
        <v>21</v>
      </c>
      <c r="F2769" s="1">
        <f t="shared" si="87"/>
        <v>45764</v>
      </c>
      <c r="G2769" s="1">
        <f>IF(TableRefills3[[#This Row],[prev_refill_days]]="","",TableRefills3[[#This Row],[prev_refill_days]]+TableRefills3[[#This Row],[quantity_days]])</f>
        <v>45785</v>
      </c>
      <c r="H2769">
        <f>IF(TableRefills3[[#This Row],[prev_refill_end]]="","",TableRefills3[[#This Row],[refill_date]]-TableRefills3[[#This Row],[prev_refill_end]])</f>
        <v>-2</v>
      </c>
      <c r="I2769">
        <f>IF(TableRefills3[[#This Row],[gap_days]]="",0,IF(TableRefills3[[#This Row],[gap_days]]&gt;30,1,0))</f>
        <v>0</v>
      </c>
      <c r="J2769">
        <f>_xlfn.MAXIFS(TableRefills3[discountinuation_flag], TableRefills3[patient_id], A2769)</f>
        <v>0</v>
      </c>
      <c r="K2769" s="1">
        <f>_xlfn.MINIFS(C:C,A:A,TableRefills3[[#This Row],[patient_id]])</f>
        <v>45726</v>
      </c>
      <c r="L2769" s="1">
        <f>TableRefills3[[#This Row],[refill_date]]+TableRefills3[[#This Row],[quantity_days]]</f>
        <v>45804</v>
      </c>
    </row>
    <row r="2770" spans="1:12" x14ac:dyDescent="0.25">
      <c r="A2770" t="s">
        <v>622</v>
      </c>
      <c r="B2770" t="s">
        <v>4438</v>
      </c>
      <c r="C2770" s="1">
        <v>45814</v>
      </c>
      <c r="D2770" s="9">
        <f t="shared" si="86"/>
        <v>1</v>
      </c>
      <c r="E2770">
        <v>30</v>
      </c>
      <c r="F2770" s="1" t="str">
        <f t="shared" si="87"/>
        <v/>
      </c>
      <c r="G2770" s="1" t="str">
        <f>IF(TableRefills3[[#This Row],[prev_refill_days]]="","",TableRefills3[[#This Row],[prev_refill_days]]+TableRefills3[[#This Row],[quantity_days]])</f>
        <v/>
      </c>
      <c r="H2770" t="str">
        <f>IF(TableRefills3[[#This Row],[prev_refill_end]]="","",TableRefills3[[#This Row],[refill_date]]-TableRefills3[[#This Row],[prev_refill_end]])</f>
        <v/>
      </c>
      <c r="I2770">
        <f>IF(TableRefills3[[#This Row],[gap_days]]="",0,IF(TableRefills3[[#This Row],[gap_days]]&gt;30,1,0))</f>
        <v>0</v>
      </c>
      <c r="J2770">
        <f>_xlfn.MAXIFS(TableRefills3[discountinuation_flag], TableRefills3[patient_id], A2770)</f>
        <v>0</v>
      </c>
      <c r="K2770" s="1">
        <f>_xlfn.MINIFS(C:C,A:A,TableRefills3[[#This Row],[patient_id]])</f>
        <v>45814</v>
      </c>
      <c r="L2770" s="1">
        <f>TableRefills3[[#This Row],[refill_date]]+TableRefills3[[#This Row],[quantity_days]]</f>
        <v>45844</v>
      </c>
    </row>
    <row r="2771" spans="1:12" x14ac:dyDescent="0.25">
      <c r="A2771" t="s">
        <v>622</v>
      </c>
      <c r="B2771" t="s">
        <v>4438</v>
      </c>
      <c r="C2771" s="1">
        <v>45842</v>
      </c>
      <c r="D2771" s="9">
        <f t="shared" si="86"/>
        <v>2</v>
      </c>
      <c r="E2771">
        <v>30</v>
      </c>
      <c r="F2771" s="1">
        <f t="shared" si="87"/>
        <v>45814</v>
      </c>
      <c r="G2771" s="1">
        <f>IF(TableRefills3[[#This Row],[prev_refill_days]]="","",TableRefills3[[#This Row],[prev_refill_days]]+TableRefills3[[#This Row],[quantity_days]])</f>
        <v>45844</v>
      </c>
      <c r="H2771">
        <f>IF(TableRefills3[[#This Row],[prev_refill_end]]="","",TableRefills3[[#This Row],[refill_date]]-TableRefills3[[#This Row],[prev_refill_end]])</f>
        <v>-2</v>
      </c>
      <c r="I2771">
        <f>IF(TableRefills3[[#This Row],[gap_days]]="",0,IF(TableRefills3[[#This Row],[gap_days]]&gt;30,1,0))</f>
        <v>0</v>
      </c>
      <c r="J2771">
        <f>_xlfn.MAXIFS(TableRefills3[discountinuation_flag], TableRefills3[patient_id], A2771)</f>
        <v>0</v>
      </c>
      <c r="K2771" s="1">
        <f>_xlfn.MINIFS(C:C,A:A,TableRefills3[[#This Row],[patient_id]])</f>
        <v>45814</v>
      </c>
      <c r="L2771" s="1">
        <f>TableRefills3[[#This Row],[refill_date]]+TableRefills3[[#This Row],[quantity_days]]</f>
        <v>45872</v>
      </c>
    </row>
    <row r="2772" spans="1:12" x14ac:dyDescent="0.25">
      <c r="A2772" t="s">
        <v>622</v>
      </c>
      <c r="B2772" t="s">
        <v>4438</v>
      </c>
      <c r="C2772" s="1">
        <v>45875</v>
      </c>
      <c r="D2772" s="9">
        <f t="shared" si="86"/>
        <v>3</v>
      </c>
      <c r="E2772">
        <v>30</v>
      </c>
      <c r="F2772" s="1">
        <f t="shared" si="87"/>
        <v>45842</v>
      </c>
      <c r="G2772" s="1">
        <f>IF(TableRefills3[[#This Row],[prev_refill_days]]="","",TableRefills3[[#This Row],[prev_refill_days]]+TableRefills3[[#This Row],[quantity_days]])</f>
        <v>45872</v>
      </c>
      <c r="H2772">
        <f>IF(TableRefills3[[#This Row],[prev_refill_end]]="","",TableRefills3[[#This Row],[refill_date]]-TableRefills3[[#This Row],[prev_refill_end]])</f>
        <v>3</v>
      </c>
      <c r="I2772">
        <f>IF(TableRefills3[[#This Row],[gap_days]]="",0,IF(TableRefills3[[#This Row],[gap_days]]&gt;30,1,0))</f>
        <v>0</v>
      </c>
      <c r="J2772">
        <f>_xlfn.MAXIFS(TableRefills3[discountinuation_flag], TableRefills3[patient_id], A2772)</f>
        <v>0</v>
      </c>
      <c r="K2772" s="1">
        <f>_xlfn.MINIFS(C:C,A:A,TableRefills3[[#This Row],[patient_id]])</f>
        <v>45814</v>
      </c>
      <c r="L2772" s="1">
        <f>TableRefills3[[#This Row],[refill_date]]+TableRefills3[[#This Row],[quantity_days]]</f>
        <v>45905</v>
      </c>
    </row>
    <row r="2773" spans="1:12" x14ac:dyDescent="0.25">
      <c r="A2773" t="s">
        <v>622</v>
      </c>
      <c r="B2773" t="s">
        <v>4438</v>
      </c>
      <c r="C2773" s="1">
        <v>45905</v>
      </c>
      <c r="D2773" s="9">
        <f t="shared" si="86"/>
        <v>4</v>
      </c>
      <c r="E2773">
        <v>30</v>
      </c>
      <c r="F2773" s="1">
        <f t="shared" si="87"/>
        <v>45875</v>
      </c>
      <c r="G2773" s="1">
        <f>IF(TableRefills3[[#This Row],[prev_refill_days]]="","",TableRefills3[[#This Row],[prev_refill_days]]+TableRefills3[[#This Row],[quantity_days]])</f>
        <v>45905</v>
      </c>
      <c r="H2773">
        <f>IF(TableRefills3[[#This Row],[prev_refill_end]]="","",TableRefills3[[#This Row],[refill_date]]-TableRefills3[[#This Row],[prev_refill_end]])</f>
        <v>0</v>
      </c>
      <c r="I2773">
        <f>IF(TableRefills3[[#This Row],[gap_days]]="",0,IF(TableRefills3[[#This Row],[gap_days]]&gt;30,1,0))</f>
        <v>0</v>
      </c>
      <c r="J2773">
        <f>_xlfn.MAXIFS(TableRefills3[discountinuation_flag], TableRefills3[patient_id], A2773)</f>
        <v>0</v>
      </c>
      <c r="K2773" s="1">
        <f>_xlfn.MINIFS(C:C,A:A,TableRefills3[[#This Row],[patient_id]])</f>
        <v>45814</v>
      </c>
      <c r="L2773" s="1">
        <f>TableRefills3[[#This Row],[refill_date]]+TableRefills3[[#This Row],[quantity_days]]</f>
        <v>45935</v>
      </c>
    </row>
    <row r="2774" spans="1:12" x14ac:dyDescent="0.25">
      <c r="A2774" t="s">
        <v>622</v>
      </c>
      <c r="B2774" t="s">
        <v>4438</v>
      </c>
      <c r="C2774" s="1">
        <v>45932</v>
      </c>
      <c r="D2774" s="9">
        <f t="shared" si="86"/>
        <v>5</v>
      </c>
      <c r="E2774">
        <v>30</v>
      </c>
      <c r="F2774" s="1">
        <f t="shared" si="87"/>
        <v>45905</v>
      </c>
      <c r="G2774" s="1">
        <f>IF(TableRefills3[[#This Row],[prev_refill_days]]="","",TableRefills3[[#This Row],[prev_refill_days]]+TableRefills3[[#This Row],[quantity_days]])</f>
        <v>45935</v>
      </c>
      <c r="H2774">
        <f>IF(TableRefills3[[#This Row],[prev_refill_end]]="","",TableRefills3[[#This Row],[refill_date]]-TableRefills3[[#This Row],[prev_refill_end]])</f>
        <v>-3</v>
      </c>
      <c r="I2774">
        <f>IF(TableRefills3[[#This Row],[gap_days]]="",0,IF(TableRefills3[[#This Row],[gap_days]]&gt;30,1,0))</f>
        <v>0</v>
      </c>
      <c r="J2774">
        <f>_xlfn.MAXIFS(TableRefills3[discountinuation_flag], TableRefills3[patient_id], A2774)</f>
        <v>0</v>
      </c>
      <c r="K2774" s="1">
        <f>_xlfn.MINIFS(C:C,A:A,TableRefills3[[#This Row],[patient_id]])</f>
        <v>45814</v>
      </c>
      <c r="L2774" s="1">
        <f>TableRefills3[[#This Row],[refill_date]]+TableRefills3[[#This Row],[quantity_days]]</f>
        <v>45962</v>
      </c>
    </row>
    <row r="2775" spans="1:12" x14ac:dyDescent="0.25">
      <c r="A2775" t="s">
        <v>623</v>
      </c>
      <c r="B2775" t="s">
        <v>4444</v>
      </c>
      <c r="C2775" s="1">
        <v>45751</v>
      </c>
      <c r="D2775" s="9">
        <f t="shared" si="86"/>
        <v>1</v>
      </c>
      <c r="E2775">
        <v>21</v>
      </c>
      <c r="F2775" s="1" t="str">
        <f t="shared" si="87"/>
        <v/>
      </c>
      <c r="G2775" s="1" t="str">
        <f>IF(TableRefills3[[#This Row],[prev_refill_days]]="","",TableRefills3[[#This Row],[prev_refill_days]]+TableRefills3[[#This Row],[quantity_days]])</f>
        <v/>
      </c>
      <c r="H2775" t="str">
        <f>IF(TableRefills3[[#This Row],[prev_refill_end]]="","",TableRefills3[[#This Row],[refill_date]]-TableRefills3[[#This Row],[prev_refill_end]])</f>
        <v/>
      </c>
      <c r="I2775">
        <f>IF(TableRefills3[[#This Row],[gap_days]]="",0,IF(TableRefills3[[#This Row],[gap_days]]&gt;30,1,0))</f>
        <v>0</v>
      </c>
      <c r="J2775">
        <f>_xlfn.MAXIFS(TableRefills3[discountinuation_flag], TableRefills3[patient_id], A2775)</f>
        <v>0</v>
      </c>
      <c r="K2775" s="1">
        <f>_xlfn.MINIFS(C:C,A:A,TableRefills3[[#This Row],[patient_id]])</f>
        <v>45751</v>
      </c>
      <c r="L2775" s="1">
        <f>TableRefills3[[#This Row],[refill_date]]+TableRefills3[[#This Row],[quantity_days]]</f>
        <v>45772</v>
      </c>
    </row>
    <row r="2776" spans="1:12" x14ac:dyDescent="0.25">
      <c r="A2776" t="s">
        <v>623</v>
      </c>
      <c r="B2776" t="s">
        <v>4444</v>
      </c>
      <c r="C2776" s="1">
        <v>45773</v>
      </c>
      <c r="D2776" s="9">
        <f t="shared" si="86"/>
        <v>2</v>
      </c>
      <c r="E2776">
        <v>21</v>
      </c>
      <c r="F2776" s="1">
        <f t="shared" si="87"/>
        <v>45751</v>
      </c>
      <c r="G2776" s="1">
        <f>IF(TableRefills3[[#This Row],[prev_refill_days]]="","",TableRefills3[[#This Row],[prev_refill_days]]+TableRefills3[[#This Row],[quantity_days]])</f>
        <v>45772</v>
      </c>
      <c r="H2776">
        <f>IF(TableRefills3[[#This Row],[prev_refill_end]]="","",TableRefills3[[#This Row],[refill_date]]-TableRefills3[[#This Row],[prev_refill_end]])</f>
        <v>1</v>
      </c>
      <c r="I2776">
        <f>IF(TableRefills3[[#This Row],[gap_days]]="",0,IF(TableRefills3[[#This Row],[gap_days]]&gt;30,1,0))</f>
        <v>0</v>
      </c>
      <c r="J2776">
        <f>_xlfn.MAXIFS(TableRefills3[discountinuation_flag], TableRefills3[patient_id], A2776)</f>
        <v>0</v>
      </c>
      <c r="K2776" s="1">
        <f>_xlfn.MINIFS(C:C,A:A,TableRefills3[[#This Row],[patient_id]])</f>
        <v>45751</v>
      </c>
      <c r="L2776" s="1">
        <f>TableRefills3[[#This Row],[refill_date]]+TableRefills3[[#This Row],[quantity_days]]</f>
        <v>45794</v>
      </c>
    </row>
    <row r="2777" spans="1:12" x14ac:dyDescent="0.25">
      <c r="A2777" t="s">
        <v>623</v>
      </c>
      <c r="B2777" t="s">
        <v>4444</v>
      </c>
      <c r="C2777" s="1">
        <v>45793</v>
      </c>
      <c r="D2777" s="9">
        <f t="shared" si="86"/>
        <v>3</v>
      </c>
      <c r="E2777">
        <v>21</v>
      </c>
      <c r="F2777" s="1">
        <f t="shared" si="87"/>
        <v>45773</v>
      </c>
      <c r="G2777" s="1">
        <f>IF(TableRefills3[[#This Row],[prev_refill_days]]="","",TableRefills3[[#This Row],[prev_refill_days]]+TableRefills3[[#This Row],[quantity_days]])</f>
        <v>45794</v>
      </c>
      <c r="H2777">
        <f>IF(TableRefills3[[#This Row],[prev_refill_end]]="","",TableRefills3[[#This Row],[refill_date]]-TableRefills3[[#This Row],[prev_refill_end]])</f>
        <v>-1</v>
      </c>
      <c r="I2777">
        <f>IF(TableRefills3[[#This Row],[gap_days]]="",0,IF(TableRefills3[[#This Row],[gap_days]]&gt;30,1,0))</f>
        <v>0</v>
      </c>
      <c r="J2777">
        <f>_xlfn.MAXIFS(TableRefills3[discountinuation_flag], TableRefills3[patient_id], A2777)</f>
        <v>0</v>
      </c>
      <c r="K2777" s="1">
        <f>_xlfn.MINIFS(C:C,A:A,TableRefills3[[#This Row],[patient_id]])</f>
        <v>45751</v>
      </c>
      <c r="L2777" s="1">
        <f>TableRefills3[[#This Row],[refill_date]]+TableRefills3[[#This Row],[quantity_days]]</f>
        <v>45814</v>
      </c>
    </row>
    <row r="2778" spans="1:12" x14ac:dyDescent="0.25">
      <c r="A2778" t="s">
        <v>623</v>
      </c>
      <c r="B2778" t="s">
        <v>4444</v>
      </c>
      <c r="C2778" s="1">
        <v>45815</v>
      </c>
      <c r="D2778" s="9">
        <f t="shared" si="86"/>
        <v>4</v>
      </c>
      <c r="E2778">
        <v>21</v>
      </c>
      <c r="F2778" s="1">
        <f t="shared" si="87"/>
        <v>45793</v>
      </c>
      <c r="G2778" s="1">
        <f>IF(TableRefills3[[#This Row],[prev_refill_days]]="","",TableRefills3[[#This Row],[prev_refill_days]]+TableRefills3[[#This Row],[quantity_days]])</f>
        <v>45814</v>
      </c>
      <c r="H2778">
        <f>IF(TableRefills3[[#This Row],[prev_refill_end]]="","",TableRefills3[[#This Row],[refill_date]]-TableRefills3[[#This Row],[prev_refill_end]])</f>
        <v>1</v>
      </c>
      <c r="I2778">
        <f>IF(TableRefills3[[#This Row],[gap_days]]="",0,IF(TableRefills3[[#This Row],[gap_days]]&gt;30,1,0))</f>
        <v>0</v>
      </c>
      <c r="J2778">
        <f>_xlfn.MAXIFS(TableRefills3[discountinuation_flag], TableRefills3[patient_id], A2778)</f>
        <v>0</v>
      </c>
      <c r="K2778" s="1">
        <f>_xlfn.MINIFS(C:C,A:A,TableRefills3[[#This Row],[patient_id]])</f>
        <v>45751</v>
      </c>
      <c r="L2778" s="1">
        <f>TableRefills3[[#This Row],[refill_date]]+TableRefills3[[#This Row],[quantity_days]]</f>
        <v>45836</v>
      </c>
    </row>
    <row r="2779" spans="1:12" x14ac:dyDescent="0.25">
      <c r="A2779" t="s">
        <v>624</v>
      </c>
      <c r="B2779" t="s">
        <v>4449</v>
      </c>
      <c r="C2779" s="1">
        <v>45785</v>
      </c>
      <c r="D2779" s="9">
        <f t="shared" si="86"/>
        <v>1</v>
      </c>
      <c r="E2779">
        <v>30</v>
      </c>
      <c r="F2779" s="1" t="str">
        <f t="shared" si="87"/>
        <v/>
      </c>
      <c r="G2779" s="1" t="str">
        <f>IF(TableRefills3[[#This Row],[prev_refill_days]]="","",TableRefills3[[#This Row],[prev_refill_days]]+TableRefills3[[#This Row],[quantity_days]])</f>
        <v/>
      </c>
      <c r="H2779" t="str">
        <f>IF(TableRefills3[[#This Row],[prev_refill_end]]="","",TableRefills3[[#This Row],[refill_date]]-TableRefills3[[#This Row],[prev_refill_end]])</f>
        <v/>
      </c>
      <c r="I2779">
        <f>IF(TableRefills3[[#This Row],[gap_days]]="",0,IF(TableRefills3[[#This Row],[gap_days]]&gt;30,1,0))</f>
        <v>0</v>
      </c>
      <c r="J2779">
        <f>_xlfn.MAXIFS(TableRefills3[discountinuation_flag], TableRefills3[patient_id], A2779)</f>
        <v>0</v>
      </c>
      <c r="K2779" s="1">
        <f>_xlfn.MINIFS(C:C,A:A,TableRefills3[[#This Row],[patient_id]])</f>
        <v>45785</v>
      </c>
      <c r="L2779" s="1">
        <f>TableRefills3[[#This Row],[refill_date]]+TableRefills3[[#This Row],[quantity_days]]</f>
        <v>45815</v>
      </c>
    </row>
    <row r="2780" spans="1:12" x14ac:dyDescent="0.25">
      <c r="A2780" t="s">
        <v>624</v>
      </c>
      <c r="B2780" t="s">
        <v>4449</v>
      </c>
      <c r="C2780" s="1">
        <v>45814</v>
      </c>
      <c r="D2780" s="9">
        <f t="shared" si="86"/>
        <v>2</v>
      </c>
      <c r="E2780">
        <v>30</v>
      </c>
      <c r="F2780" s="1">
        <f t="shared" si="87"/>
        <v>45785</v>
      </c>
      <c r="G2780" s="1">
        <f>IF(TableRefills3[[#This Row],[prev_refill_days]]="","",TableRefills3[[#This Row],[prev_refill_days]]+TableRefills3[[#This Row],[quantity_days]])</f>
        <v>45815</v>
      </c>
      <c r="H2780">
        <f>IF(TableRefills3[[#This Row],[prev_refill_end]]="","",TableRefills3[[#This Row],[refill_date]]-TableRefills3[[#This Row],[prev_refill_end]])</f>
        <v>-1</v>
      </c>
      <c r="I2780">
        <f>IF(TableRefills3[[#This Row],[gap_days]]="",0,IF(TableRefills3[[#This Row],[gap_days]]&gt;30,1,0))</f>
        <v>0</v>
      </c>
      <c r="J2780">
        <f>_xlfn.MAXIFS(TableRefills3[discountinuation_flag], TableRefills3[patient_id], A2780)</f>
        <v>0</v>
      </c>
      <c r="K2780" s="1">
        <f>_xlfn.MINIFS(C:C,A:A,TableRefills3[[#This Row],[patient_id]])</f>
        <v>45785</v>
      </c>
      <c r="L2780" s="1">
        <f>TableRefills3[[#This Row],[refill_date]]+TableRefills3[[#This Row],[quantity_days]]</f>
        <v>45844</v>
      </c>
    </row>
    <row r="2781" spans="1:12" x14ac:dyDescent="0.25">
      <c r="A2781" t="s">
        <v>624</v>
      </c>
      <c r="B2781" t="s">
        <v>4449</v>
      </c>
      <c r="C2781" s="1">
        <v>45841</v>
      </c>
      <c r="D2781" s="9">
        <f t="shared" si="86"/>
        <v>3</v>
      </c>
      <c r="E2781">
        <v>30</v>
      </c>
      <c r="F2781" s="1">
        <f t="shared" si="87"/>
        <v>45814</v>
      </c>
      <c r="G2781" s="1">
        <f>IF(TableRefills3[[#This Row],[prev_refill_days]]="","",TableRefills3[[#This Row],[prev_refill_days]]+TableRefills3[[#This Row],[quantity_days]])</f>
        <v>45844</v>
      </c>
      <c r="H2781">
        <f>IF(TableRefills3[[#This Row],[prev_refill_end]]="","",TableRefills3[[#This Row],[refill_date]]-TableRefills3[[#This Row],[prev_refill_end]])</f>
        <v>-3</v>
      </c>
      <c r="I2781">
        <f>IF(TableRefills3[[#This Row],[gap_days]]="",0,IF(TableRefills3[[#This Row],[gap_days]]&gt;30,1,0))</f>
        <v>0</v>
      </c>
      <c r="J2781">
        <f>_xlfn.MAXIFS(TableRefills3[discountinuation_flag], TableRefills3[patient_id], A2781)</f>
        <v>0</v>
      </c>
      <c r="K2781" s="1">
        <f>_xlfn.MINIFS(C:C,A:A,TableRefills3[[#This Row],[patient_id]])</f>
        <v>45785</v>
      </c>
      <c r="L2781" s="1">
        <f>TableRefills3[[#This Row],[refill_date]]+TableRefills3[[#This Row],[quantity_days]]</f>
        <v>45871</v>
      </c>
    </row>
    <row r="2782" spans="1:12" x14ac:dyDescent="0.25">
      <c r="A2782" t="s">
        <v>625</v>
      </c>
      <c r="B2782" t="s">
        <v>4453</v>
      </c>
      <c r="C2782" s="1">
        <v>45711</v>
      </c>
      <c r="D2782" s="9">
        <f t="shared" si="86"/>
        <v>1</v>
      </c>
      <c r="E2782">
        <v>28</v>
      </c>
      <c r="F2782" s="1" t="str">
        <f t="shared" si="87"/>
        <v/>
      </c>
      <c r="G2782" s="1" t="str">
        <f>IF(TableRefills3[[#This Row],[prev_refill_days]]="","",TableRefills3[[#This Row],[prev_refill_days]]+TableRefills3[[#This Row],[quantity_days]])</f>
        <v/>
      </c>
      <c r="H2782" t="str">
        <f>IF(TableRefills3[[#This Row],[prev_refill_end]]="","",TableRefills3[[#This Row],[refill_date]]-TableRefills3[[#This Row],[prev_refill_end]])</f>
        <v/>
      </c>
      <c r="I2782">
        <f>IF(TableRefills3[[#This Row],[gap_days]]="",0,IF(TableRefills3[[#This Row],[gap_days]]&gt;30,1,0))</f>
        <v>0</v>
      </c>
      <c r="J2782">
        <f>_xlfn.MAXIFS(TableRefills3[discountinuation_flag], TableRefills3[patient_id], A2782)</f>
        <v>0</v>
      </c>
      <c r="K2782" s="1">
        <f>_xlfn.MINIFS(C:C,A:A,TableRefills3[[#This Row],[patient_id]])</f>
        <v>45711</v>
      </c>
      <c r="L2782" s="1">
        <f>TableRefills3[[#This Row],[refill_date]]+TableRefills3[[#This Row],[quantity_days]]</f>
        <v>45739</v>
      </c>
    </row>
    <row r="2783" spans="1:12" x14ac:dyDescent="0.25">
      <c r="A2783" t="s">
        <v>625</v>
      </c>
      <c r="B2783" t="s">
        <v>4453</v>
      </c>
      <c r="C2783" s="1">
        <v>45742</v>
      </c>
      <c r="D2783" s="9">
        <f t="shared" si="86"/>
        <v>2</v>
      </c>
      <c r="E2783">
        <v>28</v>
      </c>
      <c r="F2783" s="1">
        <f t="shared" si="87"/>
        <v>45711</v>
      </c>
      <c r="G2783" s="1">
        <f>IF(TableRefills3[[#This Row],[prev_refill_days]]="","",TableRefills3[[#This Row],[prev_refill_days]]+TableRefills3[[#This Row],[quantity_days]])</f>
        <v>45739</v>
      </c>
      <c r="H2783">
        <f>IF(TableRefills3[[#This Row],[prev_refill_end]]="","",TableRefills3[[#This Row],[refill_date]]-TableRefills3[[#This Row],[prev_refill_end]])</f>
        <v>3</v>
      </c>
      <c r="I2783">
        <f>IF(TableRefills3[[#This Row],[gap_days]]="",0,IF(TableRefills3[[#This Row],[gap_days]]&gt;30,1,0))</f>
        <v>0</v>
      </c>
      <c r="J2783">
        <f>_xlfn.MAXIFS(TableRefills3[discountinuation_flag], TableRefills3[patient_id], A2783)</f>
        <v>0</v>
      </c>
      <c r="K2783" s="1">
        <f>_xlfn.MINIFS(C:C,A:A,TableRefills3[[#This Row],[patient_id]])</f>
        <v>45711</v>
      </c>
      <c r="L2783" s="1">
        <f>TableRefills3[[#This Row],[refill_date]]+TableRefills3[[#This Row],[quantity_days]]</f>
        <v>45770</v>
      </c>
    </row>
    <row r="2784" spans="1:12" x14ac:dyDescent="0.25">
      <c r="A2784" t="s">
        <v>625</v>
      </c>
      <c r="B2784" t="s">
        <v>4453</v>
      </c>
      <c r="C2784" s="1">
        <v>45768</v>
      </c>
      <c r="D2784" s="9">
        <f t="shared" si="86"/>
        <v>3</v>
      </c>
      <c r="E2784">
        <v>28</v>
      </c>
      <c r="F2784" s="1">
        <f t="shared" si="87"/>
        <v>45742</v>
      </c>
      <c r="G2784" s="1">
        <f>IF(TableRefills3[[#This Row],[prev_refill_days]]="","",TableRefills3[[#This Row],[prev_refill_days]]+TableRefills3[[#This Row],[quantity_days]])</f>
        <v>45770</v>
      </c>
      <c r="H2784">
        <f>IF(TableRefills3[[#This Row],[prev_refill_end]]="","",TableRefills3[[#This Row],[refill_date]]-TableRefills3[[#This Row],[prev_refill_end]])</f>
        <v>-2</v>
      </c>
      <c r="I2784">
        <f>IF(TableRefills3[[#This Row],[gap_days]]="",0,IF(TableRefills3[[#This Row],[gap_days]]&gt;30,1,0))</f>
        <v>0</v>
      </c>
      <c r="J2784">
        <f>_xlfn.MAXIFS(TableRefills3[discountinuation_flag], TableRefills3[patient_id], A2784)</f>
        <v>0</v>
      </c>
      <c r="K2784" s="1">
        <f>_xlfn.MINIFS(C:C,A:A,TableRefills3[[#This Row],[patient_id]])</f>
        <v>45711</v>
      </c>
      <c r="L2784" s="1">
        <f>TableRefills3[[#This Row],[refill_date]]+TableRefills3[[#This Row],[quantity_days]]</f>
        <v>45796</v>
      </c>
    </row>
    <row r="2785" spans="1:12" x14ac:dyDescent="0.25">
      <c r="A2785" t="s">
        <v>625</v>
      </c>
      <c r="B2785" t="s">
        <v>4453</v>
      </c>
      <c r="C2785" s="1">
        <v>45797</v>
      </c>
      <c r="D2785" s="9">
        <f t="shared" si="86"/>
        <v>4</v>
      </c>
      <c r="E2785">
        <v>28</v>
      </c>
      <c r="F2785" s="1">
        <f t="shared" si="87"/>
        <v>45768</v>
      </c>
      <c r="G2785" s="1">
        <f>IF(TableRefills3[[#This Row],[prev_refill_days]]="","",TableRefills3[[#This Row],[prev_refill_days]]+TableRefills3[[#This Row],[quantity_days]])</f>
        <v>45796</v>
      </c>
      <c r="H2785">
        <f>IF(TableRefills3[[#This Row],[prev_refill_end]]="","",TableRefills3[[#This Row],[refill_date]]-TableRefills3[[#This Row],[prev_refill_end]])</f>
        <v>1</v>
      </c>
      <c r="I2785">
        <f>IF(TableRefills3[[#This Row],[gap_days]]="",0,IF(TableRefills3[[#This Row],[gap_days]]&gt;30,1,0))</f>
        <v>0</v>
      </c>
      <c r="J2785">
        <f>_xlfn.MAXIFS(TableRefills3[discountinuation_flag], TableRefills3[patient_id], A2785)</f>
        <v>0</v>
      </c>
      <c r="K2785" s="1">
        <f>_xlfn.MINIFS(C:C,A:A,TableRefills3[[#This Row],[patient_id]])</f>
        <v>45711</v>
      </c>
      <c r="L2785" s="1">
        <f>TableRefills3[[#This Row],[refill_date]]+TableRefills3[[#This Row],[quantity_days]]</f>
        <v>45825</v>
      </c>
    </row>
    <row r="2786" spans="1:12" x14ac:dyDescent="0.25">
      <c r="A2786" t="s">
        <v>626</v>
      </c>
      <c r="B2786" t="s">
        <v>4458</v>
      </c>
      <c r="C2786" s="1">
        <v>45837</v>
      </c>
      <c r="D2786" s="9">
        <f t="shared" si="86"/>
        <v>1</v>
      </c>
      <c r="E2786">
        <v>30</v>
      </c>
      <c r="F2786" s="1" t="str">
        <f t="shared" si="87"/>
        <v/>
      </c>
      <c r="G2786" s="1" t="str">
        <f>IF(TableRefills3[[#This Row],[prev_refill_days]]="","",TableRefills3[[#This Row],[prev_refill_days]]+TableRefills3[[#This Row],[quantity_days]])</f>
        <v/>
      </c>
      <c r="H2786" t="str">
        <f>IF(TableRefills3[[#This Row],[prev_refill_end]]="","",TableRefills3[[#This Row],[refill_date]]-TableRefills3[[#This Row],[prev_refill_end]])</f>
        <v/>
      </c>
      <c r="I2786">
        <f>IF(TableRefills3[[#This Row],[gap_days]]="",0,IF(TableRefills3[[#This Row],[gap_days]]&gt;30,1,0))</f>
        <v>0</v>
      </c>
      <c r="J2786">
        <f>_xlfn.MAXIFS(TableRefills3[discountinuation_flag], TableRefills3[patient_id], A2786)</f>
        <v>0</v>
      </c>
      <c r="K2786" s="1">
        <f>_xlfn.MINIFS(C:C,A:A,TableRefills3[[#This Row],[patient_id]])</f>
        <v>45837</v>
      </c>
      <c r="L2786" s="1">
        <f>TableRefills3[[#This Row],[refill_date]]+TableRefills3[[#This Row],[quantity_days]]</f>
        <v>45867</v>
      </c>
    </row>
    <row r="2787" spans="1:12" x14ac:dyDescent="0.25">
      <c r="A2787" t="s">
        <v>626</v>
      </c>
      <c r="B2787" t="s">
        <v>4458</v>
      </c>
      <c r="C2787" s="1">
        <v>45867</v>
      </c>
      <c r="D2787" s="9">
        <f t="shared" si="86"/>
        <v>2</v>
      </c>
      <c r="E2787">
        <v>30</v>
      </c>
      <c r="F2787" s="1">
        <f t="shared" si="87"/>
        <v>45837</v>
      </c>
      <c r="G2787" s="1">
        <f>IF(TableRefills3[[#This Row],[prev_refill_days]]="","",TableRefills3[[#This Row],[prev_refill_days]]+TableRefills3[[#This Row],[quantity_days]])</f>
        <v>45867</v>
      </c>
      <c r="H2787">
        <f>IF(TableRefills3[[#This Row],[prev_refill_end]]="","",TableRefills3[[#This Row],[refill_date]]-TableRefills3[[#This Row],[prev_refill_end]])</f>
        <v>0</v>
      </c>
      <c r="I2787">
        <f>IF(TableRefills3[[#This Row],[gap_days]]="",0,IF(TableRefills3[[#This Row],[gap_days]]&gt;30,1,0))</f>
        <v>0</v>
      </c>
      <c r="J2787">
        <f>_xlfn.MAXIFS(TableRefills3[discountinuation_flag], TableRefills3[patient_id], A2787)</f>
        <v>0</v>
      </c>
      <c r="K2787" s="1">
        <f>_xlfn.MINIFS(C:C,A:A,TableRefills3[[#This Row],[patient_id]])</f>
        <v>45837</v>
      </c>
      <c r="L2787" s="1">
        <f>TableRefills3[[#This Row],[refill_date]]+TableRefills3[[#This Row],[quantity_days]]</f>
        <v>45897</v>
      </c>
    </row>
    <row r="2788" spans="1:12" x14ac:dyDescent="0.25">
      <c r="A2788" t="s">
        <v>626</v>
      </c>
      <c r="B2788" t="s">
        <v>4458</v>
      </c>
      <c r="C2788" s="1">
        <v>45900</v>
      </c>
      <c r="D2788" s="9">
        <f t="shared" si="86"/>
        <v>3</v>
      </c>
      <c r="E2788">
        <v>30</v>
      </c>
      <c r="F2788" s="1">
        <f t="shared" si="87"/>
        <v>45867</v>
      </c>
      <c r="G2788" s="1">
        <f>IF(TableRefills3[[#This Row],[prev_refill_days]]="","",TableRefills3[[#This Row],[prev_refill_days]]+TableRefills3[[#This Row],[quantity_days]])</f>
        <v>45897</v>
      </c>
      <c r="H2788">
        <f>IF(TableRefills3[[#This Row],[prev_refill_end]]="","",TableRefills3[[#This Row],[refill_date]]-TableRefills3[[#This Row],[prev_refill_end]])</f>
        <v>3</v>
      </c>
      <c r="I2788">
        <f>IF(TableRefills3[[#This Row],[gap_days]]="",0,IF(TableRefills3[[#This Row],[gap_days]]&gt;30,1,0))</f>
        <v>0</v>
      </c>
      <c r="J2788">
        <f>_xlfn.MAXIFS(TableRefills3[discountinuation_flag], TableRefills3[patient_id], A2788)</f>
        <v>0</v>
      </c>
      <c r="K2788" s="1">
        <f>_xlfn.MINIFS(C:C,A:A,TableRefills3[[#This Row],[patient_id]])</f>
        <v>45837</v>
      </c>
      <c r="L2788" s="1">
        <f>TableRefills3[[#This Row],[refill_date]]+TableRefills3[[#This Row],[quantity_days]]</f>
        <v>45930</v>
      </c>
    </row>
    <row r="2789" spans="1:12" x14ac:dyDescent="0.25">
      <c r="A2789" t="s">
        <v>627</v>
      </c>
      <c r="B2789" t="s">
        <v>4462</v>
      </c>
      <c r="C2789" s="1">
        <v>45751</v>
      </c>
      <c r="D2789" s="9">
        <f t="shared" si="86"/>
        <v>1</v>
      </c>
      <c r="E2789">
        <v>21</v>
      </c>
      <c r="F2789" s="1" t="str">
        <f t="shared" si="87"/>
        <v/>
      </c>
      <c r="G2789" s="1" t="str">
        <f>IF(TableRefills3[[#This Row],[prev_refill_days]]="","",TableRefills3[[#This Row],[prev_refill_days]]+TableRefills3[[#This Row],[quantity_days]])</f>
        <v/>
      </c>
      <c r="H2789" t="str">
        <f>IF(TableRefills3[[#This Row],[prev_refill_end]]="","",TableRefills3[[#This Row],[refill_date]]-TableRefills3[[#This Row],[prev_refill_end]])</f>
        <v/>
      </c>
      <c r="I2789">
        <f>IF(TableRefills3[[#This Row],[gap_days]]="",0,IF(TableRefills3[[#This Row],[gap_days]]&gt;30,1,0))</f>
        <v>0</v>
      </c>
      <c r="J2789">
        <f>_xlfn.MAXIFS(TableRefills3[discountinuation_flag], TableRefills3[patient_id], A2789)</f>
        <v>0</v>
      </c>
      <c r="K2789" s="1">
        <f>_xlfn.MINIFS(C:C,A:A,TableRefills3[[#This Row],[patient_id]])</f>
        <v>45751</v>
      </c>
      <c r="L2789" s="1">
        <f>TableRefills3[[#This Row],[refill_date]]+TableRefills3[[#This Row],[quantity_days]]</f>
        <v>45772</v>
      </c>
    </row>
    <row r="2790" spans="1:12" x14ac:dyDescent="0.25">
      <c r="A2790" t="s">
        <v>627</v>
      </c>
      <c r="B2790" t="s">
        <v>4462</v>
      </c>
      <c r="C2790" s="1">
        <v>45773</v>
      </c>
      <c r="D2790" s="9">
        <f t="shared" si="86"/>
        <v>2</v>
      </c>
      <c r="E2790">
        <v>21</v>
      </c>
      <c r="F2790" s="1">
        <f t="shared" si="87"/>
        <v>45751</v>
      </c>
      <c r="G2790" s="1">
        <f>IF(TableRefills3[[#This Row],[prev_refill_days]]="","",TableRefills3[[#This Row],[prev_refill_days]]+TableRefills3[[#This Row],[quantity_days]])</f>
        <v>45772</v>
      </c>
      <c r="H2790">
        <f>IF(TableRefills3[[#This Row],[prev_refill_end]]="","",TableRefills3[[#This Row],[refill_date]]-TableRefills3[[#This Row],[prev_refill_end]])</f>
        <v>1</v>
      </c>
      <c r="I2790">
        <f>IF(TableRefills3[[#This Row],[gap_days]]="",0,IF(TableRefills3[[#This Row],[gap_days]]&gt;30,1,0))</f>
        <v>0</v>
      </c>
      <c r="J2790">
        <f>_xlfn.MAXIFS(TableRefills3[discountinuation_flag], TableRefills3[patient_id], A2790)</f>
        <v>0</v>
      </c>
      <c r="K2790" s="1">
        <f>_xlfn.MINIFS(C:C,A:A,TableRefills3[[#This Row],[patient_id]])</f>
        <v>45751</v>
      </c>
      <c r="L2790" s="1">
        <f>TableRefills3[[#This Row],[refill_date]]+TableRefills3[[#This Row],[quantity_days]]</f>
        <v>45794</v>
      </c>
    </row>
    <row r="2791" spans="1:12" x14ac:dyDescent="0.25">
      <c r="A2791" t="s">
        <v>627</v>
      </c>
      <c r="B2791" t="s">
        <v>4462</v>
      </c>
      <c r="C2791" s="1">
        <v>45792</v>
      </c>
      <c r="D2791" s="9">
        <f t="shared" si="86"/>
        <v>3</v>
      </c>
      <c r="E2791">
        <v>21</v>
      </c>
      <c r="F2791" s="1">
        <f t="shared" si="87"/>
        <v>45773</v>
      </c>
      <c r="G2791" s="1">
        <f>IF(TableRefills3[[#This Row],[prev_refill_days]]="","",TableRefills3[[#This Row],[prev_refill_days]]+TableRefills3[[#This Row],[quantity_days]])</f>
        <v>45794</v>
      </c>
      <c r="H2791">
        <f>IF(TableRefills3[[#This Row],[prev_refill_end]]="","",TableRefills3[[#This Row],[refill_date]]-TableRefills3[[#This Row],[prev_refill_end]])</f>
        <v>-2</v>
      </c>
      <c r="I2791">
        <f>IF(TableRefills3[[#This Row],[gap_days]]="",0,IF(TableRefills3[[#This Row],[gap_days]]&gt;30,1,0))</f>
        <v>0</v>
      </c>
      <c r="J2791">
        <f>_xlfn.MAXIFS(TableRefills3[discountinuation_flag], TableRefills3[patient_id], A2791)</f>
        <v>0</v>
      </c>
      <c r="K2791" s="1">
        <f>_xlfn.MINIFS(C:C,A:A,TableRefills3[[#This Row],[patient_id]])</f>
        <v>45751</v>
      </c>
      <c r="L2791" s="1">
        <f>TableRefills3[[#This Row],[refill_date]]+TableRefills3[[#This Row],[quantity_days]]</f>
        <v>45813</v>
      </c>
    </row>
    <row r="2792" spans="1:12" x14ac:dyDescent="0.25">
      <c r="A2792" t="s">
        <v>627</v>
      </c>
      <c r="B2792" t="s">
        <v>4462</v>
      </c>
      <c r="C2792" s="1">
        <v>45815</v>
      </c>
      <c r="D2792" s="9">
        <f t="shared" si="86"/>
        <v>4</v>
      </c>
      <c r="E2792">
        <v>21</v>
      </c>
      <c r="F2792" s="1">
        <f t="shared" si="87"/>
        <v>45792</v>
      </c>
      <c r="G2792" s="1">
        <f>IF(TableRefills3[[#This Row],[prev_refill_days]]="","",TableRefills3[[#This Row],[prev_refill_days]]+TableRefills3[[#This Row],[quantity_days]])</f>
        <v>45813</v>
      </c>
      <c r="H2792">
        <f>IF(TableRefills3[[#This Row],[prev_refill_end]]="","",TableRefills3[[#This Row],[refill_date]]-TableRefills3[[#This Row],[prev_refill_end]])</f>
        <v>2</v>
      </c>
      <c r="I2792">
        <f>IF(TableRefills3[[#This Row],[gap_days]]="",0,IF(TableRefills3[[#This Row],[gap_days]]&gt;30,1,0))</f>
        <v>0</v>
      </c>
      <c r="J2792">
        <f>_xlfn.MAXIFS(TableRefills3[discountinuation_flag], TableRefills3[patient_id], A2792)</f>
        <v>0</v>
      </c>
      <c r="K2792" s="1">
        <f>_xlfn.MINIFS(C:C,A:A,TableRefills3[[#This Row],[patient_id]])</f>
        <v>45751</v>
      </c>
      <c r="L2792" s="1">
        <f>TableRefills3[[#This Row],[refill_date]]+TableRefills3[[#This Row],[quantity_days]]</f>
        <v>45836</v>
      </c>
    </row>
    <row r="2793" spans="1:12" x14ac:dyDescent="0.25">
      <c r="A2793" t="s">
        <v>627</v>
      </c>
      <c r="B2793" t="s">
        <v>4462</v>
      </c>
      <c r="C2793" s="1">
        <v>45833</v>
      </c>
      <c r="D2793" s="9">
        <f t="shared" si="86"/>
        <v>5</v>
      </c>
      <c r="E2793">
        <v>21</v>
      </c>
      <c r="F2793" s="1">
        <f t="shared" si="87"/>
        <v>45815</v>
      </c>
      <c r="G2793" s="1">
        <f>IF(TableRefills3[[#This Row],[prev_refill_days]]="","",TableRefills3[[#This Row],[prev_refill_days]]+TableRefills3[[#This Row],[quantity_days]])</f>
        <v>45836</v>
      </c>
      <c r="H2793">
        <f>IF(TableRefills3[[#This Row],[prev_refill_end]]="","",TableRefills3[[#This Row],[refill_date]]-TableRefills3[[#This Row],[prev_refill_end]])</f>
        <v>-3</v>
      </c>
      <c r="I2793">
        <f>IF(TableRefills3[[#This Row],[gap_days]]="",0,IF(TableRefills3[[#This Row],[gap_days]]&gt;30,1,0))</f>
        <v>0</v>
      </c>
      <c r="J2793">
        <f>_xlfn.MAXIFS(TableRefills3[discountinuation_flag], TableRefills3[patient_id], A2793)</f>
        <v>0</v>
      </c>
      <c r="K2793" s="1">
        <f>_xlfn.MINIFS(C:C,A:A,TableRefills3[[#This Row],[patient_id]])</f>
        <v>45751</v>
      </c>
      <c r="L2793" s="1">
        <f>TableRefills3[[#This Row],[refill_date]]+TableRefills3[[#This Row],[quantity_days]]</f>
        <v>45854</v>
      </c>
    </row>
    <row r="2794" spans="1:12" x14ac:dyDescent="0.25">
      <c r="A2794" t="s">
        <v>627</v>
      </c>
      <c r="B2794" t="s">
        <v>4462</v>
      </c>
      <c r="C2794" s="1">
        <v>45854</v>
      </c>
      <c r="D2794" s="9">
        <f t="shared" si="86"/>
        <v>6</v>
      </c>
      <c r="E2794">
        <v>21</v>
      </c>
      <c r="F2794" s="1">
        <f t="shared" si="87"/>
        <v>45833</v>
      </c>
      <c r="G2794" s="1">
        <f>IF(TableRefills3[[#This Row],[prev_refill_days]]="","",TableRefills3[[#This Row],[prev_refill_days]]+TableRefills3[[#This Row],[quantity_days]])</f>
        <v>45854</v>
      </c>
      <c r="H2794">
        <f>IF(TableRefills3[[#This Row],[prev_refill_end]]="","",TableRefills3[[#This Row],[refill_date]]-TableRefills3[[#This Row],[prev_refill_end]])</f>
        <v>0</v>
      </c>
      <c r="I2794">
        <f>IF(TableRefills3[[#This Row],[gap_days]]="",0,IF(TableRefills3[[#This Row],[gap_days]]&gt;30,1,0))</f>
        <v>0</v>
      </c>
      <c r="J2794">
        <f>_xlfn.MAXIFS(TableRefills3[discountinuation_flag], TableRefills3[patient_id], A2794)</f>
        <v>0</v>
      </c>
      <c r="K2794" s="1">
        <f>_xlfn.MINIFS(C:C,A:A,TableRefills3[[#This Row],[patient_id]])</f>
        <v>45751</v>
      </c>
      <c r="L2794" s="1">
        <f>TableRefills3[[#This Row],[refill_date]]+TableRefills3[[#This Row],[quantity_days]]</f>
        <v>45875</v>
      </c>
    </row>
    <row r="2795" spans="1:12" x14ac:dyDescent="0.25">
      <c r="A2795" t="s">
        <v>628</v>
      </c>
      <c r="B2795" t="s">
        <v>4469</v>
      </c>
      <c r="C2795" s="1">
        <v>45729</v>
      </c>
      <c r="D2795" s="9">
        <f t="shared" si="86"/>
        <v>1</v>
      </c>
      <c r="E2795">
        <v>30</v>
      </c>
      <c r="F2795" s="1" t="str">
        <f t="shared" si="87"/>
        <v/>
      </c>
      <c r="G2795" s="1" t="str">
        <f>IF(TableRefills3[[#This Row],[prev_refill_days]]="","",TableRefills3[[#This Row],[prev_refill_days]]+TableRefills3[[#This Row],[quantity_days]])</f>
        <v/>
      </c>
      <c r="H2795" t="str">
        <f>IF(TableRefills3[[#This Row],[prev_refill_end]]="","",TableRefills3[[#This Row],[refill_date]]-TableRefills3[[#This Row],[prev_refill_end]])</f>
        <v/>
      </c>
      <c r="I2795">
        <f>IF(TableRefills3[[#This Row],[gap_days]]="",0,IF(TableRefills3[[#This Row],[gap_days]]&gt;30,1,0))</f>
        <v>0</v>
      </c>
      <c r="J2795">
        <f>_xlfn.MAXIFS(TableRefills3[discountinuation_flag], TableRefills3[patient_id], A2795)</f>
        <v>0</v>
      </c>
      <c r="K2795" s="1">
        <f>_xlfn.MINIFS(C:C,A:A,TableRefills3[[#This Row],[patient_id]])</f>
        <v>45729</v>
      </c>
      <c r="L2795" s="1">
        <f>TableRefills3[[#This Row],[refill_date]]+TableRefills3[[#This Row],[quantity_days]]</f>
        <v>45759</v>
      </c>
    </row>
    <row r="2796" spans="1:12" x14ac:dyDescent="0.25">
      <c r="A2796" t="s">
        <v>628</v>
      </c>
      <c r="B2796" t="s">
        <v>4469</v>
      </c>
      <c r="C2796" s="1">
        <v>45759</v>
      </c>
      <c r="D2796" s="9">
        <f t="shared" si="86"/>
        <v>2</v>
      </c>
      <c r="E2796">
        <v>30</v>
      </c>
      <c r="F2796" s="1">
        <f t="shared" si="87"/>
        <v>45729</v>
      </c>
      <c r="G2796" s="1">
        <f>IF(TableRefills3[[#This Row],[prev_refill_days]]="","",TableRefills3[[#This Row],[prev_refill_days]]+TableRefills3[[#This Row],[quantity_days]])</f>
        <v>45759</v>
      </c>
      <c r="H2796">
        <f>IF(TableRefills3[[#This Row],[prev_refill_end]]="","",TableRefills3[[#This Row],[refill_date]]-TableRefills3[[#This Row],[prev_refill_end]])</f>
        <v>0</v>
      </c>
      <c r="I2796">
        <f>IF(TableRefills3[[#This Row],[gap_days]]="",0,IF(TableRefills3[[#This Row],[gap_days]]&gt;30,1,0))</f>
        <v>0</v>
      </c>
      <c r="J2796">
        <f>_xlfn.MAXIFS(TableRefills3[discountinuation_flag], TableRefills3[patient_id], A2796)</f>
        <v>0</v>
      </c>
      <c r="K2796" s="1">
        <f>_xlfn.MINIFS(C:C,A:A,TableRefills3[[#This Row],[patient_id]])</f>
        <v>45729</v>
      </c>
      <c r="L2796" s="1">
        <f>TableRefills3[[#This Row],[refill_date]]+TableRefills3[[#This Row],[quantity_days]]</f>
        <v>45789</v>
      </c>
    </row>
    <row r="2797" spans="1:12" x14ac:dyDescent="0.25">
      <c r="A2797" t="s">
        <v>628</v>
      </c>
      <c r="B2797" t="s">
        <v>4469</v>
      </c>
      <c r="C2797" s="1">
        <v>45792</v>
      </c>
      <c r="D2797" s="9">
        <f t="shared" si="86"/>
        <v>3</v>
      </c>
      <c r="E2797">
        <v>30</v>
      </c>
      <c r="F2797" s="1">
        <f t="shared" si="87"/>
        <v>45759</v>
      </c>
      <c r="G2797" s="1">
        <f>IF(TableRefills3[[#This Row],[prev_refill_days]]="","",TableRefills3[[#This Row],[prev_refill_days]]+TableRefills3[[#This Row],[quantity_days]])</f>
        <v>45789</v>
      </c>
      <c r="H2797">
        <f>IF(TableRefills3[[#This Row],[prev_refill_end]]="","",TableRefills3[[#This Row],[refill_date]]-TableRefills3[[#This Row],[prev_refill_end]])</f>
        <v>3</v>
      </c>
      <c r="I2797">
        <f>IF(TableRefills3[[#This Row],[gap_days]]="",0,IF(TableRefills3[[#This Row],[gap_days]]&gt;30,1,0))</f>
        <v>0</v>
      </c>
      <c r="J2797">
        <f>_xlfn.MAXIFS(TableRefills3[discountinuation_flag], TableRefills3[patient_id], A2797)</f>
        <v>0</v>
      </c>
      <c r="K2797" s="1">
        <f>_xlfn.MINIFS(C:C,A:A,TableRefills3[[#This Row],[patient_id]])</f>
        <v>45729</v>
      </c>
      <c r="L2797" s="1">
        <f>TableRefills3[[#This Row],[refill_date]]+TableRefills3[[#This Row],[quantity_days]]</f>
        <v>45822</v>
      </c>
    </row>
    <row r="2798" spans="1:12" x14ac:dyDescent="0.25">
      <c r="A2798" t="s">
        <v>628</v>
      </c>
      <c r="B2798" t="s">
        <v>4469</v>
      </c>
      <c r="C2798" s="1">
        <v>45819</v>
      </c>
      <c r="D2798" s="9">
        <f t="shared" si="86"/>
        <v>4</v>
      </c>
      <c r="E2798">
        <v>30</v>
      </c>
      <c r="F2798" s="1">
        <f t="shared" si="87"/>
        <v>45792</v>
      </c>
      <c r="G2798" s="1">
        <f>IF(TableRefills3[[#This Row],[prev_refill_days]]="","",TableRefills3[[#This Row],[prev_refill_days]]+TableRefills3[[#This Row],[quantity_days]])</f>
        <v>45822</v>
      </c>
      <c r="H2798">
        <f>IF(TableRefills3[[#This Row],[prev_refill_end]]="","",TableRefills3[[#This Row],[refill_date]]-TableRefills3[[#This Row],[prev_refill_end]])</f>
        <v>-3</v>
      </c>
      <c r="I2798">
        <f>IF(TableRefills3[[#This Row],[gap_days]]="",0,IF(TableRefills3[[#This Row],[gap_days]]&gt;30,1,0))</f>
        <v>0</v>
      </c>
      <c r="J2798">
        <f>_xlfn.MAXIFS(TableRefills3[discountinuation_flag], TableRefills3[patient_id], A2798)</f>
        <v>0</v>
      </c>
      <c r="K2798" s="1">
        <f>_xlfn.MINIFS(C:C,A:A,TableRefills3[[#This Row],[patient_id]])</f>
        <v>45729</v>
      </c>
      <c r="L2798" s="1">
        <f>TableRefills3[[#This Row],[refill_date]]+TableRefills3[[#This Row],[quantity_days]]</f>
        <v>45849</v>
      </c>
    </row>
    <row r="2799" spans="1:12" x14ac:dyDescent="0.25">
      <c r="A2799" t="s">
        <v>628</v>
      </c>
      <c r="B2799" t="s">
        <v>4469</v>
      </c>
      <c r="C2799" s="1">
        <v>45846</v>
      </c>
      <c r="D2799" s="9">
        <f t="shared" si="86"/>
        <v>5</v>
      </c>
      <c r="E2799">
        <v>30</v>
      </c>
      <c r="F2799" s="1">
        <f t="shared" si="87"/>
        <v>45819</v>
      </c>
      <c r="G2799" s="1">
        <f>IF(TableRefills3[[#This Row],[prev_refill_days]]="","",TableRefills3[[#This Row],[prev_refill_days]]+TableRefills3[[#This Row],[quantity_days]])</f>
        <v>45849</v>
      </c>
      <c r="H2799">
        <f>IF(TableRefills3[[#This Row],[prev_refill_end]]="","",TableRefills3[[#This Row],[refill_date]]-TableRefills3[[#This Row],[prev_refill_end]])</f>
        <v>-3</v>
      </c>
      <c r="I2799">
        <f>IF(TableRefills3[[#This Row],[gap_days]]="",0,IF(TableRefills3[[#This Row],[gap_days]]&gt;30,1,0))</f>
        <v>0</v>
      </c>
      <c r="J2799">
        <f>_xlfn.MAXIFS(TableRefills3[discountinuation_flag], TableRefills3[patient_id], A2799)</f>
        <v>0</v>
      </c>
      <c r="K2799" s="1">
        <f>_xlfn.MINIFS(C:C,A:A,TableRefills3[[#This Row],[patient_id]])</f>
        <v>45729</v>
      </c>
      <c r="L2799" s="1">
        <f>TableRefills3[[#This Row],[refill_date]]+TableRefills3[[#This Row],[quantity_days]]</f>
        <v>45876</v>
      </c>
    </row>
    <row r="2800" spans="1:12" x14ac:dyDescent="0.25">
      <c r="A2800" t="s">
        <v>629</v>
      </c>
      <c r="B2800" t="s">
        <v>4475</v>
      </c>
      <c r="C2800" s="1">
        <v>45704</v>
      </c>
      <c r="D2800" s="9">
        <f t="shared" si="86"/>
        <v>1</v>
      </c>
      <c r="E2800">
        <v>30</v>
      </c>
      <c r="F2800" s="1" t="str">
        <f t="shared" si="87"/>
        <v/>
      </c>
      <c r="G2800" s="1" t="str">
        <f>IF(TableRefills3[[#This Row],[prev_refill_days]]="","",TableRefills3[[#This Row],[prev_refill_days]]+TableRefills3[[#This Row],[quantity_days]])</f>
        <v/>
      </c>
      <c r="H2800" t="str">
        <f>IF(TableRefills3[[#This Row],[prev_refill_end]]="","",TableRefills3[[#This Row],[refill_date]]-TableRefills3[[#This Row],[prev_refill_end]])</f>
        <v/>
      </c>
      <c r="I2800">
        <f>IF(TableRefills3[[#This Row],[gap_days]]="",0,IF(TableRefills3[[#This Row],[gap_days]]&gt;30,1,0))</f>
        <v>0</v>
      </c>
      <c r="J2800">
        <f>_xlfn.MAXIFS(TableRefills3[discountinuation_flag], TableRefills3[patient_id], A2800)</f>
        <v>0</v>
      </c>
      <c r="K2800" s="1">
        <f>_xlfn.MINIFS(C:C,A:A,TableRefills3[[#This Row],[patient_id]])</f>
        <v>45704</v>
      </c>
      <c r="L2800" s="1">
        <f>TableRefills3[[#This Row],[refill_date]]+TableRefills3[[#This Row],[quantity_days]]</f>
        <v>45734</v>
      </c>
    </row>
    <row r="2801" spans="1:12" x14ac:dyDescent="0.25">
      <c r="A2801" t="s">
        <v>629</v>
      </c>
      <c r="B2801" t="s">
        <v>4475</v>
      </c>
      <c r="C2801" s="1">
        <v>45735</v>
      </c>
      <c r="D2801" s="9">
        <f t="shared" si="86"/>
        <v>2</v>
      </c>
      <c r="E2801">
        <v>30</v>
      </c>
      <c r="F2801" s="1">
        <f t="shared" si="87"/>
        <v>45704</v>
      </c>
      <c r="G2801" s="1">
        <f>IF(TableRefills3[[#This Row],[prev_refill_days]]="","",TableRefills3[[#This Row],[prev_refill_days]]+TableRefills3[[#This Row],[quantity_days]])</f>
        <v>45734</v>
      </c>
      <c r="H2801">
        <f>IF(TableRefills3[[#This Row],[prev_refill_end]]="","",TableRefills3[[#This Row],[refill_date]]-TableRefills3[[#This Row],[prev_refill_end]])</f>
        <v>1</v>
      </c>
      <c r="I2801">
        <f>IF(TableRefills3[[#This Row],[gap_days]]="",0,IF(TableRefills3[[#This Row],[gap_days]]&gt;30,1,0))</f>
        <v>0</v>
      </c>
      <c r="J2801">
        <f>_xlfn.MAXIFS(TableRefills3[discountinuation_flag], TableRefills3[patient_id], A2801)</f>
        <v>0</v>
      </c>
      <c r="K2801" s="1">
        <f>_xlfn.MINIFS(C:C,A:A,TableRefills3[[#This Row],[patient_id]])</f>
        <v>45704</v>
      </c>
      <c r="L2801" s="1">
        <f>TableRefills3[[#This Row],[refill_date]]+TableRefills3[[#This Row],[quantity_days]]</f>
        <v>45765</v>
      </c>
    </row>
    <row r="2802" spans="1:12" x14ac:dyDescent="0.25">
      <c r="A2802" t="s">
        <v>629</v>
      </c>
      <c r="B2802" t="s">
        <v>4475</v>
      </c>
      <c r="C2802" s="1">
        <v>45762</v>
      </c>
      <c r="D2802" s="9">
        <f t="shared" si="86"/>
        <v>3</v>
      </c>
      <c r="E2802">
        <v>30</v>
      </c>
      <c r="F2802" s="1">
        <f t="shared" si="87"/>
        <v>45735</v>
      </c>
      <c r="G2802" s="1">
        <f>IF(TableRefills3[[#This Row],[prev_refill_days]]="","",TableRefills3[[#This Row],[prev_refill_days]]+TableRefills3[[#This Row],[quantity_days]])</f>
        <v>45765</v>
      </c>
      <c r="H2802">
        <f>IF(TableRefills3[[#This Row],[prev_refill_end]]="","",TableRefills3[[#This Row],[refill_date]]-TableRefills3[[#This Row],[prev_refill_end]])</f>
        <v>-3</v>
      </c>
      <c r="I2802">
        <f>IF(TableRefills3[[#This Row],[gap_days]]="",0,IF(TableRefills3[[#This Row],[gap_days]]&gt;30,1,0))</f>
        <v>0</v>
      </c>
      <c r="J2802">
        <f>_xlfn.MAXIFS(TableRefills3[discountinuation_flag], TableRefills3[patient_id], A2802)</f>
        <v>0</v>
      </c>
      <c r="K2802" s="1">
        <f>_xlfn.MINIFS(C:C,A:A,TableRefills3[[#This Row],[patient_id]])</f>
        <v>45704</v>
      </c>
      <c r="L2802" s="1">
        <f>TableRefills3[[#This Row],[refill_date]]+TableRefills3[[#This Row],[quantity_days]]</f>
        <v>45792</v>
      </c>
    </row>
    <row r="2803" spans="1:12" x14ac:dyDescent="0.25">
      <c r="A2803" t="s">
        <v>629</v>
      </c>
      <c r="B2803" t="s">
        <v>4475</v>
      </c>
      <c r="C2803" s="1">
        <v>45795</v>
      </c>
      <c r="D2803" s="9">
        <f t="shared" si="86"/>
        <v>4</v>
      </c>
      <c r="E2803">
        <v>30</v>
      </c>
      <c r="F2803" s="1">
        <f t="shared" si="87"/>
        <v>45762</v>
      </c>
      <c r="G2803" s="1">
        <f>IF(TableRefills3[[#This Row],[prev_refill_days]]="","",TableRefills3[[#This Row],[prev_refill_days]]+TableRefills3[[#This Row],[quantity_days]])</f>
        <v>45792</v>
      </c>
      <c r="H2803">
        <f>IF(TableRefills3[[#This Row],[prev_refill_end]]="","",TableRefills3[[#This Row],[refill_date]]-TableRefills3[[#This Row],[prev_refill_end]])</f>
        <v>3</v>
      </c>
      <c r="I2803">
        <f>IF(TableRefills3[[#This Row],[gap_days]]="",0,IF(TableRefills3[[#This Row],[gap_days]]&gt;30,1,0))</f>
        <v>0</v>
      </c>
      <c r="J2803">
        <f>_xlfn.MAXIFS(TableRefills3[discountinuation_flag], TableRefills3[patient_id], A2803)</f>
        <v>0</v>
      </c>
      <c r="K2803" s="1">
        <f>_xlfn.MINIFS(C:C,A:A,TableRefills3[[#This Row],[patient_id]])</f>
        <v>45704</v>
      </c>
      <c r="L2803" s="1">
        <f>TableRefills3[[#This Row],[refill_date]]+TableRefills3[[#This Row],[quantity_days]]</f>
        <v>45825</v>
      </c>
    </row>
    <row r="2804" spans="1:12" x14ac:dyDescent="0.25">
      <c r="A2804" t="s">
        <v>629</v>
      </c>
      <c r="B2804" t="s">
        <v>4475</v>
      </c>
      <c r="C2804" s="1">
        <v>45827</v>
      </c>
      <c r="D2804" s="9">
        <f t="shared" si="86"/>
        <v>5</v>
      </c>
      <c r="E2804">
        <v>30</v>
      </c>
      <c r="F2804" s="1">
        <f t="shared" si="87"/>
        <v>45795</v>
      </c>
      <c r="G2804" s="1">
        <f>IF(TableRefills3[[#This Row],[prev_refill_days]]="","",TableRefills3[[#This Row],[prev_refill_days]]+TableRefills3[[#This Row],[quantity_days]])</f>
        <v>45825</v>
      </c>
      <c r="H2804">
        <f>IF(TableRefills3[[#This Row],[prev_refill_end]]="","",TableRefills3[[#This Row],[refill_date]]-TableRefills3[[#This Row],[prev_refill_end]])</f>
        <v>2</v>
      </c>
      <c r="I2804">
        <f>IF(TableRefills3[[#This Row],[gap_days]]="",0,IF(TableRefills3[[#This Row],[gap_days]]&gt;30,1,0))</f>
        <v>0</v>
      </c>
      <c r="J2804">
        <f>_xlfn.MAXIFS(TableRefills3[discountinuation_flag], TableRefills3[patient_id], A2804)</f>
        <v>0</v>
      </c>
      <c r="K2804" s="1">
        <f>_xlfn.MINIFS(C:C,A:A,TableRefills3[[#This Row],[patient_id]])</f>
        <v>45704</v>
      </c>
      <c r="L2804" s="1">
        <f>TableRefills3[[#This Row],[refill_date]]+TableRefills3[[#This Row],[quantity_days]]</f>
        <v>45857</v>
      </c>
    </row>
    <row r="2805" spans="1:12" x14ac:dyDescent="0.25">
      <c r="A2805" t="s">
        <v>629</v>
      </c>
      <c r="B2805" t="s">
        <v>4475</v>
      </c>
      <c r="C2805" s="1">
        <v>45857</v>
      </c>
      <c r="D2805" s="9">
        <f t="shared" si="86"/>
        <v>6</v>
      </c>
      <c r="E2805">
        <v>30</v>
      </c>
      <c r="F2805" s="1">
        <f t="shared" si="87"/>
        <v>45827</v>
      </c>
      <c r="G2805" s="1">
        <f>IF(TableRefills3[[#This Row],[prev_refill_days]]="","",TableRefills3[[#This Row],[prev_refill_days]]+TableRefills3[[#This Row],[quantity_days]])</f>
        <v>45857</v>
      </c>
      <c r="H2805">
        <f>IF(TableRefills3[[#This Row],[prev_refill_end]]="","",TableRefills3[[#This Row],[refill_date]]-TableRefills3[[#This Row],[prev_refill_end]])</f>
        <v>0</v>
      </c>
      <c r="I2805">
        <f>IF(TableRefills3[[#This Row],[gap_days]]="",0,IF(TableRefills3[[#This Row],[gap_days]]&gt;30,1,0))</f>
        <v>0</v>
      </c>
      <c r="J2805">
        <f>_xlfn.MAXIFS(TableRefills3[discountinuation_flag], TableRefills3[patient_id], A2805)</f>
        <v>0</v>
      </c>
      <c r="K2805" s="1">
        <f>_xlfn.MINIFS(C:C,A:A,TableRefills3[[#This Row],[patient_id]])</f>
        <v>45704</v>
      </c>
      <c r="L2805" s="1">
        <f>TableRefills3[[#This Row],[refill_date]]+TableRefills3[[#This Row],[quantity_days]]</f>
        <v>45887</v>
      </c>
    </row>
    <row r="2806" spans="1:12" x14ac:dyDescent="0.25">
      <c r="A2806" t="s">
        <v>630</v>
      </c>
      <c r="B2806" t="s">
        <v>4482</v>
      </c>
      <c r="C2806" s="1">
        <v>45691</v>
      </c>
      <c r="D2806" s="9">
        <f t="shared" si="86"/>
        <v>1</v>
      </c>
      <c r="E2806">
        <v>21</v>
      </c>
      <c r="F2806" s="1" t="str">
        <f t="shared" si="87"/>
        <v/>
      </c>
      <c r="G2806" s="1" t="str">
        <f>IF(TableRefills3[[#This Row],[prev_refill_days]]="","",TableRefills3[[#This Row],[prev_refill_days]]+TableRefills3[[#This Row],[quantity_days]])</f>
        <v/>
      </c>
      <c r="H2806" t="str">
        <f>IF(TableRefills3[[#This Row],[prev_refill_end]]="","",TableRefills3[[#This Row],[refill_date]]-TableRefills3[[#This Row],[prev_refill_end]])</f>
        <v/>
      </c>
      <c r="I2806">
        <f>IF(TableRefills3[[#This Row],[gap_days]]="",0,IF(TableRefills3[[#This Row],[gap_days]]&gt;30,1,0))</f>
        <v>0</v>
      </c>
      <c r="J2806">
        <f>_xlfn.MAXIFS(TableRefills3[discountinuation_flag], TableRefills3[patient_id], A2806)</f>
        <v>0</v>
      </c>
      <c r="K2806" s="1">
        <f>_xlfn.MINIFS(C:C,A:A,TableRefills3[[#This Row],[patient_id]])</f>
        <v>45691</v>
      </c>
      <c r="L2806" s="1">
        <f>TableRefills3[[#This Row],[refill_date]]+TableRefills3[[#This Row],[quantity_days]]</f>
        <v>45712</v>
      </c>
    </row>
    <row r="2807" spans="1:12" x14ac:dyDescent="0.25">
      <c r="A2807" t="s">
        <v>630</v>
      </c>
      <c r="B2807" t="s">
        <v>4482</v>
      </c>
      <c r="C2807" s="1">
        <v>45709</v>
      </c>
      <c r="D2807" s="9">
        <f t="shared" si="86"/>
        <v>2</v>
      </c>
      <c r="E2807">
        <v>21</v>
      </c>
      <c r="F2807" s="1">
        <f t="shared" si="87"/>
        <v>45691</v>
      </c>
      <c r="G2807" s="1">
        <f>IF(TableRefills3[[#This Row],[prev_refill_days]]="","",TableRefills3[[#This Row],[prev_refill_days]]+TableRefills3[[#This Row],[quantity_days]])</f>
        <v>45712</v>
      </c>
      <c r="H2807">
        <f>IF(TableRefills3[[#This Row],[prev_refill_end]]="","",TableRefills3[[#This Row],[refill_date]]-TableRefills3[[#This Row],[prev_refill_end]])</f>
        <v>-3</v>
      </c>
      <c r="I2807">
        <f>IF(TableRefills3[[#This Row],[gap_days]]="",0,IF(TableRefills3[[#This Row],[gap_days]]&gt;30,1,0))</f>
        <v>0</v>
      </c>
      <c r="J2807">
        <f>_xlfn.MAXIFS(TableRefills3[discountinuation_flag], TableRefills3[patient_id], A2807)</f>
        <v>0</v>
      </c>
      <c r="K2807" s="1">
        <f>_xlfn.MINIFS(C:C,A:A,TableRefills3[[#This Row],[patient_id]])</f>
        <v>45691</v>
      </c>
      <c r="L2807" s="1">
        <f>TableRefills3[[#This Row],[refill_date]]+TableRefills3[[#This Row],[quantity_days]]</f>
        <v>45730</v>
      </c>
    </row>
    <row r="2808" spans="1:12" x14ac:dyDescent="0.25">
      <c r="A2808" t="s">
        <v>630</v>
      </c>
      <c r="B2808" t="s">
        <v>4482</v>
      </c>
      <c r="C2808" s="1">
        <v>45729</v>
      </c>
      <c r="D2808" s="9">
        <f t="shared" si="86"/>
        <v>3</v>
      </c>
      <c r="E2808">
        <v>21</v>
      </c>
      <c r="F2808" s="1">
        <f t="shared" si="87"/>
        <v>45709</v>
      </c>
      <c r="G2808" s="1">
        <f>IF(TableRefills3[[#This Row],[prev_refill_days]]="","",TableRefills3[[#This Row],[prev_refill_days]]+TableRefills3[[#This Row],[quantity_days]])</f>
        <v>45730</v>
      </c>
      <c r="H2808">
        <f>IF(TableRefills3[[#This Row],[prev_refill_end]]="","",TableRefills3[[#This Row],[refill_date]]-TableRefills3[[#This Row],[prev_refill_end]])</f>
        <v>-1</v>
      </c>
      <c r="I2808">
        <f>IF(TableRefills3[[#This Row],[gap_days]]="",0,IF(TableRefills3[[#This Row],[gap_days]]&gt;30,1,0))</f>
        <v>0</v>
      </c>
      <c r="J2808">
        <f>_xlfn.MAXIFS(TableRefills3[discountinuation_flag], TableRefills3[patient_id], A2808)</f>
        <v>0</v>
      </c>
      <c r="K2808" s="1">
        <f>_xlfn.MINIFS(C:C,A:A,TableRefills3[[#This Row],[patient_id]])</f>
        <v>45691</v>
      </c>
      <c r="L2808" s="1">
        <f>TableRefills3[[#This Row],[refill_date]]+TableRefills3[[#This Row],[quantity_days]]</f>
        <v>45750</v>
      </c>
    </row>
    <row r="2809" spans="1:12" x14ac:dyDescent="0.25">
      <c r="A2809" t="s">
        <v>631</v>
      </c>
      <c r="B2809" t="s">
        <v>4486</v>
      </c>
      <c r="C2809" s="1">
        <v>45833</v>
      </c>
      <c r="D2809" s="9">
        <f t="shared" si="86"/>
        <v>1</v>
      </c>
      <c r="E2809">
        <v>28</v>
      </c>
      <c r="F2809" s="1" t="str">
        <f t="shared" si="87"/>
        <v/>
      </c>
      <c r="G2809" s="1" t="str">
        <f>IF(TableRefills3[[#This Row],[prev_refill_days]]="","",TableRefills3[[#This Row],[prev_refill_days]]+TableRefills3[[#This Row],[quantity_days]])</f>
        <v/>
      </c>
      <c r="H2809" t="str">
        <f>IF(TableRefills3[[#This Row],[prev_refill_end]]="","",TableRefills3[[#This Row],[refill_date]]-TableRefills3[[#This Row],[prev_refill_end]])</f>
        <v/>
      </c>
      <c r="I2809">
        <f>IF(TableRefills3[[#This Row],[gap_days]]="",0,IF(TableRefills3[[#This Row],[gap_days]]&gt;30,1,0))</f>
        <v>0</v>
      </c>
      <c r="J2809">
        <f>_xlfn.MAXIFS(TableRefills3[discountinuation_flag], TableRefills3[patient_id], A2809)</f>
        <v>0</v>
      </c>
      <c r="K2809" s="1">
        <f>_xlfn.MINIFS(C:C,A:A,TableRefills3[[#This Row],[patient_id]])</f>
        <v>45833</v>
      </c>
      <c r="L2809" s="1">
        <f>TableRefills3[[#This Row],[refill_date]]+TableRefills3[[#This Row],[quantity_days]]</f>
        <v>45861</v>
      </c>
    </row>
    <row r="2810" spans="1:12" x14ac:dyDescent="0.25">
      <c r="A2810" t="s">
        <v>631</v>
      </c>
      <c r="B2810" t="s">
        <v>4486</v>
      </c>
      <c r="C2810" s="1">
        <v>45859</v>
      </c>
      <c r="D2810" s="9">
        <f t="shared" si="86"/>
        <v>2</v>
      </c>
      <c r="E2810">
        <v>28</v>
      </c>
      <c r="F2810" s="1">
        <f t="shared" si="87"/>
        <v>45833</v>
      </c>
      <c r="G2810" s="1">
        <f>IF(TableRefills3[[#This Row],[prev_refill_days]]="","",TableRefills3[[#This Row],[prev_refill_days]]+TableRefills3[[#This Row],[quantity_days]])</f>
        <v>45861</v>
      </c>
      <c r="H2810">
        <f>IF(TableRefills3[[#This Row],[prev_refill_end]]="","",TableRefills3[[#This Row],[refill_date]]-TableRefills3[[#This Row],[prev_refill_end]])</f>
        <v>-2</v>
      </c>
      <c r="I2810">
        <f>IF(TableRefills3[[#This Row],[gap_days]]="",0,IF(TableRefills3[[#This Row],[gap_days]]&gt;30,1,0))</f>
        <v>0</v>
      </c>
      <c r="J2810">
        <f>_xlfn.MAXIFS(TableRefills3[discountinuation_flag], TableRefills3[patient_id], A2810)</f>
        <v>0</v>
      </c>
      <c r="K2810" s="1">
        <f>_xlfn.MINIFS(C:C,A:A,TableRefills3[[#This Row],[patient_id]])</f>
        <v>45833</v>
      </c>
      <c r="L2810" s="1">
        <f>TableRefills3[[#This Row],[refill_date]]+TableRefills3[[#This Row],[quantity_days]]</f>
        <v>45887</v>
      </c>
    </row>
    <row r="2811" spans="1:12" x14ac:dyDescent="0.25">
      <c r="A2811" t="s">
        <v>631</v>
      </c>
      <c r="B2811" t="s">
        <v>4486</v>
      </c>
      <c r="C2811" s="1">
        <v>45888</v>
      </c>
      <c r="D2811" s="9">
        <f t="shared" si="86"/>
        <v>3</v>
      </c>
      <c r="E2811">
        <v>28</v>
      </c>
      <c r="F2811" s="1">
        <f t="shared" si="87"/>
        <v>45859</v>
      </c>
      <c r="G2811" s="1">
        <f>IF(TableRefills3[[#This Row],[prev_refill_days]]="","",TableRefills3[[#This Row],[prev_refill_days]]+TableRefills3[[#This Row],[quantity_days]])</f>
        <v>45887</v>
      </c>
      <c r="H2811">
        <f>IF(TableRefills3[[#This Row],[prev_refill_end]]="","",TableRefills3[[#This Row],[refill_date]]-TableRefills3[[#This Row],[prev_refill_end]])</f>
        <v>1</v>
      </c>
      <c r="I2811">
        <f>IF(TableRefills3[[#This Row],[gap_days]]="",0,IF(TableRefills3[[#This Row],[gap_days]]&gt;30,1,0))</f>
        <v>0</v>
      </c>
      <c r="J2811">
        <f>_xlfn.MAXIFS(TableRefills3[discountinuation_flag], TableRefills3[patient_id], A2811)</f>
        <v>0</v>
      </c>
      <c r="K2811" s="1">
        <f>_xlfn.MINIFS(C:C,A:A,TableRefills3[[#This Row],[patient_id]])</f>
        <v>45833</v>
      </c>
      <c r="L2811" s="1">
        <f>TableRefills3[[#This Row],[refill_date]]+TableRefills3[[#This Row],[quantity_days]]</f>
        <v>45916</v>
      </c>
    </row>
    <row r="2812" spans="1:12" x14ac:dyDescent="0.25">
      <c r="A2812" t="s">
        <v>632</v>
      </c>
      <c r="B2812" t="s">
        <v>4490</v>
      </c>
      <c r="C2812" s="1">
        <v>45683</v>
      </c>
      <c r="D2812" s="9">
        <f t="shared" si="86"/>
        <v>1</v>
      </c>
      <c r="E2812">
        <v>28</v>
      </c>
      <c r="F2812" s="1" t="str">
        <f t="shared" si="87"/>
        <v/>
      </c>
      <c r="G2812" s="1" t="str">
        <f>IF(TableRefills3[[#This Row],[prev_refill_days]]="","",TableRefills3[[#This Row],[prev_refill_days]]+TableRefills3[[#This Row],[quantity_days]])</f>
        <v/>
      </c>
      <c r="H2812" t="str">
        <f>IF(TableRefills3[[#This Row],[prev_refill_end]]="","",TableRefills3[[#This Row],[refill_date]]-TableRefills3[[#This Row],[prev_refill_end]])</f>
        <v/>
      </c>
      <c r="I2812">
        <f>IF(TableRefills3[[#This Row],[gap_days]]="",0,IF(TableRefills3[[#This Row],[gap_days]]&gt;30,1,0))</f>
        <v>0</v>
      </c>
      <c r="J2812">
        <f>_xlfn.MAXIFS(TableRefills3[discountinuation_flag], TableRefills3[patient_id], A2812)</f>
        <v>0</v>
      </c>
      <c r="K2812" s="1">
        <f>_xlfn.MINIFS(C:C,A:A,TableRefills3[[#This Row],[patient_id]])</f>
        <v>45683</v>
      </c>
      <c r="L2812" s="1">
        <f>TableRefills3[[#This Row],[refill_date]]+TableRefills3[[#This Row],[quantity_days]]</f>
        <v>45711</v>
      </c>
    </row>
    <row r="2813" spans="1:12" x14ac:dyDescent="0.25">
      <c r="A2813" t="s">
        <v>632</v>
      </c>
      <c r="B2813" t="s">
        <v>4490</v>
      </c>
      <c r="C2813" s="1">
        <v>45714</v>
      </c>
      <c r="D2813" s="9">
        <f t="shared" si="86"/>
        <v>2</v>
      </c>
      <c r="E2813">
        <v>28</v>
      </c>
      <c r="F2813" s="1">
        <f t="shared" si="87"/>
        <v>45683</v>
      </c>
      <c r="G2813" s="1">
        <f>IF(TableRefills3[[#This Row],[prev_refill_days]]="","",TableRefills3[[#This Row],[prev_refill_days]]+TableRefills3[[#This Row],[quantity_days]])</f>
        <v>45711</v>
      </c>
      <c r="H2813">
        <f>IF(TableRefills3[[#This Row],[prev_refill_end]]="","",TableRefills3[[#This Row],[refill_date]]-TableRefills3[[#This Row],[prev_refill_end]])</f>
        <v>3</v>
      </c>
      <c r="I2813">
        <f>IF(TableRefills3[[#This Row],[gap_days]]="",0,IF(TableRefills3[[#This Row],[gap_days]]&gt;30,1,0))</f>
        <v>0</v>
      </c>
      <c r="J2813">
        <f>_xlfn.MAXIFS(TableRefills3[discountinuation_flag], TableRefills3[patient_id], A2813)</f>
        <v>0</v>
      </c>
      <c r="K2813" s="1">
        <f>_xlfn.MINIFS(C:C,A:A,TableRefills3[[#This Row],[patient_id]])</f>
        <v>45683</v>
      </c>
      <c r="L2813" s="1">
        <f>TableRefills3[[#This Row],[refill_date]]+TableRefills3[[#This Row],[quantity_days]]</f>
        <v>45742</v>
      </c>
    </row>
    <row r="2814" spans="1:12" x14ac:dyDescent="0.25">
      <c r="A2814" t="s">
        <v>632</v>
      </c>
      <c r="B2814" t="s">
        <v>4490</v>
      </c>
      <c r="C2814" s="1">
        <v>45745</v>
      </c>
      <c r="D2814" s="9">
        <f t="shared" si="86"/>
        <v>3</v>
      </c>
      <c r="E2814">
        <v>28</v>
      </c>
      <c r="F2814" s="1">
        <f t="shared" si="87"/>
        <v>45714</v>
      </c>
      <c r="G2814" s="1">
        <f>IF(TableRefills3[[#This Row],[prev_refill_days]]="","",TableRefills3[[#This Row],[prev_refill_days]]+TableRefills3[[#This Row],[quantity_days]])</f>
        <v>45742</v>
      </c>
      <c r="H2814">
        <f>IF(TableRefills3[[#This Row],[prev_refill_end]]="","",TableRefills3[[#This Row],[refill_date]]-TableRefills3[[#This Row],[prev_refill_end]])</f>
        <v>3</v>
      </c>
      <c r="I2814">
        <f>IF(TableRefills3[[#This Row],[gap_days]]="",0,IF(TableRefills3[[#This Row],[gap_days]]&gt;30,1,0))</f>
        <v>0</v>
      </c>
      <c r="J2814">
        <f>_xlfn.MAXIFS(TableRefills3[discountinuation_flag], TableRefills3[patient_id], A2814)</f>
        <v>0</v>
      </c>
      <c r="K2814" s="1">
        <f>_xlfn.MINIFS(C:C,A:A,TableRefills3[[#This Row],[patient_id]])</f>
        <v>45683</v>
      </c>
      <c r="L2814" s="1">
        <f>TableRefills3[[#This Row],[refill_date]]+TableRefills3[[#This Row],[quantity_days]]</f>
        <v>45773</v>
      </c>
    </row>
    <row r="2815" spans="1:12" x14ac:dyDescent="0.25">
      <c r="A2815" t="s">
        <v>633</v>
      </c>
      <c r="B2815" t="s">
        <v>4494</v>
      </c>
      <c r="C2815" s="1">
        <v>45718</v>
      </c>
      <c r="D2815" s="9">
        <f t="shared" si="86"/>
        <v>1</v>
      </c>
      <c r="E2815">
        <v>21</v>
      </c>
      <c r="F2815" s="1" t="str">
        <f t="shared" si="87"/>
        <v/>
      </c>
      <c r="G2815" s="1" t="str">
        <f>IF(TableRefills3[[#This Row],[prev_refill_days]]="","",TableRefills3[[#This Row],[prev_refill_days]]+TableRefills3[[#This Row],[quantity_days]])</f>
        <v/>
      </c>
      <c r="H2815" t="str">
        <f>IF(TableRefills3[[#This Row],[prev_refill_end]]="","",TableRefills3[[#This Row],[refill_date]]-TableRefills3[[#This Row],[prev_refill_end]])</f>
        <v/>
      </c>
      <c r="I2815">
        <f>IF(TableRefills3[[#This Row],[gap_days]]="",0,IF(TableRefills3[[#This Row],[gap_days]]&gt;30,1,0))</f>
        <v>0</v>
      </c>
      <c r="J2815">
        <f>_xlfn.MAXIFS(TableRefills3[discountinuation_flag], TableRefills3[patient_id], A2815)</f>
        <v>0</v>
      </c>
      <c r="K2815" s="1">
        <f>_xlfn.MINIFS(C:C,A:A,TableRefills3[[#This Row],[patient_id]])</f>
        <v>45718</v>
      </c>
      <c r="L2815" s="1">
        <f>TableRefills3[[#This Row],[refill_date]]+TableRefills3[[#This Row],[quantity_days]]</f>
        <v>45739</v>
      </c>
    </row>
    <row r="2816" spans="1:12" x14ac:dyDescent="0.25">
      <c r="A2816" t="s">
        <v>633</v>
      </c>
      <c r="B2816" t="s">
        <v>4494</v>
      </c>
      <c r="C2816" s="1">
        <v>45737</v>
      </c>
      <c r="D2816" s="9">
        <f t="shared" si="86"/>
        <v>2</v>
      </c>
      <c r="E2816">
        <v>21</v>
      </c>
      <c r="F2816" s="1">
        <f t="shared" si="87"/>
        <v>45718</v>
      </c>
      <c r="G2816" s="1">
        <f>IF(TableRefills3[[#This Row],[prev_refill_days]]="","",TableRefills3[[#This Row],[prev_refill_days]]+TableRefills3[[#This Row],[quantity_days]])</f>
        <v>45739</v>
      </c>
      <c r="H2816">
        <f>IF(TableRefills3[[#This Row],[prev_refill_end]]="","",TableRefills3[[#This Row],[refill_date]]-TableRefills3[[#This Row],[prev_refill_end]])</f>
        <v>-2</v>
      </c>
      <c r="I2816">
        <f>IF(TableRefills3[[#This Row],[gap_days]]="",0,IF(TableRefills3[[#This Row],[gap_days]]&gt;30,1,0))</f>
        <v>0</v>
      </c>
      <c r="J2816">
        <f>_xlfn.MAXIFS(TableRefills3[discountinuation_flag], TableRefills3[patient_id], A2816)</f>
        <v>0</v>
      </c>
      <c r="K2816" s="1">
        <f>_xlfn.MINIFS(C:C,A:A,TableRefills3[[#This Row],[patient_id]])</f>
        <v>45718</v>
      </c>
      <c r="L2816" s="1">
        <f>TableRefills3[[#This Row],[refill_date]]+TableRefills3[[#This Row],[quantity_days]]</f>
        <v>45758</v>
      </c>
    </row>
    <row r="2817" spans="1:12" x14ac:dyDescent="0.25">
      <c r="A2817" t="s">
        <v>633</v>
      </c>
      <c r="B2817" t="s">
        <v>4494</v>
      </c>
      <c r="C2817" s="1">
        <v>45755</v>
      </c>
      <c r="D2817" s="9">
        <f t="shared" si="86"/>
        <v>3</v>
      </c>
      <c r="E2817">
        <v>21</v>
      </c>
      <c r="F2817" s="1">
        <f t="shared" si="87"/>
        <v>45737</v>
      </c>
      <c r="G2817" s="1">
        <f>IF(TableRefills3[[#This Row],[prev_refill_days]]="","",TableRefills3[[#This Row],[prev_refill_days]]+TableRefills3[[#This Row],[quantity_days]])</f>
        <v>45758</v>
      </c>
      <c r="H2817">
        <f>IF(TableRefills3[[#This Row],[prev_refill_end]]="","",TableRefills3[[#This Row],[refill_date]]-TableRefills3[[#This Row],[prev_refill_end]])</f>
        <v>-3</v>
      </c>
      <c r="I2817">
        <f>IF(TableRefills3[[#This Row],[gap_days]]="",0,IF(TableRefills3[[#This Row],[gap_days]]&gt;30,1,0))</f>
        <v>0</v>
      </c>
      <c r="J2817">
        <f>_xlfn.MAXIFS(TableRefills3[discountinuation_flag], TableRefills3[patient_id], A2817)</f>
        <v>0</v>
      </c>
      <c r="K2817" s="1">
        <f>_xlfn.MINIFS(C:C,A:A,TableRefills3[[#This Row],[patient_id]])</f>
        <v>45718</v>
      </c>
      <c r="L2817" s="1">
        <f>TableRefills3[[#This Row],[refill_date]]+TableRefills3[[#This Row],[quantity_days]]</f>
        <v>45776</v>
      </c>
    </row>
    <row r="2818" spans="1:12" x14ac:dyDescent="0.25">
      <c r="A2818" t="s">
        <v>633</v>
      </c>
      <c r="B2818" t="s">
        <v>4494</v>
      </c>
      <c r="C2818" s="1">
        <v>45775</v>
      </c>
      <c r="D2818" s="9">
        <f t="shared" ref="D2818:D2881" si="88">IF(A2818=A2817, D2817+1, 1)</f>
        <v>4</v>
      </c>
      <c r="E2818">
        <v>21</v>
      </c>
      <c r="F2818" s="1">
        <f t="shared" ref="F2818:F2881" si="89">IF(A2817=A2818,C2817,"")</f>
        <v>45755</v>
      </c>
      <c r="G2818" s="1">
        <f>IF(TableRefills3[[#This Row],[prev_refill_days]]="","",TableRefills3[[#This Row],[prev_refill_days]]+TableRefills3[[#This Row],[quantity_days]])</f>
        <v>45776</v>
      </c>
      <c r="H2818">
        <f>IF(TableRefills3[[#This Row],[prev_refill_end]]="","",TableRefills3[[#This Row],[refill_date]]-TableRefills3[[#This Row],[prev_refill_end]])</f>
        <v>-1</v>
      </c>
      <c r="I2818">
        <f>IF(TableRefills3[[#This Row],[gap_days]]="",0,IF(TableRefills3[[#This Row],[gap_days]]&gt;30,1,0))</f>
        <v>0</v>
      </c>
      <c r="J2818">
        <f>_xlfn.MAXIFS(TableRefills3[discountinuation_flag], TableRefills3[patient_id], A2818)</f>
        <v>0</v>
      </c>
      <c r="K2818" s="1">
        <f>_xlfn.MINIFS(C:C,A:A,TableRefills3[[#This Row],[patient_id]])</f>
        <v>45718</v>
      </c>
      <c r="L2818" s="1">
        <f>TableRefills3[[#This Row],[refill_date]]+TableRefills3[[#This Row],[quantity_days]]</f>
        <v>45796</v>
      </c>
    </row>
    <row r="2819" spans="1:12" x14ac:dyDescent="0.25">
      <c r="A2819" t="s">
        <v>634</v>
      </c>
      <c r="B2819" t="s">
        <v>4499</v>
      </c>
      <c r="C2819" s="1">
        <v>45768</v>
      </c>
      <c r="D2819" s="9">
        <f t="shared" si="88"/>
        <v>1</v>
      </c>
      <c r="E2819">
        <v>21</v>
      </c>
      <c r="F2819" s="1" t="str">
        <f t="shared" si="89"/>
        <v/>
      </c>
      <c r="G2819" s="1" t="str">
        <f>IF(TableRefills3[[#This Row],[prev_refill_days]]="","",TableRefills3[[#This Row],[prev_refill_days]]+TableRefills3[[#This Row],[quantity_days]])</f>
        <v/>
      </c>
      <c r="H2819" t="str">
        <f>IF(TableRefills3[[#This Row],[prev_refill_end]]="","",TableRefills3[[#This Row],[refill_date]]-TableRefills3[[#This Row],[prev_refill_end]])</f>
        <v/>
      </c>
      <c r="I2819">
        <f>IF(TableRefills3[[#This Row],[gap_days]]="",0,IF(TableRefills3[[#This Row],[gap_days]]&gt;30,1,0))</f>
        <v>0</v>
      </c>
      <c r="J2819">
        <f>_xlfn.MAXIFS(TableRefills3[discountinuation_flag], TableRefills3[patient_id], A2819)</f>
        <v>0</v>
      </c>
      <c r="K2819" s="1">
        <f>_xlfn.MINIFS(C:C,A:A,TableRefills3[[#This Row],[patient_id]])</f>
        <v>45768</v>
      </c>
      <c r="L2819" s="1">
        <f>TableRefills3[[#This Row],[refill_date]]+TableRefills3[[#This Row],[quantity_days]]</f>
        <v>45789</v>
      </c>
    </row>
    <row r="2820" spans="1:12" x14ac:dyDescent="0.25">
      <c r="A2820" t="s">
        <v>634</v>
      </c>
      <c r="B2820" t="s">
        <v>4499</v>
      </c>
      <c r="C2820" s="1">
        <v>45791</v>
      </c>
      <c r="D2820" s="9">
        <f t="shared" si="88"/>
        <v>2</v>
      </c>
      <c r="E2820">
        <v>21</v>
      </c>
      <c r="F2820" s="1">
        <f t="shared" si="89"/>
        <v>45768</v>
      </c>
      <c r="G2820" s="1">
        <f>IF(TableRefills3[[#This Row],[prev_refill_days]]="","",TableRefills3[[#This Row],[prev_refill_days]]+TableRefills3[[#This Row],[quantity_days]])</f>
        <v>45789</v>
      </c>
      <c r="H2820">
        <f>IF(TableRefills3[[#This Row],[prev_refill_end]]="","",TableRefills3[[#This Row],[refill_date]]-TableRefills3[[#This Row],[prev_refill_end]])</f>
        <v>2</v>
      </c>
      <c r="I2820">
        <f>IF(TableRefills3[[#This Row],[gap_days]]="",0,IF(TableRefills3[[#This Row],[gap_days]]&gt;30,1,0))</f>
        <v>0</v>
      </c>
      <c r="J2820">
        <f>_xlfn.MAXIFS(TableRefills3[discountinuation_flag], TableRefills3[patient_id], A2820)</f>
        <v>0</v>
      </c>
      <c r="K2820" s="1">
        <f>_xlfn.MINIFS(C:C,A:A,TableRefills3[[#This Row],[patient_id]])</f>
        <v>45768</v>
      </c>
      <c r="L2820" s="1">
        <f>TableRefills3[[#This Row],[refill_date]]+TableRefills3[[#This Row],[quantity_days]]</f>
        <v>45812</v>
      </c>
    </row>
    <row r="2821" spans="1:12" x14ac:dyDescent="0.25">
      <c r="A2821" t="s">
        <v>634</v>
      </c>
      <c r="B2821" t="s">
        <v>4499</v>
      </c>
      <c r="C2821" s="1">
        <v>45814</v>
      </c>
      <c r="D2821" s="9">
        <f t="shared" si="88"/>
        <v>3</v>
      </c>
      <c r="E2821">
        <v>21</v>
      </c>
      <c r="F2821" s="1">
        <f t="shared" si="89"/>
        <v>45791</v>
      </c>
      <c r="G2821" s="1">
        <f>IF(TableRefills3[[#This Row],[prev_refill_days]]="","",TableRefills3[[#This Row],[prev_refill_days]]+TableRefills3[[#This Row],[quantity_days]])</f>
        <v>45812</v>
      </c>
      <c r="H2821">
        <f>IF(TableRefills3[[#This Row],[prev_refill_end]]="","",TableRefills3[[#This Row],[refill_date]]-TableRefills3[[#This Row],[prev_refill_end]])</f>
        <v>2</v>
      </c>
      <c r="I2821">
        <f>IF(TableRefills3[[#This Row],[gap_days]]="",0,IF(TableRefills3[[#This Row],[gap_days]]&gt;30,1,0))</f>
        <v>0</v>
      </c>
      <c r="J2821">
        <f>_xlfn.MAXIFS(TableRefills3[discountinuation_flag], TableRefills3[patient_id], A2821)</f>
        <v>0</v>
      </c>
      <c r="K2821" s="1">
        <f>_xlfn.MINIFS(C:C,A:A,TableRefills3[[#This Row],[patient_id]])</f>
        <v>45768</v>
      </c>
      <c r="L2821" s="1">
        <f>TableRefills3[[#This Row],[refill_date]]+TableRefills3[[#This Row],[quantity_days]]</f>
        <v>45835</v>
      </c>
    </row>
    <row r="2822" spans="1:12" x14ac:dyDescent="0.25">
      <c r="A2822" t="s">
        <v>634</v>
      </c>
      <c r="B2822" t="s">
        <v>4499</v>
      </c>
      <c r="C2822" s="1">
        <v>45832</v>
      </c>
      <c r="D2822" s="9">
        <f t="shared" si="88"/>
        <v>4</v>
      </c>
      <c r="E2822">
        <v>21</v>
      </c>
      <c r="F2822" s="1">
        <f t="shared" si="89"/>
        <v>45814</v>
      </c>
      <c r="G2822" s="1">
        <f>IF(TableRefills3[[#This Row],[prev_refill_days]]="","",TableRefills3[[#This Row],[prev_refill_days]]+TableRefills3[[#This Row],[quantity_days]])</f>
        <v>45835</v>
      </c>
      <c r="H2822">
        <f>IF(TableRefills3[[#This Row],[prev_refill_end]]="","",TableRefills3[[#This Row],[refill_date]]-TableRefills3[[#This Row],[prev_refill_end]])</f>
        <v>-3</v>
      </c>
      <c r="I2822">
        <f>IF(TableRefills3[[#This Row],[gap_days]]="",0,IF(TableRefills3[[#This Row],[gap_days]]&gt;30,1,0))</f>
        <v>0</v>
      </c>
      <c r="J2822">
        <f>_xlfn.MAXIFS(TableRefills3[discountinuation_flag], TableRefills3[patient_id], A2822)</f>
        <v>0</v>
      </c>
      <c r="K2822" s="1">
        <f>_xlfn.MINIFS(C:C,A:A,TableRefills3[[#This Row],[patient_id]])</f>
        <v>45768</v>
      </c>
      <c r="L2822" s="1">
        <f>TableRefills3[[#This Row],[refill_date]]+TableRefills3[[#This Row],[quantity_days]]</f>
        <v>45853</v>
      </c>
    </row>
    <row r="2823" spans="1:12" x14ac:dyDescent="0.25">
      <c r="A2823" t="s">
        <v>634</v>
      </c>
      <c r="B2823" t="s">
        <v>4499</v>
      </c>
      <c r="C2823" s="1">
        <v>45854</v>
      </c>
      <c r="D2823" s="9">
        <f t="shared" si="88"/>
        <v>5</v>
      </c>
      <c r="E2823">
        <v>21</v>
      </c>
      <c r="F2823" s="1">
        <f t="shared" si="89"/>
        <v>45832</v>
      </c>
      <c r="G2823" s="1">
        <f>IF(TableRefills3[[#This Row],[prev_refill_days]]="","",TableRefills3[[#This Row],[prev_refill_days]]+TableRefills3[[#This Row],[quantity_days]])</f>
        <v>45853</v>
      </c>
      <c r="H2823">
        <f>IF(TableRefills3[[#This Row],[prev_refill_end]]="","",TableRefills3[[#This Row],[refill_date]]-TableRefills3[[#This Row],[prev_refill_end]])</f>
        <v>1</v>
      </c>
      <c r="I2823">
        <f>IF(TableRefills3[[#This Row],[gap_days]]="",0,IF(TableRefills3[[#This Row],[gap_days]]&gt;30,1,0))</f>
        <v>0</v>
      </c>
      <c r="J2823">
        <f>_xlfn.MAXIFS(TableRefills3[discountinuation_flag], TableRefills3[patient_id], A2823)</f>
        <v>0</v>
      </c>
      <c r="K2823" s="1">
        <f>_xlfn.MINIFS(C:C,A:A,TableRefills3[[#This Row],[patient_id]])</f>
        <v>45768</v>
      </c>
      <c r="L2823" s="1">
        <f>TableRefills3[[#This Row],[refill_date]]+TableRefills3[[#This Row],[quantity_days]]</f>
        <v>45875</v>
      </c>
    </row>
    <row r="2824" spans="1:12" x14ac:dyDescent="0.25">
      <c r="A2824" t="s">
        <v>634</v>
      </c>
      <c r="B2824" t="s">
        <v>4499</v>
      </c>
      <c r="C2824" s="1">
        <v>45875</v>
      </c>
      <c r="D2824" s="9">
        <f t="shared" si="88"/>
        <v>6</v>
      </c>
      <c r="E2824">
        <v>21</v>
      </c>
      <c r="F2824" s="1">
        <f t="shared" si="89"/>
        <v>45854</v>
      </c>
      <c r="G2824" s="1">
        <f>IF(TableRefills3[[#This Row],[prev_refill_days]]="","",TableRefills3[[#This Row],[prev_refill_days]]+TableRefills3[[#This Row],[quantity_days]])</f>
        <v>45875</v>
      </c>
      <c r="H2824">
        <f>IF(TableRefills3[[#This Row],[prev_refill_end]]="","",TableRefills3[[#This Row],[refill_date]]-TableRefills3[[#This Row],[prev_refill_end]])</f>
        <v>0</v>
      </c>
      <c r="I2824">
        <f>IF(TableRefills3[[#This Row],[gap_days]]="",0,IF(TableRefills3[[#This Row],[gap_days]]&gt;30,1,0))</f>
        <v>0</v>
      </c>
      <c r="J2824">
        <f>_xlfn.MAXIFS(TableRefills3[discountinuation_flag], TableRefills3[patient_id], A2824)</f>
        <v>0</v>
      </c>
      <c r="K2824" s="1">
        <f>_xlfn.MINIFS(C:C,A:A,TableRefills3[[#This Row],[patient_id]])</f>
        <v>45768</v>
      </c>
      <c r="L2824" s="1">
        <f>TableRefills3[[#This Row],[refill_date]]+TableRefills3[[#This Row],[quantity_days]]</f>
        <v>45896</v>
      </c>
    </row>
    <row r="2825" spans="1:12" x14ac:dyDescent="0.25">
      <c r="A2825" t="s">
        <v>635</v>
      </c>
      <c r="B2825" t="s">
        <v>4506</v>
      </c>
      <c r="C2825" s="1">
        <v>45708</v>
      </c>
      <c r="D2825" s="9">
        <f t="shared" si="88"/>
        <v>1</v>
      </c>
      <c r="E2825">
        <v>21</v>
      </c>
      <c r="F2825" s="1" t="str">
        <f t="shared" si="89"/>
        <v/>
      </c>
      <c r="G2825" s="1" t="str">
        <f>IF(TableRefills3[[#This Row],[prev_refill_days]]="","",TableRefills3[[#This Row],[prev_refill_days]]+TableRefills3[[#This Row],[quantity_days]])</f>
        <v/>
      </c>
      <c r="H2825" t="str">
        <f>IF(TableRefills3[[#This Row],[prev_refill_end]]="","",TableRefills3[[#This Row],[refill_date]]-TableRefills3[[#This Row],[prev_refill_end]])</f>
        <v/>
      </c>
      <c r="I2825">
        <f>IF(TableRefills3[[#This Row],[gap_days]]="",0,IF(TableRefills3[[#This Row],[gap_days]]&gt;30,1,0))</f>
        <v>0</v>
      </c>
      <c r="J2825">
        <f>_xlfn.MAXIFS(TableRefills3[discountinuation_flag], TableRefills3[patient_id], A2825)</f>
        <v>0</v>
      </c>
      <c r="K2825" s="1">
        <f>_xlfn.MINIFS(C:C,A:A,TableRefills3[[#This Row],[patient_id]])</f>
        <v>45708</v>
      </c>
      <c r="L2825" s="1">
        <f>TableRefills3[[#This Row],[refill_date]]+TableRefills3[[#This Row],[quantity_days]]</f>
        <v>45729</v>
      </c>
    </row>
    <row r="2826" spans="1:12" x14ac:dyDescent="0.25">
      <c r="A2826" t="s">
        <v>635</v>
      </c>
      <c r="B2826" t="s">
        <v>4506</v>
      </c>
      <c r="C2826" s="1">
        <v>45728</v>
      </c>
      <c r="D2826" s="9">
        <f t="shared" si="88"/>
        <v>2</v>
      </c>
      <c r="E2826">
        <v>21</v>
      </c>
      <c r="F2826" s="1">
        <f t="shared" si="89"/>
        <v>45708</v>
      </c>
      <c r="G2826" s="1">
        <f>IF(TableRefills3[[#This Row],[prev_refill_days]]="","",TableRefills3[[#This Row],[prev_refill_days]]+TableRefills3[[#This Row],[quantity_days]])</f>
        <v>45729</v>
      </c>
      <c r="H2826">
        <f>IF(TableRefills3[[#This Row],[prev_refill_end]]="","",TableRefills3[[#This Row],[refill_date]]-TableRefills3[[#This Row],[prev_refill_end]])</f>
        <v>-1</v>
      </c>
      <c r="I2826">
        <f>IF(TableRefills3[[#This Row],[gap_days]]="",0,IF(TableRefills3[[#This Row],[gap_days]]&gt;30,1,0))</f>
        <v>0</v>
      </c>
      <c r="J2826">
        <f>_xlfn.MAXIFS(TableRefills3[discountinuation_flag], TableRefills3[patient_id], A2826)</f>
        <v>0</v>
      </c>
      <c r="K2826" s="1">
        <f>_xlfn.MINIFS(C:C,A:A,TableRefills3[[#This Row],[patient_id]])</f>
        <v>45708</v>
      </c>
      <c r="L2826" s="1">
        <f>TableRefills3[[#This Row],[refill_date]]+TableRefills3[[#This Row],[quantity_days]]</f>
        <v>45749</v>
      </c>
    </row>
    <row r="2827" spans="1:12" x14ac:dyDescent="0.25">
      <c r="A2827" t="s">
        <v>635</v>
      </c>
      <c r="B2827" t="s">
        <v>4506</v>
      </c>
      <c r="C2827" s="1">
        <v>45752</v>
      </c>
      <c r="D2827" s="9">
        <f t="shared" si="88"/>
        <v>3</v>
      </c>
      <c r="E2827">
        <v>21</v>
      </c>
      <c r="F2827" s="1">
        <f t="shared" si="89"/>
        <v>45728</v>
      </c>
      <c r="G2827" s="1">
        <f>IF(TableRefills3[[#This Row],[prev_refill_days]]="","",TableRefills3[[#This Row],[prev_refill_days]]+TableRefills3[[#This Row],[quantity_days]])</f>
        <v>45749</v>
      </c>
      <c r="H2827">
        <f>IF(TableRefills3[[#This Row],[prev_refill_end]]="","",TableRefills3[[#This Row],[refill_date]]-TableRefills3[[#This Row],[prev_refill_end]])</f>
        <v>3</v>
      </c>
      <c r="I2827">
        <f>IF(TableRefills3[[#This Row],[gap_days]]="",0,IF(TableRefills3[[#This Row],[gap_days]]&gt;30,1,0))</f>
        <v>0</v>
      </c>
      <c r="J2827">
        <f>_xlfn.MAXIFS(TableRefills3[discountinuation_flag], TableRefills3[patient_id], A2827)</f>
        <v>0</v>
      </c>
      <c r="K2827" s="1">
        <f>_xlfn.MINIFS(C:C,A:A,TableRefills3[[#This Row],[patient_id]])</f>
        <v>45708</v>
      </c>
      <c r="L2827" s="1">
        <f>TableRefills3[[#This Row],[refill_date]]+TableRefills3[[#This Row],[quantity_days]]</f>
        <v>45773</v>
      </c>
    </row>
    <row r="2828" spans="1:12" x14ac:dyDescent="0.25">
      <c r="A2828" t="s">
        <v>635</v>
      </c>
      <c r="B2828" t="s">
        <v>4506</v>
      </c>
      <c r="C2828" s="1">
        <v>45774</v>
      </c>
      <c r="D2828" s="9">
        <f t="shared" si="88"/>
        <v>4</v>
      </c>
      <c r="E2828">
        <v>21</v>
      </c>
      <c r="F2828" s="1">
        <f t="shared" si="89"/>
        <v>45752</v>
      </c>
      <c r="G2828" s="1">
        <f>IF(TableRefills3[[#This Row],[prev_refill_days]]="","",TableRefills3[[#This Row],[prev_refill_days]]+TableRefills3[[#This Row],[quantity_days]])</f>
        <v>45773</v>
      </c>
      <c r="H2828">
        <f>IF(TableRefills3[[#This Row],[prev_refill_end]]="","",TableRefills3[[#This Row],[refill_date]]-TableRefills3[[#This Row],[prev_refill_end]])</f>
        <v>1</v>
      </c>
      <c r="I2828">
        <f>IF(TableRefills3[[#This Row],[gap_days]]="",0,IF(TableRefills3[[#This Row],[gap_days]]&gt;30,1,0))</f>
        <v>0</v>
      </c>
      <c r="J2828">
        <f>_xlfn.MAXIFS(TableRefills3[discountinuation_flag], TableRefills3[patient_id], A2828)</f>
        <v>0</v>
      </c>
      <c r="K2828" s="1">
        <f>_xlfn.MINIFS(C:C,A:A,TableRefills3[[#This Row],[patient_id]])</f>
        <v>45708</v>
      </c>
      <c r="L2828" s="1">
        <f>TableRefills3[[#This Row],[refill_date]]+TableRefills3[[#This Row],[quantity_days]]</f>
        <v>45795</v>
      </c>
    </row>
    <row r="2829" spans="1:12" x14ac:dyDescent="0.25">
      <c r="A2829" t="s">
        <v>635</v>
      </c>
      <c r="B2829" t="s">
        <v>4506</v>
      </c>
      <c r="C2829" s="1">
        <v>45794</v>
      </c>
      <c r="D2829" s="9">
        <f t="shared" si="88"/>
        <v>5</v>
      </c>
      <c r="E2829">
        <v>21</v>
      </c>
      <c r="F2829" s="1">
        <f t="shared" si="89"/>
        <v>45774</v>
      </c>
      <c r="G2829" s="1">
        <f>IF(TableRefills3[[#This Row],[prev_refill_days]]="","",TableRefills3[[#This Row],[prev_refill_days]]+TableRefills3[[#This Row],[quantity_days]])</f>
        <v>45795</v>
      </c>
      <c r="H2829">
        <f>IF(TableRefills3[[#This Row],[prev_refill_end]]="","",TableRefills3[[#This Row],[refill_date]]-TableRefills3[[#This Row],[prev_refill_end]])</f>
        <v>-1</v>
      </c>
      <c r="I2829">
        <f>IF(TableRefills3[[#This Row],[gap_days]]="",0,IF(TableRefills3[[#This Row],[gap_days]]&gt;30,1,0))</f>
        <v>0</v>
      </c>
      <c r="J2829">
        <f>_xlfn.MAXIFS(TableRefills3[discountinuation_flag], TableRefills3[patient_id], A2829)</f>
        <v>0</v>
      </c>
      <c r="K2829" s="1">
        <f>_xlfn.MINIFS(C:C,A:A,TableRefills3[[#This Row],[patient_id]])</f>
        <v>45708</v>
      </c>
      <c r="L2829" s="1">
        <f>TableRefills3[[#This Row],[refill_date]]+TableRefills3[[#This Row],[quantity_days]]</f>
        <v>45815</v>
      </c>
    </row>
    <row r="2830" spans="1:12" x14ac:dyDescent="0.25">
      <c r="A2830" t="s">
        <v>635</v>
      </c>
      <c r="B2830" t="s">
        <v>4506</v>
      </c>
      <c r="C2830" s="1">
        <v>45812</v>
      </c>
      <c r="D2830" s="9">
        <f t="shared" si="88"/>
        <v>6</v>
      </c>
      <c r="E2830">
        <v>21</v>
      </c>
      <c r="F2830" s="1">
        <f t="shared" si="89"/>
        <v>45794</v>
      </c>
      <c r="G2830" s="1">
        <f>IF(TableRefills3[[#This Row],[prev_refill_days]]="","",TableRefills3[[#This Row],[prev_refill_days]]+TableRefills3[[#This Row],[quantity_days]])</f>
        <v>45815</v>
      </c>
      <c r="H2830">
        <f>IF(TableRefills3[[#This Row],[prev_refill_end]]="","",TableRefills3[[#This Row],[refill_date]]-TableRefills3[[#This Row],[prev_refill_end]])</f>
        <v>-3</v>
      </c>
      <c r="I2830">
        <f>IF(TableRefills3[[#This Row],[gap_days]]="",0,IF(TableRefills3[[#This Row],[gap_days]]&gt;30,1,0))</f>
        <v>0</v>
      </c>
      <c r="J2830">
        <f>_xlfn.MAXIFS(TableRefills3[discountinuation_flag], TableRefills3[patient_id], A2830)</f>
        <v>0</v>
      </c>
      <c r="K2830" s="1">
        <f>_xlfn.MINIFS(C:C,A:A,TableRefills3[[#This Row],[patient_id]])</f>
        <v>45708</v>
      </c>
      <c r="L2830" s="1">
        <f>TableRefills3[[#This Row],[refill_date]]+TableRefills3[[#This Row],[quantity_days]]</f>
        <v>45833</v>
      </c>
    </row>
    <row r="2831" spans="1:12" x14ac:dyDescent="0.25">
      <c r="A2831" t="s">
        <v>636</v>
      </c>
      <c r="B2831" t="s">
        <v>4513</v>
      </c>
      <c r="C2831" s="1">
        <v>45696</v>
      </c>
      <c r="D2831" s="9">
        <f t="shared" si="88"/>
        <v>1</v>
      </c>
      <c r="E2831">
        <v>28</v>
      </c>
      <c r="F2831" s="1" t="str">
        <f t="shared" si="89"/>
        <v/>
      </c>
      <c r="G2831" s="1" t="str">
        <f>IF(TableRefills3[[#This Row],[prev_refill_days]]="","",TableRefills3[[#This Row],[prev_refill_days]]+TableRefills3[[#This Row],[quantity_days]])</f>
        <v/>
      </c>
      <c r="H2831" t="str">
        <f>IF(TableRefills3[[#This Row],[prev_refill_end]]="","",TableRefills3[[#This Row],[refill_date]]-TableRefills3[[#This Row],[prev_refill_end]])</f>
        <v/>
      </c>
      <c r="I2831">
        <f>IF(TableRefills3[[#This Row],[gap_days]]="",0,IF(TableRefills3[[#This Row],[gap_days]]&gt;30,1,0))</f>
        <v>0</v>
      </c>
      <c r="J2831">
        <f>_xlfn.MAXIFS(TableRefills3[discountinuation_flag], TableRefills3[patient_id], A2831)</f>
        <v>0</v>
      </c>
      <c r="K2831" s="1">
        <f>_xlfn.MINIFS(C:C,A:A,TableRefills3[[#This Row],[patient_id]])</f>
        <v>45696</v>
      </c>
      <c r="L2831" s="1">
        <f>TableRefills3[[#This Row],[refill_date]]+TableRefills3[[#This Row],[quantity_days]]</f>
        <v>45724</v>
      </c>
    </row>
    <row r="2832" spans="1:12" x14ac:dyDescent="0.25">
      <c r="A2832" t="s">
        <v>636</v>
      </c>
      <c r="B2832" t="s">
        <v>4513</v>
      </c>
      <c r="C2832" s="1">
        <v>45721</v>
      </c>
      <c r="D2832" s="9">
        <f t="shared" si="88"/>
        <v>2</v>
      </c>
      <c r="E2832">
        <v>28</v>
      </c>
      <c r="F2832" s="1">
        <f t="shared" si="89"/>
        <v>45696</v>
      </c>
      <c r="G2832" s="1">
        <f>IF(TableRefills3[[#This Row],[prev_refill_days]]="","",TableRefills3[[#This Row],[prev_refill_days]]+TableRefills3[[#This Row],[quantity_days]])</f>
        <v>45724</v>
      </c>
      <c r="H2832">
        <f>IF(TableRefills3[[#This Row],[prev_refill_end]]="","",TableRefills3[[#This Row],[refill_date]]-TableRefills3[[#This Row],[prev_refill_end]])</f>
        <v>-3</v>
      </c>
      <c r="I2832">
        <f>IF(TableRefills3[[#This Row],[gap_days]]="",0,IF(TableRefills3[[#This Row],[gap_days]]&gt;30,1,0))</f>
        <v>0</v>
      </c>
      <c r="J2832">
        <f>_xlfn.MAXIFS(TableRefills3[discountinuation_flag], TableRefills3[patient_id], A2832)</f>
        <v>0</v>
      </c>
      <c r="K2832" s="1">
        <f>_xlfn.MINIFS(C:C,A:A,TableRefills3[[#This Row],[patient_id]])</f>
        <v>45696</v>
      </c>
      <c r="L2832" s="1">
        <f>TableRefills3[[#This Row],[refill_date]]+TableRefills3[[#This Row],[quantity_days]]</f>
        <v>45749</v>
      </c>
    </row>
    <row r="2833" spans="1:12" x14ac:dyDescent="0.25">
      <c r="A2833" t="s">
        <v>636</v>
      </c>
      <c r="B2833" t="s">
        <v>4513</v>
      </c>
      <c r="C2833" s="1">
        <v>45747</v>
      </c>
      <c r="D2833" s="9">
        <f t="shared" si="88"/>
        <v>3</v>
      </c>
      <c r="E2833">
        <v>28</v>
      </c>
      <c r="F2833" s="1">
        <f t="shared" si="89"/>
        <v>45721</v>
      </c>
      <c r="G2833" s="1">
        <f>IF(TableRefills3[[#This Row],[prev_refill_days]]="","",TableRefills3[[#This Row],[prev_refill_days]]+TableRefills3[[#This Row],[quantity_days]])</f>
        <v>45749</v>
      </c>
      <c r="H2833">
        <f>IF(TableRefills3[[#This Row],[prev_refill_end]]="","",TableRefills3[[#This Row],[refill_date]]-TableRefills3[[#This Row],[prev_refill_end]])</f>
        <v>-2</v>
      </c>
      <c r="I2833">
        <f>IF(TableRefills3[[#This Row],[gap_days]]="",0,IF(TableRefills3[[#This Row],[gap_days]]&gt;30,1,0))</f>
        <v>0</v>
      </c>
      <c r="J2833">
        <f>_xlfn.MAXIFS(TableRefills3[discountinuation_flag], TableRefills3[patient_id], A2833)</f>
        <v>0</v>
      </c>
      <c r="K2833" s="1">
        <f>_xlfn.MINIFS(C:C,A:A,TableRefills3[[#This Row],[patient_id]])</f>
        <v>45696</v>
      </c>
      <c r="L2833" s="1">
        <f>TableRefills3[[#This Row],[refill_date]]+TableRefills3[[#This Row],[quantity_days]]</f>
        <v>45775</v>
      </c>
    </row>
    <row r="2834" spans="1:12" x14ac:dyDescent="0.25">
      <c r="A2834" t="s">
        <v>636</v>
      </c>
      <c r="B2834" t="s">
        <v>4513</v>
      </c>
      <c r="C2834" s="1">
        <v>45773</v>
      </c>
      <c r="D2834" s="9">
        <f t="shared" si="88"/>
        <v>4</v>
      </c>
      <c r="E2834">
        <v>28</v>
      </c>
      <c r="F2834" s="1">
        <f t="shared" si="89"/>
        <v>45747</v>
      </c>
      <c r="G2834" s="1">
        <f>IF(TableRefills3[[#This Row],[prev_refill_days]]="","",TableRefills3[[#This Row],[prev_refill_days]]+TableRefills3[[#This Row],[quantity_days]])</f>
        <v>45775</v>
      </c>
      <c r="H2834">
        <f>IF(TableRefills3[[#This Row],[prev_refill_end]]="","",TableRefills3[[#This Row],[refill_date]]-TableRefills3[[#This Row],[prev_refill_end]])</f>
        <v>-2</v>
      </c>
      <c r="I2834">
        <f>IF(TableRefills3[[#This Row],[gap_days]]="",0,IF(TableRefills3[[#This Row],[gap_days]]&gt;30,1,0))</f>
        <v>0</v>
      </c>
      <c r="J2834">
        <f>_xlfn.MAXIFS(TableRefills3[discountinuation_flag], TableRefills3[patient_id], A2834)</f>
        <v>0</v>
      </c>
      <c r="K2834" s="1">
        <f>_xlfn.MINIFS(C:C,A:A,TableRefills3[[#This Row],[patient_id]])</f>
        <v>45696</v>
      </c>
      <c r="L2834" s="1">
        <f>TableRefills3[[#This Row],[refill_date]]+TableRefills3[[#This Row],[quantity_days]]</f>
        <v>45801</v>
      </c>
    </row>
    <row r="2835" spans="1:12" x14ac:dyDescent="0.25">
      <c r="A2835" t="s">
        <v>636</v>
      </c>
      <c r="B2835" t="s">
        <v>4513</v>
      </c>
      <c r="C2835" s="1">
        <v>45803</v>
      </c>
      <c r="D2835" s="9">
        <f t="shared" si="88"/>
        <v>5</v>
      </c>
      <c r="E2835">
        <v>28</v>
      </c>
      <c r="F2835" s="1">
        <f t="shared" si="89"/>
        <v>45773</v>
      </c>
      <c r="G2835" s="1">
        <f>IF(TableRefills3[[#This Row],[prev_refill_days]]="","",TableRefills3[[#This Row],[prev_refill_days]]+TableRefills3[[#This Row],[quantity_days]])</f>
        <v>45801</v>
      </c>
      <c r="H2835">
        <f>IF(TableRefills3[[#This Row],[prev_refill_end]]="","",TableRefills3[[#This Row],[refill_date]]-TableRefills3[[#This Row],[prev_refill_end]])</f>
        <v>2</v>
      </c>
      <c r="I2835">
        <f>IF(TableRefills3[[#This Row],[gap_days]]="",0,IF(TableRefills3[[#This Row],[gap_days]]&gt;30,1,0))</f>
        <v>0</v>
      </c>
      <c r="J2835">
        <f>_xlfn.MAXIFS(TableRefills3[discountinuation_flag], TableRefills3[patient_id], A2835)</f>
        <v>0</v>
      </c>
      <c r="K2835" s="1">
        <f>_xlfn.MINIFS(C:C,A:A,TableRefills3[[#This Row],[patient_id]])</f>
        <v>45696</v>
      </c>
      <c r="L2835" s="1">
        <f>TableRefills3[[#This Row],[refill_date]]+TableRefills3[[#This Row],[quantity_days]]</f>
        <v>45831</v>
      </c>
    </row>
    <row r="2836" spans="1:12" x14ac:dyDescent="0.25">
      <c r="A2836" t="s">
        <v>636</v>
      </c>
      <c r="B2836" t="s">
        <v>4513</v>
      </c>
      <c r="C2836" s="1">
        <v>45828</v>
      </c>
      <c r="D2836" s="9">
        <f t="shared" si="88"/>
        <v>6</v>
      </c>
      <c r="E2836">
        <v>28</v>
      </c>
      <c r="F2836" s="1">
        <f t="shared" si="89"/>
        <v>45803</v>
      </c>
      <c r="G2836" s="1">
        <f>IF(TableRefills3[[#This Row],[prev_refill_days]]="","",TableRefills3[[#This Row],[prev_refill_days]]+TableRefills3[[#This Row],[quantity_days]])</f>
        <v>45831</v>
      </c>
      <c r="H2836">
        <f>IF(TableRefills3[[#This Row],[prev_refill_end]]="","",TableRefills3[[#This Row],[refill_date]]-TableRefills3[[#This Row],[prev_refill_end]])</f>
        <v>-3</v>
      </c>
      <c r="I2836">
        <f>IF(TableRefills3[[#This Row],[gap_days]]="",0,IF(TableRefills3[[#This Row],[gap_days]]&gt;30,1,0))</f>
        <v>0</v>
      </c>
      <c r="J2836">
        <f>_xlfn.MAXIFS(TableRefills3[discountinuation_flag], TableRefills3[patient_id], A2836)</f>
        <v>0</v>
      </c>
      <c r="K2836" s="1">
        <f>_xlfn.MINIFS(C:C,A:A,TableRefills3[[#This Row],[patient_id]])</f>
        <v>45696</v>
      </c>
      <c r="L2836" s="1">
        <f>TableRefills3[[#This Row],[refill_date]]+TableRefills3[[#This Row],[quantity_days]]</f>
        <v>45856</v>
      </c>
    </row>
    <row r="2837" spans="1:12" x14ac:dyDescent="0.25">
      <c r="A2837" t="s">
        <v>637</v>
      </c>
      <c r="B2837" t="s">
        <v>4520</v>
      </c>
      <c r="C2837" s="1">
        <v>45660</v>
      </c>
      <c r="D2837" s="9">
        <f t="shared" si="88"/>
        <v>1</v>
      </c>
      <c r="E2837">
        <v>21</v>
      </c>
      <c r="F2837" s="1" t="str">
        <f t="shared" si="89"/>
        <v/>
      </c>
      <c r="G2837" s="1" t="str">
        <f>IF(TableRefills3[[#This Row],[prev_refill_days]]="","",TableRefills3[[#This Row],[prev_refill_days]]+TableRefills3[[#This Row],[quantity_days]])</f>
        <v/>
      </c>
      <c r="H2837" t="str">
        <f>IF(TableRefills3[[#This Row],[prev_refill_end]]="","",TableRefills3[[#This Row],[refill_date]]-TableRefills3[[#This Row],[prev_refill_end]])</f>
        <v/>
      </c>
      <c r="I2837">
        <f>IF(TableRefills3[[#This Row],[gap_days]]="",0,IF(TableRefills3[[#This Row],[gap_days]]&gt;30,1,0))</f>
        <v>0</v>
      </c>
      <c r="J2837">
        <f>_xlfn.MAXIFS(TableRefills3[discountinuation_flag], TableRefills3[patient_id], A2837)</f>
        <v>0</v>
      </c>
      <c r="K2837" s="1">
        <f>_xlfn.MINIFS(C:C,A:A,TableRefills3[[#This Row],[patient_id]])</f>
        <v>45660</v>
      </c>
      <c r="L2837" s="1">
        <f>TableRefills3[[#This Row],[refill_date]]+TableRefills3[[#This Row],[quantity_days]]</f>
        <v>45681</v>
      </c>
    </row>
    <row r="2838" spans="1:12" x14ac:dyDescent="0.25">
      <c r="A2838" t="s">
        <v>637</v>
      </c>
      <c r="B2838" t="s">
        <v>4520</v>
      </c>
      <c r="C2838" s="1">
        <v>45683</v>
      </c>
      <c r="D2838" s="9">
        <f t="shared" si="88"/>
        <v>2</v>
      </c>
      <c r="E2838">
        <v>21</v>
      </c>
      <c r="F2838" s="1">
        <f t="shared" si="89"/>
        <v>45660</v>
      </c>
      <c r="G2838" s="1">
        <f>IF(TableRefills3[[#This Row],[prev_refill_days]]="","",TableRefills3[[#This Row],[prev_refill_days]]+TableRefills3[[#This Row],[quantity_days]])</f>
        <v>45681</v>
      </c>
      <c r="H2838">
        <f>IF(TableRefills3[[#This Row],[prev_refill_end]]="","",TableRefills3[[#This Row],[refill_date]]-TableRefills3[[#This Row],[prev_refill_end]])</f>
        <v>2</v>
      </c>
      <c r="I2838">
        <f>IF(TableRefills3[[#This Row],[gap_days]]="",0,IF(TableRefills3[[#This Row],[gap_days]]&gt;30,1,0))</f>
        <v>0</v>
      </c>
      <c r="J2838">
        <f>_xlfn.MAXIFS(TableRefills3[discountinuation_flag], TableRefills3[patient_id], A2838)</f>
        <v>0</v>
      </c>
      <c r="K2838" s="1">
        <f>_xlfn.MINIFS(C:C,A:A,TableRefills3[[#This Row],[patient_id]])</f>
        <v>45660</v>
      </c>
      <c r="L2838" s="1">
        <f>TableRefills3[[#This Row],[refill_date]]+TableRefills3[[#This Row],[quantity_days]]</f>
        <v>45704</v>
      </c>
    </row>
    <row r="2839" spans="1:12" x14ac:dyDescent="0.25">
      <c r="A2839" t="s">
        <v>637</v>
      </c>
      <c r="B2839" t="s">
        <v>4520</v>
      </c>
      <c r="C2839" s="1">
        <v>45706</v>
      </c>
      <c r="D2839" s="9">
        <f t="shared" si="88"/>
        <v>3</v>
      </c>
      <c r="E2839">
        <v>21</v>
      </c>
      <c r="F2839" s="1">
        <f t="shared" si="89"/>
        <v>45683</v>
      </c>
      <c r="G2839" s="1">
        <f>IF(TableRefills3[[#This Row],[prev_refill_days]]="","",TableRefills3[[#This Row],[prev_refill_days]]+TableRefills3[[#This Row],[quantity_days]])</f>
        <v>45704</v>
      </c>
      <c r="H2839">
        <f>IF(TableRefills3[[#This Row],[prev_refill_end]]="","",TableRefills3[[#This Row],[refill_date]]-TableRefills3[[#This Row],[prev_refill_end]])</f>
        <v>2</v>
      </c>
      <c r="I2839">
        <f>IF(TableRefills3[[#This Row],[gap_days]]="",0,IF(TableRefills3[[#This Row],[gap_days]]&gt;30,1,0))</f>
        <v>0</v>
      </c>
      <c r="J2839">
        <f>_xlfn.MAXIFS(TableRefills3[discountinuation_flag], TableRefills3[patient_id], A2839)</f>
        <v>0</v>
      </c>
      <c r="K2839" s="1">
        <f>_xlfn.MINIFS(C:C,A:A,TableRefills3[[#This Row],[patient_id]])</f>
        <v>45660</v>
      </c>
      <c r="L2839" s="1">
        <f>TableRefills3[[#This Row],[refill_date]]+TableRefills3[[#This Row],[quantity_days]]</f>
        <v>45727</v>
      </c>
    </row>
    <row r="2840" spans="1:12" x14ac:dyDescent="0.25">
      <c r="A2840" t="s">
        <v>638</v>
      </c>
      <c r="B2840" t="s">
        <v>4524</v>
      </c>
      <c r="C2840" s="1">
        <v>45765</v>
      </c>
      <c r="D2840" s="9">
        <f t="shared" si="88"/>
        <v>1</v>
      </c>
      <c r="E2840">
        <v>21</v>
      </c>
      <c r="F2840" s="1" t="str">
        <f t="shared" si="89"/>
        <v/>
      </c>
      <c r="G2840" s="1" t="str">
        <f>IF(TableRefills3[[#This Row],[prev_refill_days]]="","",TableRefills3[[#This Row],[prev_refill_days]]+TableRefills3[[#This Row],[quantity_days]])</f>
        <v/>
      </c>
      <c r="H2840" t="str">
        <f>IF(TableRefills3[[#This Row],[prev_refill_end]]="","",TableRefills3[[#This Row],[refill_date]]-TableRefills3[[#This Row],[prev_refill_end]])</f>
        <v/>
      </c>
      <c r="I2840">
        <f>IF(TableRefills3[[#This Row],[gap_days]]="",0,IF(TableRefills3[[#This Row],[gap_days]]&gt;30,1,0))</f>
        <v>0</v>
      </c>
      <c r="J2840">
        <f>_xlfn.MAXIFS(TableRefills3[discountinuation_flag], TableRefills3[patient_id], A2840)</f>
        <v>0</v>
      </c>
      <c r="K2840" s="1">
        <f>_xlfn.MINIFS(C:C,A:A,TableRefills3[[#This Row],[patient_id]])</f>
        <v>45765</v>
      </c>
      <c r="L2840" s="1">
        <f>TableRefills3[[#This Row],[refill_date]]+TableRefills3[[#This Row],[quantity_days]]</f>
        <v>45786</v>
      </c>
    </row>
    <row r="2841" spans="1:12" x14ac:dyDescent="0.25">
      <c r="A2841" t="s">
        <v>638</v>
      </c>
      <c r="B2841" t="s">
        <v>4524</v>
      </c>
      <c r="C2841" s="1">
        <v>45785</v>
      </c>
      <c r="D2841" s="9">
        <f t="shared" si="88"/>
        <v>2</v>
      </c>
      <c r="E2841">
        <v>21</v>
      </c>
      <c r="F2841" s="1">
        <f t="shared" si="89"/>
        <v>45765</v>
      </c>
      <c r="G2841" s="1">
        <f>IF(TableRefills3[[#This Row],[prev_refill_days]]="","",TableRefills3[[#This Row],[prev_refill_days]]+TableRefills3[[#This Row],[quantity_days]])</f>
        <v>45786</v>
      </c>
      <c r="H2841">
        <f>IF(TableRefills3[[#This Row],[prev_refill_end]]="","",TableRefills3[[#This Row],[refill_date]]-TableRefills3[[#This Row],[prev_refill_end]])</f>
        <v>-1</v>
      </c>
      <c r="I2841">
        <f>IF(TableRefills3[[#This Row],[gap_days]]="",0,IF(TableRefills3[[#This Row],[gap_days]]&gt;30,1,0))</f>
        <v>0</v>
      </c>
      <c r="J2841">
        <f>_xlfn.MAXIFS(TableRefills3[discountinuation_flag], TableRefills3[patient_id], A2841)</f>
        <v>0</v>
      </c>
      <c r="K2841" s="1">
        <f>_xlfn.MINIFS(C:C,A:A,TableRefills3[[#This Row],[patient_id]])</f>
        <v>45765</v>
      </c>
      <c r="L2841" s="1">
        <f>TableRefills3[[#This Row],[refill_date]]+TableRefills3[[#This Row],[quantity_days]]</f>
        <v>45806</v>
      </c>
    </row>
    <row r="2842" spans="1:12" x14ac:dyDescent="0.25">
      <c r="A2842" t="s">
        <v>638</v>
      </c>
      <c r="B2842" t="s">
        <v>4524</v>
      </c>
      <c r="C2842" s="1">
        <v>45807</v>
      </c>
      <c r="D2842" s="9">
        <f t="shared" si="88"/>
        <v>3</v>
      </c>
      <c r="E2842">
        <v>21</v>
      </c>
      <c r="F2842" s="1">
        <f t="shared" si="89"/>
        <v>45785</v>
      </c>
      <c r="G2842" s="1">
        <f>IF(TableRefills3[[#This Row],[prev_refill_days]]="","",TableRefills3[[#This Row],[prev_refill_days]]+TableRefills3[[#This Row],[quantity_days]])</f>
        <v>45806</v>
      </c>
      <c r="H2842">
        <f>IF(TableRefills3[[#This Row],[prev_refill_end]]="","",TableRefills3[[#This Row],[refill_date]]-TableRefills3[[#This Row],[prev_refill_end]])</f>
        <v>1</v>
      </c>
      <c r="I2842">
        <f>IF(TableRefills3[[#This Row],[gap_days]]="",0,IF(TableRefills3[[#This Row],[gap_days]]&gt;30,1,0))</f>
        <v>0</v>
      </c>
      <c r="J2842">
        <f>_xlfn.MAXIFS(TableRefills3[discountinuation_flag], TableRefills3[patient_id], A2842)</f>
        <v>0</v>
      </c>
      <c r="K2842" s="1">
        <f>_xlfn.MINIFS(C:C,A:A,TableRefills3[[#This Row],[patient_id]])</f>
        <v>45765</v>
      </c>
      <c r="L2842" s="1">
        <f>TableRefills3[[#This Row],[refill_date]]+TableRefills3[[#This Row],[quantity_days]]</f>
        <v>45828</v>
      </c>
    </row>
    <row r="2843" spans="1:12" x14ac:dyDescent="0.25">
      <c r="A2843" t="s">
        <v>638</v>
      </c>
      <c r="B2843" t="s">
        <v>4524</v>
      </c>
      <c r="C2843" s="1">
        <v>45827</v>
      </c>
      <c r="D2843" s="9">
        <f t="shared" si="88"/>
        <v>4</v>
      </c>
      <c r="E2843">
        <v>21</v>
      </c>
      <c r="F2843" s="1">
        <f t="shared" si="89"/>
        <v>45807</v>
      </c>
      <c r="G2843" s="1">
        <f>IF(TableRefills3[[#This Row],[prev_refill_days]]="","",TableRefills3[[#This Row],[prev_refill_days]]+TableRefills3[[#This Row],[quantity_days]])</f>
        <v>45828</v>
      </c>
      <c r="H2843">
        <f>IF(TableRefills3[[#This Row],[prev_refill_end]]="","",TableRefills3[[#This Row],[refill_date]]-TableRefills3[[#This Row],[prev_refill_end]])</f>
        <v>-1</v>
      </c>
      <c r="I2843">
        <f>IF(TableRefills3[[#This Row],[gap_days]]="",0,IF(TableRefills3[[#This Row],[gap_days]]&gt;30,1,0))</f>
        <v>0</v>
      </c>
      <c r="J2843">
        <f>_xlfn.MAXIFS(TableRefills3[discountinuation_flag], TableRefills3[patient_id], A2843)</f>
        <v>0</v>
      </c>
      <c r="K2843" s="1">
        <f>_xlfn.MINIFS(C:C,A:A,TableRefills3[[#This Row],[patient_id]])</f>
        <v>45765</v>
      </c>
      <c r="L2843" s="1">
        <f>TableRefills3[[#This Row],[refill_date]]+TableRefills3[[#This Row],[quantity_days]]</f>
        <v>45848</v>
      </c>
    </row>
    <row r="2844" spans="1:12" x14ac:dyDescent="0.25">
      <c r="A2844" t="s">
        <v>638</v>
      </c>
      <c r="B2844" t="s">
        <v>4524</v>
      </c>
      <c r="C2844" s="1">
        <v>45845</v>
      </c>
      <c r="D2844" s="9">
        <f t="shared" si="88"/>
        <v>5</v>
      </c>
      <c r="E2844">
        <v>21</v>
      </c>
      <c r="F2844" s="1">
        <f t="shared" si="89"/>
        <v>45827</v>
      </c>
      <c r="G2844" s="1">
        <f>IF(TableRefills3[[#This Row],[prev_refill_days]]="","",TableRefills3[[#This Row],[prev_refill_days]]+TableRefills3[[#This Row],[quantity_days]])</f>
        <v>45848</v>
      </c>
      <c r="H2844">
        <f>IF(TableRefills3[[#This Row],[prev_refill_end]]="","",TableRefills3[[#This Row],[refill_date]]-TableRefills3[[#This Row],[prev_refill_end]])</f>
        <v>-3</v>
      </c>
      <c r="I2844">
        <f>IF(TableRefills3[[#This Row],[gap_days]]="",0,IF(TableRefills3[[#This Row],[gap_days]]&gt;30,1,0))</f>
        <v>0</v>
      </c>
      <c r="J2844">
        <f>_xlfn.MAXIFS(TableRefills3[discountinuation_flag], TableRefills3[patient_id], A2844)</f>
        <v>0</v>
      </c>
      <c r="K2844" s="1">
        <f>_xlfn.MINIFS(C:C,A:A,TableRefills3[[#This Row],[patient_id]])</f>
        <v>45765</v>
      </c>
      <c r="L2844" s="1">
        <f>TableRefills3[[#This Row],[refill_date]]+TableRefills3[[#This Row],[quantity_days]]</f>
        <v>45866</v>
      </c>
    </row>
    <row r="2845" spans="1:12" x14ac:dyDescent="0.25">
      <c r="A2845" t="s">
        <v>638</v>
      </c>
      <c r="B2845" t="s">
        <v>4524</v>
      </c>
      <c r="C2845" s="1">
        <v>45869</v>
      </c>
      <c r="D2845" s="9">
        <f t="shared" si="88"/>
        <v>6</v>
      </c>
      <c r="E2845">
        <v>21</v>
      </c>
      <c r="F2845" s="1">
        <f t="shared" si="89"/>
        <v>45845</v>
      </c>
      <c r="G2845" s="1">
        <f>IF(TableRefills3[[#This Row],[prev_refill_days]]="","",TableRefills3[[#This Row],[prev_refill_days]]+TableRefills3[[#This Row],[quantity_days]])</f>
        <v>45866</v>
      </c>
      <c r="H2845">
        <f>IF(TableRefills3[[#This Row],[prev_refill_end]]="","",TableRefills3[[#This Row],[refill_date]]-TableRefills3[[#This Row],[prev_refill_end]])</f>
        <v>3</v>
      </c>
      <c r="I2845">
        <f>IF(TableRefills3[[#This Row],[gap_days]]="",0,IF(TableRefills3[[#This Row],[gap_days]]&gt;30,1,0))</f>
        <v>0</v>
      </c>
      <c r="J2845">
        <f>_xlfn.MAXIFS(TableRefills3[discountinuation_flag], TableRefills3[patient_id], A2845)</f>
        <v>0</v>
      </c>
      <c r="K2845" s="1">
        <f>_xlfn.MINIFS(C:C,A:A,TableRefills3[[#This Row],[patient_id]])</f>
        <v>45765</v>
      </c>
      <c r="L2845" s="1">
        <f>TableRefills3[[#This Row],[refill_date]]+TableRefills3[[#This Row],[quantity_days]]</f>
        <v>45890</v>
      </c>
    </row>
    <row r="2846" spans="1:12" x14ac:dyDescent="0.25">
      <c r="A2846" t="s">
        <v>639</v>
      </c>
      <c r="B2846" t="s">
        <v>4531</v>
      </c>
      <c r="C2846" s="1">
        <v>45692</v>
      </c>
      <c r="D2846" s="9">
        <f t="shared" si="88"/>
        <v>1</v>
      </c>
      <c r="E2846">
        <v>21</v>
      </c>
      <c r="F2846" s="1" t="str">
        <f t="shared" si="89"/>
        <v/>
      </c>
      <c r="G2846" s="1" t="str">
        <f>IF(TableRefills3[[#This Row],[prev_refill_days]]="","",TableRefills3[[#This Row],[prev_refill_days]]+TableRefills3[[#This Row],[quantity_days]])</f>
        <v/>
      </c>
      <c r="H2846" t="str">
        <f>IF(TableRefills3[[#This Row],[prev_refill_end]]="","",TableRefills3[[#This Row],[refill_date]]-TableRefills3[[#This Row],[prev_refill_end]])</f>
        <v/>
      </c>
      <c r="I2846">
        <f>IF(TableRefills3[[#This Row],[gap_days]]="",0,IF(TableRefills3[[#This Row],[gap_days]]&gt;30,1,0))</f>
        <v>0</v>
      </c>
      <c r="J2846">
        <f>_xlfn.MAXIFS(TableRefills3[discountinuation_flag], TableRefills3[patient_id], A2846)</f>
        <v>0</v>
      </c>
      <c r="K2846" s="1">
        <f>_xlfn.MINIFS(C:C,A:A,TableRefills3[[#This Row],[patient_id]])</f>
        <v>45692</v>
      </c>
      <c r="L2846" s="1">
        <f>TableRefills3[[#This Row],[refill_date]]+TableRefills3[[#This Row],[quantity_days]]</f>
        <v>45713</v>
      </c>
    </row>
    <row r="2847" spans="1:12" x14ac:dyDescent="0.25">
      <c r="A2847" t="s">
        <v>639</v>
      </c>
      <c r="B2847" t="s">
        <v>4531</v>
      </c>
      <c r="C2847" s="1">
        <v>45713</v>
      </c>
      <c r="D2847" s="9">
        <f t="shared" si="88"/>
        <v>2</v>
      </c>
      <c r="E2847">
        <v>21</v>
      </c>
      <c r="F2847" s="1">
        <f t="shared" si="89"/>
        <v>45692</v>
      </c>
      <c r="G2847" s="1">
        <f>IF(TableRefills3[[#This Row],[prev_refill_days]]="","",TableRefills3[[#This Row],[prev_refill_days]]+TableRefills3[[#This Row],[quantity_days]])</f>
        <v>45713</v>
      </c>
      <c r="H2847">
        <f>IF(TableRefills3[[#This Row],[prev_refill_end]]="","",TableRefills3[[#This Row],[refill_date]]-TableRefills3[[#This Row],[prev_refill_end]])</f>
        <v>0</v>
      </c>
      <c r="I2847">
        <f>IF(TableRefills3[[#This Row],[gap_days]]="",0,IF(TableRefills3[[#This Row],[gap_days]]&gt;30,1,0))</f>
        <v>0</v>
      </c>
      <c r="J2847">
        <f>_xlfn.MAXIFS(TableRefills3[discountinuation_flag], TableRefills3[patient_id], A2847)</f>
        <v>0</v>
      </c>
      <c r="K2847" s="1">
        <f>_xlfn.MINIFS(C:C,A:A,TableRefills3[[#This Row],[patient_id]])</f>
        <v>45692</v>
      </c>
      <c r="L2847" s="1">
        <f>TableRefills3[[#This Row],[refill_date]]+TableRefills3[[#This Row],[quantity_days]]</f>
        <v>45734</v>
      </c>
    </row>
    <row r="2848" spans="1:12" x14ac:dyDescent="0.25">
      <c r="A2848" t="s">
        <v>639</v>
      </c>
      <c r="B2848" t="s">
        <v>4531</v>
      </c>
      <c r="C2848" s="1">
        <v>45732</v>
      </c>
      <c r="D2848" s="9">
        <f t="shared" si="88"/>
        <v>3</v>
      </c>
      <c r="E2848">
        <v>21</v>
      </c>
      <c r="F2848" s="1">
        <f t="shared" si="89"/>
        <v>45713</v>
      </c>
      <c r="G2848" s="1">
        <f>IF(TableRefills3[[#This Row],[prev_refill_days]]="","",TableRefills3[[#This Row],[prev_refill_days]]+TableRefills3[[#This Row],[quantity_days]])</f>
        <v>45734</v>
      </c>
      <c r="H2848">
        <f>IF(TableRefills3[[#This Row],[prev_refill_end]]="","",TableRefills3[[#This Row],[refill_date]]-TableRefills3[[#This Row],[prev_refill_end]])</f>
        <v>-2</v>
      </c>
      <c r="I2848">
        <f>IF(TableRefills3[[#This Row],[gap_days]]="",0,IF(TableRefills3[[#This Row],[gap_days]]&gt;30,1,0))</f>
        <v>0</v>
      </c>
      <c r="J2848">
        <f>_xlfn.MAXIFS(TableRefills3[discountinuation_flag], TableRefills3[patient_id], A2848)</f>
        <v>0</v>
      </c>
      <c r="K2848" s="1">
        <f>_xlfn.MINIFS(C:C,A:A,TableRefills3[[#This Row],[patient_id]])</f>
        <v>45692</v>
      </c>
      <c r="L2848" s="1">
        <f>TableRefills3[[#This Row],[refill_date]]+TableRefills3[[#This Row],[quantity_days]]</f>
        <v>45753</v>
      </c>
    </row>
    <row r="2849" spans="1:12" x14ac:dyDescent="0.25">
      <c r="A2849" t="s">
        <v>639</v>
      </c>
      <c r="B2849" t="s">
        <v>4531</v>
      </c>
      <c r="C2849" s="1">
        <v>45753</v>
      </c>
      <c r="D2849" s="9">
        <f t="shared" si="88"/>
        <v>4</v>
      </c>
      <c r="E2849">
        <v>21</v>
      </c>
      <c r="F2849" s="1">
        <f t="shared" si="89"/>
        <v>45732</v>
      </c>
      <c r="G2849" s="1">
        <f>IF(TableRefills3[[#This Row],[prev_refill_days]]="","",TableRefills3[[#This Row],[prev_refill_days]]+TableRefills3[[#This Row],[quantity_days]])</f>
        <v>45753</v>
      </c>
      <c r="H2849">
        <f>IF(TableRefills3[[#This Row],[prev_refill_end]]="","",TableRefills3[[#This Row],[refill_date]]-TableRefills3[[#This Row],[prev_refill_end]])</f>
        <v>0</v>
      </c>
      <c r="I2849">
        <f>IF(TableRefills3[[#This Row],[gap_days]]="",0,IF(TableRefills3[[#This Row],[gap_days]]&gt;30,1,0))</f>
        <v>0</v>
      </c>
      <c r="J2849">
        <f>_xlfn.MAXIFS(TableRefills3[discountinuation_flag], TableRefills3[patient_id], A2849)</f>
        <v>0</v>
      </c>
      <c r="K2849" s="1">
        <f>_xlfn.MINIFS(C:C,A:A,TableRefills3[[#This Row],[patient_id]])</f>
        <v>45692</v>
      </c>
      <c r="L2849" s="1">
        <f>TableRefills3[[#This Row],[refill_date]]+TableRefills3[[#This Row],[quantity_days]]</f>
        <v>45774</v>
      </c>
    </row>
    <row r="2850" spans="1:12" x14ac:dyDescent="0.25">
      <c r="A2850" t="s">
        <v>639</v>
      </c>
      <c r="B2850" t="s">
        <v>4531</v>
      </c>
      <c r="C2850" s="1">
        <v>45776</v>
      </c>
      <c r="D2850" s="9">
        <f t="shared" si="88"/>
        <v>5</v>
      </c>
      <c r="E2850">
        <v>21</v>
      </c>
      <c r="F2850" s="1">
        <f t="shared" si="89"/>
        <v>45753</v>
      </c>
      <c r="G2850" s="1">
        <f>IF(TableRefills3[[#This Row],[prev_refill_days]]="","",TableRefills3[[#This Row],[prev_refill_days]]+TableRefills3[[#This Row],[quantity_days]])</f>
        <v>45774</v>
      </c>
      <c r="H2850">
        <f>IF(TableRefills3[[#This Row],[prev_refill_end]]="","",TableRefills3[[#This Row],[refill_date]]-TableRefills3[[#This Row],[prev_refill_end]])</f>
        <v>2</v>
      </c>
      <c r="I2850">
        <f>IF(TableRefills3[[#This Row],[gap_days]]="",0,IF(TableRefills3[[#This Row],[gap_days]]&gt;30,1,0))</f>
        <v>0</v>
      </c>
      <c r="J2850">
        <f>_xlfn.MAXIFS(TableRefills3[discountinuation_flag], TableRefills3[patient_id], A2850)</f>
        <v>0</v>
      </c>
      <c r="K2850" s="1">
        <f>_xlfn.MINIFS(C:C,A:A,TableRefills3[[#This Row],[patient_id]])</f>
        <v>45692</v>
      </c>
      <c r="L2850" s="1">
        <f>TableRefills3[[#This Row],[refill_date]]+TableRefills3[[#This Row],[quantity_days]]</f>
        <v>45797</v>
      </c>
    </row>
    <row r="2851" spans="1:12" x14ac:dyDescent="0.25">
      <c r="A2851" t="s">
        <v>639</v>
      </c>
      <c r="B2851" t="s">
        <v>4531</v>
      </c>
      <c r="C2851" s="1">
        <v>45798</v>
      </c>
      <c r="D2851" s="9">
        <f t="shared" si="88"/>
        <v>6</v>
      </c>
      <c r="E2851">
        <v>21</v>
      </c>
      <c r="F2851" s="1">
        <f t="shared" si="89"/>
        <v>45776</v>
      </c>
      <c r="G2851" s="1">
        <f>IF(TableRefills3[[#This Row],[prev_refill_days]]="","",TableRefills3[[#This Row],[prev_refill_days]]+TableRefills3[[#This Row],[quantity_days]])</f>
        <v>45797</v>
      </c>
      <c r="H2851">
        <f>IF(TableRefills3[[#This Row],[prev_refill_end]]="","",TableRefills3[[#This Row],[refill_date]]-TableRefills3[[#This Row],[prev_refill_end]])</f>
        <v>1</v>
      </c>
      <c r="I2851">
        <f>IF(TableRefills3[[#This Row],[gap_days]]="",0,IF(TableRefills3[[#This Row],[gap_days]]&gt;30,1,0))</f>
        <v>0</v>
      </c>
      <c r="J2851">
        <f>_xlfn.MAXIFS(TableRefills3[discountinuation_flag], TableRefills3[patient_id], A2851)</f>
        <v>0</v>
      </c>
      <c r="K2851" s="1">
        <f>_xlfn.MINIFS(C:C,A:A,TableRefills3[[#This Row],[patient_id]])</f>
        <v>45692</v>
      </c>
      <c r="L2851" s="1">
        <f>TableRefills3[[#This Row],[refill_date]]+TableRefills3[[#This Row],[quantity_days]]</f>
        <v>45819</v>
      </c>
    </row>
    <row r="2852" spans="1:12" x14ac:dyDescent="0.25">
      <c r="A2852" t="s">
        <v>640</v>
      </c>
      <c r="B2852" t="s">
        <v>4538</v>
      </c>
      <c r="C2852" s="1">
        <v>45794</v>
      </c>
      <c r="D2852" s="9">
        <f t="shared" si="88"/>
        <v>1</v>
      </c>
      <c r="E2852">
        <v>28</v>
      </c>
      <c r="F2852" s="1" t="str">
        <f t="shared" si="89"/>
        <v/>
      </c>
      <c r="G2852" s="1" t="str">
        <f>IF(TableRefills3[[#This Row],[prev_refill_days]]="","",TableRefills3[[#This Row],[prev_refill_days]]+TableRefills3[[#This Row],[quantity_days]])</f>
        <v/>
      </c>
      <c r="H2852" t="str">
        <f>IF(TableRefills3[[#This Row],[prev_refill_end]]="","",TableRefills3[[#This Row],[refill_date]]-TableRefills3[[#This Row],[prev_refill_end]])</f>
        <v/>
      </c>
      <c r="I2852">
        <f>IF(TableRefills3[[#This Row],[gap_days]]="",0,IF(TableRefills3[[#This Row],[gap_days]]&gt;30,1,0))</f>
        <v>0</v>
      </c>
      <c r="J2852">
        <f>_xlfn.MAXIFS(TableRefills3[discountinuation_flag], TableRefills3[patient_id], A2852)</f>
        <v>0</v>
      </c>
      <c r="K2852" s="1">
        <f>_xlfn.MINIFS(C:C,A:A,TableRefills3[[#This Row],[patient_id]])</f>
        <v>45794</v>
      </c>
      <c r="L2852" s="1">
        <f>TableRefills3[[#This Row],[refill_date]]+TableRefills3[[#This Row],[quantity_days]]</f>
        <v>45822</v>
      </c>
    </row>
    <row r="2853" spans="1:12" x14ac:dyDescent="0.25">
      <c r="A2853" t="s">
        <v>640</v>
      </c>
      <c r="B2853" t="s">
        <v>4538</v>
      </c>
      <c r="C2853" s="1">
        <v>45819</v>
      </c>
      <c r="D2853" s="9">
        <f t="shared" si="88"/>
        <v>2</v>
      </c>
      <c r="E2853">
        <v>28</v>
      </c>
      <c r="F2853" s="1">
        <f t="shared" si="89"/>
        <v>45794</v>
      </c>
      <c r="G2853" s="1">
        <f>IF(TableRefills3[[#This Row],[prev_refill_days]]="","",TableRefills3[[#This Row],[prev_refill_days]]+TableRefills3[[#This Row],[quantity_days]])</f>
        <v>45822</v>
      </c>
      <c r="H2853">
        <f>IF(TableRefills3[[#This Row],[prev_refill_end]]="","",TableRefills3[[#This Row],[refill_date]]-TableRefills3[[#This Row],[prev_refill_end]])</f>
        <v>-3</v>
      </c>
      <c r="I2853">
        <f>IF(TableRefills3[[#This Row],[gap_days]]="",0,IF(TableRefills3[[#This Row],[gap_days]]&gt;30,1,0))</f>
        <v>0</v>
      </c>
      <c r="J2853">
        <f>_xlfn.MAXIFS(TableRefills3[discountinuation_flag], TableRefills3[patient_id], A2853)</f>
        <v>0</v>
      </c>
      <c r="K2853" s="1">
        <f>_xlfn.MINIFS(C:C,A:A,TableRefills3[[#This Row],[patient_id]])</f>
        <v>45794</v>
      </c>
      <c r="L2853" s="1">
        <f>TableRefills3[[#This Row],[refill_date]]+TableRefills3[[#This Row],[quantity_days]]</f>
        <v>45847</v>
      </c>
    </row>
    <row r="2854" spans="1:12" x14ac:dyDescent="0.25">
      <c r="A2854" t="s">
        <v>640</v>
      </c>
      <c r="B2854" t="s">
        <v>4538</v>
      </c>
      <c r="C2854" s="1">
        <v>45850</v>
      </c>
      <c r="D2854" s="9">
        <f t="shared" si="88"/>
        <v>3</v>
      </c>
      <c r="E2854">
        <v>28</v>
      </c>
      <c r="F2854" s="1">
        <f t="shared" si="89"/>
        <v>45819</v>
      </c>
      <c r="G2854" s="1">
        <f>IF(TableRefills3[[#This Row],[prev_refill_days]]="","",TableRefills3[[#This Row],[prev_refill_days]]+TableRefills3[[#This Row],[quantity_days]])</f>
        <v>45847</v>
      </c>
      <c r="H2854">
        <f>IF(TableRefills3[[#This Row],[prev_refill_end]]="","",TableRefills3[[#This Row],[refill_date]]-TableRefills3[[#This Row],[prev_refill_end]])</f>
        <v>3</v>
      </c>
      <c r="I2854">
        <f>IF(TableRefills3[[#This Row],[gap_days]]="",0,IF(TableRefills3[[#This Row],[gap_days]]&gt;30,1,0))</f>
        <v>0</v>
      </c>
      <c r="J2854">
        <f>_xlfn.MAXIFS(TableRefills3[discountinuation_flag], TableRefills3[patient_id], A2854)</f>
        <v>0</v>
      </c>
      <c r="K2854" s="1">
        <f>_xlfn.MINIFS(C:C,A:A,TableRefills3[[#This Row],[patient_id]])</f>
        <v>45794</v>
      </c>
      <c r="L2854" s="1">
        <f>TableRefills3[[#This Row],[refill_date]]+TableRefills3[[#This Row],[quantity_days]]</f>
        <v>45878</v>
      </c>
    </row>
    <row r="2855" spans="1:12" x14ac:dyDescent="0.25">
      <c r="A2855" t="s">
        <v>641</v>
      </c>
      <c r="B2855" t="s">
        <v>4542</v>
      </c>
      <c r="C2855" s="1">
        <v>45782</v>
      </c>
      <c r="D2855" s="9">
        <f t="shared" si="88"/>
        <v>1</v>
      </c>
      <c r="E2855">
        <v>30</v>
      </c>
      <c r="F2855" s="1" t="str">
        <f t="shared" si="89"/>
        <v/>
      </c>
      <c r="G2855" s="1" t="str">
        <f>IF(TableRefills3[[#This Row],[prev_refill_days]]="","",TableRefills3[[#This Row],[prev_refill_days]]+TableRefills3[[#This Row],[quantity_days]])</f>
        <v/>
      </c>
      <c r="H2855" t="str">
        <f>IF(TableRefills3[[#This Row],[prev_refill_end]]="","",TableRefills3[[#This Row],[refill_date]]-TableRefills3[[#This Row],[prev_refill_end]])</f>
        <v/>
      </c>
      <c r="I2855">
        <f>IF(TableRefills3[[#This Row],[gap_days]]="",0,IF(TableRefills3[[#This Row],[gap_days]]&gt;30,1,0))</f>
        <v>0</v>
      </c>
      <c r="J2855">
        <f>_xlfn.MAXIFS(TableRefills3[discountinuation_flag], TableRefills3[patient_id], A2855)</f>
        <v>0</v>
      </c>
      <c r="K2855" s="1">
        <f>_xlfn.MINIFS(C:C,A:A,TableRefills3[[#This Row],[patient_id]])</f>
        <v>45782</v>
      </c>
      <c r="L2855" s="1">
        <f>TableRefills3[[#This Row],[refill_date]]+TableRefills3[[#This Row],[quantity_days]]</f>
        <v>45812</v>
      </c>
    </row>
    <row r="2856" spans="1:12" x14ac:dyDescent="0.25">
      <c r="A2856" t="s">
        <v>641</v>
      </c>
      <c r="B2856" t="s">
        <v>4542</v>
      </c>
      <c r="C2856" s="1">
        <v>45811</v>
      </c>
      <c r="D2856" s="9">
        <f t="shared" si="88"/>
        <v>2</v>
      </c>
      <c r="E2856">
        <v>30</v>
      </c>
      <c r="F2856" s="1">
        <f t="shared" si="89"/>
        <v>45782</v>
      </c>
      <c r="G2856" s="1">
        <f>IF(TableRefills3[[#This Row],[prev_refill_days]]="","",TableRefills3[[#This Row],[prev_refill_days]]+TableRefills3[[#This Row],[quantity_days]])</f>
        <v>45812</v>
      </c>
      <c r="H2856">
        <f>IF(TableRefills3[[#This Row],[prev_refill_end]]="","",TableRefills3[[#This Row],[refill_date]]-TableRefills3[[#This Row],[prev_refill_end]])</f>
        <v>-1</v>
      </c>
      <c r="I2856">
        <f>IF(TableRefills3[[#This Row],[gap_days]]="",0,IF(TableRefills3[[#This Row],[gap_days]]&gt;30,1,0))</f>
        <v>0</v>
      </c>
      <c r="J2856">
        <f>_xlfn.MAXIFS(TableRefills3[discountinuation_flag], TableRefills3[patient_id], A2856)</f>
        <v>0</v>
      </c>
      <c r="K2856" s="1">
        <f>_xlfn.MINIFS(C:C,A:A,TableRefills3[[#This Row],[patient_id]])</f>
        <v>45782</v>
      </c>
      <c r="L2856" s="1">
        <f>TableRefills3[[#This Row],[refill_date]]+TableRefills3[[#This Row],[quantity_days]]</f>
        <v>45841</v>
      </c>
    </row>
    <row r="2857" spans="1:12" x14ac:dyDescent="0.25">
      <c r="A2857" t="s">
        <v>641</v>
      </c>
      <c r="B2857" t="s">
        <v>4542</v>
      </c>
      <c r="C2857" s="1">
        <v>45844</v>
      </c>
      <c r="D2857" s="9">
        <f t="shared" si="88"/>
        <v>3</v>
      </c>
      <c r="E2857">
        <v>30</v>
      </c>
      <c r="F2857" s="1">
        <f t="shared" si="89"/>
        <v>45811</v>
      </c>
      <c r="G2857" s="1">
        <f>IF(TableRefills3[[#This Row],[prev_refill_days]]="","",TableRefills3[[#This Row],[prev_refill_days]]+TableRefills3[[#This Row],[quantity_days]])</f>
        <v>45841</v>
      </c>
      <c r="H2857">
        <f>IF(TableRefills3[[#This Row],[prev_refill_end]]="","",TableRefills3[[#This Row],[refill_date]]-TableRefills3[[#This Row],[prev_refill_end]])</f>
        <v>3</v>
      </c>
      <c r="I2857">
        <f>IF(TableRefills3[[#This Row],[gap_days]]="",0,IF(TableRefills3[[#This Row],[gap_days]]&gt;30,1,0))</f>
        <v>0</v>
      </c>
      <c r="J2857">
        <f>_xlfn.MAXIFS(TableRefills3[discountinuation_flag], TableRefills3[patient_id], A2857)</f>
        <v>0</v>
      </c>
      <c r="K2857" s="1">
        <f>_xlfn.MINIFS(C:C,A:A,TableRefills3[[#This Row],[patient_id]])</f>
        <v>45782</v>
      </c>
      <c r="L2857" s="1">
        <f>TableRefills3[[#This Row],[refill_date]]+TableRefills3[[#This Row],[quantity_days]]</f>
        <v>45874</v>
      </c>
    </row>
    <row r="2858" spans="1:12" x14ac:dyDescent="0.25">
      <c r="A2858" t="s">
        <v>641</v>
      </c>
      <c r="B2858" t="s">
        <v>4542</v>
      </c>
      <c r="C2858" s="1">
        <v>45877</v>
      </c>
      <c r="D2858" s="9">
        <f t="shared" si="88"/>
        <v>4</v>
      </c>
      <c r="E2858">
        <v>30</v>
      </c>
      <c r="F2858" s="1">
        <f t="shared" si="89"/>
        <v>45844</v>
      </c>
      <c r="G2858" s="1">
        <f>IF(TableRefills3[[#This Row],[prev_refill_days]]="","",TableRefills3[[#This Row],[prev_refill_days]]+TableRefills3[[#This Row],[quantity_days]])</f>
        <v>45874</v>
      </c>
      <c r="H2858">
        <f>IF(TableRefills3[[#This Row],[prev_refill_end]]="","",TableRefills3[[#This Row],[refill_date]]-TableRefills3[[#This Row],[prev_refill_end]])</f>
        <v>3</v>
      </c>
      <c r="I2858">
        <f>IF(TableRefills3[[#This Row],[gap_days]]="",0,IF(TableRefills3[[#This Row],[gap_days]]&gt;30,1,0))</f>
        <v>0</v>
      </c>
      <c r="J2858">
        <f>_xlfn.MAXIFS(TableRefills3[discountinuation_flag], TableRefills3[patient_id], A2858)</f>
        <v>0</v>
      </c>
      <c r="K2858" s="1">
        <f>_xlfn.MINIFS(C:C,A:A,TableRefills3[[#This Row],[patient_id]])</f>
        <v>45782</v>
      </c>
      <c r="L2858" s="1">
        <f>TableRefills3[[#This Row],[refill_date]]+TableRefills3[[#This Row],[quantity_days]]</f>
        <v>45907</v>
      </c>
    </row>
    <row r="2859" spans="1:12" x14ac:dyDescent="0.25">
      <c r="A2859" t="s">
        <v>642</v>
      </c>
      <c r="B2859" t="s">
        <v>4547</v>
      </c>
      <c r="C2859" s="1">
        <v>45722</v>
      </c>
      <c r="D2859" s="9">
        <f t="shared" si="88"/>
        <v>1</v>
      </c>
      <c r="E2859">
        <v>21</v>
      </c>
      <c r="F2859" s="1" t="str">
        <f t="shared" si="89"/>
        <v/>
      </c>
      <c r="G2859" s="1" t="str">
        <f>IF(TableRefills3[[#This Row],[prev_refill_days]]="","",TableRefills3[[#This Row],[prev_refill_days]]+TableRefills3[[#This Row],[quantity_days]])</f>
        <v/>
      </c>
      <c r="H2859" t="str">
        <f>IF(TableRefills3[[#This Row],[prev_refill_end]]="","",TableRefills3[[#This Row],[refill_date]]-TableRefills3[[#This Row],[prev_refill_end]])</f>
        <v/>
      </c>
      <c r="I2859">
        <f>IF(TableRefills3[[#This Row],[gap_days]]="",0,IF(TableRefills3[[#This Row],[gap_days]]&gt;30,1,0))</f>
        <v>0</v>
      </c>
      <c r="J2859">
        <f>_xlfn.MAXIFS(TableRefills3[discountinuation_flag], TableRefills3[patient_id], A2859)</f>
        <v>0</v>
      </c>
      <c r="K2859" s="1">
        <f>_xlfn.MINIFS(C:C,A:A,TableRefills3[[#This Row],[patient_id]])</f>
        <v>45722</v>
      </c>
      <c r="L2859" s="1">
        <f>TableRefills3[[#This Row],[refill_date]]+TableRefills3[[#This Row],[quantity_days]]</f>
        <v>45743</v>
      </c>
    </row>
    <row r="2860" spans="1:12" x14ac:dyDescent="0.25">
      <c r="A2860" t="s">
        <v>642</v>
      </c>
      <c r="B2860" t="s">
        <v>4547</v>
      </c>
      <c r="C2860" s="1">
        <v>45746</v>
      </c>
      <c r="D2860" s="9">
        <f t="shared" si="88"/>
        <v>2</v>
      </c>
      <c r="E2860">
        <v>21</v>
      </c>
      <c r="F2860" s="1">
        <f t="shared" si="89"/>
        <v>45722</v>
      </c>
      <c r="G2860" s="1">
        <f>IF(TableRefills3[[#This Row],[prev_refill_days]]="","",TableRefills3[[#This Row],[prev_refill_days]]+TableRefills3[[#This Row],[quantity_days]])</f>
        <v>45743</v>
      </c>
      <c r="H2860">
        <f>IF(TableRefills3[[#This Row],[prev_refill_end]]="","",TableRefills3[[#This Row],[refill_date]]-TableRefills3[[#This Row],[prev_refill_end]])</f>
        <v>3</v>
      </c>
      <c r="I2860">
        <f>IF(TableRefills3[[#This Row],[gap_days]]="",0,IF(TableRefills3[[#This Row],[gap_days]]&gt;30,1,0))</f>
        <v>0</v>
      </c>
      <c r="J2860">
        <f>_xlfn.MAXIFS(TableRefills3[discountinuation_flag], TableRefills3[patient_id], A2860)</f>
        <v>0</v>
      </c>
      <c r="K2860" s="1">
        <f>_xlfn.MINIFS(C:C,A:A,TableRefills3[[#This Row],[patient_id]])</f>
        <v>45722</v>
      </c>
      <c r="L2860" s="1">
        <f>TableRefills3[[#This Row],[refill_date]]+TableRefills3[[#This Row],[quantity_days]]</f>
        <v>45767</v>
      </c>
    </row>
    <row r="2861" spans="1:12" x14ac:dyDescent="0.25">
      <c r="A2861" t="s">
        <v>642</v>
      </c>
      <c r="B2861" t="s">
        <v>4547</v>
      </c>
      <c r="C2861" s="1">
        <v>45767</v>
      </c>
      <c r="D2861" s="9">
        <f t="shared" si="88"/>
        <v>3</v>
      </c>
      <c r="E2861">
        <v>21</v>
      </c>
      <c r="F2861" s="1">
        <f t="shared" si="89"/>
        <v>45746</v>
      </c>
      <c r="G2861" s="1">
        <f>IF(TableRefills3[[#This Row],[prev_refill_days]]="","",TableRefills3[[#This Row],[prev_refill_days]]+TableRefills3[[#This Row],[quantity_days]])</f>
        <v>45767</v>
      </c>
      <c r="H2861">
        <f>IF(TableRefills3[[#This Row],[prev_refill_end]]="","",TableRefills3[[#This Row],[refill_date]]-TableRefills3[[#This Row],[prev_refill_end]])</f>
        <v>0</v>
      </c>
      <c r="I2861">
        <f>IF(TableRefills3[[#This Row],[gap_days]]="",0,IF(TableRefills3[[#This Row],[gap_days]]&gt;30,1,0))</f>
        <v>0</v>
      </c>
      <c r="J2861">
        <f>_xlfn.MAXIFS(TableRefills3[discountinuation_flag], TableRefills3[patient_id], A2861)</f>
        <v>0</v>
      </c>
      <c r="K2861" s="1">
        <f>_xlfn.MINIFS(C:C,A:A,TableRefills3[[#This Row],[patient_id]])</f>
        <v>45722</v>
      </c>
      <c r="L2861" s="1">
        <f>TableRefills3[[#This Row],[refill_date]]+TableRefills3[[#This Row],[quantity_days]]</f>
        <v>45788</v>
      </c>
    </row>
    <row r="2862" spans="1:12" x14ac:dyDescent="0.25">
      <c r="A2862" t="s">
        <v>642</v>
      </c>
      <c r="B2862" t="s">
        <v>4547</v>
      </c>
      <c r="C2862" s="1">
        <v>45789</v>
      </c>
      <c r="D2862" s="9">
        <f t="shared" si="88"/>
        <v>4</v>
      </c>
      <c r="E2862">
        <v>21</v>
      </c>
      <c r="F2862" s="1">
        <f t="shared" si="89"/>
        <v>45767</v>
      </c>
      <c r="G2862" s="1">
        <f>IF(TableRefills3[[#This Row],[prev_refill_days]]="","",TableRefills3[[#This Row],[prev_refill_days]]+TableRefills3[[#This Row],[quantity_days]])</f>
        <v>45788</v>
      </c>
      <c r="H2862">
        <f>IF(TableRefills3[[#This Row],[prev_refill_end]]="","",TableRefills3[[#This Row],[refill_date]]-TableRefills3[[#This Row],[prev_refill_end]])</f>
        <v>1</v>
      </c>
      <c r="I2862">
        <f>IF(TableRefills3[[#This Row],[gap_days]]="",0,IF(TableRefills3[[#This Row],[gap_days]]&gt;30,1,0))</f>
        <v>0</v>
      </c>
      <c r="J2862">
        <f>_xlfn.MAXIFS(TableRefills3[discountinuation_flag], TableRefills3[patient_id], A2862)</f>
        <v>0</v>
      </c>
      <c r="K2862" s="1">
        <f>_xlfn.MINIFS(C:C,A:A,TableRefills3[[#This Row],[patient_id]])</f>
        <v>45722</v>
      </c>
      <c r="L2862" s="1">
        <f>TableRefills3[[#This Row],[refill_date]]+TableRefills3[[#This Row],[quantity_days]]</f>
        <v>45810</v>
      </c>
    </row>
    <row r="2863" spans="1:12" x14ac:dyDescent="0.25">
      <c r="A2863" t="s">
        <v>642</v>
      </c>
      <c r="B2863" t="s">
        <v>4547</v>
      </c>
      <c r="C2863" s="1">
        <v>45809</v>
      </c>
      <c r="D2863" s="9">
        <f t="shared" si="88"/>
        <v>5</v>
      </c>
      <c r="E2863">
        <v>21</v>
      </c>
      <c r="F2863" s="1">
        <f t="shared" si="89"/>
        <v>45789</v>
      </c>
      <c r="G2863" s="1">
        <f>IF(TableRefills3[[#This Row],[prev_refill_days]]="","",TableRefills3[[#This Row],[prev_refill_days]]+TableRefills3[[#This Row],[quantity_days]])</f>
        <v>45810</v>
      </c>
      <c r="H2863">
        <f>IF(TableRefills3[[#This Row],[prev_refill_end]]="","",TableRefills3[[#This Row],[refill_date]]-TableRefills3[[#This Row],[prev_refill_end]])</f>
        <v>-1</v>
      </c>
      <c r="I2863">
        <f>IF(TableRefills3[[#This Row],[gap_days]]="",0,IF(TableRefills3[[#This Row],[gap_days]]&gt;30,1,0))</f>
        <v>0</v>
      </c>
      <c r="J2863">
        <f>_xlfn.MAXIFS(TableRefills3[discountinuation_flag], TableRefills3[patient_id], A2863)</f>
        <v>0</v>
      </c>
      <c r="K2863" s="1">
        <f>_xlfn.MINIFS(C:C,A:A,TableRefills3[[#This Row],[patient_id]])</f>
        <v>45722</v>
      </c>
      <c r="L2863" s="1">
        <f>TableRefills3[[#This Row],[refill_date]]+TableRefills3[[#This Row],[quantity_days]]</f>
        <v>45830</v>
      </c>
    </row>
    <row r="2864" spans="1:12" x14ac:dyDescent="0.25">
      <c r="A2864" t="s">
        <v>642</v>
      </c>
      <c r="B2864" t="s">
        <v>4547</v>
      </c>
      <c r="C2864" s="1">
        <v>45830</v>
      </c>
      <c r="D2864" s="9">
        <f t="shared" si="88"/>
        <v>6</v>
      </c>
      <c r="E2864">
        <v>21</v>
      </c>
      <c r="F2864" s="1">
        <f t="shared" si="89"/>
        <v>45809</v>
      </c>
      <c r="G2864" s="1">
        <f>IF(TableRefills3[[#This Row],[prev_refill_days]]="","",TableRefills3[[#This Row],[prev_refill_days]]+TableRefills3[[#This Row],[quantity_days]])</f>
        <v>45830</v>
      </c>
      <c r="H2864">
        <f>IF(TableRefills3[[#This Row],[prev_refill_end]]="","",TableRefills3[[#This Row],[refill_date]]-TableRefills3[[#This Row],[prev_refill_end]])</f>
        <v>0</v>
      </c>
      <c r="I2864">
        <f>IF(TableRefills3[[#This Row],[gap_days]]="",0,IF(TableRefills3[[#This Row],[gap_days]]&gt;30,1,0))</f>
        <v>0</v>
      </c>
      <c r="J2864">
        <f>_xlfn.MAXIFS(TableRefills3[discountinuation_flag], TableRefills3[patient_id], A2864)</f>
        <v>0</v>
      </c>
      <c r="K2864" s="1">
        <f>_xlfn.MINIFS(C:C,A:A,TableRefills3[[#This Row],[patient_id]])</f>
        <v>45722</v>
      </c>
      <c r="L2864" s="1">
        <f>TableRefills3[[#This Row],[refill_date]]+TableRefills3[[#This Row],[quantity_days]]</f>
        <v>45851</v>
      </c>
    </row>
    <row r="2865" spans="1:12" x14ac:dyDescent="0.25">
      <c r="A2865" t="s">
        <v>643</v>
      </c>
      <c r="B2865" t="s">
        <v>4554</v>
      </c>
      <c r="C2865" s="1">
        <v>45803</v>
      </c>
      <c r="D2865" s="9">
        <f t="shared" si="88"/>
        <v>1</v>
      </c>
      <c r="E2865">
        <v>21</v>
      </c>
      <c r="F2865" s="1" t="str">
        <f t="shared" si="89"/>
        <v/>
      </c>
      <c r="G2865" s="1" t="str">
        <f>IF(TableRefills3[[#This Row],[prev_refill_days]]="","",TableRefills3[[#This Row],[prev_refill_days]]+TableRefills3[[#This Row],[quantity_days]])</f>
        <v/>
      </c>
      <c r="H2865" t="str">
        <f>IF(TableRefills3[[#This Row],[prev_refill_end]]="","",TableRefills3[[#This Row],[refill_date]]-TableRefills3[[#This Row],[prev_refill_end]])</f>
        <v/>
      </c>
      <c r="I2865">
        <f>IF(TableRefills3[[#This Row],[gap_days]]="",0,IF(TableRefills3[[#This Row],[gap_days]]&gt;30,1,0))</f>
        <v>0</v>
      </c>
      <c r="J2865">
        <f>_xlfn.MAXIFS(TableRefills3[discountinuation_flag], TableRefills3[patient_id], A2865)</f>
        <v>0</v>
      </c>
      <c r="K2865" s="1">
        <f>_xlfn.MINIFS(C:C,A:A,TableRefills3[[#This Row],[patient_id]])</f>
        <v>45803</v>
      </c>
      <c r="L2865" s="1">
        <f>TableRefills3[[#This Row],[refill_date]]+TableRefills3[[#This Row],[quantity_days]]</f>
        <v>45824</v>
      </c>
    </row>
    <row r="2866" spans="1:12" x14ac:dyDescent="0.25">
      <c r="A2866" t="s">
        <v>643</v>
      </c>
      <c r="B2866" t="s">
        <v>4554</v>
      </c>
      <c r="C2866" s="1">
        <v>45823</v>
      </c>
      <c r="D2866" s="9">
        <f t="shared" si="88"/>
        <v>2</v>
      </c>
      <c r="E2866">
        <v>21</v>
      </c>
      <c r="F2866" s="1">
        <f t="shared" si="89"/>
        <v>45803</v>
      </c>
      <c r="G2866" s="1">
        <f>IF(TableRefills3[[#This Row],[prev_refill_days]]="","",TableRefills3[[#This Row],[prev_refill_days]]+TableRefills3[[#This Row],[quantity_days]])</f>
        <v>45824</v>
      </c>
      <c r="H2866">
        <f>IF(TableRefills3[[#This Row],[prev_refill_end]]="","",TableRefills3[[#This Row],[refill_date]]-TableRefills3[[#This Row],[prev_refill_end]])</f>
        <v>-1</v>
      </c>
      <c r="I2866">
        <f>IF(TableRefills3[[#This Row],[gap_days]]="",0,IF(TableRefills3[[#This Row],[gap_days]]&gt;30,1,0))</f>
        <v>0</v>
      </c>
      <c r="J2866">
        <f>_xlfn.MAXIFS(TableRefills3[discountinuation_flag], TableRefills3[patient_id], A2866)</f>
        <v>0</v>
      </c>
      <c r="K2866" s="1">
        <f>_xlfn.MINIFS(C:C,A:A,TableRefills3[[#This Row],[patient_id]])</f>
        <v>45803</v>
      </c>
      <c r="L2866" s="1">
        <f>TableRefills3[[#This Row],[refill_date]]+TableRefills3[[#This Row],[quantity_days]]</f>
        <v>45844</v>
      </c>
    </row>
    <row r="2867" spans="1:12" x14ac:dyDescent="0.25">
      <c r="A2867" t="s">
        <v>643</v>
      </c>
      <c r="B2867" t="s">
        <v>4554</v>
      </c>
      <c r="C2867" s="1">
        <v>45841</v>
      </c>
      <c r="D2867" s="9">
        <f t="shared" si="88"/>
        <v>3</v>
      </c>
      <c r="E2867">
        <v>21</v>
      </c>
      <c r="F2867" s="1">
        <f t="shared" si="89"/>
        <v>45823</v>
      </c>
      <c r="G2867" s="1">
        <f>IF(TableRefills3[[#This Row],[prev_refill_days]]="","",TableRefills3[[#This Row],[prev_refill_days]]+TableRefills3[[#This Row],[quantity_days]])</f>
        <v>45844</v>
      </c>
      <c r="H2867">
        <f>IF(TableRefills3[[#This Row],[prev_refill_end]]="","",TableRefills3[[#This Row],[refill_date]]-TableRefills3[[#This Row],[prev_refill_end]])</f>
        <v>-3</v>
      </c>
      <c r="I2867">
        <f>IF(TableRefills3[[#This Row],[gap_days]]="",0,IF(TableRefills3[[#This Row],[gap_days]]&gt;30,1,0))</f>
        <v>0</v>
      </c>
      <c r="J2867">
        <f>_xlfn.MAXIFS(TableRefills3[discountinuation_flag], TableRefills3[patient_id], A2867)</f>
        <v>0</v>
      </c>
      <c r="K2867" s="1">
        <f>_xlfn.MINIFS(C:C,A:A,TableRefills3[[#This Row],[patient_id]])</f>
        <v>45803</v>
      </c>
      <c r="L2867" s="1">
        <f>TableRefills3[[#This Row],[refill_date]]+TableRefills3[[#This Row],[quantity_days]]</f>
        <v>45862</v>
      </c>
    </row>
    <row r="2868" spans="1:12" x14ac:dyDescent="0.25">
      <c r="A2868" t="s">
        <v>643</v>
      </c>
      <c r="B2868" t="s">
        <v>4554</v>
      </c>
      <c r="C2868" s="1">
        <v>45865</v>
      </c>
      <c r="D2868" s="9">
        <f t="shared" si="88"/>
        <v>4</v>
      </c>
      <c r="E2868">
        <v>21</v>
      </c>
      <c r="F2868" s="1">
        <f t="shared" si="89"/>
        <v>45841</v>
      </c>
      <c r="G2868" s="1">
        <f>IF(TableRefills3[[#This Row],[prev_refill_days]]="","",TableRefills3[[#This Row],[prev_refill_days]]+TableRefills3[[#This Row],[quantity_days]])</f>
        <v>45862</v>
      </c>
      <c r="H2868">
        <f>IF(TableRefills3[[#This Row],[prev_refill_end]]="","",TableRefills3[[#This Row],[refill_date]]-TableRefills3[[#This Row],[prev_refill_end]])</f>
        <v>3</v>
      </c>
      <c r="I2868">
        <f>IF(TableRefills3[[#This Row],[gap_days]]="",0,IF(TableRefills3[[#This Row],[gap_days]]&gt;30,1,0))</f>
        <v>0</v>
      </c>
      <c r="J2868">
        <f>_xlfn.MAXIFS(TableRefills3[discountinuation_flag], TableRefills3[patient_id], A2868)</f>
        <v>0</v>
      </c>
      <c r="K2868" s="1">
        <f>_xlfn.MINIFS(C:C,A:A,TableRefills3[[#This Row],[patient_id]])</f>
        <v>45803</v>
      </c>
      <c r="L2868" s="1">
        <f>TableRefills3[[#This Row],[refill_date]]+TableRefills3[[#This Row],[quantity_days]]</f>
        <v>45886</v>
      </c>
    </row>
    <row r="2869" spans="1:12" x14ac:dyDescent="0.25">
      <c r="A2869" t="s">
        <v>644</v>
      </c>
      <c r="B2869" t="s">
        <v>4559</v>
      </c>
      <c r="C2869" s="1">
        <v>45759</v>
      </c>
      <c r="D2869" s="9">
        <f t="shared" si="88"/>
        <v>1</v>
      </c>
      <c r="E2869">
        <v>30</v>
      </c>
      <c r="F2869" s="1" t="str">
        <f t="shared" si="89"/>
        <v/>
      </c>
      <c r="G2869" s="1" t="str">
        <f>IF(TableRefills3[[#This Row],[prev_refill_days]]="","",TableRefills3[[#This Row],[prev_refill_days]]+TableRefills3[[#This Row],[quantity_days]])</f>
        <v/>
      </c>
      <c r="H2869" t="str">
        <f>IF(TableRefills3[[#This Row],[prev_refill_end]]="","",TableRefills3[[#This Row],[refill_date]]-TableRefills3[[#This Row],[prev_refill_end]])</f>
        <v/>
      </c>
      <c r="I2869">
        <f>IF(TableRefills3[[#This Row],[gap_days]]="",0,IF(TableRefills3[[#This Row],[gap_days]]&gt;30,1,0))</f>
        <v>0</v>
      </c>
      <c r="J2869">
        <f>_xlfn.MAXIFS(TableRefills3[discountinuation_flag], TableRefills3[patient_id], A2869)</f>
        <v>0</v>
      </c>
      <c r="K2869" s="1">
        <f>_xlfn.MINIFS(C:C,A:A,TableRefills3[[#This Row],[patient_id]])</f>
        <v>45759</v>
      </c>
      <c r="L2869" s="1">
        <f>TableRefills3[[#This Row],[refill_date]]+TableRefills3[[#This Row],[quantity_days]]</f>
        <v>45789</v>
      </c>
    </row>
    <row r="2870" spans="1:12" x14ac:dyDescent="0.25">
      <c r="A2870" t="s">
        <v>644</v>
      </c>
      <c r="B2870" t="s">
        <v>4559</v>
      </c>
      <c r="C2870" s="1">
        <v>45790</v>
      </c>
      <c r="D2870" s="9">
        <f t="shared" si="88"/>
        <v>2</v>
      </c>
      <c r="E2870">
        <v>30</v>
      </c>
      <c r="F2870" s="1">
        <f t="shared" si="89"/>
        <v>45759</v>
      </c>
      <c r="G2870" s="1">
        <f>IF(TableRefills3[[#This Row],[prev_refill_days]]="","",TableRefills3[[#This Row],[prev_refill_days]]+TableRefills3[[#This Row],[quantity_days]])</f>
        <v>45789</v>
      </c>
      <c r="H2870">
        <f>IF(TableRefills3[[#This Row],[prev_refill_end]]="","",TableRefills3[[#This Row],[refill_date]]-TableRefills3[[#This Row],[prev_refill_end]])</f>
        <v>1</v>
      </c>
      <c r="I2870">
        <f>IF(TableRefills3[[#This Row],[gap_days]]="",0,IF(TableRefills3[[#This Row],[gap_days]]&gt;30,1,0))</f>
        <v>0</v>
      </c>
      <c r="J2870">
        <f>_xlfn.MAXIFS(TableRefills3[discountinuation_flag], TableRefills3[patient_id], A2870)</f>
        <v>0</v>
      </c>
      <c r="K2870" s="1">
        <f>_xlfn.MINIFS(C:C,A:A,TableRefills3[[#This Row],[patient_id]])</f>
        <v>45759</v>
      </c>
      <c r="L2870" s="1">
        <f>TableRefills3[[#This Row],[refill_date]]+TableRefills3[[#This Row],[quantity_days]]</f>
        <v>45820</v>
      </c>
    </row>
    <row r="2871" spans="1:12" x14ac:dyDescent="0.25">
      <c r="A2871" t="s">
        <v>644</v>
      </c>
      <c r="B2871" t="s">
        <v>4559</v>
      </c>
      <c r="C2871" s="1">
        <v>45819</v>
      </c>
      <c r="D2871" s="9">
        <f t="shared" si="88"/>
        <v>3</v>
      </c>
      <c r="E2871">
        <v>30</v>
      </c>
      <c r="F2871" s="1">
        <f t="shared" si="89"/>
        <v>45790</v>
      </c>
      <c r="G2871" s="1">
        <f>IF(TableRefills3[[#This Row],[prev_refill_days]]="","",TableRefills3[[#This Row],[prev_refill_days]]+TableRefills3[[#This Row],[quantity_days]])</f>
        <v>45820</v>
      </c>
      <c r="H2871">
        <f>IF(TableRefills3[[#This Row],[prev_refill_end]]="","",TableRefills3[[#This Row],[refill_date]]-TableRefills3[[#This Row],[prev_refill_end]])</f>
        <v>-1</v>
      </c>
      <c r="I2871">
        <f>IF(TableRefills3[[#This Row],[gap_days]]="",0,IF(TableRefills3[[#This Row],[gap_days]]&gt;30,1,0))</f>
        <v>0</v>
      </c>
      <c r="J2871">
        <f>_xlfn.MAXIFS(TableRefills3[discountinuation_flag], TableRefills3[patient_id], A2871)</f>
        <v>0</v>
      </c>
      <c r="K2871" s="1">
        <f>_xlfn.MINIFS(C:C,A:A,TableRefills3[[#This Row],[patient_id]])</f>
        <v>45759</v>
      </c>
      <c r="L2871" s="1">
        <f>TableRefills3[[#This Row],[refill_date]]+TableRefills3[[#This Row],[quantity_days]]</f>
        <v>45849</v>
      </c>
    </row>
    <row r="2872" spans="1:12" x14ac:dyDescent="0.25">
      <c r="A2872" t="s">
        <v>644</v>
      </c>
      <c r="B2872" t="s">
        <v>4559</v>
      </c>
      <c r="C2872" s="1">
        <v>45851</v>
      </c>
      <c r="D2872" s="9">
        <f t="shared" si="88"/>
        <v>4</v>
      </c>
      <c r="E2872">
        <v>30</v>
      </c>
      <c r="F2872" s="1">
        <f t="shared" si="89"/>
        <v>45819</v>
      </c>
      <c r="G2872" s="1">
        <f>IF(TableRefills3[[#This Row],[prev_refill_days]]="","",TableRefills3[[#This Row],[prev_refill_days]]+TableRefills3[[#This Row],[quantity_days]])</f>
        <v>45849</v>
      </c>
      <c r="H2872">
        <f>IF(TableRefills3[[#This Row],[prev_refill_end]]="","",TableRefills3[[#This Row],[refill_date]]-TableRefills3[[#This Row],[prev_refill_end]])</f>
        <v>2</v>
      </c>
      <c r="I2872">
        <f>IF(TableRefills3[[#This Row],[gap_days]]="",0,IF(TableRefills3[[#This Row],[gap_days]]&gt;30,1,0))</f>
        <v>0</v>
      </c>
      <c r="J2872">
        <f>_xlfn.MAXIFS(TableRefills3[discountinuation_flag], TableRefills3[patient_id], A2872)</f>
        <v>0</v>
      </c>
      <c r="K2872" s="1">
        <f>_xlfn.MINIFS(C:C,A:A,TableRefills3[[#This Row],[patient_id]])</f>
        <v>45759</v>
      </c>
      <c r="L2872" s="1">
        <f>TableRefills3[[#This Row],[refill_date]]+TableRefills3[[#This Row],[quantity_days]]</f>
        <v>45881</v>
      </c>
    </row>
    <row r="2873" spans="1:12" x14ac:dyDescent="0.25">
      <c r="A2873" t="s">
        <v>644</v>
      </c>
      <c r="B2873" t="s">
        <v>4559</v>
      </c>
      <c r="C2873" s="1">
        <v>45884</v>
      </c>
      <c r="D2873" s="9">
        <f t="shared" si="88"/>
        <v>5</v>
      </c>
      <c r="E2873">
        <v>30</v>
      </c>
      <c r="F2873" s="1">
        <f t="shared" si="89"/>
        <v>45851</v>
      </c>
      <c r="G2873" s="1">
        <f>IF(TableRefills3[[#This Row],[prev_refill_days]]="","",TableRefills3[[#This Row],[prev_refill_days]]+TableRefills3[[#This Row],[quantity_days]])</f>
        <v>45881</v>
      </c>
      <c r="H2873">
        <f>IF(TableRefills3[[#This Row],[prev_refill_end]]="","",TableRefills3[[#This Row],[refill_date]]-TableRefills3[[#This Row],[prev_refill_end]])</f>
        <v>3</v>
      </c>
      <c r="I2873">
        <f>IF(TableRefills3[[#This Row],[gap_days]]="",0,IF(TableRefills3[[#This Row],[gap_days]]&gt;30,1,0))</f>
        <v>0</v>
      </c>
      <c r="J2873">
        <f>_xlfn.MAXIFS(TableRefills3[discountinuation_flag], TableRefills3[patient_id], A2873)</f>
        <v>0</v>
      </c>
      <c r="K2873" s="1">
        <f>_xlfn.MINIFS(C:C,A:A,TableRefills3[[#This Row],[patient_id]])</f>
        <v>45759</v>
      </c>
      <c r="L2873" s="1">
        <f>TableRefills3[[#This Row],[refill_date]]+TableRefills3[[#This Row],[quantity_days]]</f>
        <v>45914</v>
      </c>
    </row>
    <row r="2874" spans="1:12" x14ac:dyDescent="0.25">
      <c r="A2874" t="s">
        <v>644</v>
      </c>
      <c r="B2874" t="s">
        <v>4559</v>
      </c>
      <c r="C2874" s="1">
        <v>45911</v>
      </c>
      <c r="D2874" s="9">
        <f t="shared" si="88"/>
        <v>6</v>
      </c>
      <c r="E2874">
        <v>30</v>
      </c>
      <c r="F2874" s="1">
        <f t="shared" si="89"/>
        <v>45884</v>
      </c>
      <c r="G2874" s="1">
        <f>IF(TableRefills3[[#This Row],[prev_refill_days]]="","",TableRefills3[[#This Row],[prev_refill_days]]+TableRefills3[[#This Row],[quantity_days]])</f>
        <v>45914</v>
      </c>
      <c r="H2874">
        <f>IF(TableRefills3[[#This Row],[prev_refill_end]]="","",TableRefills3[[#This Row],[refill_date]]-TableRefills3[[#This Row],[prev_refill_end]])</f>
        <v>-3</v>
      </c>
      <c r="I2874">
        <f>IF(TableRefills3[[#This Row],[gap_days]]="",0,IF(TableRefills3[[#This Row],[gap_days]]&gt;30,1,0))</f>
        <v>0</v>
      </c>
      <c r="J2874">
        <f>_xlfn.MAXIFS(TableRefills3[discountinuation_flag], TableRefills3[patient_id], A2874)</f>
        <v>0</v>
      </c>
      <c r="K2874" s="1">
        <f>_xlfn.MINIFS(C:C,A:A,TableRefills3[[#This Row],[patient_id]])</f>
        <v>45759</v>
      </c>
      <c r="L2874" s="1">
        <f>TableRefills3[[#This Row],[refill_date]]+TableRefills3[[#This Row],[quantity_days]]</f>
        <v>45941</v>
      </c>
    </row>
    <row r="2875" spans="1:12" x14ac:dyDescent="0.25">
      <c r="A2875" t="s">
        <v>645</v>
      </c>
      <c r="B2875" t="s">
        <v>4566</v>
      </c>
      <c r="C2875" s="1">
        <v>45834</v>
      </c>
      <c r="D2875" s="9">
        <f t="shared" si="88"/>
        <v>1</v>
      </c>
      <c r="E2875">
        <v>30</v>
      </c>
      <c r="F2875" s="1" t="str">
        <f t="shared" si="89"/>
        <v/>
      </c>
      <c r="G2875" s="1" t="str">
        <f>IF(TableRefills3[[#This Row],[prev_refill_days]]="","",TableRefills3[[#This Row],[prev_refill_days]]+TableRefills3[[#This Row],[quantity_days]])</f>
        <v/>
      </c>
      <c r="H2875" t="str">
        <f>IF(TableRefills3[[#This Row],[prev_refill_end]]="","",TableRefills3[[#This Row],[refill_date]]-TableRefills3[[#This Row],[prev_refill_end]])</f>
        <v/>
      </c>
      <c r="I2875">
        <f>IF(TableRefills3[[#This Row],[gap_days]]="",0,IF(TableRefills3[[#This Row],[gap_days]]&gt;30,1,0))</f>
        <v>0</v>
      </c>
      <c r="J2875">
        <f>_xlfn.MAXIFS(TableRefills3[discountinuation_flag], TableRefills3[patient_id], A2875)</f>
        <v>0</v>
      </c>
      <c r="K2875" s="1">
        <f>_xlfn.MINIFS(C:C,A:A,TableRefills3[[#This Row],[patient_id]])</f>
        <v>45834</v>
      </c>
      <c r="L2875" s="1">
        <f>TableRefills3[[#This Row],[refill_date]]+TableRefills3[[#This Row],[quantity_days]]</f>
        <v>45864</v>
      </c>
    </row>
    <row r="2876" spans="1:12" x14ac:dyDescent="0.25">
      <c r="A2876" t="s">
        <v>645</v>
      </c>
      <c r="B2876" t="s">
        <v>4566</v>
      </c>
      <c r="C2876" s="1">
        <v>45867</v>
      </c>
      <c r="D2876" s="9">
        <f t="shared" si="88"/>
        <v>2</v>
      </c>
      <c r="E2876">
        <v>30</v>
      </c>
      <c r="F2876" s="1">
        <f t="shared" si="89"/>
        <v>45834</v>
      </c>
      <c r="G2876" s="1">
        <f>IF(TableRefills3[[#This Row],[prev_refill_days]]="","",TableRefills3[[#This Row],[prev_refill_days]]+TableRefills3[[#This Row],[quantity_days]])</f>
        <v>45864</v>
      </c>
      <c r="H2876">
        <f>IF(TableRefills3[[#This Row],[prev_refill_end]]="","",TableRefills3[[#This Row],[refill_date]]-TableRefills3[[#This Row],[prev_refill_end]])</f>
        <v>3</v>
      </c>
      <c r="I2876">
        <f>IF(TableRefills3[[#This Row],[gap_days]]="",0,IF(TableRefills3[[#This Row],[gap_days]]&gt;30,1,0))</f>
        <v>0</v>
      </c>
      <c r="J2876">
        <f>_xlfn.MAXIFS(TableRefills3[discountinuation_flag], TableRefills3[patient_id], A2876)</f>
        <v>0</v>
      </c>
      <c r="K2876" s="1">
        <f>_xlfn.MINIFS(C:C,A:A,TableRefills3[[#This Row],[patient_id]])</f>
        <v>45834</v>
      </c>
      <c r="L2876" s="1">
        <f>TableRefills3[[#This Row],[refill_date]]+TableRefills3[[#This Row],[quantity_days]]</f>
        <v>45897</v>
      </c>
    </row>
    <row r="2877" spans="1:12" x14ac:dyDescent="0.25">
      <c r="A2877" t="s">
        <v>645</v>
      </c>
      <c r="B2877" t="s">
        <v>4566</v>
      </c>
      <c r="C2877" s="1">
        <v>45897</v>
      </c>
      <c r="D2877" s="9">
        <f t="shared" si="88"/>
        <v>3</v>
      </c>
      <c r="E2877">
        <v>30</v>
      </c>
      <c r="F2877" s="1">
        <f t="shared" si="89"/>
        <v>45867</v>
      </c>
      <c r="G2877" s="1">
        <f>IF(TableRefills3[[#This Row],[prev_refill_days]]="","",TableRefills3[[#This Row],[prev_refill_days]]+TableRefills3[[#This Row],[quantity_days]])</f>
        <v>45897</v>
      </c>
      <c r="H2877">
        <f>IF(TableRefills3[[#This Row],[prev_refill_end]]="","",TableRefills3[[#This Row],[refill_date]]-TableRefills3[[#This Row],[prev_refill_end]])</f>
        <v>0</v>
      </c>
      <c r="I2877">
        <f>IF(TableRefills3[[#This Row],[gap_days]]="",0,IF(TableRefills3[[#This Row],[gap_days]]&gt;30,1,0))</f>
        <v>0</v>
      </c>
      <c r="J2877">
        <f>_xlfn.MAXIFS(TableRefills3[discountinuation_flag], TableRefills3[patient_id], A2877)</f>
        <v>0</v>
      </c>
      <c r="K2877" s="1">
        <f>_xlfn.MINIFS(C:C,A:A,TableRefills3[[#This Row],[patient_id]])</f>
        <v>45834</v>
      </c>
      <c r="L2877" s="1">
        <f>TableRefills3[[#This Row],[refill_date]]+TableRefills3[[#This Row],[quantity_days]]</f>
        <v>45927</v>
      </c>
    </row>
    <row r="2878" spans="1:12" x14ac:dyDescent="0.25">
      <c r="A2878" t="s">
        <v>645</v>
      </c>
      <c r="B2878" t="s">
        <v>4566</v>
      </c>
      <c r="C2878" s="1">
        <v>45924</v>
      </c>
      <c r="D2878" s="9">
        <f t="shared" si="88"/>
        <v>4</v>
      </c>
      <c r="E2878">
        <v>30</v>
      </c>
      <c r="F2878" s="1">
        <f t="shared" si="89"/>
        <v>45897</v>
      </c>
      <c r="G2878" s="1">
        <f>IF(TableRefills3[[#This Row],[prev_refill_days]]="","",TableRefills3[[#This Row],[prev_refill_days]]+TableRefills3[[#This Row],[quantity_days]])</f>
        <v>45927</v>
      </c>
      <c r="H2878">
        <f>IF(TableRefills3[[#This Row],[prev_refill_end]]="","",TableRefills3[[#This Row],[refill_date]]-TableRefills3[[#This Row],[prev_refill_end]])</f>
        <v>-3</v>
      </c>
      <c r="I2878">
        <f>IF(TableRefills3[[#This Row],[gap_days]]="",0,IF(TableRefills3[[#This Row],[gap_days]]&gt;30,1,0))</f>
        <v>0</v>
      </c>
      <c r="J2878">
        <f>_xlfn.MAXIFS(TableRefills3[discountinuation_flag], TableRefills3[patient_id], A2878)</f>
        <v>0</v>
      </c>
      <c r="K2878" s="1">
        <f>_xlfn.MINIFS(C:C,A:A,TableRefills3[[#This Row],[patient_id]])</f>
        <v>45834</v>
      </c>
      <c r="L2878" s="1">
        <f>TableRefills3[[#This Row],[refill_date]]+TableRefills3[[#This Row],[quantity_days]]</f>
        <v>45954</v>
      </c>
    </row>
    <row r="2879" spans="1:12" x14ac:dyDescent="0.25">
      <c r="A2879" t="s">
        <v>645</v>
      </c>
      <c r="B2879" t="s">
        <v>4566</v>
      </c>
      <c r="C2879" s="1">
        <v>45951</v>
      </c>
      <c r="D2879" s="9">
        <f t="shared" si="88"/>
        <v>5</v>
      </c>
      <c r="E2879">
        <v>30</v>
      </c>
      <c r="F2879" s="1">
        <f t="shared" si="89"/>
        <v>45924</v>
      </c>
      <c r="G2879" s="1">
        <f>IF(TableRefills3[[#This Row],[prev_refill_days]]="","",TableRefills3[[#This Row],[prev_refill_days]]+TableRefills3[[#This Row],[quantity_days]])</f>
        <v>45954</v>
      </c>
      <c r="H2879">
        <f>IF(TableRefills3[[#This Row],[prev_refill_end]]="","",TableRefills3[[#This Row],[refill_date]]-TableRefills3[[#This Row],[prev_refill_end]])</f>
        <v>-3</v>
      </c>
      <c r="I2879">
        <f>IF(TableRefills3[[#This Row],[gap_days]]="",0,IF(TableRefills3[[#This Row],[gap_days]]&gt;30,1,0))</f>
        <v>0</v>
      </c>
      <c r="J2879">
        <f>_xlfn.MAXIFS(TableRefills3[discountinuation_flag], TableRefills3[patient_id], A2879)</f>
        <v>0</v>
      </c>
      <c r="K2879" s="1">
        <f>_xlfn.MINIFS(C:C,A:A,TableRefills3[[#This Row],[patient_id]])</f>
        <v>45834</v>
      </c>
      <c r="L2879" s="1">
        <f>TableRefills3[[#This Row],[refill_date]]+TableRefills3[[#This Row],[quantity_days]]</f>
        <v>45981</v>
      </c>
    </row>
    <row r="2880" spans="1:12" x14ac:dyDescent="0.25">
      <c r="A2880" t="s">
        <v>646</v>
      </c>
      <c r="B2880" t="s">
        <v>4572</v>
      </c>
      <c r="C2880" s="1">
        <v>45673</v>
      </c>
      <c r="D2880" s="9">
        <f t="shared" si="88"/>
        <v>1</v>
      </c>
      <c r="E2880">
        <v>28</v>
      </c>
      <c r="F2880" s="1" t="str">
        <f t="shared" si="89"/>
        <v/>
      </c>
      <c r="G2880" s="1" t="str">
        <f>IF(TableRefills3[[#This Row],[prev_refill_days]]="","",TableRefills3[[#This Row],[prev_refill_days]]+TableRefills3[[#This Row],[quantity_days]])</f>
        <v/>
      </c>
      <c r="H2880" t="str">
        <f>IF(TableRefills3[[#This Row],[prev_refill_end]]="","",TableRefills3[[#This Row],[refill_date]]-TableRefills3[[#This Row],[prev_refill_end]])</f>
        <v/>
      </c>
      <c r="I2880">
        <f>IF(TableRefills3[[#This Row],[gap_days]]="",0,IF(TableRefills3[[#This Row],[gap_days]]&gt;30,1,0))</f>
        <v>0</v>
      </c>
      <c r="J2880">
        <f>_xlfn.MAXIFS(TableRefills3[discountinuation_flag], TableRefills3[patient_id], A2880)</f>
        <v>0</v>
      </c>
      <c r="K2880" s="1">
        <f>_xlfn.MINIFS(C:C,A:A,TableRefills3[[#This Row],[patient_id]])</f>
        <v>45673</v>
      </c>
      <c r="L2880" s="1">
        <f>TableRefills3[[#This Row],[refill_date]]+TableRefills3[[#This Row],[quantity_days]]</f>
        <v>45701</v>
      </c>
    </row>
    <row r="2881" spans="1:12" x14ac:dyDescent="0.25">
      <c r="A2881" t="s">
        <v>646</v>
      </c>
      <c r="B2881" t="s">
        <v>4572</v>
      </c>
      <c r="C2881" s="1">
        <v>45701</v>
      </c>
      <c r="D2881" s="9">
        <f t="shared" si="88"/>
        <v>2</v>
      </c>
      <c r="E2881">
        <v>28</v>
      </c>
      <c r="F2881" s="1">
        <f t="shared" si="89"/>
        <v>45673</v>
      </c>
      <c r="G2881" s="1">
        <f>IF(TableRefills3[[#This Row],[prev_refill_days]]="","",TableRefills3[[#This Row],[prev_refill_days]]+TableRefills3[[#This Row],[quantity_days]])</f>
        <v>45701</v>
      </c>
      <c r="H2881">
        <f>IF(TableRefills3[[#This Row],[prev_refill_end]]="","",TableRefills3[[#This Row],[refill_date]]-TableRefills3[[#This Row],[prev_refill_end]])</f>
        <v>0</v>
      </c>
      <c r="I2881">
        <f>IF(TableRefills3[[#This Row],[gap_days]]="",0,IF(TableRefills3[[#This Row],[gap_days]]&gt;30,1,0))</f>
        <v>0</v>
      </c>
      <c r="J2881">
        <f>_xlfn.MAXIFS(TableRefills3[discountinuation_flag], TableRefills3[patient_id], A2881)</f>
        <v>0</v>
      </c>
      <c r="K2881" s="1">
        <f>_xlfn.MINIFS(C:C,A:A,TableRefills3[[#This Row],[patient_id]])</f>
        <v>45673</v>
      </c>
      <c r="L2881" s="1">
        <f>TableRefills3[[#This Row],[refill_date]]+TableRefills3[[#This Row],[quantity_days]]</f>
        <v>45729</v>
      </c>
    </row>
    <row r="2882" spans="1:12" x14ac:dyDescent="0.25">
      <c r="A2882" t="s">
        <v>646</v>
      </c>
      <c r="B2882" t="s">
        <v>4572</v>
      </c>
      <c r="C2882" s="1">
        <v>45730</v>
      </c>
      <c r="D2882" s="9">
        <f t="shared" ref="D2882:D2945" si="90">IF(A2882=A2881, D2881+1, 1)</f>
        <v>3</v>
      </c>
      <c r="E2882">
        <v>28</v>
      </c>
      <c r="F2882" s="1">
        <f t="shared" ref="F2882:F2945" si="91">IF(A2881=A2882,C2881,"")</f>
        <v>45701</v>
      </c>
      <c r="G2882" s="1">
        <f>IF(TableRefills3[[#This Row],[prev_refill_days]]="","",TableRefills3[[#This Row],[prev_refill_days]]+TableRefills3[[#This Row],[quantity_days]])</f>
        <v>45729</v>
      </c>
      <c r="H2882">
        <f>IF(TableRefills3[[#This Row],[prev_refill_end]]="","",TableRefills3[[#This Row],[refill_date]]-TableRefills3[[#This Row],[prev_refill_end]])</f>
        <v>1</v>
      </c>
      <c r="I2882">
        <f>IF(TableRefills3[[#This Row],[gap_days]]="",0,IF(TableRefills3[[#This Row],[gap_days]]&gt;30,1,0))</f>
        <v>0</v>
      </c>
      <c r="J2882">
        <f>_xlfn.MAXIFS(TableRefills3[discountinuation_flag], TableRefills3[patient_id], A2882)</f>
        <v>0</v>
      </c>
      <c r="K2882" s="1">
        <f>_xlfn.MINIFS(C:C,A:A,TableRefills3[[#This Row],[patient_id]])</f>
        <v>45673</v>
      </c>
      <c r="L2882" s="1">
        <f>TableRefills3[[#This Row],[refill_date]]+TableRefills3[[#This Row],[quantity_days]]</f>
        <v>45758</v>
      </c>
    </row>
    <row r="2883" spans="1:12" x14ac:dyDescent="0.25">
      <c r="A2883" t="s">
        <v>646</v>
      </c>
      <c r="B2883" t="s">
        <v>4572</v>
      </c>
      <c r="C2883" s="1">
        <v>45757</v>
      </c>
      <c r="D2883" s="9">
        <f t="shared" si="90"/>
        <v>4</v>
      </c>
      <c r="E2883">
        <v>28</v>
      </c>
      <c r="F2883" s="1">
        <f t="shared" si="91"/>
        <v>45730</v>
      </c>
      <c r="G2883" s="1">
        <f>IF(TableRefills3[[#This Row],[prev_refill_days]]="","",TableRefills3[[#This Row],[prev_refill_days]]+TableRefills3[[#This Row],[quantity_days]])</f>
        <v>45758</v>
      </c>
      <c r="H2883">
        <f>IF(TableRefills3[[#This Row],[prev_refill_end]]="","",TableRefills3[[#This Row],[refill_date]]-TableRefills3[[#This Row],[prev_refill_end]])</f>
        <v>-1</v>
      </c>
      <c r="I2883">
        <f>IF(TableRefills3[[#This Row],[gap_days]]="",0,IF(TableRefills3[[#This Row],[gap_days]]&gt;30,1,0))</f>
        <v>0</v>
      </c>
      <c r="J2883">
        <f>_xlfn.MAXIFS(TableRefills3[discountinuation_flag], TableRefills3[patient_id], A2883)</f>
        <v>0</v>
      </c>
      <c r="K2883" s="1">
        <f>_xlfn.MINIFS(C:C,A:A,TableRefills3[[#This Row],[patient_id]])</f>
        <v>45673</v>
      </c>
      <c r="L2883" s="1">
        <f>TableRefills3[[#This Row],[refill_date]]+TableRefills3[[#This Row],[quantity_days]]</f>
        <v>45785</v>
      </c>
    </row>
    <row r="2884" spans="1:12" x14ac:dyDescent="0.25">
      <c r="A2884" t="s">
        <v>646</v>
      </c>
      <c r="B2884" t="s">
        <v>4572</v>
      </c>
      <c r="C2884" s="1">
        <v>45782</v>
      </c>
      <c r="D2884" s="9">
        <f t="shared" si="90"/>
        <v>5</v>
      </c>
      <c r="E2884">
        <v>28</v>
      </c>
      <c r="F2884" s="1">
        <f t="shared" si="91"/>
        <v>45757</v>
      </c>
      <c r="G2884" s="1">
        <f>IF(TableRefills3[[#This Row],[prev_refill_days]]="","",TableRefills3[[#This Row],[prev_refill_days]]+TableRefills3[[#This Row],[quantity_days]])</f>
        <v>45785</v>
      </c>
      <c r="H2884">
        <f>IF(TableRefills3[[#This Row],[prev_refill_end]]="","",TableRefills3[[#This Row],[refill_date]]-TableRefills3[[#This Row],[prev_refill_end]])</f>
        <v>-3</v>
      </c>
      <c r="I2884">
        <f>IF(TableRefills3[[#This Row],[gap_days]]="",0,IF(TableRefills3[[#This Row],[gap_days]]&gt;30,1,0))</f>
        <v>0</v>
      </c>
      <c r="J2884">
        <f>_xlfn.MAXIFS(TableRefills3[discountinuation_flag], TableRefills3[patient_id], A2884)</f>
        <v>0</v>
      </c>
      <c r="K2884" s="1">
        <f>_xlfn.MINIFS(C:C,A:A,TableRefills3[[#This Row],[patient_id]])</f>
        <v>45673</v>
      </c>
      <c r="L2884" s="1">
        <f>TableRefills3[[#This Row],[refill_date]]+TableRefills3[[#This Row],[quantity_days]]</f>
        <v>45810</v>
      </c>
    </row>
    <row r="2885" spans="1:12" x14ac:dyDescent="0.25">
      <c r="A2885" t="s">
        <v>646</v>
      </c>
      <c r="B2885" t="s">
        <v>4572</v>
      </c>
      <c r="C2885" s="1">
        <v>45808</v>
      </c>
      <c r="D2885" s="9">
        <f t="shared" si="90"/>
        <v>6</v>
      </c>
      <c r="E2885">
        <v>28</v>
      </c>
      <c r="F2885" s="1">
        <f t="shared" si="91"/>
        <v>45782</v>
      </c>
      <c r="G2885" s="1">
        <f>IF(TableRefills3[[#This Row],[prev_refill_days]]="","",TableRefills3[[#This Row],[prev_refill_days]]+TableRefills3[[#This Row],[quantity_days]])</f>
        <v>45810</v>
      </c>
      <c r="H2885">
        <f>IF(TableRefills3[[#This Row],[prev_refill_end]]="","",TableRefills3[[#This Row],[refill_date]]-TableRefills3[[#This Row],[prev_refill_end]])</f>
        <v>-2</v>
      </c>
      <c r="I2885">
        <f>IF(TableRefills3[[#This Row],[gap_days]]="",0,IF(TableRefills3[[#This Row],[gap_days]]&gt;30,1,0))</f>
        <v>0</v>
      </c>
      <c r="J2885">
        <f>_xlfn.MAXIFS(TableRefills3[discountinuation_flag], TableRefills3[patient_id], A2885)</f>
        <v>0</v>
      </c>
      <c r="K2885" s="1">
        <f>_xlfn.MINIFS(C:C,A:A,TableRefills3[[#This Row],[patient_id]])</f>
        <v>45673</v>
      </c>
      <c r="L2885" s="1">
        <f>TableRefills3[[#This Row],[refill_date]]+TableRefills3[[#This Row],[quantity_days]]</f>
        <v>45836</v>
      </c>
    </row>
    <row r="2886" spans="1:12" x14ac:dyDescent="0.25">
      <c r="A2886" t="s">
        <v>647</v>
      </c>
      <c r="B2886" t="s">
        <v>4579</v>
      </c>
      <c r="C2886" s="1">
        <v>45723</v>
      </c>
      <c r="D2886" s="9">
        <f t="shared" si="90"/>
        <v>1</v>
      </c>
      <c r="E2886">
        <v>28</v>
      </c>
      <c r="F2886" s="1" t="str">
        <f t="shared" si="91"/>
        <v/>
      </c>
      <c r="G2886" s="1" t="str">
        <f>IF(TableRefills3[[#This Row],[prev_refill_days]]="","",TableRefills3[[#This Row],[prev_refill_days]]+TableRefills3[[#This Row],[quantity_days]])</f>
        <v/>
      </c>
      <c r="H2886" t="str">
        <f>IF(TableRefills3[[#This Row],[prev_refill_end]]="","",TableRefills3[[#This Row],[refill_date]]-TableRefills3[[#This Row],[prev_refill_end]])</f>
        <v/>
      </c>
      <c r="I2886">
        <f>IF(TableRefills3[[#This Row],[gap_days]]="",0,IF(TableRefills3[[#This Row],[gap_days]]&gt;30,1,0))</f>
        <v>0</v>
      </c>
      <c r="J2886">
        <f>_xlfn.MAXIFS(TableRefills3[discountinuation_flag], TableRefills3[patient_id], A2886)</f>
        <v>0</v>
      </c>
      <c r="K2886" s="1">
        <f>_xlfn.MINIFS(C:C,A:A,TableRefills3[[#This Row],[patient_id]])</f>
        <v>45723</v>
      </c>
      <c r="L2886" s="1">
        <f>TableRefills3[[#This Row],[refill_date]]+TableRefills3[[#This Row],[quantity_days]]</f>
        <v>45751</v>
      </c>
    </row>
    <row r="2887" spans="1:12" x14ac:dyDescent="0.25">
      <c r="A2887" t="s">
        <v>647</v>
      </c>
      <c r="B2887" t="s">
        <v>4579</v>
      </c>
      <c r="C2887" s="1">
        <v>45749</v>
      </c>
      <c r="D2887" s="9">
        <f t="shared" si="90"/>
        <v>2</v>
      </c>
      <c r="E2887">
        <v>28</v>
      </c>
      <c r="F2887" s="1">
        <f t="shared" si="91"/>
        <v>45723</v>
      </c>
      <c r="G2887" s="1">
        <f>IF(TableRefills3[[#This Row],[prev_refill_days]]="","",TableRefills3[[#This Row],[prev_refill_days]]+TableRefills3[[#This Row],[quantity_days]])</f>
        <v>45751</v>
      </c>
      <c r="H2887">
        <f>IF(TableRefills3[[#This Row],[prev_refill_end]]="","",TableRefills3[[#This Row],[refill_date]]-TableRefills3[[#This Row],[prev_refill_end]])</f>
        <v>-2</v>
      </c>
      <c r="I2887">
        <f>IF(TableRefills3[[#This Row],[gap_days]]="",0,IF(TableRefills3[[#This Row],[gap_days]]&gt;30,1,0))</f>
        <v>0</v>
      </c>
      <c r="J2887">
        <f>_xlfn.MAXIFS(TableRefills3[discountinuation_flag], TableRefills3[patient_id], A2887)</f>
        <v>0</v>
      </c>
      <c r="K2887" s="1">
        <f>_xlfn.MINIFS(C:C,A:A,TableRefills3[[#This Row],[patient_id]])</f>
        <v>45723</v>
      </c>
      <c r="L2887" s="1">
        <f>TableRefills3[[#This Row],[refill_date]]+TableRefills3[[#This Row],[quantity_days]]</f>
        <v>45777</v>
      </c>
    </row>
    <row r="2888" spans="1:12" x14ac:dyDescent="0.25">
      <c r="A2888" t="s">
        <v>647</v>
      </c>
      <c r="B2888" t="s">
        <v>4579</v>
      </c>
      <c r="C2888" s="1">
        <v>45779</v>
      </c>
      <c r="D2888" s="9">
        <f t="shared" si="90"/>
        <v>3</v>
      </c>
      <c r="E2888">
        <v>28</v>
      </c>
      <c r="F2888" s="1">
        <f t="shared" si="91"/>
        <v>45749</v>
      </c>
      <c r="G2888" s="1">
        <f>IF(TableRefills3[[#This Row],[prev_refill_days]]="","",TableRefills3[[#This Row],[prev_refill_days]]+TableRefills3[[#This Row],[quantity_days]])</f>
        <v>45777</v>
      </c>
      <c r="H2888">
        <f>IF(TableRefills3[[#This Row],[prev_refill_end]]="","",TableRefills3[[#This Row],[refill_date]]-TableRefills3[[#This Row],[prev_refill_end]])</f>
        <v>2</v>
      </c>
      <c r="I2888">
        <f>IF(TableRefills3[[#This Row],[gap_days]]="",0,IF(TableRefills3[[#This Row],[gap_days]]&gt;30,1,0))</f>
        <v>0</v>
      </c>
      <c r="J2888">
        <f>_xlfn.MAXIFS(TableRefills3[discountinuation_flag], TableRefills3[patient_id], A2888)</f>
        <v>0</v>
      </c>
      <c r="K2888" s="1">
        <f>_xlfn.MINIFS(C:C,A:A,TableRefills3[[#This Row],[patient_id]])</f>
        <v>45723</v>
      </c>
      <c r="L2888" s="1">
        <f>TableRefills3[[#This Row],[refill_date]]+TableRefills3[[#This Row],[quantity_days]]</f>
        <v>45807</v>
      </c>
    </row>
    <row r="2889" spans="1:12" x14ac:dyDescent="0.25">
      <c r="A2889" t="s">
        <v>647</v>
      </c>
      <c r="B2889" t="s">
        <v>4579</v>
      </c>
      <c r="C2889" s="1">
        <v>45805</v>
      </c>
      <c r="D2889" s="9">
        <f t="shared" si="90"/>
        <v>4</v>
      </c>
      <c r="E2889">
        <v>28</v>
      </c>
      <c r="F2889" s="1">
        <f t="shared" si="91"/>
        <v>45779</v>
      </c>
      <c r="G2889" s="1">
        <f>IF(TableRefills3[[#This Row],[prev_refill_days]]="","",TableRefills3[[#This Row],[prev_refill_days]]+TableRefills3[[#This Row],[quantity_days]])</f>
        <v>45807</v>
      </c>
      <c r="H2889">
        <f>IF(TableRefills3[[#This Row],[prev_refill_end]]="","",TableRefills3[[#This Row],[refill_date]]-TableRefills3[[#This Row],[prev_refill_end]])</f>
        <v>-2</v>
      </c>
      <c r="I2889">
        <f>IF(TableRefills3[[#This Row],[gap_days]]="",0,IF(TableRefills3[[#This Row],[gap_days]]&gt;30,1,0))</f>
        <v>0</v>
      </c>
      <c r="J2889">
        <f>_xlfn.MAXIFS(TableRefills3[discountinuation_flag], TableRefills3[patient_id], A2889)</f>
        <v>0</v>
      </c>
      <c r="K2889" s="1">
        <f>_xlfn.MINIFS(C:C,A:A,TableRefills3[[#This Row],[patient_id]])</f>
        <v>45723</v>
      </c>
      <c r="L2889" s="1">
        <f>TableRefills3[[#This Row],[refill_date]]+TableRefills3[[#This Row],[quantity_days]]</f>
        <v>45833</v>
      </c>
    </row>
    <row r="2890" spans="1:12" x14ac:dyDescent="0.25">
      <c r="A2890" t="s">
        <v>647</v>
      </c>
      <c r="B2890" t="s">
        <v>4579</v>
      </c>
      <c r="C2890" s="1">
        <v>45831</v>
      </c>
      <c r="D2890" s="9">
        <f t="shared" si="90"/>
        <v>5</v>
      </c>
      <c r="E2890">
        <v>28</v>
      </c>
      <c r="F2890" s="1">
        <f t="shared" si="91"/>
        <v>45805</v>
      </c>
      <c r="G2890" s="1">
        <f>IF(TableRefills3[[#This Row],[prev_refill_days]]="","",TableRefills3[[#This Row],[prev_refill_days]]+TableRefills3[[#This Row],[quantity_days]])</f>
        <v>45833</v>
      </c>
      <c r="H2890">
        <f>IF(TableRefills3[[#This Row],[prev_refill_end]]="","",TableRefills3[[#This Row],[refill_date]]-TableRefills3[[#This Row],[prev_refill_end]])</f>
        <v>-2</v>
      </c>
      <c r="I2890">
        <f>IF(TableRefills3[[#This Row],[gap_days]]="",0,IF(TableRefills3[[#This Row],[gap_days]]&gt;30,1,0))</f>
        <v>0</v>
      </c>
      <c r="J2890">
        <f>_xlfn.MAXIFS(TableRefills3[discountinuation_flag], TableRefills3[patient_id], A2890)</f>
        <v>0</v>
      </c>
      <c r="K2890" s="1">
        <f>_xlfn.MINIFS(C:C,A:A,TableRefills3[[#This Row],[patient_id]])</f>
        <v>45723</v>
      </c>
      <c r="L2890" s="1">
        <f>TableRefills3[[#This Row],[refill_date]]+TableRefills3[[#This Row],[quantity_days]]</f>
        <v>45859</v>
      </c>
    </row>
    <row r="2891" spans="1:12" x14ac:dyDescent="0.25">
      <c r="A2891" t="s">
        <v>648</v>
      </c>
      <c r="B2891" t="s">
        <v>4585</v>
      </c>
      <c r="C2891" s="1">
        <v>45819</v>
      </c>
      <c r="D2891" s="9">
        <f t="shared" si="90"/>
        <v>1</v>
      </c>
      <c r="E2891">
        <v>21</v>
      </c>
      <c r="F2891" s="1" t="str">
        <f t="shared" si="91"/>
        <v/>
      </c>
      <c r="G2891" s="1" t="str">
        <f>IF(TableRefills3[[#This Row],[prev_refill_days]]="","",TableRefills3[[#This Row],[prev_refill_days]]+TableRefills3[[#This Row],[quantity_days]])</f>
        <v/>
      </c>
      <c r="H2891" t="str">
        <f>IF(TableRefills3[[#This Row],[prev_refill_end]]="","",TableRefills3[[#This Row],[refill_date]]-TableRefills3[[#This Row],[prev_refill_end]])</f>
        <v/>
      </c>
      <c r="I2891">
        <f>IF(TableRefills3[[#This Row],[gap_days]]="",0,IF(TableRefills3[[#This Row],[gap_days]]&gt;30,1,0))</f>
        <v>0</v>
      </c>
      <c r="J2891">
        <f>_xlfn.MAXIFS(TableRefills3[discountinuation_flag], TableRefills3[patient_id], A2891)</f>
        <v>0</v>
      </c>
      <c r="K2891" s="1">
        <f>_xlfn.MINIFS(C:C,A:A,TableRefills3[[#This Row],[patient_id]])</f>
        <v>45819</v>
      </c>
      <c r="L2891" s="1">
        <f>TableRefills3[[#This Row],[refill_date]]+TableRefills3[[#This Row],[quantity_days]]</f>
        <v>45840</v>
      </c>
    </row>
    <row r="2892" spans="1:12" x14ac:dyDescent="0.25">
      <c r="A2892" t="s">
        <v>648</v>
      </c>
      <c r="B2892" t="s">
        <v>4585</v>
      </c>
      <c r="C2892" s="1">
        <v>45843</v>
      </c>
      <c r="D2892" s="9">
        <f t="shared" si="90"/>
        <v>2</v>
      </c>
      <c r="E2892">
        <v>21</v>
      </c>
      <c r="F2892" s="1">
        <f t="shared" si="91"/>
        <v>45819</v>
      </c>
      <c r="G2892" s="1">
        <f>IF(TableRefills3[[#This Row],[prev_refill_days]]="","",TableRefills3[[#This Row],[prev_refill_days]]+TableRefills3[[#This Row],[quantity_days]])</f>
        <v>45840</v>
      </c>
      <c r="H2892">
        <f>IF(TableRefills3[[#This Row],[prev_refill_end]]="","",TableRefills3[[#This Row],[refill_date]]-TableRefills3[[#This Row],[prev_refill_end]])</f>
        <v>3</v>
      </c>
      <c r="I2892">
        <f>IF(TableRefills3[[#This Row],[gap_days]]="",0,IF(TableRefills3[[#This Row],[gap_days]]&gt;30,1,0))</f>
        <v>0</v>
      </c>
      <c r="J2892">
        <f>_xlfn.MAXIFS(TableRefills3[discountinuation_flag], TableRefills3[patient_id], A2892)</f>
        <v>0</v>
      </c>
      <c r="K2892" s="1">
        <f>_xlfn.MINIFS(C:C,A:A,TableRefills3[[#This Row],[patient_id]])</f>
        <v>45819</v>
      </c>
      <c r="L2892" s="1">
        <f>TableRefills3[[#This Row],[refill_date]]+TableRefills3[[#This Row],[quantity_days]]</f>
        <v>45864</v>
      </c>
    </row>
    <row r="2893" spans="1:12" x14ac:dyDescent="0.25">
      <c r="A2893" t="s">
        <v>648</v>
      </c>
      <c r="B2893" t="s">
        <v>4585</v>
      </c>
      <c r="C2893" s="1">
        <v>45865</v>
      </c>
      <c r="D2893" s="9">
        <f t="shared" si="90"/>
        <v>3</v>
      </c>
      <c r="E2893">
        <v>21</v>
      </c>
      <c r="F2893" s="1">
        <f t="shared" si="91"/>
        <v>45843</v>
      </c>
      <c r="G2893" s="1">
        <f>IF(TableRefills3[[#This Row],[prev_refill_days]]="","",TableRefills3[[#This Row],[prev_refill_days]]+TableRefills3[[#This Row],[quantity_days]])</f>
        <v>45864</v>
      </c>
      <c r="H2893">
        <f>IF(TableRefills3[[#This Row],[prev_refill_end]]="","",TableRefills3[[#This Row],[refill_date]]-TableRefills3[[#This Row],[prev_refill_end]])</f>
        <v>1</v>
      </c>
      <c r="I2893">
        <f>IF(TableRefills3[[#This Row],[gap_days]]="",0,IF(TableRefills3[[#This Row],[gap_days]]&gt;30,1,0))</f>
        <v>0</v>
      </c>
      <c r="J2893">
        <f>_xlfn.MAXIFS(TableRefills3[discountinuation_flag], TableRefills3[patient_id], A2893)</f>
        <v>0</v>
      </c>
      <c r="K2893" s="1">
        <f>_xlfn.MINIFS(C:C,A:A,TableRefills3[[#This Row],[patient_id]])</f>
        <v>45819</v>
      </c>
      <c r="L2893" s="1">
        <f>TableRefills3[[#This Row],[refill_date]]+TableRefills3[[#This Row],[quantity_days]]</f>
        <v>45886</v>
      </c>
    </row>
    <row r="2894" spans="1:12" x14ac:dyDescent="0.25">
      <c r="A2894" t="s">
        <v>648</v>
      </c>
      <c r="B2894" t="s">
        <v>4585</v>
      </c>
      <c r="C2894" s="1">
        <v>45883</v>
      </c>
      <c r="D2894" s="9">
        <f t="shared" si="90"/>
        <v>4</v>
      </c>
      <c r="E2894">
        <v>21</v>
      </c>
      <c r="F2894" s="1">
        <f t="shared" si="91"/>
        <v>45865</v>
      </c>
      <c r="G2894" s="1">
        <f>IF(TableRefills3[[#This Row],[prev_refill_days]]="","",TableRefills3[[#This Row],[prev_refill_days]]+TableRefills3[[#This Row],[quantity_days]])</f>
        <v>45886</v>
      </c>
      <c r="H2894">
        <f>IF(TableRefills3[[#This Row],[prev_refill_end]]="","",TableRefills3[[#This Row],[refill_date]]-TableRefills3[[#This Row],[prev_refill_end]])</f>
        <v>-3</v>
      </c>
      <c r="I2894">
        <f>IF(TableRefills3[[#This Row],[gap_days]]="",0,IF(TableRefills3[[#This Row],[gap_days]]&gt;30,1,0))</f>
        <v>0</v>
      </c>
      <c r="J2894">
        <f>_xlfn.MAXIFS(TableRefills3[discountinuation_flag], TableRefills3[patient_id], A2894)</f>
        <v>0</v>
      </c>
      <c r="K2894" s="1">
        <f>_xlfn.MINIFS(C:C,A:A,TableRefills3[[#This Row],[patient_id]])</f>
        <v>45819</v>
      </c>
      <c r="L2894" s="1">
        <f>TableRefills3[[#This Row],[refill_date]]+TableRefills3[[#This Row],[quantity_days]]</f>
        <v>45904</v>
      </c>
    </row>
    <row r="2895" spans="1:12" x14ac:dyDescent="0.25">
      <c r="A2895" t="s">
        <v>649</v>
      </c>
      <c r="B2895" t="s">
        <v>4590</v>
      </c>
      <c r="C2895" s="1">
        <v>45773</v>
      </c>
      <c r="D2895" s="9">
        <f t="shared" si="90"/>
        <v>1</v>
      </c>
      <c r="E2895">
        <v>30</v>
      </c>
      <c r="F2895" s="1" t="str">
        <f t="shared" si="91"/>
        <v/>
      </c>
      <c r="G2895" s="1" t="str">
        <f>IF(TableRefills3[[#This Row],[prev_refill_days]]="","",TableRefills3[[#This Row],[prev_refill_days]]+TableRefills3[[#This Row],[quantity_days]])</f>
        <v/>
      </c>
      <c r="H2895" t="str">
        <f>IF(TableRefills3[[#This Row],[prev_refill_end]]="","",TableRefills3[[#This Row],[refill_date]]-TableRefills3[[#This Row],[prev_refill_end]])</f>
        <v/>
      </c>
      <c r="I2895">
        <f>IF(TableRefills3[[#This Row],[gap_days]]="",0,IF(TableRefills3[[#This Row],[gap_days]]&gt;30,1,0))</f>
        <v>0</v>
      </c>
      <c r="J2895">
        <f>_xlfn.MAXIFS(TableRefills3[discountinuation_flag], TableRefills3[patient_id], A2895)</f>
        <v>0</v>
      </c>
      <c r="K2895" s="1">
        <f>_xlfn.MINIFS(C:C,A:A,TableRefills3[[#This Row],[patient_id]])</f>
        <v>45773</v>
      </c>
      <c r="L2895" s="1">
        <f>TableRefills3[[#This Row],[refill_date]]+TableRefills3[[#This Row],[quantity_days]]</f>
        <v>45803</v>
      </c>
    </row>
    <row r="2896" spans="1:12" x14ac:dyDescent="0.25">
      <c r="A2896" t="s">
        <v>649</v>
      </c>
      <c r="B2896" t="s">
        <v>4590</v>
      </c>
      <c r="C2896" s="1">
        <v>45800</v>
      </c>
      <c r="D2896" s="9">
        <f t="shared" si="90"/>
        <v>2</v>
      </c>
      <c r="E2896">
        <v>30</v>
      </c>
      <c r="F2896" s="1">
        <f t="shared" si="91"/>
        <v>45773</v>
      </c>
      <c r="G2896" s="1">
        <f>IF(TableRefills3[[#This Row],[prev_refill_days]]="","",TableRefills3[[#This Row],[prev_refill_days]]+TableRefills3[[#This Row],[quantity_days]])</f>
        <v>45803</v>
      </c>
      <c r="H2896">
        <f>IF(TableRefills3[[#This Row],[prev_refill_end]]="","",TableRefills3[[#This Row],[refill_date]]-TableRefills3[[#This Row],[prev_refill_end]])</f>
        <v>-3</v>
      </c>
      <c r="I2896">
        <f>IF(TableRefills3[[#This Row],[gap_days]]="",0,IF(TableRefills3[[#This Row],[gap_days]]&gt;30,1,0))</f>
        <v>0</v>
      </c>
      <c r="J2896">
        <f>_xlfn.MAXIFS(TableRefills3[discountinuation_flag], TableRefills3[patient_id], A2896)</f>
        <v>0</v>
      </c>
      <c r="K2896" s="1">
        <f>_xlfn.MINIFS(C:C,A:A,TableRefills3[[#This Row],[patient_id]])</f>
        <v>45773</v>
      </c>
      <c r="L2896" s="1">
        <f>TableRefills3[[#This Row],[refill_date]]+TableRefills3[[#This Row],[quantity_days]]</f>
        <v>45830</v>
      </c>
    </row>
    <row r="2897" spans="1:12" x14ac:dyDescent="0.25">
      <c r="A2897" t="s">
        <v>649</v>
      </c>
      <c r="B2897" t="s">
        <v>4590</v>
      </c>
      <c r="C2897" s="1">
        <v>45831</v>
      </c>
      <c r="D2897" s="9">
        <f t="shared" si="90"/>
        <v>3</v>
      </c>
      <c r="E2897">
        <v>30</v>
      </c>
      <c r="F2897" s="1">
        <f t="shared" si="91"/>
        <v>45800</v>
      </c>
      <c r="G2897" s="1">
        <f>IF(TableRefills3[[#This Row],[prev_refill_days]]="","",TableRefills3[[#This Row],[prev_refill_days]]+TableRefills3[[#This Row],[quantity_days]])</f>
        <v>45830</v>
      </c>
      <c r="H2897">
        <f>IF(TableRefills3[[#This Row],[prev_refill_end]]="","",TableRefills3[[#This Row],[refill_date]]-TableRefills3[[#This Row],[prev_refill_end]])</f>
        <v>1</v>
      </c>
      <c r="I2897">
        <f>IF(TableRefills3[[#This Row],[gap_days]]="",0,IF(TableRefills3[[#This Row],[gap_days]]&gt;30,1,0))</f>
        <v>0</v>
      </c>
      <c r="J2897">
        <f>_xlfn.MAXIFS(TableRefills3[discountinuation_flag], TableRefills3[patient_id], A2897)</f>
        <v>0</v>
      </c>
      <c r="K2897" s="1">
        <f>_xlfn.MINIFS(C:C,A:A,TableRefills3[[#This Row],[patient_id]])</f>
        <v>45773</v>
      </c>
      <c r="L2897" s="1">
        <f>TableRefills3[[#This Row],[refill_date]]+TableRefills3[[#This Row],[quantity_days]]</f>
        <v>45861</v>
      </c>
    </row>
    <row r="2898" spans="1:12" x14ac:dyDescent="0.25">
      <c r="A2898" t="s">
        <v>649</v>
      </c>
      <c r="B2898" t="s">
        <v>4590</v>
      </c>
      <c r="C2898" s="1">
        <v>45862</v>
      </c>
      <c r="D2898" s="9">
        <f t="shared" si="90"/>
        <v>4</v>
      </c>
      <c r="E2898">
        <v>30</v>
      </c>
      <c r="F2898" s="1">
        <f t="shared" si="91"/>
        <v>45831</v>
      </c>
      <c r="G2898" s="1">
        <f>IF(TableRefills3[[#This Row],[prev_refill_days]]="","",TableRefills3[[#This Row],[prev_refill_days]]+TableRefills3[[#This Row],[quantity_days]])</f>
        <v>45861</v>
      </c>
      <c r="H2898">
        <f>IF(TableRefills3[[#This Row],[prev_refill_end]]="","",TableRefills3[[#This Row],[refill_date]]-TableRefills3[[#This Row],[prev_refill_end]])</f>
        <v>1</v>
      </c>
      <c r="I2898">
        <f>IF(TableRefills3[[#This Row],[gap_days]]="",0,IF(TableRefills3[[#This Row],[gap_days]]&gt;30,1,0))</f>
        <v>0</v>
      </c>
      <c r="J2898">
        <f>_xlfn.MAXIFS(TableRefills3[discountinuation_flag], TableRefills3[patient_id], A2898)</f>
        <v>0</v>
      </c>
      <c r="K2898" s="1">
        <f>_xlfn.MINIFS(C:C,A:A,TableRefills3[[#This Row],[patient_id]])</f>
        <v>45773</v>
      </c>
      <c r="L2898" s="1">
        <f>TableRefills3[[#This Row],[refill_date]]+TableRefills3[[#This Row],[quantity_days]]</f>
        <v>45892</v>
      </c>
    </row>
    <row r="2899" spans="1:12" x14ac:dyDescent="0.25">
      <c r="A2899" t="s">
        <v>649</v>
      </c>
      <c r="B2899" t="s">
        <v>4590</v>
      </c>
      <c r="C2899" s="1">
        <v>45891</v>
      </c>
      <c r="D2899" s="9">
        <f t="shared" si="90"/>
        <v>5</v>
      </c>
      <c r="E2899">
        <v>30</v>
      </c>
      <c r="F2899" s="1">
        <f t="shared" si="91"/>
        <v>45862</v>
      </c>
      <c r="G2899" s="1">
        <f>IF(TableRefills3[[#This Row],[prev_refill_days]]="","",TableRefills3[[#This Row],[prev_refill_days]]+TableRefills3[[#This Row],[quantity_days]])</f>
        <v>45892</v>
      </c>
      <c r="H2899">
        <f>IF(TableRefills3[[#This Row],[prev_refill_end]]="","",TableRefills3[[#This Row],[refill_date]]-TableRefills3[[#This Row],[prev_refill_end]])</f>
        <v>-1</v>
      </c>
      <c r="I2899">
        <f>IF(TableRefills3[[#This Row],[gap_days]]="",0,IF(TableRefills3[[#This Row],[gap_days]]&gt;30,1,0))</f>
        <v>0</v>
      </c>
      <c r="J2899">
        <f>_xlfn.MAXIFS(TableRefills3[discountinuation_flag], TableRefills3[patient_id], A2899)</f>
        <v>0</v>
      </c>
      <c r="K2899" s="1">
        <f>_xlfn.MINIFS(C:C,A:A,TableRefills3[[#This Row],[patient_id]])</f>
        <v>45773</v>
      </c>
      <c r="L2899" s="1">
        <f>TableRefills3[[#This Row],[refill_date]]+TableRefills3[[#This Row],[quantity_days]]</f>
        <v>45921</v>
      </c>
    </row>
    <row r="2900" spans="1:12" x14ac:dyDescent="0.25">
      <c r="A2900" t="s">
        <v>650</v>
      </c>
      <c r="B2900" t="s">
        <v>4596</v>
      </c>
      <c r="C2900" s="1">
        <v>45724</v>
      </c>
      <c r="D2900" s="9">
        <f t="shared" si="90"/>
        <v>1</v>
      </c>
      <c r="E2900">
        <v>30</v>
      </c>
      <c r="F2900" s="1" t="str">
        <f t="shared" si="91"/>
        <v/>
      </c>
      <c r="G2900" s="1" t="str">
        <f>IF(TableRefills3[[#This Row],[prev_refill_days]]="","",TableRefills3[[#This Row],[prev_refill_days]]+TableRefills3[[#This Row],[quantity_days]])</f>
        <v/>
      </c>
      <c r="H2900" t="str">
        <f>IF(TableRefills3[[#This Row],[prev_refill_end]]="","",TableRefills3[[#This Row],[refill_date]]-TableRefills3[[#This Row],[prev_refill_end]])</f>
        <v/>
      </c>
      <c r="I2900">
        <f>IF(TableRefills3[[#This Row],[gap_days]]="",0,IF(TableRefills3[[#This Row],[gap_days]]&gt;30,1,0))</f>
        <v>0</v>
      </c>
      <c r="J2900">
        <f>_xlfn.MAXIFS(TableRefills3[discountinuation_flag], TableRefills3[patient_id], A2900)</f>
        <v>0</v>
      </c>
      <c r="K2900" s="1">
        <f>_xlfn.MINIFS(C:C,A:A,TableRefills3[[#This Row],[patient_id]])</f>
        <v>45724</v>
      </c>
      <c r="L2900" s="1">
        <f>TableRefills3[[#This Row],[refill_date]]+TableRefills3[[#This Row],[quantity_days]]</f>
        <v>45754</v>
      </c>
    </row>
    <row r="2901" spans="1:12" x14ac:dyDescent="0.25">
      <c r="A2901" t="s">
        <v>650</v>
      </c>
      <c r="B2901" t="s">
        <v>4596</v>
      </c>
      <c r="C2901" s="1">
        <v>45755</v>
      </c>
      <c r="D2901" s="9">
        <f t="shared" si="90"/>
        <v>2</v>
      </c>
      <c r="E2901">
        <v>30</v>
      </c>
      <c r="F2901" s="1">
        <f t="shared" si="91"/>
        <v>45724</v>
      </c>
      <c r="G2901" s="1">
        <f>IF(TableRefills3[[#This Row],[prev_refill_days]]="","",TableRefills3[[#This Row],[prev_refill_days]]+TableRefills3[[#This Row],[quantity_days]])</f>
        <v>45754</v>
      </c>
      <c r="H2901">
        <f>IF(TableRefills3[[#This Row],[prev_refill_end]]="","",TableRefills3[[#This Row],[refill_date]]-TableRefills3[[#This Row],[prev_refill_end]])</f>
        <v>1</v>
      </c>
      <c r="I2901">
        <f>IF(TableRefills3[[#This Row],[gap_days]]="",0,IF(TableRefills3[[#This Row],[gap_days]]&gt;30,1,0))</f>
        <v>0</v>
      </c>
      <c r="J2901">
        <f>_xlfn.MAXIFS(TableRefills3[discountinuation_flag], TableRefills3[patient_id], A2901)</f>
        <v>0</v>
      </c>
      <c r="K2901" s="1">
        <f>_xlfn.MINIFS(C:C,A:A,TableRefills3[[#This Row],[patient_id]])</f>
        <v>45724</v>
      </c>
      <c r="L2901" s="1">
        <f>TableRefills3[[#This Row],[refill_date]]+TableRefills3[[#This Row],[quantity_days]]</f>
        <v>45785</v>
      </c>
    </row>
    <row r="2902" spans="1:12" x14ac:dyDescent="0.25">
      <c r="A2902" t="s">
        <v>650</v>
      </c>
      <c r="B2902" t="s">
        <v>4596</v>
      </c>
      <c r="C2902" s="1">
        <v>45783</v>
      </c>
      <c r="D2902" s="9">
        <f t="shared" si="90"/>
        <v>3</v>
      </c>
      <c r="E2902">
        <v>30</v>
      </c>
      <c r="F2902" s="1">
        <f t="shared" si="91"/>
        <v>45755</v>
      </c>
      <c r="G2902" s="1">
        <f>IF(TableRefills3[[#This Row],[prev_refill_days]]="","",TableRefills3[[#This Row],[prev_refill_days]]+TableRefills3[[#This Row],[quantity_days]])</f>
        <v>45785</v>
      </c>
      <c r="H2902">
        <f>IF(TableRefills3[[#This Row],[prev_refill_end]]="","",TableRefills3[[#This Row],[refill_date]]-TableRefills3[[#This Row],[prev_refill_end]])</f>
        <v>-2</v>
      </c>
      <c r="I2902">
        <f>IF(TableRefills3[[#This Row],[gap_days]]="",0,IF(TableRefills3[[#This Row],[gap_days]]&gt;30,1,0))</f>
        <v>0</v>
      </c>
      <c r="J2902">
        <f>_xlfn.MAXIFS(TableRefills3[discountinuation_flag], TableRefills3[patient_id], A2902)</f>
        <v>0</v>
      </c>
      <c r="K2902" s="1">
        <f>_xlfn.MINIFS(C:C,A:A,TableRefills3[[#This Row],[patient_id]])</f>
        <v>45724</v>
      </c>
      <c r="L2902" s="1">
        <f>TableRefills3[[#This Row],[refill_date]]+TableRefills3[[#This Row],[quantity_days]]</f>
        <v>45813</v>
      </c>
    </row>
    <row r="2903" spans="1:12" x14ac:dyDescent="0.25">
      <c r="A2903" t="s">
        <v>650</v>
      </c>
      <c r="B2903" t="s">
        <v>4596</v>
      </c>
      <c r="C2903" s="1">
        <v>45812</v>
      </c>
      <c r="D2903" s="9">
        <f t="shared" si="90"/>
        <v>4</v>
      </c>
      <c r="E2903">
        <v>30</v>
      </c>
      <c r="F2903" s="1">
        <f t="shared" si="91"/>
        <v>45783</v>
      </c>
      <c r="G2903" s="1">
        <f>IF(TableRefills3[[#This Row],[prev_refill_days]]="","",TableRefills3[[#This Row],[prev_refill_days]]+TableRefills3[[#This Row],[quantity_days]])</f>
        <v>45813</v>
      </c>
      <c r="H2903">
        <f>IF(TableRefills3[[#This Row],[prev_refill_end]]="","",TableRefills3[[#This Row],[refill_date]]-TableRefills3[[#This Row],[prev_refill_end]])</f>
        <v>-1</v>
      </c>
      <c r="I2903">
        <f>IF(TableRefills3[[#This Row],[gap_days]]="",0,IF(TableRefills3[[#This Row],[gap_days]]&gt;30,1,0))</f>
        <v>0</v>
      </c>
      <c r="J2903">
        <f>_xlfn.MAXIFS(TableRefills3[discountinuation_flag], TableRefills3[patient_id], A2903)</f>
        <v>0</v>
      </c>
      <c r="K2903" s="1">
        <f>_xlfn.MINIFS(C:C,A:A,TableRefills3[[#This Row],[patient_id]])</f>
        <v>45724</v>
      </c>
      <c r="L2903" s="1">
        <f>TableRefills3[[#This Row],[refill_date]]+TableRefills3[[#This Row],[quantity_days]]</f>
        <v>45842</v>
      </c>
    </row>
    <row r="2904" spans="1:12" x14ac:dyDescent="0.25">
      <c r="A2904" t="s">
        <v>650</v>
      </c>
      <c r="B2904" t="s">
        <v>4596</v>
      </c>
      <c r="C2904" s="1">
        <v>45845</v>
      </c>
      <c r="D2904" s="9">
        <f t="shared" si="90"/>
        <v>5</v>
      </c>
      <c r="E2904">
        <v>30</v>
      </c>
      <c r="F2904" s="1">
        <f t="shared" si="91"/>
        <v>45812</v>
      </c>
      <c r="G2904" s="1">
        <f>IF(TableRefills3[[#This Row],[prev_refill_days]]="","",TableRefills3[[#This Row],[prev_refill_days]]+TableRefills3[[#This Row],[quantity_days]])</f>
        <v>45842</v>
      </c>
      <c r="H2904">
        <f>IF(TableRefills3[[#This Row],[prev_refill_end]]="","",TableRefills3[[#This Row],[refill_date]]-TableRefills3[[#This Row],[prev_refill_end]])</f>
        <v>3</v>
      </c>
      <c r="I2904">
        <f>IF(TableRefills3[[#This Row],[gap_days]]="",0,IF(TableRefills3[[#This Row],[gap_days]]&gt;30,1,0))</f>
        <v>0</v>
      </c>
      <c r="J2904">
        <f>_xlfn.MAXIFS(TableRefills3[discountinuation_flag], TableRefills3[patient_id], A2904)</f>
        <v>0</v>
      </c>
      <c r="K2904" s="1">
        <f>_xlfn.MINIFS(C:C,A:A,TableRefills3[[#This Row],[patient_id]])</f>
        <v>45724</v>
      </c>
      <c r="L2904" s="1">
        <f>TableRefills3[[#This Row],[refill_date]]+TableRefills3[[#This Row],[quantity_days]]</f>
        <v>45875</v>
      </c>
    </row>
    <row r="2905" spans="1:12" x14ac:dyDescent="0.25">
      <c r="A2905" t="s">
        <v>650</v>
      </c>
      <c r="B2905" t="s">
        <v>4596</v>
      </c>
      <c r="C2905" s="1">
        <v>45872</v>
      </c>
      <c r="D2905" s="9">
        <f t="shared" si="90"/>
        <v>6</v>
      </c>
      <c r="E2905">
        <v>30</v>
      </c>
      <c r="F2905" s="1">
        <f t="shared" si="91"/>
        <v>45845</v>
      </c>
      <c r="G2905" s="1">
        <f>IF(TableRefills3[[#This Row],[prev_refill_days]]="","",TableRefills3[[#This Row],[prev_refill_days]]+TableRefills3[[#This Row],[quantity_days]])</f>
        <v>45875</v>
      </c>
      <c r="H2905">
        <f>IF(TableRefills3[[#This Row],[prev_refill_end]]="","",TableRefills3[[#This Row],[refill_date]]-TableRefills3[[#This Row],[prev_refill_end]])</f>
        <v>-3</v>
      </c>
      <c r="I2905">
        <f>IF(TableRefills3[[#This Row],[gap_days]]="",0,IF(TableRefills3[[#This Row],[gap_days]]&gt;30,1,0))</f>
        <v>0</v>
      </c>
      <c r="J2905">
        <f>_xlfn.MAXIFS(TableRefills3[discountinuation_flag], TableRefills3[patient_id], A2905)</f>
        <v>0</v>
      </c>
      <c r="K2905" s="1">
        <f>_xlfn.MINIFS(C:C,A:A,TableRefills3[[#This Row],[patient_id]])</f>
        <v>45724</v>
      </c>
      <c r="L2905" s="1">
        <f>TableRefills3[[#This Row],[refill_date]]+TableRefills3[[#This Row],[quantity_days]]</f>
        <v>45902</v>
      </c>
    </row>
    <row r="2906" spans="1:12" x14ac:dyDescent="0.25">
      <c r="A2906" t="s">
        <v>651</v>
      </c>
      <c r="B2906" t="s">
        <v>4603</v>
      </c>
      <c r="C2906" s="1">
        <v>45750</v>
      </c>
      <c r="D2906" s="9">
        <f t="shared" si="90"/>
        <v>1</v>
      </c>
      <c r="E2906">
        <v>21</v>
      </c>
      <c r="F2906" s="1" t="str">
        <f t="shared" si="91"/>
        <v/>
      </c>
      <c r="G2906" s="1" t="str">
        <f>IF(TableRefills3[[#This Row],[prev_refill_days]]="","",TableRefills3[[#This Row],[prev_refill_days]]+TableRefills3[[#This Row],[quantity_days]])</f>
        <v/>
      </c>
      <c r="H2906" t="str">
        <f>IF(TableRefills3[[#This Row],[prev_refill_end]]="","",TableRefills3[[#This Row],[refill_date]]-TableRefills3[[#This Row],[prev_refill_end]])</f>
        <v/>
      </c>
      <c r="I2906">
        <f>IF(TableRefills3[[#This Row],[gap_days]]="",0,IF(TableRefills3[[#This Row],[gap_days]]&gt;30,1,0))</f>
        <v>0</v>
      </c>
      <c r="J2906">
        <f>_xlfn.MAXIFS(TableRefills3[discountinuation_flag], TableRefills3[patient_id], A2906)</f>
        <v>0</v>
      </c>
      <c r="K2906" s="1">
        <f>_xlfn.MINIFS(C:C,A:A,TableRefills3[[#This Row],[patient_id]])</f>
        <v>45750</v>
      </c>
      <c r="L2906" s="1">
        <f>TableRefills3[[#This Row],[refill_date]]+TableRefills3[[#This Row],[quantity_days]]</f>
        <v>45771</v>
      </c>
    </row>
    <row r="2907" spans="1:12" x14ac:dyDescent="0.25">
      <c r="A2907" t="s">
        <v>651</v>
      </c>
      <c r="B2907" t="s">
        <v>4603</v>
      </c>
      <c r="C2907" s="1">
        <v>45772</v>
      </c>
      <c r="D2907" s="9">
        <f t="shared" si="90"/>
        <v>2</v>
      </c>
      <c r="E2907">
        <v>21</v>
      </c>
      <c r="F2907" s="1">
        <f t="shared" si="91"/>
        <v>45750</v>
      </c>
      <c r="G2907" s="1">
        <f>IF(TableRefills3[[#This Row],[prev_refill_days]]="","",TableRefills3[[#This Row],[prev_refill_days]]+TableRefills3[[#This Row],[quantity_days]])</f>
        <v>45771</v>
      </c>
      <c r="H2907">
        <f>IF(TableRefills3[[#This Row],[prev_refill_end]]="","",TableRefills3[[#This Row],[refill_date]]-TableRefills3[[#This Row],[prev_refill_end]])</f>
        <v>1</v>
      </c>
      <c r="I2907">
        <f>IF(TableRefills3[[#This Row],[gap_days]]="",0,IF(TableRefills3[[#This Row],[gap_days]]&gt;30,1,0))</f>
        <v>0</v>
      </c>
      <c r="J2907">
        <f>_xlfn.MAXIFS(TableRefills3[discountinuation_flag], TableRefills3[patient_id], A2907)</f>
        <v>0</v>
      </c>
      <c r="K2907" s="1">
        <f>_xlfn.MINIFS(C:C,A:A,TableRefills3[[#This Row],[patient_id]])</f>
        <v>45750</v>
      </c>
      <c r="L2907" s="1">
        <f>TableRefills3[[#This Row],[refill_date]]+TableRefills3[[#This Row],[quantity_days]]</f>
        <v>45793</v>
      </c>
    </row>
    <row r="2908" spans="1:12" x14ac:dyDescent="0.25">
      <c r="A2908" t="s">
        <v>651</v>
      </c>
      <c r="B2908" t="s">
        <v>4603</v>
      </c>
      <c r="C2908" s="1">
        <v>45792</v>
      </c>
      <c r="D2908" s="9">
        <f t="shared" si="90"/>
        <v>3</v>
      </c>
      <c r="E2908">
        <v>21</v>
      </c>
      <c r="F2908" s="1">
        <f t="shared" si="91"/>
        <v>45772</v>
      </c>
      <c r="G2908" s="1">
        <f>IF(TableRefills3[[#This Row],[prev_refill_days]]="","",TableRefills3[[#This Row],[prev_refill_days]]+TableRefills3[[#This Row],[quantity_days]])</f>
        <v>45793</v>
      </c>
      <c r="H2908">
        <f>IF(TableRefills3[[#This Row],[prev_refill_end]]="","",TableRefills3[[#This Row],[refill_date]]-TableRefills3[[#This Row],[prev_refill_end]])</f>
        <v>-1</v>
      </c>
      <c r="I2908">
        <f>IF(TableRefills3[[#This Row],[gap_days]]="",0,IF(TableRefills3[[#This Row],[gap_days]]&gt;30,1,0))</f>
        <v>0</v>
      </c>
      <c r="J2908">
        <f>_xlfn.MAXIFS(TableRefills3[discountinuation_flag], TableRefills3[patient_id], A2908)</f>
        <v>0</v>
      </c>
      <c r="K2908" s="1">
        <f>_xlfn.MINIFS(C:C,A:A,TableRefills3[[#This Row],[patient_id]])</f>
        <v>45750</v>
      </c>
      <c r="L2908" s="1">
        <f>TableRefills3[[#This Row],[refill_date]]+TableRefills3[[#This Row],[quantity_days]]</f>
        <v>45813</v>
      </c>
    </row>
    <row r="2909" spans="1:12" x14ac:dyDescent="0.25">
      <c r="A2909" t="s">
        <v>652</v>
      </c>
      <c r="B2909" t="s">
        <v>4607</v>
      </c>
      <c r="C2909" s="1">
        <v>45800</v>
      </c>
      <c r="D2909" s="9">
        <f t="shared" si="90"/>
        <v>1</v>
      </c>
      <c r="E2909">
        <v>28</v>
      </c>
      <c r="F2909" s="1" t="str">
        <f t="shared" si="91"/>
        <v/>
      </c>
      <c r="G2909" s="1" t="str">
        <f>IF(TableRefills3[[#This Row],[prev_refill_days]]="","",TableRefills3[[#This Row],[prev_refill_days]]+TableRefills3[[#This Row],[quantity_days]])</f>
        <v/>
      </c>
      <c r="H2909" t="str">
        <f>IF(TableRefills3[[#This Row],[prev_refill_end]]="","",TableRefills3[[#This Row],[refill_date]]-TableRefills3[[#This Row],[prev_refill_end]])</f>
        <v/>
      </c>
      <c r="I2909">
        <f>IF(TableRefills3[[#This Row],[gap_days]]="",0,IF(TableRefills3[[#This Row],[gap_days]]&gt;30,1,0))</f>
        <v>0</v>
      </c>
      <c r="J2909">
        <f>_xlfn.MAXIFS(TableRefills3[discountinuation_flag], TableRefills3[patient_id], A2909)</f>
        <v>0</v>
      </c>
      <c r="K2909" s="1">
        <f>_xlfn.MINIFS(C:C,A:A,TableRefills3[[#This Row],[patient_id]])</f>
        <v>45800</v>
      </c>
      <c r="L2909" s="1">
        <f>TableRefills3[[#This Row],[refill_date]]+TableRefills3[[#This Row],[quantity_days]]</f>
        <v>45828</v>
      </c>
    </row>
    <row r="2910" spans="1:12" x14ac:dyDescent="0.25">
      <c r="A2910" t="s">
        <v>652</v>
      </c>
      <c r="B2910" t="s">
        <v>4607</v>
      </c>
      <c r="C2910" s="1">
        <v>45829</v>
      </c>
      <c r="D2910" s="9">
        <f t="shared" si="90"/>
        <v>2</v>
      </c>
      <c r="E2910">
        <v>28</v>
      </c>
      <c r="F2910" s="1">
        <f t="shared" si="91"/>
        <v>45800</v>
      </c>
      <c r="G2910" s="1">
        <f>IF(TableRefills3[[#This Row],[prev_refill_days]]="","",TableRefills3[[#This Row],[prev_refill_days]]+TableRefills3[[#This Row],[quantity_days]])</f>
        <v>45828</v>
      </c>
      <c r="H2910">
        <f>IF(TableRefills3[[#This Row],[prev_refill_end]]="","",TableRefills3[[#This Row],[refill_date]]-TableRefills3[[#This Row],[prev_refill_end]])</f>
        <v>1</v>
      </c>
      <c r="I2910">
        <f>IF(TableRefills3[[#This Row],[gap_days]]="",0,IF(TableRefills3[[#This Row],[gap_days]]&gt;30,1,0))</f>
        <v>0</v>
      </c>
      <c r="J2910">
        <f>_xlfn.MAXIFS(TableRefills3[discountinuation_flag], TableRefills3[patient_id], A2910)</f>
        <v>0</v>
      </c>
      <c r="K2910" s="1">
        <f>_xlfn.MINIFS(C:C,A:A,TableRefills3[[#This Row],[patient_id]])</f>
        <v>45800</v>
      </c>
      <c r="L2910" s="1">
        <f>TableRefills3[[#This Row],[refill_date]]+TableRefills3[[#This Row],[quantity_days]]</f>
        <v>45857</v>
      </c>
    </row>
    <row r="2911" spans="1:12" x14ac:dyDescent="0.25">
      <c r="A2911" t="s">
        <v>652</v>
      </c>
      <c r="B2911" t="s">
        <v>4607</v>
      </c>
      <c r="C2911" s="1">
        <v>45855</v>
      </c>
      <c r="D2911" s="9">
        <f t="shared" si="90"/>
        <v>3</v>
      </c>
      <c r="E2911">
        <v>28</v>
      </c>
      <c r="F2911" s="1">
        <f t="shared" si="91"/>
        <v>45829</v>
      </c>
      <c r="G2911" s="1">
        <f>IF(TableRefills3[[#This Row],[prev_refill_days]]="","",TableRefills3[[#This Row],[prev_refill_days]]+TableRefills3[[#This Row],[quantity_days]])</f>
        <v>45857</v>
      </c>
      <c r="H2911">
        <f>IF(TableRefills3[[#This Row],[prev_refill_end]]="","",TableRefills3[[#This Row],[refill_date]]-TableRefills3[[#This Row],[prev_refill_end]])</f>
        <v>-2</v>
      </c>
      <c r="I2911">
        <f>IF(TableRefills3[[#This Row],[gap_days]]="",0,IF(TableRefills3[[#This Row],[gap_days]]&gt;30,1,0))</f>
        <v>0</v>
      </c>
      <c r="J2911">
        <f>_xlfn.MAXIFS(TableRefills3[discountinuation_flag], TableRefills3[patient_id], A2911)</f>
        <v>0</v>
      </c>
      <c r="K2911" s="1">
        <f>_xlfn.MINIFS(C:C,A:A,TableRefills3[[#This Row],[patient_id]])</f>
        <v>45800</v>
      </c>
      <c r="L2911" s="1">
        <f>TableRefills3[[#This Row],[refill_date]]+TableRefills3[[#This Row],[quantity_days]]</f>
        <v>45883</v>
      </c>
    </row>
    <row r="2912" spans="1:12" x14ac:dyDescent="0.25">
      <c r="A2912" t="s">
        <v>652</v>
      </c>
      <c r="B2912" t="s">
        <v>4607</v>
      </c>
      <c r="C2912" s="1">
        <v>45880</v>
      </c>
      <c r="D2912" s="9">
        <f t="shared" si="90"/>
        <v>4</v>
      </c>
      <c r="E2912">
        <v>28</v>
      </c>
      <c r="F2912" s="1">
        <f t="shared" si="91"/>
        <v>45855</v>
      </c>
      <c r="G2912" s="1">
        <f>IF(TableRefills3[[#This Row],[prev_refill_days]]="","",TableRefills3[[#This Row],[prev_refill_days]]+TableRefills3[[#This Row],[quantity_days]])</f>
        <v>45883</v>
      </c>
      <c r="H2912">
        <f>IF(TableRefills3[[#This Row],[prev_refill_end]]="","",TableRefills3[[#This Row],[refill_date]]-TableRefills3[[#This Row],[prev_refill_end]])</f>
        <v>-3</v>
      </c>
      <c r="I2912">
        <f>IF(TableRefills3[[#This Row],[gap_days]]="",0,IF(TableRefills3[[#This Row],[gap_days]]&gt;30,1,0))</f>
        <v>0</v>
      </c>
      <c r="J2912">
        <f>_xlfn.MAXIFS(TableRefills3[discountinuation_flag], TableRefills3[patient_id], A2912)</f>
        <v>0</v>
      </c>
      <c r="K2912" s="1">
        <f>_xlfn.MINIFS(C:C,A:A,TableRefills3[[#This Row],[patient_id]])</f>
        <v>45800</v>
      </c>
      <c r="L2912" s="1">
        <f>TableRefills3[[#This Row],[refill_date]]+TableRefills3[[#This Row],[quantity_days]]</f>
        <v>45908</v>
      </c>
    </row>
    <row r="2913" spans="1:12" x14ac:dyDescent="0.25">
      <c r="A2913" t="s">
        <v>652</v>
      </c>
      <c r="B2913" t="s">
        <v>4607</v>
      </c>
      <c r="C2913" s="1">
        <v>45906</v>
      </c>
      <c r="D2913" s="9">
        <f t="shared" si="90"/>
        <v>5</v>
      </c>
      <c r="E2913">
        <v>28</v>
      </c>
      <c r="F2913" s="1">
        <f t="shared" si="91"/>
        <v>45880</v>
      </c>
      <c r="G2913" s="1">
        <f>IF(TableRefills3[[#This Row],[prev_refill_days]]="","",TableRefills3[[#This Row],[prev_refill_days]]+TableRefills3[[#This Row],[quantity_days]])</f>
        <v>45908</v>
      </c>
      <c r="H2913">
        <f>IF(TableRefills3[[#This Row],[prev_refill_end]]="","",TableRefills3[[#This Row],[refill_date]]-TableRefills3[[#This Row],[prev_refill_end]])</f>
        <v>-2</v>
      </c>
      <c r="I2913">
        <f>IF(TableRefills3[[#This Row],[gap_days]]="",0,IF(TableRefills3[[#This Row],[gap_days]]&gt;30,1,0))</f>
        <v>0</v>
      </c>
      <c r="J2913">
        <f>_xlfn.MAXIFS(TableRefills3[discountinuation_flag], TableRefills3[patient_id], A2913)</f>
        <v>0</v>
      </c>
      <c r="K2913" s="1">
        <f>_xlfn.MINIFS(C:C,A:A,TableRefills3[[#This Row],[patient_id]])</f>
        <v>45800</v>
      </c>
      <c r="L2913" s="1">
        <f>TableRefills3[[#This Row],[refill_date]]+TableRefills3[[#This Row],[quantity_days]]</f>
        <v>45934</v>
      </c>
    </row>
    <row r="2914" spans="1:12" x14ac:dyDescent="0.25">
      <c r="A2914" t="s">
        <v>652</v>
      </c>
      <c r="B2914" t="s">
        <v>4607</v>
      </c>
      <c r="C2914" s="1">
        <v>45931</v>
      </c>
      <c r="D2914" s="9">
        <f t="shared" si="90"/>
        <v>6</v>
      </c>
      <c r="E2914">
        <v>28</v>
      </c>
      <c r="F2914" s="1">
        <f t="shared" si="91"/>
        <v>45906</v>
      </c>
      <c r="G2914" s="1">
        <f>IF(TableRefills3[[#This Row],[prev_refill_days]]="","",TableRefills3[[#This Row],[prev_refill_days]]+TableRefills3[[#This Row],[quantity_days]])</f>
        <v>45934</v>
      </c>
      <c r="H2914">
        <f>IF(TableRefills3[[#This Row],[prev_refill_end]]="","",TableRefills3[[#This Row],[refill_date]]-TableRefills3[[#This Row],[prev_refill_end]])</f>
        <v>-3</v>
      </c>
      <c r="I2914">
        <f>IF(TableRefills3[[#This Row],[gap_days]]="",0,IF(TableRefills3[[#This Row],[gap_days]]&gt;30,1,0))</f>
        <v>0</v>
      </c>
      <c r="J2914">
        <f>_xlfn.MAXIFS(TableRefills3[discountinuation_flag], TableRefills3[patient_id], A2914)</f>
        <v>0</v>
      </c>
      <c r="K2914" s="1">
        <f>_xlfn.MINIFS(C:C,A:A,TableRefills3[[#This Row],[patient_id]])</f>
        <v>45800</v>
      </c>
      <c r="L2914" s="1">
        <f>TableRefills3[[#This Row],[refill_date]]+TableRefills3[[#This Row],[quantity_days]]</f>
        <v>45959</v>
      </c>
    </row>
    <row r="2915" spans="1:12" x14ac:dyDescent="0.25">
      <c r="A2915" t="s">
        <v>653</v>
      </c>
      <c r="B2915" t="s">
        <v>4614</v>
      </c>
      <c r="C2915" s="1">
        <v>45746</v>
      </c>
      <c r="D2915" s="9">
        <f t="shared" si="90"/>
        <v>1</v>
      </c>
      <c r="E2915">
        <v>28</v>
      </c>
      <c r="F2915" s="1" t="str">
        <f t="shared" si="91"/>
        <v/>
      </c>
      <c r="G2915" s="1" t="str">
        <f>IF(TableRefills3[[#This Row],[prev_refill_days]]="","",TableRefills3[[#This Row],[prev_refill_days]]+TableRefills3[[#This Row],[quantity_days]])</f>
        <v/>
      </c>
      <c r="H2915" t="str">
        <f>IF(TableRefills3[[#This Row],[prev_refill_end]]="","",TableRefills3[[#This Row],[refill_date]]-TableRefills3[[#This Row],[prev_refill_end]])</f>
        <v/>
      </c>
      <c r="I2915">
        <f>IF(TableRefills3[[#This Row],[gap_days]]="",0,IF(TableRefills3[[#This Row],[gap_days]]&gt;30,1,0))</f>
        <v>0</v>
      </c>
      <c r="J2915">
        <f>_xlfn.MAXIFS(TableRefills3[discountinuation_flag], TableRefills3[patient_id], A2915)</f>
        <v>0</v>
      </c>
      <c r="K2915" s="1">
        <f>_xlfn.MINIFS(C:C,A:A,TableRefills3[[#This Row],[patient_id]])</f>
        <v>45746</v>
      </c>
      <c r="L2915" s="1">
        <f>TableRefills3[[#This Row],[refill_date]]+TableRefills3[[#This Row],[quantity_days]]</f>
        <v>45774</v>
      </c>
    </row>
    <row r="2916" spans="1:12" x14ac:dyDescent="0.25">
      <c r="A2916" t="s">
        <v>653</v>
      </c>
      <c r="B2916" t="s">
        <v>4614</v>
      </c>
      <c r="C2916" s="1">
        <v>45774</v>
      </c>
      <c r="D2916" s="9">
        <f t="shared" si="90"/>
        <v>2</v>
      </c>
      <c r="E2916">
        <v>28</v>
      </c>
      <c r="F2916" s="1">
        <f t="shared" si="91"/>
        <v>45746</v>
      </c>
      <c r="G2916" s="1">
        <f>IF(TableRefills3[[#This Row],[prev_refill_days]]="","",TableRefills3[[#This Row],[prev_refill_days]]+TableRefills3[[#This Row],[quantity_days]])</f>
        <v>45774</v>
      </c>
      <c r="H2916">
        <f>IF(TableRefills3[[#This Row],[prev_refill_end]]="","",TableRefills3[[#This Row],[refill_date]]-TableRefills3[[#This Row],[prev_refill_end]])</f>
        <v>0</v>
      </c>
      <c r="I2916">
        <f>IF(TableRefills3[[#This Row],[gap_days]]="",0,IF(TableRefills3[[#This Row],[gap_days]]&gt;30,1,0))</f>
        <v>0</v>
      </c>
      <c r="J2916">
        <f>_xlfn.MAXIFS(TableRefills3[discountinuation_flag], TableRefills3[patient_id], A2916)</f>
        <v>0</v>
      </c>
      <c r="K2916" s="1">
        <f>_xlfn.MINIFS(C:C,A:A,TableRefills3[[#This Row],[patient_id]])</f>
        <v>45746</v>
      </c>
      <c r="L2916" s="1">
        <f>TableRefills3[[#This Row],[refill_date]]+TableRefills3[[#This Row],[quantity_days]]</f>
        <v>45802</v>
      </c>
    </row>
    <row r="2917" spans="1:12" x14ac:dyDescent="0.25">
      <c r="A2917" t="s">
        <v>653</v>
      </c>
      <c r="B2917" t="s">
        <v>4614</v>
      </c>
      <c r="C2917" s="1">
        <v>45804</v>
      </c>
      <c r="D2917" s="9">
        <f t="shared" si="90"/>
        <v>3</v>
      </c>
      <c r="E2917">
        <v>28</v>
      </c>
      <c r="F2917" s="1">
        <f t="shared" si="91"/>
        <v>45774</v>
      </c>
      <c r="G2917" s="1">
        <f>IF(TableRefills3[[#This Row],[prev_refill_days]]="","",TableRefills3[[#This Row],[prev_refill_days]]+TableRefills3[[#This Row],[quantity_days]])</f>
        <v>45802</v>
      </c>
      <c r="H2917">
        <f>IF(TableRefills3[[#This Row],[prev_refill_end]]="","",TableRefills3[[#This Row],[refill_date]]-TableRefills3[[#This Row],[prev_refill_end]])</f>
        <v>2</v>
      </c>
      <c r="I2917">
        <f>IF(TableRefills3[[#This Row],[gap_days]]="",0,IF(TableRefills3[[#This Row],[gap_days]]&gt;30,1,0))</f>
        <v>0</v>
      </c>
      <c r="J2917">
        <f>_xlfn.MAXIFS(TableRefills3[discountinuation_flag], TableRefills3[patient_id], A2917)</f>
        <v>0</v>
      </c>
      <c r="K2917" s="1">
        <f>_xlfn.MINIFS(C:C,A:A,TableRefills3[[#This Row],[patient_id]])</f>
        <v>45746</v>
      </c>
      <c r="L2917" s="1">
        <f>TableRefills3[[#This Row],[refill_date]]+TableRefills3[[#This Row],[quantity_days]]</f>
        <v>45832</v>
      </c>
    </row>
    <row r="2918" spans="1:12" x14ac:dyDescent="0.25">
      <c r="A2918" t="s">
        <v>653</v>
      </c>
      <c r="B2918" t="s">
        <v>4614</v>
      </c>
      <c r="C2918" s="1">
        <v>45832</v>
      </c>
      <c r="D2918" s="9">
        <f t="shared" si="90"/>
        <v>4</v>
      </c>
      <c r="E2918">
        <v>28</v>
      </c>
      <c r="F2918" s="1">
        <f t="shared" si="91"/>
        <v>45804</v>
      </c>
      <c r="G2918" s="1">
        <f>IF(TableRefills3[[#This Row],[prev_refill_days]]="","",TableRefills3[[#This Row],[prev_refill_days]]+TableRefills3[[#This Row],[quantity_days]])</f>
        <v>45832</v>
      </c>
      <c r="H2918">
        <f>IF(TableRefills3[[#This Row],[prev_refill_end]]="","",TableRefills3[[#This Row],[refill_date]]-TableRefills3[[#This Row],[prev_refill_end]])</f>
        <v>0</v>
      </c>
      <c r="I2918">
        <f>IF(TableRefills3[[#This Row],[gap_days]]="",0,IF(TableRefills3[[#This Row],[gap_days]]&gt;30,1,0))</f>
        <v>0</v>
      </c>
      <c r="J2918">
        <f>_xlfn.MAXIFS(TableRefills3[discountinuation_flag], TableRefills3[patient_id], A2918)</f>
        <v>0</v>
      </c>
      <c r="K2918" s="1">
        <f>_xlfn.MINIFS(C:C,A:A,TableRefills3[[#This Row],[patient_id]])</f>
        <v>45746</v>
      </c>
      <c r="L2918" s="1">
        <f>TableRefills3[[#This Row],[refill_date]]+TableRefills3[[#This Row],[quantity_days]]</f>
        <v>45860</v>
      </c>
    </row>
    <row r="2919" spans="1:12" x14ac:dyDescent="0.25">
      <c r="A2919" t="s">
        <v>653</v>
      </c>
      <c r="B2919" t="s">
        <v>4614</v>
      </c>
      <c r="C2919" s="1">
        <v>45857</v>
      </c>
      <c r="D2919" s="9">
        <f t="shared" si="90"/>
        <v>5</v>
      </c>
      <c r="E2919">
        <v>28</v>
      </c>
      <c r="F2919" s="1">
        <f t="shared" si="91"/>
        <v>45832</v>
      </c>
      <c r="G2919" s="1">
        <f>IF(TableRefills3[[#This Row],[prev_refill_days]]="","",TableRefills3[[#This Row],[prev_refill_days]]+TableRefills3[[#This Row],[quantity_days]])</f>
        <v>45860</v>
      </c>
      <c r="H2919">
        <f>IF(TableRefills3[[#This Row],[prev_refill_end]]="","",TableRefills3[[#This Row],[refill_date]]-TableRefills3[[#This Row],[prev_refill_end]])</f>
        <v>-3</v>
      </c>
      <c r="I2919">
        <f>IF(TableRefills3[[#This Row],[gap_days]]="",0,IF(TableRefills3[[#This Row],[gap_days]]&gt;30,1,0))</f>
        <v>0</v>
      </c>
      <c r="J2919">
        <f>_xlfn.MAXIFS(TableRefills3[discountinuation_flag], TableRefills3[patient_id], A2919)</f>
        <v>0</v>
      </c>
      <c r="K2919" s="1">
        <f>_xlfn.MINIFS(C:C,A:A,TableRefills3[[#This Row],[patient_id]])</f>
        <v>45746</v>
      </c>
      <c r="L2919" s="1">
        <f>TableRefills3[[#This Row],[refill_date]]+TableRefills3[[#This Row],[quantity_days]]</f>
        <v>45885</v>
      </c>
    </row>
    <row r="2920" spans="1:12" x14ac:dyDescent="0.25">
      <c r="A2920" t="s">
        <v>654</v>
      </c>
      <c r="B2920" t="s">
        <v>4620</v>
      </c>
      <c r="C2920" s="1">
        <v>45763</v>
      </c>
      <c r="D2920" s="9">
        <f t="shared" si="90"/>
        <v>1</v>
      </c>
      <c r="E2920">
        <v>30</v>
      </c>
      <c r="F2920" s="1" t="str">
        <f t="shared" si="91"/>
        <v/>
      </c>
      <c r="G2920" s="1" t="str">
        <f>IF(TableRefills3[[#This Row],[prev_refill_days]]="","",TableRefills3[[#This Row],[prev_refill_days]]+TableRefills3[[#This Row],[quantity_days]])</f>
        <v/>
      </c>
      <c r="H2920" t="str">
        <f>IF(TableRefills3[[#This Row],[prev_refill_end]]="","",TableRefills3[[#This Row],[refill_date]]-TableRefills3[[#This Row],[prev_refill_end]])</f>
        <v/>
      </c>
      <c r="I2920">
        <f>IF(TableRefills3[[#This Row],[gap_days]]="",0,IF(TableRefills3[[#This Row],[gap_days]]&gt;30,1,0))</f>
        <v>0</v>
      </c>
      <c r="J2920">
        <f>_xlfn.MAXIFS(TableRefills3[discountinuation_flag], TableRefills3[patient_id], A2920)</f>
        <v>0</v>
      </c>
      <c r="K2920" s="1">
        <f>_xlfn.MINIFS(C:C,A:A,TableRefills3[[#This Row],[patient_id]])</f>
        <v>45763</v>
      </c>
      <c r="L2920" s="1">
        <f>TableRefills3[[#This Row],[refill_date]]+TableRefills3[[#This Row],[quantity_days]]</f>
        <v>45793</v>
      </c>
    </row>
    <row r="2921" spans="1:12" x14ac:dyDescent="0.25">
      <c r="A2921" t="s">
        <v>654</v>
      </c>
      <c r="B2921" t="s">
        <v>4620</v>
      </c>
      <c r="C2921" s="1">
        <v>45796</v>
      </c>
      <c r="D2921" s="9">
        <f t="shared" si="90"/>
        <v>2</v>
      </c>
      <c r="E2921">
        <v>30</v>
      </c>
      <c r="F2921" s="1">
        <f t="shared" si="91"/>
        <v>45763</v>
      </c>
      <c r="G2921" s="1">
        <f>IF(TableRefills3[[#This Row],[prev_refill_days]]="","",TableRefills3[[#This Row],[prev_refill_days]]+TableRefills3[[#This Row],[quantity_days]])</f>
        <v>45793</v>
      </c>
      <c r="H2921">
        <f>IF(TableRefills3[[#This Row],[prev_refill_end]]="","",TableRefills3[[#This Row],[refill_date]]-TableRefills3[[#This Row],[prev_refill_end]])</f>
        <v>3</v>
      </c>
      <c r="I2921">
        <f>IF(TableRefills3[[#This Row],[gap_days]]="",0,IF(TableRefills3[[#This Row],[gap_days]]&gt;30,1,0))</f>
        <v>0</v>
      </c>
      <c r="J2921">
        <f>_xlfn.MAXIFS(TableRefills3[discountinuation_flag], TableRefills3[patient_id], A2921)</f>
        <v>0</v>
      </c>
      <c r="K2921" s="1">
        <f>_xlfn.MINIFS(C:C,A:A,TableRefills3[[#This Row],[patient_id]])</f>
        <v>45763</v>
      </c>
      <c r="L2921" s="1">
        <f>TableRefills3[[#This Row],[refill_date]]+TableRefills3[[#This Row],[quantity_days]]</f>
        <v>45826</v>
      </c>
    </row>
    <row r="2922" spans="1:12" x14ac:dyDescent="0.25">
      <c r="A2922" t="s">
        <v>654</v>
      </c>
      <c r="B2922" t="s">
        <v>4620</v>
      </c>
      <c r="C2922" s="1">
        <v>45829</v>
      </c>
      <c r="D2922" s="9">
        <f t="shared" si="90"/>
        <v>3</v>
      </c>
      <c r="E2922">
        <v>30</v>
      </c>
      <c r="F2922" s="1">
        <f t="shared" si="91"/>
        <v>45796</v>
      </c>
      <c r="G2922" s="1">
        <f>IF(TableRefills3[[#This Row],[prev_refill_days]]="","",TableRefills3[[#This Row],[prev_refill_days]]+TableRefills3[[#This Row],[quantity_days]])</f>
        <v>45826</v>
      </c>
      <c r="H2922">
        <f>IF(TableRefills3[[#This Row],[prev_refill_end]]="","",TableRefills3[[#This Row],[refill_date]]-TableRefills3[[#This Row],[prev_refill_end]])</f>
        <v>3</v>
      </c>
      <c r="I2922">
        <f>IF(TableRefills3[[#This Row],[gap_days]]="",0,IF(TableRefills3[[#This Row],[gap_days]]&gt;30,1,0))</f>
        <v>0</v>
      </c>
      <c r="J2922">
        <f>_xlfn.MAXIFS(TableRefills3[discountinuation_flag], TableRefills3[patient_id], A2922)</f>
        <v>0</v>
      </c>
      <c r="K2922" s="1">
        <f>_xlfn.MINIFS(C:C,A:A,TableRefills3[[#This Row],[patient_id]])</f>
        <v>45763</v>
      </c>
      <c r="L2922" s="1">
        <f>TableRefills3[[#This Row],[refill_date]]+TableRefills3[[#This Row],[quantity_days]]</f>
        <v>45859</v>
      </c>
    </row>
    <row r="2923" spans="1:12" x14ac:dyDescent="0.25">
      <c r="A2923" t="s">
        <v>654</v>
      </c>
      <c r="B2923" t="s">
        <v>4620</v>
      </c>
      <c r="C2923" s="1">
        <v>45860</v>
      </c>
      <c r="D2923" s="9">
        <f t="shared" si="90"/>
        <v>4</v>
      </c>
      <c r="E2923">
        <v>30</v>
      </c>
      <c r="F2923" s="1">
        <f t="shared" si="91"/>
        <v>45829</v>
      </c>
      <c r="G2923" s="1">
        <f>IF(TableRefills3[[#This Row],[prev_refill_days]]="","",TableRefills3[[#This Row],[prev_refill_days]]+TableRefills3[[#This Row],[quantity_days]])</f>
        <v>45859</v>
      </c>
      <c r="H2923">
        <f>IF(TableRefills3[[#This Row],[prev_refill_end]]="","",TableRefills3[[#This Row],[refill_date]]-TableRefills3[[#This Row],[prev_refill_end]])</f>
        <v>1</v>
      </c>
      <c r="I2923">
        <f>IF(TableRefills3[[#This Row],[gap_days]]="",0,IF(TableRefills3[[#This Row],[gap_days]]&gt;30,1,0))</f>
        <v>0</v>
      </c>
      <c r="J2923">
        <f>_xlfn.MAXIFS(TableRefills3[discountinuation_flag], TableRefills3[patient_id], A2923)</f>
        <v>0</v>
      </c>
      <c r="K2923" s="1">
        <f>_xlfn.MINIFS(C:C,A:A,TableRefills3[[#This Row],[patient_id]])</f>
        <v>45763</v>
      </c>
      <c r="L2923" s="1">
        <f>TableRefills3[[#This Row],[refill_date]]+TableRefills3[[#This Row],[quantity_days]]</f>
        <v>45890</v>
      </c>
    </row>
    <row r="2924" spans="1:12" x14ac:dyDescent="0.25">
      <c r="A2924" t="s">
        <v>654</v>
      </c>
      <c r="B2924" t="s">
        <v>4620</v>
      </c>
      <c r="C2924" s="1">
        <v>45892</v>
      </c>
      <c r="D2924" s="9">
        <f t="shared" si="90"/>
        <v>5</v>
      </c>
      <c r="E2924">
        <v>30</v>
      </c>
      <c r="F2924" s="1">
        <f t="shared" si="91"/>
        <v>45860</v>
      </c>
      <c r="G2924" s="1">
        <f>IF(TableRefills3[[#This Row],[prev_refill_days]]="","",TableRefills3[[#This Row],[prev_refill_days]]+TableRefills3[[#This Row],[quantity_days]])</f>
        <v>45890</v>
      </c>
      <c r="H2924">
        <f>IF(TableRefills3[[#This Row],[prev_refill_end]]="","",TableRefills3[[#This Row],[refill_date]]-TableRefills3[[#This Row],[prev_refill_end]])</f>
        <v>2</v>
      </c>
      <c r="I2924">
        <f>IF(TableRefills3[[#This Row],[gap_days]]="",0,IF(TableRefills3[[#This Row],[gap_days]]&gt;30,1,0))</f>
        <v>0</v>
      </c>
      <c r="J2924">
        <f>_xlfn.MAXIFS(TableRefills3[discountinuation_flag], TableRefills3[patient_id], A2924)</f>
        <v>0</v>
      </c>
      <c r="K2924" s="1">
        <f>_xlfn.MINIFS(C:C,A:A,TableRefills3[[#This Row],[patient_id]])</f>
        <v>45763</v>
      </c>
      <c r="L2924" s="1">
        <f>TableRefills3[[#This Row],[refill_date]]+TableRefills3[[#This Row],[quantity_days]]</f>
        <v>45922</v>
      </c>
    </row>
    <row r="2925" spans="1:12" x14ac:dyDescent="0.25">
      <c r="A2925" t="s">
        <v>654</v>
      </c>
      <c r="B2925" t="s">
        <v>4620</v>
      </c>
      <c r="C2925" s="1">
        <v>45923</v>
      </c>
      <c r="D2925" s="9">
        <f t="shared" si="90"/>
        <v>6</v>
      </c>
      <c r="E2925">
        <v>30</v>
      </c>
      <c r="F2925" s="1">
        <f t="shared" si="91"/>
        <v>45892</v>
      </c>
      <c r="G2925" s="1">
        <f>IF(TableRefills3[[#This Row],[prev_refill_days]]="","",TableRefills3[[#This Row],[prev_refill_days]]+TableRefills3[[#This Row],[quantity_days]])</f>
        <v>45922</v>
      </c>
      <c r="H2925">
        <f>IF(TableRefills3[[#This Row],[prev_refill_end]]="","",TableRefills3[[#This Row],[refill_date]]-TableRefills3[[#This Row],[prev_refill_end]])</f>
        <v>1</v>
      </c>
      <c r="I2925">
        <f>IF(TableRefills3[[#This Row],[gap_days]]="",0,IF(TableRefills3[[#This Row],[gap_days]]&gt;30,1,0))</f>
        <v>0</v>
      </c>
      <c r="J2925">
        <f>_xlfn.MAXIFS(TableRefills3[discountinuation_flag], TableRefills3[patient_id], A2925)</f>
        <v>0</v>
      </c>
      <c r="K2925" s="1">
        <f>_xlfn.MINIFS(C:C,A:A,TableRefills3[[#This Row],[patient_id]])</f>
        <v>45763</v>
      </c>
      <c r="L2925" s="1">
        <f>TableRefills3[[#This Row],[refill_date]]+TableRefills3[[#This Row],[quantity_days]]</f>
        <v>45953</v>
      </c>
    </row>
    <row r="2926" spans="1:12" x14ac:dyDescent="0.25">
      <c r="A2926" t="s">
        <v>655</v>
      </c>
      <c r="B2926" t="s">
        <v>4627</v>
      </c>
      <c r="C2926" s="1">
        <v>45747</v>
      </c>
      <c r="D2926" s="9">
        <f t="shared" si="90"/>
        <v>1</v>
      </c>
      <c r="E2926">
        <v>28</v>
      </c>
      <c r="F2926" s="1" t="str">
        <f t="shared" si="91"/>
        <v/>
      </c>
      <c r="G2926" s="1" t="str">
        <f>IF(TableRefills3[[#This Row],[prev_refill_days]]="","",TableRefills3[[#This Row],[prev_refill_days]]+TableRefills3[[#This Row],[quantity_days]])</f>
        <v/>
      </c>
      <c r="H2926" t="str">
        <f>IF(TableRefills3[[#This Row],[prev_refill_end]]="","",TableRefills3[[#This Row],[refill_date]]-TableRefills3[[#This Row],[prev_refill_end]])</f>
        <v/>
      </c>
      <c r="I2926">
        <f>IF(TableRefills3[[#This Row],[gap_days]]="",0,IF(TableRefills3[[#This Row],[gap_days]]&gt;30,1,0))</f>
        <v>0</v>
      </c>
      <c r="J2926">
        <f>_xlfn.MAXIFS(TableRefills3[discountinuation_flag], TableRefills3[patient_id], A2926)</f>
        <v>0</v>
      </c>
      <c r="K2926" s="1">
        <f>_xlfn.MINIFS(C:C,A:A,TableRefills3[[#This Row],[patient_id]])</f>
        <v>45747</v>
      </c>
      <c r="L2926" s="1">
        <f>TableRefills3[[#This Row],[refill_date]]+TableRefills3[[#This Row],[quantity_days]]</f>
        <v>45775</v>
      </c>
    </row>
    <row r="2927" spans="1:12" x14ac:dyDescent="0.25">
      <c r="A2927" t="s">
        <v>655</v>
      </c>
      <c r="B2927" t="s">
        <v>4627</v>
      </c>
      <c r="C2927" s="1">
        <v>45773</v>
      </c>
      <c r="D2927" s="9">
        <f t="shared" si="90"/>
        <v>2</v>
      </c>
      <c r="E2927">
        <v>28</v>
      </c>
      <c r="F2927" s="1">
        <f t="shared" si="91"/>
        <v>45747</v>
      </c>
      <c r="G2927" s="1">
        <f>IF(TableRefills3[[#This Row],[prev_refill_days]]="","",TableRefills3[[#This Row],[prev_refill_days]]+TableRefills3[[#This Row],[quantity_days]])</f>
        <v>45775</v>
      </c>
      <c r="H2927">
        <f>IF(TableRefills3[[#This Row],[prev_refill_end]]="","",TableRefills3[[#This Row],[refill_date]]-TableRefills3[[#This Row],[prev_refill_end]])</f>
        <v>-2</v>
      </c>
      <c r="I2927">
        <f>IF(TableRefills3[[#This Row],[gap_days]]="",0,IF(TableRefills3[[#This Row],[gap_days]]&gt;30,1,0))</f>
        <v>0</v>
      </c>
      <c r="J2927">
        <f>_xlfn.MAXIFS(TableRefills3[discountinuation_flag], TableRefills3[patient_id], A2927)</f>
        <v>0</v>
      </c>
      <c r="K2927" s="1">
        <f>_xlfn.MINIFS(C:C,A:A,TableRefills3[[#This Row],[patient_id]])</f>
        <v>45747</v>
      </c>
      <c r="L2927" s="1">
        <f>TableRefills3[[#This Row],[refill_date]]+TableRefills3[[#This Row],[quantity_days]]</f>
        <v>45801</v>
      </c>
    </row>
    <row r="2928" spans="1:12" x14ac:dyDescent="0.25">
      <c r="A2928" t="s">
        <v>655</v>
      </c>
      <c r="B2928" t="s">
        <v>4627</v>
      </c>
      <c r="C2928" s="1">
        <v>45799</v>
      </c>
      <c r="D2928" s="9">
        <f t="shared" si="90"/>
        <v>3</v>
      </c>
      <c r="E2928">
        <v>28</v>
      </c>
      <c r="F2928" s="1">
        <f t="shared" si="91"/>
        <v>45773</v>
      </c>
      <c r="G2928" s="1">
        <f>IF(TableRefills3[[#This Row],[prev_refill_days]]="","",TableRefills3[[#This Row],[prev_refill_days]]+TableRefills3[[#This Row],[quantity_days]])</f>
        <v>45801</v>
      </c>
      <c r="H2928">
        <f>IF(TableRefills3[[#This Row],[prev_refill_end]]="","",TableRefills3[[#This Row],[refill_date]]-TableRefills3[[#This Row],[prev_refill_end]])</f>
        <v>-2</v>
      </c>
      <c r="I2928">
        <f>IF(TableRefills3[[#This Row],[gap_days]]="",0,IF(TableRefills3[[#This Row],[gap_days]]&gt;30,1,0))</f>
        <v>0</v>
      </c>
      <c r="J2928">
        <f>_xlfn.MAXIFS(TableRefills3[discountinuation_flag], TableRefills3[patient_id], A2928)</f>
        <v>0</v>
      </c>
      <c r="K2928" s="1">
        <f>_xlfn.MINIFS(C:C,A:A,TableRefills3[[#This Row],[patient_id]])</f>
        <v>45747</v>
      </c>
      <c r="L2928" s="1">
        <f>TableRefills3[[#This Row],[refill_date]]+TableRefills3[[#This Row],[quantity_days]]</f>
        <v>45827</v>
      </c>
    </row>
    <row r="2929" spans="1:12" x14ac:dyDescent="0.25">
      <c r="A2929" t="s">
        <v>655</v>
      </c>
      <c r="B2929" t="s">
        <v>4627</v>
      </c>
      <c r="C2929" s="1">
        <v>45825</v>
      </c>
      <c r="D2929" s="9">
        <f t="shared" si="90"/>
        <v>4</v>
      </c>
      <c r="E2929">
        <v>28</v>
      </c>
      <c r="F2929" s="1">
        <f t="shared" si="91"/>
        <v>45799</v>
      </c>
      <c r="G2929" s="1">
        <f>IF(TableRefills3[[#This Row],[prev_refill_days]]="","",TableRefills3[[#This Row],[prev_refill_days]]+TableRefills3[[#This Row],[quantity_days]])</f>
        <v>45827</v>
      </c>
      <c r="H2929">
        <f>IF(TableRefills3[[#This Row],[prev_refill_end]]="","",TableRefills3[[#This Row],[refill_date]]-TableRefills3[[#This Row],[prev_refill_end]])</f>
        <v>-2</v>
      </c>
      <c r="I2929">
        <f>IF(TableRefills3[[#This Row],[gap_days]]="",0,IF(TableRefills3[[#This Row],[gap_days]]&gt;30,1,0))</f>
        <v>0</v>
      </c>
      <c r="J2929">
        <f>_xlfn.MAXIFS(TableRefills3[discountinuation_flag], TableRefills3[patient_id], A2929)</f>
        <v>0</v>
      </c>
      <c r="K2929" s="1">
        <f>_xlfn.MINIFS(C:C,A:A,TableRefills3[[#This Row],[patient_id]])</f>
        <v>45747</v>
      </c>
      <c r="L2929" s="1">
        <f>TableRefills3[[#This Row],[refill_date]]+TableRefills3[[#This Row],[quantity_days]]</f>
        <v>45853</v>
      </c>
    </row>
    <row r="2930" spans="1:12" x14ac:dyDescent="0.25">
      <c r="A2930" t="s">
        <v>656</v>
      </c>
      <c r="B2930" t="s">
        <v>4632</v>
      </c>
      <c r="C2930" s="1">
        <v>45805</v>
      </c>
      <c r="D2930" s="9">
        <f t="shared" si="90"/>
        <v>1</v>
      </c>
      <c r="E2930">
        <v>30</v>
      </c>
      <c r="F2930" s="1" t="str">
        <f t="shared" si="91"/>
        <v/>
      </c>
      <c r="G2930" s="1" t="str">
        <f>IF(TableRefills3[[#This Row],[prev_refill_days]]="","",TableRefills3[[#This Row],[prev_refill_days]]+TableRefills3[[#This Row],[quantity_days]])</f>
        <v/>
      </c>
      <c r="H2930" t="str">
        <f>IF(TableRefills3[[#This Row],[prev_refill_end]]="","",TableRefills3[[#This Row],[refill_date]]-TableRefills3[[#This Row],[prev_refill_end]])</f>
        <v/>
      </c>
      <c r="I2930">
        <f>IF(TableRefills3[[#This Row],[gap_days]]="",0,IF(TableRefills3[[#This Row],[gap_days]]&gt;30,1,0))</f>
        <v>0</v>
      </c>
      <c r="J2930">
        <f>_xlfn.MAXIFS(TableRefills3[discountinuation_flag], TableRefills3[patient_id], A2930)</f>
        <v>0</v>
      </c>
      <c r="K2930" s="1">
        <f>_xlfn.MINIFS(C:C,A:A,TableRefills3[[#This Row],[patient_id]])</f>
        <v>45805</v>
      </c>
      <c r="L2930" s="1">
        <f>TableRefills3[[#This Row],[refill_date]]+TableRefills3[[#This Row],[quantity_days]]</f>
        <v>45835</v>
      </c>
    </row>
    <row r="2931" spans="1:12" x14ac:dyDescent="0.25">
      <c r="A2931" t="s">
        <v>656</v>
      </c>
      <c r="B2931" t="s">
        <v>4632</v>
      </c>
      <c r="C2931" s="1">
        <v>45835</v>
      </c>
      <c r="D2931" s="9">
        <f t="shared" si="90"/>
        <v>2</v>
      </c>
      <c r="E2931">
        <v>30</v>
      </c>
      <c r="F2931" s="1">
        <f t="shared" si="91"/>
        <v>45805</v>
      </c>
      <c r="G2931" s="1">
        <f>IF(TableRefills3[[#This Row],[prev_refill_days]]="","",TableRefills3[[#This Row],[prev_refill_days]]+TableRefills3[[#This Row],[quantity_days]])</f>
        <v>45835</v>
      </c>
      <c r="H2931">
        <f>IF(TableRefills3[[#This Row],[prev_refill_end]]="","",TableRefills3[[#This Row],[refill_date]]-TableRefills3[[#This Row],[prev_refill_end]])</f>
        <v>0</v>
      </c>
      <c r="I2931">
        <f>IF(TableRefills3[[#This Row],[gap_days]]="",0,IF(TableRefills3[[#This Row],[gap_days]]&gt;30,1,0))</f>
        <v>0</v>
      </c>
      <c r="J2931">
        <f>_xlfn.MAXIFS(TableRefills3[discountinuation_flag], TableRefills3[patient_id], A2931)</f>
        <v>0</v>
      </c>
      <c r="K2931" s="1">
        <f>_xlfn.MINIFS(C:C,A:A,TableRefills3[[#This Row],[patient_id]])</f>
        <v>45805</v>
      </c>
      <c r="L2931" s="1">
        <f>TableRefills3[[#This Row],[refill_date]]+TableRefills3[[#This Row],[quantity_days]]</f>
        <v>45865</v>
      </c>
    </row>
    <row r="2932" spans="1:12" x14ac:dyDescent="0.25">
      <c r="A2932" t="s">
        <v>656</v>
      </c>
      <c r="B2932" t="s">
        <v>4632</v>
      </c>
      <c r="C2932" s="1">
        <v>45864</v>
      </c>
      <c r="D2932" s="9">
        <f t="shared" si="90"/>
        <v>3</v>
      </c>
      <c r="E2932">
        <v>30</v>
      </c>
      <c r="F2932" s="1">
        <f t="shared" si="91"/>
        <v>45835</v>
      </c>
      <c r="G2932" s="1">
        <f>IF(TableRefills3[[#This Row],[prev_refill_days]]="","",TableRefills3[[#This Row],[prev_refill_days]]+TableRefills3[[#This Row],[quantity_days]])</f>
        <v>45865</v>
      </c>
      <c r="H2932">
        <f>IF(TableRefills3[[#This Row],[prev_refill_end]]="","",TableRefills3[[#This Row],[refill_date]]-TableRefills3[[#This Row],[prev_refill_end]])</f>
        <v>-1</v>
      </c>
      <c r="I2932">
        <f>IF(TableRefills3[[#This Row],[gap_days]]="",0,IF(TableRefills3[[#This Row],[gap_days]]&gt;30,1,0))</f>
        <v>0</v>
      </c>
      <c r="J2932">
        <f>_xlfn.MAXIFS(TableRefills3[discountinuation_flag], TableRefills3[patient_id], A2932)</f>
        <v>0</v>
      </c>
      <c r="K2932" s="1">
        <f>_xlfn.MINIFS(C:C,A:A,TableRefills3[[#This Row],[patient_id]])</f>
        <v>45805</v>
      </c>
      <c r="L2932" s="1">
        <f>TableRefills3[[#This Row],[refill_date]]+TableRefills3[[#This Row],[quantity_days]]</f>
        <v>45894</v>
      </c>
    </row>
    <row r="2933" spans="1:12" x14ac:dyDescent="0.25">
      <c r="A2933" t="s">
        <v>657</v>
      </c>
      <c r="B2933" t="s">
        <v>4636</v>
      </c>
      <c r="C2933" s="1">
        <v>45824</v>
      </c>
      <c r="D2933" s="9">
        <f t="shared" si="90"/>
        <v>1</v>
      </c>
      <c r="E2933">
        <v>30</v>
      </c>
      <c r="F2933" s="1" t="str">
        <f t="shared" si="91"/>
        <v/>
      </c>
      <c r="G2933" s="1" t="str">
        <f>IF(TableRefills3[[#This Row],[prev_refill_days]]="","",TableRefills3[[#This Row],[prev_refill_days]]+TableRefills3[[#This Row],[quantity_days]])</f>
        <v/>
      </c>
      <c r="H2933" t="str">
        <f>IF(TableRefills3[[#This Row],[prev_refill_end]]="","",TableRefills3[[#This Row],[refill_date]]-TableRefills3[[#This Row],[prev_refill_end]])</f>
        <v/>
      </c>
      <c r="I2933">
        <f>IF(TableRefills3[[#This Row],[gap_days]]="",0,IF(TableRefills3[[#This Row],[gap_days]]&gt;30,1,0))</f>
        <v>0</v>
      </c>
      <c r="J2933">
        <f>_xlfn.MAXIFS(TableRefills3[discountinuation_flag], TableRefills3[patient_id], A2933)</f>
        <v>0</v>
      </c>
      <c r="K2933" s="1">
        <f>_xlfn.MINIFS(C:C,A:A,TableRefills3[[#This Row],[patient_id]])</f>
        <v>45824</v>
      </c>
      <c r="L2933" s="1">
        <f>TableRefills3[[#This Row],[refill_date]]+TableRefills3[[#This Row],[quantity_days]]</f>
        <v>45854</v>
      </c>
    </row>
    <row r="2934" spans="1:12" x14ac:dyDescent="0.25">
      <c r="A2934" t="s">
        <v>657</v>
      </c>
      <c r="B2934" t="s">
        <v>4636</v>
      </c>
      <c r="C2934" s="1">
        <v>45856</v>
      </c>
      <c r="D2934" s="9">
        <f t="shared" si="90"/>
        <v>2</v>
      </c>
      <c r="E2934">
        <v>30</v>
      </c>
      <c r="F2934" s="1">
        <f t="shared" si="91"/>
        <v>45824</v>
      </c>
      <c r="G2934" s="1">
        <f>IF(TableRefills3[[#This Row],[prev_refill_days]]="","",TableRefills3[[#This Row],[prev_refill_days]]+TableRefills3[[#This Row],[quantity_days]])</f>
        <v>45854</v>
      </c>
      <c r="H2934">
        <f>IF(TableRefills3[[#This Row],[prev_refill_end]]="","",TableRefills3[[#This Row],[refill_date]]-TableRefills3[[#This Row],[prev_refill_end]])</f>
        <v>2</v>
      </c>
      <c r="I2934">
        <f>IF(TableRefills3[[#This Row],[gap_days]]="",0,IF(TableRefills3[[#This Row],[gap_days]]&gt;30,1,0))</f>
        <v>0</v>
      </c>
      <c r="J2934">
        <f>_xlfn.MAXIFS(TableRefills3[discountinuation_flag], TableRefills3[patient_id], A2934)</f>
        <v>0</v>
      </c>
      <c r="K2934" s="1">
        <f>_xlfn.MINIFS(C:C,A:A,TableRefills3[[#This Row],[patient_id]])</f>
        <v>45824</v>
      </c>
      <c r="L2934" s="1">
        <f>TableRefills3[[#This Row],[refill_date]]+TableRefills3[[#This Row],[quantity_days]]</f>
        <v>45886</v>
      </c>
    </row>
    <row r="2935" spans="1:12" x14ac:dyDescent="0.25">
      <c r="A2935" t="s">
        <v>657</v>
      </c>
      <c r="B2935" t="s">
        <v>4636</v>
      </c>
      <c r="C2935" s="1">
        <v>45887</v>
      </c>
      <c r="D2935" s="9">
        <f t="shared" si="90"/>
        <v>3</v>
      </c>
      <c r="E2935">
        <v>30</v>
      </c>
      <c r="F2935" s="1">
        <f t="shared" si="91"/>
        <v>45856</v>
      </c>
      <c r="G2935" s="1">
        <f>IF(TableRefills3[[#This Row],[prev_refill_days]]="","",TableRefills3[[#This Row],[prev_refill_days]]+TableRefills3[[#This Row],[quantity_days]])</f>
        <v>45886</v>
      </c>
      <c r="H2935">
        <f>IF(TableRefills3[[#This Row],[prev_refill_end]]="","",TableRefills3[[#This Row],[refill_date]]-TableRefills3[[#This Row],[prev_refill_end]])</f>
        <v>1</v>
      </c>
      <c r="I2935">
        <f>IF(TableRefills3[[#This Row],[gap_days]]="",0,IF(TableRefills3[[#This Row],[gap_days]]&gt;30,1,0))</f>
        <v>0</v>
      </c>
      <c r="J2935">
        <f>_xlfn.MAXIFS(TableRefills3[discountinuation_flag], TableRefills3[patient_id], A2935)</f>
        <v>0</v>
      </c>
      <c r="K2935" s="1">
        <f>_xlfn.MINIFS(C:C,A:A,TableRefills3[[#This Row],[patient_id]])</f>
        <v>45824</v>
      </c>
      <c r="L2935" s="1">
        <f>TableRefills3[[#This Row],[refill_date]]+TableRefills3[[#This Row],[quantity_days]]</f>
        <v>45917</v>
      </c>
    </row>
    <row r="2936" spans="1:12" x14ac:dyDescent="0.25">
      <c r="A2936" t="s">
        <v>658</v>
      </c>
      <c r="B2936" t="s">
        <v>4640</v>
      </c>
      <c r="C2936" s="1">
        <v>45702</v>
      </c>
      <c r="D2936" s="9">
        <f t="shared" si="90"/>
        <v>1</v>
      </c>
      <c r="E2936">
        <v>28</v>
      </c>
      <c r="F2936" s="1" t="str">
        <f t="shared" si="91"/>
        <v/>
      </c>
      <c r="G2936" s="1" t="str">
        <f>IF(TableRefills3[[#This Row],[prev_refill_days]]="","",TableRefills3[[#This Row],[prev_refill_days]]+TableRefills3[[#This Row],[quantity_days]])</f>
        <v/>
      </c>
      <c r="H2936" t="str">
        <f>IF(TableRefills3[[#This Row],[prev_refill_end]]="","",TableRefills3[[#This Row],[refill_date]]-TableRefills3[[#This Row],[prev_refill_end]])</f>
        <v/>
      </c>
      <c r="I2936">
        <f>IF(TableRefills3[[#This Row],[gap_days]]="",0,IF(TableRefills3[[#This Row],[gap_days]]&gt;30,1,0))</f>
        <v>0</v>
      </c>
      <c r="J2936">
        <f>_xlfn.MAXIFS(TableRefills3[discountinuation_flag], TableRefills3[patient_id], A2936)</f>
        <v>0</v>
      </c>
      <c r="K2936" s="1">
        <f>_xlfn.MINIFS(C:C,A:A,TableRefills3[[#This Row],[patient_id]])</f>
        <v>45702</v>
      </c>
      <c r="L2936" s="1">
        <f>TableRefills3[[#This Row],[refill_date]]+TableRefills3[[#This Row],[quantity_days]]</f>
        <v>45730</v>
      </c>
    </row>
    <row r="2937" spans="1:12" x14ac:dyDescent="0.25">
      <c r="A2937" t="s">
        <v>658</v>
      </c>
      <c r="B2937" t="s">
        <v>4640</v>
      </c>
      <c r="C2937" s="1">
        <v>45731</v>
      </c>
      <c r="D2937" s="9">
        <f t="shared" si="90"/>
        <v>2</v>
      </c>
      <c r="E2937">
        <v>28</v>
      </c>
      <c r="F2937" s="1">
        <f t="shared" si="91"/>
        <v>45702</v>
      </c>
      <c r="G2937" s="1">
        <f>IF(TableRefills3[[#This Row],[prev_refill_days]]="","",TableRefills3[[#This Row],[prev_refill_days]]+TableRefills3[[#This Row],[quantity_days]])</f>
        <v>45730</v>
      </c>
      <c r="H2937">
        <f>IF(TableRefills3[[#This Row],[prev_refill_end]]="","",TableRefills3[[#This Row],[refill_date]]-TableRefills3[[#This Row],[prev_refill_end]])</f>
        <v>1</v>
      </c>
      <c r="I2937">
        <f>IF(TableRefills3[[#This Row],[gap_days]]="",0,IF(TableRefills3[[#This Row],[gap_days]]&gt;30,1,0))</f>
        <v>0</v>
      </c>
      <c r="J2937">
        <f>_xlfn.MAXIFS(TableRefills3[discountinuation_flag], TableRefills3[patient_id], A2937)</f>
        <v>0</v>
      </c>
      <c r="K2937" s="1">
        <f>_xlfn.MINIFS(C:C,A:A,TableRefills3[[#This Row],[patient_id]])</f>
        <v>45702</v>
      </c>
      <c r="L2937" s="1">
        <f>TableRefills3[[#This Row],[refill_date]]+TableRefills3[[#This Row],[quantity_days]]</f>
        <v>45759</v>
      </c>
    </row>
    <row r="2938" spans="1:12" x14ac:dyDescent="0.25">
      <c r="A2938" t="s">
        <v>658</v>
      </c>
      <c r="B2938" t="s">
        <v>4640</v>
      </c>
      <c r="C2938" s="1">
        <v>45762</v>
      </c>
      <c r="D2938" s="9">
        <f t="shared" si="90"/>
        <v>3</v>
      </c>
      <c r="E2938">
        <v>28</v>
      </c>
      <c r="F2938" s="1">
        <f t="shared" si="91"/>
        <v>45731</v>
      </c>
      <c r="G2938" s="1">
        <f>IF(TableRefills3[[#This Row],[prev_refill_days]]="","",TableRefills3[[#This Row],[prev_refill_days]]+TableRefills3[[#This Row],[quantity_days]])</f>
        <v>45759</v>
      </c>
      <c r="H2938">
        <f>IF(TableRefills3[[#This Row],[prev_refill_end]]="","",TableRefills3[[#This Row],[refill_date]]-TableRefills3[[#This Row],[prev_refill_end]])</f>
        <v>3</v>
      </c>
      <c r="I2938">
        <f>IF(TableRefills3[[#This Row],[gap_days]]="",0,IF(TableRefills3[[#This Row],[gap_days]]&gt;30,1,0))</f>
        <v>0</v>
      </c>
      <c r="J2938">
        <f>_xlfn.MAXIFS(TableRefills3[discountinuation_flag], TableRefills3[patient_id], A2938)</f>
        <v>0</v>
      </c>
      <c r="K2938" s="1">
        <f>_xlfn.MINIFS(C:C,A:A,TableRefills3[[#This Row],[patient_id]])</f>
        <v>45702</v>
      </c>
      <c r="L2938" s="1">
        <f>TableRefills3[[#This Row],[refill_date]]+TableRefills3[[#This Row],[quantity_days]]</f>
        <v>45790</v>
      </c>
    </row>
    <row r="2939" spans="1:12" x14ac:dyDescent="0.25">
      <c r="A2939" t="s">
        <v>658</v>
      </c>
      <c r="B2939" t="s">
        <v>4640</v>
      </c>
      <c r="C2939" s="1">
        <v>45792</v>
      </c>
      <c r="D2939" s="9">
        <f t="shared" si="90"/>
        <v>4</v>
      </c>
      <c r="E2939">
        <v>28</v>
      </c>
      <c r="F2939" s="1">
        <f t="shared" si="91"/>
        <v>45762</v>
      </c>
      <c r="G2939" s="1">
        <f>IF(TableRefills3[[#This Row],[prev_refill_days]]="","",TableRefills3[[#This Row],[prev_refill_days]]+TableRefills3[[#This Row],[quantity_days]])</f>
        <v>45790</v>
      </c>
      <c r="H2939">
        <f>IF(TableRefills3[[#This Row],[prev_refill_end]]="","",TableRefills3[[#This Row],[refill_date]]-TableRefills3[[#This Row],[prev_refill_end]])</f>
        <v>2</v>
      </c>
      <c r="I2939">
        <f>IF(TableRefills3[[#This Row],[gap_days]]="",0,IF(TableRefills3[[#This Row],[gap_days]]&gt;30,1,0))</f>
        <v>0</v>
      </c>
      <c r="J2939">
        <f>_xlfn.MAXIFS(TableRefills3[discountinuation_flag], TableRefills3[patient_id], A2939)</f>
        <v>0</v>
      </c>
      <c r="K2939" s="1">
        <f>_xlfn.MINIFS(C:C,A:A,TableRefills3[[#This Row],[patient_id]])</f>
        <v>45702</v>
      </c>
      <c r="L2939" s="1">
        <f>TableRefills3[[#This Row],[refill_date]]+TableRefills3[[#This Row],[quantity_days]]</f>
        <v>45820</v>
      </c>
    </row>
    <row r="2940" spans="1:12" x14ac:dyDescent="0.25">
      <c r="A2940" t="s">
        <v>659</v>
      </c>
      <c r="B2940" t="s">
        <v>4645</v>
      </c>
      <c r="C2940" s="1">
        <v>45748</v>
      </c>
      <c r="D2940" s="9">
        <f t="shared" si="90"/>
        <v>1</v>
      </c>
      <c r="E2940">
        <v>28</v>
      </c>
      <c r="F2940" s="1" t="str">
        <f t="shared" si="91"/>
        <v/>
      </c>
      <c r="G2940" s="1" t="str">
        <f>IF(TableRefills3[[#This Row],[prev_refill_days]]="","",TableRefills3[[#This Row],[prev_refill_days]]+TableRefills3[[#This Row],[quantity_days]])</f>
        <v/>
      </c>
      <c r="H2940" t="str">
        <f>IF(TableRefills3[[#This Row],[prev_refill_end]]="","",TableRefills3[[#This Row],[refill_date]]-TableRefills3[[#This Row],[prev_refill_end]])</f>
        <v/>
      </c>
      <c r="I2940">
        <f>IF(TableRefills3[[#This Row],[gap_days]]="",0,IF(TableRefills3[[#This Row],[gap_days]]&gt;30,1,0))</f>
        <v>0</v>
      </c>
      <c r="J2940">
        <f>_xlfn.MAXIFS(TableRefills3[discountinuation_flag], TableRefills3[patient_id], A2940)</f>
        <v>0</v>
      </c>
      <c r="K2940" s="1">
        <f>_xlfn.MINIFS(C:C,A:A,TableRefills3[[#This Row],[patient_id]])</f>
        <v>45748</v>
      </c>
      <c r="L2940" s="1">
        <f>TableRefills3[[#This Row],[refill_date]]+TableRefills3[[#This Row],[quantity_days]]</f>
        <v>45776</v>
      </c>
    </row>
    <row r="2941" spans="1:12" x14ac:dyDescent="0.25">
      <c r="A2941" t="s">
        <v>659</v>
      </c>
      <c r="B2941" t="s">
        <v>4645</v>
      </c>
      <c r="C2941" s="1">
        <v>45775</v>
      </c>
      <c r="D2941" s="9">
        <f t="shared" si="90"/>
        <v>2</v>
      </c>
      <c r="E2941">
        <v>28</v>
      </c>
      <c r="F2941" s="1">
        <f t="shared" si="91"/>
        <v>45748</v>
      </c>
      <c r="G2941" s="1">
        <f>IF(TableRefills3[[#This Row],[prev_refill_days]]="","",TableRefills3[[#This Row],[prev_refill_days]]+TableRefills3[[#This Row],[quantity_days]])</f>
        <v>45776</v>
      </c>
      <c r="H2941">
        <f>IF(TableRefills3[[#This Row],[prev_refill_end]]="","",TableRefills3[[#This Row],[refill_date]]-TableRefills3[[#This Row],[prev_refill_end]])</f>
        <v>-1</v>
      </c>
      <c r="I2941">
        <f>IF(TableRefills3[[#This Row],[gap_days]]="",0,IF(TableRefills3[[#This Row],[gap_days]]&gt;30,1,0))</f>
        <v>0</v>
      </c>
      <c r="J2941">
        <f>_xlfn.MAXIFS(TableRefills3[discountinuation_flag], TableRefills3[patient_id], A2941)</f>
        <v>0</v>
      </c>
      <c r="K2941" s="1">
        <f>_xlfn.MINIFS(C:C,A:A,TableRefills3[[#This Row],[patient_id]])</f>
        <v>45748</v>
      </c>
      <c r="L2941" s="1">
        <f>TableRefills3[[#This Row],[refill_date]]+TableRefills3[[#This Row],[quantity_days]]</f>
        <v>45803</v>
      </c>
    </row>
    <row r="2942" spans="1:12" x14ac:dyDescent="0.25">
      <c r="A2942" t="s">
        <v>659</v>
      </c>
      <c r="B2942" t="s">
        <v>4645</v>
      </c>
      <c r="C2942" s="1">
        <v>45800</v>
      </c>
      <c r="D2942" s="9">
        <f t="shared" si="90"/>
        <v>3</v>
      </c>
      <c r="E2942">
        <v>28</v>
      </c>
      <c r="F2942" s="1">
        <f t="shared" si="91"/>
        <v>45775</v>
      </c>
      <c r="G2942" s="1">
        <f>IF(TableRefills3[[#This Row],[prev_refill_days]]="","",TableRefills3[[#This Row],[prev_refill_days]]+TableRefills3[[#This Row],[quantity_days]])</f>
        <v>45803</v>
      </c>
      <c r="H2942">
        <f>IF(TableRefills3[[#This Row],[prev_refill_end]]="","",TableRefills3[[#This Row],[refill_date]]-TableRefills3[[#This Row],[prev_refill_end]])</f>
        <v>-3</v>
      </c>
      <c r="I2942">
        <f>IF(TableRefills3[[#This Row],[gap_days]]="",0,IF(TableRefills3[[#This Row],[gap_days]]&gt;30,1,0))</f>
        <v>0</v>
      </c>
      <c r="J2942">
        <f>_xlfn.MAXIFS(TableRefills3[discountinuation_flag], TableRefills3[patient_id], A2942)</f>
        <v>0</v>
      </c>
      <c r="K2942" s="1">
        <f>_xlfn.MINIFS(C:C,A:A,TableRefills3[[#This Row],[patient_id]])</f>
        <v>45748</v>
      </c>
      <c r="L2942" s="1">
        <f>TableRefills3[[#This Row],[refill_date]]+TableRefills3[[#This Row],[quantity_days]]</f>
        <v>45828</v>
      </c>
    </row>
    <row r="2943" spans="1:12" x14ac:dyDescent="0.25">
      <c r="A2943" t="s">
        <v>659</v>
      </c>
      <c r="B2943" t="s">
        <v>4645</v>
      </c>
      <c r="C2943" s="1">
        <v>45828</v>
      </c>
      <c r="D2943" s="9">
        <f t="shared" si="90"/>
        <v>4</v>
      </c>
      <c r="E2943">
        <v>28</v>
      </c>
      <c r="F2943" s="1">
        <f t="shared" si="91"/>
        <v>45800</v>
      </c>
      <c r="G2943" s="1">
        <f>IF(TableRefills3[[#This Row],[prev_refill_days]]="","",TableRefills3[[#This Row],[prev_refill_days]]+TableRefills3[[#This Row],[quantity_days]])</f>
        <v>45828</v>
      </c>
      <c r="H2943">
        <f>IF(TableRefills3[[#This Row],[prev_refill_end]]="","",TableRefills3[[#This Row],[refill_date]]-TableRefills3[[#This Row],[prev_refill_end]])</f>
        <v>0</v>
      </c>
      <c r="I2943">
        <f>IF(TableRefills3[[#This Row],[gap_days]]="",0,IF(TableRefills3[[#This Row],[gap_days]]&gt;30,1,0))</f>
        <v>0</v>
      </c>
      <c r="J2943">
        <f>_xlfn.MAXIFS(TableRefills3[discountinuation_flag], TableRefills3[patient_id], A2943)</f>
        <v>0</v>
      </c>
      <c r="K2943" s="1">
        <f>_xlfn.MINIFS(C:C,A:A,TableRefills3[[#This Row],[patient_id]])</f>
        <v>45748</v>
      </c>
      <c r="L2943" s="1">
        <f>TableRefills3[[#This Row],[refill_date]]+TableRefills3[[#This Row],[quantity_days]]</f>
        <v>45856</v>
      </c>
    </row>
    <row r="2944" spans="1:12" x14ac:dyDescent="0.25">
      <c r="A2944" t="s">
        <v>659</v>
      </c>
      <c r="B2944" t="s">
        <v>4645</v>
      </c>
      <c r="C2944" s="1">
        <v>45854</v>
      </c>
      <c r="D2944" s="9">
        <f t="shared" si="90"/>
        <v>5</v>
      </c>
      <c r="E2944">
        <v>28</v>
      </c>
      <c r="F2944" s="1">
        <f t="shared" si="91"/>
        <v>45828</v>
      </c>
      <c r="G2944" s="1">
        <f>IF(TableRefills3[[#This Row],[prev_refill_days]]="","",TableRefills3[[#This Row],[prev_refill_days]]+TableRefills3[[#This Row],[quantity_days]])</f>
        <v>45856</v>
      </c>
      <c r="H2944">
        <f>IF(TableRefills3[[#This Row],[prev_refill_end]]="","",TableRefills3[[#This Row],[refill_date]]-TableRefills3[[#This Row],[prev_refill_end]])</f>
        <v>-2</v>
      </c>
      <c r="I2944">
        <f>IF(TableRefills3[[#This Row],[gap_days]]="",0,IF(TableRefills3[[#This Row],[gap_days]]&gt;30,1,0))</f>
        <v>0</v>
      </c>
      <c r="J2944">
        <f>_xlfn.MAXIFS(TableRefills3[discountinuation_flag], TableRefills3[patient_id], A2944)</f>
        <v>0</v>
      </c>
      <c r="K2944" s="1">
        <f>_xlfn.MINIFS(C:C,A:A,TableRefills3[[#This Row],[patient_id]])</f>
        <v>45748</v>
      </c>
      <c r="L2944" s="1">
        <f>TableRefills3[[#This Row],[refill_date]]+TableRefills3[[#This Row],[quantity_days]]</f>
        <v>45882</v>
      </c>
    </row>
    <row r="2945" spans="1:12" x14ac:dyDescent="0.25">
      <c r="A2945" t="s">
        <v>660</v>
      </c>
      <c r="B2945" t="s">
        <v>4651</v>
      </c>
      <c r="C2945" s="1">
        <v>45830</v>
      </c>
      <c r="D2945" s="9">
        <f t="shared" si="90"/>
        <v>1</v>
      </c>
      <c r="E2945">
        <v>21</v>
      </c>
      <c r="F2945" s="1" t="str">
        <f t="shared" si="91"/>
        <v/>
      </c>
      <c r="G2945" s="1" t="str">
        <f>IF(TableRefills3[[#This Row],[prev_refill_days]]="","",TableRefills3[[#This Row],[prev_refill_days]]+TableRefills3[[#This Row],[quantity_days]])</f>
        <v/>
      </c>
      <c r="H2945" t="str">
        <f>IF(TableRefills3[[#This Row],[prev_refill_end]]="","",TableRefills3[[#This Row],[refill_date]]-TableRefills3[[#This Row],[prev_refill_end]])</f>
        <v/>
      </c>
      <c r="I2945">
        <f>IF(TableRefills3[[#This Row],[gap_days]]="",0,IF(TableRefills3[[#This Row],[gap_days]]&gt;30,1,0))</f>
        <v>0</v>
      </c>
      <c r="J2945">
        <f>_xlfn.MAXIFS(TableRefills3[discountinuation_flag], TableRefills3[patient_id], A2945)</f>
        <v>0</v>
      </c>
      <c r="K2945" s="1">
        <f>_xlfn.MINIFS(C:C,A:A,TableRefills3[[#This Row],[patient_id]])</f>
        <v>45830</v>
      </c>
      <c r="L2945" s="1">
        <f>TableRefills3[[#This Row],[refill_date]]+TableRefills3[[#This Row],[quantity_days]]</f>
        <v>45851</v>
      </c>
    </row>
    <row r="2946" spans="1:12" x14ac:dyDescent="0.25">
      <c r="A2946" t="s">
        <v>660</v>
      </c>
      <c r="B2946" t="s">
        <v>4651</v>
      </c>
      <c r="C2946" s="1">
        <v>45848</v>
      </c>
      <c r="D2946" s="9">
        <f t="shared" ref="D2946:D3009" si="92">IF(A2946=A2945, D2945+1, 1)</f>
        <v>2</v>
      </c>
      <c r="E2946">
        <v>21</v>
      </c>
      <c r="F2946" s="1">
        <f t="shared" ref="F2946:F3009" si="93">IF(A2945=A2946,C2945,"")</f>
        <v>45830</v>
      </c>
      <c r="G2946" s="1">
        <f>IF(TableRefills3[[#This Row],[prev_refill_days]]="","",TableRefills3[[#This Row],[prev_refill_days]]+TableRefills3[[#This Row],[quantity_days]])</f>
        <v>45851</v>
      </c>
      <c r="H2946">
        <f>IF(TableRefills3[[#This Row],[prev_refill_end]]="","",TableRefills3[[#This Row],[refill_date]]-TableRefills3[[#This Row],[prev_refill_end]])</f>
        <v>-3</v>
      </c>
      <c r="I2946">
        <f>IF(TableRefills3[[#This Row],[gap_days]]="",0,IF(TableRefills3[[#This Row],[gap_days]]&gt;30,1,0))</f>
        <v>0</v>
      </c>
      <c r="J2946">
        <f>_xlfn.MAXIFS(TableRefills3[discountinuation_flag], TableRefills3[patient_id], A2946)</f>
        <v>0</v>
      </c>
      <c r="K2946" s="1">
        <f>_xlfn.MINIFS(C:C,A:A,TableRefills3[[#This Row],[patient_id]])</f>
        <v>45830</v>
      </c>
      <c r="L2946" s="1">
        <f>TableRefills3[[#This Row],[refill_date]]+TableRefills3[[#This Row],[quantity_days]]</f>
        <v>45869</v>
      </c>
    </row>
    <row r="2947" spans="1:12" x14ac:dyDescent="0.25">
      <c r="A2947" t="s">
        <v>660</v>
      </c>
      <c r="B2947" t="s">
        <v>4651</v>
      </c>
      <c r="C2947" s="1">
        <v>45866</v>
      </c>
      <c r="D2947" s="9">
        <f t="shared" si="92"/>
        <v>3</v>
      </c>
      <c r="E2947">
        <v>21</v>
      </c>
      <c r="F2947" s="1">
        <f t="shared" si="93"/>
        <v>45848</v>
      </c>
      <c r="G2947" s="1">
        <f>IF(TableRefills3[[#This Row],[prev_refill_days]]="","",TableRefills3[[#This Row],[prev_refill_days]]+TableRefills3[[#This Row],[quantity_days]])</f>
        <v>45869</v>
      </c>
      <c r="H2947">
        <f>IF(TableRefills3[[#This Row],[prev_refill_end]]="","",TableRefills3[[#This Row],[refill_date]]-TableRefills3[[#This Row],[prev_refill_end]])</f>
        <v>-3</v>
      </c>
      <c r="I2947">
        <f>IF(TableRefills3[[#This Row],[gap_days]]="",0,IF(TableRefills3[[#This Row],[gap_days]]&gt;30,1,0))</f>
        <v>0</v>
      </c>
      <c r="J2947">
        <f>_xlfn.MAXIFS(TableRefills3[discountinuation_flag], TableRefills3[patient_id], A2947)</f>
        <v>0</v>
      </c>
      <c r="K2947" s="1">
        <f>_xlfn.MINIFS(C:C,A:A,TableRefills3[[#This Row],[patient_id]])</f>
        <v>45830</v>
      </c>
      <c r="L2947" s="1">
        <f>TableRefills3[[#This Row],[refill_date]]+TableRefills3[[#This Row],[quantity_days]]</f>
        <v>45887</v>
      </c>
    </row>
    <row r="2948" spans="1:12" x14ac:dyDescent="0.25">
      <c r="A2948" t="s">
        <v>660</v>
      </c>
      <c r="B2948" t="s">
        <v>4651</v>
      </c>
      <c r="C2948" s="1">
        <v>45886</v>
      </c>
      <c r="D2948" s="9">
        <f t="shared" si="92"/>
        <v>4</v>
      </c>
      <c r="E2948">
        <v>21</v>
      </c>
      <c r="F2948" s="1">
        <f t="shared" si="93"/>
        <v>45866</v>
      </c>
      <c r="G2948" s="1">
        <f>IF(TableRefills3[[#This Row],[prev_refill_days]]="","",TableRefills3[[#This Row],[prev_refill_days]]+TableRefills3[[#This Row],[quantity_days]])</f>
        <v>45887</v>
      </c>
      <c r="H2948">
        <f>IF(TableRefills3[[#This Row],[prev_refill_end]]="","",TableRefills3[[#This Row],[refill_date]]-TableRefills3[[#This Row],[prev_refill_end]])</f>
        <v>-1</v>
      </c>
      <c r="I2948">
        <f>IF(TableRefills3[[#This Row],[gap_days]]="",0,IF(TableRefills3[[#This Row],[gap_days]]&gt;30,1,0))</f>
        <v>0</v>
      </c>
      <c r="J2948">
        <f>_xlfn.MAXIFS(TableRefills3[discountinuation_flag], TableRefills3[patient_id], A2948)</f>
        <v>0</v>
      </c>
      <c r="K2948" s="1">
        <f>_xlfn.MINIFS(C:C,A:A,TableRefills3[[#This Row],[patient_id]])</f>
        <v>45830</v>
      </c>
      <c r="L2948" s="1">
        <f>TableRefills3[[#This Row],[refill_date]]+TableRefills3[[#This Row],[quantity_days]]</f>
        <v>45907</v>
      </c>
    </row>
    <row r="2949" spans="1:12" x14ac:dyDescent="0.25">
      <c r="A2949" t="s">
        <v>661</v>
      </c>
      <c r="B2949" t="s">
        <v>4656</v>
      </c>
      <c r="C2949" s="1">
        <v>45782</v>
      </c>
      <c r="D2949" s="9">
        <f t="shared" si="92"/>
        <v>1</v>
      </c>
      <c r="E2949">
        <v>21</v>
      </c>
      <c r="F2949" s="1" t="str">
        <f t="shared" si="93"/>
        <v/>
      </c>
      <c r="G2949" s="1" t="str">
        <f>IF(TableRefills3[[#This Row],[prev_refill_days]]="","",TableRefills3[[#This Row],[prev_refill_days]]+TableRefills3[[#This Row],[quantity_days]])</f>
        <v/>
      </c>
      <c r="H2949" t="str">
        <f>IF(TableRefills3[[#This Row],[prev_refill_end]]="","",TableRefills3[[#This Row],[refill_date]]-TableRefills3[[#This Row],[prev_refill_end]])</f>
        <v/>
      </c>
      <c r="I2949">
        <f>IF(TableRefills3[[#This Row],[gap_days]]="",0,IF(TableRefills3[[#This Row],[gap_days]]&gt;30,1,0))</f>
        <v>0</v>
      </c>
      <c r="J2949">
        <f>_xlfn.MAXIFS(TableRefills3[discountinuation_flag], TableRefills3[patient_id], A2949)</f>
        <v>0</v>
      </c>
      <c r="K2949" s="1">
        <f>_xlfn.MINIFS(C:C,A:A,TableRefills3[[#This Row],[patient_id]])</f>
        <v>45782</v>
      </c>
      <c r="L2949" s="1">
        <f>TableRefills3[[#This Row],[refill_date]]+TableRefills3[[#This Row],[quantity_days]]</f>
        <v>45803</v>
      </c>
    </row>
    <row r="2950" spans="1:12" x14ac:dyDescent="0.25">
      <c r="A2950" t="s">
        <v>661</v>
      </c>
      <c r="B2950" t="s">
        <v>4656</v>
      </c>
      <c r="C2950" s="1">
        <v>45806</v>
      </c>
      <c r="D2950" s="9">
        <f t="shared" si="92"/>
        <v>2</v>
      </c>
      <c r="E2950">
        <v>21</v>
      </c>
      <c r="F2950" s="1">
        <f t="shared" si="93"/>
        <v>45782</v>
      </c>
      <c r="G2950" s="1">
        <f>IF(TableRefills3[[#This Row],[prev_refill_days]]="","",TableRefills3[[#This Row],[prev_refill_days]]+TableRefills3[[#This Row],[quantity_days]])</f>
        <v>45803</v>
      </c>
      <c r="H2950">
        <f>IF(TableRefills3[[#This Row],[prev_refill_end]]="","",TableRefills3[[#This Row],[refill_date]]-TableRefills3[[#This Row],[prev_refill_end]])</f>
        <v>3</v>
      </c>
      <c r="I2950">
        <f>IF(TableRefills3[[#This Row],[gap_days]]="",0,IF(TableRefills3[[#This Row],[gap_days]]&gt;30,1,0))</f>
        <v>0</v>
      </c>
      <c r="J2950">
        <f>_xlfn.MAXIFS(TableRefills3[discountinuation_flag], TableRefills3[patient_id], A2950)</f>
        <v>0</v>
      </c>
      <c r="K2950" s="1">
        <f>_xlfn.MINIFS(C:C,A:A,TableRefills3[[#This Row],[patient_id]])</f>
        <v>45782</v>
      </c>
      <c r="L2950" s="1">
        <f>TableRefills3[[#This Row],[refill_date]]+TableRefills3[[#This Row],[quantity_days]]</f>
        <v>45827</v>
      </c>
    </row>
    <row r="2951" spans="1:12" x14ac:dyDescent="0.25">
      <c r="A2951" t="s">
        <v>661</v>
      </c>
      <c r="B2951" t="s">
        <v>4656</v>
      </c>
      <c r="C2951" s="1">
        <v>45824</v>
      </c>
      <c r="D2951" s="9">
        <f t="shared" si="92"/>
        <v>3</v>
      </c>
      <c r="E2951">
        <v>21</v>
      </c>
      <c r="F2951" s="1">
        <f t="shared" si="93"/>
        <v>45806</v>
      </c>
      <c r="G2951" s="1">
        <f>IF(TableRefills3[[#This Row],[prev_refill_days]]="","",TableRefills3[[#This Row],[prev_refill_days]]+TableRefills3[[#This Row],[quantity_days]])</f>
        <v>45827</v>
      </c>
      <c r="H2951">
        <f>IF(TableRefills3[[#This Row],[prev_refill_end]]="","",TableRefills3[[#This Row],[refill_date]]-TableRefills3[[#This Row],[prev_refill_end]])</f>
        <v>-3</v>
      </c>
      <c r="I2951">
        <f>IF(TableRefills3[[#This Row],[gap_days]]="",0,IF(TableRefills3[[#This Row],[gap_days]]&gt;30,1,0))</f>
        <v>0</v>
      </c>
      <c r="J2951">
        <f>_xlfn.MAXIFS(TableRefills3[discountinuation_flag], TableRefills3[patient_id], A2951)</f>
        <v>0</v>
      </c>
      <c r="K2951" s="1">
        <f>_xlfn.MINIFS(C:C,A:A,TableRefills3[[#This Row],[patient_id]])</f>
        <v>45782</v>
      </c>
      <c r="L2951" s="1">
        <f>TableRefills3[[#This Row],[refill_date]]+TableRefills3[[#This Row],[quantity_days]]</f>
        <v>45845</v>
      </c>
    </row>
    <row r="2952" spans="1:12" x14ac:dyDescent="0.25">
      <c r="A2952" t="s">
        <v>661</v>
      </c>
      <c r="B2952" t="s">
        <v>4656</v>
      </c>
      <c r="C2952" s="1">
        <v>45842</v>
      </c>
      <c r="D2952" s="9">
        <f t="shared" si="92"/>
        <v>4</v>
      </c>
      <c r="E2952">
        <v>21</v>
      </c>
      <c r="F2952" s="1">
        <f t="shared" si="93"/>
        <v>45824</v>
      </c>
      <c r="G2952" s="1">
        <f>IF(TableRefills3[[#This Row],[prev_refill_days]]="","",TableRefills3[[#This Row],[prev_refill_days]]+TableRefills3[[#This Row],[quantity_days]])</f>
        <v>45845</v>
      </c>
      <c r="H2952">
        <f>IF(TableRefills3[[#This Row],[prev_refill_end]]="","",TableRefills3[[#This Row],[refill_date]]-TableRefills3[[#This Row],[prev_refill_end]])</f>
        <v>-3</v>
      </c>
      <c r="I2952">
        <f>IF(TableRefills3[[#This Row],[gap_days]]="",0,IF(TableRefills3[[#This Row],[gap_days]]&gt;30,1,0))</f>
        <v>0</v>
      </c>
      <c r="J2952">
        <f>_xlfn.MAXIFS(TableRefills3[discountinuation_flag], TableRefills3[patient_id], A2952)</f>
        <v>0</v>
      </c>
      <c r="K2952" s="1">
        <f>_xlfn.MINIFS(C:C,A:A,TableRefills3[[#This Row],[patient_id]])</f>
        <v>45782</v>
      </c>
      <c r="L2952" s="1">
        <f>TableRefills3[[#This Row],[refill_date]]+TableRefills3[[#This Row],[quantity_days]]</f>
        <v>45863</v>
      </c>
    </row>
    <row r="2953" spans="1:12" x14ac:dyDescent="0.25">
      <c r="A2953" t="s">
        <v>662</v>
      </c>
      <c r="B2953" t="s">
        <v>4661</v>
      </c>
      <c r="C2953" s="1">
        <v>45678</v>
      </c>
      <c r="D2953" s="9">
        <f t="shared" si="92"/>
        <v>1</v>
      </c>
      <c r="E2953">
        <v>30</v>
      </c>
      <c r="F2953" s="1" t="str">
        <f t="shared" si="93"/>
        <v/>
      </c>
      <c r="G2953" s="1" t="str">
        <f>IF(TableRefills3[[#This Row],[prev_refill_days]]="","",TableRefills3[[#This Row],[prev_refill_days]]+TableRefills3[[#This Row],[quantity_days]])</f>
        <v/>
      </c>
      <c r="H2953" t="str">
        <f>IF(TableRefills3[[#This Row],[prev_refill_end]]="","",TableRefills3[[#This Row],[refill_date]]-TableRefills3[[#This Row],[prev_refill_end]])</f>
        <v/>
      </c>
      <c r="I2953">
        <f>IF(TableRefills3[[#This Row],[gap_days]]="",0,IF(TableRefills3[[#This Row],[gap_days]]&gt;30,1,0))</f>
        <v>0</v>
      </c>
      <c r="J2953">
        <f>_xlfn.MAXIFS(TableRefills3[discountinuation_flag], TableRefills3[patient_id], A2953)</f>
        <v>0</v>
      </c>
      <c r="K2953" s="1">
        <f>_xlfn.MINIFS(C:C,A:A,TableRefills3[[#This Row],[patient_id]])</f>
        <v>45678</v>
      </c>
      <c r="L2953" s="1">
        <f>TableRefills3[[#This Row],[refill_date]]+TableRefills3[[#This Row],[quantity_days]]</f>
        <v>45708</v>
      </c>
    </row>
    <row r="2954" spans="1:12" x14ac:dyDescent="0.25">
      <c r="A2954" t="s">
        <v>662</v>
      </c>
      <c r="B2954" t="s">
        <v>4661</v>
      </c>
      <c r="C2954" s="1">
        <v>45707</v>
      </c>
      <c r="D2954" s="9">
        <f t="shared" si="92"/>
        <v>2</v>
      </c>
      <c r="E2954">
        <v>30</v>
      </c>
      <c r="F2954" s="1">
        <f t="shared" si="93"/>
        <v>45678</v>
      </c>
      <c r="G2954" s="1">
        <f>IF(TableRefills3[[#This Row],[prev_refill_days]]="","",TableRefills3[[#This Row],[prev_refill_days]]+TableRefills3[[#This Row],[quantity_days]])</f>
        <v>45708</v>
      </c>
      <c r="H2954">
        <f>IF(TableRefills3[[#This Row],[prev_refill_end]]="","",TableRefills3[[#This Row],[refill_date]]-TableRefills3[[#This Row],[prev_refill_end]])</f>
        <v>-1</v>
      </c>
      <c r="I2954">
        <f>IF(TableRefills3[[#This Row],[gap_days]]="",0,IF(TableRefills3[[#This Row],[gap_days]]&gt;30,1,0))</f>
        <v>0</v>
      </c>
      <c r="J2954">
        <f>_xlfn.MAXIFS(TableRefills3[discountinuation_flag], TableRefills3[patient_id], A2954)</f>
        <v>0</v>
      </c>
      <c r="K2954" s="1">
        <f>_xlfn.MINIFS(C:C,A:A,TableRefills3[[#This Row],[patient_id]])</f>
        <v>45678</v>
      </c>
      <c r="L2954" s="1">
        <f>TableRefills3[[#This Row],[refill_date]]+TableRefills3[[#This Row],[quantity_days]]</f>
        <v>45737</v>
      </c>
    </row>
    <row r="2955" spans="1:12" x14ac:dyDescent="0.25">
      <c r="A2955" t="s">
        <v>662</v>
      </c>
      <c r="B2955" t="s">
        <v>4661</v>
      </c>
      <c r="C2955" s="1">
        <v>45737</v>
      </c>
      <c r="D2955" s="9">
        <f t="shared" si="92"/>
        <v>3</v>
      </c>
      <c r="E2955">
        <v>30</v>
      </c>
      <c r="F2955" s="1">
        <f t="shared" si="93"/>
        <v>45707</v>
      </c>
      <c r="G2955" s="1">
        <f>IF(TableRefills3[[#This Row],[prev_refill_days]]="","",TableRefills3[[#This Row],[prev_refill_days]]+TableRefills3[[#This Row],[quantity_days]])</f>
        <v>45737</v>
      </c>
      <c r="H2955">
        <f>IF(TableRefills3[[#This Row],[prev_refill_end]]="","",TableRefills3[[#This Row],[refill_date]]-TableRefills3[[#This Row],[prev_refill_end]])</f>
        <v>0</v>
      </c>
      <c r="I2955">
        <f>IF(TableRefills3[[#This Row],[gap_days]]="",0,IF(TableRefills3[[#This Row],[gap_days]]&gt;30,1,0))</f>
        <v>0</v>
      </c>
      <c r="J2955">
        <f>_xlfn.MAXIFS(TableRefills3[discountinuation_flag], TableRefills3[patient_id], A2955)</f>
        <v>0</v>
      </c>
      <c r="K2955" s="1">
        <f>_xlfn.MINIFS(C:C,A:A,TableRefills3[[#This Row],[patient_id]])</f>
        <v>45678</v>
      </c>
      <c r="L2955" s="1">
        <f>TableRefills3[[#This Row],[refill_date]]+TableRefills3[[#This Row],[quantity_days]]</f>
        <v>45767</v>
      </c>
    </row>
    <row r="2956" spans="1:12" x14ac:dyDescent="0.25">
      <c r="A2956" t="s">
        <v>662</v>
      </c>
      <c r="B2956" t="s">
        <v>4661</v>
      </c>
      <c r="C2956" s="1">
        <v>45769</v>
      </c>
      <c r="D2956" s="9">
        <f t="shared" si="92"/>
        <v>4</v>
      </c>
      <c r="E2956">
        <v>30</v>
      </c>
      <c r="F2956" s="1">
        <f t="shared" si="93"/>
        <v>45737</v>
      </c>
      <c r="G2956" s="1">
        <f>IF(TableRefills3[[#This Row],[prev_refill_days]]="","",TableRefills3[[#This Row],[prev_refill_days]]+TableRefills3[[#This Row],[quantity_days]])</f>
        <v>45767</v>
      </c>
      <c r="H2956">
        <f>IF(TableRefills3[[#This Row],[prev_refill_end]]="","",TableRefills3[[#This Row],[refill_date]]-TableRefills3[[#This Row],[prev_refill_end]])</f>
        <v>2</v>
      </c>
      <c r="I2956">
        <f>IF(TableRefills3[[#This Row],[gap_days]]="",0,IF(TableRefills3[[#This Row],[gap_days]]&gt;30,1,0))</f>
        <v>0</v>
      </c>
      <c r="J2956">
        <f>_xlfn.MAXIFS(TableRefills3[discountinuation_flag], TableRefills3[patient_id], A2956)</f>
        <v>0</v>
      </c>
      <c r="K2956" s="1">
        <f>_xlfn.MINIFS(C:C,A:A,TableRefills3[[#This Row],[patient_id]])</f>
        <v>45678</v>
      </c>
      <c r="L2956" s="1">
        <f>TableRefills3[[#This Row],[refill_date]]+TableRefills3[[#This Row],[quantity_days]]</f>
        <v>45799</v>
      </c>
    </row>
    <row r="2957" spans="1:12" x14ac:dyDescent="0.25">
      <c r="A2957" t="s">
        <v>662</v>
      </c>
      <c r="B2957" t="s">
        <v>4661</v>
      </c>
      <c r="C2957" s="1">
        <v>45796</v>
      </c>
      <c r="D2957" s="9">
        <f t="shared" si="92"/>
        <v>5</v>
      </c>
      <c r="E2957">
        <v>30</v>
      </c>
      <c r="F2957" s="1">
        <f t="shared" si="93"/>
        <v>45769</v>
      </c>
      <c r="G2957" s="1">
        <f>IF(TableRefills3[[#This Row],[prev_refill_days]]="","",TableRefills3[[#This Row],[prev_refill_days]]+TableRefills3[[#This Row],[quantity_days]])</f>
        <v>45799</v>
      </c>
      <c r="H2957">
        <f>IF(TableRefills3[[#This Row],[prev_refill_end]]="","",TableRefills3[[#This Row],[refill_date]]-TableRefills3[[#This Row],[prev_refill_end]])</f>
        <v>-3</v>
      </c>
      <c r="I2957">
        <f>IF(TableRefills3[[#This Row],[gap_days]]="",0,IF(TableRefills3[[#This Row],[gap_days]]&gt;30,1,0))</f>
        <v>0</v>
      </c>
      <c r="J2957">
        <f>_xlfn.MAXIFS(TableRefills3[discountinuation_flag], TableRefills3[patient_id], A2957)</f>
        <v>0</v>
      </c>
      <c r="K2957" s="1">
        <f>_xlfn.MINIFS(C:C,A:A,TableRefills3[[#This Row],[patient_id]])</f>
        <v>45678</v>
      </c>
      <c r="L2957" s="1">
        <f>TableRefills3[[#This Row],[refill_date]]+TableRefills3[[#This Row],[quantity_days]]</f>
        <v>45826</v>
      </c>
    </row>
    <row r="2958" spans="1:12" x14ac:dyDescent="0.25">
      <c r="A2958" t="s">
        <v>662</v>
      </c>
      <c r="B2958" t="s">
        <v>4661</v>
      </c>
      <c r="C2958" s="1">
        <v>45829</v>
      </c>
      <c r="D2958" s="9">
        <f t="shared" si="92"/>
        <v>6</v>
      </c>
      <c r="E2958">
        <v>30</v>
      </c>
      <c r="F2958" s="1">
        <f t="shared" si="93"/>
        <v>45796</v>
      </c>
      <c r="G2958" s="1">
        <f>IF(TableRefills3[[#This Row],[prev_refill_days]]="","",TableRefills3[[#This Row],[prev_refill_days]]+TableRefills3[[#This Row],[quantity_days]])</f>
        <v>45826</v>
      </c>
      <c r="H2958">
        <f>IF(TableRefills3[[#This Row],[prev_refill_end]]="","",TableRefills3[[#This Row],[refill_date]]-TableRefills3[[#This Row],[prev_refill_end]])</f>
        <v>3</v>
      </c>
      <c r="I2958">
        <f>IF(TableRefills3[[#This Row],[gap_days]]="",0,IF(TableRefills3[[#This Row],[gap_days]]&gt;30,1,0))</f>
        <v>0</v>
      </c>
      <c r="J2958">
        <f>_xlfn.MAXIFS(TableRefills3[discountinuation_flag], TableRefills3[patient_id], A2958)</f>
        <v>0</v>
      </c>
      <c r="K2958" s="1">
        <f>_xlfn.MINIFS(C:C,A:A,TableRefills3[[#This Row],[patient_id]])</f>
        <v>45678</v>
      </c>
      <c r="L2958" s="1">
        <f>TableRefills3[[#This Row],[refill_date]]+TableRefills3[[#This Row],[quantity_days]]</f>
        <v>45859</v>
      </c>
    </row>
    <row r="2959" spans="1:12" x14ac:dyDescent="0.25">
      <c r="A2959" t="s">
        <v>663</v>
      </c>
      <c r="B2959" t="s">
        <v>4668</v>
      </c>
      <c r="C2959" s="1">
        <v>45815</v>
      </c>
      <c r="D2959" s="9">
        <f t="shared" si="92"/>
        <v>1</v>
      </c>
      <c r="E2959">
        <v>30</v>
      </c>
      <c r="F2959" s="1" t="str">
        <f t="shared" si="93"/>
        <v/>
      </c>
      <c r="G2959" s="1" t="str">
        <f>IF(TableRefills3[[#This Row],[prev_refill_days]]="","",TableRefills3[[#This Row],[prev_refill_days]]+TableRefills3[[#This Row],[quantity_days]])</f>
        <v/>
      </c>
      <c r="H2959" t="str">
        <f>IF(TableRefills3[[#This Row],[prev_refill_end]]="","",TableRefills3[[#This Row],[refill_date]]-TableRefills3[[#This Row],[prev_refill_end]])</f>
        <v/>
      </c>
      <c r="I2959">
        <f>IF(TableRefills3[[#This Row],[gap_days]]="",0,IF(TableRefills3[[#This Row],[gap_days]]&gt;30,1,0))</f>
        <v>0</v>
      </c>
      <c r="J2959">
        <f>_xlfn.MAXIFS(TableRefills3[discountinuation_flag], TableRefills3[patient_id], A2959)</f>
        <v>0</v>
      </c>
      <c r="K2959" s="1">
        <f>_xlfn.MINIFS(C:C,A:A,TableRefills3[[#This Row],[patient_id]])</f>
        <v>45815</v>
      </c>
      <c r="L2959" s="1">
        <f>TableRefills3[[#This Row],[refill_date]]+TableRefills3[[#This Row],[quantity_days]]</f>
        <v>45845</v>
      </c>
    </row>
    <row r="2960" spans="1:12" x14ac:dyDescent="0.25">
      <c r="A2960" t="s">
        <v>663</v>
      </c>
      <c r="B2960" t="s">
        <v>4668</v>
      </c>
      <c r="C2960" s="1">
        <v>45842</v>
      </c>
      <c r="D2960" s="9">
        <f t="shared" si="92"/>
        <v>2</v>
      </c>
      <c r="E2960">
        <v>30</v>
      </c>
      <c r="F2960" s="1">
        <f t="shared" si="93"/>
        <v>45815</v>
      </c>
      <c r="G2960" s="1">
        <f>IF(TableRefills3[[#This Row],[prev_refill_days]]="","",TableRefills3[[#This Row],[prev_refill_days]]+TableRefills3[[#This Row],[quantity_days]])</f>
        <v>45845</v>
      </c>
      <c r="H2960">
        <f>IF(TableRefills3[[#This Row],[prev_refill_end]]="","",TableRefills3[[#This Row],[refill_date]]-TableRefills3[[#This Row],[prev_refill_end]])</f>
        <v>-3</v>
      </c>
      <c r="I2960">
        <f>IF(TableRefills3[[#This Row],[gap_days]]="",0,IF(TableRefills3[[#This Row],[gap_days]]&gt;30,1,0))</f>
        <v>0</v>
      </c>
      <c r="J2960">
        <f>_xlfn.MAXIFS(TableRefills3[discountinuation_flag], TableRefills3[patient_id], A2960)</f>
        <v>0</v>
      </c>
      <c r="K2960" s="1">
        <f>_xlfn.MINIFS(C:C,A:A,TableRefills3[[#This Row],[patient_id]])</f>
        <v>45815</v>
      </c>
      <c r="L2960" s="1">
        <f>TableRefills3[[#This Row],[refill_date]]+TableRefills3[[#This Row],[quantity_days]]</f>
        <v>45872</v>
      </c>
    </row>
    <row r="2961" spans="1:12" x14ac:dyDescent="0.25">
      <c r="A2961" t="s">
        <v>663</v>
      </c>
      <c r="B2961" t="s">
        <v>4668</v>
      </c>
      <c r="C2961" s="1">
        <v>45872</v>
      </c>
      <c r="D2961" s="9">
        <f t="shared" si="92"/>
        <v>3</v>
      </c>
      <c r="E2961">
        <v>30</v>
      </c>
      <c r="F2961" s="1">
        <f t="shared" si="93"/>
        <v>45842</v>
      </c>
      <c r="G2961" s="1">
        <f>IF(TableRefills3[[#This Row],[prev_refill_days]]="","",TableRefills3[[#This Row],[prev_refill_days]]+TableRefills3[[#This Row],[quantity_days]])</f>
        <v>45872</v>
      </c>
      <c r="H2961">
        <f>IF(TableRefills3[[#This Row],[prev_refill_end]]="","",TableRefills3[[#This Row],[refill_date]]-TableRefills3[[#This Row],[prev_refill_end]])</f>
        <v>0</v>
      </c>
      <c r="I2961">
        <f>IF(TableRefills3[[#This Row],[gap_days]]="",0,IF(TableRefills3[[#This Row],[gap_days]]&gt;30,1,0))</f>
        <v>0</v>
      </c>
      <c r="J2961">
        <f>_xlfn.MAXIFS(TableRefills3[discountinuation_flag], TableRefills3[patient_id], A2961)</f>
        <v>0</v>
      </c>
      <c r="K2961" s="1">
        <f>_xlfn.MINIFS(C:C,A:A,TableRefills3[[#This Row],[patient_id]])</f>
        <v>45815</v>
      </c>
      <c r="L2961" s="1">
        <f>TableRefills3[[#This Row],[refill_date]]+TableRefills3[[#This Row],[quantity_days]]</f>
        <v>45902</v>
      </c>
    </row>
    <row r="2962" spans="1:12" x14ac:dyDescent="0.25">
      <c r="A2962" t="s">
        <v>664</v>
      </c>
      <c r="B2962" t="s">
        <v>4672</v>
      </c>
      <c r="C2962" s="1">
        <v>45776</v>
      </c>
      <c r="D2962" s="9">
        <f t="shared" si="92"/>
        <v>1</v>
      </c>
      <c r="E2962">
        <v>28</v>
      </c>
      <c r="F2962" s="1" t="str">
        <f t="shared" si="93"/>
        <v/>
      </c>
      <c r="G2962" s="1" t="str">
        <f>IF(TableRefills3[[#This Row],[prev_refill_days]]="","",TableRefills3[[#This Row],[prev_refill_days]]+TableRefills3[[#This Row],[quantity_days]])</f>
        <v/>
      </c>
      <c r="H2962" t="str">
        <f>IF(TableRefills3[[#This Row],[prev_refill_end]]="","",TableRefills3[[#This Row],[refill_date]]-TableRefills3[[#This Row],[prev_refill_end]])</f>
        <v/>
      </c>
      <c r="I2962">
        <f>IF(TableRefills3[[#This Row],[gap_days]]="",0,IF(TableRefills3[[#This Row],[gap_days]]&gt;30,1,0))</f>
        <v>0</v>
      </c>
      <c r="J2962">
        <f>_xlfn.MAXIFS(TableRefills3[discountinuation_flag], TableRefills3[patient_id], A2962)</f>
        <v>0</v>
      </c>
      <c r="K2962" s="1">
        <f>_xlfn.MINIFS(C:C,A:A,TableRefills3[[#This Row],[patient_id]])</f>
        <v>45776</v>
      </c>
      <c r="L2962" s="1">
        <f>TableRefills3[[#This Row],[refill_date]]+TableRefills3[[#This Row],[quantity_days]]</f>
        <v>45804</v>
      </c>
    </row>
    <row r="2963" spans="1:12" x14ac:dyDescent="0.25">
      <c r="A2963" t="s">
        <v>664</v>
      </c>
      <c r="B2963" t="s">
        <v>4672</v>
      </c>
      <c r="C2963" s="1">
        <v>45807</v>
      </c>
      <c r="D2963" s="9">
        <f t="shared" si="92"/>
        <v>2</v>
      </c>
      <c r="E2963">
        <v>28</v>
      </c>
      <c r="F2963" s="1">
        <f t="shared" si="93"/>
        <v>45776</v>
      </c>
      <c r="G2963" s="1">
        <f>IF(TableRefills3[[#This Row],[prev_refill_days]]="","",TableRefills3[[#This Row],[prev_refill_days]]+TableRefills3[[#This Row],[quantity_days]])</f>
        <v>45804</v>
      </c>
      <c r="H2963">
        <f>IF(TableRefills3[[#This Row],[prev_refill_end]]="","",TableRefills3[[#This Row],[refill_date]]-TableRefills3[[#This Row],[prev_refill_end]])</f>
        <v>3</v>
      </c>
      <c r="I2963">
        <f>IF(TableRefills3[[#This Row],[gap_days]]="",0,IF(TableRefills3[[#This Row],[gap_days]]&gt;30,1,0))</f>
        <v>0</v>
      </c>
      <c r="J2963">
        <f>_xlfn.MAXIFS(TableRefills3[discountinuation_flag], TableRefills3[patient_id], A2963)</f>
        <v>0</v>
      </c>
      <c r="K2963" s="1">
        <f>_xlfn.MINIFS(C:C,A:A,TableRefills3[[#This Row],[patient_id]])</f>
        <v>45776</v>
      </c>
      <c r="L2963" s="1">
        <f>TableRefills3[[#This Row],[refill_date]]+TableRefills3[[#This Row],[quantity_days]]</f>
        <v>45835</v>
      </c>
    </row>
    <row r="2964" spans="1:12" x14ac:dyDescent="0.25">
      <c r="A2964" t="s">
        <v>664</v>
      </c>
      <c r="B2964" t="s">
        <v>4672</v>
      </c>
      <c r="C2964" s="1">
        <v>45837</v>
      </c>
      <c r="D2964" s="9">
        <f t="shared" si="92"/>
        <v>3</v>
      </c>
      <c r="E2964">
        <v>28</v>
      </c>
      <c r="F2964" s="1">
        <f t="shared" si="93"/>
        <v>45807</v>
      </c>
      <c r="G2964" s="1">
        <f>IF(TableRefills3[[#This Row],[prev_refill_days]]="","",TableRefills3[[#This Row],[prev_refill_days]]+TableRefills3[[#This Row],[quantity_days]])</f>
        <v>45835</v>
      </c>
      <c r="H2964">
        <f>IF(TableRefills3[[#This Row],[prev_refill_end]]="","",TableRefills3[[#This Row],[refill_date]]-TableRefills3[[#This Row],[prev_refill_end]])</f>
        <v>2</v>
      </c>
      <c r="I2964">
        <f>IF(TableRefills3[[#This Row],[gap_days]]="",0,IF(TableRefills3[[#This Row],[gap_days]]&gt;30,1,0))</f>
        <v>0</v>
      </c>
      <c r="J2964">
        <f>_xlfn.MAXIFS(TableRefills3[discountinuation_flag], TableRefills3[patient_id], A2964)</f>
        <v>0</v>
      </c>
      <c r="K2964" s="1">
        <f>_xlfn.MINIFS(C:C,A:A,TableRefills3[[#This Row],[patient_id]])</f>
        <v>45776</v>
      </c>
      <c r="L2964" s="1">
        <f>TableRefills3[[#This Row],[refill_date]]+TableRefills3[[#This Row],[quantity_days]]</f>
        <v>45865</v>
      </c>
    </row>
    <row r="2965" spans="1:12" x14ac:dyDescent="0.25">
      <c r="A2965" t="s">
        <v>664</v>
      </c>
      <c r="B2965" t="s">
        <v>4672</v>
      </c>
      <c r="C2965" s="1">
        <v>45867</v>
      </c>
      <c r="D2965" s="9">
        <f t="shared" si="92"/>
        <v>4</v>
      </c>
      <c r="E2965">
        <v>28</v>
      </c>
      <c r="F2965" s="1">
        <f t="shared" si="93"/>
        <v>45837</v>
      </c>
      <c r="G2965" s="1">
        <f>IF(TableRefills3[[#This Row],[prev_refill_days]]="","",TableRefills3[[#This Row],[prev_refill_days]]+TableRefills3[[#This Row],[quantity_days]])</f>
        <v>45865</v>
      </c>
      <c r="H2965">
        <f>IF(TableRefills3[[#This Row],[prev_refill_end]]="","",TableRefills3[[#This Row],[refill_date]]-TableRefills3[[#This Row],[prev_refill_end]])</f>
        <v>2</v>
      </c>
      <c r="I2965">
        <f>IF(TableRefills3[[#This Row],[gap_days]]="",0,IF(TableRefills3[[#This Row],[gap_days]]&gt;30,1,0))</f>
        <v>0</v>
      </c>
      <c r="J2965">
        <f>_xlfn.MAXIFS(TableRefills3[discountinuation_flag], TableRefills3[patient_id], A2965)</f>
        <v>0</v>
      </c>
      <c r="K2965" s="1">
        <f>_xlfn.MINIFS(C:C,A:A,TableRefills3[[#This Row],[patient_id]])</f>
        <v>45776</v>
      </c>
      <c r="L2965" s="1">
        <f>TableRefills3[[#This Row],[refill_date]]+TableRefills3[[#This Row],[quantity_days]]</f>
        <v>45895</v>
      </c>
    </row>
    <row r="2966" spans="1:12" x14ac:dyDescent="0.25">
      <c r="A2966" t="s">
        <v>664</v>
      </c>
      <c r="B2966" t="s">
        <v>4672</v>
      </c>
      <c r="C2966" s="1">
        <v>45897</v>
      </c>
      <c r="D2966" s="9">
        <f t="shared" si="92"/>
        <v>5</v>
      </c>
      <c r="E2966">
        <v>28</v>
      </c>
      <c r="F2966" s="1">
        <f t="shared" si="93"/>
        <v>45867</v>
      </c>
      <c r="G2966" s="1">
        <f>IF(TableRefills3[[#This Row],[prev_refill_days]]="","",TableRefills3[[#This Row],[prev_refill_days]]+TableRefills3[[#This Row],[quantity_days]])</f>
        <v>45895</v>
      </c>
      <c r="H2966">
        <f>IF(TableRefills3[[#This Row],[prev_refill_end]]="","",TableRefills3[[#This Row],[refill_date]]-TableRefills3[[#This Row],[prev_refill_end]])</f>
        <v>2</v>
      </c>
      <c r="I2966">
        <f>IF(TableRefills3[[#This Row],[gap_days]]="",0,IF(TableRefills3[[#This Row],[gap_days]]&gt;30,1,0))</f>
        <v>0</v>
      </c>
      <c r="J2966">
        <f>_xlfn.MAXIFS(TableRefills3[discountinuation_flag], TableRefills3[patient_id], A2966)</f>
        <v>0</v>
      </c>
      <c r="K2966" s="1">
        <f>_xlfn.MINIFS(C:C,A:A,TableRefills3[[#This Row],[patient_id]])</f>
        <v>45776</v>
      </c>
      <c r="L2966" s="1">
        <f>TableRefills3[[#This Row],[refill_date]]+TableRefills3[[#This Row],[quantity_days]]</f>
        <v>45925</v>
      </c>
    </row>
    <row r="2967" spans="1:12" x14ac:dyDescent="0.25">
      <c r="A2967" t="s">
        <v>664</v>
      </c>
      <c r="B2967" t="s">
        <v>4672</v>
      </c>
      <c r="C2967" s="1">
        <v>45922</v>
      </c>
      <c r="D2967" s="9">
        <f t="shared" si="92"/>
        <v>6</v>
      </c>
      <c r="E2967">
        <v>28</v>
      </c>
      <c r="F2967" s="1">
        <f t="shared" si="93"/>
        <v>45897</v>
      </c>
      <c r="G2967" s="1">
        <f>IF(TableRefills3[[#This Row],[prev_refill_days]]="","",TableRefills3[[#This Row],[prev_refill_days]]+TableRefills3[[#This Row],[quantity_days]])</f>
        <v>45925</v>
      </c>
      <c r="H2967">
        <f>IF(TableRefills3[[#This Row],[prev_refill_end]]="","",TableRefills3[[#This Row],[refill_date]]-TableRefills3[[#This Row],[prev_refill_end]])</f>
        <v>-3</v>
      </c>
      <c r="I2967">
        <f>IF(TableRefills3[[#This Row],[gap_days]]="",0,IF(TableRefills3[[#This Row],[gap_days]]&gt;30,1,0))</f>
        <v>0</v>
      </c>
      <c r="J2967">
        <f>_xlfn.MAXIFS(TableRefills3[discountinuation_flag], TableRefills3[patient_id], A2967)</f>
        <v>0</v>
      </c>
      <c r="K2967" s="1">
        <f>_xlfn.MINIFS(C:C,A:A,TableRefills3[[#This Row],[patient_id]])</f>
        <v>45776</v>
      </c>
      <c r="L2967" s="1">
        <f>TableRefills3[[#This Row],[refill_date]]+TableRefills3[[#This Row],[quantity_days]]</f>
        <v>45950</v>
      </c>
    </row>
    <row r="2968" spans="1:12" x14ac:dyDescent="0.25">
      <c r="A2968" t="s">
        <v>665</v>
      </c>
      <c r="B2968" t="s">
        <v>4679</v>
      </c>
      <c r="C2968" s="1">
        <v>45700</v>
      </c>
      <c r="D2968" s="9">
        <f t="shared" si="92"/>
        <v>1</v>
      </c>
      <c r="E2968">
        <v>30</v>
      </c>
      <c r="F2968" s="1" t="str">
        <f t="shared" si="93"/>
        <v/>
      </c>
      <c r="G2968" s="1" t="str">
        <f>IF(TableRefills3[[#This Row],[prev_refill_days]]="","",TableRefills3[[#This Row],[prev_refill_days]]+TableRefills3[[#This Row],[quantity_days]])</f>
        <v/>
      </c>
      <c r="H2968" t="str">
        <f>IF(TableRefills3[[#This Row],[prev_refill_end]]="","",TableRefills3[[#This Row],[refill_date]]-TableRefills3[[#This Row],[prev_refill_end]])</f>
        <v/>
      </c>
      <c r="I2968">
        <f>IF(TableRefills3[[#This Row],[gap_days]]="",0,IF(TableRefills3[[#This Row],[gap_days]]&gt;30,1,0))</f>
        <v>0</v>
      </c>
      <c r="J2968">
        <f>_xlfn.MAXIFS(TableRefills3[discountinuation_flag], TableRefills3[patient_id], A2968)</f>
        <v>0</v>
      </c>
      <c r="K2968" s="1">
        <f>_xlfn.MINIFS(C:C,A:A,TableRefills3[[#This Row],[patient_id]])</f>
        <v>45700</v>
      </c>
      <c r="L2968" s="1">
        <f>TableRefills3[[#This Row],[refill_date]]+TableRefills3[[#This Row],[quantity_days]]</f>
        <v>45730</v>
      </c>
    </row>
    <row r="2969" spans="1:12" x14ac:dyDescent="0.25">
      <c r="A2969" t="s">
        <v>665</v>
      </c>
      <c r="B2969" t="s">
        <v>4679</v>
      </c>
      <c r="C2969" s="1">
        <v>45730</v>
      </c>
      <c r="D2969" s="9">
        <f t="shared" si="92"/>
        <v>2</v>
      </c>
      <c r="E2969">
        <v>30</v>
      </c>
      <c r="F2969" s="1">
        <f t="shared" si="93"/>
        <v>45700</v>
      </c>
      <c r="G2969" s="1">
        <f>IF(TableRefills3[[#This Row],[prev_refill_days]]="","",TableRefills3[[#This Row],[prev_refill_days]]+TableRefills3[[#This Row],[quantity_days]])</f>
        <v>45730</v>
      </c>
      <c r="H2969">
        <f>IF(TableRefills3[[#This Row],[prev_refill_end]]="","",TableRefills3[[#This Row],[refill_date]]-TableRefills3[[#This Row],[prev_refill_end]])</f>
        <v>0</v>
      </c>
      <c r="I2969">
        <f>IF(TableRefills3[[#This Row],[gap_days]]="",0,IF(TableRefills3[[#This Row],[gap_days]]&gt;30,1,0))</f>
        <v>0</v>
      </c>
      <c r="J2969">
        <f>_xlfn.MAXIFS(TableRefills3[discountinuation_flag], TableRefills3[patient_id], A2969)</f>
        <v>0</v>
      </c>
      <c r="K2969" s="1">
        <f>_xlfn.MINIFS(C:C,A:A,TableRefills3[[#This Row],[patient_id]])</f>
        <v>45700</v>
      </c>
      <c r="L2969" s="1">
        <f>TableRefills3[[#This Row],[refill_date]]+TableRefills3[[#This Row],[quantity_days]]</f>
        <v>45760</v>
      </c>
    </row>
    <row r="2970" spans="1:12" x14ac:dyDescent="0.25">
      <c r="A2970" t="s">
        <v>665</v>
      </c>
      <c r="B2970" t="s">
        <v>4679</v>
      </c>
      <c r="C2970" s="1">
        <v>45760</v>
      </c>
      <c r="D2970" s="9">
        <f t="shared" si="92"/>
        <v>3</v>
      </c>
      <c r="E2970">
        <v>30</v>
      </c>
      <c r="F2970" s="1">
        <f t="shared" si="93"/>
        <v>45730</v>
      </c>
      <c r="G2970" s="1">
        <f>IF(TableRefills3[[#This Row],[prev_refill_days]]="","",TableRefills3[[#This Row],[prev_refill_days]]+TableRefills3[[#This Row],[quantity_days]])</f>
        <v>45760</v>
      </c>
      <c r="H2970">
        <f>IF(TableRefills3[[#This Row],[prev_refill_end]]="","",TableRefills3[[#This Row],[refill_date]]-TableRefills3[[#This Row],[prev_refill_end]])</f>
        <v>0</v>
      </c>
      <c r="I2970">
        <f>IF(TableRefills3[[#This Row],[gap_days]]="",0,IF(TableRefills3[[#This Row],[gap_days]]&gt;30,1,0))</f>
        <v>0</v>
      </c>
      <c r="J2970">
        <f>_xlfn.MAXIFS(TableRefills3[discountinuation_flag], TableRefills3[patient_id], A2970)</f>
        <v>0</v>
      </c>
      <c r="K2970" s="1">
        <f>_xlfn.MINIFS(C:C,A:A,TableRefills3[[#This Row],[patient_id]])</f>
        <v>45700</v>
      </c>
      <c r="L2970" s="1">
        <f>TableRefills3[[#This Row],[refill_date]]+TableRefills3[[#This Row],[quantity_days]]</f>
        <v>45790</v>
      </c>
    </row>
    <row r="2971" spans="1:12" x14ac:dyDescent="0.25">
      <c r="A2971" t="s">
        <v>665</v>
      </c>
      <c r="B2971" t="s">
        <v>4679</v>
      </c>
      <c r="C2971" s="1">
        <v>45791</v>
      </c>
      <c r="D2971" s="9">
        <f t="shared" si="92"/>
        <v>4</v>
      </c>
      <c r="E2971">
        <v>30</v>
      </c>
      <c r="F2971" s="1">
        <f t="shared" si="93"/>
        <v>45760</v>
      </c>
      <c r="G2971" s="1">
        <f>IF(TableRefills3[[#This Row],[prev_refill_days]]="","",TableRefills3[[#This Row],[prev_refill_days]]+TableRefills3[[#This Row],[quantity_days]])</f>
        <v>45790</v>
      </c>
      <c r="H2971">
        <f>IF(TableRefills3[[#This Row],[prev_refill_end]]="","",TableRefills3[[#This Row],[refill_date]]-TableRefills3[[#This Row],[prev_refill_end]])</f>
        <v>1</v>
      </c>
      <c r="I2971">
        <f>IF(TableRefills3[[#This Row],[gap_days]]="",0,IF(TableRefills3[[#This Row],[gap_days]]&gt;30,1,0))</f>
        <v>0</v>
      </c>
      <c r="J2971">
        <f>_xlfn.MAXIFS(TableRefills3[discountinuation_flag], TableRefills3[patient_id], A2971)</f>
        <v>0</v>
      </c>
      <c r="K2971" s="1">
        <f>_xlfn.MINIFS(C:C,A:A,TableRefills3[[#This Row],[patient_id]])</f>
        <v>45700</v>
      </c>
      <c r="L2971" s="1">
        <f>TableRefills3[[#This Row],[refill_date]]+TableRefills3[[#This Row],[quantity_days]]</f>
        <v>45821</v>
      </c>
    </row>
    <row r="2972" spans="1:12" x14ac:dyDescent="0.25">
      <c r="A2972" t="s">
        <v>665</v>
      </c>
      <c r="B2972" t="s">
        <v>4679</v>
      </c>
      <c r="C2972" s="1">
        <v>45824</v>
      </c>
      <c r="D2972" s="9">
        <f t="shared" si="92"/>
        <v>5</v>
      </c>
      <c r="E2972">
        <v>30</v>
      </c>
      <c r="F2972" s="1">
        <f t="shared" si="93"/>
        <v>45791</v>
      </c>
      <c r="G2972" s="1">
        <f>IF(TableRefills3[[#This Row],[prev_refill_days]]="","",TableRefills3[[#This Row],[prev_refill_days]]+TableRefills3[[#This Row],[quantity_days]])</f>
        <v>45821</v>
      </c>
      <c r="H2972">
        <f>IF(TableRefills3[[#This Row],[prev_refill_end]]="","",TableRefills3[[#This Row],[refill_date]]-TableRefills3[[#This Row],[prev_refill_end]])</f>
        <v>3</v>
      </c>
      <c r="I2972">
        <f>IF(TableRefills3[[#This Row],[gap_days]]="",0,IF(TableRefills3[[#This Row],[gap_days]]&gt;30,1,0))</f>
        <v>0</v>
      </c>
      <c r="J2972">
        <f>_xlfn.MAXIFS(TableRefills3[discountinuation_flag], TableRefills3[patient_id], A2972)</f>
        <v>0</v>
      </c>
      <c r="K2972" s="1">
        <f>_xlfn.MINIFS(C:C,A:A,TableRefills3[[#This Row],[patient_id]])</f>
        <v>45700</v>
      </c>
      <c r="L2972" s="1">
        <f>TableRefills3[[#This Row],[refill_date]]+TableRefills3[[#This Row],[quantity_days]]</f>
        <v>45854</v>
      </c>
    </row>
    <row r="2973" spans="1:12" x14ac:dyDescent="0.25">
      <c r="A2973" t="s">
        <v>666</v>
      </c>
      <c r="B2973" t="s">
        <v>4685</v>
      </c>
      <c r="C2973" s="1">
        <v>45765</v>
      </c>
      <c r="D2973" s="9">
        <f t="shared" si="92"/>
        <v>1</v>
      </c>
      <c r="E2973">
        <v>28</v>
      </c>
      <c r="F2973" s="1" t="str">
        <f t="shared" si="93"/>
        <v/>
      </c>
      <c r="G2973" s="1" t="str">
        <f>IF(TableRefills3[[#This Row],[prev_refill_days]]="","",TableRefills3[[#This Row],[prev_refill_days]]+TableRefills3[[#This Row],[quantity_days]])</f>
        <v/>
      </c>
      <c r="H2973" t="str">
        <f>IF(TableRefills3[[#This Row],[prev_refill_end]]="","",TableRefills3[[#This Row],[refill_date]]-TableRefills3[[#This Row],[prev_refill_end]])</f>
        <v/>
      </c>
      <c r="I2973">
        <f>IF(TableRefills3[[#This Row],[gap_days]]="",0,IF(TableRefills3[[#This Row],[gap_days]]&gt;30,1,0))</f>
        <v>0</v>
      </c>
      <c r="J2973">
        <f>_xlfn.MAXIFS(TableRefills3[discountinuation_flag], TableRefills3[patient_id], A2973)</f>
        <v>0</v>
      </c>
      <c r="K2973" s="1">
        <f>_xlfn.MINIFS(C:C,A:A,TableRefills3[[#This Row],[patient_id]])</f>
        <v>45765</v>
      </c>
      <c r="L2973" s="1">
        <f>TableRefills3[[#This Row],[refill_date]]+TableRefills3[[#This Row],[quantity_days]]</f>
        <v>45793</v>
      </c>
    </row>
    <row r="2974" spans="1:12" x14ac:dyDescent="0.25">
      <c r="A2974" t="s">
        <v>666</v>
      </c>
      <c r="B2974" t="s">
        <v>4685</v>
      </c>
      <c r="C2974" s="1">
        <v>45790</v>
      </c>
      <c r="D2974" s="9">
        <f t="shared" si="92"/>
        <v>2</v>
      </c>
      <c r="E2974">
        <v>28</v>
      </c>
      <c r="F2974" s="1">
        <f t="shared" si="93"/>
        <v>45765</v>
      </c>
      <c r="G2974" s="1">
        <f>IF(TableRefills3[[#This Row],[prev_refill_days]]="","",TableRefills3[[#This Row],[prev_refill_days]]+TableRefills3[[#This Row],[quantity_days]])</f>
        <v>45793</v>
      </c>
      <c r="H2974">
        <f>IF(TableRefills3[[#This Row],[prev_refill_end]]="","",TableRefills3[[#This Row],[refill_date]]-TableRefills3[[#This Row],[prev_refill_end]])</f>
        <v>-3</v>
      </c>
      <c r="I2974">
        <f>IF(TableRefills3[[#This Row],[gap_days]]="",0,IF(TableRefills3[[#This Row],[gap_days]]&gt;30,1,0))</f>
        <v>0</v>
      </c>
      <c r="J2974">
        <f>_xlfn.MAXIFS(TableRefills3[discountinuation_flag], TableRefills3[patient_id], A2974)</f>
        <v>0</v>
      </c>
      <c r="K2974" s="1">
        <f>_xlfn.MINIFS(C:C,A:A,TableRefills3[[#This Row],[patient_id]])</f>
        <v>45765</v>
      </c>
      <c r="L2974" s="1">
        <f>TableRefills3[[#This Row],[refill_date]]+TableRefills3[[#This Row],[quantity_days]]</f>
        <v>45818</v>
      </c>
    </row>
    <row r="2975" spans="1:12" x14ac:dyDescent="0.25">
      <c r="A2975" t="s">
        <v>666</v>
      </c>
      <c r="B2975" t="s">
        <v>4685</v>
      </c>
      <c r="C2975" s="1">
        <v>45819</v>
      </c>
      <c r="D2975" s="9">
        <f t="shared" si="92"/>
        <v>3</v>
      </c>
      <c r="E2975">
        <v>28</v>
      </c>
      <c r="F2975" s="1">
        <f t="shared" si="93"/>
        <v>45790</v>
      </c>
      <c r="G2975" s="1">
        <f>IF(TableRefills3[[#This Row],[prev_refill_days]]="","",TableRefills3[[#This Row],[prev_refill_days]]+TableRefills3[[#This Row],[quantity_days]])</f>
        <v>45818</v>
      </c>
      <c r="H2975">
        <f>IF(TableRefills3[[#This Row],[prev_refill_end]]="","",TableRefills3[[#This Row],[refill_date]]-TableRefills3[[#This Row],[prev_refill_end]])</f>
        <v>1</v>
      </c>
      <c r="I2975">
        <f>IF(TableRefills3[[#This Row],[gap_days]]="",0,IF(TableRefills3[[#This Row],[gap_days]]&gt;30,1,0))</f>
        <v>0</v>
      </c>
      <c r="J2975">
        <f>_xlfn.MAXIFS(TableRefills3[discountinuation_flag], TableRefills3[patient_id], A2975)</f>
        <v>0</v>
      </c>
      <c r="K2975" s="1">
        <f>_xlfn.MINIFS(C:C,A:A,TableRefills3[[#This Row],[patient_id]])</f>
        <v>45765</v>
      </c>
      <c r="L2975" s="1">
        <f>TableRefills3[[#This Row],[refill_date]]+TableRefills3[[#This Row],[quantity_days]]</f>
        <v>45847</v>
      </c>
    </row>
    <row r="2976" spans="1:12" x14ac:dyDescent="0.25">
      <c r="A2976" t="s">
        <v>666</v>
      </c>
      <c r="B2976" t="s">
        <v>4685</v>
      </c>
      <c r="C2976" s="1">
        <v>45850</v>
      </c>
      <c r="D2976" s="9">
        <f t="shared" si="92"/>
        <v>4</v>
      </c>
      <c r="E2976">
        <v>28</v>
      </c>
      <c r="F2976" s="1">
        <f t="shared" si="93"/>
        <v>45819</v>
      </c>
      <c r="G2976" s="1">
        <f>IF(TableRefills3[[#This Row],[prev_refill_days]]="","",TableRefills3[[#This Row],[prev_refill_days]]+TableRefills3[[#This Row],[quantity_days]])</f>
        <v>45847</v>
      </c>
      <c r="H2976">
        <f>IF(TableRefills3[[#This Row],[prev_refill_end]]="","",TableRefills3[[#This Row],[refill_date]]-TableRefills3[[#This Row],[prev_refill_end]])</f>
        <v>3</v>
      </c>
      <c r="I2976">
        <f>IF(TableRefills3[[#This Row],[gap_days]]="",0,IF(TableRefills3[[#This Row],[gap_days]]&gt;30,1,0))</f>
        <v>0</v>
      </c>
      <c r="J2976">
        <f>_xlfn.MAXIFS(TableRefills3[discountinuation_flag], TableRefills3[patient_id], A2976)</f>
        <v>0</v>
      </c>
      <c r="K2976" s="1">
        <f>_xlfn.MINIFS(C:C,A:A,TableRefills3[[#This Row],[patient_id]])</f>
        <v>45765</v>
      </c>
      <c r="L2976" s="1">
        <f>TableRefills3[[#This Row],[refill_date]]+TableRefills3[[#This Row],[quantity_days]]</f>
        <v>45878</v>
      </c>
    </row>
    <row r="2977" spans="1:12" x14ac:dyDescent="0.25">
      <c r="A2977" t="s">
        <v>666</v>
      </c>
      <c r="B2977" t="s">
        <v>4685</v>
      </c>
      <c r="C2977" s="1">
        <v>45877</v>
      </c>
      <c r="D2977" s="9">
        <f t="shared" si="92"/>
        <v>5</v>
      </c>
      <c r="E2977">
        <v>28</v>
      </c>
      <c r="F2977" s="1">
        <f t="shared" si="93"/>
        <v>45850</v>
      </c>
      <c r="G2977" s="1">
        <f>IF(TableRefills3[[#This Row],[prev_refill_days]]="","",TableRefills3[[#This Row],[prev_refill_days]]+TableRefills3[[#This Row],[quantity_days]])</f>
        <v>45878</v>
      </c>
      <c r="H2977">
        <f>IF(TableRefills3[[#This Row],[prev_refill_end]]="","",TableRefills3[[#This Row],[refill_date]]-TableRefills3[[#This Row],[prev_refill_end]])</f>
        <v>-1</v>
      </c>
      <c r="I2977">
        <f>IF(TableRefills3[[#This Row],[gap_days]]="",0,IF(TableRefills3[[#This Row],[gap_days]]&gt;30,1,0))</f>
        <v>0</v>
      </c>
      <c r="J2977">
        <f>_xlfn.MAXIFS(TableRefills3[discountinuation_flag], TableRefills3[patient_id], A2977)</f>
        <v>0</v>
      </c>
      <c r="K2977" s="1">
        <f>_xlfn.MINIFS(C:C,A:A,TableRefills3[[#This Row],[patient_id]])</f>
        <v>45765</v>
      </c>
      <c r="L2977" s="1">
        <f>TableRefills3[[#This Row],[refill_date]]+TableRefills3[[#This Row],[quantity_days]]</f>
        <v>45905</v>
      </c>
    </row>
    <row r="2978" spans="1:12" x14ac:dyDescent="0.25">
      <c r="A2978" t="s">
        <v>666</v>
      </c>
      <c r="B2978" t="s">
        <v>4685</v>
      </c>
      <c r="C2978" s="1">
        <v>45905</v>
      </c>
      <c r="D2978" s="9">
        <f t="shared" si="92"/>
        <v>6</v>
      </c>
      <c r="E2978">
        <v>28</v>
      </c>
      <c r="F2978" s="1">
        <f t="shared" si="93"/>
        <v>45877</v>
      </c>
      <c r="G2978" s="1">
        <f>IF(TableRefills3[[#This Row],[prev_refill_days]]="","",TableRefills3[[#This Row],[prev_refill_days]]+TableRefills3[[#This Row],[quantity_days]])</f>
        <v>45905</v>
      </c>
      <c r="H2978">
        <f>IF(TableRefills3[[#This Row],[prev_refill_end]]="","",TableRefills3[[#This Row],[refill_date]]-TableRefills3[[#This Row],[prev_refill_end]])</f>
        <v>0</v>
      </c>
      <c r="I2978">
        <f>IF(TableRefills3[[#This Row],[gap_days]]="",0,IF(TableRefills3[[#This Row],[gap_days]]&gt;30,1,0))</f>
        <v>0</v>
      </c>
      <c r="J2978">
        <f>_xlfn.MAXIFS(TableRefills3[discountinuation_flag], TableRefills3[patient_id], A2978)</f>
        <v>0</v>
      </c>
      <c r="K2978" s="1">
        <f>_xlfn.MINIFS(C:C,A:A,TableRefills3[[#This Row],[patient_id]])</f>
        <v>45765</v>
      </c>
      <c r="L2978" s="1">
        <f>TableRefills3[[#This Row],[refill_date]]+TableRefills3[[#This Row],[quantity_days]]</f>
        <v>45933</v>
      </c>
    </row>
    <row r="2979" spans="1:12" x14ac:dyDescent="0.25">
      <c r="A2979" t="s">
        <v>667</v>
      </c>
      <c r="B2979" t="s">
        <v>4692</v>
      </c>
      <c r="C2979" s="1">
        <v>45761</v>
      </c>
      <c r="D2979" s="9">
        <f t="shared" si="92"/>
        <v>1</v>
      </c>
      <c r="E2979">
        <v>21</v>
      </c>
      <c r="F2979" s="1" t="str">
        <f t="shared" si="93"/>
        <v/>
      </c>
      <c r="G2979" s="1" t="str">
        <f>IF(TableRefills3[[#This Row],[prev_refill_days]]="","",TableRefills3[[#This Row],[prev_refill_days]]+TableRefills3[[#This Row],[quantity_days]])</f>
        <v/>
      </c>
      <c r="H2979" t="str">
        <f>IF(TableRefills3[[#This Row],[prev_refill_end]]="","",TableRefills3[[#This Row],[refill_date]]-TableRefills3[[#This Row],[prev_refill_end]])</f>
        <v/>
      </c>
      <c r="I2979">
        <f>IF(TableRefills3[[#This Row],[gap_days]]="",0,IF(TableRefills3[[#This Row],[gap_days]]&gt;30,1,0))</f>
        <v>0</v>
      </c>
      <c r="J2979">
        <f>_xlfn.MAXIFS(TableRefills3[discountinuation_flag], TableRefills3[patient_id], A2979)</f>
        <v>0</v>
      </c>
      <c r="K2979" s="1">
        <f>_xlfn.MINIFS(C:C,A:A,TableRefills3[[#This Row],[patient_id]])</f>
        <v>45761</v>
      </c>
      <c r="L2979" s="1">
        <f>TableRefills3[[#This Row],[refill_date]]+TableRefills3[[#This Row],[quantity_days]]</f>
        <v>45782</v>
      </c>
    </row>
    <row r="2980" spans="1:12" x14ac:dyDescent="0.25">
      <c r="A2980" t="s">
        <v>667</v>
      </c>
      <c r="B2980" t="s">
        <v>4692</v>
      </c>
      <c r="C2980" s="1">
        <v>45785</v>
      </c>
      <c r="D2980" s="9">
        <f t="shared" si="92"/>
        <v>2</v>
      </c>
      <c r="E2980">
        <v>21</v>
      </c>
      <c r="F2980" s="1">
        <f t="shared" si="93"/>
        <v>45761</v>
      </c>
      <c r="G2980" s="1">
        <f>IF(TableRefills3[[#This Row],[prev_refill_days]]="","",TableRefills3[[#This Row],[prev_refill_days]]+TableRefills3[[#This Row],[quantity_days]])</f>
        <v>45782</v>
      </c>
      <c r="H2980">
        <f>IF(TableRefills3[[#This Row],[prev_refill_end]]="","",TableRefills3[[#This Row],[refill_date]]-TableRefills3[[#This Row],[prev_refill_end]])</f>
        <v>3</v>
      </c>
      <c r="I2980">
        <f>IF(TableRefills3[[#This Row],[gap_days]]="",0,IF(TableRefills3[[#This Row],[gap_days]]&gt;30,1,0))</f>
        <v>0</v>
      </c>
      <c r="J2980">
        <f>_xlfn.MAXIFS(TableRefills3[discountinuation_flag], TableRefills3[patient_id], A2980)</f>
        <v>0</v>
      </c>
      <c r="K2980" s="1">
        <f>_xlfn.MINIFS(C:C,A:A,TableRefills3[[#This Row],[patient_id]])</f>
        <v>45761</v>
      </c>
      <c r="L2980" s="1">
        <f>TableRefills3[[#This Row],[refill_date]]+TableRefills3[[#This Row],[quantity_days]]</f>
        <v>45806</v>
      </c>
    </row>
    <row r="2981" spans="1:12" x14ac:dyDescent="0.25">
      <c r="A2981" t="s">
        <v>667</v>
      </c>
      <c r="B2981" t="s">
        <v>4692</v>
      </c>
      <c r="C2981" s="1">
        <v>45806</v>
      </c>
      <c r="D2981" s="9">
        <f t="shared" si="92"/>
        <v>3</v>
      </c>
      <c r="E2981">
        <v>21</v>
      </c>
      <c r="F2981" s="1">
        <f t="shared" si="93"/>
        <v>45785</v>
      </c>
      <c r="G2981" s="1">
        <f>IF(TableRefills3[[#This Row],[prev_refill_days]]="","",TableRefills3[[#This Row],[prev_refill_days]]+TableRefills3[[#This Row],[quantity_days]])</f>
        <v>45806</v>
      </c>
      <c r="H2981">
        <f>IF(TableRefills3[[#This Row],[prev_refill_end]]="","",TableRefills3[[#This Row],[refill_date]]-TableRefills3[[#This Row],[prev_refill_end]])</f>
        <v>0</v>
      </c>
      <c r="I2981">
        <f>IF(TableRefills3[[#This Row],[gap_days]]="",0,IF(TableRefills3[[#This Row],[gap_days]]&gt;30,1,0))</f>
        <v>0</v>
      </c>
      <c r="J2981">
        <f>_xlfn.MAXIFS(TableRefills3[discountinuation_flag], TableRefills3[patient_id], A2981)</f>
        <v>0</v>
      </c>
      <c r="K2981" s="1">
        <f>_xlfn.MINIFS(C:C,A:A,TableRefills3[[#This Row],[patient_id]])</f>
        <v>45761</v>
      </c>
      <c r="L2981" s="1">
        <f>TableRefills3[[#This Row],[refill_date]]+TableRefills3[[#This Row],[quantity_days]]</f>
        <v>45827</v>
      </c>
    </row>
    <row r="2982" spans="1:12" x14ac:dyDescent="0.25">
      <c r="A2982" t="s">
        <v>667</v>
      </c>
      <c r="B2982" t="s">
        <v>4692</v>
      </c>
      <c r="C2982" s="1">
        <v>45826</v>
      </c>
      <c r="D2982" s="9">
        <f t="shared" si="92"/>
        <v>4</v>
      </c>
      <c r="E2982">
        <v>21</v>
      </c>
      <c r="F2982" s="1">
        <f t="shared" si="93"/>
        <v>45806</v>
      </c>
      <c r="G2982" s="1">
        <f>IF(TableRefills3[[#This Row],[prev_refill_days]]="","",TableRefills3[[#This Row],[prev_refill_days]]+TableRefills3[[#This Row],[quantity_days]])</f>
        <v>45827</v>
      </c>
      <c r="H2982">
        <f>IF(TableRefills3[[#This Row],[prev_refill_end]]="","",TableRefills3[[#This Row],[refill_date]]-TableRefills3[[#This Row],[prev_refill_end]])</f>
        <v>-1</v>
      </c>
      <c r="I2982">
        <f>IF(TableRefills3[[#This Row],[gap_days]]="",0,IF(TableRefills3[[#This Row],[gap_days]]&gt;30,1,0))</f>
        <v>0</v>
      </c>
      <c r="J2982">
        <f>_xlfn.MAXIFS(TableRefills3[discountinuation_flag], TableRefills3[patient_id], A2982)</f>
        <v>0</v>
      </c>
      <c r="K2982" s="1">
        <f>_xlfn.MINIFS(C:C,A:A,TableRefills3[[#This Row],[patient_id]])</f>
        <v>45761</v>
      </c>
      <c r="L2982" s="1">
        <f>TableRefills3[[#This Row],[refill_date]]+TableRefills3[[#This Row],[quantity_days]]</f>
        <v>45847</v>
      </c>
    </row>
    <row r="2983" spans="1:12" x14ac:dyDescent="0.25">
      <c r="A2983" t="s">
        <v>668</v>
      </c>
      <c r="B2983" t="s">
        <v>4697</v>
      </c>
      <c r="C2983" s="1">
        <v>45678</v>
      </c>
      <c r="D2983" s="9">
        <f t="shared" si="92"/>
        <v>1</v>
      </c>
      <c r="E2983">
        <v>28</v>
      </c>
      <c r="F2983" s="1" t="str">
        <f t="shared" si="93"/>
        <v/>
      </c>
      <c r="G2983" s="1" t="str">
        <f>IF(TableRefills3[[#This Row],[prev_refill_days]]="","",TableRefills3[[#This Row],[prev_refill_days]]+TableRefills3[[#This Row],[quantity_days]])</f>
        <v/>
      </c>
      <c r="H2983" t="str">
        <f>IF(TableRefills3[[#This Row],[prev_refill_end]]="","",TableRefills3[[#This Row],[refill_date]]-TableRefills3[[#This Row],[prev_refill_end]])</f>
        <v/>
      </c>
      <c r="I2983">
        <f>IF(TableRefills3[[#This Row],[gap_days]]="",0,IF(TableRefills3[[#This Row],[gap_days]]&gt;30,1,0))</f>
        <v>0</v>
      </c>
      <c r="J2983">
        <f>_xlfn.MAXIFS(TableRefills3[discountinuation_flag], TableRefills3[patient_id], A2983)</f>
        <v>0</v>
      </c>
      <c r="K2983" s="1">
        <f>_xlfn.MINIFS(C:C,A:A,TableRefills3[[#This Row],[patient_id]])</f>
        <v>45678</v>
      </c>
      <c r="L2983" s="1">
        <f>TableRefills3[[#This Row],[refill_date]]+TableRefills3[[#This Row],[quantity_days]]</f>
        <v>45706</v>
      </c>
    </row>
    <row r="2984" spans="1:12" x14ac:dyDescent="0.25">
      <c r="A2984" t="s">
        <v>668</v>
      </c>
      <c r="B2984" t="s">
        <v>4697</v>
      </c>
      <c r="C2984" s="1">
        <v>45703</v>
      </c>
      <c r="D2984" s="9">
        <f t="shared" si="92"/>
        <v>2</v>
      </c>
      <c r="E2984">
        <v>28</v>
      </c>
      <c r="F2984" s="1">
        <f t="shared" si="93"/>
        <v>45678</v>
      </c>
      <c r="G2984" s="1">
        <f>IF(TableRefills3[[#This Row],[prev_refill_days]]="","",TableRefills3[[#This Row],[prev_refill_days]]+TableRefills3[[#This Row],[quantity_days]])</f>
        <v>45706</v>
      </c>
      <c r="H2984">
        <f>IF(TableRefills3[[#This Row],[prev_refill_end]]="","",TableRefills3[[#This Row],[refill_date]]-TableRefills3[[#This Row],[prev_refill_end]])</f>
        <v>-3</v>
      </c>
      <c r="I2984">
        <f>IF(TableRefills3[[#This Row],[gap_days]]="",0,IF(TableRefills3[[#This Row],[gap_days]]&gt;30,1,0))</f>
        <v>0</v>
      </c>
      <c r="J2984">
        <f>_xlfn.MAXIFS(TableRefills3[discountinuation_flag], TableRefills3[patient_id], A2984)</f>
        <v>0</v>
      </c>
      <c r="K2984" s="1">
        <f>_xlfn.MINIFS(C:C,A:A,TableRefills3[[#This Row],[patient_id]])</f>
        <v>45678</v>
      </c>
      <c r="L2984" s="1">
        <f>TableRefills3[[#This Row],[refill_date]]+TableRefills3[[#This Row],[quantity_days]]</f>
        <v>45731</v>
      </c>
    </row>
    <row r="2985" spans="1:12" x14ac:dyDescent="0.25">
      <c r="A2985" t="s">
        <v>668</v>
      </c>
      <c r="B2985" t="s">
        <v>4697</v>
      </c>
      <c r="C2985" s="1">
        <v>45730</v>
      </c>
      <c r="D2985" s="9">
        <f t="shared" si="92"/>
        <v>3</v>
      </c>
      <c r="E2985">
        <v>28</v>
      </c>
      <c r="F2985" s="1">
        <f t="shared" si="93"/>
        <v>45703</v>
      </c>
      <c r="G2985" s="1">
        <f>IF(TableRefills3[[#This Row],[prev_refill_days]]="","",TableRefills3[[#This Row],[prev_refill_days]]+TableRefills3[[#This Row],[quantity_days]])</f>
        <v>45731</v>
      </c>
      <c r="H2985">
        <f>IF(TableRefills3[[#This Row],[prev_refill_end]]="","",TableRefills3[[#This Row],[refill_date]]-TableRefills3[[#This Row],[prev_refill_end]])</f>
        <v>-1</v>
      </c>
      <c r="I2985">
        <f>IF(TableRefills3[[#This Row],[gap_days]]="",0,IF(TableRefills3[[#This Row],[gap_days]]&gt;30,1,0))</f>
        <v>0</v>
      </c>
      <c r="J2985">
        <f>_xlfn.MAXIFS(TableRefills3[discountinuation_flag], TableRefills3[patient_id], A2985)</f>
        <v>0</v>
      </c>
      <c r="K2985" s="1">
        <f>_xlfn.MINIFS(C:C,A:A,TableRefills3[[#This Row],[patient_id]])</f>
        <v>45678</v>
      </c>
      <c r="L2985" s="1">
        <f>TableRefills3[[#This Row],[refill_date]]+TableRefills3[[#This Row],[quantity_days]]</f>
        <v>45758</v>
      </c>
    </row>
    <row r="2986" spans="1:12" x14ac:dyDescent="0.25">
      <c r="A2986" t="s">
        <v>668</v>
      </c>
      <c r="B2986" t="s">
        <v>4697</v>
      </c>
      <c r="C2986" s="1">
        <v>45758</v>
      </c>
      <c r="D2986" s="9">
        <f t="shared" si="92"/>
        <v>4</v>
      </c>
      <c r="E2986">
        <v>28</v>
      </c>
      <c r="F2986" s="1">
        <f t="shared" si="93"/>
        <v>45730</v>
      </c>
      <c r="G2986" s="1">
        <f>IF(TableRefills3[[#This Row],[prev_refill_days]]="","",TableRefills3[[#This Row],[prev_refill_days]]+TableRefills3[[#This Row],[quantity_days]])</f>
        <v>45758</v>
      </c>
      <c r="H2986">
        <f>IF(TableRefills3[[#This Row],[prev_refill_end]]="","",TableRefills3[[#This Row],[refill_date]]-TableRefills3[[#This Row],[prev_refill_end]])</f>
        <v>0</v>
      </c>
      <c r="I2986">
        <f>IF(TableRefills3[[#This Row],[gap_days]]="",0,IF(TableRefills3[[#This Row],[gap_days]]&gt;30,1,0))</f>
        <v>0</v>
      </c>
      <c r="J2986">
        <f>_xlfn.MAXIFS(TableRefills3[discountinuation_flag], TableRefills3[patient_id], A2986)</f>
        <v>0</v>
      </c>
      <c r="K2986" s="1">
        <f>_xlfn.MINIFS(C:C,A:A,TableRefills3[[#This Row],[patient_id]])</f>
        <v>45678</v>
      </c>
      <c r="L2986" s="1">
        <f>TableRefills3[[#This Row],[refill_date]]+TableRefills3[[#This Row],[quantity_days]]</f>
        <v>45786</v>
      </c>
    </row>
    <row r="2987" spans="1:12" x14ac:dyDescent="0.25">
      <c r="A2987" t="s">
        <v>668</v>
      </c>
      <c r="B2987" t="s">
        <v>4697</v>
      </c>
      <c r="C2987" s="1">
        <v>45784</v>
      </c>
      <c r="D2987" s="9">
        <f t="shared" si="92"/>
        <v>5</v>
      </c>
      <c r="E2987">
        <v>28</v>
      </c>
      <c r="F2987" s="1">
        <f t="shared" si="93"/>
        <v>45758</v>
      </c>
      <c r="G2987" s="1">
        <f>IF(TableRefills3[[#This Row],[prev_refill_days]]="","",TableRefills3[[#This Row],[prev_refill_days]]+TableRefills3[[#This Row],[quantity_days]])</f>
        <v>45786</v>
      </c>
      <c r="H2987">
        <f>IF(TableRefills3[[#This Row],[prev_refill_end]]="","",TableRefills3[[#This Row],[refill_date]]-TableRefills3[[#This Row],[prev_refill_end]])</f>
        <v>-2</v>
      </c>
      <c r="I2987">
        <f>IF(TableRefills3[[#This Row],[gap_days]]="",0,IF(TableRefills3[[#This Row],[gap_days]]&gt;30,1,0))</f>
        <v>0</v>
      </c>
      <c r="J2987">
        <f>_xlfn.MAXIFS(TableRefills3[discountinuation_flag], TableRefills3[patient_id], A2987)</f>
        <v>0</v>
      </c>
      <c r="K2987" s="1">
        <f>_xlfn.MINIFS(C:C,A:A,TableRefills3[[#This Row],[patient_id]])</f>
        <v>45678</v>
      </c>
      <c r="L2987" s="1">
        <f>TableRefills3[[#This Row],[refill_date]]+TableRefills3[[#This Row],[quantity_days]]</f>
        <v>45812</v>
      </c>
    </row>
    <row r="2988" spans="1:12" x14ac:dyDescent="0.25">
      <c r="A2988" t="s">
        <v>669</v>
      </c>
      <c r="B2988" t="s">
        <v>4703</v>
      </c>
      <c r="C2988" s="1">
        <v>45745</v>
      </c>
      <c r="D2988" s="9">
        <f t="shared" si="92"/>
        <v>1</v>
      </c>
      <c r="E2988">
        <v>30</v>
      </c>
      <c r="F2988" s="1" t="str">
        <f t="shared" si="93"/>
        <v/>
      </c>
      <c r="G2988" s="1" t="str">
        <f>IF(TableRefills3[[#This Row],[prev_refill_days]]="","",TableRefills3[[#This Row],[prev_refill_days]]+TableRefills3[[#This Row],[quantity_days]])</f>
        <v/>
      </c>
      <c r="H2988" t="str">
        <f>IF(TableRefills3[[#This Row],[prev_refill_end]]="","",TableRefills3[[#This Row],[refill_date]]-TableRefills3[[#This Row],[prev_refill_end]])</f>
        <v/>
      </c>
      <c r="I2988">
        <f>IF(TableRefills3[[#This Row],[gap_days]]="",0,IF(TableRefills3[[#This Row],[gap_days]]&gt;30,1,0))</f>
        <v>0</v>
      </c>
      <c r="J2988">
        <f>_xlfn.MAXIFS(TableRefills3[discountinuation_flag], TableRefills3[patient_id], A2988)</f>
        <v>0</v>
      </c>
      <c r="K2988" s="1">
        <f>_xlfn.MINIFS(C:C,A:A,TableRefills3[[#This Row],[patient_id]])</f>
        <v>45745</v>
      </c>
      <c r="L2988" s="1">
        <f>TableRefills3[[#This Row],[refill_date]]+TableRefills3[[#This Row],[quantity_days]]</f>
        <v>45775</v>
      </c>
    </row>
    <row r="2989" spans="1:12" x14ac:dyDescent="0.25">
      <c r="A2989" t="s">
        <v>669</v>
      </c>
      <c r="B2989" t="s">
        <v>4703</v>
      </c>
      <c r="C2989" s="1">
        <v>45777</v>
      </c>
      <c r="D2989" s="9">
        <f t="shared" si="92"/>
        <v>2</v>
      </c>
      <c r="E2989">
        <v>30</v>
      </c>
      <c r="F2989" s="1">
        <f t="shared" si="93"/>
        <v>45745</v>
      </c>
      <c r="G2989" s="1">
        <f>IF(TableRefills3[[#This Row],[prev_refill_days]]="","",TableRefills3[[#This Row],[prev_refill_days]]+TableRefills3[[#This Row],[quantity_days]])</f>
        <v>45775</v>
      </c>
      <c r="H2989">
        <f>IF(TableRefills3[[#This Row],[prev_refill_end]]="","",TableRefills3[[#This Row],[refill_date]]-TableRefills3[[#This Row],[prev_refill_end]])</f>
        <v>2</v>
      </c>
      <c r="I2989">
        <f>IF(TableRefills3[[#This Row],[gap_days]]="",0,IF(TableRefills3[[#This Row],[gap_days]]&gt;30,1,0))</f>
        <v>0</v>
      </c>
      <c r="J2989">
        <f>_xlfn.MAXIFS(TableRefills3[discountinuation_flag], TableRefills3[patient_id], A2989)</f>
        <v>0</v>
      </c>
      <c r="K2989" s="1">
        <f>_xlfn.MINIFS(C:C,A:A,TableRefills3[[#This Row],[patient_id]])</f>
        <v>45745</v>
      </c>
      <c r="L2989" s="1">
        <f>TableRefills3[[#This Row],[refill_date]]+TableRefills3[[#This Row],[quantity_days]]</f>
        <v>45807</v>
      </c>
    </row>
    <row r="2990" spans="1:12" x14ac:dyDescent="0.25">
      <c r="A2990" t="s">
        <v>669</v>
      </c>
      <c r="B2990" t="s">
        <v>4703</v>
      </c>
      <c r="C2990" s="1">
        <v>45805</v>
      </c>
      <c r="D2990" s="9">
        <f t="shared" si="92"/>
        <v>3</v>
      </c>
      <c r="E2990">
        <v>30</v>
      </c>
      <c r="F2990" s="1">
        <f t="shared" si="93"/>
        <v>45777</v>
      </c>
      <c r="G2990" s="1">
        <f>IF(TableRefills3[[#This Row],[prev_refill_days]]="","",TableRefills3[[#This Row],[prev_refill_days]]+TableRefills3[[#This Row],[quantity_days]])</f>
        <v>45807</v>
      </c>
      <c r="H2990">
        <f>IF(TableRefills3[[#This Row],[prev_refill_end]]="","",TableRefills3[[#This Row],[refill_date]]-TableRefills3[[#This Row],[prev_refill_end]])</f>
        <v>-2</v>
      </c>
      <c r="I2990">
        <f>IF(TableRefills3[[#This Row],[gap_days]]="",0,IF(TableRefills3[[#This Row],[gap_days]]&gt;30,1,0))</f>
        <v>0</v>
      </c>
      <c r="J2990">
        <f>_xlfn.MAXIFS(TableRefills3[discountinuation_flag], TableRefills3[patient_id], A2990)</f>
        <v>0</v>
      </c>
      <c r="K2990" s="1">
        <f>_xlfn.MINIFS(C:C,A:A,TableRefills3[[#This Row],[patient_id]])</f>
        <v>45745</v>
      </c>
      <c r="L2990" s="1">
        <f>TableRefills3[[#This Row],[refill_date]]+TableRefills3[[#This Row],[quantity_days]]</f>
        <v>45835</v>
      </c>
    </row>
    <row r="2991" spans="1:12" x14ac:dyDescent="0.25">
      <c r="A2991" t="s">
        <v>670</v>
      </c>
      <c r="B2991" t="s">
        <v>4707</v>
      </c>
      <c r="C2991" s="1">
        <v>45738</v>
      </c>
      <c r="D2991" s="9">
        <f t="shared" si="92"/>
        <v>1</v>
      </c>
      <c r="E2991">
        <v>30</v>
      </c>
      <c r="F2991" s="1" t="str">
        <f t="shared" si="93"/>
        <v/>
      </c>
      <c r="G2991" s="1" t="str">
        <f>IF(TableRefills3[[#This Row],[prev_refill_days]]="","",TableRefills3[[#This Row],[prev_refill_days]]+TableRefills3[[#This Row],[quantity_days]])</f>
        <v/>
      </c>
      <c r="H2991" t="str">
        <f>IF(TableRefills3[[#This Row],[prev_refill_end]]="","",TableRefills3[[#This Row],[refill_date]]-TableRefills3[[#This Row],[prev_refill_end]])</f>
        <v/>
      </c>
      <c r="I2991">
        <f>IF(TableRefills3[[#This Row],[gap_days]]="",0,IF(TableRefills3[[#This Row],[gap_days]]&gt;30,1,0))</f>
        <v>0</v>
      </c>
      <c r="J2991">
        <f>_xlfn.MAXIFS(TableRefills3[discountinuation_flag], TableRefills3[patient_id], A2991)</f>
        <v>0</v>
      </c>
      <c r="K2991" s="1">
        <f>_xlfn.MINIFS(C:C,A:A,TableRefills3[[#This Row],[patient_id]])</f>
        <v>45738</v>
      </c>
      <c r="L2991" s="1">
        <f>TableRefills3[[#This Row],[refill_date]]+TableRefills3[[#This Row],[quantity_days]]</f>
        <v>45768</v>
      </c>
    </row>
    <row r="2992" spans="1:12" x14ac:dyDescent="0.25">
      <c r="A2992" t="s">
        <v>670</v>
      </c>
      <c r="B2992" t="s">
        <v>4707</v>
      </c>
      <c r="C2992" s="1">
        <v>45769</v>
      </c>
      <c r="D2992" s="9">
        <f t="shared" si="92"/>
        <v>2</v>
      </c>
      <c r="E2992">
        <v>30</v>
      </c>
      <c r="F2992" s="1">
        <f t="shared" si="93"/>
        <v>45738</v>
      </c>
      <c r="G2992" s="1">
        <f>IF(TableRefills3[[#This Row],[prev_refill_days]]="","",TableRefills3[[#This Row],[prev_refill_days]]+TableRefills3[[#This Row],[quantity_days]])</f>
        <v>45768</v>
      </c>
      <c r="H2992">
        <f>IF(TableRefills3[[#This Row],[prev_refill_end]]="","",TableRefills3[[#This Row],[refill_date]]-TableRefills3[[#This Row],[prev_refill_end]])</f>
        <v>1</v>
      </c>
      <c r="I2992">
        <f>IF(TableRefills3[[#This Row],[gap_days]]="",0,IF(TableRefills3[[#This Row],[gap_days]]&gt;30,1,0))</f>
        <v>0</v>
      </c>
      <c r="J2992">
        <f>_xlfn.MAXIFS(TableRefills3[discountinuation_flag], TableRefills3[patient_id], A2992)</f>
        <v>0</v>
      </c>
      <c r="K2992" s="1">
        <f>_xlfn.MINIFS(C:C,A:A,TableRefills3[[#This Row],[patient_id]])</f>
        <v>45738</v>
      </c>
      <c r="L2992" s="1">
        <f>TableRefills3[[#This Row],[refill_date]]+TableRefills3[[#This Row],[quantity_days]]</f>
        <v>45799</v>
      </c>
    </row>
    <row r="2993" spans="1:12" x14ac:dyDescent="0.25">
      <c r="A2993" t="s">
        <v>670</v>
      </c>
      <c r="B2993" t="s">
        <v>4707</v>
      </c>
      <c r="C2993" s="1">
        <v>45800</v>
      </c>
      <c r="D2993" s="9">
        <f t="shared" si="92"/>
        <v>3</v>
      </c>
      <c r="E2993">
        <v>30</v>
      </c>
      <c r="F2993" s="1">
        <f t="shared" si="93"/>
        <v>45769</v>
      </c>
      <c r="G2993" s="1">
        <f>IF(TableRefills3[[#This Row],[prev_refill_days]]="","",TableRefills3[[#This Row],[prev_refill_days]]+TableRefills3[[#This Row],[quantity_days]])</f>
        <v>45799</v>
      </c>
      <c r="H2993">
        <f>IF(TableRefills3[[#This Row],[prev_refill_end]]="","",TableRefills3[[#This Row],[refill_date]]-TableRefills3[[#This Row],[prev_refill_end]])</f>
        <v>1</v>
      </c>
      <c r="I2993">
        <f>IF(TableRefills3[[#This Row],[gap_days]]="",0,IF(TableRefills3[[#This Row],[gap_days]]&gt;30,1,0))</f>
        <v>0</v>
      </c>
      <c r="J2993">
        <f>_xlfn.MAXIFS(TableRefills3[discountinuation_flag], TableRefills3[patient_id], A2993)</f>
        <v>0</v>
      </c>
      <c r="K2993" s="1">
        <f>_xlfn.MINIFS(C:C,A:A,TableRefills3[[#This Row],[patient_id]])</f>
        <v>45738</v>
      </c>
      <c r="L2993" s="1">
        <f>TableRefills3[[#This Row],[refill_date]]+TableRefills3[[#This Row],[quantity_days]]</f>
        <v>45830</v>
      </c>
    </row>
    <row r="2994" spans="1:12" x14ac:dyDescent="0.25">
      <c r="A2994" t="s">
        <v>670</v>
      </c>
      <c r="B2994" t="s">
        <v>4707</v>
      </c>
      <c r="C2994" s="1">
        <v>45827</v>
      </c>
      <c r="D2994" s="9">
        <f t="shared" si="92"/>
        <v>4</v>
      </c>
      <c r="E2994">
        <v>30</v>
      </c>
      <c r="F2994" s="1">
        <f t="shared" si="93"/>
        <v>45800</v>
      </c>
      <c r="G2994" s="1">
        <f>IF(TableRefills3[[#This Row],[prev_refill_days]]="","",TableRefills3[[#This Row],[prev_refill_days]]+TableRefills3[[#This Row],[quantity_days]])</f>
        <v>45830</v>
      </c>
      <c r="H2994">
        <f>IF(TableRefills3[[#This Row],[prev_refill_end]]="","",TableRefills3[[#This Row],[refill_date]]-TableRefills3[[#This Row],[prev_refill_end]])</f>
        <v>-3</v>
      </c>
      <c r="I2994">
        <f>IF(TableRefills3[[#This Row],[gap_days]]="",0,IF(TableRefills3[[#This Row],[gap_days]]&gt;30,1,0))</f>
        <v>0</v>
      </c>
      <c r="J2994">
        <f>_xlfn.MAXIFS(TableRefills3[discountinuation_flag], TableRefills3[patient_id], A2994)</f>
        <v>0</v>
      </c>
      <c r="K2994" s="1">
        <f>_xlfn.MINIFS(C:C,A:A,TableRefills3[[#This Row],[patient_id]])</f>
        <v>45738</v>
      </c>
      <c r="L2994" s="1">
        <f>TableRefills3[[#This Row],[refill_date]]+TableRefills3[[#This Row],[quantity_days]]</f>
        <v>45857</v>
      </c>
    </row>
    <row r="2995" spans="1:12" x14ac:dyDescent="0.25">
      <c r="A2995" t="s">
        <v>671</v>
      </c>
      <c r="B2995" t="s">
        <v>4712</v>
      </c>
      <c r="C2995" s="1">
        <v>45825</v>
      </c>
      <c r="D2995" s="9">
        <f t="shared" si="92"/>
        <v>1</v>
      </c>
      <c r="E2995">
        <v>21</v>
      </c>
      <c r="F2995" s="1" t="str">
        <f t="shared" si="93"/>
        <v/>
      </c>
      <c r="G2995" s="1" t="str">
        <f>IF(TableRefills3[[#This Row],[prev_refill_days]]="","",TableRefills3[[#This Row],[prev_refill_days]]+TableRefills3[[#This Row],[quantity_days]])</f>
        <v/>
      </c>
      <c r="H2995" t="str">
        <f>IF(TableRefills3[[#This Row],[prev_refill_end]]="","",TableRefills3[[#This Row],[refill_date]]-TableRefills3[[#This Row],[prev_refill_end]])</f>
        <v/>
      </c>
      <c r="I2995">
        <f>IF(TableRefills3[[#This Row],[gap_days]]="",0,IF(TableRefills3[[#This Row],[gap_days]]&gt;30,1,0))</f>
        <v>0</v>
      </c>
      <c r="J2995">
        <f>_xlfn.MAXIFS(TableRefills3[discountinuation_flag], TableRefills3[patient_id], A2995)</f>
        <v>0</v>
      </c>
      <c r="K2995" s="1">
        <f>_xlfn.MINIFS(C:C,A:A,TableRefills3[[#This Row],[patient_id]])</f>
        <v>45825</v>
      </c>
      <c r="L2995" s="1">
        <f>TableRefills3[[#This Row],[refill_date]]+TableRefills3[[#This Row],[quantity_days]]</f>
        <v>45846</v>
      </c>
    </row>
    <row r="2996" spans="1:12" x14ac:dyDescent="0.25">
      <c r="A2996" t="s">
        <v>671</v>
      </c>
      <c r="B2996" t="s">
        <v>4712</v>
      </c>
      <c r="C2996" s="1">
        <v>45845</v>
      </c>
      <c r="D2996" s="9">
        <f t="shared" si="92"/>
        <v>2</v>
      </c>
      <c r="E2996">
        <v>21</v>
      </c>
      <c r="F2996" s="1">
        <f t="shared" si="93"/>
        <v>45825</v>
      </c>
      <c r="G2996" s="1">
        <f>IF(TableRefills3[[#This Row],[prev_refill_days]]="","",TableRefills3[[#This Row],[prev_refill_days]]+TableRefills3[[#This Row],[quantity_days]])</f>
        <v>45846</v>
      </c>
      <c r="H2996">
        <f>IF(TableRefills3[[#This Row],[prev_refill_end]]="","",TableRefills3[[#This Row],[refill_date]]-TableRefills3[[#This Row],[prev_refill_end]])</f>
        <v>-1</v>
      </c>
      <c r="I2996">
        <f>IF(TableRefills3[[#This Row],[gap_days]]="",0,IF(TableRefills3[[#This Row],[gap_days]]&gt;30,1,0))</f>
        <v>0</v>
      </c>
      <c r="J2996">
        <f>_xlfn.MAXIFS(TableRefills3[discountinuation_flag], TableRefills3[patient_id], A2996)</f>
        <v>0</v>
      </c>
      <c r="K2996" s="1">
        <f>_xlfn.MINIFS(C:C,A:A,TableRefills3[[#This Row],[patient_id]])</f>
        <v>45825</v>
      </c>
      <c r="L2996" s="1">
        <f>TableRefills3[[#This Row],[refill_date]]+TableRefills3[[#This Row],[quantity_days]]</f>
        <v>45866</v>
      </c>
    </row>
    <row r="2997" spans="1:12" x14ac:dyDescent="0.25">
      <c r="A2997" t="s">
        <v>671</v>
      </c>
      <c r="B2997" t="s">
        <v>4712</v>
      </c>
      <c r="C2997" s="1">
        <v>45868</v>
      </c>
      <c r="D2997" s="9">
        <f t="shared" si="92"/>
        <v>3</v>
      </c>
      <c r="E2997">
        <v>21</v>
      </c>
      <c r="F2997" s="1">
        <f t="shared" si="93"/>
        <v>45845</v>
      </c>
      <c r="G2997" s="1">
        <f>IF(TableRefills3[[#This Row],[prev_refill_days]]="","",TableRefills3[[#This Row],[prev_refill_days]]+TableRefills3[[#This Row],[quantity_days]])</f>
        <v>45866</v>
      </c>
      <c r="H2997">
        <f>IF(TableRefills3[[#This Row],[prev_refill_end]]="","",TableRefills3[[#This Row],[refill_date]]-TableRefills3[[#This Row],[prev_refill_end]])</f>
        <v>2</v>
      </c>
      <c r="I2997">
        <f>IF(TableRefills3[[#This Row],[gap_days]]="",0,IF(TableRefills3[[#This Row],[gap_days]]&gt;30,1,0))</f>
        <v>0</v>
      </c>
      <c r="J2997">
        <f>_xlfn.MAXIFS(TableRefills3[discountinuation_flag], TableRefills3[patient_id], A2997)</f>
        <v>0</v>
      </c>
      <c r="K2997" s="1">
        <f>_xlfn.MINIFS(C:C,A:A,TableRefills3[[#This Row],[patient_id]])</f>
        <v>45825</v>
      </c>
      <c r="L2997" s="1">
        <f>TableRefills3[[#This Row],[refill_date]]+TableRefills3[[#This Row],[quantity_days]]</f>
        <v>45889</v>
      </c>
    </row>
    <row r="2998" spans="1:12" x14ac:dyDescent="0.25">
      <c r="A2998" t="s">
        <v>671</v>
      </c>
      <c r="B2998" t="s">
        <v>4712</v>
      </c>
      <c r="C2998" s="1">
        <v>45890</v>
      </c>
      <c r="D2998" s="9">
        <f t="shared" si="92"/>
        <v>4</v>
      </c>
      <c r="E2998">
        <v>21</v>
      </c>
      <c r="F2998" s="1">
        <f t="shared" si="93"/>
        <v>45868</v>
      </c>
      <c r="G2998" s="1">
        <f>IF(TableRefills3[[#This Row],[prev_refill_days]]="","",TableRefills3[[#This Row],[prev_refill_days]]+TableRefills3[[#This Row],[quantity_days]])</f>
        <v>45889</v>
      </c>
      <c r="H2998">
        <f>IF(TableRefills3[[#This Row],[prev_refill_end]]="","",TableRefills3[[#This Row],[refill_date]]-TableRefills3[[#This Row],[prev_refill_end]])</f>
        <v>1</v>
      </c>
      <c r="I2998">
        <f>IF(TableRefills3[[#This Row],[gap_days]]="",0,IF(TableRefills3[[#This Row],[gap_days]]&gt;30,1,0))</f>
        <v>0</v>
      </c>
      <c r="J2998">
        <f>_xlfn.MAXIFS(TableRefills3[discountinuation_flag], TableRefills3[patient_id], A2998)</f>
        <v>0</v>
      </c>
      <c r="K2998" s="1">
        <f>_xlfn.MINIFS(C:C,A:A,TableRefills3[[#This Row],[patient_id]])</f>
        <v>45825</v>
      </c>
      <c r="L2998" s="1">
        <f>TableRefills3[[#This Row],[refill_date]]+TableRefills3[[#This Row],[quantity_days]]</f>
        <v>45911</v>
      </c>
    </row>
    <row r="2999" spans="1:12" x14ac:dyDescent="0.25">
      <c r="A2999" t="s">
        <v>671</v>
      </c>
      <c r="B2999" t="s">
        <v>4712</v>
      </c>
      <c r="C2999" s="1">
        <v>45914</v>
      </c>
      <c r="D2999" s="9">
        <f t="shared" si="92"/>
        <v>5</v>
      </c>
      <c r="E2999">
        <v>21</v>
      </c>
      <c r="F2999" s="1">
        <f t="shared" si="93"/>
        <v>45890</v>
      </c>
      <c r="G2999" s="1">
        <f>IF(TableRefills3[[#This Row],[prev_refill_days]]="","",TableRefills3[[#This Row],[prev_refill_days]]+TableRefills3[[#This Row],[quantity_days]])</f>
        <v>45911</v>
      </c>
      <c r="H2999">
        <f>IF(TableRefills3[[#This Row],[prev_refill_end]]="","",TableRefills3[[#This Row],[refill_date]]-TableRefills3[[#This Row],[prev_refill_end]])</f>
        <v>3</v>
      </c>
      <c r="I2999">
        <f>IF(TableRefills3[[#This Row],[gap_days]]="",0,IF(TableRefills3[[#This Row],[gap_days]]&gt;30,1,0))</f>
        <v>0</v>
      </c>
      <c r="J2999">
        <f>_xlfn.MAXIFS(TableRefills3[discountinuation_flag], TableRefills3[patient_id], A2999)</f>
        <v>0</v>
      </c>
      <c r="K2999" s="1">
        <f>_xlfn.MINIFS(C:C,A:A,TableRefills3[[#This Row],[patient_id]])</f>
        <v>45825</v>
      </c>
      <c r="L2999" s="1">
        <f>TableRefills3[[#This Row],[refill_date]]+TableRefills3[[#This Row],[quantity_days]]</f>
        <v>45935</v>
      </c>
    </row>
    <row r="3000" spans="1:12" x14ac:dyDescent="0.25">
      <c r="A3000" t="s">
        <v>672</v>
      </c>
      <c r="B3000" t="s">
        <v>4718</v>
      </c>
      <c r="C3000" s="1">
        <v>45726</v>
      </c>
      <c r="D3000" s="9">
        <f t="shared" si="92"/>
        <v>1</v>
      </c>
      <c r="E3000">
        <v>21</v>
      </c>
      <c r="F3000" s="1" t="str">
        <f t="shared" si="93"/>
        <v/>
      </c>
      <c r="G3000" s="1" t="str">
        <f>IF(TableRefills3[[#This Row],[prev_refill_days]]="","",TableRefills3[[#This Row],[prev_refill_days]]+TableRefills3[[#This Row],[quantity_days]])</f>
        <v/>
      </c>
      <c r="H3000" t="str">
        <f>IF(TableRefills3[[#This Row],[prev_refill_end]]="","",TableRefills3[[#This Row],[refill_date]]-TableRefills3[[#This Row],[prev_refill_end]])</f>
        <v/>
      </c>
      <c r="I3000">
        <f>IF(TableRefills3[[#This Row],[gap_days]]="",0,IF(TableRefills3[[#This Row],[gap_days]]&gt;30,1,0))</f>
        <v>0</v>
      </c>
      <c r="J3000">
        <f>_xlfn.MAXIFS(TableRefills3[discountinuation_flag], TableRefills3[patient_id], A3000)</f>
        <v>0</v>
      </c>
      <c r="K3000" s="1">
        <f>_xlfn.MINIFS(C:C,A:A,TableRefills3[[#This Row],[patient_id]])</f>
        <v>45726</v>
      </c>
      <c r="L3000" s="1">
        <f>TableRefills3[[#This Row],[refill_date]]+TableRefills3[[#This Row],[quantity_days]]</f>
        <v>45747</v>
      </c>
    </row>
    <row r="3001" spans="1:12" x14ac:dyDescent="0.25">
      <c r="A3001" t="s">
        <v>672</v>
      </c>
      <c r="B3001" t="s">
        <v>4718</v>
      </c>
      <c r="C3001" s="1">
        <v>45747</v>
      </c>
      <c r="D3001" s="9">
        <f t="shared" si="92"/>
        <v>2</v>
      </c>
      <c r="E3001">
        <v>21</v>
      </c>
      <c r="F3001" s="1">
        <f t="shared" si="93"/>
        <v>45726</v>
      </c>
      <c r="G3001" s="1">
        <f>IF(TableRefills3[[#This Row],[prev_refill_days]]="","",TableRefills3[[#This Row],[prev_refill_days]]+TableRefills3[[#This Row],[quantity_days]])</f>
        <v>45747</v>
      </c>
      <c r="H3001">
        <f>IF(TableRefills3[[#This Row],[prev_refill_end]]="","",TableRefills3[[#This Row],[refill_date]]-TableRefills3[[#This Row],[prev_refill_end]])</f>
        <v>0</v>
      </c>
      <c r="I3001">
        <f>IF(TableRefills3[[#This Row],[gap_days]]="",0,IF(TableRefills3[[#This Row],[gap_days]]&gt;30,1,0))</f>
        <v>0</v>
      </c>
      <c r="J3001">
        <f>_xlfn.MAXIFS(TableRefills3[discountinuation_flag], TableRefills3[patient_id], A3001)</f>
        <v>0</v>
      </c>
      <c r="K3001" s="1">
        <f>_xlfn.MINIFS(C:C,A:A,TableRefills3[[#This Row],[patient_id]])</f>
        <v>45726</v>
      </c>
      <c r="L3001" s="1">
        <f>TableRefills3[[#This Row],[refill_date]]+TableRefills3[[#This Row],[quantity_days]]</f>
        <v>45768</v>
      </c>
    </row>
    <row r="3002" spans="1:12" x14ac:dyDescent="0.25">
      <c r="A3002" t="s">
        <v>672</v>
      </c>
      <c r="B3002" t="s">
        <v>4718</v>
      </c>
      <c r="C3002" s="1">
        <v>45767</v>
      </c>
      <c r="D3002" s="9">
        <f t="shared" si="92"/>
        <v>3</v>
      </c>
      <c r="E3002">
        <v>21</v>
      </c>
      <c r="F3002" s="1">
        <f t="shared" si="93"/>
        <v>45747</v>
      </c>
      <c r="G3002" s="1">
        <f>IF(TableRefills3[[#This Row],[prev_refill_days]]="","",TableRefills3[[#This Row],[prev_refill_days]]+TableRefills3[[#This Row],[quantity_days]])</f>
        <v>45768</v>
      </c>
      <c r="H3002">
        <f>IF(TableRefills3[[#This Row],[prev_refill_end]]="","",TableRefills3[[#This Row],[refill_date]]-TableRefills3[[#This Row],[prev_refill_end]])</f>
        <v>-1</v>
      </c>
      <c r="I3002">
        <f>IF(TableRefills3[[#This Row],[gap_days]]="",0,IF(TableRefills3[[#This Row],[gap_days]]&gt;30,1,0))</f>
        <v>0</v>
      </c>
      <c r="J3002">
        <f>_xlfn.MAXIFS(TableRefills3[discountinuation_flag], TableRefills3[patient_id], A3002)</f>
        <v>0</v>
      </c>
      <c r="K3002" s="1">
        <f>_xlfn.MINIFS(C:C,A:A,TableRefills3[[#This Row],[patient_id]])</f>
        <v>45726</v>
      </c>
      <c r="L3002" s="1">
        <f>TableRefills3[[#This Row],[refill_date]]+TableRefills3[[#This Row],[quantity_days]]</f>
        <v>45788</v>
      </c>
    </row>
    <row r="3003" spans="1:12" x14ac:dyDescent="0.25">
      <c r="A3003" t="s">
        <v>673</v>
      </c>
      <c r="B3003" t="s">
        <v>4722</v>
      </c>
      <c r="C3003" s="1">
        <v>45727</v>
      </c>
      <c r="D3003" s="9">
        <f t="shared" si="92"/>
        <v>1</v>
      </c>
      <c r="E3003">
        <v>21</v>
      </c>
      <c r="F3003" s="1" t="str">
        <f t="shared" si="93"/>
        <v/>
      </c>
      <c r="G3003" s="1" t="str">
        <f>IF(TableRefills3[[#This Row],[prev_refill_days]]="","",TableRefills3[[#This Row],[prev_refill_days]]+TableRefills3[[#This Row],[quantity_days]])</f>
        <v/>
      </c>
      <c r="H3003" t="str">
        <f>IF(TableRefills3[[#This Row],[prev_refill_end]]="","",TableRefills3[[#This Row],[refill_date]]-TableRefills3[[#This Row],[prev_refill_end]])</f>
        <v/>
      </c>
      <c r="I3003">
        <f>IF(TableRefills3[[#This Row],[gap_days]]="",0,IF(TableRefills3[[#This Row],[gap_days]]&gt;30,1,0))</f>
        <v>0</v>
      </c>
      <c r="J3003">
        <f>_xlfn.MAXIFS(TableRefills3[discountinuation_flag], TableRefills3[patient_id], A3003)</f>
        <v>0</v>
      </c>
      <c r="K3003" s="1">
        <f>_xlfn.MINIFS(C:C,A:A,TableRefills3[[#This Row],[patient_id]])</f>
        <v>45727</v>
      </c>
      <c r="L3003" s="1">
        <f>TableRefills3[[#This Row],[refill_date]]+TableRefills3[[#This Row],[quantity_days]]</f>
        <v>45748</v>
      </c>
    </row>
    <row r="3004" spans="1:12" x14ac:dyDescent="0.25">
      <c r="A3004" t="s">
        <v>673</v>
      </c>
      <c r="B3004" t="s">
        <v>4722</v>
      </c>
      <c r="C3004" s="1">
        <v>45747</v>
      </c>
      <c r="D3004" s="9">
        <f t="shared" si="92"/>
        <v>2</v>
      </c>
      <c r="E3004">
        <v>21</v>
      </c>
      <c r="F3004" s="1">
        <f t="shared" si="93"/>
        <v>45727</v>
      </c>
      <c r="G3004" s="1">
        <f>IF(TableRefills3[[#This Row],[prev_refill_days]]="","",TableRefills3[[#This Row],[prev_refill_days]]+TableRefills3[[#This Row],[quantity_days]])</f>
        <v>45748</v>
      </c>
      <c r="H3004">
        <f>IF(TableRefills3[[#This Row],[prev_refill_end]]="","",TableRefills3[[#This Row],[refill_date]]-TableRefills3[[#This Row],[prev_refill_end]])</f>
        <v>-1</v>
      </c>
      <c r="I3004">
        <f>IF(TableRefills3[[#This Row],[gap_days]]="",0,IF(TableRefills3[[#This Row],[gap_days]]&gt;30,1,0))</f>
        <v>0</v>
      </c>
      <c r="J3004">
        <f>_xlfn.MAXIFS(TableRefills3[discountinuation_flag], TableRefills3[patient_id], A3004)</f>
        <v>0</v>
      </c>
      <c r="K3004" s="1">
        <f>_xlfn.MINIFS(C:C,A:A,TableRefills3[[#This Row],[patient_id]])</f>
        <v>45727</v>
      </c>
      <c r="L3004" s="1">
        <f>TableRefills3[[#This Row],[refill_date]]+TableRefills3[[#This Row],[quantity_days]]</f>
        <v>45768</v>
      </c>
    </row>
    <row r="3005" spans="1:12" x14ac:dyDescent="0.25">
      <c r="A3005" t="s">
        <v>673</v>
      </c>
      <c r="B3005" t="s">
        <v>4722</v>
      </c>
      <c r="C3005" s="1">
        <v>45770</v>
      </c>
      <c r="D3005" s="9">
        <f t="shared" si="92"/>
        <v>3</v>
      </c>
      <c r="E3005">
        <v>21</v>
      </c>
      <c r="F3005" s="1">
        <f t="shared" si="93"/>
        <v>45747</v>
      </c>
      <c r="G3005" s="1">
        <f>IF(TableRefills3[[#This Row],[prev_refill_days]]="","",TableRefills3[[#This Row],[prev_refill_days]]+TableRefills3[[#This Row],[quantity_days]])</f>
        <v>45768</v>
      </c>
      <c r="H3005">
        <f>IF(TableRefills3[[#This Row],[prev_refill_end]]="","",TableRefills3[[#This Row],[refill_date]]-TableRefills3[[#This Row],[prev_refill_end]])</f>
        <v>2</v>
      </c>
      <c r="I3005">
        <f>IF(TableRefills3[[#This Row],[gap_days]]="",0,IF(TableRefills3[[#This Row],[gap_days]]&gt;30,1,0))</f>
        <v>0</v>
      </c>
      <c r="J3005">
        <f>_xlfn.MAXIFS(TableRefills3[discountinuation_flag], TableRefills3[patient_id], A3005)</f>
        <v>0</v>
      </c>
      <c r="K3005" s="1">
        <f>_xlfn.MINIFS(C:C,A:A,TableRefills3[[#This Row],[patient_id]])</f>
        <v>45727</v>
      </c>
      <c r="L3005" s="1">
        <f>TableRefills3[[#This Row],[refill_date]]+TableRefills3[[#This Row],[quantity_days]]</f>
        <v>45791</v>
      </c>
    </row>
    <row r="3006" spans="1:12" x14ac:dyDescent="0.25">
      <c r="A3006" t="s">
        <v>673</v>
      </c>
      <c r="B3006" t="s">
        <v>4722</v>
      </c>
      <c r="C3006" s="1">
        <v>45793</v>
      </c>
      <c r="D3006" s="9">
        <f t="shared" si="92"/>
        <v>4</v>
      </c>
      <c r="E3006">
        <v>21</v>
      </c>
      <c r="F3006" s="1">
        <f t="shared" si="93"/>
        <v>45770</v>
      </c>
      <c r="G3006" s="1">
        <f>IF(TableRefills3[[#This Row],[prev_refill_days]]="","",TableRefills3[[#This Row],[prev_refill_days]]+TableRefills3[[#This Row],[quantity_days]])</f>
        <v>45791</v>
      </c>
      <c r="H3006">
        <f>IF(TableRefills3[[#This Row],[prev_refill_end]]="","",TableRefills3[[#This Row],[refill_date]]-TableRefills3[[#This Row],[prev_refill_end]])</f>
        <v>2</v>
      </c>
      <c r="I3006">
        <f>IF(TableRefills3[[#This Row],[gap_days]]="",0,IF(TableRefills3[[#This Row],[gap_days]]&gt;30,1,0))</f>
        <v>0</v>
      </c>
      <c r="J3006">
        <f>_xlfn.MAXIFS(TableRefills3[discountinuation_flag], TableRefills3[patient_id], A3006)</f>
        <v>0</v>
      </c>
      <c r="K3006" s="1">
        <f>_xlfn.MINIFS(C:C,A:A,TableRefills3[[#This Row],[patient_id]])</f>
        <v>45727</v>
      </c>
      <c r="L3006" s="1">
        <f>TableRefills3[[#This Row],[refill_date]]+TableRefills3[[#This Row],[quantity_days]]</f>
        <v>45814</v>
      </c>
    </row>
    <row r="3007" spans="1:12" x14ac:dyDescent="0.25">
      <c r="A3007" t="s">
        <v>673</v>
      </c>
      <c r="B3007" t="s">
        <v>4722</v>
      </c>
      <c r="C3007" s="1">
        <v>45813</v>
      </c>
      <c r="D3007" s="9">
        <f t="shared" si="92"/>
        <v>5</v>
      </c>
      <c r="E3007">
        <v>21</v>
      </c>
      <c r="F3007" s="1">
        <f t="shared" si="93"/>
        <v>45793</v>
      </c>
      <c r="G3007" s="1">
        <f>IF(TableRefills3[[#This Row],[prev_refill_days]]="","",TableRefills3[[#This Row],[prev_refill_days]]+TableRefills3[[#This Row],[quantity_days]])</f>
        <v>45814</v>
      </c>
      <c r="H3007">
        <f>IF(TableRefills3[[#This Row],[prev_refill_end]]="","",TableRefills3[[#This Row],[refill_date]]-TableRefills3[[#This Row],[prev_refill_end]])</f>
        <v>-1</v>
      </c>
      <c r="I3007">
        <f>IF(TableRefills3[[#This Row],[gap_days]]="",0,IF(TableRefills3[[#This Row],[gap_days]]&gt;30,1,0))</f>
        <v>0</v>
      </c>
      <c r="J3007">
        <f>_xlfn.MAXIFS(TableRefills3[discountinuation_flag], TableRefills3[patient_id], A3007)</f>
        <v>0</v>
      </c>
      <c r="K3007" s="1">
        <f>_xlfn.MINIFS(C:C,A:A,TableRefills3[[#This Row],[patient_id]])</f>
        <v>45727</v>
      </c>
      <c r="L3007" s="1">
        <f>TableRefills3[[#This Row],[refill_date]]+TableRefills3[[#This Row],[quantity_days]]</f>
        <v>45834</v>
      </c>
    </row>
    <row r="3008" spans="1:12" x14ac:dyDescent="0.25">
      <c r="A3008" t="s">
        <v>674</v>
      </c>
      <c r="B3008" t="s">
        <v>4728</v>
      </c>
      <c r="C3008" s="1">
        <v>45750</v>
      </c>
      <c r="D3008" s="9">
        <f t="shared" si="92"/>
        <v>1</v>
      </c>
      <c r="E3008">
        <v>28</v>
      </c>
      <c r="F3008" s="1" t="str">
        <f t="shared" si="93"/>
        <v/>
      </c>
      <c r="G3008" s="1" t="str">
        <f>IF(TableRefills3[[#This Row],[prev_refill_days]]="","",TableRefills3[[#This Row],[prev_refill_days]]+TableRefills3[[#This Row],[quantity_days]])</f>
        <v/>
      </c>
      <c r="H3008" t="str">
        <f>IF(TableRefills3[[#This Row],[prev_refill_end]]="","",TableRefills3[[#This Row],[refill_date]]-TableRefills3[[#This Row],[prev_refill_end]])</f>
        <v/>
      </c>
      <c r="I3008">
        <f>IF(TableRefills3[[#This Row],[gap_days]]="",0,IF(TableRefills3[[#This Row],[gap_days]]&gt;30,1,0))</f>
        <v>0</v>
      </c>
      <c r="J3008">
        <f>_xlfn.MAXIFS(TableRefills3[discountinuation_flag], TableRefills3[patient_id], A3008)</f>
        <v>0</v>
      </c>
      <c r="K3008" s="1">
        <f>_xlfn.MINIFS(C:C,A:A,TableRefills3[[#This Row],[patient_id]])</f>
        <v>45750</v>
      </c>
      <c r="L3008" s="1">
        <f>TableRefills3[[#This Row],[refill_date]]+TableRefills3[[#This Row],[quantity_days]]</f>
        <v>45778</v>
      </c>
    </row>
    <row r="3009" spans="1:12" x14ac:dyDescent="0.25">
      <c r="A3009" t="s">
        <v>674</v>
      </c>
      <c r="B3009" t="s">
        <v>4728</v>
      </c>
      <c r="C3009" s="1">
        <v>45780</v>
      </c>
      <c r="D3009" s="9">
        <f t="shared" si="92"/>
        <v>2</v>
      </c>
      <c r="E3009">
        <v>28</v>
      </c>
      <c r="F3009" s="1">
        <f t="shared" si="93"/>
        <v>45750</v>
      </c>
      <c r="G3009" s="1">
        <f>IF(TableRefills3[[#This Row],[prev_refill_days]]="","",TableRefills3[[#This Row],[prev_refill_days]]+TableRefills3[[#This Row],[quantity_days]])</f>
        <v>45778</v>
      </c>
      <c r="H3009">
        <f>IF(TableRefills3[[#This Row],[prev_refill_end]]="","",TableRefills3[[#This Row],[refill_date]]-TableRefills3[[#This Row],[prev_refill_end]])</f>
        <v>2</v>
      </c>
      <c r="I3009">
        <f>IF(TableRefills3[[#This Row],[gap_days]]="",0,IF(TableRefills3[[#This Row],[gap_days]]&gt;30,1,0))</f>
        <v>0</v>
      </c>
      <c r="J3009">
        <f>_xlfn.MAXIFS(TableRefills3[discountinuation_flag], TableRefills3[patient_id], A3009)</f>
        <v>0</v>
      </c>
      <c r="K3009" s="1">
        <f>_xlfn.MINIFS(C:C,A:A,TableRefills3[[#This Row],[patient_id]])</f>
        <v>45750</v>
      </c>
      <c r="L3009" s="1">
        <f>TableRefills3[[#This Row],[refill_date]]+TableRefills3[[#This Row],[quantity_days]]</f>
        <v>45808</v>
      </c>
    </row>
    <row r="3010" spans="1:12" x14ac:dyDescent="0.25">
      <c r="A3010" t="s">
        <v>674</v>
      </c>
      <c r="B3010" t="s">
        <v>4728</v>
      </c>
      <c r="C3010" s="1">
        <v>45810</v>
      </c>
      <c r="D3010" s="9">
        <f t="shared" ref="D3010:D3073" si="94">IF(A3010=A3009, D3009+1, 1)</f>
        <v>3</v>
      </c>
      <c r="E3010">
        <v>28</v>
      </c>
      <c r="F3010" s="1">
        <f t="shared" ref="F3010:F3073" si="95">IF(A3009=A3010,C3009,"")</f>
        <v>45780</v>
      </c>
      <c r="G3010" s="1">
        <f>IF(TableRefills3[[#This Row],[prev_refill_days]]="","",TableRefills3[[#This Row],[prev_refill_days]]+TableRefills3[[#This Row],[quantity_days]])</f>
        <v>45808</v>
      </c>
      <c r="H3010">
        <f>IF(TableRefills3[[#This Row],[prev_refill_end]]="","",TableRefills3[[#This Row],[refill_date]]-TableRefills3[[#This Row],[prev_refill_end]])</f>
        <v>2</v>
      </c>
      <c r="I3010">
        <f>IF(TableRefills3[[#This Row],[gap_days]]="",0,IF(TableRefills3[[#This Row],[gap_days]]&gt;30,1,0))</f>
        <v>0</v>
      </c>
      <c r="J3010">
        <f>_xlfn.MAXIFS(TableRefills3[discountinuation_flag], TableRefills3[patient_id], A3010)</f>
        <v>0</v>
      </c>
      <c r="K3010" s="1">
        <f>_xlfn.MINIFS(C:C,A:A,TableRefills3[[#This Row],[patient_id]])</f>
        <v>45750</v>
      </c>
      <c r="L3010" s="1">
        <f>TableRefills3[[#This Row],[refill_date]]+TableRefills3[[#This Row],[quantity_days]]</f>
        <v>45838</v>
      </c>
    </row>
    <row r="3011" spans="1:12" x14ac:dyDescent="0.25">
      <c r="A3011" t="s">
        <v>674</v>
      </c>
      <c r="B3011" t="s">
        <v>4728</v>
      </c>
      <c r="C3011" s="1">
        <v>45840</v>
      </c>
      <c r="D3011" s="9">
        <f t="shared" si="94"/>
        <v>4</v>
      </c>
      <c r="E3011">
        <v>28</v>
      </c>
      <c r="F3011" s="1">
        <f t="shared" si="95"/>
        <v>45810</v>
      </c>
      <c r="G3011" s="1">
        <f>IF(TableRefills3[[#This Row],[prev_refill_days]]="","",TableRefills3[[#This Row],[prev_refill_days]]+TableRefills3[[#This Row],[quantity_days]])</f>
        <v>45838</v>
      </c>
      <c r="H3011">
        <f>IF(TableRefills3[[#This Row],[prev_refill_end]]="","",TableRefills3[[#This Row],[refill_date]]-TableRefills3[[#This Row],[prev_refill_end]])</f>
        <v>2</v>
      </c>
      <c r="I3011">
        <f>IF(TableRefills3[[#This Row],[gap_days]]="",0,IF(TableRefills3[[#This Row],[gap_days]]&gt;30,1,0))</f>
        <v>0</v>
      </c>
      <c r="J3011">
        <f>_xlfn.MAXIFS(TableRefills3[discountinuation_flag], TableRefills3[patient_id], A3011)</f>
        <v>0</v>
      </c>
      <c r="K3011" s="1">
        <f>_xlfn.MINIFS(C:C,A:A,TableRefills3[[#This Row],[patient_id]])</f>
        <v>45750</v>
      </c>
      <c r="L3011" s="1">
        <f>TableRefills3[[#This Row],[refill_date]]+TableRefills3[[#This Row],[quantity_days]]</f>
        <v>45868</v>
      </c>
    </row>
    <row r="3012" spans="1:12" x14ac:dyDescent="0.25">
      <c r="A3012" t="s">
        <v>674</v>
      </c>
      <c r="B3012" t="s">
        <v>4728</v>
      </c>
      <c r="C3012" s="1">
        <v>45865</v>
      </c>
      <c r="D3012" s="9">
        <f t="shared" si="94"/>
        <v>5</v>
      </c>
      <c r="E3012">
        <v>28</v>
      </c>
      <c r="F3012" s="1">
        <f t="shared" si="95"/>
        <v>45840</v>
      </c>
      <c r="G3012" s="1">
        <f>IF(TableRefills3[[#This Row],[prev_refill_days]]="","",TableRefills3[[#This Row],[prev_refill_days]]+TableRefills3[[#This Row],[quantity_days]])</f>
        <v>45868</v>
      </c>
      <c r="H3012">
        <f>IF(TableRefills3[[#This Row],[prev_refill_end]]="","",TableRefills3[[#This Row],[refill_date]]-TableRefills3[[#This Row],[prev_refill_end]])</f>
        <v>-3</v>
      </c>
      <c r="I3012">
        <f>IF(TableRefills3[[#This Row],[gap_days]]="",0,IF(TableRefills3[[#This Row],[gap_days]]&gt;30,1,0))</f>
        <v>0</v>
      </c>
      <c r="J3012">
        <f>_xlfn.MAXIFS(TableRefills3[discountinuation_flag], TableRefills3[patient_id], A3012)</f>
        <v>0</v>
      </c>
      <c r="K3012" s="1">
        <f>_xlfn.MINIFS(C:C,A:A,TableRefills3[[#This Row],[patient_id]])</f>
        <v>45750</v>
      </c>
      <c r="L3012" s="1">
        <f>TableRefills3[[#This Row],[refill_date]]+TableRefills3[[#This Row],[quantity_days]]</f>
        <v>45893</v>
      </c>
    </row>
    <row r="3013" spans="1:12" x14ac:dyDescent="0.25">
      <c r="A3013" t="s">
        <v>675</v>
      </c>
      <c r="B3013" t="s">
        <v>4734</v>
      </c>
      <c r="C3013" s="1">
        <v>45773</v>
      </c>
      <c r="D3013" s="9">
        <f t="shared" si="94"/>
        <v>1</v>
      </c>
      <c r="E3013">
        <v>30</v>
      </c>
      <c r="F3013" s="1" t="str">
        <f t="shared" si="95"/>
        <v/>
      </c>
      <c r="G3013" s="1" t="str">
        <f>IF(TableRefills3[[#This Row],[prev_refill_days]]="","",TableRefills3[[#This Row],[prev_refill_days]]+TableRefills3[[#This Row],[quantity_days]])</f>
        <v/>
      </c>
      <c r="H3013" t="str">
        <f>IF(TableRefills3[[#This Row],[prev_refill_end]]="","",TableRefills3[[#This Row],[refill_date]]-TableRefills3[[#This Row],[prev_refill_end]])</f>
        <v/>
      </c>
      <c r="I3013">
        <f>IF(TableRefills3[[#This Row],[gap_days]]="",0,IF(TableRefills3[[#This Row],[gap_days]]&gt;30,1,0))</f>
        <v>0</v>
      </c>
      <c r="J3013">
        <f>_xlfn.MAXIFS(TableRefills3[discountinuation_flag], TableRefills3[patient_id], A3013)</f>
        <v>0</v>
      </c>
      <c r="K3013" s="1">
        <f>_xlfn.MINIFS(C:C,A:A,TableRefills3[[#This Row],[patient_id]])</f>
        <v>45773</v>
      </c>
      <c r="L3013" s="1">
        <f>TableRefills3[[#This Row],[refill_date]]+TableRefills3[[#This Row],[quantity_days]]</f>
        <v>45803</v>
      </c>
    </row>
    <row r="3014" spans="1:12" x14ac:dyDescent="0.25">
      <c r="A3014" t="s">
        <v>675</v>
      </c>
      <c r="B3014" t="s">
        <v>4734</v>
      </c>
      <c r="C3014" s="1">
        <v>45806</v>
      </c>
      <c r="D3014" s="9">
        <f t="shared" si="94"/>
        <v>2</v>
      </c>
      <c r="E3014">
        <v>30</v>
      </c>
      <c r="F3014" s="1">
        <f t="shared" si="95"/>
        <v>45773</v>
      </c>
      <c r="G3014" s="1">
        <f>IF(TableRefills3[[#This Row],[prev_refill_days]]="","",TableRefills3[[#This Row],[prev_refill_days]]+TableRefills3[[#This Row],[quantity_days]])</f>
        <v>45803</v>
      </c>
      <c r="H3014">
        <f>IF(TableRefills3[[#This Row],[prev_refill_end]]="","",TableRefills3[[#This Row],[refill_date]]-TableRefills3[[#This Row],[prev_refill_end]])</f>
        <v>3</v>
      </c>
      <c r="I3014">
        <f>IF(TableRefills3[[#This Row],[gap_days]]="",0,IF(TableRefills3[[#This Row],[gap_days]]&gt;30,1,0))</f>
        <v>0</v>
      </c>
      <c r="J3014">
        <f>_xlfn.MAXIFS(TableRefills3[discountinuation_flag], TableRefills3[patient_id], A3014)</f>
        <v>0</v>
      </c>
      <c r="K3014" s="1">
        <f>_xlfn.MINIFS(C:C,A:A,TableRefills3[[#This Row],[patient_id]])</f>
        <v>45773</v>
      </c>
      <c r="L3014" s="1">
        <f>TableRefills3[[#This Row],[refill_date]]+TableRefills3[[#This Row],[quantity_days]]</f>
        <v>45836</v>
      </c>
    </row>
    <row r="3015" spans="1:12" x14ac:dyDescent="0.25">
      <c r="A3015" t="s">
        <v>675</v>
      </c>
      <c r="B3015" t="s">
        <v>4734</v>
      </c>
      <c r="C3015" s="1">
        <v>45838</v>
      </c>
      <c r="D3015" s="9">
        <f t="shared" si="94"/>
        <v>3</v>
      </c>
      <c r="E3015">
        <v>30</v>
      </c>
      <c r="F3015" s="1">
        <f t="shared" si="95"/>
        <v>45806</v>
      </c>
      <c r="G3015" s="1">
        <f>IF(TableRefills3[[#This Row],[prev_refill_days]]="","",TableRefills3[[#This Row],[prev_refill_days]]+TableRefills3[[#This Row],[quantity_days]])</f>
        <v>45836</v>
      </c>
      <c r="H3015">
        <f>IF(TableRefills3[[#This Row],[prev_refill_end]]="","",TableRefills3[[#This Row],[refill_date]]-TableRefills3[[#This Row],[prev_refill_end]])</f>
        <v>2</v>
      </c>
      <c r="I3015">
        <f>IF(TableRefills3[[#This Row],[gap_days]]="",0,IF(TableRefills3[[#This Row],[gap_days]]&gt;30,1,0))</f>
        <v>0</v>
      </c>
      <c r="J3015">
        <f>_xlfn.MAXIFS(TableRefills3[discountinuation_flag], TableRefills3[patient_id], A3015)</f>
        <v>0</v>
      </c>
      <c r="K3015" s="1">
        <f>_xlfn.MINIFS(C:C,A:A,TableRefills3[[#This Row],[patient_id]])</f>
        <v>45773</v>
      </c>
      <c r="L3015" s="1">
        <f>TableRefills3[[#This Row],[refill_date]]+TableRefills3[[#This Row],[quantity_days]]</f>
        <v>45868</v>
      </c>
    </row>
    <row r="3016" spans="1:12" x14ac:dyDescent="0.25">
      <c r="A3016" t="s">
        <v>675</v>
      </c>
      <c r="B3016" t="s">
        <v>4734</v>
      </c>
      <c r="C3016" s="1">
        <v>45866</v>
      </c>
      <c r="D3016" s="9">
        <f t="shared" si="94"/>
        <v>4</v>
      </c>
      <c r="E3016">
        <v>30</v>
      </c>
      <c r="F3016" s="1">
        <f t="shared" si="95"/>
        <v>45838</v>
      </c>
      <c r="G3016" s="1">
        <f>IF(TableRefills3[[#This Row],[prev_refill_days]]="","",TableRefills3[[#This Row],[prev_refill_days]]+TableRefills3[[#This Row],[quantity_days]])</f>
        <v>45868</v>
      </c>
      <c r="H3016">
        <f>IF(TableRefills3[[#This Row],[prev_refill_end]]="","",TableRefills3[[#This Row],[refill_date]]-TableRefills3[[#This Row],[prev_refill_end]])</f>
        <v>-2</v>
      </c>
      <c r="I3016">
        <f>IF(TableRefills3[[#This Row],[gap_days]]="",0,IF(TableRefills3[[#This Row],[gap_days]]&gt;30,1,0))</f>
        <v>0</v>
      </c>
      <c r="J3016">
        <f>_xlfn.MAXIFS(TableRefills3[discountinuation_flag], TableRefills3[patient_id], A3016)</f>
        <v>0</v>
      </c>
      <c r="K3016" s="1">
        <f>_xlfn.MINIFS(C:C,A:A,TableRefills3[[#This Row],[patient_id]])</f>
        <v>45773</v>
      </c>
      <c r="L3016" s="1">
        <f>TableRefills3[[#This Row],[refill_date]]+TableRefills3[[#This Row],[quantity_days]]</f>
        <v>45896</v>
      </c>
    </row>
    <row r="3017" spans="1:12" x14ac:dyDescent="0.25">
      <c r="A3017" t="s">
        <v>675</v>
      </c>
      <c r="B3017" t="s">
        <v>4734</v>
      </c>
      <c r="C3017" s="1">
        <v>45897</v>
      </c>
      <c r="D3017" s="9">
        <f t="shared" si="94"/>
        <v>5</v>
      </c>
      <c r="E3017">
        <v>30</v>
      </c>
      <c r="F3017" s="1">
        <f t="shared" si="95"/>
        <v>45866</v>
      </c>
      <c r="G3017" s="1">
        <f>IF(TableRefills3[[#This Row],[prev_refill_days]]="","",TableRefills3[[#This Row],[prev_refill_days]]+TableRefills3[[#This Row],[quantity_days]])</f>
        <v>45896</v>
      </c>
      <c r="H3017">
        <f>IF(TableRefills3[[#This Row],[prev_refill_end]]="","",TableRefills3[[#This Row],[refill_date]]-TableRefills3[[#This Row],[prev_refill_end]])</f>
        <v>1</v>
      </c>
      <c r="I3017">
        <f>IF(TableRefills3[[#This Row],[gap_days]]="",0,IF(TableRefills3[[#This Row],[gap_days]]&gt;30,1,0))</f>
        <v>0</v>
      </c>
      <c r="J3017">
        <f>_xlfn.MAXIFS(TableRefills3[discountinuation_flag], TableRefills3[patient_id], A3017)</f>
        <v>0</v>
      </c>
      <c r="K3017" s="1">
        <f>_xlfn.MINIFS(C:C,A:A,TableRefills3[[#This Row],[patient_id]])</f>
        <v>45773</v>
      </c>
      <c r="L3017" s="1">
        <f>TableRefills3[[#This Row],[refill_date]]+TableRefills3[[#This Row],[quantity_days]]</f>
        <v>45927</v>
      </c>
    </row>
    <row r="3018" spans="1:12" x14ac:dyDescent="0.25">
      <c r="A3018" t="s">
        <v>676</v>
      </c>
      <c r="B3018" t="s">
        <v>4740</v>
      </c>
      <c r="C3018" s="1">
        <v>45700</v>
      </c>
      <c r="D3018" s="9">
        <f t="shared" si="94"/>
        <v>1</v>
      </c>
      <c r="E3018">
        <v>21</v>
      </c>
      <c r="F3018" s="1" t="str">
        <f t="shared" si="95"/>
        <v/>
      </c>
      <c r="G3018" s="1" t="str">
        <f>IF(TableRefills3[[#This Row],[prev_refill_days]]="","",TableRefills3[[#This Row],[prev_refill_days]]+TableRefills3[[#This Row],[quantity_days]])</f>
        <v/>
      </c>
      <c r="H3018" t="str">
        <f>IF(TableRefills3[[#This Row],[prev_refill_end]]="","",TableRefills3[[#This Row],[refill_date]]-TableRefills3[[#This Row],[prev_refill_end]])</f>
        <v/>
      </c>
      <c r="I3018">
        <f>IF(TableRefills3[[#This Row],[gap_days]]="",0,IF(TableRefills3[[#This Row],[gap_days]]&gt;30,1,0))</f>
        <v>0</v>
      </c>
      <c r="J3018">
        <f>_xlfn.MAXIFS(TableRefills3[discountinuation_flag], TableRefills3[patient_id], A3018)</f>
        <v>0</v>
      </c>
      <c r="K3018" s="1">
        <f>_xlfn.MINIFS(C:C,A:A,TableRefills3[[#This Row],[patient_id]])</f>
        <v>45700</v>
      </c>
      <c r="L3018" s="1">
        <f>TableRefills3[[#This Row],[refill_date]]+TableRefills3[[#This Row],[quantity_days]]</f>
        <v>45721</v>
      </c>
    </row>
    <row r="3019" spans="1:12" x14ac:dyDescent="0.25">
      <c r="A3019" t="s">
        <v>676</v>
      </c>
      <c r="B3019" t="s">
        <v>4740</v>
      </c>
      <c r="C3019" s="1">
        <v>45721</v>
      </c>
      <c r="D3019" s="9">
        <f t="shared" si="94"/>
        <v>2</v>
      </c>
      <c r="E3019">
        <v>21</v>
      </c>
      <c r="F3019" s="1">
        <f t="shared" si="95"/>
        <v>45700</v>
      </c>
      <c r="G3019" s="1">
        <f>IF(TableRefills3[[#This Row],[prev_refill_days]]="","",TableRefills3[[#This Row],[prev_refill_days]]+TableRefills3[[#This Row],[quantity_days]])</f>
        <v>45721</v>
      </c>
      <c r="H3019">
        <f>IF(TableRefills3[[#This Row],[prev_refill_end]]="","",TableRefills3[[#This Row],[refill_date]]-TableRefills3[[#This Row],[prev_refill_end]])</f>
        <v>0</v>
      </c>
      <c r="I3019">
        <f>IF(TableRefills3[[#This Row],[gap_days]]="",0,IF(TableRefills3[[#This Row],[gap_days]]&gt;30,1,0))</f>
        <v>0</v>
      </c>
      <c r="J3019">
        <f>_xlfn.MAXIFS(TableRefills3[discountinuation_flag], TableRefills3[patient_id], A3019)</f>
        <v>0</v>
      </c>
      <c r="K3019" s="1">
        <f>_xlfn.MINIFS(C:C,A:A,TableRefills3[[#This Row],[patient_id]])</f>
        <v>45700</v>
      </c>
      <c r="L3019" s="1">
        <f>TableRefills3[[#This Row],[refill_date]]+TableRefills3[[#This Row],[quantity_days]]</f>
        <v>45742</v>
      </c>
    </row>
    <row r="3020" spans="1:12" x14ac:dyDescent="0.25">
      <c r="A3020" t="s">
        <v>676</v>
      </c>
      <c r="B3020" t="s">
        <v>4740</v>
      </c>
      <c r="C3020" s="1">
        <v>45742</v>
      </c>
      <c r="D3020" s="9">
        <f t="shared" si="94"/>
        <v>3</v>
      </c>
      <c r="E3020">
        <v>21</v>
      </c>
      <c r="F3020" s="1">
        <f t="shared" si="95"/>
        <v>45721</v>
      </c>
      <c r="G3020" s="1">
        <f>IF(TableRefills3[[#This Row],[prev_refill_days]]="","",TableRefills3[[#This Row],[prev_refill_days]]+TableRefills3[[#This Row],[quantity_days]])</f>
        <v>45742</v>
      </c>
      <c r="H3020">
        <f>IF(TableRefills3[[#This Row],[prev_refill_end]]="","",TableRefills3[[#This Row],[refill_date]]-TableRefills3[[#This Row],[prev_refill_end]])</f>
        <v>0</v>
      </c>
      <c r="I3020">
        <f>IF(TableRefills3[[#This Row],[gap_days]]="",0,IF(TableRefills3[[#This Row],[gap_days]]&gt;30,1,0))</f>
        <v>0</v>
      </c>
      <c r="J3020">
        <f>_xlfn.MAXIFS(TableRefills3[discountinuation_flag], TableRefills3[patient_id], A3020)</f>
        <v>0</v>
      </c>
      <c r="K3020" s="1">
        <f>_xlfn.MINIFS(C:C,A:A,TableRefills3[[#This Row],[patient_id]])</f>
        <v>45700</v>
      </c>
      <c r="L3020" s="1">
        <f>TableRefills3[[#This Row],[refill_date]]+TableRefills3[[#This Row],[quantity_days]]</f>
        <v>45763</v>
      </c>
    </row>
    <row r="3021" spans="1:12" x14ac:dyDescent="0.25">
      <c r="A3021" t="s">
        <v>676</v>
      </c>
      <c r="B3021" t="s">
        <v>4740</v>
      </c>
      <c r="C3021" s="1">
        <v>45765</v>
      </c>
      <c r="D3021" s="9">
        <f t="shared" si="94"/>
        <v>4</v>
      </c>
      <c r="E3021">
        <v>21</v>
      </c>
      <c r="F3021" s="1">
        <f t="shared" si="95"/>
        <v>45742</v>
      </c>
      <c r="G3021" s="1">
        <f>IF(TableRefills3[[#This Row],[prev_refill_days]]="","",TableRefills3[[#This Row],[prev_refill_days]]+TableRefills3[[#This Row],[quantity_days]])</f>
        <v>45763</v>
      </c>
      <c r="H3021">
        <f>IF(TableRefills3[[#This Row],[prev_refill_end]]="","",TableRefills3[[#This Row],[refill_date]]-TableRefills3[[#This Row],[prev_refill_end]])</f>
        <v>2</v>
      </c>
      <c r="I3021">
        <f>IF(TableRefills3[[#This Row],[gap_days]]="",0,IF(TableRefills3[[#This Row],[gap_days]]&gt;30,1,0))</f>
        <v>0</v>
      </c>
      <c r="J3021">
        <f>_xlfn.MAXIFS(TableRefills3[discountinuation_flag], TableRefills3[patient_id], A3021)</f>
        <v>0</v>
      </c>
      <c r="K3021" s="1">
        <f>_xlfn.MINIFS(C:C,A:A,TableRefills3[[#This Row],[patient_id]])</f>
        <v>45700</v>
      </c>
      <c r="L3021" s="1">
        <f>TableRefills3[[#This Row],[refill_date]]+TableRefills3[[#This Row],[quantity_days]]</f>
        <v>45786</v>
      </c>
    </row>
    <row r="3022" spans="1:12" x14ac:dyDescent="0.25">
      <c r="A3022" t="s">
        <v>677</v>
      </c>
      <c r="B3022" t="s">
        <v>4745</v>
      </c>
      <c r="C3022" s="1">
        <v>45663</v>
      </c>
      <c r="D3022" s="9">
        <f t="shared" si="94"/>
        <v>1</v>
      </c>
      <c r="E3022">
        <v>21</v>
      </c>
      <c r="F3022" s="1" t="str">
        <f t="shared" si="95"/>
        <v/>
      </c>
      <c r="G3022" s="1" t="str">
        <f>IF(TableRefills3[[#This Row],[prev_refill_days]]="","",TableRefills3[[#This Row],[prev_refill_days]]+TableRefills3[[#This Row],[quantity_days]])</f>
        <v/>
      </c>
      <c r="H3022" t="str">
        <f>IF(TableRefills3[[#This Row],[prev_refill_end]]="","",TableRefills3[[#This Row],[refill_date]]-TableRefills3[[#This Row],[prev_refill_end]])</f>
        <v/>
      </c>
      <c r="I3022">
        <f>IF(TableRefills3[[#This Row],[gap_days]]="",0,IF(TableRefills3[[#This Row],[gap_days]]&gt;30,1,0))</f>
        <v>0</v>
      </c>
      <c r="J3022">
        <f>_xlfn.MAXIFS(TableRefills3[discountinuation_flag], TableRefills3[patient_id], A3022)</f>
        <v>0</v>
      </c>
      <c r="K3022" s="1">
        <f>_xlfn.MINIFS(C:C,A:A,TableRefills3[[#This Row],[patient_id]])</f>
        <v>45663</v>
      </c>
      <c r="L3022" s="1">
        <f>TableRefills3[[#This Row],[refill_date]]+TableRefills3[[#This Row],[quantity_days]]</f>
        <v>45684</v>
      </c>
    </row>
    <row r="3023" spans="1:12" x14ac:dyDescent="0.25">
      <c r="A3023" t="s">
        <v>677</v>
      </c>
      <c r="B3023" t="s">
        <v>4745</v>
      </c>
      <c r="C3023" s="1">
        <v>45685</v>
      </c>
      <c r="D3023" s="9">
        <f t="shared" si="94"/>
        <v>2</v>
      </c>
      <c r="E3023">
        <v>21</v>
      </c>
      <c r="F3023" s="1">
        <f t="shared" si="95"/>
        <v>45663</v>
      </c>
      <c r="G3023" s="1">
        <f>IF(TableRefills3[[#This Row],[prev_refill_days]]="","",TableRefills3[[#This Row],[prev_refill_days]]+TableRefills3[[#This Row],[quantity_days]])</f>
        <v>45684</v>
      </c>
      <c r="H3023">
        <f>IF(TableRefills3[[#This Row],[prev_refill_end]]="","",TableRefills3[[#This Row],[refill_date]]-TableRefills3[[#This Row],[prev_refill_end]])</f>
        <v>1</v>
      </c>
      <c r="I3023">
        <f>IF(TableRefills3[[#This Row],[gap_days]]="",0,IF(TableRefills3[[#This Row],[gap_days]]&gt;30,1,0))</f>
        <v>0</v>
      </c>
      <c r="J3023">
        <f>_xlfn.MAXIFS(TableRefills3[discountinuation_flag], TableRefills3[patient_id], A3023)</f>
        <v>0</v>
      </c>
      <c r="K3023" s="1">
        <f>_xlfn.MINIFS(C:C,A:A,TableRefills3[[#This Row],[patient_id]])</f>
        <v>45663</v>
      </c>
      <c r="L3023" s="1">
        <f>TableRefills3[[#This Row],[refill_date]]+TableRefills3[[#This Row],[quantity_days]]</f>
        <v>45706</v>
      </c>
    </row>
    <row r="3024" spans="1:12" x14ac:dyDescent="0.25">
      <c r="A3024" t="s">
        <v>677</v>
      </c>
      <c r="B3024" t="s">
        <v>4745</v>
      </c>
      <c r="C3024" s="1">
        <v>45703</v>
      </c>
      <c r="D3024" s="9">
        <f t="shared" si="94"/>
        <v>3</v>
      </c>
      <c r="E3024">
        <v>21</v>
      </c>
      <c r="F3024" s="1">
        <f t="shared" si="95"/>
        <v>45685</v>
      </c>
      <c r="G3024" s="1">
        <f>IF(TableRefills3[[#This Row],[prev_refill_days]]="","",TableRefills3[[#This Row],[prev_refill_days]]+TableRefills3[[#This Row],[quantity_days]])</f>
        <v>45706</v>
      </c>
      <c r="H3024">
        <f>IF(TableRefills3[[#This Row],[prev_refill_end]]="","",TableRefills3[[#This Row],[refill_date]]-TableRefills3[[#This Row],[prev_refill_end]])</f>
        <v>-3</v>
      </c>
      <c r="I3024">
        <f>IF(TableRefills3[[#This Row],[gap_days]]="",0,IF(TableRefills3[[#This Row],[gap_days]]&gt;30,1,0))</f>
        <v>0</v>
      </c>
      <c r="J3024">
        <f>_xlfn.MAXIFS(TableRefills3[discountinuation_flag], TableRefills3[patient_id], A3024)</f>
        <v>0</v>
      </c>
      <c r="K3024" s="1">
        <f>_xlfn.MINIFS(C:C,A:A,TableRefills3[[#This Row],[patient_id]])</f>
        <v>45663</v>
      </c>
      <c r="L3024" s="1">
        <f>TableRefills3[[#This Row],[refill_date]]+TableRefills3[[#This Row],[quantity_days]]</f>
        <v>45724</v>
      </c>
    </row>
    <row r="3025" spans="1:12" x14ac:dyDescent="0.25">
      <c r="A3025" t="s">
        <v>677</v>
      </c>
      <c r="B3025" t="s">
        <v>4745</v>
      </c>
      <c r="C3025" s="1">
        <v>45721</v>
      </c>
      <c r="D3025" s="9">
        <f t="shared" si="94"/>
        <v>4</v>
      </c>
      <c r="E3025">
        <v>21</v>
      </c>
      <c r="F3025" s="1">
        <f t="shared" si="95"/>
        <v>45703</v>
      </c>
      <c r="G3025" s="1">
        <f>IF(TableRefills3[[#This Row],[prev_refill_days]]="","",TableRefills3[[#This Row],[prev_refill_days]]+TableRefills3[[#This Row],[quantity_days]])</f>
        <v>45724</v>
      </c>
      <c r="H3025">
        <f>IF(TableRefills3[[#This Row],[prev_refill_end]]="","",TableRefills3[[#This Row],[refill_date]]-TableRefills3[[#This Row],[prev_refill_end]])</f>
        <v>-3</v>
      </c>
      <c r="I3025">
        <f>IF(TableRefills3[[#This Row],[gap_days]]="",0,IF(TableRefills3[[#This Row],[gap_days]]&gt;30,1,0))</f>
        <v>0</v>
      </c>
      <c r="J3025">
        <f>_xlfn.MAXIFS(TableRefills3[discountinuation_flag], TableRefills3[patient_id], A3025)</f>
        <v>0</v>
      </c>
      <c r="K3025" s="1">
        <f>_xlfn.MINIFS(C:C,A:A,TableRefills3[[#This Row],[patient_id]])</f>
        <v>45663</v>
      </c>
      <c r="L3025" s="1">
        <f>TableRefills3[[#This Row],[refill_date]]+TableRefills3[[#This Row],[quantity_days]]</f>
        <v>45742</v>
      </c>
    </row>
    <row r="3026" spans="1:12" x14ac:dyDescent="0.25">
      <c r="A3026" t="s">
        <v>678</v>
      </c>
      <c r="B3026" t="s">
        <v>4750</v>
      </c>
      <c r="C3026" s="1">
        <v>45718</v>
      </c>
      <c r="D3026" s="9">
        <f t="shared" si="94"/>
        <v>1</v>
      </c>
      <c r="E3026">
        <v>30</v>
      </c>
      <c r="F3026" s="1" t="str">
        <f t="shared" si="95"/>
        <v/>
      </c>
      <c r="G3026" s="1" t="str">
        <f>IF(TableRefills3[[#This Row],[prev_refill_days]]="","",TableRefills3[[#This Row],[prev_refill_days]]+TableRefills3[[#This Row],[quantity_days]])</f>
        <v/>
      </c>
      <c r="H3026" t="str">
        <f>IF(TableRefills3[[#This Row],[prev_refill_end]]="","",TableRefills3[[#This Row],[refill_date]]-TableRefills3[[#This Row],[prev_refill_end]])</f>
        <v/>
      </c>
      <c r="I3026">
        <f>IF(TableRefills3[[#This Row],[gap_days]]="",0,IF(TableRefills3[[#This Row],[gap_days]]&gt;30,1,0))</f>
        <v>0</v>
      </c>
      <c r="J3026">
        <f>_xlfn.MAXIFS(TableRefills3[discountinuation_flag], TableRefills3[patient_id], A3026)</f>
        <v>0</v>
      </c>
      <c r="K3026" s="1">
        <f>_xlfn.MINIFS(C:C,A:A,TableRefills3[[#This Row],[patient_id]])</f>
        <v>45718</v>
      </c>
      <c r="L3026" s="1">
        <f>TableRefills3[[#This Row],[refill_date]]+TableRefills3[[#This Row],[quantity_days]]</f>
        <v>45748</v>
      </c>
    </row>
    <row r="3027" spans="1:12" x14ac:dyDescent="0.25">
      <c r="A3027" t="s">
        <v>678</v>
      </c>
      <c r="B3027" t="s">
        <v>4750</v>
      </c>
      <c r="C3027" s="1">
        <v>45745</v>
      </c>
      <c r="D3027" s="9">
        <f t="shared" si="94"/>
        <v>2</v>
      </c>
      <c r="E3027">
        <v>30</v>
      </c>
      <c r="F3027" s="1">
        <f t="shared" si="95"/>
        <v>45718</v>
      </c>
      <c r="G3027" s="1">
        <f>IF(TableRefills3[[#This Row],[prev_refill_days]]="","",TableRefills3[[#This Row],[prev_refill_days]]+TableRefills3[[#This Row],[quantity_days]])</f>
        <v>45748</v>
      </c>
      <c r="H3027">
        <f>IF(TableRefills3[[#This Row],[prev_refill_end]]="","",TableRefills3[[#This Row],[refill_date]]-TableRefills3[[#This Row],[prev_refill_end]])</f>
        <v>-3</v>
      </c>
      <c r="I3027">
        <f>IF(TableRefills3[[#This Row],[gap_days]]="",0,IF(TableRefills3[[#This Row],[gap_days]]&gt;30,1,0))</f>
        <v>0</v>
      </c>
      <c r="J3027">
        <f>_xlfn.MAXIFS(TableRefills3[discountinuation_flag], TableRefills3[patient_id], A3027)</f>
        <v>0</v>
      </c>
      <c r="K3027" s="1">
        <f>_xlfn.MINIFS(C:C,A:A,TableRefills3[[#This Row],[patient_id]])</f>
        <v>45718</v>
      </c>
      <c r="L3027" s="1">
        <f>TableRefills3[[#This Row],[refill_date]]+TableRefills3[[#This Row],[quantity_days]]</f>
        <v>45775</v>
      </c>
    </row>
    <row r="3028" spans="1:12" x14ac:dyDescent="0.25">
      <c r="A3028" t="s">
        <v>678</v>
      </c>
      <c r="B3028" t="s">
        <v>4750</v>
      </c>
      <c r="C3028" s="1">
        <v>45777</v>
      </c>
      <c r="D3028" s="9">
        <f t="shared" si="94"/>
        <v>3</v>
      </c>
      <c r="E3028">
        <v>30</v>
      </c>
      <c r="F3028" s="1">
        <f t="shared" si="95"/>
        <v>45745</v>
      </c>
      <c r="G3028" s="1">
        <f>IF(TableRefills3[[#This Row],[prev_refill_days]]="","",TableRefills3[[#This Row],[prev_refill_days]]+TableRefills3[[#This Row],[quantity_days]])</f>
        <v>45775</v>
      </c>
      <c r="H3028">
        <f>IF(TableRefills3[[#This Row],[prev_refill_end]]="","",TableRefills3[[#This Row],[refill_date]]-TableRefills3[[#This Row],[prev_refill_end]])</f>
        <v>2</v>
      </c>
      <c r="I3028">
        <f>IF(TableRefills3[[#This Row],[gap_days]]="",0,IF(TableRefills3[[#This Row],[gap_days]]&gt;30,1,0))</f>
        <v>0</v>
      </c>
      <c r="J3028">
        <f>_xlfn.MAXIFS(TableRefills3[discountinuation_flag], TableRefills3[patient_id], A3028)</f>
        <v>0</v>
      </c>
      <c r="K3028" s="1">
        <f>_xlfn.MINIFS(C:C,A:A,TableRefills3[[#This Row],[patient_id]])</f>
        <v>45718</v>
      </c>
      <c r="L3028" s="1">
        <f>TableRefills3[[#This Row],[refill_date]]+TableRefills3[[#This Row],[quantity_days]]</f>
        <v>45807</v>
      </c>
    </row>
    <row r="3029" spans="1:12" x14ac:dyDescent="0.25">
      <c r="A3029" t="s">
        <v>678</v>
      </c>
      <c r="B3029" t="s">
        <v>4750</v>
      </c>
      <c r="C3029" s="1">
        <v>45808</v>
      </c>
      <c r="D3029" s="9">
        <f t="shared" si="94"/>
        <v>4</v>
      </c>
      <c r="E3029">
        <v>30</v>
      </c>
      <c r="F3029" s="1">
        <f t="shared" si="95"/>
        <v>45777</v>
      </c>
      <c r="G3029" s="1">
        <f>IF(TableRefills3[[#This Row],[prev_refill_days]]="","",TableRefills3[[#This Row],[prev_refill_days]]+TableRefills3[[#This Row],[quantity_days]])</f>
        <v>45807</v>
      </c>
      <c r="H3029">
        <f>IF(TableRefills3[[#This Row],[prev_refill_end]]="","",TableRefills3[[#This Row],[refill_date]]-TableRefills3[[#This Row],[prev_refill_end]])</f>
        <v>1</v>
      </c>
      <c r="I3029">
        <f>IF(TableRefills3[[#This Row],[gap_days]]="",0,IF(TableRefills3[[#This Row],[gap_days]]&gt;30,1,0))</f>
        <v>0</v>
      </c>
      <c r="J3029">
        <f>_xlfn.MAXIFS(TableRefills3[discountinuation_flag], TableRefills3[patient_id], A3029)</f>
        <v>0</v>
      </c>
      <c r="K3029" s="1">
        <f>_xlfn.MINIFS(C:C,A:A,TableRefills3[[#This Row],[patient_id]])</f>
        <v>45718</v>
      </c>
      <c r="L3029" s="1">
        <f>TableRefills3[[#This Row],[refill_date]]+TableRefills3[[#This Row],[quantity_days]]</f>
        <v>45838</v>
      </c>
    </row>
    <row r="3030" spans="1:12" x14ac:dyDescent="0.25">
      <c r="A3030" t="s">
        <v>679</v>
      </c>
      <c r="B3030" t="s">
        <v>4755</v>
      </c>
      <c r="C3030" s="1">
        <v>45837</v>
      </c>
      <c r="D3030" s="9">
        <f t="shared" si="94"/>
        <v>1</v>
      </c>
      <c r="E3030">
        <v>30</v>
      </c>
      <c r="F3030" s="1" t="str">
        <f t="shared" si="95"/>
        <v/>
      </c>
      <c r="G3030" s="1" t="str">
        <f>IF(TableRefills3[[#This Row],[prev_refill_days]]="","",TableRefills3[[#This Row],[prev_refill_days]]+TableRefills3[[#This Row],[quantity_days]])</f>
        <v/>
      </c>
      <c r="H3030" t="str">
        <f>IF(TableRefills3[[#This Row],[prev_refill_end]]="","",TableRefills3[[#This Row],[refill_date]]-TableRefills3[[#This Row],[prev_refill_end]])</f>
        <v/>
      </c>
      <c r="I3030">
        <f>IF(TableRefills3[[#This Row],[gap_days]]="",0,IF(TableRefills3[[#This Row],[gap_days]]&gt;30,1,0))</f>
        <v>0</v>
      </c>
      <c r="J3030">
        <f>_xlfn.MAXIFS(TableRefills3[discountinuation_flag], TableRefills3[patient_id], A3030)</f>
        <v>0</v>
      </c>
      <c r="K3030" s="1">
        <f>_xlfn.MINIFS(C:C,A:A,TableRefills3[[#This Row],[patient_id]])</f>
        <v>45837</v>
      </c>
      <c r="L3030" s="1">
        <f>TableRefills3[[#This Row],[refill_date]]+TableRefills3[[#This Row],[quantity_days]]</f>
        <v>45867</v>
      </c>
    </row>
    <row r="3031" spans="1:12" x14ac:dyDescent="0.25">
      <c r="A3031" t="s">
        <v>679</v>
      </c>
      <c r="B3031" t="s">
        <v>4755</v>
      </c>
      <c r="C3031" s="1">
        <v>45867</v>
      </c>
      <c r="D3031" s="9">
        <f t="shared" si="94"/>
        <v>2</v>
      </c>
      <c r="E3031">
        <v>30</v>
      </c>
      <c r="F3031" s="1">
        <f t="shared" si="95"/>
        <v>45837</v>
      </c>
      <c r="G3031" s="1">
        <f>IF(TableRefills3[[#This Row],[prev_refill_days]]="","",TableRefills3[[#This Row],[prev_refill_days]]+TableRefills3[[#This Row],[quantity_days]])</f>
        <v>45867</v>
      </c>
      <c r="H3031">
        <f>IF(TableRefills3[[#This Row],[prev_refill_end]]="","",TableRefills3[[#This Row],[refill_date]]-TableRefills3[[#This Row],[prev_refill_end]])</f>
        <v>0</v>
      </c>
      <c r="I3031">
        <f>IF(TableRefills3[[#This Row],[gap_days]]="",0,IF(TableRefills3[[#This Row],[gap_days]]&gt;30,1,0))</f>
        <v>0</v>
      </c>
      <c r="J3031">
        <f>_xlfn.MAXIFS(TableRefills3[discountinuation_flag], TableRefills3[patient_id], A3031)</f>
        <v>0</v>
      </c>
      <c r="K3031" s="1">
        <f>_xlfn.MINIFS(C:C,A:A,TableRefills3[[#This Row],[patient_id]])</f>
        <v>45837</v>
      </c>
      <c r="L3031" s="1">
        <f>TableRefills3[[#This Row],[refill_date]]+TableRefills3[[#This Row],[quantity_days]]</f>
        <v>45897</v>
      </c>
    </row>
    <row r="3032" spans="1:12" x14ac:dyDescent="0.25">
      <c r="A3032" t="s">
        <v>679</v>
      </c>
      <c r="B3032" t="s">
        <v>4755</v>
      </c>
      <c r="C3032" s="1">
        <v>45899</v>
      </c>
      <c r="D3032" s="9">
        <f t="shared" si="94"/>
        <v>3</v>
      </c>
      <c r="E3032">
        <v>30</v>
      </c>
      <c r="F3032" s="1">
        <f t="shared" si="95"/>
        <v>45867</v>
      </c>
      <c r="G3032" s="1">
        <f>IF(TableRefills3[[#This Row],[prev_refill_days]]="","",TableRefills3[[#This Row],[prev_refill_days]]+TableRefills3[[#This Row],[quantity_days]])</f>
        <v>45897</v>
      </c>
      <c r="H3032">
        <f>IF(TableRefills3[[#This Row],[prev_refill_end]]="","",TableRefills3[[#This Row],[refill_date]]-TableRefills3[[#This Row],[prev_refill_end]])</f>
        <v>2</v>
      </c>
      <c r="I3032">
        <f>IF(TableRefills3[[#This Row],[gap_days]]="",0,IF(TableRefills3[[#This Row],[gap_days]]&gt;30,1,0))</f>
        <v>0</v>
      </c>
      <c r="J3032">
        <f>_xlfn.MAXIFS(TableRefills3[discountinuation_flag], TableRefills3[patient_id], A3032)</f>
        <v>0</v>
      </c>
      <c r="K3032" s="1">
        <f>_xlfn.MINIFS(C:C,A:A,TableRefills3[[#This Row],[patient_id]])</f>
        <v>45837</v>
      </c>
      <c r="L3032" s="1">
        <f>TableRefills3[[#This Row],[refill_date]]+TableRefills3[[#This Row],[quantity_days]]</f>
        <v>45929</v>
      </c>
    </row>
    <row r="3033" spans="1:12" x14ac:dyDescent="0.25">
      <c r="A3033" t="s">
        <v>679</v>
      </c>
      <c r="B3033" t="s">
        <v>4755</v>
      </c>
      <c r="C3033" s="1">
        <v>45928</v>
      </c>
      <c r="D3033" s="9">
        <f t="shared" si="94"/>
        <v>4</v>
      </c>
      <c r="E3033">
        <v>30</v>
      </c>
      <c r="F3033" s="1">
        <f t="shared" si="95"/>
        <v>45899</v>
      </c>
      <c r="G3033" s="1">
        <f>IF(TableRefills3[[#This Row],[prev_refill_days]]="","",TableRefills3[[#This Row],[prev_refill_days]]+TableRefills3[[#This Row],[quantity_days]])</f>
        <v>45929</v>
      </c>
      <c r="H3033">
        <f>IF(TableRefills3[[#This Row],[prev_refill_end]]="","",TableRefills3[[#This Row],[refill_date]]-TableRefills3[[#This Row],[prev_refill_end]])</f>
        <v>-1</v>
      </c>
      <c r="I3033">
        <f>IF(TableRefills3[[#This Row],[gap_days]]="",0,IF(TableRefills3[[#This Row],[gap_days]]&gt;30,1,0))</f>
        <v>0</v>
      </c>
      <c r="J3033">
        <f>_xlfn.MAXIFS(TableRefills3[discountinuation_flag], TableRefills3[patient_id], A3033)</f>
        <v>0</v>
      </c>
      <c r="K3033" s="1">
        <f>_xlfn.MINIFS(C:C,A:A,TableRefills3[[#This Row],[patient_id]])</f>
        <v>45837</v>
      </c>
      <c r="L3033" s="1">
        <f>TableRefills3[[#This Row],[refill_date]]+TableRefills3[[#This Row],[quantity_days]]</f>
        <v>45958</v>
      </c>
    </row>
    <row r="3034" spans="1:12" x14ac:dyDescent="0.25">
      <c r="A3034" t="s">
        <v>680</v>
      </c>
      <c r="B3034" t="s">
        <v>4760</v>
      </c>
      <c r="C3034" s="1">
        <v>45711</v>
      </c>
      <c r="D3034" s="9">
        <f t="shared" si="94"/>
        <v>1</v>
      </c>
      <c r="E3034">
        <v>30</v>
      </c>
      <c r="F3034" s="1" t="str">
        <f t="shared" si="95"/>
        <v/>
      </c>
      <c r="G3034" s="1" t="str">
        <f>IF(TableRefills3[[#This Row],[prev_refill_days]]="","",TableRefills3[[#This Row],[prev_refill_days]]+TableRefills3[[#This Row],[quantity_days]])</f>
        <v/>
      </c>
      <c r="H3034" t="str">
        <f>IF(TableRefills3[[#This Row],[prev_refill_end]]="","",TableRefills3[[#This Row],[refill_date]]-TableRefills3[[#This Row],[prev_refill_end]])</f>
        <v/>
      </c>
      <c r="I3034">
        <f>IF(TableRefills3[[#This Row],[gap_days]]="",0,IF(TableRefills3[[#This Row],[gap_days]]&gt;30,1,0))</f>
        <v>0</v>
      </c>
      <c r="J3034">
        <f>_xlfn.MAXIFS(TableRefills3[discountinuation_flag], TableRefills3[patient_id], A3034)</f>
        <v>0</v>
      </c>
      <c r="K3034" s="1">
        <f>_xlfn.MINIFS(C:C,A:A,TableRefills3[[#This Row],[patient_id]])</f>
        <v>45711</v>
      </c>
      <c r="L3034" s="1">
        <f>TableRefills3[[#This Row],[refill_date]]+TableRefills3[[#This Row],[quantity_days]]</f>
        <v>45741</v>
      </c>
    </row>
    <row r="3035" spans="1:12" x14ac:dyDescent="0.25">
      <c r="A3035" t="s">
        <v>680</v>
      </c>
      <c r="B3035" t="s">
        <v>4760</v>
      </c>
      <c r="C3035" s="1">
        <v>45744</v>
      </c>
      <c r="D3035" s="9">
        <f t="shared" si="94"/>
        <v>2</v>
      </c>
      <c r="E3035">
        <v>30</v>
      </c>
      <c r="F3035" s="1">
        <f t="shared" si="95"/>
        <v>45711</v>
      </c>
      <c r="G3035" s="1">
        <f>IF(TableRefills3[[#This Row],[prev_refill_days]]="","",TableRefills3[[#This Row],[prev_refill_days]]+TableRefills3[[#This Row],[quantity_days]])</f>
        <v>45741</v>
      </c>
      <c r="H3035">
        <f>IF(TableRefills3[[#This Row],[prev_refill_end]]="","",TableRefills3[[#This Row],[refill_date]]-TableRefills3[[#This Row],[prev_refill_end]])</f>
        <v>3</v>
      </c>
      <c r="I3035">
        <f>IF(TableRefills3[[#This Row],[gap_days]]="",0,IF(TableRefills3[[#This Row],[gap_days]]&gt;30,1,0))</f>
        <v>0</v>
      </c>
      <c r="J3035">
        <f>_xlfn.MAXIFS(TableRefills3[discountinuation_flag], TableRefills3[patient_id], A3035)</f>
        <v>0</v>
      </c>
      <c r="K3035" s="1">
        <f>_xlfn.MINIFS(C:C,A:A,TableRefills3[[#This Row],[patient_id]])</f>
        <v>45711</v>
      </c>
      <c r="L3035" s="1">
        <f>TableRefills3[[#This Row],[refill_date]]+TableRefills3[[#This Row],[quantity_days]]</f>
        <v>45774</v>
      </c>
    </row>
    <row r="3036" spans="1:12" x14ac:dyDescent="0.25">
      <c r="A3036" t="s">
        <v>680</v>
      </c>
      <c r="B3036" t="s">
        <v>4760</v>
      </c>
      <c r="C3036" s="1">
        <v>45775</v>
      </c>
      <c r="D3036" s="9">
        <f t="shared" si="94"/>
        <v>3</v>
      </c>
      <c r="E3036">
        <v>30</v>
      </c>
      <c r="F3036" s="1">
        <f t="shared" si="95"/>
        <v>45744</v>
      </c>
      <c r="G3036" s="1">
        <f>IF(TableRefills3[[#This Row],[prev_refill_days]]="","",TableRefills3[[#This Row],[prev_refill_days]]+TableRefills3[[#This Row],[quantity_days]])</f>
        <v>45774</v>
      </c>
      <c r="H3036">
        <f>IF(TableRefills3[[#This Row],[prev_refill_end]]="","",TableRefills3[[#This Row],[refill_date]]-TableRefills3[[#This Row],[prev_refill_end]])</f>
        <v>1</v>
      </c>
      <c r="I3036">
        <f>IF(TableRefills3[[#This Row],[gap_days]]="",0,IF(TableRefills3[[#This Row],[gap_days]]&gt;30,1,0))</f>
        <v>0</v>
      </c>
      <c r="J3036">
        <f>_xlfn.MAXIFS(TableRefills3[discountinuation_flag], TableRefills3[patient_id], A3036)</f>
        <v>0</v>
      </c>
      <c r="K3036" s="1">
        <f>_xlfn.MINIFS(C:C,A:A,TableRefills3[[#This Row],[patient_id]])</f>
        <v>45711</v>
      </c>
      <c r="L3036" s="1">
        <f>TableRefills3[[#This Row],[refill_date]]+TableRefills3[[#This Row],[quantity_days]]</f>
        <v>45805</v>
      </c>
    </row>
    <row r="3037" spans="1:12" x14ac:dyDescent="0.25">
      <c r="A3037" t="s">
        <v>680</v>
      </c>
      <c r="B3037" t="s">
        <v>4760</v>
      </c>
      <c r="C3037" s="1">
        <v>45806</v>
      </c>
      <c r="D3037" s="9">
        <f t="shared" si="94"/>
        <v>4</v>
      </c>
      <c r="E3037">
        <v>30</v>
      </c>
      <c r="F3037" s="1">
        <f t="shared" si="95"/>
        <v>45775</v>
      </c>
      <c r="G3037" s="1">
        <f>IF(TableRefills3[[#This Row],[prev_refill_days]]="","",TableRefills3[[#This Row],[prev_refill_days]]+TableRefills3[[#This Row],[quantity_days]])</f>
        <v>45805</v>
      </c>
      <c r="H3037">
        <f>IF(TableRefills3[[#This Row],[prev_refill_end]]="","",TableRefills3[[#This Row],[refill_date]]-TableRefills3[[#This Row],[prev_refill_end]])</f>
        <v>1</v>
      </c>
      <c r="I3037">
        <f>IF(TableRefills3[[#This Row],[gap_days]]="",0,IF(TableRefills3[[#This Row],[gap_days]]&gt;30,1,0))</f>
        <v>0</v>
      </c>
      <c r="J3037">
        <f>_xlfn.MAXIFS(TableRefills3[discountinuation_flag], TableRefills3[patient_id], A3037)</f>
        <v>0</v>
      </c>
      <c r="K3037" s="1">
        <f>_xlfn.MINIFS(C:C,A:A,TableRefills3[[#This Row],[patient_id]])</f>
        <v>45711</v>
      </c>
      <c r="L3037" s="1">
        <f>TableRefills3[[#This Row],[refill_date]]+TableRefills3[[#This Row],[quantity_days]]</f>
        <v>45836</v>
      </c>
    </row>
    <row r="3038" spans="1:12" x14ac:dyDescent="0.25">
      <c r="A3038" t="s">
        <v>680</v>
      </c>
      <c r="B3038" t="s">
        <v>4760</v>
      </c>
      <c r="C3038" s="1">
        <v>45835</v>
      </c>
      <c r="D3038" s="9">
        <f t="shared" si="94"/>
        <v>5</v>
      </c>
      <c r="E3038">
        <v>30</v>
      </c>
      <c r="F3038" s="1">
        <f t="shared" si="95"/>
        <v>45806</v>
      </c>
      <c r="G3038" s="1">
        <f>IF(TableRefills3[[#This Row],[prev_refill_days]]="","",TableRefills3[[#This Row],[prev_refill_days]]+TableRefills3[[#This Row],[quantity_days]])</f>
        <v>45836</v>
      </c>
      <c r="H3038">
        <f>IF(TableRefills3[[#This Row],[prev_refill_end]]="","",TableRefills3[[#This Row],[refill_date]]-TableRefills3[[#This Row],[prev_refill_end]])</f>
        <v>-1</v>
      </c>
      <c r="I3038">
        <f>IF(TableRefills3[[#This Row],[gap_days]]="",0,IF(TableRefills3[[#This Row],[gap_days]]&gt;30,1,0))</f>
        <v>0</v>
      </c>
      <c r="J3038">
        <f>_xlfn.MAXIFS(TableRefills3[discountinuation_flag], TableRefills3[patient_id], A3038)</f>
        <v>0</v>
      </c>
      <c r="K3038" s="1">
        <f>_xlfn.MINIFS(C:C,A:A,TableRefills3[[#This Row],[patient_id]])</f>
        <v>45711</v>
      </c>
      <c r="L3038" s="1">
        <f>TableRefills3[[#This Row],[refill_date]]+TableRefills3[[#This Row],[quantity_days]]</f>
        <v>45865</v>
      </c>
    </row>
    <row r="3039" spans="1:12" x14ac:dyDescent="0.25">
      <c r="A3039" t="s">
        <v>680</v>
      </c>
      <c r="B3039" t="s">
        <v>4760</v>
      </c>
      <c r="C3039" s="1">
        <v>45863</v>
      </c>
      <c r="D3039" s="9">
        <f t="shared" si="94"/>
        <v>6</v>
      </c>
      <c r="E3039">
        <v>30</v>
      </c>
      <c r="F3039" s="1">
        <f t="shared" si="95"/>
        <v>45835</v>
      </c>
      <c r="G3039" s="1">
        <f>IF(TableRefills3[[#This Row],[prev_refill_days]]="","",TableRefills3[[#This Row],[prev_refill_days]]+TableRefills3[[#This Row],[quantity_days]])</f>
        <v>45865</v>
      </c>
      <c r="H3039">
        <f>IF(TableRefills3[[#This Row],[prev_refill_end]]="","",TableRefills3[[#This Row],[refill_date]]-TableRefills3[[#This Row],[prev_refill_end]])</f>
        <v>-2</v>
      </c>
      <c r="I3039">
        <f>IF(TableRefills3[[#This Row],[gap_days]]="",0,IF(TableRefills3[[#This Row],[gap_days]]&gt;30,1,0))</f>
        <v>0</v>
      </c>
      <c r="J3039">
        <f>_xlfn.MAXIFS(TableRefills3[discountinuation_flag], TableRefills3[patient_id], A3039)</f>
        <v>0</v>
      </c>
      <c r="K3039" s="1">
        <f>_xlfn.MINIFS(C:C,A:A,TableRefills3[[#This Row],[patient_id]])</f>
        <v>45711</v>
      </c>
      <c r="L3039" s="1">
        <f>TableRefills3[[#This Row],[refill_date]]+TableRefills3[[#This Row],[quantity_days]]</f>
        <v>45893</v>
      </c>
    </row>
    <row r="3040" spans="1:12" x14ac:dyDescent="0.25">
      <c r="A3040" t="s">
        <v>681</v>
      </c>
      <c r="B3040" t="s">
        <v>4767</v>
      </c>
      <c r="C3040" s="1">
        <v>45759</v>
      </c>
      <c r="D3040" s="9">
        <f t="shared" si="94"/>
        <v>1</v>
      </c>
      <c r="E3040">
        <v>28</v>
      </c>
      <c r="F3040" s="1" t="str">
        <f t="shared" si="95"/>
        <v/>
      </c>
      <c r="G3040" s="1" t="str">
        <f>IF(TableRefills3[[#This Row],[prev_refill_days]]="","",TableRefills3[[#This Row],[prev_refill_days]]+TableRefills3[[#This Row],[quantity_days]])</f>
        <v/>
      </c>
      <c r="H3040" t="str">
        <f>IF(TableRefills3[[#This Row],[prev_refill_end]]="","",TableRefills3[[#This Row],[refill_date]]-TableRefills3[[#This Row],[prev_refill_end]])</f>
        <v/>
      </c>
      <c r="I3040">
        <f>IF(TableRefills3[[#This Row],[gap_days]]="",0,IF(TableRefills3[[#This Row],[gap_days]]&gt;30,1,0))</f>
        <v>0</v>
      </c>
      <c r="J3040">
        <f>_xlfn.MAXIFS(TableRefills3[discountinuation_flag], TableRefills3[patient_id], A3040)</f>
        <v>0</v>
      </c>
      <c r="K3040" s="1">
        <f>_xlfn.MINIFS(C:C,A:A,TableRefills3[[#This Row],[patient_id]])</f>
        <v>45759</v>
      </c>
      <c r="L3040" s="1">
        <f>TableRefills3[[#This Row],[refill_date]]+TableRefills3[[#This Row],[quantity_days]]</f>
        <v>45787</v>
      </c>
    </row>
    <row r="3041" spans="1:12" x14ac:dyDescent="0.25">
      <c r="A3041" t="s">
        <v>681</v>
      </c>
      <c r="B3041" t="s">
        <v>4767</v>
      </c>
      <c r="C3041" s="1">
        <v>45786</v>
      </c>
      <c r="D3041" s="9">
        <f t="shared" si="94"/>
        <v>2</v>
      </c>
      <c r="E3041">
        <v>28</v>
      </c>
      <c r="F3041" s="1">
        <f t="shared" si="95"/>
        <v>45759</v>
      </c>
      <c r="G3041" s="1">
        <f>IF(TableRefills3[[#This Row],[prev_refill_days]]="","",TableRefills3[[#This Row],[prev_refill_days]]+TableRefills3[[#This Row],[quantity_days]])</f>
        <v>45787</v>
      </c>
      <c r="H3041">
        <f>IF(TableRefills3[[#This Row],[prev_refill_end]]="","",TableRefills3[[#This Row],[refill_date]]-TableRefills3[[#This Row],[prev_refill_end]])</f>
        <v>-1</v>
      </c>
      <c r="I3041">
        <f>IF(TableRefills3[[#This Row],[gap_days]]="",0,IF(TableRefills3[[#This Row],[gap_days]]&gt;30,1,0))</f>
        <v>0</v>
      </c>
      <c r="J3041">
        <f>_xlfn.MAXIFS(TableRefills3[discountinuation_flag], TableRefills3[patient_id], A3041)</f>
        <v>0</v>
      </c>
      <c r="K3041" s="1">
        <f>_xlfn.MINIFS(C:C,A:A,TableRefills3[[#This Row],[patient_id]])</f>
        <v>45759</v>
      </c>
      <c r="L3041" s="1">
        <f>TableRefills3[[#This Row],[refill_date]]+TableRefills3[[#This Row],[quantity_days]]</f>
        <v>45814</v>
      </c>
    </row>
    <row r="3042" spans="1:12" x14ac:dyDescent="0.25">
      <c r="A3042" t="s">
        <v>681</v>
      </c>
      <c r="B3042" t="s">
        <v>4767</v>
      </c>
      <c r="C3042" s="1">
        <v>45816</v>
      </c>
      <c r="D3042" s="9">
        <f t="shared" si="94"/>
        <v>3</v>
      </c>
      <c r="E3042">
        <v>28</v>
      </c>
      <c r="F3042" s="1">
        <f t="shared" si="95"/>
        <v>45786</v>
      </c>
      <c r="G3042" s="1">
        <f>IF(TableRefills3[[#This Row],[prev_refill_days]]="","",TableRefills3[[#This Row],[prev_refill_days]]+TableRefills3[[#This Row],[quantity_days]])</f>
        <v>45814</v>
      </c>
      <c r="H3042">
        <f>IF(TableRefills3[[#This Row],[prev_refill_end]]="","",TableRefills3[[#This Row],[refill_date]]-TableRefills3[[#This Row],[prev_refill_end]])</f>
        <v>2</v>
      </c>
      <c r="I3042">
        <f>IF(TableRefills3[[#This Row],[gap_days]]="",0,IF(TableRefills3[[#This Row],[gap_days]]&gt;30,1,0))</f>
        <v>0</v>
      </c>
      <c r="J3042">
        <f>_xlfn.MAXIFS(TableRefills3[discountinuation_flag], TableRefills3[patient_id], A3042)</f>
        <v>0</v>
      </c>
      <c r="K3042" s="1">
        <f>_xlfn.MINIFS(C:C,A:A,TableRefills3[[#This Row],[patient_id]])</f>
        <v>45759</v>
      </c>
      <c r="L3042" s="1">
        <f>TableRefills3[[#This Row],[refill_date]]+TableRefills3[[#This Row],[quantity_days]]</f>
        <v>45844</v>
      </c>
    </row>
    <row r="3043" spans="1:12" x14ac:dyDescent="0.25">
      <c r="A3043" t="s">
        <v>681</v>
      </c>
      <c r="B3043" t="s">
        <v>4767</v>
      </c>
      <c r="C3043" s="1">
        <v>45841</v>
      </c>
      <c r="D3043" s="9">
        <f t="shared" si="94"/>
        <v>4</v>
      </c>
      <c r="E3043">
        <v>28</v>
      </c>
      <c r="F3043" s="1">
        <f t="shared" si="95"/>
        <v>45816</v>
      </c>
      <c r="G3043" s="1">
        <f>IF(TableRefills3[[#This Row],[prev_refill_days]]="","",TableRefills3[[#This Row],[prev_refill_days]]+TableRefills3[[#This Row],[quantity_days]])</f>
        <v>45844</v>
      </c>
      <c r="H3043">
        <f>IF(TableRefills3[[#This Row],[prev_refill_end]]="","",TableRefills3[[#This Row],[refill_date]]-TableRefills3[[#This Row],[prev_refill_end]])</f>
        <v>-3</v>
      </c>
      <c r="I3043">
        <f>IF(TableRefills3[[#This Row],[gap_days]]="",0,IF(TableRefills3[[#This Row],[gap_days]]&gt;30,1,0))</f>
        <v>0</v>
      </c>
      <c r="J3043">
        <f>_xlfn.MAXIFS(TableRefills3[discountinuation_flag], TableRefills3[patient_id], A3043)</f>
        <v>0</v>
      </c>
      <c r="K3043" s="1">
        <f>_xlfn.MINIFS(C:C,A:A,TableRefills3[[#This Row],[patient_id]])</f>
        <v>45759</v>
      </c>
      <c r="L3043" s="1">
        <f>TableRefills3[[#This Row],[refill_date]]+TableRefills3[[#This Row],[quantity_days]]</f>
        <v>45869</v>
      </c>
    </row>
    <row r="3044" spans="1:12" x14ac:dyDescent="0.25">
      <c r="A3044" t="s">
        <v>681</v>
      </c>
      <c r="B3044" t="s">
        <v>4767</v>
      </c>
      <c r="C3044" s="1">
        <v>45869</v>
      </c>
      <c r="D3044" s="9">
        <f t="shared" si="94"/>
        <v>5</v>
      </c>
      <c r="E3044">
        <v>28</v>
      </c>
      <c r="F3044" s="1">
        <f t="shared" si="95"/>
        <v>45841</v>
      </c>
      <c r="G3044" s="1">
        <f>IF(TableRefills3[[#This Row],[prev_refill_days]]="","",TableRefills3[[#This Row],[prev_refill_days]]+TableRefills3[[#This Row],[quantity_days]])</f>
        <v>45869</v>
      </c>
      <c r="H3044">
        <f>IF(TableRefills3[[#This Row],[prev_refill_end]]="","",TableRefills3[[#This Row],[refill_date]]-TableRefills3[[#This Row],[prev_refill_end]])</f>
        <v>0</v>
      </c>
      <c r="I3044">
        <f>IF(TableRefills3[[#This Row],[gap_days]]="",0,IF(TableRefills3[[#This Row],[gap_days]]&gt;30,1,0))</f>
        <v>0</v>
      </c>
      <c r="J3044">
        <f>_xlfn.MAXIFS(TableRefills3[discountinuation_flag], TableRefills3[patient_id], A3044)</f>
        <v>0</v>
      </c>
      <c r="K3044" s="1">
        <f>_xlfn.MINIFS(C:C,A:A,TableRefills3[[#This Row],[patient_id]])</f>
        <v>45759</v>
      </c>
      <c r="L3044" s="1">
        <f>TableRefills3[[#This Row],[refill_date]]+TableRefills3[[#This Row],[quantity_days]]</f>
        <v>45897</v>
      </c>
    </row>
    <row r="3045" spans="1:12" x14ac:dyDescent="0.25">
      <c r="A3045" t="s">
        <v>681</v>
      </c>
      <c r="B3045" t="s">
        <v>4767</v>
      </c>
      <c r="C3045" s="1">
        <v>45899</v>
      </c>
      <c r="D3045" s="9">
        <f t="shared" si="94"/>
        <v>6</v>
      </c>
      <c r="E3045">
        <v>28</v>
      </c>
      <c r="F3045" s="1">
        <f t="shared" si="95"/>
        <v>45869</v>
      </c>
      <c r="G3045" s="1">
        <f>IF(TableRefills3[[#This Row],[prev_refill_days]]="","",TableRefills3[[#This Row],[prev_refill_days]]+TableRefills3[[#This Row],[quantity_days]])</f>
        <v>45897</v>
      </c>
      <c r="H3045">
        <f>IF(TableRefills3[[#This Row],[prev_refill_end]]="","",TableRefills3[[#This Row],[refill_date]]-TableRefills3[[#This Row],[prev_refill_end]])</f>
        <v>2</v>
      </c>
      <c r="I3045">
        <f>IF(TableRefills3[[#This Row],[gap_days]]="",0,IF(TableRefills3[[#This Row],[gap_days]]&gt;30,1,0))</f>
        <v>0</v>
      </c>
      <c r="J3045">
        <f>_xlfn.MAXIFS(TableRefills3[discountinuation_flag], TableRefills3[patient_id], A3045)</f>
        <v>0</v>
      </c>
      <c r="K3045" s="1">
        <f>_xlfn.MINIFS(C:C,A:A,TableRefills3[[#This Row],[patient_id]])</f>
        <v>45759</v>
      </c>
      <c r="L3045" s="1">
        <f>TableRefills3[[#This Row],[refill_date]]+TableRefills3[[#This Row],[quantity_days]]</f>
        <v>45927</v>
      </c>
    </row>
    <row r="3046" spans="1:12" x14ac:dyDescent="0.25">
      <c r="A3046" t="s">
        <v>682</v>
      </c>
      <c r="B3046" t="s">
        <v>4774</v>
      </c>
      <c r="C3046" s="1">
        <v>45682</v>
      </c>
      <c r="D3046" s="9">
        <f t="shared" si="94"/>
        <v>1</v>
      </c>
      <c r="E3046">
        <v>30</v>
      </c>
      <c r="F3046" s="1" t="str">
        <f t="shared" si="95"/>
        <v/>
      </c>
      <c r="G3046" s="1" t="str">
        <f>IF(TableRefills3[[#This Row],[prev_refill_days]]="","",TableRefills3[[#This Row],[prev_refill_days]]+TableRefills3[[#This Row],[quantity_days]])</f>
        <v/>
      </c>
      <c r="H3046" t="str">
        <f>IF(TableRefills3[[#This Row],[prev_refill_end]]="","",TableRefills3[[#This Row],[refill_date]]-TableRefills3[[#This Row],[prev_refill_end]])</f>
        <v/>
      </c>
      <c r="I3046">
        <f>IF(TableRefills3[[#This Row],[gap_days]]="",0,IF(TableRefills3[[#This Row],[gap_days]]&gt;30,1,0))</f>
        <v>0</v>
      </c>
      <c r="J3046">
        <f>_xlfn.MAXIFS(TableRefills3[discountinuation_flag], TableRefills3[patient_id], A3046)</f>
        <v>0</v>
      </c>
      <c r="K3046" s="1">
        <f>_xlfn.MINIFS(C:C,A:A,TableRefills3[[#This Row],[patient_id]])</f>
        <v>45682</v>
      </c>
      <c r="L3046" s="1">
        <f>TableRefills3[[#This Row],[refill_date]]+TableRefills3[[#This Row],[quantity_days]]</f>
        <v>45712</v>
      </c>
    </row>
    <row r="3047" spans="1:12" x14ac:dyDescent="0.25">
      <c r="A3047" t="s">
        <v>682</v>
      </c>
      <c r="B3047" t="s">
        <v>4774</v>
      </c>
      <c r="C3047" s="1">
        <v>45715</v>
      </c>
      <c r="D3047" s="9">
        <f t="shared" si="94"/>
        <v>2</v>
      </c>
      <c r="E3047">
        <v>30</v>
      </c>
      <c r="F3047" s="1">
        <f t="shared" si="95"/>
        <v>45682</v>
      </c>
      <c r="G3047" s="1">
        <f>IF(TableRefills3[[#This Row],[prev_refill_days]]="","",TableRefills3[[#This Row],[prev_refill_days]]+TableRefills3[[#This Row],[quantity_days]])</f>
        <v>45712</v>
      </c>
      <c r="H3047">
        <f>IF(TableRefills3[[#This Row],[prev_refill_end]]="","",TableRefills3[[#This Row],[refill_date]]-TableRefills3[[#This Row],[prev_refill_end]])</f>
        <v>3</v>
      </c>
      <c r="I3047">
        <f>IF(TableRefills3[[#This Row],[gap_days]]="",0,IF(TableRefills3[[#This Row],[gap_days]]&gt;30,1,0))</f>
        <v>0</v>
      </c>
      <c r="J3047">
        <f>_xlfn.MAXIFS(TableRefills3[discountinuation_flag], TableRefills3[patient_id], A3047)</f>
        <v>0</v>
      </c>
      <c r="K3047" s="1">
        <f>_xlfn.MINIFS(C:C,A:A,TableRefills3[[#This Row],[patient_id]])</f>
        <v>45682</v>
      </c>
      <c r="L3047" s="1">
        <f>TableRefills3[[#This Row],[refill_date]]+TableRefills3[[#This Row],[quantity_days]]</f>
        <v>45745</v>
      </c>
    </row>
    <row r="3048" spans="1:12" x14ac:dyDescent="0.25">
      <c r="A3048" t="s">
        <v>682</v>
      </c>
      <c r="B3048" t="s">
        <v>4774</v>
      </c>
      <c r="C3048" s="1">
        <v>45748</v>
      </c>
      <c r="D3048" s="9">
        <f t="shared" si="94"/>
        <v>3</v>
      </c>
      <c r="E3048">
        <v>30</v>
      </c>
      <c r="F3048" s="1">
        <f t="shared" si="95"/>
        <v>45715</v>
      </c>
      <c r="G3048" s="1">
        <f>IF(TableRefills3[[#This Row],[prev_refill_days]]="","",TableRefills3[[#This Row],[prev_refill_days]]+TableRefills3[[#This Row],[quantity_days]])</f>
        <v>45745</v>
      </c>
      <c r="H3048">
        <f>IF(TableRefills3[[#This Row],[prev_refill_end]]="","",TableRefills3[[#This Row],[refill_date]]-TableRefills3[[#This Row],[prev_refill_end]])</f>
        <v>3</v>
      </c>
      <c r="I3048">
        <f>IF(TableRefills3[[#This Row],[gap_days]]="",0,IF(TableRefills3[[#This Row],[gap_days]]&gt;30,1,0))</f>
        <v>0</v>
      </c>
      <c r="J3048">
        <f>_xlfn.MAXIFS(TableRefills3[discountinuation_flag], TableRefills3[patient_id], A3048)</f>
        <v>0</v>
      </c>
      <c r="K3048" s="1">
        <f>_xlfn.MINIFS(C:C,A:A,TableRefills3[[#This Row],[patient_id]])</f>
        <v>45682</v>
      </c>
      <c r="L3048" s="1">
        <f>TableRefills3[[#This Row],[refill_date]]+TableRefills3[[#This Row],[quantity_days]]</f>
        <v>45778</v>
      </c>
    </row>
    <row r="3049" spans="1:12" x14ac:dyDescent="0.25">
      <c r="A3049" t="s">
        <v>682</v>
      </c>
      <c r="B3049" t="s">
        <v>4774</v>
      </c>
      <c r="C3049" s="1">
        <v>45779</v>
      </c>
      <c r="D3049" s="9">
        <f t="shared" si="94"/>
        <v>4</v>
      </c>
      <c r="E3049">
        <v>30</v>
      </c>
      <c r="F3049" s="1">
        <f t="shared" si="95"/>
        <v>45748</v>
      </c>
      <c r="G3049" s="1">
        <f>IF(TableRefills3[[#This Row],[prev_refill_days]]="","",TableRefills3[[#This Row],[prev_refill_days]]+TableRefills3[[#This Row],[quantity_days]])</f>
        <v>45778</v>
      </c>
      <c r="H3049">
        <f>IF(TableRefills3[[#This Row],[prev_refill_end]]="","",TableRefills3[[#This Row],[refill_date]]-TableRefills3[[#This Row],[prev_refill_end]])</f>
        <v>1</v>
      </c>
      <c r="I3049">
        <f>IF(TableRefills3[[#This Row],[gap_days]]="",0,IF(TableRefills3[[#This Row],[gap_days]]&gt;30,1,0))</f>
        <v>0</v>
      </c>
      <c r="J3049">
        <f>_xlfn.MAXIFS(TableRefills3[discountinuation_flag], TableRefills3[patient_id], A3049)</f>
        <v>0</v>
      </c>
      <c r="K3049" s="1">
        <f>_xlfn.MINIFS(C:C,A:A,TableRefills3[[#This Row],[patient_id]])</f>
        <v>45682</v>
      </c>
      <c r="L3049" s="1">
        <f>TableRefills3[[#This Row],[refill_date]]+TableRefills3[[#This Row],[quantity_days]]</f>
        <v>45809</v>
      </c>
    </row>
    <row r="3050" spans="1:12" x14ac:dyDescent="0.25">
      <c r="A3050" t="s">
        <v>682</v>
      </c>
      <c r="B3050" t="s">
        <v>4774</v>
      </c>
      <c r="C3050" s="1">
        <v>45811</v>
      </c>
      <c r="D3050" s="9">
        <f t="shared" si="94"/>
        <v>5</v>
      </c>
      <c r="E3050">
        <v>30</v>
      </c>
      <c r="F3050" s="1">
        <f t="shared" si="95"/>
        <v>45779</v>
      </c>
      <c r="G3050" s="1">
        <f>IF(TableRefills3[[#This Row],[prev_refill_days]]="","",TableRefills3[[#This Row],[prev_refill_days]]+TableRefills3[[#This Row],[quantity_days]])</f>
        <v>45809</v>
      </c>
      <c r="H3050">
        <f>IF(TableRefills3[[#This Row],[prev_refill_end]]="","",TableRefills3[[#This Row],[refill_date]]-TableRefills3[[#This Row],[prev_refill_end]])</f>
        <v>2</v>
      </c>
      <c r="I3050">
        <f>IF(TableRefills3[[#This Row],[gap_days]]="",0,IF(TableRefills3[[#This Row],[gap_days]]&gt;30,1,0))</f>
        <v>0</v>
      </c>
      <c r="J3050">
        <f>_xlfn.MAXIFS(TableRefills3[discountinuation_flag], TableRefills3[patient_id], A3050)</f>
        <v>0</v>
      </c>
      <c r="K3050" s="1">
        <f>_xlfn.MINIFS(C:C,A:A,TableRefills3[[#This Row],[patient_id]])</f>
        <v>45682</v>
      </c>
      <c r="L3050" s="1">
        <f>TableRefills3[[#This Row],[refill_date]]+TableRefills3[[#This Row],[quantity_days]]</f>
        <v>45841</v>
      </c>
    </row>
    <row r="3051" spans="1:12" x14ac:dyDescent="0.25">
      <c r="A3051" t="s">
        <v>682</v>
      </c>
      <c r="B3051" t="s">
        <v>4774</v>
      </c>
      <c r="C3051" s="1">
        <v>45838</v>
      </c>
      <c r="D3051" s="9">
        <f t="shared" si="94"/>
        <v>6</v>
      </c>
      <c r="E3051">
        <v>30</v>
      </c>
      <c r="F3051" s="1">
        <f t="shared" si="95"/>
        <v>45811</v>
      </c>
      <c r="G3051" s="1">
        <f>IF(TableRefills3[[#This Row],[prev_refill_days]]="","",TableRefills3[[#This Row],[prev_refill_days]]+TableRefills3[[#This Row],[quantity_days]])</f>
        <v>45841</v>
      </c>
      <c r="H3051">
        <f>IF(TableRefills3[[#This Row],[prev_refill_end]]="","",TableRefills3[[#This Row],[refill_date]]-TableRefills3[[#This Row],[prev_refill_end]])</f>
        <v>-3</v>
      </c>
      <c r="I3051">
        <f>IF(TableRefills3[[#This Row],[gap_days]]="",0,IF(TableRefills3[[#This Row],[gap_days]]&gt;30,1,0))</f>
        <v>0</v>
      </c>
      <c r="J3051">
        <f>_xlfn.MAXIFS(TableRefills3[discountinuation_flag], TableRefills3[patient_id], A3051)</f>
        <v>0</v>
      </c>
      <c r="K3051" s="1">
        <f>_xlfn.MINIFS(C:C,A:A,TableRefills3[[#This Row],[patient_id]])</f>
        <v>45682</v>
      </c>
      <c r="L3051" s="1">
        <f>TableRefills3[[#This Row],[refill_date]]+TableRefills3[[#This Row],[quantity_days]]</f>
        <v>45868</v>
      </c>
    </row>
    <row r="3052" spans="1:12" x14ac:dyDescent="0.25">
      <c r="A3052" t="s">
        <v>683</v>
      </c>
      <c r="B3052" t="s">
        <v>4781</v>
      </c>
      <c r="C3052" s="1">
        <v>45779</v>
      </c>
      <c r="D3052" s="9">
        <f t="shared" si="94"/>
        <v>1</v>
      </c>
      <c r="E3052">
        <v>30</v>
      </c>
      <c r="F3052" s="1" t="str">
        <f t="shared" si="95"/>
        <v/>
      </c>
      <c r="G3052" s="1" t="str">
        <f>IF(TableRefills3[[#This Row],[prev_refill_days]]="","",TableRefills3[[#This Row],[prev_refill_days]]+TableRefills3[[#This Row],[quantity_days]])</f>
        <v/>
      </c>
      <c r="H3052" t="str">
        <f>IF(TableRefills3[[#This Row],[prev_refill_end]]="","",TableRefills3[[#This Row],[refill_date]]-TableRefills3[[#This Row],[prev_refill_end]])</f>
        <v/>
      </c>
      <c r="I3052">
        <f>IF(TableRefills3[[#This Row],[gap_days]]="",0,IF(TableRefills3[[#This Row],[gap_days]]&gt;30,1,0))</f>
        <v>0</v>
      </c>
      <c r="J3052">
        <f>_xlfn.MAXIFS(TableRefills3[discountinuation_flag], TableRefills3[patient_id], A3052)</f>
        <v>0</v>
      </c>
      <c r="K3052" s="1">
        <f>_xlfn.MINIFS(C:C,A:A,TableRefills3[[#This Row],[patient_id]])</f>
        <v>45779</v>
      </c>
      <c r="L3052" s="1">
        <f>TableRefills3[[#This Row],[refill_date]]+TableRefills3[[#This Row],[quantity_days]]</f>
        <v>45809</v>
      </c>
    </row>
    <row r="3053" spans="1:12" x14ac:dyDescent="0.25">
      <c r="A3053" t="s">
        <v>683</v>
      </c>
      <c r="B3053" t="s">
        <v>4781</v>
      </c>
      <c r="C3053" s="1">
        <v>45806</v>
      </c>
      <c r="D3053" s="9">
        <f t="shared" si="94"/>
        <v>2</v>
      </c>
      <c r="E3053">
        <v>30</v>
      </c>
      <c r="F3053" s="1">
        <f t="shared" si="95"/>
        <v>45779</v>
      </c>
      <c r="G3053" s="1">
        <f>IF(TableRefills3[[#This Row],[prev_refill_days]]="","",TableRefills3[[#This Row],[prev_refill_days]]+TableRefills3[[#This Row],[quantity_days]])</f>
        <v>45809</v>
      </c>
      <c r="H3053">
        <f>IF(TableRefills3[[#This Row],[prev_refill_end]]="","",TableRefills3[[#This Row],[refill_date]]-TableRefills3[[#This Row],[prev_refill_end]])</f>
        <v>-3</v>
      </c>
      <c r="I3053">
        <f>IF(TableRefills3[[#This Row],[gap_days]]="",0,IF(TableRefills3[[#This Row],[gap_days]]&gt;30,1,0))</f>
        <v>0</v>
      </c>
      <c r="J3053">
        <f>_xlfn.MAXIFS(TableRefills3[discountinuation_flag], TableRefills3[patient_id], A3053)</f>
        <v>0</v>
      </c>
      <c r="K3053" s="1">
        <f>_xlfn.MINIFS(C:C,A:A,TableRefills3[[#This Row],[patient_id]])</f>
        <v>45779</v>
      </c>
      <c r="L3053" s="1">
        <f>TableRefills3[[#This Row],[refill_date]]+TableRefills3[[#This Row],[quantity_days]]</f>
        <v>45836</v>
      </c>
    </row>
    <row r="3054" spans="1:12" x14ac:dyDescent="0.25">
      <c r="A3054" t="s">
        <v>683</v>
      </c>
      <c r="B3054" t="s">
        <v>4781</v>
      </c>
      <c r="C3054" s="1">
        <v>45835</v>
      </c>
      <c r="D3054" s="9">
        <f t="shared" si="94"/>
        <v>3</v>
      </c>
      <c r="E3054">
        <v>30</v>
      </c>
      <c r="F3054" s="1">
        <f t="shared" si="95"/>
        <v>45806</v>
      </c>
      <c r="G3054" s="1">
        <f>IF(TableRefills3[[#This Row],[prev_refill_days]]="","",TableRefills3[[#This Row],[prev_refill_days]]+TableRefills3[[#This Row],[quantity_days]])</f>
        <v>45836</v>
      </c>
      <c r="H3054">
        <f>IF(TableRefills3[[#This Row],[prev_refill_end]]="","",TableRefills3[[#This Row],[refill_date]]-TableRefills3[[#This Row],[prev_refill_end]])</f>
        <v>-1</v>
      </c>
      <c r="I3054">
        <f>IF(TableRefills3[[#This Row],[gap_days]]="",0,IF(TableRefills3[[#This Row],[gap_days]]&gt;30,1,0))</f>
        <v>0</v>
      </c>
      <c r="J3054">
        <f>_xlfn.MAXIFS(TableRefills3[discountinuation_flag], TableRefills3[patient_id], A3054)</f>
        <v>0</v>
      </c>
      <c r="K3054" s="1">
        <f>_xlfn.MINIFS(C:C,A:A,TableRefills3[[#This Row],[patient_id]])</f>
        <v>45779</v>
      </c>
      <c r="L3054" s="1">
        <f>TableRefills3[[#This Row],[refill_date]]+TableRefills3[[#This Row],[quantity_days]]</f>
        <v>45865</v>
      </c>
    </row>
    <row r="3055" spans="1:12" x14ac:dyDescent="0.25">
      <c r="A3055" t="s">
        <v>683</v>
      </c>
      <c r="B3055" t="s">
        <v>4781</v>
      </c>
      <c r="C3055" s="1">
        <v>45865</v>
      </c>
      <c r="D3055" s="9">
        <f t="shared" si="94"/>
        <v>4</v>
      </c>
      <c r="E3055">
        <v>30</v>
      </c>
      <c r="F3055" s="1">
        <f t="shared" si="95"/>
        <v>45835</v>
      </c>
      <c r="G3055" s="1">
        <f>IF(TableRefills3[[#This Row],[prev_refill_days]]="","",TableRefills3[[#This Row],[prev_refill_days]]+TableRefills3[[#This Row],[quantity_days]])</f>
        <v>45865</v>
      </c>
      <c r="H3055">
        <f>IF(TableRefills3[[#This Row],[prev_refill_end]]="","",TableRefills3[[#This Row],[refill_date]]-TableRefills3[[#This Row],[prev_refill_end]])</f>
        <v>0</v>
      </c>
      <c r="I3055">
        <f>IF(TableRefills3[[#This Row],[gap_days]]="",0,IF(TableRefills3[[#This Row],[gap_days]]&gt;30,1,0))</f>
        <v>0</v>
      </c>
      <c r="J3055">
        <f>_xlfn.MAXIFS(TableRefills3[discountinuation_flag], TableRefills3[patient_id], A3055)</f>
        <v>0</v>
      </c>
      <c r="K3055" s="1">
        <f>_xlfn.MINIFS(C:C,A:A,TableRefills3[[#This Row],[patient_id]])</f>
        <v>45779</v>
      </c>
      <c r="L3055" s="1">
        <f>TableRefills3[[#This Row],[refill_date]]+TableRefills3[[#This Row],[quantity_days]]</f>
        <v>45895</v>
      </c>
    </row>
    <row r="3056" spans="1:12" x14ac:dyDescent="0.25">
      <c r="A3056" t="s">
        <v>684</v>
      </c>
      <c r="B3056" t="s">
        <v>4786</v>
      </c>
      <c r="C3056" s="1">
        <v>45671</v>
      </c>
      <c r="D3056" s="9">
        <f t="shared" si="94"/>
        <v>1</v>
      </c>
      <c r="E3056">
        <v>28</v>
      </c>
      <c r="F3056" s="1" t="str">
        <f t="shared" si="95"/>
        <v/>
      </c>
      <c r="G3056" s="1" t="str">
        <f>IF(TableRefills3[[#This Row],[prev_refill_days]]="","",TableRefills3[[#This Row],[prev_refill_days]]+TableRefills3[[#This Row],[quantity_days]])</f>
        <v/>
      </c>
      <c r="H3056" t="str">
        <f>IF(TableRefills3[[#This Row],[prev_refill_end]]="","",TableRefills3[[#This Row],[refill_date]]-TableRefills3[[#This Row],[prev_refill_end]])</f>
        <v/>
      </c>
      <c r="I3056">
        <f>IF(TableRefills3[[#This Row],[gap_days]]="",0,IF(TableRefills3[[#This Row],[gap_days]]&gt;30,1,0))</f>
        <v>0</v>
      </c>
      <c r="J3056">
        <f>_xlfn.MAXIFS(TableRefills3[discountinuation_flag], TableRefills3[patient_id], A3056)</f>
        <v>0</v>
      </c>
      <c r="K3056" s="1">
        <f>_xlfn.MINIFS(C:C,A:A,TableRefills3[[#This Row],[patient_id]])</f>
        <v>45671</v>
      </c>
      <c r="L3056" s="1">
        <f>TableRefills3[[#This Row],[refill_date]]+TableRefills3[[#This Row],[quantity_days]]</f>
        <v>45699</v>
      </c>
    </row>
    <row r="3057" spans="1:12" x14ac:dyDescent="0.25">
      <c r="A3057" t="s">
        <v>684</v>
      </c>
      <c r="B3057" t="s">
        <v>4786</v>
      </c>
      <c r="C3057" s="1">
        <v>45698</v>
      </c>
      <c r="D3057" s="9">
        <f t="shared" si="94"/>
        <v>2</v>
      </c>
      <c r="E3057">
        <v>28</v>
      </c>
      <c r="F3057" s="1">
        <f t="shared" si="95"/>
        <v>45671</v>
      </c>
      <c r="G3057" s="1">
        <f>IF(TableRefills3[[#This Row],[prev_refill_days]]="","",TableRefills3[[#This Row],[prev_refill_days]]+TableRefills3[[#This Row],[quantity_days]])</f>
        <v>45699</v>
      </c>
      <c r="H3057">
        <f>IF(TableRefills3[[#This Row],[prev_refill_end]]="","",TableRefills3[[#This Row],[refill_date]]-TableRefills3[[#This Row],[prev_refill_end]])</f>
        <v>-1</v>
      </c>
      <c r="I3057">
        <f>IF(TableRefills3[[#This Row],[gap_days]]="",0,IF(TableRefills3[[#This Row],[gap_days]]&gt;30,1,0))</f>
        <v>0</v>
      </c>
      <c r="J3057">
        <f>_xlfn.MAXIFS(TableRefills3[discountinuation_flag], TableRefills3[patient_id], A3057)</f>
        <v>0</v>
      </c>
      <c r="K3057" s="1">
        <f>_xlfn.MINIFS(C:C,A:A,TableRefills3[[#This Row],[patient_id]])</f>
        <v>45671</v>
      </c>
      <c r="L3057" s="1">
        <f>TableRefills3[[#This Row],[refill_date]]+TableRefills3[[#This Row],[quantity_days]]</f>
        <v>45726</v>
      </c>
    </row>
    <row r="3058" spans="1:12" x14ac:dyDescent="0.25">
      <c r="A3058" t="s">
        <v>684</v>
      </c>
      <c r="B3058" t="s">
        <v>4786</v>
      </c>
      <c r="C3058" s="1">
        <v>45725</v>
      </c>
      <c r="D3058" s="9">
        <f t="shared" si="94"/>
        <v>3</v>
      </c>
      <c r="E3058">
        <v>28</v>
      </c>
      <c r="F3058" s="1">
        <f t="shared" si="95"/>
        <v>45698</v>
      </c>
      <c r="G3058" s="1">
        <f>IF(TableRefills3[[#This Row],[prev_refill_days]]="","",TableRefills3[[#This Row],[prev_refill_days]]+TableRefills3[[#This Row],[quantity_days]])</f>
        <v>45726</v>
      </c>
      <c r="H3058">
        <f>IF(TableRefills3[[#This Row],[prev_refill_end]]="","",TableRefills3[[#This Row],[refill_date]]-TableRefills3[[#This Row],[prev_refill_end]])</f>
        <v>-1</v>
      </c>
      <c r="I3058">
        <f>IF(TableRefills3[[#This Row],[gap_days]]="",0,IF(TableRefills3[[#This Row],[gap_days]]&gt;30,1,0))</f>
        <v>0</v>
      </c>
      <c r="J3058">
        <f>_xlfn.MAXIFS(TableRefills3[discountinuation_flag], TableRefills3[patient_id], A3058)</f>
        <v>0</v>
      </c>
      <c r="K3058" s="1">
        <f>_xlfn.MINIFS(C:C,A:A,TableRefills3[[#This Row],[patient_id]])</f>
        <v>45671</v>
      </c>
      <c r="L3058" s="1">
        <f>TableRefills3[[#This Row],[refill_date]]+TableRefills3[[#This Row],[quantity_days]]</f>
        <v>45753</v>
      </c>
    </row>
    <row r="3059" spans="1:12" x14ac:dyDescent="0.25">
      <c r="A3059" t="s">
        <v>684</v>
      </c>
      <c r="B3059" t="s">
        <v>4786</v>
      </c>
      <c r="C3059" s="1">
        <v>45755</v>
      </c>
      <c r="D3059" s="9">
        <f t="shared" si="94"/>
        <v>4</v>
      </c>
      <c r="E3059">
        <v>28</v>
      </c>
      <c r="F3059" s="1">
        <f t="shared" si="95"/>
        <v>45725</v>
      </c>
      <c r="G3059" s="1">
        <f>IF(TableRefills3[[#This Row],[prev_refill_days]]="","",TableRefills3[[#This Row],[prev_refill_days]]+TableRefills3[[#This Row],[quantity_days]])</f>
        <v>45753</v>
      </c>
      <c r="H3059">
        <f>IF(TableRefills3[[#This Row],[prev_refill_end]]="","",TableRefills3[[#This Row],[refill_date]]-TableRefills3[[#This Row],[prev_refill_end]])</f>
        <v>2</v>
      </c>
      <c r="I3059">
        <f>IF(TableRefills3[[#This Row],[gap_days]]="",0,IF(TableRefills3[[#This Row],[gap_days]]&gt;30,1,0))</f>
        <v>0</v>
      </c>
      <c r="J3059">
        <f>_xlfn.MAXIFS(TableRefills3[discountinuation_flag], TableRefills3[patient_id], A3059)</f>
        <v>0</v>
      </c>
      <c r="K3059" s="1">
        <f>_xlfn.MINIFS(C:C,A:A,TableRefills3[[#This Row],[patient_id]])</f>
        <v>45671</v>
      </c>
      <c r="L3059" s="1">
        <f>TableRefills3[[#This Row],[refill_date]]+TableRefills3[[#This Row],[quantity_days]]</f>
        <v>45783</v>
      </c>
    </row>
    <row r="3060" spans="1:12" x14ac:dyDescent="0.25">
      <c r="A3060" t="s">
        <v>684</v>
      </c>
      <c r="B3060" t="s">
        <v>4786</v>
      </c>
      <c r="C3060" s="1">
        <v>45782</v>
      </c>
      <c r="D3060" s="9">
        <f t="shared" si="94"/>
        <v>5</v>
      </c>
      <c r="E3060">
        <v>28</v>
      </c>
      <c r="F3060" s="1">
        <f t="shared" si="95"/>
        <v>45755</v>
      </c>
      <c r="G3060" s="1">
        <f>IF(TableRefills3[[#This Row],[prev_refill_days]]="","",TableRefills3[[#This Row],[prev_refill_days]]+TableRefills3[[#This Row],[quantity_days]])</f>
        <v>45783</v>
      </c>
      <c r="H3060">
        <f>IF(TableRefills3[[#This Row],[prev_refill_end]]="","",TableRefills3[[#This Row],[refill_date]]-TableRefills3[[#This Row],[prev_refill_end]])</f>
        <v>-1</v>
      </c>
      <c r="I3060">
        <f>IF(TableRefills3[[#This Row],[gap_days]]="",0,IF(TableRefills3[[#This Row],[gap_days]]&gt;30,1,0))</f>
        <v>0</v>
      </c>
      <c r="J3060">
        <f>_xlfn.MAXIFS(TableRefills3[discountinuation_flag], TableRefills3[patient_id], A3060)</f>
        <v>0</v>
      </c>
      <c r="K3060" s="1">
        <f>_xlfn.MINIFS(C:C,A:A,TableRefills3[[#This Row],[patient_id]])</f>
        <v>45671</v>
      </c>
      <c r="L3060" s="1">
        <f>TableRefills3[[#This Row],[refill_date]]+TableRefills3[[#This Row],[quantity_days]]</f>
        <v>45810</v>
      </c>
    </row>
    <row r="3061" spans="1:12" x14ac:dyDescent="0.25">
      <c r="A3061" t="s">
        <v>684</v>
      </c>
      <c r="B3061" t="s">
        <v>4786</v>
      </c>
      <c r="C3061" s="1">
        <v>45809</v>
      </c>
      <c r="D3061" s="9">
        <f t="shared" si="94"/>
        <v>6</v>
      </c>
      <c r="E3061">
        <v>28</v>
      </c>
      <c r="F3061" s="1">
        <f t="shared" si="95"/>
        <v>45782</v>
      </c>
      <c r="G3061" s="1">
        <f>IF(TableRefills3[[#This Row],[prev_refill_days]]="","",TableRefills3[[#This Row],[prev_refill_days]]+TableRefills3[[#This Row],[quantity_days]])</f>
        <v>45810</v>
      </c>
      <c r="H3061">
        <f>IF(TableRefills3[[#This Row],[prev_refill_end]]="","",TableRefills3[[#This Row],[refill_date]]-TableRefills3[[#This Row],[prev_refill_end]])</f>
        <v>-1</v>
      </c>
      <c r="I3061">
        <f>IF(TableRefills3[[#This Row],[gap_days]]="",0,IF(TableRefills3[[#This Row],[gap_days]]&gt;30,1,0))</f>
        <v>0</v>
      </c>
      <c r="J3061">
        <f>_xlfn.MAXIFS(TableRefills3[discountinuation_flag], TableRefills3[patient_id], A3061)</f>
        <v>0</v>
      </c>
      <c r="K3061" s="1">
        <f>_xlfn.MINIFS(C:C,A:A,TableRefills3[[#This Row],[patient_id]])</f>
        <v>45671</v>
      </c>
      <c r="L3061" s="1">
        <f>TableRefills3[[#This Row],[refill_date]]+TableRefills3[[#This Row],[quantity_days]]</f>
        <v>45837</v>
      </c>
    </row>
    <row r="3062" spans="1:12" x14ac:dyDescent="0.25">
      <c r="A3062" t="s">
        <v>685</v>
      </c>
      <c r="B3062" t="s">
        <v>4793</v>
      </c>
      <c r="C3062" s="1">
        <v>45759</v>
      </c>
      <c r="D3062" s="9">
        <f t="shared" si="94"/>
        <v>1</v>
      </c>
      <c r="E3062">
        <v>21</v>
      </c>
      <c r="F3062" s="1" t="str">
        <f t="shared" si="95"/>
        <v/>
      </c>
      <c r="G3062" s="1" t="str">
        <f>IF(TableRefills3[[#This Row],[prev_refill_days]]="","",TableRefills3[[#This Row],[prev_refill_days]]+TableRefills3[[#This Row],[quantity_days]])</f>
        <v/>
      </c>
      <c r="H3062" t="str">
        <f>IF(TableRefills3[[#This Row],[prev_refill_end]]="","",TableRefills3[[#This Row],[refill_date]]-TableRefills3[[#This Row],[prev_refill_end]])</f>
        <v/>
      </c>
      <c r="I3062">
        <f>IF(TableRefills3[[#This Row],[gap_days]]="",0,IF(TableRefills3[[#This Row],[gap_days]]&gt;30,1,0))</f>
        <v>0</v>
      </c>
      <c r="J3062">
        <f>_xlfn.MAXIFS(TableRefills3[discountinuation_flag], TableRefills3[patient_id], A3062)</f>
        <v>0</v>
      </c>
      <c r="K3062" s="1">
        <f>_xlfn.MINIFS(C:C,A:A,TableRefills3[[#This Row],[patient_id]])</f>
        <v>45759</v>
      </c>
      <c r="L3062" s="1">
        <f>TableRefills3[[#This Row],[refill_date]]+TableRefills3[[#This Row],[quantity_days]]</f>
        <v>45780</v>
      </c>
    </row>
    <row r="3063" spans="1:12" x14ac:dyDescent="0.25">
      <c r="A3063" t="s">
        <v>685</v>
      </c>
      <c r="B3063" t="s">
        <v>4793</v>
      </c>
      <c r="C3063" s="1">
        <v>45778</v>
      </c>
      <c r="D3063" s="9">
        <f t="shared" si="94"/>
        <v>2</v>
      </c>
      <c r="E3063">
        <v>21</v>
      </c>
      <c r="F3063" s="1">
        <f t="shared" si="95"/>
        <v>45759</v>
      </c>
      <c r="G3063" s="1">
        <f>IF(TableRefills3[[#This Row],[prev_refill_days]]="","",TableRefills3[[#This Row],[prev_refill_days]]+TableRefills3[[#This Row],[quantity_days]])</f>
        <v>45780</v>
      </c>
      <c r="H3063">
        <f>IF(TableRefills3[[#This Row],[prev_refill_end]]="","",TableRefills3[[#This Row],[refill_date]]-TableRefills3[[#This Row],[prev_refill_end]])</f>
        <v>-2</v>
      </c>
      <c r="I3063">
        <f>IF(TableRefills3[[#This Row],[gap_days]]="",0,IF(TableRefills3[[#This Row],[gap_days]]&gt;30,1,0))</f>
        <v>0</v>
      </c>
      <c r="J3063">
        <f>_xlfn.MAXIFS(TableRefills3[discountinuation_flag], TableRefills3[patient_id], A3063)</f>
        <v>0</v>
      </c>
      <c r="K3063" s="1">
        <f>_xlfn.MINIFS(C:C,A:A,TableRefills3[[#This Row],[patient_id]])</f>
        <v>45759</v>
      </c>
      <c r="L3063" s="1">
        <f>TableRefills3[[#This Row],[refill_date]]+TableRefills3[[#This Row],[quantity_days]]</f>
        <v>45799</v>
      </c>
    </row>
    <row r="3064" spans="1:12" x14ac:dyDescent="0.25">
      <c r="A3064" t="s">
        <v>685</v>
      </c>
      <c r="B3064" t="s">
        <v>4793</v>
      </c>
      <c r="C3064" s="1">
        <v>45800</v>
      </c>
      <c r="D3064" s="9">
        <f t="shared" si="94"/>
        <v>3</v>
      </c>
      <c r="E3064">
        <v>21</v>
      </c>
      <c r="F3064" s="1">
        <f t="shared" si="95"/>
        <v>45778</v>
      </c>
      <c r="G3064" s="1">
        <f>IF(TableRefills3[[#This Row],[prev_refill_days]]="","",TableRefills3[[#This Row],[prev_refill_days]]+TableRefills3[[#This Row],[quantity_days]])</f>
        <v>45799</v>
      </c>
      <c r="H3064">
        <f>IF(TableRefills3[[#This Row],[prev_refill_end]]="","",TableRefills3[[#This Row],[refill_date]]-TableRefills3[[#This Row],[prev_refill_end]])</f>
        <v>1</v>
      </c>
      <c r="I3064">
        <f>IF(TableRefills3[[#This Row],[gap_days]]="",0,IF(TableRefills3[[#This Row],[gap_days]]&gt;30,1,0))</f>
        <v>0</v>
      </c>
      <c r="J3064">
        <f>_xlfn.MAXIFS(TableRefills3[discountinuation_flag], TableRefills3[patient_id], A3064)</f>
        <v>0</v>
      </c>
      <c r="K3064" s="1">
        <f>_xlfn.MINIFS(C:C,A:A,TableRefills3[[#This Row],[patient_id]])</f>
        <v>45759</v>
      </c>
      <c r="L3064" s="1">
        <f>TableRefills3[[#This Row],[refill_date]]+TableRefills3[[#This Row],[quantity_days]]</f>
        <v>45821</v>
      </c>
    </row>
    <row r="3065" spans="1:12" x14ac:dyDescent="0.25">
      <c r="A3065" t="s">
        <v>685</v>
      </c>
      <c r="B3065" t="s">
        <v>4793</v>
      </c>
      <c r="C3065" s="1">
        <v>45819</v>
      </c>
      <c r="D3065" s="9">
        <f t="shared" si="94"/>
        <v>4</v>
      </c>
      <c r="E3065">
        <v>21</v>
      </c>
      <c r="F3065" s="1">
        <f t="shared" si="95"/>
        <v>45800</v>
      </c>
      <c r="G3065" s="1">
        <f>IF(TableRefills3[[#This Row],[prev_refill_days]]="","",TableRefills3[[#This Row],[prev_refill_days]]+TableRefills3[[#This Row],[quantity_days]])</f>
        <v>45821</v>
      </c>
      <c r="H3065">
        <f>IF(TableRefills3[[#This Row],[prev_refill_end]]="","",TableRefills3[[#This Row],[refill_date]]-TableRefills3[[#This Row],[prev_refill_end]])</f>
        <v>-2</v>
      </c>
      <c r="I3065">
        <f>IF(TableRefills3[[#This Row],[gap_days]]="",0,IF(TableRefills3[[#This Row],[gap_days]]&gt;30,1,0))</f>
        <v>0</v>
      </c>
      <c r="J3065">
        <f>_xlfn.MAXIFS(TableRefills3[discountinuation_flag], TableRefills3[patient_id], A3065)</f>
        <v>0</v>
      </c>
      <c r="K3065" s="1">
        <f>_xlfn.MINIFS(C:C,A:A,TableRefills3[[#This Row],[patient_id]])</f>
        <v>45759</v>
      </c>
      <c r="L3065" s="1">
        <f>TableRefills3[[#This Row],[refill_date]]+TableRefills3[[#This Row],[quantity_days]]</f>
        <v>45840</v>
      </c>
    </row>
    <row r="3066" spans="1:12" x14ac:dyDescent="0.25">
      <c r="A3066" t="s">
        <v>686</v>
      </c>
      <c r="B3066" t="s">
        <v>4798</v>
      </c>
      <c r="C3066" s="1">
        <v>45679</v>
      </c>
      <c r="D3066" s="9">
        <f t="shared" si="94"/>
        <v>1</v>
      </c>
      <c r="E3066">
        <v>21</v>
      </c>
      <c r="F3066" s="1" t="str">
        <f t="shared" si="95"/>
        <v/>
      </c>
      <c r="G3066" s="1" t="str">
        <f>IF(TableRefills3[[#This Row],[prev_refill_days]]="","",TableRefills3[[#This Row],[prev_refill_days]]+TableRefills3[[#This Row],[quantity_days]])</f>
        <v/>
      </c>
      <c r="H3066" t="str">
        <f>IF(TableRefills3[[#This Row],[prev_refill_end]]="","",TableRefills3[[#This Row],[refill_date]]-TableRefills3[[#This Row],[prev_refill_end]])</f>
        <v/>
      </c>
      <c r="I3066">
        <f>IF(TableRefills3[[#This Row],[gap_days]]="",0,IF(TableRefills3[[#This Row],[gap_days]]&gt;30,1,0))</f>
        <v>0</v>
      </c>
      <c r="J3066">
        <f>_xlfn.MAXIFS(TableRefills3[discountinuation_flag], TableRefills3[patient_id], A3066)</f>
        <v>0</v>
      </c>
      <c r="K3066" s="1">
        <f>_xlfn.MINIFS(C:C,A:A,TableRefills3[[#This Row],[patient_id]])</f>
        <v>45679</v>
      </c>
      <c r="L3066" s="1">
        <f>TableRefills3[[#This Row],[refill_date]]+TableRefills3[[#This Row],[quantity_days]]</f>
        <v>45700</v>
      </c>
    </row>
    <row r="3067" spans="1:12" x14ac:dyDescent="0.25">
      <c r="A3067" t="s">
        <v>686</v>
      </c>
      <c r="B3067" t="s">
        <v>4798</v>
      </c>
      <c r="C3067" s="1">
        <v>45703</v>
      </c>
      <c r="D3067" s="9">
        <f t="shared" si="94"/>
        <v>2</v>
      </c>
      <c r="E3067">
        <v>21</v>
      </c>
      <c r="F3067" s="1">
        <f t="shared" si="95"/>
        <v>45679</v>
      </c>
      <c r="G3067" s="1">
        <f>IF(TableRefills3[[#This Row],[prev_refill_days]]="","",TableRefills3[[#This Row],[prev_refill_days]]+TableRefills3[[#This Row],[quantity_days]])</f>
        <v>45700</v>
      </c>
      <c r="H3067">
        <f>IF(TableRefills3[[#This Row],[prev_refill_end]]="","",TableRefills3[[#This Row],[refill_date]]-TableRefills3[[#This Row],[prev_refill_end]])</f>
        <v>3</v>
      </c>
      <c r="I3067">
        <f>IF(TableRefills3[[#This Row],[gap_days]]="",0,IF(TableRefills3[[#This Row],[gap_days]]&gt;30,1,0))</f>
        <v>0</v>
      </c>
      <c r="J3067">
        <f>_xlfn.MAXIFS(TableRefills3[discountinuation_flag], TableRefills3[patient_id], A3067)</f>
        <v>0</v>
      </c>
      <c r="K3067" s="1">
        <f>_xlfn.MINIFS(C:C,A:A,TableRefills3[[#This Row],[patient_id]])</f>
        <v>45679</v>
      </c>
      <c r="L3067" s="1">
        <f>TableRefills3[[#This Row],[refill_date]]+TableRefills3[[#This Row],[quantity_days]]</f>
        <v>45724</v>
      </c>
    </row>
    <row r="3068" spans="1:12" x14ac:dyDescent="0.25">
      <c r="A3068" t="s">
        <v>686</v>
      </c>
      <c r="B3068" t="s">
        <v>4798</v>
      </c>
      <c r="C3068" s="1">
        <v>45723</v>
      </c>
      <c r="D3068" s="9">
        <f t="shared" si="94"/>
        <v>3</v>
      </c>
      <c r="E3068">
        <v>21</v>
      </c>
      <c r="F3068" s="1">
        <f t="shared" si="95"/>
        <v>45703</v>
      </c>
      <c r="G3068" s="1">
        <f>IF(TableRefills3[[#This Row],[prev_refill_days]]="","",TableRefills3[[#This Row],[prev_refill_days]]+TableRefills3[[#This Row],[quantity_days]])</f>
        <v>45724</v>
      </c>
      <c r="H3068">
        <f>IF(TableRefills3[[#This Row],[prev_refill_end]]="","",TableRefills3[[#This Row],[refill_date]]-TableRefills3[[#This Row],[prev_refill_end]])</f>
        <v>-1</v>
      </c>
      <c r="I3068">
        <f>IF(TableRefills3[[#This Row],[gap_days]]="",0,IF(TableRefills3[[#This Row],[gap_days]]&gt;30,1,0))</f>
        <v>0</v>
      </c>
      <c r="J3068">
        <f>_xlfn.MAXIFS(TableRefills3[discountinuation_flag], TableRefills3[patient_id], A3068)</f>
        <v>0</v>
      </c>
      <c r="K3068" s="1">
        <f>_xlfn.MINIFS(C:C,A:A,TableRefills3[[#This Row],[patient_id]])</f>
        <v>45679</v>
      </c>
      <c r="L3068" s="1">
        <f>TableRefills3[[#This Row],[refill_date]]+TableRefills3[[#This Row],[quantity_days]]</f>
        <v>45744</v>
      </c>
    </row>
    <row r="3069" spans="1:12" x14ac:dyDescent="0.25">
      <c r="A3069" t="s">
        <v>686</v>
      </c>
      <c r="B3069" t="s">
        <v>4798</v>
      </c>
      <c r="C3069" s="1">
        <v>45746</v>
      </c>
      <c r="D3069" s="9">
        <f t="shared" si="94"/>
        <v>4</v>
      </c>
      <c r="E3069">
        <v>21</v>
      </c>
      <c r="F3069" s="1">
        <f t="shared" si="95"/>
        <v>45723</v>
      </c>
      <c r="G3069" s="1">
        <f>IF(TableRefills3[[#This Row],[prev_refill_days]]="","",TableRefills3[[#This Row],[prev_refill_days]]+TableRefills3[[#This Row],[quantity_days]])</f>
        <v>45744</v>
      </c>
      <c r="H3069">
        <f>IF(TableRefills3[[#This Row],[prev_refill_end]]="","",TableRefills3[[#This Row],[refill_date]]-TableRefills3[[#This Row],[prev_refill_end]])</f>
        <v>2</v>
      </c>
      <c r="I3069">
        <f>IF(TableRefills3[[#This Row],[gap_days]]="",0,IF(TableRefills3[[#This Row],[gap_days]]&gt;30,1,0))</f>
        <v>0</v>
      </c>
      <c r="J3069">
        <f>_xlfn.MAXIFS(TableRefills3[discountinuation_flag], TableRefills3[patient_id], A3069)</f>
        <v>0</v>
      </c>
      <c r="K3069" s="1">
        <f>_xlfn.MINIFS(C:C,A:A,TableRefills3[[#This Row],[patient_id]])</f>
        <v>45679</v>
      </c>
      <c r="L3069" s="1">
        <f>TableRefills3[[#This Row],[refill_date]]+TableRefills3[[#This Row],[quantity_days]]</f>
        <v>45767</v>
      </c>
    </row>
    <row r="3070" spans="1:12" x14ac:dyDescent="0.25">
      <c r="A3070" t="s">
        <v>686</v>
      </c>
      <c r="B3070" t="s">
        <v>4798</v>
      </c>
      <c r="C3070" s="1">
        <v>45768</v>
      </c>
      <c r="D3070" s="9">
        <f t="shared" si="94"/>
        <v>5</v>
      </c>
      <c r="E3070">
        <v>21</v>
      </c>
      <c r="F3070" s="1">
        <f t="shared" si="95"/>
        <v>45746</v>
      </c>
      <c r="G3070" s="1">
        <f>IF(TableRefills3[[#This Row],[prev_refill_days]]="","",TableRefills3[[#This Row],[prev_refill_days]]+TableRefills3[[#This Row],[quantity_days]])</f>
        <v>45767</v>
      </c>
      <c r="H3070">
        <f>IF(TableRefills3[[#This Row],[prev_refill_end]]="","",TableRefills3[[#This Row],[refill_date]]-TableRefills3[[#This Row],[prev_refill_end]])</f>
        <v>1</v>
      </c>
      <c r="I3070">
        <f>IF(TableRefills3[[#This Row],[gap_days]]="",0,IF(TableRefills3[[#This Row],[gap_days]]&gt;30,1,0))</f>
        <v>0</v>
      </c>
      <c r="J3070">
        <f>_xlfn.MAXIFS(TableRefills3[discountinuation_flag], TableRefills3[patient_id], A3070)</f>
        <v>0</v>
      </c>
      <c r="K3070" s="1">
        <f>_xlfn.MINIFS(C:C,A:A,TableRefills3[[#This Row],[patient_id]])</f>
        <v>45679</v>
      </c>
      <c r="L3070" s="1">
        <f>TableRefills3[[#This Row],[refill_date]]+TableRefills3[[#This Row],[quantity_days]]</f>
        <v>45789</v>
      </c>
    </row>
    <row r="3071" spans="1:12" x14ac:dyDescent="0.25">
      <c r="A3071" t="s">
        <v>686</v>
      </c>
      <c r="B3071" t="s">
        <v>4798</v>
      </c>
      <c r="C3071" s="1">
        <v>45788</v>
      </c>
      <c r="D3071" s="9">
        <f t="shared" si="94"/>
        <v>6</v>
      </c>
      <c r="E3071">
        <v>21</v>
      </c>
      <c r="F3071" s="1">
        <f t="shared" si="95"/>
        <v>45768</v>
      </c>
      <c r="G3071" s="1">
        <f>IF(TableRefills3[[#This Row],[prev_refill_days]]="","",TableRefills3[[#This Row],[prev_refill_days]]+TableRefills3[[#This Row],[quantity_days]])</f>
        <v>45789</v>
      </c>
      <c r="H3071">
        <f>IF(TableRefills3[[#This Row],[prev_refill_end]]="","",TableRefills3[[#This Row],[refill_date]]-TableRefills3[[#This Row],[prev_refill_end]])</f>
        <v>-1</v>
      </c>
      <c r="I3071">
        <f>IF(TableRefills3[[#This Row],[gap_days]]="",0,IF(TableRefills3[[#This Row],[gap_days]]&gt;30,1,0))</f>
        <v>0</v>
      </c>
      <c r="J3071">
        <f>_xlfn.MAXIFS(TableRefills3[discountinuation_flag], TableRefills3[patient_id], A3071)</f>
        <v>0</v>
      </c>
      <c r="K3071" s="1">
        <f>_xlfn.MINIFS(C:C,A:A,TableRefills3[[#This Row],[patient_id]])</f>
        <v>45679</v>
      </c>
      <c r="L3071" s="1">
        <f>TableRefills3[[#This Row],[refill_date]]+TableRefills3[[#This Row],[quantity_days]]</f>
        <v>45809</v>
      </c>
    </row>
    <row r="3072" spans="1:12" x14ac:dyDescent="0.25">
      <c r="A3072" t="s">
        <v>687</v>
      </c>
      <c r="B3072" t="s">
        <v>4805</v>
      </c>
      <c r="C3072" s="1">
        <v>45725</v>
      </c>
      <c r="D3072" s="9">
        <f t="shared" si="94"/>
        <v>1</v>
      </c>
      <c r="E3072">
        <v>21</v>
      </c>
      <c r="F3072" s="1" t="str">
        <f t="shared" si="95"/>
        <v/>
      </c>
      <c r="G3072" s="1" t="str">
        <f>IF(TableRefills3[[#This Row],[prev_refill_days]]="","",TableRefills3[[#This Row],[prev_refill_days]]+TableRefills3[[#This Row],[quantity_days]])</f>
        <v/>
      </c>
      <c r="H3072" t="str">
        <f>IF(TableRefills3[[#This Row],[prev_refill_end]]="","",TableRefills3[[#This Row],[refill_date]]-TableRefills3[[#This Row],[prev_refill_end]])</f>
        <v/>
      </c>
      <c r="I3072">
        <f>IF(TableRefills3[[#This Row],[gap_days]]="",0,IF(TableRefills3[[#This Row],[gap_days]]&gt;30,1,0))</f>
        <v>0</v>
      </c>
      <c r="J3072">
        <f>_xlfn.MAXIFS(TableRefills3[discountinuation_flag], TableRefills3[patient_id], A3072)</f>
        <v>0</v>
      </c>
      <c r="K3072" s="1">
        <f>_xlfn.MINIFS(C:C,A:A,TableRefills3[[#This Row],[patient_id]])</f>
        <v>45725</v>
      </c>
      <c r="L3072" s="1">
        <f>TableRefills3[[#This Row],[refill_date]]+TableRefills3[[#This Row],[quantity_days]]</f>
        <v>45746</v>
      </c>
    </row>
    <row r="3073" spans="1:12" x14ac:dyDescent="0.25">
      <c r="A3073" t="s">
        <v>687</v>
      </c>
      <c r="B3073" t="s">
        <v>4805</v>
      </c>
      <c r="C3073" s="1">
        <v>45745</v>
      </c>
      <c r="D3073" s="9">
        <f t="shared" si="94"/>
        <v>2</v>
      </c>
      <c r="E3073">
        <v>21</v>
      </c>
      <c r="F3073" s="1">
        <f t="shared" si="95"/>
        <v>45725</v>
      </c>
      <c r="G3073" s="1">
        <f>IF(TableRefills3[[#This Row],[prev_refill_days]]="","",TableRefills3[[#This Row],[prev_refill_days]]+TableRefills3[[#This Row],[quantity_days]])</f>
        <v>45746</v>
      </c>
      <c r="H3073">
        <f>IF(TableRefills3[[#This Row],[prev_refill_end]]="","",TableRefills3[[#This Row],[refill_date]]-TableRefills3[[#This Row],[prev_refill_end]])</f>
        <v>-1</v>
      </c>
      <c r="I3073">
        <f>IF(TableRefills3[[#This Row],[gap_days]]="",0,IF(TableRefills3[[#This Row],[gap_days]]&gt;30,1,0))</f>
        <v>0</v>
      </c>
      <c r="J3073">
        <f>_xlfn.MAXIFS(TableRefills3[discountinuation_flag], TableRefills3[patient_id], A3073)</f>
        <v>0</v>
      </c>
      <c r="K3073" s="1">
        <f>_xlfn.MINIFS(C:C,A:A,TableRefills3[[#This Row],[patient_id]])</f>
        <v>45725</v>
      </c>
      <c r="L3073" s="1">
        <f>TableRefills3[[#This Row],[refill_date]]+TableRefills3[[#This Row],[quantity_days]]</f>
        <v>45766</v>
      </c>
    </row>
    <row r="3074" spans="1:12" x14ac:dyDescent="0.25">
      <c r="A3074" t="s">
        <v>687</v>
      </c>
      <c r="B3074" t="s">
        <v>4805</v>
      </c>
      <c r="C3074" s="1">
        <v>45765</v>
      </c>
      <c r="D3074" s="9">
        <f t="shared" ref="D3074:D3137" si="96">IF(A3074=A3073, D3073+1, 1)</f>
        <v>3</v>
      </c>
      <c r="E3074">
        <v>21</v>
      </c>
      <c r="F3074" s="1">
        <f t="shared" ref="F3074:F3137" si="97">IF(A3073=A3074,C3073,"")</f>
        <v>45745</v>
      </c>
      <c r="G3074" s="1">
        <f>IF(TableRefills3[[#This Row],[prev_refill_days]]="","",TableRefills3[[#This Row],[prev_refill_days]]+TableRefills3[[#This Row],[quantity_days]])</f>
        <v>45766</v>
      </c>
      <c r="H3074">
        <f>IF(TableRefills3[[#This Row],[prev_refill_end]]="","",TableRefills3[[#This Row],[refill_date]]-TableRefills3[[#This Row],[prev_refill_end]])</f>
        <v>-1</v>
      </c>
      <c r="I3074">
        <f>IF(TableRefills3[[#This Row],[gap_days]]="",0,IF(TableRefills3[[#This Row],[gap_days]]&gt;30,1,0))</f>
        <v>0</v>
      </c>
      <c r="J3074">
        <f>_xlfn.MAXIFS(TableRefills3[discountinuation_flag], TableRefills3[patient_id], A3074)</f>
        <v>0</v>
      </c>
      <c r="K3074" s="1">
        <f>_xlfn.MINIFS(C:C,A:A,TableRefills3[[#This Row],[patient_id]])</f>
        <v>45725</v>
      </c>
      <c r="L3074" s="1">
        <f>TableRefills3[[#This Row],[refill_date]]+TableRefills3[[#This Row],[quantity_days]]</f>
        <v>45786</v>
      </c>
    </row>
    <row r="3075" spans="1:12" x14ac:dyDescent="0.25">
      <c r="A3075" t="s">
        <v>687</v>
      </c>
      <c r="B3075" t="s">
        <v>4805</v>
      </c>
      <c r="C3075" s="1">
        <v>45786</v>
      </c>
      <c r="D3075" s="9">
        <f t="shared" si="96"/>
        <v>4</v>
      </c>
      <c r="E3075">
        <v>21</v>
      </c>
      <c r="F3075" s="1">
        <f t="shared" si="97"/>
        <v>45765</v>
      </c>
      <c r="G3075" s="1">
        <f>IF(TableRefills3[[#This Row],[prev_refill_days]]="","",TableRefills3[[#This Row],[prev_refill_days]]+TableRefills3[[#This Row],[quantity_days]])</f>
        <v>45786</v>
      </c>
      <c r="H3075">
        <f>IF(TableRefills3[[#This Row],[prev_refill_end]]="","",TableRefills3[[#This Row],[refill_date]]-TableRefills3[[#This Row],[prev_refill_end]])</f>
        <v>0</v>
      </c>
      <c r="I3075">
        <f>IF(TableRefills3[[#This Row],[gap_days]]="",0,IF(TableRefills3[[#This Row],[gap_days]]&gt;30,1,0))</f>
        <v>0</v>
      </c>
      <c r="J3075">
        <f>_xlfn.MAXIFS(TableRefills3[discountinuation_flag], TableRefills3[patient_id], A3075)</f>
        <v>0</v>
      </c>
      <c r="K3075" s="1">
        <f>_xlfn.MINIFS(C:C,A:A,TableRefills3[[#This Row],[patient_id]])</f>
        <v>45725</v>
      </c>
      <c r="L3075" s="1">
        <f>TableRefills3[[#This Row],[refill_date]]+TableRefills3[[#This Row],[quantity_days]]</f>
        <v>45807</v>
      </c>
    </row>
    <row r="3076" spans="1:12" x14ac:dyDescent="0.25">
      <c r="A3076" t="s">
        <v>687</v>
      </c>
      <c r="B3076" t="s">
        <v>4805</v>
      </c>
      <c r="C3076" s="1">
        <v>45808</v>
      </c>
      <c r="D3076" s="9">
        <f t="shared" si="96"/>
        <v>5</v>
      </c>
      <c r="E3076">
        <v>21</v>
      </c>
      <c r="F3076" s="1">
        <f t="shared" si="97"/>
        <v>45786</v>
      </c>
      <c r="G3076" s="1">
        <f>IF(TableRefills3[[#This Row],[prev_refill_days]]="","",TableRefills3[[#This Row],[prev_refill_days]]+TableRefills3[[#This Row],[quantity_days]])</f>
        <v>45807</v>
      </c>
      <c r="H3076">
        <f>IF(TableRefills3[[#This Row],[prev_refill_end]]="","",TableRefills3[[#This Row],[refill_date]]-TableRefills3[[#This Row],[prev_refill_end]])</f>
        <v>1</v>
      </c>
      <c r="I3076">
        <f>IF(TableRefills3[[#This Row],[gap_days]]="",0,IF(TableRefills3[[#This Row],[gap_days]]&gt;30,1,0))</f>
        <v>0</v>
      </c>
      <c r="J3076">
        <f>_xlfn.MAXIFS(TableRefills3[discountinuation_flag], TableRefills3[patient_id], A3076)</f>
        <v>0</v>
      </c>
      <c r="K3076" s="1">
        <f>_xlfn.MINIFS(C:C,A:A,TableRefills3[[#This Row],[patient_id]])</f>
        <v>45725</v>
      </c>
      <c r="L3076" s="1">
        <f>TableRefills3[[#This Row],[refill_date]]+TableRefills3[[#This Row],[quantity_days]]</f>
        <v>45829</v>
      </c>
    </row>
    <row r="3077" spans="1:12" x14ac:dyDescent="0.25">
      <c r="A3077" t="s">
        <v>687</v>
      </c>
      <c r="B3077" t="s">
        <v>4805</v>
      </c>
      <c r="C3077" s="1">
        <v>45826</v>
      </c>
      <c r="D3077" s="9">
        <f t="shared" si="96"/>
        <v>6</v>
      </c>
      <c r="E3077">
        <v>21</v>
      </c>
      <c r="F3077" s="1">
        <f t="shared" si="97"/>
        <v>45808</v>
      </c>
      <c r="G3077" s="1">
        <f>IF(TableRefills3[[#This Row],[prev_refill_days]]="","",TableRefills3[[#This Row],[prev_refill_days]]+TableRefills3[[#This Row],[quantity_days]])</f>
        <v>45829</v>
      </c>
      <c r="H3077">
        <f>IF(TableRefills3[[#This Row],[prev_refill_end]]="","",TableRefills3[[#This Row],[refill_date]]-TableRefills3[[#This Row],[prev_refill_end]])</f>
        <v>-3</v>
      </c>
      <c r="I3077">
        <f>IF(TableRefills3[[#This Row],[gap_days]]="",0,IF(TableRefills3[[#This Row],[gap_days]]&gt;30,1,0))</f>
        <v>0</v>
      </c>
      <c r="J3077">
        <f>_xlfn.MAXIFS(TableRefills3[discountinuation_flag], TableRefills3[patient_id], A3077)</f>
        <v>0</v>
      </c>
      <c r="K3077" s="1">
        <f>_xlfn.MINIFS(C:C,A:A,TableRefills3[[#This Row],[patient_id]])</f>
        <v>45725</v>
      </c>
      <c r="L3077" s="1">
        <f>TableRefills3[[#This Row],[refill_date]]+TableRefills3[[#This Row],[quantity_days]]</f>
        <v>45847</v>
      </c>
    </row>
    <row r="3078" spans="1:12" x14ac:dyDescent="0.25">
      <c r="A3078" t="s">
        <v>688</v>
      </c>
      <c r="B3078" t="s">
        <v>4812</v>
      </c>
      <c r="C3078" s="1">
        <v>45679</v>
      </c>
      <c r="D3078" s="9">
        <f t="shared" si="96"/>
        <v>1</v>
      </c>
      <c r="E3078">
        <v>21</v>
      </c>
      <c r="F3078" s="1" t="str">
        <f t="shared" si="97"/>
        <v/>
      </c>
      <c r="G3078" s="1" t="str">
        <f>IF(TableRefills3[[#This Row],[prev_refill_days]]="","",TableRefills3[[#This Row],[prev_refill_days]]+TableRefills3[[#This Row],[quantity_days]])</f>
        <v/>
      </c>
      <c r="H3078" t="str">
        <f>IF(TableRefills3[[#This Row],[prev_refill_end]]="","",TableRefills3[[#This Row],[refill_date]]-TableRefills3[[#This Row],[prev_refill_end]])</f>
        <v/>
      </c>
      <c r="I3078">
        <f>IF(TableRefills3[[#This Row],[gap_days]]="",0,IF(TableRefills3[[#This Row],[gap_days]]&gt;30,1,0))</f>
        <v>0</v>
      </c>
      <c r="J3078">
        <f>_xlfn.MAXIFS(TableRefills3[discountinuation_flag], TableRefills3[patient_id], A3078)</f>
        <v>0</v>
      </c>
      <c r="K3078" s="1">
        <f>_xlfn.MINIFS(C:C,A:A,TableRefills3[[#This Row],[patient_id]])</f>
        <v>45679</v>
      </c>
      <c r="L3078" s="1">
        <f>TableRefills3[[#This Row],[refill_date]]+TableRefills3[[#This Row],[quantity_days]]</f>
        <v>45700</v>
      </c>
    </row>
    <row r="3079" spans="1:12" x14ac:dyDescent="0.25">
      <c r="A3079" t="s">
        <v>688</v>
      </c>
      <c r="B3079" t="s">
        <v>4812</v>
      </c>
      <c r="C3079" s="1">
        <v>45700</v>
      </c>
      <c r="D3079" s="9">
        <f t="shared" si="96"/>
        <v>2</v>
      </c>
      <c r="E3079">
        <v>21</v>
      </c>
      <c r="F3079" s="1">
        <f t="shared" si="97"/>
        <v>45679</v>
      </c>
      <c r="G3079" s="1">
        <f>IF(TableRefills3[[#This Row],[prev_refill_days]]="","",TableRefills3[[#This Row],[prev_refill_days]]+TableRefills3[[#This Row],[quantity_days]])</f>
        <v>45700</v>
      </c>
      <c r="H3079">
        <f>IF(TableRefills3[[#This Row],[prev_refill_end]]="","",TableRefills3[[#This Row],[refill_date]]-TableRefills3[[#This Row],[prev_refill_end]])</f>
        <v>0</v>
      </c>
      <c r="I3079">
        <f>IF(TableRefills3[[#This Row],[gap_days]]="",0,IF(TableRefills3[[#This Row],[gap_days]]&gt;30,1,0))</f>
        <v>0</v>
      </c>
      <c r="J3079">
        <f>_xlfn.MAXIFS(TableRefills3[discountinuation_flag], TableRefills3[patient_id], A3079)</f>
        <v>0</v>
      </c>
      <c r="K3079" s="1">
        <f>_xlfn.MINIFS(C:C,A:A,TableRefills3[[#This Row],[patient_id]])</f>
        <v>45679</v>
      </c>
      <c r="L3079" s="1">
        <f>TableRefills3[[#This Row],[refill_date]]+TableRefills3[[#This Row],[quantity_days]]</f>
        <v>45721</v>
      </c>
    </row>
    <row r="3080" spans="1:12" x14ac:dyDescent="0.25">
      <c r="A3080" t="s">
        <v>688</v>
      </c>
      <c r="B3080" t="s">
        <v>4812</v>
      </c>
      <c r="C3080" s="1">
        <v>45718</v>
      </c>
      <c r="D3080" s="9">
        <f t="shared" si="96"/>
        <v>3</v>
      </c>
      <c r="E3080">
        <v>21</v>
      </c>
      <c r="F3080" s="1">
        <f t="shared" si="97"/>
        <v>45700</v>
      </c>
      <c r="G3080" s="1">
        <f>IF(TableRefills3[[#This Row],[prev_refill_days]]="","",TableRefills3[[#This Row],[prev_refill_days]]+TableRefills3[[#This Row],[quantity_days]])</f>
        <v>45721</v>
      </c>
      <c r="H3080">
        <f>IF(TableRefills3[[#This Row],[prev_refill_end]]="","",TableRefills3[[#This Row],[refill_date]]-TableRefills3[[#This Row],[prev_refill_end]])</f>
        <v>-3</v>
      </c>
      <c r="I3080">
        <f>IF(TableRefills3[[#This Row],[gap_days]]="",0,IF(TableRefills3[[#This Row],[gap_days]]&gt;30,1,0))</f>
        <v>0</v>
      </c>
      <c r="J3080">
        <f>_xlfn.MAXIFS(TableRefills3[discountinuation_flag], TableRefills3[patient_id], A3080)</f>
        <v>0</v>
      </c>
      <c r="K3080" s="1">
        <f>_xlfn.MINIFS(C:C,A:A,TableRefills3[[#This Row],[patient_id]])</f>
        <v>45679</v>
      </c>
      <c r="L3080" s="1">
        <f>TableRefills3[[#This Row],[refill_date]]+TableRefills3[[#This Row],[quantity_days]]</f>
        <v>45739</v>
      </c>
    </row>
    <row r="3081" spans="1:12" x14ac:dyDescent="0.25">
      <c r="A3081" t="s">
        <v>689</v>
      </c>
      <c r="B3081" t="s">
        <v>4816</v>
      </c>
      <c r="C3081" s="1">
        <v>45737</v>
      </c>
      <c r="D3081" s="9">
        <f t="shared" si="96"/>
        <v>1</v>
      </c>
      <c r="E3081">
        <v>28</v>
      </c>
      <c r="F3081" s="1" t="str">
        <f t="shared" si="97"/>
        <v/>
      </c>
      <c r="G3081" s="1" t="str">
        <f>IF(TableRefills3[[#This Row],[prev_refill_days]]="","",TableRefills3[[#This Row],[prev_refill_days]]+TableRefills3[[#This Row],[quantity_days]])</f>
        <v/>
      </c>
      <c r="H3081" t="str">
        <f>IF(TableRefills3[[#This Row],[prev_refill_end]]="","",TableRefills3[[#This Row],[refill_date]]-TableRefills3[[#This Row],[prev_refill_end]])</f>
        <v/>
      </c>
      <c r="I3081">
        <f>IF(TableRefills3[[#This Row],[gap_days]]="",0,IF(TableRefills3[[#This Row],[gap_days]]&gt;30,1,0))</f>
        <v>0</v>
      </c>
      <c r="J3081">
        <f>_xlfn.MAXIFS(TableRefills3[discountinuation_flag], TableRefills3[patient_id], A3081)</f>
        <v>0</v>
      </c>
      <c r="K3081" s="1">
        <f>_xlfn.MINIFS(C:C,A:A,TableRefills3[[#This Row],[patient_id]])</f>
        <v>45737</v>
      </c>
      <c r="L3081" s="1">
        <f>TableRefills3[[#This Row],[refill_date]]+TableRefills3[[#This Row],[quantity_days]]</f>
        <v>45765</v>
      </c>
    </row>
    <row r="3082" spans="1:12" x14ac:dyDescent="0.25">
      <c r="A3082" t="s">
        <v>689</v>
      </c>
      <c r="B3082" t="s">
        <v>4816</v>
      </c>
      <c r="C3082" s="1">
        <v>45767</v>
      </c>
      <c r="D3082" s="9">
        <f t="shared" si="96"/>
        <v>2</v>
      </c>
      <c r="E3082">
        <v>28</v>
      </c>
      <c r="F3082" s="1">
        <f t="shared" si="97"/>
        <v>45737</v>
      </c>
      <c r="G3082" s="1">
        <f>IF(TableRefills3[[#This Row],[prev_refill_days]]="","",TableRefills3[[#This Row],[prev_refill_days]]+TableRefills3[[#This Row],[quantity_days]])</f>
        <v>45765</v>
      </c>
      <c r="H3082">
        <f>IF(TableRefills3[[#This Row],[prev_refill_end]]="","",TableRefills3[[#This Row],[refill_date]]-TableRefills3[[#This Row],[prev_refill_end]])</f>
        <v>2</v>
      </c>
      <c r="I3082">
        <f>IF(TableRefills3[[#This Row],[gap_days]]="",0,IF(TableRefills3[[#This Row],[gap_days]]&gt;30,1,0))</f>
        <v>0</v>
      </c>
      <c r="J3082">
        <f>_xlfn.MAXIFS(TableRefills3[discountinuation_flag], TableRefills3[patient_id], A3082)</f>
        <v>0</v>
      </c>
      <c r="K3082" s="1">
        <f>_xlfn.MINIFS(C:C,A:A,TableRefills3[[#This Row],[patient_id]])</f>
        <v>45737</v>
      </c>
      <c r="L3082" s="1">
        <f>TableRefills3[[#This Row],[refill_date]]+TableRefills3[[#This Row],[quantity_days]]</f>
        <v>45795</v>
      </c>
    </row>
    <row r="3083" spans="1:12" x14ac:dyDescent="0.25">
      <c r="A3083" t="s">
        <v>689</v>
      </c>
      <c r="B3083" t="s">
        <v>4816</v>
      </c>
      <c r="C3083" s="1">
        <v>45792</v>
      </c>
      <c r="D3083" s="9">
        <f t="shared" si="96"/>
        <v>3</v>
      </c>
      <c r="E3083">
        <v>28</v>
      </c>
      <c r="F3083" s="1">
        <f t="shared" si="97"/>
        <v>45767</v>
      </c>
      <c r="G3083" s="1">
        <f>IF(TableRefills3[[#This Row],[prev_refill_days]]="","",TableRefills3[[#This Row],[prev_refill_days]]+TableRefills3[[#This Row],[quantity_days]])</f>
        <v>45795</v>
      </c>
      <c r="H3083">
        <f>IF(TableRefills3[[#This Row],[prev_refill_end]]="","",TableRefills3[[#This Row],[refill_date]]-TableRefills3[[#This Row],[prev_refill_end]])</f>
        <v>-3</v>
      </c>
      <c r="I3083">
        <f>IF(TableRefills3[[#This Row],[gap_days]]="",0,IF(TableRefills3[[#This Row],[gap_days]]&gt;30,1,0))</f>
        <v>0</v>
      </c>
      <c r="J3083">
        <f>_xlfn.MAXIFS(TableRefills3[discountinuation_flag], TableRefills3[patient_id], A3083)</f>
        <v>0</v>
      </c>
      <c r="K3083" s="1">
        <f>_xlfn.MINIFS(C:C,A:A,TableRefills3[[#This Row],[patient_id]])</f>
        <v>45737</v>
      </c>
      <c r="L3083" s="1">
        <f>TableRefills3[[#This Row],[refill_date]]+TableRefills3[[#This Row],[quantity_days]]</f>
        <v>45820</v>
      </c>
    </row>
    <row r="3084" spans="1:12" x14ac:dyDescent="0.25">
      <c r="A3084" t="s">
        <v>690</v>
      </c>
      <c r="B3084" t="s">
        <v>4820</v>
      </c>
      <c r="C3084" s="1">
        <v>45721</v>
      </c>
      <c r="D3084" s="9">
        <f t="shared" si="96"/>
        <v>1</v>
      </c>
      <c r="E3084">
        <v>21</v>
      </c>
      <c r="F3084" s="1" t="str">
        <f t="shared" si="97"/>
        <v/>
      </c>
      <c r="G3084" s="1" t="str">
        <f>IF(TableRefills3[[#This Row],[prev_refill_days]]="","",TableRefills3[[#This Row],[prev_refill_days]]+TableRefills3[[#This Row],[quantity_days]])</f>
        <v/>
      </c>
      <c r="H3084" t="str">
        <f>IF(TableRefills3[[#This Row],[prev_refill_end]]="","",TableRefills3[[#This Row],[refill_date]]-TableRefills3[[#This Row],[prev_refill_end]])</f>
        <v/>
      </c>
      <c r="I3084">
        <f>IF(TableRefills3[[#This Row],[gap_days]]="",0,IF(TableRefills3[[#This Row],[gap_days]]&gt;30,1,0))</f>
        <v>0</v>
      </c>
      <c r="J3084">
        <f>_xlfn.MAXIFS(TableRefills3[discountinuation_flag], TableRefills3[patient_id], A3084)</f>
        <v>0</v>
      </c>
      <c r="K3084" s="1">
        <f>_xlfn.MINIFS(C:C,A:A,TableRefills3[[#This Row],[patient_id]])</f>
        <v>45721</v>
      </c>
      <c r="L3084" s="1">
        <f>TableRefills3[[#This Row],[refill_date]]+TableRefills3[[#This Row],[quantity_days]]</f>
        <v>45742</v>
      </c>
    </row>
    <row r="3085" spans="1:12" x14ac:dyDescent="0.25">
      <c r="A3085" t="s">
        <v>690</v>
      </c>
      <c r="B3085" t="s">
        <v>4820</v>
      </c>
      <c r="C3085" s="1">
        <v>45740</v>
      </c>
      <c r="D3085" s="9">
        <f t="shared" si="96"/>
        <v>2</v>
      </c>
      <c r="E3085">
        <v>21</v>
      </c>
      <c r="F3085" s="1">
        <f t="shared" si="97"/>
        <v>45721</v>
      </c>
      <c r="G3085" s="1">
        <f>IF(TableRefills3[[#This Row],[prev_refill_days]]="","",TableRefills3[[#This Row],[prev_refill_days]]+TableRefills3[[#This Row],[quantity_days]])</f>
        <v>45742</v>
      </c>
      <c r="H3085">
        <f>IF(TableRefills3[[#This Row],[prev_refill_end]]="","",TableRefills3[[#This Row],[refill_date]]-TableRefills3[[#This Row],[prev_refill_end]])</f>
        <v>-2</v>
      </c>
      <c r="I3085">
        <f>IF(TableRefills3[[#This Row],[gap_days]]="",0,IF(TableRefills3[[#This Row],[gap_days]]&gt;30,1,0))</f>
        <v>0</v>
      </c>
      <c r="J3085">
        <f>_xlfn.MAXIFS(TableRefills3[discountinuation_flag], TableRefills3[patient_id], A3085)</f>
        <v>0</v>
      </c>
      <c r="K3085" s="1">
        <f>_xlfn.MINIFS(C:C,A:A,TableRefills3[[#This Row],[patient_id]])</f>
        <v>45721</v>
      </c>
      <c r="L3085" s="1">
        <f>TableRefills3[[#This Row],[refill_date]]+TableRefills3[[#This Row],[quantity_days]]</f>
        <v>45761</v>
      </c>
    </row>
    <row r="3086" spans="1:12" x14ac:dyDescent="0.25">
      <c r="A3086" t="s">
        <v>690</v>
      </c>
      <c r="B3086" t="s">
        <v>4820</v>
      </c>
      <c r="C3086" s="1">
        <v>45764</v>
      </c>
      <c r="D3086" s="9">
        <f t="shared" si="96"/>
        <v>3</v>
      </c>
      <c r="E3086">
        <v>21</v>
      </c>
      <c r="F3086" s="1">
        <f t="shared" si="97"/>
        <v>45740</v>
      </c>
      <c r="G3086" s="1">
        <f>IF(TableRefills3[[#This Row],[prev_refill_days]]="","",TableRefills3[[#This Row],[prev_refill_days]]+TableRefills3[[#This Row],[quantity_days]])</f>
        <v>45761</v>
      </c>
      <c r="H3086">
        <f>IF(TableRefills3[[#This Row],[prev_refill_end]]="","",TableRefills3[[#This Row],[refill_date]]-TableRefills3[[#This Row],[prev_refill_end]])</f>
        <v>3</v>
      </c>
      <c r="I3086">
        <f>IF(TableRefills3[[#This Row],[gap_days]]="",0,IF(TableRefills3[[#This Row],[gap_days]]&gt;30,1,0))</f>
        <v>0</v>
      </c>
      <c r="J3086">
        <f>_xlfn.MAXIFS(TableRefills3[discountinuation_flag], TableRefills3[patient_id], A3086)</f>
        <v>0</v>
      </c>
      <c r="K3086" s="1">
        <f>_xlfn.MINIFS(C:C,A:A,TableRefills3[[#This Row],[patient_id]])</f>
        <v>45721</v>
      </c>
      <c r="L3086" s="1">
        <f>TableRefills3[[#This Row],[refill_date]]+TableRefills3[[#This Row],[quantity_days]]</f>
        <v>45785</v>
      </c>
    </row>
    <row r="3087" spans="1:12" x14ac:dyDescent="0.25">
      <c r="A3087" t="s">
        <v>690</v>
      </c>
      <c r="B3087" t="s">
        <v>4820</v>
      </c>
      <c r="C3087" s="1">
        <v>45782</v>
      </c>
      <c r="D3087" s="9">
        <f t="shared" si="96"/>
        <v>4</v>
      </c>
      <c r="E3087">
        <v>21</v>
      </c>
      <c r="F3087" s="1">
        <f t="shared" si="97"/>
        <v>45764</v>
      </c>
      <c r="G3087" s="1">
        <f>IF(TableRefills3[[#This Row],[prev_refill_days]]="","",TableRefills3[[#This Row],[prev_refill_days]]+TableRefills3[[#This Row],[quantity_days]])</f>
        <v>45785</v>
      </c>
      <c r="H3087">
        <f>IF(TableRefills3[[#This Row],[prev_refill_end]]="","",TableRefills3[[#This Row],[refill_date]]-TableRefills3[[#This Row],[prev_refill_end]])</f>
        <v>-3</v>
      </c>
      <c r="I3087">
        <f>IF(TableRefills3[[#This Row],[gap_days]]="",0,IF(TableRefills3[[#This Row],[gap_days]]&gt;30,1,0))</f>
        <v>0</v>
      </c>
      <c r="J3087">
        <f>_xlfn.MAXIFS(TableRefills3[discountinuation_flag], TableRefills3[patient_id], A3087)</f>
        <v>0</v>
      </c>
      <c r="K3087" s="1">
        <f>_xlfn.MINIFS(C:C,A:A,TableRefills3[[#This Row],[patient_id]])</f>
        <v>45721</v>
      </c>
      <c r="L3087" s="1">
        <f>TableRefills3[[#This Row],[refill_date]]+TableRefills3[[#This Row],[quantity_days]]</f>
        <v>45803</v>
      </c>
    </row>
    <row r="3088" spans="1:12" x14ac:dyDescent="0.25">
      <c r="A3088" t="s">
        <v>690</v>
      </c>
      <c r="B3088" t="s">
        <v>4820</v>
      </c>
      <c r="C3088" s="1">
        <v>45804</v>
      </c>
      <c r="D3088" s="9">
        <f t="shared" si="96"/>
        <v>5</v>
      </c>
      <c r="E3088">
        <v>21</v>
      </c>
      <c r="F3088" s="1">
        <f t="shared" si="97"/>
        <v>45782</v>
      </c>
      <c r="G3088" s="1">
        <f>IF(TableRefills3[[#This Row],[prev_refill_days]]="","",TableRefills3[[#This Row],[prev_refill_days]]+TableRefills3[[#This Row],[quantity_days]])</f>
        <v>45803</v>
      </c>
      <c r="H3088">
        <f>IF(TableRefills3[[#This Row],[prev_refill_end]]="","",TableRefills3[[#This Row],[refill_date]]-TableRefills3[[#This Row],[prev_refill_end]])</f>
        <v>1</v>
      </c>
      <c r="I3088">
        <f>IF(TableRefills3[[#This Row],[gap_days]]="",0,IF(TableRefills3[[#This Row],[gap_days]]&gt;30,1,0))</f>
        <v>0</v>
      </c>
      <c r="J3088">
        <f>_xlfn.MAXIFS(TableRefills3[discountinuation_flag], TableRefills3[patient_id], A3088)</f>
        <v>0</v>
      </c>
      <c r="K3088" s="1">
        <f>_xlfn.MINIFS(C:C,A:A,TableRefills3[[#This Row],[patient_id]])</f>
        <v>45721</v>
      </c>
      <c r="L3088" s="1">
        <f>TableRefills3[[#This Row],[refill_date]]+TableRefills3[[#This Row],[quantity_days]]</f>
        <v>45825</v>
      </c>
    </row>
    <row r="3089" spans="1:12" x14ac:dyDescent="0.25">
      <c r="A3089" t="s">
        <v>690</v>
      </c>
      <c r="B3089" t="s">
        <v>4820</v>
      </c>
      <c r="C3089" s="1">
        <v>45822</v>
      </c>
      <c r="D3089" s="9">
        <f t="shared" si="96"/>
        <v>6</v>
      </c>
      <c r="E3089">
        <v>21</v>
      </c>
      <c r="F3089" s="1">
        <f t="shared" si="97"/>
        <v>45804</v>
      </c>
      <c r="G3089" s="1">
        <f>IF(TableRefills3[[#This Row],[prev_refill_days]]="","",TableRefills3[[#This Row],[prev_refill_days]]+TableRefills3[[#This Row],[quantity_days]])</f>
        <v>45825</v>
      </c>
      <c r="H3089">
        <f>IF(TableRefills3[[#This Row],[prev_refill_end]]="","",TableRefills3[[#This Row],[refill_date]]-TableRefills3[[#This Row],[prev_refill_end]])</f>
        <v>-3</v>
      </c>
      <c r="I3089">
        <f>IF(TableRefills3[[#This Row],[gap_days]]="",0,IF(TableRefills3[[#This Row],[gap_days]]&gt;30,1,0))</f>
        <v>0</v>
      </c>
      <c r="J3089">
        <f>_xlfn.MAXIFS(TableRefills3[discountinuation_flag], TableRefills3[patient_id], A3089)</f>
        <v>0</v>
      </c>
      <c r="K3089" s="1">
        <f>_xlfn.MINIFS(C:C,A:A,TableRefills3[[#This Row],[patient_id]])</f>
        <v>45721</v>
      </c>
      <c r="L3089" s="1">
        <f>TableRefills3[[#This Row],[refill_date]]+TableRefills3[[#This Row],[quantity_days]]</f>
        <v>45843</v>
      </c>
    </row>
    <row r="3090" spans="1:12" x14ac:dyDescent="0.25">
      <c r="A3090" t="s">
        <v>691</v>
      </c>
      <c r="B3090" t="s">
        <v>4827</v>
      </c>
      <c r="C3090" s="1">
        <v>45771</v>
      </c>
      <c r="D3090" s="9">
        <f t="shared" si="96"/>
        <v>1</v>
      </c>
      <c r="E3090">
        <v>30</v>
      </c>
      <c r="F3090" s="1" t="str">
        <f t="shared" si="97"/>
        <v/>
      </c>
      <c r="G3090" s="1" t="str">
        <f>IF(TableRefills3[[#This Row],[prev_refill_days]]="","",TableRefills3[[#This Row],[prev_refill_days]]+TableRefills3[[#This Row],[quantity_days]])</f>
        <v/>
      </c>
      <c r="H3090" t="str">
        <f>IF(TableRefills3[[#This Row],[prev_refill_end]]="","",TableRefills3[[#This Row],[refill_date]]-TableRefills3[[#This Row],[prev_refill_end]])</f>
        <v/>
      </c>
      <c r="I3090">
        <f>IF(TableRefills3[[#This Row],[gap_days]]="",0,IF(TableRefills3[[#This Row],[gap_days]]&gt;30,1,0))</f>
        <v>0</v>
      </c>
      <c r="J3090">
        <f>_xlfn.MAXIFS(TableRefills3[discountinuation_flag], TableRefills3[patient_id], A3090)</f>
        <v>0</v>
      </c>
      <c r="K3090" s="1">
        <f>_xlfn.MINIFS(C:C,A:A,TableRefills3[[#This Row],[patient_id]])</f>
        <v>45771</v>
      </c>
      <c r="L3090" s="1">
        <f>TableRefills3[[#This Row],[refill_date]]+TableRefills3[[#This Row],[quantity_days]]</f>
        <v>45801</v>
      </c>
    </row>
    <row r="3091" spans="1:12" x14ac:dyDescent="0.25">
      <c r="A3091" t="s">
        <v>691</v>
      </c>
      <c r="B3091" t="s">
        <v>4827</v>
      </c>
      <c r="C3091" s="1">
        <v>45803</v>
      </c>
      <c r="D3091" s="9">
        <f t="shared" si="96"/>
        <v>2</v>
      </c>
      <c r="E3091">
        <v>30</v>
      </c>
      <c r="F3091" s="1">
        <f t="shared" si="97"/>
        <v>45771</v>
      </c>
      <c r="G3091" s="1">
        <f>IF(TableRefills3[[#This Row],[prev_refill_days]]="","",TableRefills3[[#This Row],[prev_refill_days]]+TableRefills3[[#This Row],[quantity_days]])</f>
        <v>45801</v>
      </c>
      <c r="H3091">
        <f>IF(TableRefills3[[#This Row],[prev_refill_end]]="","",TableRefills3[[#This Row],[refill_date]]-TableRefills3[[#This Row],[prev_refill_end]])</f>
        <v>2</v>
      </c>
      <c r="I3091">
        <f>IF(TableRefills3[[#This Row],[gap_days]]="",0,IF(TableRefills3[[#This Row],[gap_days]]&gt;30,1,0))</f>
        <v>0</v>
      </c>
      <c r="J3091">
        <f>_xlfn.MAXIFS(TableRefills3[discountinuation_flag], TableRefills3[patient_id], A3091)</f>
        <v>0</v>
      </c>
      <c r="K3091" s="1">
        <f>_xlfn.MINIFS(C:C,A:A,TableRefills3[[#This Row],[patient_id]])</f>
        <v>45771</v>
      </c>
      <c r="L3091" s="1">
        <f>TableRefills3[[#This Row],[refill_date]]+TableRefills3[[#This Row],[quantity_days]]</f>
        <v>45833</v>
      </c>
    </row>
    <row r="3092" spans="1:12" x14ac:dyDescent="0.25">
      <c r="A3092" t="s">
        <v>691</v>
      </c>
      <c r="B3092" t="s">
        <v>4827</v>
      </c>
      <c r="C3092" s="1">
        <v>45831</v>
      </c>
      <c r="D3092" s="9">
        <f t="shared" si="96"/>
        <v>3</v>
      </c>
      <c r="E3092">
        <v>30</v>
      </c>
      <c r="F3092" s="1">
        <f t="shared" si="97"/>
        <v>45803</v>
      </c>
      <c r="G3092" s="1">
        <f>IF(TableRefills3[[#This Row],[prev_refill_days]]="","",TableRefills3[[#This Row],[prev_refill_days]]+TableRefills3[[#This Row],[quantity_days]])</f>
        <v>45833</v>
      </c>
      <c r="H3092">
        <f>IF(TableRefills3[[#This Row],[prev_refill_end]]="","",TableRefills3[[#This Row],[refill_date]]-TableRefills3[[#This Row],[prev_refill_end]])</f>
        <v>-2</v>
      </c>
      <c r="I3092">
        <f>IF(TableRefills3[[#This Row],[gap_days]]="",0,IF(TableRefills3[[#This Row],[gap_days]]&gt;30,1,0))</f>
        <v>0</v>
      </c>
      <c r="J3092">
        <f>_xlfn.MAXIFS(TableRefills3[discountinuation_flag], TableRefills3[patient_id], A3092)</f>
        <v>0</v>
      </c>
      <c r="K3092" s="1">
        <f>_xlfn.MINIFS(C:C,A:A,TableRefills3[[#This Row],[patient_id]])</f>
        <v>45771</v>
      </c>
      <c r="L3092" s="1">
        <f>TableRefills3[[#This Row],[refill_date]]+TableRefills3[[#This Row],[quantity_days]]</f>
        <v>45861</v>
      </c>
    </row>
    <row r="3093" spans="1:12" x14ac:dyDescent="0.25">
      <c r="A3093" t="s">
        <v>691</v>
      </c>
      <c r="B3093" t="s">
        <v>4827</v>
      </c>
      <c r="C3093" s="1">
        <v>45864</v>
      </c>
      <c r="D3093" s="9">
        <f t="shared" si="96"/>
        <v>4</v>
      </c>
      <c r="E3093">
        <v>30</v>
      </c>
      <c r="F3093" s="1">
        <f t="shared" si="97"/>
        <v>45831</v>
      </c>
      <c r="G3093" s="1">
        <f>IF(TableRefills3[[#This Row],[prev_refill_days]]="","",TableRefills3[[#This Row],[prev_refill_days]]+TableRefills3[[#This Row],[quantity_days]])</f>
        <v>45861</v>
      </c>
      <c r="H3093">
        <f>IF(TableRefills3[[#This Row],[prev_refill_end]]="","",TableRefills3[[#This Row],[refill_date]]-TableRefills3[[#This Row],[prev_refill_end]])</f>
        <v>3</v>
      </c>
      <c r="I3093">
        <f>IF(TableRefills3[[#This Row],[gap_days]]="",0,IF(TableRefills3[[#This Row],[gap_days]]&gt;30,1,0))</f>
        <v>0</v>
      </c>
      <c r="J3093">
        <f>_xlfn.MAXIFS(TableRefills3[discountinuation_flag], TableRefills3[patient_id], A3093)</f>
        <v>0</v>
      </c>
      <c r="K3093" s="1">
        <f>_xlfn.MINIFS(C:C,A:A,TableRefills3[[#This Row],[patient_id]])</f>
        <v>45771</v>
      </c>
      <c r="L3093" s="1">
        <f>TableRefills3[[#This Row],[refill_date]]+TableRefills3[[#This Row],[quantity_days]]</f>
        <v>45894</v>
      </c>
    </row>
    <row r="3094" spans="1:12" x14ac:dyDescent="0.25">
      <c r="A3094" t="s">
        <v>692</v>
      </c>
      <c r="B3094" t="s">
        <v>4832</v>
      </c>
      <c r="C3094" s="1">
        <v>45691</v>
      </c>
      <c r="D3094" s="9">
        <f t="shared" si="96"/>
        <v>1</v>
      </c>
      <c r="E3094">
        <v>30</v>
      </c>
      <c r="F3094" s="1" t="str">
        <f t="shared" si="97"/>
        <v/>
      </c>
      <c r="G3094" s="1" t="str">
        <f>IF(TableRefills3[[#This Row],[prev_refill_days]]="","",TableRefills3[[#This Row],[prev_refill_days]]+TableRefills3[[#This Row],[quantity_days]])</f>
        <v/>
      </c>
      <c r="H3094" t="str">
        <f>IF(TableRefills3[[#This Row],[prev_refill_end]]="","",TableRefills3[[#This Row],[refill_date]]-TableRefills3[[#This Row],[prev_refill_end]])</f>
        <v/>
      </c>
      <c r="I3094">
        <f>IF(TableRefills3[[#This Row],[gap_days]]="",0,IF(TableRefills3[[#This Row],[gap_days]]&gt;30,1,0))</f>
        <v>0</v>
      </c>
      <c r="J3094">
        <f>_xlfn.MAXIFS(TableRefills3[discountinuation_flag], TableRefills3[patient_id], A3094)</f>
        <v>0</v>
      </c>
      <c r="K3094" s="1">
        <f>_xlfn.MINIFS(C:C,A:A,TableRefills3[[#This Row],[patient_id]])</f>
        <v>45691</v>
      </c>
      <c r="L3094" s="1">
        <f>TableRefills3[[#This Row],[refill_date]]+TableRefills3[[#This Row],[quantity_days]]</f>
        <v>45721</v>
      </c>
    </row>
    <row r="3095" spans="1:12" x14ac:dyDescent="0.25">
      <c r="A3095" t="s">
        <v>692</v>
      </c>
      <c r="B3095" t="s">
        <v>4832</v>
      </c>
      <c r="C3095" s="1">
        <v>45720</v>
      </c>
      <c r="D3095" s="9">
        <f t="shared" si="96"/>
        <v>2</v>
      </c>
      <c r="E3095">
        <v>30</v>
      </c>
      <c r="F3095" s="1">
        <f t="shared" si="97"/>
        <v>45691</v>
      </c>
      <c r="G3095" s="1">
        <f>IF(TableRefills3[[#This Row],[prev_refill_days]]="","",TableRefills3[[#This Row],[prev_refill_days]]+TableRefills3[[#This Row],[quantity_days]])</f>
        <v>45721</v>
      </c>
      <c r="H3095">
        <f>IF(TableRefills3[[#This Row],[prev_refill_end]]="","",TableRefills3[[#This Row],[refill_date]]-TableRefills3[[#This Row],[prev_refill_end]])</f>
        <v>-1</v>
      </c>
      <c r="I3095">
        <f>IF(TableRefills3[[#This Row],[gap_days]]="",0,IF(TableRefills3[[#This Row],[gap_days]]&gt;30,1,0))</f>
        <v>0</v>
      </c>
      <c r="J3095">
        <f>_xlfn.MAXIFS(TableRefills3[discountinuation_flag], TableRefills3[patient_id], A3095)</f>
        <v>0</v>
      </c>
      <c r="K3095" s="1">
        <f>_xlfn.MINIFS(C:C,A:A,TableRefills3[[#This Row],[patient_id]])</f>
        <v>45691</v>
      </c>
      <c r="L3095" s="1">
        <f>TableRefills3[[#This Row],[refill_date]]+TableRefills3[[#This Row],[quantity_days]]</f>
        <v>45750</v>
      </c>
    </row>
    <row r="3096" spans="1:12" x14ac:dyDescent="0.25">
      <c r="A3096" t="s">
        <v>692</v>
      </c>
      <c r="B3096" t="s">
        <v>4832</v>
      </c>
      <c r="C3096" s="1">
        <v>45748</v>
      </c>
      <c r="D3096" s="9">
        <f t="shared" si="96"/>
        <v>3</v>
      </c>
      <c r="E3096">
        <v>30</v>
      </c>
      <c r="F3096" s="1">
        <f t="shared" si="97"/>
        <v>45720</v>
      </c>
      <c r="G3096" s="1">
        <f>IF(TableRefills3[[#This Row],[prev_refill_days]]="","",TableRefills3[[#This Row],[prev_refill_days]]+TableRefills3[[#This Row],[quantity_days]])</f>
        <v>45750</v>
      </c>
      <c r="H3096">
        <f>IF(TableRefills3[[#This Row],[prev_refill_end]]="","",TableRefills3[[#This Row],[refill_date]]-TableRefills3[[#This Row],[prev_refill_end]])</f>
        <v>-2</v>
      </c>
      <c r="I3096">
        <f>IF(TableRefills3[[#This Row],[gap_days]]="",0,IF(TableRefills3[[#This Row],[gap_days]]&gt;30,1,0))</f>
        <v>0</v>
      </c>
      <c r="J3096">
        <f>_xlfn.MAXIFS(TableRefills3[discountinuation_flag], TableRefills3[patient_id], A3096)</f>
        <v>0</v>
      </c>
      <c r="K3096" s="1">
        <f>_xlfn.MINIFS(C:C,A:A,TableRefills3[[#This Row],[patient_id]])</f>
        <v>45691</v>
      </c>
      <c r="L3096" s="1">
        <f>TableRefills3[[#This Row],[refill_date]]+TableRefills3[[#This Row],[quantity_days]]</f>
        <v>45778</v>
      </c>
    </row>
    <row r="3097" spans="1:12" x14ac:dyDescent="0.25">
      <c r="A3097" t="s">
        <v>693</v>
      </c>
      <c r="B3097" t="s">
        <v>4836</v>
      </c>
      <c r="C3097" s="1">
        <v>45701</v>
      </c>
      <c r="D3097" s="9">
        <f t="shared" si="96"/>
        <v>1</v>
      </c>
      <c r="E3097">
        <v>30</v>
      </c>
      <c r="F3097" s="1" t="str">
        <f t="shared" si="97"/>
        <v/>
      </c>
      <c r="G3097" s="1" t="str">
        <f>IF(TableRefills3[[#This Row],[prev_refill_days]]="","",TableRefills3[[#This Row],[prev_refill_days]]+TableRefills3[[#This Row],[quantity_days]])</f>
        <v/>
      </c>
      <c r="H3097" t="str">
        <f>IF(TableRefills3[[#This Row],[prev_refill_end]]="","",TableRefills3[[#This Row],[refill_date]]-TableRefills3[[#This Row],[prev_refill_end]])</f>
        <v/>
      </c>
      <c r="I3097">
        <f>IF(TableRefills3[[#This Row],[gap_days]]="",0,IF(TableRefills3[[#This Row],[gap_days]]&gt;30,1,0))</f>
        <v>0</v>
      </c>
      <c r="J3097">
        <f>_xlfn.MAXIFS(TableRefills3[discountinuation_flag], TableRefills3[patient_id], A3097)</f>
        <v>0</v>
      </c>
      <c r="K3097" s="1">
        <f>_xlfn.MINIFS(C:C,A:A,TableRefills3[[#This Row],[patient_id]])</f>
        <v>45701</v>
      </c>
      <c r="L3097" s="1">
        <f>TableRefills3[[#This Row],[refill_date]]+TableRefills3[[#This Row],[quantity_days]]</f>
        <v>45731</v>
      </c>
    </row>
    <row r="3098" spans="1:12" x14ac:dyDescent="0.25">
      <c r="A3098" t="s">
        <v>693</v>
      </c>
      <c r="B3098" t="s">
        <v>4836</v>
      </c>
      <c r="C3098" s="1">
        <v>45730</v>
      </c>
      <c r="D3098" s="9">
        <f t="shared" si="96"/>
        <v>2</v>
      </c>
      <c r="E3098">
        <v>30</v>
      </c>
      <c r="F3098" s="1">
        <f t="shared" si="97"/>
        <v>45701</v>
      </c>
      <c r="G3098" s="1">
        <f>IF(TableRefills3[[#This Row],[prev_refill_days]]="","",TableRefills3[[#This Row],[prev_refill_days]]+TableRefills3[[#This Row],[quantity_days]])</f>
        <v>45731</v>
      </c>
      <c r="H3098">
        <f>IF(TableRefills3[[#This Row],[prev_refill_end]]="","",TableRefills3[[#This Row],[refill_date]]-TableRefills3[[#This Row],[prev_refill_end]])</f>
        <v>-1</v>
      </c>
      <c r="I3098">
        <f>IF(TableRefills3[[#This Row],[gap_days]]="",0,IF(TableRefills3[[#This Row],[gap_days]]&gt;30,1,0))</f>
        <v>0</v>
      </c>
      <c r="J3098">
        <f>_xlfn.MAXIFS(TableRefills3[discountinuation_flag], TableRefills3[patient_id], A3098)</f>
        <v>0</v>
      </c>
      <c r="K3098" s="1">
        <f>_xlfn.MINIFS(C:C,A:A,TableRefills3[[#This Row],[patient_id]])</f>
        <v>45701</v>
      </c>
      <c r="L3098" s="1">
        <f>TableRefills3[[#This Row],[refill_date]]+TableRefills3[[#This Row],[quantity_days]]</f>
        <v>45760</v>
      </c>
    </row>
    <row r="3099" spans="1:12" x14ac:dyDescent="0.25">
      <c r="A3099" t="s">
        <v>693</v>
      </c>
      <c r="B3099" t="s">
        <v>4836</v>
      </c>
      <c r="C3099" s="1">
        <v>45757</v>
      </c>
      <c r="D3099" s="9">
        <f t="shared" si="96"/>
        <v>3</v>
      </c>
      <c r="E3099">
        <v>30</v>
      </c>
      <c r="F3099" s="1">
        <f t="shared" si="97"/>
        <v>45730</v>
      </c>
      <c r="G3099" s="1">
        <f>IF(TableRefills3[[#This Row],[prev_refill_days]]="","",TableRefills3[[#This Row],[prev_refill_days]]+TableRefills3[[#This Row],[quantity_days]])</f>
        <v>45760</v>
      </c>
      <c r="H3099">
        <f>IF(TableRefills3[[#This Row],[prev_refill_end]]="","",TableRefills3[[#This Row],[refill_date]]-TableRefills3[[#This Row],[prev_refill_end]])</f>
        <v>-3</v>
      </c>
      <c r="I3099">
        <f>IF(TableRefills3[[#This Row],[gap_days]]="",0,IF(TableRefills3[[#This Row],[gap_days]]&gt;30,1,0))</f>
        <v>0</v>
      </c>
      <c r="J3099">
        <f>_xlfn.MAXIFS(TableRefills3[discountinuation_flag], TableRefills3[patient_id], A3099)</f>
        <v>0</v>
      </c>
      <c r="K3099" s="1">
        <f>_xlfn.MINIFS(C:C,A:A,TableRefills3[[#This Row],[patient_id]])</f>
        <v>45701</v>
      </c>
      <c r="L3099" s="1">
        <f>TableRefills3[[#This Row],[refill_date]]+TableRefills3[[#This Row],[quantity_days]]</f>
        <v>45787</v>
      </c>
    </row>
    <row r="3100" spans="1:12" x14ac:dyDescent="0.25">
      <c r="A3100" t="s">
        <v>693</v>
      </c>
      <c r="B3100" t="s">
        <v>4836</v>
      </c>
      <c r="C3100" s="1">
        <v>45787</v>
      </c>
      <c r="D3100" s="9">
        <f t="shared" si="96"/>
        <v>4</v>
      </c>
      <c r="E3100">
        <v>30</v>
      </c>
      <c r="F3100" s="1">
        <f t="shared" si="97"/>
        <v>45757</v>
      </c>
      <c r="G3100" s="1">
        <f>IF(TableRefills3[[#This Row],[prev_refill_days]]="","",TableRefills3[[#This Row],[prev_refill_days]]+TableRefills3[[#This Row],[quantity_days]])</f>
        <v>45787</v>
      </c>
      <c r="H3100">
        <f>IF(TableRefills3[[#This Row],[prev_refill_end]]="","",TableRefills3[[#This Row],[refill_date]]-TableRefills3[[#This Row],[prev_refill_end]])</f>
        <v>0</v>
      </c>
      <c r="I3100">
        <f>IF(TableRefills3[[#This Row],[gap_days]]="",0,IF(TableRefills3[[#This Row],[gap_days]]&gt;30,1,0))</f>
        <v>0</v>
      </c>
      <c r="J3100">
        <f>_xlfn.MAXIFS(TableRefills3[discountinuation_flag], TableRefills3[patient_id], A3100)</f>
        <v>0</v>
      </c>
      <c r="K3100" s="1">
        <f>_xlfn.MINIFS(C:C,A:A,TableRefills3[[#This Row],[patient_id]])</f>
        <v>45701</v>
      </c>
      <c r="L3100" s="1">
        <f>TableRefills3[[#This Row],[refill_date]]+TableRefills3[[#This Row],[quantity_days]]</f>
        <v>45817</v>
      </c>
    </row>
    <row r="3101" spans="1:12" x14ac:dyDescent="0.25">
      <c r="A3101" t="s">
        <v>693</v>
      </c>
      <c r="B3101" t="s">
        <v>4836</v>
      </c>
      <c r="C3101" s="1">
        <v>45817</v>
      </c>
      <c r="D3101" s="9">
        <f t="shared" si="96"/>
        <v>5</v>
      </c>
      <c r="E3101">
        <v>30</v>
      </c>
      <c r="F3101" s="1">
        <f t="shared" si="97"/>
        <v>45787</v>
      </c>
      <c r="G3101" s="1">
        <f>IF(TableRefills3[[#This Row],[prev_refill_days]]="","",TableRefills3[[#This Row],[prev_refill_days]]+TableRefills3[[#This Row],[quantity_days]])</f>
        <v>45817</v>
      </c>
      <c r="H3101">
        <f>IF(TableRefills3[[#This Row],[prev_refill_end]]="","",TableRefills3[[#This Row],[refill_date]]-TableRefills3[[#This Row],[prev_refill_end]])</f>
        <v>0</v>
      </c>
      <c r="I3101">
        <f>IF(TableRefills3[[#This Row],[gap_days]]="",0,IF(TableRefills3[[#This Row],[gap_days]]&gt;30,1,0))</f>
        <v>0</v>
      </c>
      <c r="J3101">
        <f>_xlfn.MAXIFS(TableRefills3[discountinuation_flag], TableRefills3[patient_id], A3101)</f>
        <v>0</v>
      </c>
      <c r="K3101" s="1">
        <f>_xlfn.MINIFS(C:C,A:A,TableRefills3[[#This Row],[patient_id]])</f>
        <v>45701</v>
      </c>
      <c r="L3101" s="1">
        <f>TableRefills3[[#This Row],[refill_date]]+TableRefills3[[#This Row],[quantity_days]]</f>
        <v>45847</v>
      </c>
    </row>
    <row r="3102" spans="1:12" x14ac:dyDescent="0.25">
      <c r="A3102" t="s">
        <v>693</v>
      </c>
      <c r="B3102" t="s">
        <v>4836</v>
      </c>
      <c r="C3102" s="1">
        <v>45849</v>
      </c>
      <c r="D3102" s="9">
        <f t="shared" si="96"/>
        <v>6</v>
      </c>
      <c r="E3102">
        <v>30</v>
      </c>
      <c r="F3102" s="1">
        <f t="shared" si="97"/>
        <v>45817</v>
      </c>
      <c r="G3102" s="1">
        <f>IF(TableRefills3[[#This Row],[prev_refill_days]]="","",TableRefills3[[#This Row],[prev_refill_days]]+TableRefills3[[#This Row],[quantity_days]])</f>
        <v>45847</v>
      </c>
      <c r="H3102">
        <f>IF(TableRefills3[[#This Row],[prev_refill_end]]="","",TableRefills3[[#This Row],[refill_date]]-TableRefills3[[#This Row],[prev_refill_end]])</f>
        <v>2</v>
      </c>
      <c r="I3102">
        <f>IF(TableRefills3[[#This Row],[gap_days]]="",0,IF(TableRefills3[[#This Row],[gap_days]]&gt;30,1,0))</f>
        <v>0</v>
      </c>
      <c r="J3102">
        <f>_xlfn.MAXIFS(TableRefills3[discountinuation_flag], TableRefills3[patient_id], A3102)</f>
        <v>0</v>
      </c>
      <c r="K3102" s="1">
        <f>_xlfn.MINIFS(C:C,A:A,TableRefills3[[#This Row],[patient_id]])</f>
        <v>45701</v>
      </c>
      <c r="L3102" s="1">
        <f>TableRefills3[[#This Row],[refill_date]]+TableRefills3[[#This Row],[quantity_days]]</f>
        <v>45879</v>
      </c>
    </row>
    <row r="3103" spans="1:12" x14ac:dyDescent="0.25">
      <c r="A3103" t="s">
        <v>694</v>
      </c>
      <c r="B3103" t="s">
        <v>4843</v>
      </c>
      <c r="C3103" s="1">
        <v>45666</v>
      </c>
      <c r="D3103" s="9">
        <f t="shared" si="96"/>
        <v>1</v>
      </c>
      <c r="E3103">
        <v>21</v>
      </c>
      <c r="F3103" s="1" t="str">
        <f t="shared" si="97"/>
        <v/>
      </c>
      <c r="G3103" s="1" t="str">
        <f>IF(TableRefills3[[#This Row],[prev_refill_days]]="","",TableRefills3[[#This Row],[prev_refill_days]]+TableRefills3[[#This Row],[quantity_days]])</f>
        <v/>
      </c>
      <c r="H3103" t="str">
        <f>IF(TableRefills3[[#This Row],[prev_refill_end]]="","",TableRefills3[[#This Row],[refill_date]]-TableRefills3[[#This Row],[prev_refill_end]])</f>
        <v/>
      </c>
      <c r="I3103">
        <f>IF(TableRefills3[[#This Row],[gap_days]]="",0,IF(TableRefills3[[#This Row],[gap_days]]&gt;30,1,0))</f>
        <v>0</v>
      </c>
      <c r="J3103">
        <f>_xlfn.MAXIFS(TableRefills3[discountinuation_flag], TableRefills3[patient_id], A3103)</f>
        <v>0</v>
      </c>
      <c r="K3103" s="1">
        <f>_xlfn.MINIFS(C:C,A:A,TableRefills3[[#This Row],[patient_id]])</f>
        <v>45666</v>
      </c>
      <c r="L3103" s="1">
        <f>TableRefills3[[#This Row],[refill_date]]+TableRefills3[[#This Row],[quantity_days]]</f>
        <v>45687</v>
      </c>
    </row>
    <row r="3104" spans="1:12" x14ac:dyDescent="0.25">
      <c r="A3104" t="s">
        <v>694</v>
      </c>
      <c r="B3104" t="s">
        <v>4843</v>
      </c>
      <c r="C3104" s="1">
        <v>45687</v>
      </c>
      <c r="D3104" s="9">
        <f t="shared" si="96"/>
        <v>2</v>
      </c>
      <c r="E3104">
        <v>21</v>
      </c>
      <c r="F3104" s="1">
        <f t="shared" si="97"/>
        <v>45666</v>
      </c>
      <c r="G3104" s="1">
        <f>IF(TableRefills3[[#This Row],[prev_refill_days]]="","",TableRefills3[[#This Row],[prev_refill_days]]+TableRefills3[[#This Row],[quantity_days]])</f>
        <v>45687</v>
      </c>
      <c r="H3104">
        <f>IF(TableRefills3[[#This Row],[prev_refill_end]]="","",TableRefills3[[#This Row],[refill_date]]-TableRefills3[[#This Row],[prev_refill_end]])</f>
        <v>0</v>
      </c>
      <c r="I3104">
        <f>IF(TableRefills3[[#This Row],[gap_days]]="",0,IF(TableRefills3[[#This Row],[gap_days]]&gt;30,1,0))</f>
        <v>0</v>
      </c>
      <c r="J3104">
        <f>_xlfn.MAXIFS(TableRefills3[discountinuation_flag], TableRefills3[patient_id], A3104)</f>
        <v>0</v>
      </c>
      <c r="K3104" s="1">
        <f>_xlfn.MINIFS(C:C,A:A,TableRefills3[[#This Row],[patient_id]])</f>
        <v>45666</v>
      </c>
      <c r="L3104" s="1">
        <f>TableRefills3[[#This Row],[refill_date]]+TableRefills3[[#This Row],[quantity_days]]</f>
        <v>45708</v>
      </c>
    </row>
    <row r="3105" spans="1:12" x14ac:dyDescent="0.25">
      <c r="A3105" t="s">
        <v>694</v>
      </c>
      <c r="B3105" t="s">
        <v>4843</v>
      </c>
      <c r="C3105" s="1">
        <v>45707</v>
      </c>
      <c r="D3105" s="9">
        <f t="shared" si="96"/>
        <v>3</v>
      </c>
      <c r="E3105">
        <v>21</v>
      </c>
      <c r="F3105" s="1">
        <f t="shared" si="97"/>
        <v>45687</v>
      </c>
      <c r="G3105" s="1">
        <f>IF(TableRefills3[[#This Row],[prev_refill_days]]="","",TableRefills3[[#This Row],[prev_refill_days]]+TableRefills3[[#This Row],[quantity_days]])</f>
        <v>45708</v>
      </c>
      <c r="H3105">
        <f>IF(TableRefills3[[#This Row],[prev_refill_end]]="","",TableRefills3[[#This Row],[refill_date]]-TableRefills3[[#This Row],[prev_refill_end]])</f>
        <v>-1</v>
      </c>
      <c r="I3105">
        <f>IF(TableRefills3[[#This Row],[gap_days]]="",0,IF(TableRefills3[[#This Row],[gap_days]]&gt;30,1,0))</f>
        <v>0</v>
      </c>
      <c r="J3105">
        <f>_xlfn.MAXIFS(TableRefills3[discountinuation_flag], TableRefills3[patient_id], A3105)</f>
        <v>0</v>
      </c>
      <c r="K3105" s="1">
        <f>_xlfn.MINIFS(C:C,A:A,TableRefills3[[#This Row],[patient_id]])</f>
        <v>45666</v>
      </c>
      <c r="L3105" s="1">
        <f>TableRefills3[[#This Row],[refill_date]]+TableRefills3[[#This Row],[quantity_days]]</f>
        <v>45728</v>
      </c>
    </row>
    <row r="3106" spans="1:12" x14ac:dyDescent="0.25">
      <c r="A3106" t="s">
        <v>694</v>
      </c>
      <c r="B3106" t="s">
        <v>4843</v>
      </c>
      <c r="C3106" s="1">
        <v>45728</v>
      </c>
      <c r="D3106" s="9">
        <f t="shared" si="96"/>
        <v>4</v>
      </c>
      <c r="E3106">
        <v>21</v>
      </c>
      <c r="F3106" s="1">
        <f t="shared" si="97"/>
        <v>45707</v>
      </c>
      <c r="G3106" s="1">
        <f>IF(TableRefills3[[#This Row],[prev_refill_days]]="","",TableRefills3[[#This Row],[prev_refill_days]]+TableRefills3[[#This Row],[quantity_days]])</f>
        <v>45728</v>
      </c>
      <c r="H3106">
        <f>IF(TableRefills3[[#This Row],[prev_refill_end]]="","",TableRefills3[[#This Row],[refill_date]]-TableRefills3[[#This Row],[prev_refill_end]])</f>
        <v>0</v>
      </c>
      <c r="I3106">
        <f>IF(TableRefills3[[#This Row],[gap_days]]="",0,IF(TableRefills3[[#This Row],[gap_days]]&gt;30,1,0))</f>
        <v>0</v>
      </c>
      <c r="J3106">
        <f>_xlfn.MAXIFS(TableRefills3[discountinuation_flag], TableRefills3[patient_id], A3106)</f>
        <v>0</v>
      </c>
      <c r="K3106" s="1">
        <f>_xlfn.MINIFS(C:C,A:A,TableRefills3[[#This Row],[patient_id]])</f>
        <v>45666</v>
      </c>
      <c r="L3106" s="1">
        <f>TableRefills3[[#This Row],[refill_date]]+TableRefills3[[#This Row],[quantity_days]]</f>
        <v>45749</v>
      </c>
    </row>
    <row r="3107" spans="1:12" x14ac:dyDescent="0.25">
      <c r="A3107" t="s">
        <v>694</v>
      </c>
      <c r="B3107" t="s">
        <v>4843</v>
      </c>
      <c r="C3107" s="1">
        <v>45750</v>
      </c>
      <c r="D3107" s="9">
        <f t="shared" si="96"/>
        <v>5</v>
      </c>
      <c r="E3107">
        <v>21</v>
      </c>
      <c r="F3107" s="1">
        <f t="shared" si="97"/>
        <v>45728</v>
      </c>
      <c r="G3107" s="1">
        <f>IF(TableRefills3[[#This Row],[prev_refill_days]]="","",TableRefills3[[#This Row],[prev_refill_days]]+TableRefills3[[#This Row],[quantity_days]])</f>
        <v>45749</v>
      </c>
      <c r="H3107">
        <f>IF(TableRefills3[[#This Row],[prev_refill_end]]="","",TableRefills3[[#This Row],[refill_date]]-TableRefills3[[#This Row],[prev_refill_end]])</f>
        <v>1</v>
      </c>
      <c r="I3107">
        <f>IF(TableRefills3[[#This Row],[gap_days]]="",0,IF(TableRefills3[[#This Row],[gap_days]]&gt;30,1,0))</f>
        <v>0</v>
      </c>
      <c r="J3107">
        <f>_xlfn.MAXIFS(TableRefills3[discountinuation_flag], TableRefills3[patient_id], A3107)</f>
        <v>0</v>
      </c>
      <c r="K3107" s="1">
        <f>_xlfn.MINIFS(C:C,A:A,TableRefills3[[#This Row],[patient_id]])</f>
        <v>45666</v>
      </c>
      <c r="L3107" s="1">
        <f>TableRefills3[[#This Row],[refill_date]]+TableRefills3[[#This Row],[quantity_days]]</f>
        <v>45771</v>
      </c>
    </row>
    <row r="3108" spans="1:12" x14ac:dyDescent="0.25">
      <c r="A3108" t="s">
        <v>694</v>
      </c>
      <c r="B3108" t="s">
        <v>4843</v>
      </c>
      <c r="C3108" s="1">
        <v>45771</v>
      </c>
      <c r="D3108" s="9">
        <f t="shared" si="96"/>
        <v>6</v>
      </c>
      <c r="E3108">
        <v>21</v>
      </c>
      <c r="F3108" s="1">
        <f t="shared" si="97"/>
        <v>45750</v>
      </c>
      <c r="G3108" s="1">
        <f>IF(TableRefills3[[#This Row],[prev_refill_days]]="","",TableRefills3[[#This Row],[prev_refill_days]]+TableRefills3[[#This Row],[quantity_days]])</f>
        <v>45771</v>
      </c>
      <c r="H3108">
        <f>IF(TableRefills3[[#This Row],[prev_refill_end]]="","",TableRefills3[[#This Row],[refill_date]]-TableRefills3[[#This Row],[prev_refill_end]])</f>
        <v>0</v>
      </c>
      <c r="I3108">
        <f>IF(TableRefills3[[#This Row],[gap_days]]="",0,IF(TableRefills3[[#This Row],[gap_days]]&gt;30,1,0))</f>
        <v>0</v>
      </c>
      <c r="J3108">
        <f>_xlfn.MAXIFS(TableRefills3[discountinuation_flag], TableRefills3[patient_id], A3108)</f>
        <v>0</v>
      </c>
      <c r="K3108" s="1">
        <f>_xlfn.MINIFS(C:C,A:A,TableRefills3[[#This Row],[patient_id]])</f>
        <v>45666</v>
      </c>
      <c r="L3108" s="1">
        <f>TableRefills3[[#This Row],[refill_date]]+TableRefills3[[#This Row],[quantity_days]]</f>
        <v>45792</v>
      </c>
    </row>
    <row r="3109" spans="1:12" x14ac:dyDescent="0.25">
      <c r="A3109" t="s">
        <v>695</v>
      </c>
      <c r="B3109" t="s">
        <v>4850</v>
      </c>
      <c r="C3109" s="1">
        <v>45741</v>
      </c>
      <c r="D3109" s="9">
        <f t="shared" si="96"/>
        <v>1</v>
      </c>
      <c r="E3109">
        <v>28</v>
      </c>
      <c r="F3109" s="1" t="str">
        <f t="shared" si="97"/>
        <v/>
      </c>
      <c r="G3109" s="1" t="str">
        <f>IF(TableRefills3[[#This Row],[prev_refill_days]]="","",TableRefills3[[#This Row],[prev_refill_days]]+TableRefills3[[#This Row],[quantity_days]])</f>
        <v/>
      </c>
      <c r="H3109" t="str">
        <f>IF(TableRefills3[[#This Row],[prev_refill_end]]="","",TableRefills3[[#This Row],[refill_date]]-TableRefills3[[#This Row],[prev_refill_end]])</f>
        <v/>
      </c>
      <c r="I3109">
        <f>IF(TableRefills3[[#This Row],[gap_days]]="",0,IF(TableRefills3[[#This Row],[gap_days]]&gt;30,1,0))</f>
        <v>0</v>
      </c>
      <c r="J3109">
        <f>_xlfn.MAXIFS(TableRefills3[discountinuation_flag], TableRefills3[patient_id], A3109)</f>
        <v>0</v>
      </c>
      <c r="K3109" s="1">
        <f>_xlfn.MINIFS(C:C,A:A,TableRefills3[[#This Row],[patient_id]])</f>
        <v>45741</v>
      </c>
      <c r="L3109" s="1">
        <f>TableRefills3[[#This Row],[refill_date]]+TableRefills3[[#This Row],[quantity_days]]</f>
        <v>45769</v>
      </c>
    </row>
    <row r="3110" spans="1:12" x14ac:dyDescent="0.25">
      <c r="A3110" t="s">
        <v>695</v>
      </c>
      <c r="B3110" t="s">
        <v>4850</v>
      </c>
      <c r="C3110" s="1">
        <v>45771</v>
      </c>
      <c r="D3110" s="9">
        <f t="shared" si="96"/>
        <v>2</v>
      </c>
      <c r="E3110">
        <v>28</v>
      </c>
      <c r="F3110" s="1">
        <f t="shared" si="97"/>
        <v>45741</v>
      </c>
      <c r="G3110" s="1">
        <f>IF(TableRefills3[[#This Row],[prev_refill_days]]="","",TableRefills3[[#This Row],[prev_refill_days]]+TableRefills3[[#This Row],[quantity_days]])</f>
        <v>45769</v>
      </c>
      <c r="H3110">
        <f>IF(TableRefills3[[#This Row],[prev_refill_end]]="","",TableRefills3[[#This Row],[refill_date]]-TableRefills3[[#This Row],[prev_refill_end]])</f>
        <v>2</v>
      </c>
      <c r="I3110">
        <f>IF(TableRefills3[[#This Row],[gap_days]]="",0,IF(TableRefills3[[#This Row],[gap_days]]&gt;30,1,0))</f>
        <v>0</v>
      </c>
      <c r="J3110">
        <f>_xlfn.MAXIFS(TableRefills3[discountinuation_flag], TableRefills3[patient_id], A3110)</f>
        <v>0</v>
      </c>
      <c r="K3110" s="1">
        <f>_xlfn.MINIFS(C:C,A:A,TableRefills3[[#This Row],[patient_id]])</f>
        <v>45741</v>
      </c>
      <c r="L3110" s="1">
        <f>TableRefills3[[#This Row],[refill_date]]+TableRefills3[[#This Row],[quantity_days]]</f>
        <v>45799</v>
      </c>
    </row>
    <row r="3111" spans="1:12" x14ac:dyDescent="0.25">
      <c r="A3111" t="s">
        <v>695</v>
      </c>
      <c r="B3111" t="s">
        <v>4850</v>
      </c>
      <c r="C3111" s="1">
        <v>45798</v>
      </c>
      <c r="D3111" s="9">
        <f t="shared" si="96"/>
        <v>3</v>
      </c>
      <c r="E3111">
        <v>28</v>
      </c>
      <c r="F3111" s="1">
        <f t="shared" si="97"/>
        <v>45771</v>
      </c>
      <c r="G3111" s="1">
        <f>IF(TableRefills3[[#This Row],[prev_refill_days]]="","",TableRefills3[[#This Row],[prev_refill_days]]+TableRefills3[[#This Row],[quantity_days]])</f>
        <v>45799</v>
      </c>
      <c r="H3111">
        <f>IF(TableRefills3[[#This Row],[prev_refill_end]]="","",TableRefills3[[#This Row],[refill_date]]-TableRefills3[[#This Row],[prev_refill_end]])</f>
        <v>-1</v>
      </c>
      <c r="I3111">
        <f>IF(TableRefills3[[#This Row],[gap_days]]="",0,IF(TableRefills3[[#This Row],[gap_days]]&gt;30,1,0))</f>
        <v>0</v>
      </c>
      <c r="J3111">
        <f>_xlfn.MAXIFS(TableRefills3[discountinuation_flag], TableRefills3[patient_id], A3111)</f>
        <v>0</v>
      </c>
      <c r="K3111" s="1">
        <f>_xlfn.MINIFS(C:C,A:A,TableRefills3[[#This Row],[patient_id]])</f>
        <v>45741</v>
      </c>
      <c r="L3111" s="1">
        <f>TableRefills3[[#This Row],[refill_date]]+TableRefills3[[#This Row],[quantity_days]]</f>
        <v>45826</v>
      </c>
    </row>
    <row r="3112" spans="1:12" x14ac:dyDescent="0.25">
      <c r="A3112" t="s">
        <v>695</v>
      </c>
      <c r="B3112" t="s">
        <v>4850</v>
      </c>
      <c r="C3112" s="1">
        <v>45829</v>
      </c>
      <c r="D3112" s="9">
        <f t="shared" si="96"/>
        <v>4</v>
      </c>
      <c r="E3112">
        <v>28</v>
      </c>
      <c r="F3112" s="1">
        <f t="shared" si="97"/>
        <v>45798</v>
      </c>
      <c r="G3112" s="1">
        <f>IF(TableRefills3[[#This Row],[prev_refill_days]]="","",TableRefills3[[#This Row],[prev_refill_days]]+TableRefills3[[#This Row],[quantity_days]])</f>
        <v>45826</v>
      </c>
      <c r="H3112">
        <f>IF(TableRefills3[[#This Row],[prev_refill_end]]="","",TableRefills3[[#This Row],[refill_date]]-TableRefills3[[#This Row],[prev_refill_end]])</f>
        <v>3</v>
      </c>
      <c r="I3112">
        <f>IF(TableRefills3[[#This Row],[gap_days]]="",0,IF(TableRefills3[[#This Row],[gap_days]]&gt;30,1,0))</f>
        <v>0</v>
      </c>
      <c r="J3112">
        <f>_xlfn.MAXIFS(TableRefills3[discountinuation_flag], TableRefills3[patient_id], A3112)</f>
        <v>0</v>
      </c>
      <c r="K3112" s="1">
        <f>_xlfn.MINIFS(C:C,A:A,TableRefills3[[#This Row],[patient_id]])</f>
        <v>45741</v>
      </c>
      <c r="L3112" s="1">
        <f>TableRefills3[[#This Row],[refill_date]]+TableRefills3[[#This Row],[quantity_days]]</f>
        <v>45857</v>
      </c>
    </row>
    <row r="3113" spans="1:12" x14ac:dyDescent="0.25">
      <c r="A3113" t="s">
        <v>695</v>
      </c>
      <c r="B3113" t="s">
        <v>4850</v>
      </c>
      <c r="C3113" s="1">
        <v>45854</v>
      </c>
      <c r="D3113" s="9">
        <f t="shared" si="96"/>
        <v>5</v>
      </c>
      <c r="E3113">
        <v>28</v>
      </c>
      <c r="F3113" s="1">
        <f t="shared" si="97"/>
        <v>45829</v>
      </c>
      <c r="G3113" s="1">
        <f>IF(TableRefills3[[#This Row],[prev_refill_days]]="","",TableRefills3[[#This Row],[prev_refill_days]]+TableRefills3[[#This Row],[quantity_days]])</f>
        <v>45857</v>
      </c>
      <c r="H3113">
        <f>IF(TableRefills3[[#This Row],[prev_refill_end]]="","",TableRefills3[[#This Row],[refill_date]]-TableRefills3[[#This Row],[prev_refill_end]])</f>
        <v>-3</v>
      </c>
      <c r="I3113">
        <f>IF(TableRefills3[[#This Row],[gap_days]]="",0,IF(TableRefills3[[#This Row],[gap_days]]&gt;30,1,0))</f>
        <v>0</v>
      </c>
      <c r="J3113">
        <f>_xlfn.MAXIFS(TableRefills3[discountinuation_flag], TableRefills3[patient_id], A3113)</f>
        <v>0</v>
      </c>
      <c r="K3113" s="1">
        <f>_xlfn.MINIFS(C:C,A:A,TableRefills3[[#This Row],[patient_id]])</f>
        <v>45741</v>
      </c>
      <c r="L3113" s="1">
        <f>TableRefills3[[#This Row],[refill_date]]+TableRefills3[[#This Row],[quantity_days]]</f>
        <v>45882</v>
      </c>
    </row>
    <row r="3114" spans="1:12" x14ac:dyDescent="0.25">
      <c r="A3114" t="s">
        <v>695</v>
      </c>
      <c r="B3114" t="s">
        <v>4850</v>
      </c>
      <c r="C3114" s="1">
        <v>45880</v>
      </c>
      <c r="D3114" s="9">
        <f t="shared" si="96"/>
        <v>6</v>
      </c>
      <c r="E3114">
        <v>28</v>
      </c>
      <c r="F3114" s="1">
        <f t="shared" si="97"/>
        <v>45854</v>
      </c>
      <c r="G3114" s="1">
        <f>IF(TableRefills3[[#This Row],[prev_refill_days]]="","",TableRefills3[[#This Row],[prev_refill_days]]+TableRefills3[[#This Row],[quantity_days]])</f>
        <v>45882</v>
      </c>
      <c r="H3114">
        <f>IF(TableRefills3[[#This Row],[prev_refill_end]]="","",TableRefills3[[#This Row],[refill_date]]-TableRefills3[[#This Row],[prev_refill_end]])</f>
        <v>-2</v>
      </c>
      <c r="I3114">
        <f>IF(TableRefills3[[#This Row],[gap_days]]="",0,IF(TableRefills3[[#This Row],[gap_days]]&gt;30,1,0))</f>
        <v>0</v>
      </c>
      <c r="J3114">
        <f>_xlfn.MAXIFS(TableRefills3[discountinuation_flag], TableRefills3[patient_id], A3114)</f>
        <v>0</v>
      </c>
      <c r="K3114" s="1">
        <f>_xlfn.MINIFS(C:C,A:A,TableRefills3[[#This Row],[patient_id]])</f>
        <v>45741</v>
      </c>
      <c r="L3114" s="1">
        <f>TableRefills3[[#This Row],[refill_date]]+TableRefills3[[#This Row],[quantity_days]]</f>
        <v>45908</v>
      </c>
    </row>
    <row r="3115" spans="1:12" x14ac:dyDescent="0.25">
      <c r="A3115" t="s">
        <v>696</v>
      </c>
      <c r="B3115" t="s">
        <v>4857</v>
      </c>
      <c r="C3115" s="1">
        <v>45777</v>
      </c>
      <c r="D3115" s="9">
        <f t="shared" si="96"/>
        <v>1</v>
      </c>
      <c r="E3115">
        <v>21</v>
      </c>
      <c r="F3115" s="1" t="str">
        <f t="shared" si="97"/>
        <v/>
      </c>
      <c r="G3115" s="1" t="str">
        <f>IF(TableRefills3[[#This Row],[prev_refill_days]]="","",TableRefills3[[#This Row],[prev_refill_days]]+TableRefills3[[#This Row],[quantity_days]])</f>
        <v/>
      </c>
      <c r="H3115" t="str">
        <f>IF(TableRefills3[[#This Row],[prev_refill_end]]="","",TableRefills3[[#This Row],[refill_date]]-TableRefills3[[#This Row],[prev_refill_end]])</f>
        <v/>
      </c>
      <c r="I3115">
        <f>IF(TableRefills3[[#This Row],[gap_days]]="",0,IF(TableRefills3[[#This Row],[gap_days]]&gt;30,1,0))</f>
        <v>0</v>
      </c>
      <c r="J3115">
        <f>_xlfn.MAXIFS(TableRefills3[discountinuation_flag], TableRefills3[patient_id], A3115)</f>
        <v>0</v>
      </c>
      <c r="K3115" s="1">
        <f>_xlfn.MINIFS(C:C,A:A,TableRefills3[[#This Row],[patient_id]])</f>
        <v>45777</v>
      </c>
      <c r="L3115" s="1">
        <f>TableRefills3[[#This Row],[refill_date]]+TableRefills3[[#This Row],[quantity_days]]</f>
        <v>45798</v>
      </c>
    </row>
    <row r="3116" spans="1:12" x14ac:dyDescent="0.25">
      <c r="A3116" t="s">
        <v>696</v>
      </c>
      <c r="B3116" t="s">
        <v>4857</v>
      </c>
      <c r="C3116" s="1">
        <v>45798</v>
      </c>
      <c r="D3116" s="9">
        <f t="shared" si="96"/>
        <v>2</v>
      </c>
      <c r="E3116">
        <v>21</v>
      </c>
      <c r="F3116" s="1">
        <f t="shared" si="97"/>
        <v>45777</v>
      </c>
      <c r="G3116" s="1">
        <f>IF(TableRefills3[[#This Row],[prev_refill_days]]="","",TableRefills3[[#This Row],[prev_refill_days]]+TableRefills3[[#This Row],[quantity_days]])</f>
        <v>45798</v>
      </c>
      <c r="H3116">
        <f>IF(TableRefills3[[#This Row],[prev_refill_end]]="","",TableRefills3[[#This Row],[refill_date]]-TableRefills3[[#This Row],[prev_refill_end]])</f>
        <v>0</v>
      </c>
      <c r="I3116">
        <f>IF(TableRefills3[[#This Row],[gap_days]]="",0,IF(TableRefills3[[#This Row],[gap_days]]&gt;30,1,0))</f>
        <v>0</v>
      </c>
      <c r="J3116">
        <f>_xlfn.MAXIFS(TableRefills3[discountinuation_flag], TableRefills3[patient_id], A3116)</f>
        <v>0</v>
      </c>
      <c r="K3116" s="1">
        <f>_xlfn.MINIFS(C:C,A:A,TableRefills3[[#This Row],[patient_id]])</f>
        <v>45777</v>
      </c>
      <c r="L3116" s="1">
        <f>TableRefills3[[#This Row],[refill_date]]+TableRefills3[[#This Row],[quantity_days]]</f>
        <v>45819</v>
      </c>
    </row>
    <row r="3117" spans="1:12" x14ac:dyDescent="0.25">
      <c r="A3117" t="s">
        <v>696</v>
      </c>
      <c r="B3117" t="s">
        <v>4857</v>
      </c>
      <c r="C3117" s="1">
        <v>45820</v>
      </c>
      <c r="D3117" s="9">
        <f t="shared" si="96"/>
        <v>3</v>
      </c>
      <c r="E3117">
        <v>21</v>
      </c>
      <c r="F3117" s="1">
        <f t="shared" si="97"/>
        <v>45798</v>
      </c>
      <c r="G3117" s="1">
        <f>IF(TableRefills3[[#This Row],[prev_refill_days]]="","",TableRefills3[[#This Row],[prev_refill_days]]+TableRefills3[[#This Row],[quantity_days]])</f>
        <v>45819</v>
      </c>
      <c r="H3117">
        <f>IF(TableRefills3[[#This Row],[prev_refill_end]]="","",TableRefills3[[#This Row],[refill_date]]-TableRefills3[[#This Row],[prev_refill_end]])</f>
        <v>1</v>
      </c>
      <c r="I3117">
        <f>IF(TableRefills3[[#This Row],[gap_days]]="",0,IF(TableRefills3[[#This Row],[gap_days]]&gt;30,1,0))</f>
        <v>0</v>
      </c>
      <c r="J3117">
        <f>_xlfn.MAXIFS(TableRefills3[discountinuation_flag], TableRefills3[patient_id], A3117)</f>
        <v>0</v>
      </c>
      <c r="K3117" s="1">
        <f>_xlfn.MINIFS(C:C,A:A,TableRefills3[[#This Row],[patient_id]])</f>
        <v>45777</v>
      </c>
      <c r="L3117" s="1">
        <f>TableRefills3[[#This Row],[refill_date]]+TableRefills3[[#This Row],[quantity_days]]</f>
        <v>45841</v>
      </c>
    </row>
    <row r="3118" spans="1:12" x14ac:dyDescent="0.25">
      <c r="A3118" t="s">
        <v>697</v>
      </c>
      <c r="B3118" t="s">
        <v>4861</v>
      </c>
      <c r="C3118" s="1">
        <v>45727</v>
      </c>
      <c r="D3118" s="9">
        <f t="shared" si="96"/>
        <v>1</v>
      </c>
      <c r="E3118">
        <v>28</v>
      </c>
      <c r="F3118" s="1" t="str">
        <f t="shared" si="97"/>
        <v/>
      </c>
      <c r="G3118" s="1" t="str">
        <f>IF(TableRefills3[[#This Row],[prev_refill_days]]="","",TableRefills3[[#This Row],[prev_refill_days]]+TableRefills3[[#This Row],[quantity_days]])</f>
        <v/>
      </c>
      <c r="H3118" t="str">
        <f>IF(TableRefills3[[#This Row],[prev_refill_end]]="","",TableRefills3[[#This Row],[refill_date]]-TableRefills3[[#This Row],[prev_refill_end]])</f>
        <v/>
      </c>
      <c r="I3118">
        <f>IF(TableRefills3[[#This Row],[gap_days]]="",0,IF(TableRefills3[[#This Row],[gap_days]]&gt;30,1,0))</f>
        <v>0</v>
      </c>
      <c r="J3118">
        <f>_xlfn.MAXIFS(TableRefills3[discountinuation_flag], TableRefills3[patient_id], A3118)</f>
        <v>0</v>
      </c>
      <c r="K3118" s="1">
        <f>_xlfn.MINIFS(C:C,A:A,TableRefills3[[#This Row],[patient_id]])</f>
        <v>45727</v>
      </c>
      <c r="L3118" s="1">
        <f>TableRefills3[[#This Row],[refill_date]]+TableRefills3[[#This Row],[quantity_days]]</f>
        <v>45755</v>
      </c>
    </row>
    <row r="3119" spans="1:12" x14ac:dyDescent="0.25">
      <c r="A3119" t="s">
        <v>697</v>
      </c>
      <c r="B3119" t="s">
        <v>4861</v>
      </c>
      <c r="C3119" s="1">
        <v>45754</v>
      </c>
      <c r="D3119" s="9">
        <f t="shared" si="96"/>
        <v>2</v>
      </c>
      <c r="E3119">
        <v>28</v>
      </c>
      <c r="F3119" s="1">
        <f t="shared" si="97"/>
        <v>45727</v>
      </c>
      <c r="G3119" s="1">
        <f>IF(TableRefills3[[#This Row],[prev_refill_days]]="","",TableRefills3[[#This Row],[prev_refill_days]]+TableRefills3[[#This Row],[quantity_days]])</f>
        <v>45755</v>
      </c>
      <c r="H3119">
        <f>IF(TableRefills3[[#This Row],[prev_refill_end]]="","",TableRefills3[[#This Row],[refill_date]]-TableRefills3[[#This Row],[prev_refill_end]])</f>
        <v>-1</v>
      </c>
      <c r="I3119">
        <f>IF(TableRefills3[[#This Row],[gap_days]]="",0,IF(TableRefills3[[#This Row],[gap_days]]&gt;30,1,0))</f>
        <v>0</v>
      </c>
      <c r="J3119">
        <f>_xlfn.MAXIFS(TableRefills3[discountinuation_flag], TableRefills3[patient_id], A3119)</f>
        <v>0</v>
      </c>
      <c r="K3119" s="1">
        <f>_xlfn.MINIFS(C:C,A:A,TableRefills3[[#This Row],[patient_id]])</f>
        <v>45727</v>
      </c>
      <c r="L3119" s="1">
        <f>TableRefills3[[#This Row],[refill_date]]+TableRefills3[[#This Row],[quantity_days]]</f>
        <v>45782</v>
      </c>
    </row>
    <row r="3120" spans="1:12" x14ac:dyDescent="0.25">
      <c r="A3120" t="s">
        <v>697</v>
      </c>
      <c r="B3120" t="s">
        <v>4861</v>
      </c>
      <c r="C3120" s="1">
        <v>45785</v>
      </c>
      <c r="D3120" s="9">
        <f t="shared" si="96"/>
        <v>3</v>
      </c>
      <c r="E3120">
        <v>28</v>
      </c>
      <c r="F3120" s="1">
        <f t="shared" si="97"/>
        <v>45754</v>
      </c>
      <c r="G3120" s="1">
        <f>IF(TableRefills3[[#This Row],[prev_refill_days]]="","",TableRefills3[[#This Row],[prev_refill_days]]+TableRefills3[[#This Row],[quantity_days]])</f>
        <v>45782</v>
      </c>
      <c r="H3120">
        <f>IF(TableRefills3[[#This Row],[prev_refill_end]]="","",TableRefills3[[#This Row],[refill_date]]-TableRefills3[[#This Row],[prev_refill_end]])</f>
        <v>3</v>
      </c>
      <c r="I3120">
        <f>IF(TableRefills3[[#This Row],[gap_days]]="",0,IF(TableRefills3[[#This Row],[gap_days]]&gt;30,1,0))</f>
        <v>0</v>
      </c>
      <c r="J3120">
        <f>_xlfn.MAXIFS(TableRefills3[discountinuation_flag], TableRefills3[patient_id], A3120)</f>
        <v>0</v>
      </c>
      <c r="K3120" s="1">
        <f>_xlfn.MINIFS(C:C,A:A,TableRefills3[[#This Row],[patient_id]])</f>
        <v>45727</v>
      </c>
      <c r="L3120" s="1">
        <f>TableRefills3[[#This Row],[refill_date]]+TableRefills3[[#This Row],[quantity_days]]</f>
        <v>45813</v>
      </c>
    </row>
    <row r="3121" spans="1:12" x14ac:dyDescent="0.25">
      <c r="A3121" t="s">
        <v>697</v>
      </c>
      <c r="B3121" t="s">
        <v>4861</v>
      </c>
      <c r="C3121" s="1">
        <v>45810</v>
      </c>
      <c r="D3121" s="9">
        <f t="shared" si="96"/>
        <v>4</v>
      </c>
      <c r="E3121">
        <v>28</v>
      </c>
      <c r="F3121" s="1">
        <f t="shared" si="97"/>
        <v>45785</v>
      </c>
      <c r="G3121" s="1">
        <f>IF(TableRefills3[[#This Row],[prev_refill_days]]="","",TableRefills3[[#This Row],[prev_refill_days]]+TableRefills3[[#This Row],[quantity_days]])</f>
        <v>45813</v>
      </c>
      <c r="H3121">
        <f>IF(TableRefills3[[#This Row],[prev_refill_end]]="","",TableRefills3[[#This Row],[refill_date]]-TableRefills3[[#This Row],[prev_refill_end]])</f>
        <v>-3</v>
      </c>
      <c r="I3121">
        <f>IF(TableRefills3[[#This Row],[gap_days]]="",0,IF(TableRefills3[[#This Row],[gap_days]]&gt;30,1,0))</f>
        <v>0</v>
      </c>
      <c r="J3121">
        <f>_xlfn.MAXIFS(TableRefills3[discountinuation_flag], TableRefills3[patient_id], A3121)</f>
        <v>0</v>
      </c>
      <c r="K3121" s="1">
        <f>_xlfn.MINIFS(C:C,A:A,TableRefills3[[#This Row],[patient_id]])</f>
        <v>45727</v>
      </c>
      <c r="L3121" s="1">
        <f>TableRefills3[[#This Row],[refill_date]]+TableRefills3[[#This Row],[quantity_days]]</f>
        <v>45838</v>
      </c>
    </row>
    <row r="3122" spans="1:12" x14ac:dyDescent="0.25">
      <c r="A3122" t="s">
        <v>697</v>
      </c>
      <c r="B3122" t="s">
        <v>4861</v>
      </c>
      <c r="C3122" s="1">
        <v>45840</v>
      </c>
      <c r="D3122" s="9">
        <f t="shared" si="96"/>
        <v>5</v>
      </c>
      <c r="E3122">
        <v>28</v>
      </c>
      <c r="F3122" s="1">
        <f t="shared" si="97"/>
        <v>45810</v>
      </c>
      <c r="G3122" s="1">
        <f>IF(TableRefills3[[#This Row],[prev_refill_days]]="","",TableRefills3[[#This Row],[prev_refill_days]]+TableRefills3[[#This Row],[quantity_days]])</f>
        <v>45838</v>
      </c>
      <c r="H3122">
        <f>IF(TableRefills3[[#This Row],[prev_refill_end]]="","",TableRefills3[[#This Row],[refill_date]]-TableRefills3[[#This Row],[prev_refill_end]])</f>
        <v>2</v>
      </c>
      <c r="I3122">
        <f>IF(TableRefills3[[#This Row],[gap_days]]="",0,IF(TableRefills3[[#This Row],[gap_days]]&gt;30,1,0))</f>
        <v>0</v>
      </c>
      <c r="J3122">
        <f>_xlfn.MAXIFS(TableRefills3[discountinuation_flag], TableRefills3[patient_id], A3122)</f>
        <v>0</v>
      </c>
      <c r="K3122" s="1">
        <f>_xlfn.MINIFS(C:C,A:A,TableRefills3[[#This Row],[patient_id]])</f>
        <v>45727</v>
      </c>
      <c r="L3122" s="1">
        <f>TableRefills3[[#This Row],[refill_date]]+TableRefills3[[#This Row],[quantity_days]]</f>
        <v>45868</v>
      </c>
    </row>
    <row r="3123" spans="1:12" x14ac:dyDescent="0.25">
      <c r="A3123" t="s">
        <v>698</v>
      </c>
      <c r="B3123" t="s">
        <v>4867</v>
      </c>
      <c r="C3123" s="1">
        <v>45771</v>
      </c>
      <c r="D3123" s="9">
        <f t="shared" si="96"/>
        <v>1</v>
      </c>
      <c r="E3123">
        <v>21</v>
      </c>
      <c r="F3123" s="1" t="str">
        <f t="shared" si="97"/>
        <v/>
      </c>
      <c r="G3123" s="1" t="str">
        <f>IF(TableRefills3[[#This Row],[prev_refill_days]]="","",TableRefills3[[#This Row],[prev_refill_days]]+TableRefills3[[#This Row],[quantity_days]])</f>
        <v/>
      </c>
      <c r="H3123" t="str">
        <f>IF(TableRefills3[[#This Row],[prev_refill_end]]="","",TableRefills3[[#This Row],[refill_date]]-TableRefills3[[#This Row],[prev_refill_end]])</f>
        <v/>
      </c>
      <c r="I3123">
        <f>IF(TableRefills3[[#This Row],[gap_days]]="",0,IF(TableRefills3[[#This Row],[gap_days]]&gt;30,1,0))</f>
        <v>0</v>
      </c>
      <c r="J3123">
        <f>_xlfn.MAXIFS(TableRefills3[discountinuation_flag], TableRefills3[patient_id], A3123)</f>
        <v>0</v>
      </c>
      <c r="K3123" s="1">
        <f>_xlfn.MINIFS(C:C,A:A,TableRefills3[[#This Row],[patient_id]])</f>
        <v>45771</v>
      </c>
      <c r="L3123" s="1">
        <f>TableRefills3[[#This Row],[refill_date]]+TableRefills3[[#This Row],[quantity_days]]</f>
        <v>45792</v>
      </c>
    </row>
    <row r="3124" spans="1:12" x14ac:dyDescent="0.25">
      <c r="A3124" t="s">
        <v>698</v>
      </c>
      <c r="B3124" t="s">
        <v>4867</v>
      </c>
      <c r="C3124" s="1">
        <v>45795</v>
      </c>
      <c r="D3124" s="9">
        <f t="shared" si="96"/>
        <v>2</v>
      </c>
      <c r="E3124">
        <v>21</v>
      </c>
      <c r="F3124" s="1">
        <f t="shared" si="97"/>
        <v>45771</v>
      </c>
      <c r="G3124" s="1">
        <f>IF(TableRefills3[[#This Row],[prev_refill_days]]="","",TableRefills3[[#This Row],[prev_refill_days]]+TableRefills3[[#This Row],[quantity_days]])</f>
        <v>45792</v>
      </c>
      <c r="H3124">
        <f>IF(TableRefills3[[#This Row],[prev_refill_end]]="","",TableRefills3[[#This Row],[refill_date]]-TableRefills3[[#This Row],[prev_refill_end]])</f>
        <v>3</v>
      </c>
      <c r="I3124">
        <f>IF(TableRefills3[[#This Row],[gap_days]]="",0,IF(TableRefills3[[#This Row],[gap_days]]&gt;30,1,0))</f>
        <v>0</v>
      </c>
      <c r="J3124">
        <f>_xlfn.MAXIFS(TableRefills3[discountinuation_flag], TableRefills3[patient_id], A3124)</f>
        <v>0</v>
      </c>
      <c r="K3124" s="1">
        <f>_xlfn.MINIFS(C:C,A:A,TableRefills3[[#This Row],[patient_id]])</f>
        <v>45771</v>
      </c>
      <c r="L3124" s="1">
        <f>TableRefills3[[#This Row],[refill_date]]+TableRefills3[[#This Row],[quantity_days]]</f>
        <v>45816</v>
      </c>
    </row>
    <row r="3125" spans="1:12" x14ac:dyDescent="0.25">
      <c r="A3125" t="s">
        <v>698</v>
      </c>
      <c r="B3125" t="s">
        <v>4867</v>
      </c>
      <c r="C3125" s="1">
        <v>45817</v>
      </c>
      <c r="D3125" s="9">
        <f t="shared" si="96"/>
        <v>3</v>
      </c>
      <c r="E3125">
        <v>21</v>
      </c>
      <c r="F3125" s="1">
        <f t="shared" si="97"/>
        <v>45795</v>
      </c>
      <c r="G3125" s="1">
        <f>IF(TableRefills3[[#This Row],[prev_refill_days]]="","",TableRefills3[[#This Row],[prev_refill_days]]+TableRefills3[[#This Row],[quantity_days]])</f>
        <v>45816</v>
      </c>
      <c r="H3125">
        <f>IF(TableRefills3[[#This Row],[prev_refill_end]]="","",TableRefills3[[#This Row],[refill_date]]-TableRefills3[[#This Row],[prev_refill_end]])</f>
        <v>1</v>
      </c>
      <c r="I3125">
        <f>IF(TableRefills3[[#This Row],[gap_days]]="",0,IF(TableRefills3[[#This Row],[gap_days]]&gt;30,1,0))</f>
        <v>0</v>
      </c>
      <c r="J3125">
        <f>_xlfn.MAXIFS(TableRefills3[discountinuation_flag], TableRefills3[patient_id], A3125)</f>
        <v>0</v>
      </c>
      <c r="K3125" s="1">
        <f>_xlfn.MINIFS(C:C,A:A,TableRefills3[[#This Row],[patient_id]])</f>
        <v>45771</v>
      </c>
      <c r="L3125" s="1">
        <f>TableRefills3[[#This Row],[refill_date]]+TableRefills3[[#This Row],[quantity_days]]</f>
        <v>45838</v>
      </c>
    </row>
    <row r="3126" spans="1:12" x14ac:dyDescent="0.25">
      <c r="A3126" t="s">
        <v>698</v>
      </c>
      <c r="B3126" t="s">
        <v>4867</v>
      </c>
      <c r="C3126" s="1">
        <v>45837</v>
      </c>
      <c r="D3126" s="9">
        <f t="shared" si="96"/>
        <v>4</v>
      </c>
      <c r="E3126">
        <v>21</v>
      </c>
      <c r="F3126" s="1">
        <f t="shared" si="97"/>
        <v>45817</v>
      </c>
      <c r="G3126" s="1">
        <f>IF(TableRefills3[[#This Row],[prev_refill_days]]="","",TableRefills3[[#This Row],[prev_refill_days]]+TableRefills3[[#This Row],[quantity_days]])</f>
        <v>45838</v>
      </c>
      <c r="H3126">
        <f>IF(TableRefills3[[#This Row],[prev_refill_end]]="","",TableRefills3[[#This Row],[refill_date]]-TableRefills3[[#This Row],[prev_refill_end]])</f>
        <v>-1</v>
      </c>
      <c r="I3126">
        <f>IF(TableRefills3[[#This Row],[gap_days]]="",0,IF(TableRefills3[[#This Row],[gap_days]]&gt;30,1,0))</f>
        <v>0</v>
      </c>
      <c r="J3126">
        <f>_xlfn.MAXIFS(TableRefills3[discountinuation_flag], TableRefills3[patient_id], A3126)</f>
        <v>0</v>
      </c>
      <c r="K3126" s="1">
        <f>_xlfn.MINIFS(C:C,A:A,TableRefills3[[#This Row],[patient_id]])</f>
        <v>45771</v>
      </c>
      <c r="L3126" s="1">
        <f>TableRefills3[[#This Row],[refill_date]]+TableRefills3[[#This Row],[quantity_days]]</f>
        <v>45858</v>
      </c>
    </row>
    <row r="3127" spans="1:12" x14ac:dyDescent="0.25">
      <c r="A3127" t="s">
        <v>698</v>
      </c>
      <c r="B3127" t="s">
        <v>4867</v>
      </c>
      <c r="C3127" s="1">
        <v>45857</v>
      </c>
      <c r="D3127" s="9">
        <f t="shared" si="96"/>
        <v>5</v>
      </c>
      <c r="E3127">
        <v>21</v>
      </c>
      <c r="F3127" s="1">
        <f t="shared" si="97"/>
        <v>45837</v>
      </c>
      <c r="G3127" s="1">
        <f>IF(TableRefills3[[#This Row],[prev_refill_days]]="","",TableRefills3[[#This Row],[prev_refill_days]]+TableRefills3[[#This Row],[quantity_days]])</f>
        <v>45858</v>
      </c>
      <c r="H3127">
        <f>IF(TableRefills3[[#This Row],[prev_refill_end]]="","",TableRefills3[[#This Row],[refill_date]]-TableRefills3[[#This Row],[prev_refill_end]])</f>
        <v>-1</v>
      </c>
      <c r="I3127">
        <f>IF(TableRefills3[[#This Row],[gap_days]]="",0,IF(TableRefills3[[#This Row],[gap_days]]&gt;30,1,0))</f>
        <v>0</v>
      </c>
      <c r="J3127">
        <f>_xlfn.MAXIFS(TableRefills3[discountinuation_flag], TableRefills3[patient_id], A3127)</f>
        <v>0</v>
      </c>
      <c r="K3127" s="1">
        <f>_xlfn.MINIFS(C:C,A:A,TableRefills3[[#This Row],[patient_id]])</f>
        <v>45771</v>
      </c>
      <c r="L3127" s="1">
        <f>TableRefills3[[#This Row],[refill_date]]+TableRefills3[[#This Row],[quantity_days]]</f>
        <v>45878</v>
      </c>
    </row>
    <row r="3128" spans="1:12" x14ac:dyDescent="0.25">
      <c r="A3128" t="s">
        <v>699</v>
      </c>
      <c r="B3128" t="s">
        <v>4873</v>
      </c>
      <c r="C3128" s="1">
        <v>45836</v>
      </c>
      <c r="D3128" s="9">
        <f t="shared" si="96"/>
        <v>1</v>
      </c>
      <c r="E3128">
        <v>28</v>
      </c>
      <c r="F3128" s="1" t="str">
        <f t="shared" si="97"/>
        <v/>
      </c>
      <c r="G3128" s="1" t="str">
        <f>IF(TableRefills3[[#This Row],[prev_refill_days]]="","",TableRefills3[[#This Row],[prev_refill_days]]+TableRefills3[[#This Row],[quantity_days]])</f>
        <v/>
      </c>
      <c r="H3128" t="str">
        <f>IF(TableRefills3[[#This Row],[prev_refill_end]]="","",TableRefills3[[#This Row],[refill_date]]-TableRefills3[[#This Row],[prev_refill_end]])</f>
        <v/>
      </c>
      <c r="I3128">
        <f>IF(TableRefills3[[#This Row],[gap_days]]="",0,IF(TableRefills3[[#This Row],[gap_days]]&gt;30,1,0))</f>
        <v>0</v>
      </c>
      <c r="J3128">
        <f>_xlfn.MAXIFS(TableRefills3[discountinuation_flag], TableRefills3[patient_id], A3128)</f>
        <v>0</v>
      </c>
      <c r="K3128" s="1">
        <f>_xlfn.MINIFS(C:C,A:A,TableRefills3[[#This Row],[patient_id]])</f>
        <v>45836</v>
      </c>
      <c r="L3128" s="1">
        <f>TableRefills3[[#This Row],[refill_date]]+TableRefills3[[#This Row],[quantity_days]]</f>
        <v>45864</v>
      </c>
    </row>
    <row r="3129" spans="1:12" x14ac:dyDescent="0.25">
      <c r="A3129" t="s">
        <v>699</v>
      </c>
      <c r="B3129" t="s">
        <v>4873</v>
      </c>
      <c r="C3129" s="1">
        <v>45864</v>
      </c>
      <c r="D3129" s="9">
        <f t="shared" si="96"/>
        <v>2</v>
      </c>
      <c r="E3129">
        <v>28</v>
      </c>
      <c r="F3129" s="1">
        <f t="shared" si="97"/>
        <v>45836</v>
      </c>
      <c r="G3129" s="1">
        <f>IF(TableRefills3[[#This Row],[prev_refill_days]]="","",TableRefills3[[#This Row],[prev_refill_days]]+TableRefills3[[#This Row],[quantity_days]])</f>
        <v>45864</v>
      </c>
      <c r="H3129">
        <f>IF(TableRefills3[[#This Row],[prev_refill_end]]="","",TableRefills3[[#This Row],[refill_date]]-TableRefills3[[#This Row],[prev_refill_end]])</f>
        <v>0</v>
      </c>
      <c r="I3129">
        <f>IF(TableRefills3[[#This Row],[gap_days]]="",0,IF(TableRefills3[[#This Row],[gap_days]]&gt;30,1,0))</f>
        <v>0</v>
      </c>
      <c r="J3129">
        <f>_xlfn.MAXIFS(TableRefills3[discountinuation_flag], TableRefills3[patient_id], A3129)</f>
        <v>0</v>
      </c>
      <c r="K3129" s="1">
        <f>_xlfn.MINIFS(C:C,A:A,TableRefills3[[#This Row],[patient_id]])</f>
        <v>45836</v>
      </c>
      <c r="L3129" s="1">
        <f>TableRefills3[[#This Row],[refill_date]]+TableRefills3[[#This Row],[quantity_days]]</f>
        <v>45892</v>
      </c>
    </row>
    <row r="3130" spans="1:12" x14ac:dyDescent="0.25">
      <c r="A3130" t="s">
        <v>699</v>
      </c>
      <c r="B3130" t="s">
        <v>4873</v>
      </c>
      <c r="C3130" s="1">
        <v>45892</v>
      </c>
      <c r="D3130" s="9">
        <f t="shared" si="96"/>
        <v>3</v>
      </c>
      <c r="E3130">
        <v>28</v>
      </c>
      <c r="F3130" s="1">
        <f t="shared" si="97"/>
        <v>45864</v>
      </c>
      <c r="G3130" s="1">
        <f>IF(TableRefills3[[#This Row],[prev_refill_days]]="","",TableRefills3[[#This Row],[prev_refill_days]]+TableRefills3[[#This Row],[quantity_days]])</f>
        <v>45892</v>
      </c>
      <c r="H3130">
        <f>IF(TableRefills3[[#This Row],[prev_refill_end]]="","",TableRefills3[[#This Row],[refill_date]]-TableRefills3[[#This Row],[prev_refill_end]])</f>
        <v>0</v>
      </c>
      <c r="I3130">
        <f>IF(TableRefills3[[#This Row],[gap_days]]="",0,IF(TableRefills3[[#This Row],[gap_days]]&gt;30,1,0))</f>
        <v>0</v>
      </c>
      <c r="J3130">
        <f>_xlfn.MAXIFS(TableRefills3[discountinuation_flag], TableRefills3[patient_id], A3130)</f>
        <v>0</v>
      </c>
      <c r="K3130" s="1">
        <f>_xlfn.MINIFS(C:C,A:A,TableRefills3[[#This Row],[patient_id]])</f>
        <v>45836</v>
      </c>
      <c r="L3130" s="1">
        <f>TableRefills3[[#This Row],[refill_date]]+TableRefills3[[#This Row],[quantity_days]]</f>
        <v>45920</v>
      </c>
    </row>
    <row r="3131" spans="1:12" x14ac:dyDescent="0.25">
      <c r="A3131" t="s">
        <v>700</v>
      </c>
      <c r="B3131" t="s">
        <v>4877</v>
      </c>
      <c r="C3131" s="1">
        <v>45703</v>
      </c>
      <c r="D3131" s="9">
        <f t="shared" si="96"/>
        <v>1</v>
      </c>
      <c r="E3131">
        <v>21</v>
      </c>
      <c r="F3131" s="1" t="str">
        <f t="shared" si="97"/>
        <v/>
      </c>
      <c r="G3131" s="1" t="str">
        <f>IF(TableRefills3[[#This Row],[prev_refill_days]]="","",TableRefills3[[#This Row],[prev_refill_days]]+TableRefills3[[#This Row],[quantity_days]])</f>
        <v/>
      </c>
      <c r="H3131" t="str">
        <f>IF(TableRefills3[[#This Row],[prev_refill_end]]="","",TableRefills3[[#This Row],[refill_date]]-TableRefills3[[#This Row],[prev_refill_end]])</f>
        <v/>
      </c>
      <c r="I3131">
        <f>IF(TableRefills3[[#This Row],[gap_days]]="",0,IF(TableRefills3[[#This Row],[gap_days]]&gt;30,1,0))</f>
        <v>0</v>
      </c>
      <c r="J3131">
        <f>_xlfn.MAXIFS(TableRefills3[discountinuation_flag], TableRefills3[patient_id], A3131)</f>
        <v>0</v>
      </c>
      <c r="K3131" s="1">
        <f>_xlfn.MINIFS(C:C,A:A,TableRefills3[[#This Row],[patient_id]])</f>
        <v>45703</v>
      </c>
      <c r="L3131" s="1">
        <f>TableRefills3[[#This Row],[refill_date]]+TableRefills3[[#This Row],[quantity_days]]</f>
        <v>45724</v>
      </c>
    </row>
    <row r="3132" spans="1:12" x14ac:dyDescent="0.25">
      <c r="A3132" t="s">
        <v>700</v>
      </c>
      <c r="B3132" t="s">
        <v>4877</v>
      </c>
      <c r="C3132" s="1">
        <v>45726</v>
      </c>
      <c r="D3132" s="9">
        <f t="shared" si="96"/>
        <v>2</v>
      </c>
      <c r="E3132">
        <v>21</v>
      </c>
      <c r="F3132" s="1">
        <f t="shared" si="97"/>
        <v>45703</v>
      </c>
      <c r="G3132" s="1">
        <f>IF(TableRefills3[[#This Row],[prev_refill_days]]="","",TableRefills3[[#This Row],[prev_refill_days]]+TableRefills3[[#This Row],[quantity_days]])</f>
        <v>45724</v>
      </c>
      <c r="H3132">
        <f>IF(TableRefills3[[#This Row],[prev_refill_end]]="","",TableRefills3[[#This Row],[refill_date]]-TableRefills3[[#This Row],[prev_refill_end]])</f>
        <v>2</v>
      </c>
      <c r="I3132">
        <f>IF(TableRefills3[[#This Row],[gap_days]]="",0,IF(TableRefills3[[#This Row],[gap_days]]&gt;30,1,0))</f>
        <v>0</v>
      </c>
      <c r="J3132">
        <f>_xlfn.MAXIFS(TableRefills3[discountinuation_flag], TableRefills3[patient_id], A3132)</f>
        <v>0</v>
      </c>
      <c r="K3132" s="1">
        <f>_xlfn.MINIFS(C:C,A:A,TableRefills3[[#This Row],[patient_id]])</f>
        <v>45703</v>
      </c>
      <c r="L3132" s="1">
        <f>TableRefills3[[#This Row],[refill_date]]+TableRefills3[[#This Row],[quantity_days]]</f>
        <v>45747</v>
      </c>
    </row>
    <row r="3133" spans="1:12" x14ac:dyDescent="0.25">
      <c r="A3133" t="s">
        <v>700</v>
      </c>
      <c r="B3133" t="s">
        <v>4877</v>
      </c>
      <c r="C3133" s="1">
        <v>45745</v>
      </c>
      <c r="D3133" s="9">
        <f t="shared" si="96"/>
        <v>3</v>
      </c>
      <c r="E3133">
        <v>21</v>
      </c>
      <c r="F3133" s="1">
        <f t="shared" si="97"/>
        <v>45726</v>
      </c>
      <c r="G3133" s="1">
        <f>IF(TableRefills3[[#This Row],[prev_refill_days]]="","",TableRefills3[[#This Row],[prev_refill_days]]+TableRefills3[[#This Row],[quantity_days]])</f>
        <v>45747</v>
      </c>
      <c r="H3133">
        <f>IF(TableRefills3[[#This Row],[prev_refill_end]]="","",TableRefills3[[#This Row],[refill_date]]-TableRefills3[[#This Row],[prev_refill_end]])</f>
        <v>-2</v>
      </c>
      <c r="I3133">
        <f>IF(TableRefills3[[#This Row],[gap_days]]="",0,IF(TableRefills3[[#This Row],[gap_days]]&gt;30,1,0))</f>
        <v>0</v>
      </c>
      <c r="J3133">
        <f>_xlfn.MAXIFS(TableRefills3[discountinuation_flag], TableRefills3[patient_id], A3133)</f>
        <v>0</v>
      </c>
      <c r="K3133" s="1">
        <f>_xlfn.MINIFS(C:C,A:A,TableRefills3[[#This Row],[patient_id]])</f>
        <v>45703</v>
      </c>
      <c r="L3133" s="1">
        <f>TableRefills3[[#This Row],[refill_date]]+TableRefills3[[#This Row],[quantity_days]]</f>
        <v>45766</v>
      </c>
    </row>
    <row r="3134" spans="1:12" x14ac:dyDescent="0.25">
      <c r="A3134" t="s">
        <v>700</v>
      </c>
      <c r="B3134" t="s">
        <v>4877</v>
      </c>
      <c r="C3134" s="1">
        <v>45766</v>
      </c>
      <c r="D3134" s="9">
        <f t="shared" si="96"/>
        <v>4</v>
      </c>
      <c r="E3134">
        <v>21</v>
      </c>
      <c r="F3134" s="1">
        <f t="shared" si="97"/>
        <v>45745</v>
      </c>
      <c r="G3134" s="1">
        <f>IF(TableRefills3[[#This Row],[prev_refill_days]]="","",TableRefills3[[#This Row],[prev_refill_days]]+TableRefills3[[#This Row],[quantity_days]])</f>
        <v>45766</v>
      </c>
      <c r="H3134">
        <f>IF(TableRefills3[[#This Row],[prev_refill_end]]="","",TableRefills3[[#This Row],[refill_date]]-TableRefills3[[#This Row],[prev_refill_end]])</f>
        <v>0</v>
      </c>
      <c r="I3134">
        <f>IF(TableRefills3[[#This Row],[gap_days]]="",0,IF(TableRefills3[[#This Row],[gap_days]]&gt;30,1,0))</f>
        <v>0</v>
      </c>
      <c r="J3134">
        <f>_xlfn.MAXIFS(TableRefills3[discountinuation_flag], TableRefills3[patient_id], A3134)</f>
        <v>0</v>
      </c>
      <c r="K3134" s="1">
        <f>_xlfn.MINIFS(C:C,A:A,TableRefills3[[#This Row],[patient_id]])</f>
        <v>45703</v>
      </c>
      <c r="L3134" s="1">
        <f>TableRefills3[[#This Row],[refill_date]]+TableRefills3[[#This Row],[quantity_days]]</f>
        <v>45787</v>
      </c>
    </row>
    <row r="3135" spans="1:12" x14ac:dyDescent="0.25">
      <c r="A3135" t="s">
        <v>701</v>
      </c>
      <c r="B3135" t="s">
        <v>4882</v>
      </c>
      <c r="C3135" s="1">
        <v>45819</v>
      </c>
      <c r="D3135" s="9">
        <f t="shared" si="96"/>
        <v>1</v>
      </c>
      <c r="E3135">
        <v>28</v>
      </c>
      <c r="F3135" s="1" t="str">
        <f t="shared" si="97"/>
        <v/>
      </c>
      <c r="G3135" s="1" t="str">
        <f>IF(TableRefills3[[#This Row],[prev_refill_days]]="","",TableRefills3[[#This Row],[prev_refill_days]]+TableRefills3[[#This Row],[quantity_days]])</f>
        <v/>
      </c>
      <c r="H3135" t="str">
        <f>IF(TableRefills3[[#This Row],[prev_refill_end]]="","",TableRefills3[[#This Row],[refill_date]]-TableRefills3[[#This Row],[prev_refill_end]])</f>
        <v/>
      </c>
      <c r="I3135">
        <f>IF(TableRefills3[[#This Row],[gap_days]]="",0,IF(TableRefills3[[#This Row],[gap_days]]&gt;30,1,0))</f>
        <v>0</v>
      </c>
      <c r="J3135">
        <f>_xlfn.MAXIFS(TableRefills3[discountinuation_flag], TableRefills3[patient_id], A3135)</f>
        <v>0</v>
      </c>
      <c r="K3135" s="1">
        <f>_xlfn.MINIFS(C:C,A:A,TableRefills3[[#This Row],[patient_id]])</f>
        <v>45819</v>
      </c>
      <c r="L3135" s="1">
        <f>TableRefills3[[#This Row],[refill_date]]+TableRefills3[[#This Row],[quantity_days]]</f>
        <v>45847</v>
      </c>
    </row>
    <row r="3136" spans="1:12" x14ac:dyDescent="0.25">
      <c r="A3136" t="s">
        <v>701</v>
      </c>
      <c r="B3136" t="s">
        <v>4882</v>
      </c>
      <c r="C3136" s="1">
        <v>45849</v>
      </c>
      <c r="D3136" s="9">
        <f t="shared" si="96"/>
        <v>2</v>
      </c>
      <c r="E3136">
        <v>28</v>
      </c>
      <c r="F3136" s="1">
        <f t="shared" si="97"/>
        <v>45819</v>
      </c>
      <c r="G3136" s="1">
        <f>IF(TableRefills3[[#This Row],[prev_refill_days]]="","",TableRefills3[[#This Row],[prev_refill_days]]+TableRefills3[[#This Row],[quantity_days]])</f>
        <v>45847</v>
      </c>
      <c r="H3136">
        <f>IF(TableRefills3[[#This Row],[prev_refill_end]]="","",TableRefills3[[#This Row],[refill_date]]-TableRefills3[[#This Row],[prev_refill_end]])</f>
        <v>2</v>
      </c>
      <c r="I3136">
        <f>IF(TableRefills3[[#This Row],[gap_days]]="",0,IF(TableRefills3[[#This Row],[gap_days]]&gt;30,1,0))</f>
        <v>0</v>
      </c>
      <c r="J3136">
        <f>_xlfn.MAXIFS(TableRefills3[discountinuation_flag], TableRefills3[patient_id], A3136)</f>
        <v>0</v>
      </c>
      <c r="K3136" s="1">
        <f>_xlfn.MINIFS(C:C,A:A,TableRefills3[[#This Row],[patient_id]])</f>
        <v>45819</v>
      </c>
      <c r="L3136" s="1">
        <f>TableRefills3[[#This Row],[refill_date]]+TableRefills3[[#This Row],[quantity_days]]</f>
        <v>45877</v>
      </c>
    </row>
    <row r="3137" spans="1:12" x14ac:dyDescent="0.25">
      <c r="A3137" t="s">
        <v>701</v>
      </c>
      <c r="B3137" t="s">
        <v>4882</v>
      </c>
      <c r="C3137" s="1">
        <v>45877</v>
      </c>
      <c r="D3137" s="9">
        <f t="shared" si="96"/>
        <v>3</v>
      </c>
      <c r="E3137">
        <v>28</v>
      </c>
      <c r="F3137" s="1">
        <f t="shared" si="97"/>
        <v>45849</v>
      </c>
      <c r="G3137" s="1">
        <f>IF(TableRefills3[[#This Row],[prev_refill_days]]="","",TableRefills3[[#This Row],[prev_refill_days]]+TableRefills3[[#This Row],[quantity_days]])</f>
        <v>45877</v>
      </c>
      <c r="H3137">
        <f>IF(TableRefills3[[#This Row],[prev_refill_end]]="","",TableRefills3[[#This Row],[refill_date]]-TableRefills3[[#This Row],[prev_refill_end]])</f>
        <v>0</v>
      </c>
      <c r="I3137">
        <f>IF(TableRefills3[[#This Row],[gap_days]]="",0,IF(TableRefills3[[#This Row],[gap_days]]&gt;30,1,0))</f>
        <v>0</v>
      </c>
      <c r="J3137">
        <f>_xlfn.MAXIFS(TableRefills3[discountinuation_flag], TableRefills3[patient_id], A3137)</f>
        <v>0</v>
      </c>
      <c r="K3137" s="1">
        <f>_xlfn.MINIFS(C:C,A:A,TableRefills3[[#This Row],[patient_id]])</f>
        <v>45819</v>
      </c>
      <c r="L3137" s="1">
        <f>TableRefills3[[#This Row],[refill_date]]+TableRefills3[[#This Row],[quantity_days]]</f>
        <v>45905</v>
      </c>
    </row>
    <row r="3138" spans="1:12" x14ac:dyDescent="0.25">
      <c r="A3138" t="s">
        <v>701</v>
      </c>
      <c r="B3138" t="s">
        <v>4882</v>
      </c>
      <c r="C3138" s="1">
        <v>45907</v>
      </c>
      <c r="D3138" s="9">
        <f t="shared" ref="D3138:D3201" si="98">IF(A3138=A3137, D3137+1, 1)</f>
        <v>4</v>
      </c>
      <c r="E3138">
        <v>28</v>
      </c>
      <c r="F3138" s="1">
        <f t="shared" ref="F3138:F3201" si="99">IF(A3137=A3138,C3137,"")</f>
        <v>45877</v>
      </c>
      <c r="G3138" s="1">
        <f>IF(TableRefills3[[#This Row],[prev_refill_days]]="","",TableRefills3[[#This Row],[prev_refill_days]]+TableRefills3[[#This Row],[quantity_days]])</f>
        <v>45905</v>
      </c>
      <c r="H3138">
        <f>IF(TableRefills3[[#This Row],[prev_refill_end]]="","",TableRefills3[[#This Row],[refill_date]]-TableRefills3[[#This Row],[prev_refill_end]])</f>
        <v>2</v>
      </c>
      <c r="I3138">
        <f>IF(TableRefills3[[#This Row],[gap_days]]="",0,IF(TableRefills3[[#This Row],[gap_days]]&gt;30,1,0))</f>
        <v>0</v>
      </c>
      <c r="J3138">
        <f>_xlfn.MAXIFS(TableRefills3[discountinuation_flag], TableRefills3[patient_id], A3138)</f>
        <v>0</v>
      </c>
      <c r="K3138" s="1">
        <f>_xlfn.MINIFS(C:C,A:A,TableRefills3[[#This Row],[patient_id]])</f>
        <v>45819</v>
      </c>
      <c r="L3138" s="1">
        <f>TableRefills3[[#This Row],[refill_date]]+TableRefills3[[#This Row],[quantity_days]]</f>
        <v>45935</v>
      </c>
    </row>
    <row r="3139" spans="1:12" x14ac:dyDescent="0.25">
      <c r="A3139" t="s">
        <v>701</v>
      </c>
      <c r="B3139" t="s">
        <v>4882</v>
      </c>
      <c r="C3139" s="1">
        <v>45935</v>
      </c>
      <c r="D3139" s="9">
        <f t="shared" si="98"/>
        <v>5</v>
      </c>
      <c r="E3139">
        <v>28</v>
      </c>
      <c r="F3139" s="1">
        <f t="shared" si="99"/>
        <v>45907</v>
      </c>
      <c r="G3139" s="1">
        <f>IF(TableRefills3[[#This Row],[prev_refill_days]]="","",TableRefills3[[#This Row],[prev_refill_days]]+TableRefills3[[#This Row],[quantity_days]])</f>
        <v>45935</v>
      </c>
      <c r="H3139">
        <f>IF(TableRefills3[[#This Row],[prev_refill_end]]="","",TableRefills3[[#This Row],[refill_date]]-TableRefills3[[#This Row],[prev_refill_end]])</f>
        <v>0</v>
      </c>
      <c r="I3139">
        <f>IF(TableRefills3[[#This Row],[gap_days]]="",0,IF(TableRefills3[[#This Row],[gap_days]]&gt;30,1,0))</f>
        <v>0</v>
      </c>
      <c r="J3139">
        <f>_xlfn.MAXIFS(TableRefills3[discountinuation_flag], TableRefills3[patient_id], A3139)</f>
        <v>0</v>
      </c>
      <c r="K3139" s="1">
        <f>_xlfn.MINIFS(C:C,A:A,TableRefills3[[#This Row],[patient_id]])</f>
        <v>45819</v>
      </c>
      <c r="L3139" s="1">
        <f>TableRefills3[[#This Row],[refill_date]]+TableRefills3[[#This Row],[quantity_days]]</f>
        <v>45963</v>
      </c>
    </row>
    <row r="3140" spans="1:12" x14ac:dyDescent="0.25">
      <c r="A3140" t="s">
        <v>701</v>
      </c>
      <c r="B3140" t="s">
        <v>4882</v>
      </c>
      <c r="C3140" s="1">
        <v>45962</v>
      </c>
      <c r="D3140" s="9">
        <f t="shared" si="98"/>
        <v>6</v>
      </c>
      <c r="E3140">
        <v>28</v>
      </c>
      <c r="F3140" s="1">
        <f t="shared" si="99"/>
        <v>45935</v>
      </c>
      <c r="G3140" s="1">
        <f>IF(TableRefills3[[#This Row],[prev_refill_days]]="","",TableRefills3[[#This Row],[prev_refill_days]]+TableRefills3[[#This Row],[quantity_days]])</f>
        <v>45963</v>
      </c>
      <c r="H3140">
        <f>IF(TableRefills3[[#This Row],[prev_refill_end]]="","",TableRefills3[[#This Row],[refill_date]]-TableRefills3[[#This Row],[prev_refill_end]])</f>
        <v>-1</v>
      </c>
      <c r="I3140">
        <f>IF(TableRefills3[[#This Row],[gap_days]]="",0,IF(TableRefills3[[#This Row],[gap_days]]&gt;30,1,0))</f>
        <v>0</v>
      </c>
      <c r="J3140">
        <f>_xlfn.MAXIFS(TableRefills3[discountinuation_flag], TableRefills3[patient_id], A3140)</f>
        <v>0</v>
      </c>
      <c r="K3140" s="1">
        <f>_xlfn.MINIFS(C:C,A:A,TableRefills3[[#This Row],[patient_id]])</f>
        <v>45819</v>
      </c>
      <c r="L3140" s="1">
        <f>TableRefills3[[#This Row],[refill_date]]+TableRefills3[[#This Row],[quantity_days]]</f>
        <v>45990</v>
      </c>
    </row>
    <row r="3141" spans="1:12" x14ac:dyDescent="0.25">
      <c r="A3141" t="s">
        <v>702</v>
      </c>
      <c r="B3141" t="s">
        <v>4889</v>
      </c>
      <c r="C3141" s="1">
        <v>45769</v>
      </c>
      <c r="D3141" s="9">
        <f t="shared" si="98"/>
        <v>1</v>
      </c>
      <c r="E3141">
        <v>28</v>
      </c>
      <c r="F3141" s="1" t="str">
        <f t="shared" si="99"/>
        <v/>
      </c>
      <c r="G3141" s="1" t="str">
        <f>IF(TableRefills3[[#This Row],[prev_refill_days]]="","",TableRefills3[[#This Row],[prev_refill_days]]+TableRefills3[[#This Row],[quantity_days]])</f>
        <v/>
      </c>
      <c r="H3141" t="str">
        <f>IF(TableRefills3[[#This Row],[prev_refill_end]]="","",TableRefills3[[#This Row],[refill_date]]-TableRefills3[[#This Row],[prev_refill_end]])</f>
        <v/>
      </c>
      <c r="I3141">
        <f>IF(TableRefills3[[#This Row],[gap_days]]="",0,IF(TableRefills3[[#This Row],[gap_days]]&gt;30,1,0))</f>
        <v>0</v>
      </c>
      <c r="J3141">
        <f>_xlfn.MAXIFS(TableRefills3[discountinuation_flag], TableRefills3[patient_id], A3141)</f>
        <v>0</v>
      </c>
      <c r="K3141" s="1">
        <f>_xlfn.MINIFS(C:C,A:A,TableRefills3[[#This Row],[patient_id]])</f>
        <v>45769</v>
      </c>
      <c r="L3141" s="1">
        <f>TableRefills3[[#This Row],[refill_date]]+TableRefills3[[#This Row],[quantity_days]]</f>
        <v>45797</v>
      </c>
    </row>
    <row r="3142" spans="1:12" x14ac:dyDescent="0.25">
      <c r="A3142" t="s">
        <v>702</v>
      </c>
      <c r="B3142" t="s">
        <v>4889</v>
      </c>
      <c r="C3142" s="1">
        <v>45796</v>
      </c>
      <c r="D3142" s="9">
        <f t="shared" si="98"/>
        <v>2</v>
      </c>
      <c r="E3142">
        <v>28</v>
      </c>
      <c r="F3142" s="1">
        <f t="shared" si="99"/>
        <v>45769</v>
      </c>
      <c r="G3142" s="1">
        <f>IF(TableRefills3[[#This Row],[prev_refill_days]]="","",TableRefills3[[#This Row],[prev_refill_days]]+TableRefills3[[#This Row],[quantity_days]])</f>
        <v>45797</v>
      </c>
      <c r="H3142">
        <f>IF(TableRefills3[[#This Row],[prev_refill_end]]="","",TableRefills3[[#This Row],[refill_date]]-TableRefills3[[#This Row],[prev_refill_end]])</f>
        <v>-1</v>
      </c>
      <c r="I3142">
        <f>IF(TableRefills3[[#This Row],[gap_days]]="",0,IF(TableRefills3[[#This Row],[gap_days]]&gt;30,1,0))</f>
        <v>0</v>
      </c>
      <c r="J3142">
        <f>_xlfn.MAXIFS(TableRefills3[discountinuation_flag], TableRefills3[patient_id], A3142)</f>
        <v>0</v>
      </c>
      <c r="K3142" s="1">
        <f>_xlfn.MINIFS(C:C,A:A,TableRefills3[[#This Row],[patient_id]])</f>
        <v>45769</v>
      </c>
      <c r="L3142" s="1">
        <f>TableRefills3[[#This Row],[refill_date]]+TableRefills3[[#This Row],[quantity_days]]</f>
        <v>45824</v>
      </c>
    </row>
    <row r="3143" spans="1:12" x14ac:dyDescent="0.25">
      <c r="A3143" t="s">
        <v>702</v>
      </c>
      <c r="B3143" t="s">
        <v>4889</v>
      </c>
      <c r="C3143" s="1">
        <v>45825</v>
      </c>
      <c r="D3143" s="9">
        <f t="shared" si="98"/>
        <v>3</v>
      </c>
      <c r="E3143">
        <v>28</v>
      </c>
      <c r="F3143" s="1">
        <f t="shared" si="99"/>
        <v>45796</v>
      </c>
      <c r="G3143" s="1">
        <f>IF(TableRefills3[[#This Row],[prev_refill_days]]="","",TableRefills3[[#This Row],[prev_refill_days]]+TableRefills3[[#This Row],[quantity_days]])</f>
        <v>45824</v>
      </c>
      <c r="H3143">
        <f>IF(TableRefills3[[#This Row],[prev_refill_end]]="","",TableRefills3[[#This Row],[refill_date]]-TableRefills3[[#This Row],[prev_refill_end]])</f>
        <v>1</v>
      </c>
      <c r="I3143">
        <f>IF(TableRefills3[[#This Row],[gap_days]]="",0,IF(TableRefills3[[#This Row],[gap_days]]&gt;30,1,0))</f>
        <v>0</v>
      </c>
      <c r="J3143">
        <f>_xlfn.MAXIFS(TableRefills3[discountinuation_flag], TableRefills3[patient_id], A3143)</f>
        <v>0</v>
      </c>
      <c r="K3143" s="1">
        <f>_xlfn.MINIFS(C:C,A:A,TableRefills3[[#This Row],[patient_id]])</f>
        <v>45769</v>
      </c>
      <c r="L3143" s="1">
        <f>TableRefills3[[#This Row],[refill_date]]+TableRefills3[[#This Row],[quantity_days]]</f>
        <v>45853</v>
      </c>
    </row>
    <row r="3144" spans="1:12" x14ac:dyDescent="0.25">
      <c r="A3144" t="s">
        <v>702</v>
      </c>
      <c r="B3144" t="s">
        <v>4889</v>
      </c>
      <c r="C3144" s="1">
        <v>45851</v>
      </c>
      <c r="D3144" s="9">
        <f t="shared" si="98"/>
        <v>4</v>
      </c>
      <c r="E3144">
        <v>28</v>
      </c>
      <c r="F3144" s="1">
        <f t="shared" si="99"/>
        <v>45825</v>
      </c>
      <c r="G3144" s="1">
        <f>IF(TableRefills3[[#This Row],[prev_refill_days]]="","",TableRefills3[[#This Row],[prev_refill_days]]+TableRefills3[[#This Row],[quantity_days]])</f>
        <v>45853</v>
      </c>
      <c r="H3144">
        <f>IF(TableRefills3[[#This Row],[prev_refill_end]]="","",TableRefills3[[#This Row],[refill_date]]-TableRefills3[[#This Row],[prev_refill_end]])</f>
        <v>-2</v>
      </c>
      <c r="I3144">
        <f>IF(TableRefills3[[#This Row],[gap_days]]="",0,IF(TableRefills3[[#This Row],[gap_days]]&gt;30,1,0))</f>
        <v>0</v>
      </c>
      <c r="J3144">
        <f>_xlfn.MAXIFS(TableRefills3[discountinuation_flag], TableRefills3[patient_id], A3144)</f>
        <v>0</v>
      </c>
      <c r="K3144" s="1">
        <f>_xlfn.MINIFS(C:C,A:A,TableRefills3[[#This Row],[patient_id]])</f>
        <v>45769</v>
      </c>
      <c r="L3144" s="1">
        <f>TableRefills3[[#This Row],[refill_date]]+TableRefills3[[#This Row],[quantity_days]]</f>
        <v>45879</v>
      </c>
    </row>
    <row r="3145" spans="1:12" x14ac:dyDescent="0.25">
      <c r="A3145" t="s">
        <v>702</v>
      </c>
      <c r="B3145" t="s">
        <v>4889</v>
      </c>
      <c r="C3145" s="1">
        <v>45880</v>
      </c>
      <c r="D3145" s="9">
        <f t="shared" si="98"/>
        <v>5</v>
      </c>
      <c r="E3145">
        <v>28</v>
      </c>
      <c r="F3145" s="1">
        <f t="shared" si="99"/>
        <v>45851</v>
      </c>
      <c r="G3145" s="1">
        <f>IF(TableRefills3[[#This Row],[prev_refill_days]]="","",TableRefills3[[#This Row],[prev_refill_days]]+TableRefills3[[#This Row],[quantity_days]])</f>
        <v>45879</v>
      </c>
      <c r="H3145">
        <f>IF(TableRefills3[[#This Row],[prev_refill_end]]="","",TableRefills3[[#This Row],[refill_date]]-TableRefills3[[#This Row],[prev_refill_end]])</f>
        <v>1</v>
      </c>
      <c r="I3145">
        <f>IF(TableRefills3[[#This Row],[gap_days]]="",0,IF(TableRefills3[[#This Row],[gap_days]]&gt;30,1,0))</f>
        <v>0</v>
      </c>
      <c r="J3145">
        <f>_xlfn.MAXIFS(TableRefills3[discountinuation_flag], TableRefills3[patient_id], A3145)</f>
        <v>0</v>
      </c>
      <c r="K3145" s="1">
        <f>_xlfn.MINIFS(C:C,A:A,TableRefills3[[#This Row],[patient_id]])</f>
        <v>45769</v>
      </c>
      <c r="L3145" s="1">
        <f>TableRefills3[[#This Row],[refill_date]]+TableRefills3[[#This Row],[quantity_days]]</f>
        <v>45908</v>
      </c>
    </row>
    <row r="3146" spans="1:12" x14ac:dyDescent="0.25">
      <c r="A3146" t="s">
        <v>703</v>
      </c>
      <c r="B3146" t="s">
        <v>4895</v>
      </c>
      <c r="C3146" s="1">
        <v>45821</v>
      </c>
      <c r="D3146" s="9">
        <f t="shared" si="98"/>
        <v>1</v>
      </c>
      <c r="E3146">
        <v>30</v>
      </c>
      <c r="F3146" s="1" t="str">
        <f t="shared" si="99"/>
        <v/>
      </c>
      <c r="G3146" s="1" t="str">
        <f>IF(TableRefills3[[#This Row],[prev_refill_days]]="","",TableRefills3[[#This Row],[prev_refill_days]]+TableRefills3[[#This Row],[quantity_days]])</f>
        <v/>
      </c>
      <c r="H3146" t="str">
        <f>IF(TableRefills3[[#This Row],[prev_refill_end]]="","",TableRefills3[[#This Row],[refill_date]]-TableRefills3[[#This Row],[prev_refill_end]])</f>
        <v/>
      </c>
      <c r="I3146">
        <f>IF(TableRefills3[[#This Row],[gap_days]]="",0,IF(TableRefills3[[#This Row],[gap_days]]&gt;30,1,0))</f>
        <v>0</v>
      </c>
      <c r="J3146">
        <f>_xlfn.MAXIFS(TableRefills3[discountinuation_flag], TableRefills3[patient_id], A3146)</f>
        <v>0</v>
      </c>
      <c r="K3146" s="1">
        <f>_xlfn.MINIFS(C:C,A:A,TableRefills3[[#This Row],[patient_id]])</f>
        <v>45821</v>
      </c>
      <c r="L3146" s="1">
        <f>TableRefills3[[#This Row],[refill_date]]+TableRefills3[[#This Row],[quantity_days]]</f>
        <v>45851</v>
      </c>
    </row>
    <row r="3147" spans="1:12" x14ac:dyDescent="0.25">
      <c r="A3147" t="s">
        <v>703</v>
      </c>
      <c r="B3147" t="s">
        <v>4895</v>
      </c>
      <c r="C3147" s="1">
        <v>45852</v>
      </c>
      <c r="D3147" s="9">
        <f t="shared" si="98"/>
        <v>2</v>
      </c>
      <c r="E3147">
        <v>30</v>
      </c>
      <c r="F3147" s="1">
        <f t="shared" si="99"/>
        <v>45821</v>
      </c>
      <c r="G3147" s="1">
        <f>IF(TableRefills3[[#This Row],[prev_refill_days]]="","",TableRefills3[[#This Row],[prev_refill_days]]+TableRefills3[[#This Row],[quantity_days]])</f>
        <v>45851</v>
      </c>
      <c r="H3147">
        <f>IF(TableRefills3[[#This Row],[prev_refill_end]]="","",TableRefills3[[#This Row],[refill_date]]-TableRefills3[[#This Row],[prev_refill_end]])</f>
        <v>1</v>
      </c>
      <c r="I3147">
        <f>IF(TableRefills3[[#This Row],[gap_days]]="",0,IF(TableRefills3[[#This Row],[gap_days]]&gt;30,1,0))</f>
        <v>0</v>
      </c>
      <c r="J3147">
        <f>_xlfn.MAXIFS(TableRefills3[discountinuation_flag], TableRefills3[patient_id], A3147)</f>
        <v>0</v>
      </c>
      <c r="K3147" s="1">
        <f>_xlfn.MINIFS(C:C,A:A,TableRefills3[[#This Row],[patient_id]])</f>
        <v>45821</v>
      </c>
      <c r="L3147" s="1">
        <f>TableRefills3[[#This Row],[refill_date]]+TableRefills3[[#This Row],[quantity_days]]</f>
        <v>45882</v>
      </c>
    </row>
    <row r="3148" spans="1:12" x14ac:dyDescent="0.25">
      <c r="A3148" t="s">
        <v>703</v>
      </c>
      <c r="B3148" t="s">
        <v>4895</v>
      </c>
      <c r="C3148" s="1">
        <v>45882</v>
      </c>
      <c r="D3148" s="9">
        <f t="shared" si="98"/>
        <v>3</v>
      </c>
      <c r="E3148">
        <v>30</v>
      </c>
      <c r="F3148" s="1">
        <f t="shared" si="99"/>
        <v>45852</v>
      </c>
      <c r="G3148" s="1">
        <f>IF(TableRefills3[[#This Row],[prev_refill_days]]="","",TableRefills3[[#This Row],[prev_refill_days]]+TableRefills3[[#This Row],[quantity_days]])</f>
        <v>45882</v>
      </c>
      <c r="H3148">
        <f>IF(TableRefills3[[#This Row],[prev_refill_end]]="","",TableRefills3[[#This Row],[refill_date]]-TableRefills3[[#This Row],[prev_refill_end]])</f>
        <v>0</v>
      </c>
      <c r="I3148">
        <f>IF(TableRefills3[[#This Row],[gap_days]]="",0,IF(TableRefills3[[#This Row],[gap_days]]&gt;30,1,0))</f>
        <v>0</v>
      </c>
      <c r="J3148">
        <f>_xlfn.MAXIFS(TableRefills3[discountinuation_flag], TableRefills3[patient_id], A3148)</f>
        <v>0</v>
      </c>
      <c r="K3148" s="1">
        <f>_xlfn.MINIFS(C:C,A:A,TableRefills3[[#This Row],[patient_id]])</f>
        <v>45821</v>
      </c>
      <c r="L3148" s="1">
        <f>TableRefills3[[#This Row],[refill_date]]+TableRefills3[[#This Row],[quantity_days]]</f>
        <v>45912</v>
      </c>
    </row>
    <row r="3149" spans="1:12" x14ac:dyDescent="0.25">
      <c r="A3149" t="s">
        <v>703</v>
      </c>
      <c r="B3149" t="s">
        <v>4895</v>
      </c>
      <c r="C3149" s="1">
        <v>45910</v>
      </c>
      <c r="D3149" s="9">
        <f t="shared" si="98"/>
        <v>4</v>
      </c>
      <c r="E3149">
        <v>30</v>
      </c>
      <c r="F3149" s="1">
        <f t="shared" si="99"/>
        <v>45882</v>
      </c>
      <c r="G3149" s="1">
        <f>IF(TableRefills3[[#This Row],[prev_refill_days]]="","",TableRefills3[[#This Row],[prev_refill_days]]+TableRefills3[[#This Row],[quantity_days]])</f>
        <v>45912</v>
      </c>
      <c r="H3149">
        <f>IF(TableRefills3[[#This Row],[prev_refill_end]]="","",TableRefills3[[#This Row],[refill_date]]-TableRefills3[[#This Row],[prev_refill_end]])</f>
        <v>-2</v>
      </c>
      <c r="I3149">
        <f>IF(TableRefills3[[#This Row],[gap_days]]="",0,IF(TableRefills3[[#This Row],[gap_days]]&gt;30,1,0))</f>
        <v>0</v>
      </c>
      <c r="J3149">
        <f>_xlfn.MAXIFS(TableRefills3[discountinuation_flag], TableRefills3[patient_id], A3149)</f>
        <v>0</v>
      </c>
      <c r="K3149" s="1">
        <f>_xlfn.MINIFS(C:C,A:A,TableRefills3[[#This Row],[patient_id]])</f>
        <v>45821</v>
      </c>
      <c r="L3149" s="1">
        <f>TableRefills3[[#This Row],[refill_date]]+TableRefills3[[#This Row],[quantity_days]]</f>
        <v>45940</v>
      </c>
    </row>
    <row r="3150" spans="1:12" x14ac:dyDescent="0.25">
      <c r="A3150" t="s">
        <v>703</v>
      </c>
      <c r="B3150" t="s">
        <v>4895</v>
      </c>
      <c r="C3150" s="1">
        <v>45942</v>
      </c>
      <c r="D3150" s="9">
        <f t="shared" si="98"/>
        <v>5</v>
      </c>
      <c r="E3150">
        <v>30</v>
      </c>
      <c r="F3150" s="1">
        <f t="shared" si="99"/>
        <v>45910</v>
      </c>
      <c r="G3150" s="1">
        <f>IF(TableRefills3[[#This Row],[prev_refill_days]]="","",TableRefills3[[#This Row],[prev_refill_days]]+TableRefills3[[#This Row],[quantity_days]])</f>
        <v>45940</v>
      </c>
      <c r="H3150">
        <f>IF(TableRefills3[[#This Row],[prev_refill_end]]="","",TableRefills3[[#This Row],[refill_date]]-TableRefills3[[#This Row],[prev_refill_end]])</f>
        <v>2</v>
      </c>
      <c r="I3150">
        <f>IF(TableRefills3[[#This Row],[gap_days]]="",0,IF(TableRefills3[[#This Row],[gap_days]]&gt;30,1,0))</f>
        <v>0</v>
      </c>
      <c r="J3150">
        <f>_xlfn.MAXIFS(TableRefills3[discountinuation_flag], TableRefills3[patient_id], A3150)</f>
        <v>0</v>
      </c>
      <c r="K3150" s="1">
        <f>_xlfn.MINIFS(C:C,A:A,TableRefills3[[#This Row],[patient_id]])</f>
        <v>45821</v>
      </c>
      <c r="L3150" s="1">
        <f>TableRefills3[[#This Row],[refill_date]]+TableRefills3[[#This Row],[quantity_days]]</f>
        <v>45972</v>
      </c>
    </row>
    <row r="3151" spans="1:12" x14ac:dyDescent="0.25">
      <c r="A3151" t="s">
        <v>704</v>
      </c>
      <c r="B3151" t="s">
        <v>4901</v>
      </c>
      <c r="C3151" s="1">
        <v>45737</v>
      </c>
      <c r="D3151" s="9">
        <f t="shared" si="98"/>
        <v>1</v>
      </c>
      <c r="E3151">
        <v>30</v>
      </c>
      <c r="F3151" s="1" t="str">
        <f t="shared" si="99"/>
        <v/>
      </c>
      <c r="G3151" s="1" t="str">
        <f>IF(TableRefills3[[#This Row],[prev_refill_days]]="","",TableRefills3[[#This Row],[prev_refill_days]]+TableRefills3[[#This Row],[quantity_days]])</f>
        <v/>
      </c>
      <c r="H3151" t="str">
        <f>IF(TableRefills3[[#This Row],[prev_refill_end]]="","",TableRefills3[[#This Row],[refill_date]]-TableRefills3[[#This Row],[prev_refill_end]])</f>
        <v/>
      </c>
      <c r="I3151">
        <f>IF(TableRefills3[[#This Row],[gap_days]]="",0,IF(TableRefills3[[#This Row],[gap_days]]&gt;30,1,0))</f>
        <v>0</v>
      </c>
      <c r="J3151">
        <f>_xlfn.MAXIFS(TableRefills3[discountinuation_flag], TableRefills3[patient_id], A3151)</f>
        <v>0</v>
      </c>
      <c r="K3151" s="1">
        <f>_xlfn.MINIFS(C:C,A:A,TableRefills3[[#This Row],[patient_id]])</f>
        <v>45737</v>
      </c>
      <c r="L3151" s="1">
        <f>TableRefills3[[#This Row],[refill_date]]+TableRefills3[[#This Row],[quantity_days]]</f>
        <v>45767</v>
      </c>
    </row>
    <row r="3152" spans="1:12" x14ac:dyDescent="0.25">
      <c r="A3152" t="s">
        <v>704</v>
      </c>
      <c r="B3152" t="s">
        <v>4901</v>
      </c>
      <c r="C3152" s="1">
        <v>45766</v>
      </c>
      <c r="D3152" s="9">
        <f t="shared" si="98"/>
        <v>2</v>
      </c>
      <c r="E3152">
        <v>30</v>
      </c>
      <c r="F3152" s="1">
        <f t="shared" si="99"/>
        <v>45737</v>
      </c>
      <c r="G3152" s="1">
        <f>IF(TableRefills3[[#This Row],[prev_refill_days]]="","",TableRefills3[[#This Row],[prev_refill_days]]+TableRefills3[[#This Row],[quantity_days]])</f>
        <v>45767</v>
      </c>
      <c r="H3152">
        <f>IF(TableRefills3[[#This Row],[prev_refill_end]]="","",TableRefills3[[#This Row],[refill_date]]-TableRefills3[[#This Row],[prev_refill_end]])</f>
        <v>-1</v>
      </c>
      <c r="I3152">
        <f>IF(TableRefills3[[#This Row],[gap_days]]="",0,IF(TableRefills3[[#This Row],[gap_days]]&gt;30,1,0))</f>
        <v>0</v>
      </c>
      <c r="J3152">
        <f>_xlfn.MAXIFS(TableRefills3[discountinuation_flag], TableRefills3[patient_id], A3152)</f>
        <v>0</v>
      </c>
      <c r="K3152" s="1">
        <f>_xlfn.MINIFS(C:C,A:A,TableRefills3[[#This Row],[patient_id]])</f>
        <v>45737</v>
      </c>
      <c r="L3152" s="1">
        <f>TableRefills3[[#This Row],[refill_date]]+TableRefills3[[#This Row],[quantity_days]]</f>
        <v>45796</v>
      </c>
    </row>
    <row r="3153" spans="1:12" x14ac:dyDescent="0.25">
      <c r="A3153" t="s">
        <v>704</v>
      </c>
      <c r="B3153" t="s">
        <v>4901</v>
      </c>
      <c r="C3153" s="1">
        <v>45794</v>
      </c>
      <c r="D3153" s="9">
        <f t="shared" si="98"/>
        <v>3</v>
      </c>
      <c r="E3153">
        <v>30</v>
      </c>
      <c r="F3153" s="1">
        <f t="shared" si="99"/>
        <v>45766</v>
      </c>
      <c r="G3153" s="1">
        <f>IF(TableRefills3[[#This Row],[prev_refill_days]]="","",TableRefills3[[#This Row],[prev_refill_days]]+TableRefills3[[#This Row],[quantity_days]])</f>
        <v>45796</v>
      </c>
      <c r="H3153">
        <f>IF(TableRefills3[[#This Row],[prev_refill_end]]="","",TableRefills3[[#This Row],[refill_date]]-TableRefills3[[#This Row],[prev_refill_end]])</f>
        <v>-2</v>
      </c>
      <c r="I3153">
        <f>IF(TableRefills3[[#This Row],[gap_days]]="",0,IF(TableRefills3[[#This Row],[gap_days]]&gt;30,1,0))</f>
        <v>0</v>
      </c>
      <c r="J3153">
        <f>_xlfn.MAXIFS(TableRefills3[discountinuation_flag], TableRefills3[patient_id], A3153)</f>
        <v>0</v>
      </c>
      <c r="K3153" s="1">
        <f>_xlfn.MINIFS(C:C,A:A,TableRefills3[[#This Row],[patient_id]])</f>
        <v>45737</v>
      </c>
      <c r="L3153" s="1">
        <f>TableRefills3[[#This Row],[refill_date]]+TableRefills3[[#This Row],[quantity_days]]</f>
        <v>45824</v>
      </c>
    </row>
    <row r="3154" spans="1:12" x14ac:dyDescent="0.25">
      <c r="A3154" t="s">
        <v>704</v>
      </c>
      <c r="B3154" t="s">
        <v>4901</v>
      </c>
      <c r="C3154" s="1">
        <v>45824</v>
      </c>
      <c r="D3154" s="9">
        <f t="shared" si="98"/>
        <v>4</v>
      </c>
      <c r="E3154">
        <v>30</v>
      </c>
      <c r="F3154" s="1">
        <f t="shared" si="99"/>
        <v>45794</v>
      </c>
      <c r="G3154" s="1">
        <f>IF(TableRefills3[[#This Row],[prev_refill_days]]="","",TableRefills3[[#This Row],[prev_refill_days]]+TableRefills3[[#This Row],[quantity_days]])</f>
        <v>45824</v>
      </c>
      <c r="H3154">
        <f>IF(TableRefills3[[#This Row],[prev_refill_end]]="","",TableRefills3[[#This Row],[refill_date]]-TableRefills3[[#This Row],[prev_refill_end]])</f>
        <v>0</v>
      </c>
      <c r="I3154">
        <f>IF(TableRefills3[[#This Row],[gap_days]]="",0,IF(TableRefills3[[#This Row],[gap_days]]&gt;30,1,0))</f>
        <v>0</v>
      </c>
      <c r="J3154">
        <f>_xlfn.MAXIFS(TableRefills3[discountinuation_flag], TableRefills3[patient_id], A3154)</f>
        <v>0</v>
      </c>
      <c r="K3154" s="1">
        <f>_xlfn.MINIFS(C:C,A:A,TableRefills3[[#This Row],[patient_id]])</f>
        <v>45737</v>
      </c>
      <c r="L3154" s="1">
        <f>TableRefills3[[#This Row],[refill_date]]+TableRefills3[[#This Row],[quantity_days]]</f>
        <v>45854</v>
      </c>
    </row>
    <row r="3155" spans="1:12" x14ac:dyDescent="0.25">
      <c r="A3155" t="s">
        <v>704</v>
      </c>
      <c r="B3155" t="s">
        <v>4901</v>
      </c>
      <c r="C3155" s="1">
        <v>45851</v>
      </c>
      <c r="D3155" s="9">
        <f t="shared" si="98"/>
        <v>5</v>
      </c>
      <c r="E3155">
        <v>30</v>
      </c>
      <c r="F3155" s="1">
        <f t="shared" si="99"/>
        <v>45824</v>
      </c>
      <c r="G3155" s="1">
        <f>IF(TableRefills3[[#This Row],[prev_refill_days]]="","",TableRefills3[[#This Row],[prev_refill_days]]+TableRefills3[[#This Row],[quantity_days]])</f>
        <v>45854</v>
      </c>
      <c r="H3155">
        <f>IF(TableRefills3[[#This Row],[prev_refill_end]]="","",TableRefills3[[#This Row],[refill_date]]-TableRefills3[[#This Row],[prev_refill_end]])</f>
        <v>-3</v>
      </c>
      <c r="I3155">
        <f>IF(TableRefills3[[#This Row],[gap_days]]="",0,IF(TableRefills3[[#This Row],[gap_days]]&gt;30,1,0))</f>
        <v>0</v>
      </c>
      <c r="J3155">
        <f>_xlfn.MAXIFS(TableRefills3[discountinuation_flag], TableRefills3[patient_id], A3155)</f>
        <v>0</v>
      </c>
      <c r="K3155" s="1">
        <f>_xlfn.MINIFS(C:C,A:A,TableRefills3[[#This Row],[patient_id]])</f>
        <v>45737</v>
      </c>
      <c r="L3155" s="1">
        <f>TableRefills3[[#This Row],[refill_date]]+TableRefills3[[#This Row],[quantity_days]]</f>
        <v>45881</v>
      </c>
    </row>
    <row r="3156" spans="1:12" x14ac:dyDescent="0.25">
      <c r="A3156" t="s">
        <v>704</v>
      </c>
      <c r="B3156" t="s">
        <v>4901</v>
      </c>
      <c r="C3156" s="1">
        <v>45883</v>
      </c>
      <c r="D3156" s="9">
        <f t="shared" si="98"/>
        <v>6</v>
      </c>
      <c r="E3156">
        <v>30</v>
      </c>
      <c r="F3156" s="1">
        <f t="shared" si="99"/>
        <v>45851</v>
      </c>
      <c r="G3156" s="1">
        <f>IF(TableRefills3[[#This Row],[prev_refill_days]]="","",TableRefills3[[#This Row],[prev_refill_days]]+TableRefills3[[#This Row],[quantity_days]])</f>
        <v>45881</v>
      </c>
      <c r="H3156">
        <f>IF(TableRefills3[[#This Row],[prev_refill_end]]="","",TableRefills3[[#This Row],[refill_date]]-TableRefills3[[#This Row],[prev_refill_end]])</f>
        <v>2</v>
      </c>
      <c r="I3156">
        <f>IF(TableRefills3[[#This Row],[gap_days]]="",0,IF(TableRefills3[[#This Row],[gap_days]]&gt;30,1,0))</f>
        <v>0</v>
      </c>
      <c r="J3156">
        <f>_xlfn.MAXIFS(TableRefills3[discountinuation_flag], TableRefills3[patient_id], A3156)</f>
        <v>0</v>
      </c>
      <c r="K3156" s="1">
        <f>_xlfn.MINIFS(C:C,A:A,TableRefills3[[#This Row],[patient_id]])</f>
        <v>45737</v>
      </c>
      <c r="L3156" s="1">
        <f>TableRefills3[[#This Row],[refill_date]]+TableRefills3[[#This Row],[quantity_days]]</f>
        <v>45913</v>
      </c>
    </row>
    <row r="3157" spans="1:12" x14ac:dyDescent="0.25">
      <c r="A3157" t="s">
        <v>705</v>
      </c>
      <c r="B3157" t="s">
        <v>4908</v>
      </c>
      <c r="C3157" s="1">
        <v>45781</v>
      </c>
      <c r="D3157" s="9">
        <f t="shared" si="98"/>
        <v>1</v>
      </c>
      <c r="E3157">
        <v>30</v>
      </c>
      <c r="F3157" s="1" t="str">
        <f t="shared" si="99"/>
        <v/>
      </c>
      <c r="G3157" s="1" t="str">
        <f>IF(TableRefills3[[#This Row],[prev_refill_days]]="","",TableRefills3[[#This Row],[prev_refill_days]]+TableRefills3[[#This Row],[quantity_days]])</f>
        <v/>
      </c>
      <c r="H3157" t="str">
        <f>IF(TableRefills3[[#This Row],[prev_refill_end]]="","",TableRefills3[[#This Row],[refill_date]]-TableRefills3[[#This Row],[prev_refill_end]])</f>
        <v/>
      </c>
      <c r="I3157">
        <f>IF(TableRefills3[[#This Row],[gap_days]]="",0,IF(TableRefills3[[#This Row],[gap_days]]&gt;30,1,0))</f>
        <v>0</v>
      </c>
      <c r="J3157">
        <f>_xlfn.MAXIFS(TableRefills3[discountinuation_flag], TableRefills3[patient_id], A3157)</f>
        <v>0</v>
      </c>
      <c r="K3157" s="1">
        <f>_xlfn.MINIFS(C:C,A:A,TableRefills3[[#This Row],[patient_id]])</f>
        <v>45781</v>
      </c>
      <c r="L3157" s="1">
        <f>TableRefills3[[#This Row],[refill_date]]+TableRefills3[[#This Row],[quantity_days]]</f>
        <v>45811</v>
      </c>
    </row>
    <row r="3158" spans="1:12" x14ac:dyDescent="0.25">
      <c r="A3158" t="s">
        <v>705</v>
      </c>
      <c r="B3158" t="s">
        <v>4908</v>
      </c>
      <c r="C3158" s="1">
        <v>45810</v>
      </c>
      <c r="D3158" s="9">
        <f t="shared" si="98"/>
        <v>2</v>
      </c>
      <c r="E3158">
        <v>30</v>
      </c>
      <c r="F3158" s="1">
        <f t="shared" si="99"/>
        <v>45781</v>
      </c>
      <c r="G3158" s="1">
        <f>IF(TableRefills3[[#This Row],[prev_refill_days]]="","",TableRefills3[[#This Row],[prev_refill_days]]+TableRefills3[[#This Row],[quantity_days]])</f>
        <v>45811</v>
      </c>
      <c r="H3158">
        <f>IF(TableRefills3[[#This Row],[prev_refill_end]]="","",TableRefills3[[#This Row],[refill_date]]-TableRefills3[[#This Row],[prev_refill_end]])</f>
        <v>-1</v>
      </c>
      <c r="I3158">
        <f>IF(TableRefills3[[#This Row],[gap_days]]="",0,IF(TableRefills3[[#This Row],[gap_days]]&gt;30,1,0))</f>
        <v>0</v>
      </c>
      <c r="J3158">
        <f>_xlfn.MAXIFS(TableRefills3[discountinuation_flag], TableRefills3[patient_id], A3158)</f>
        <v>0</v>
      </c>
      <c r="K3158" s="1">
        <f>_xlfn.MINIFS(C:C,A:A,TableRefills3[[#This Row],[patient_id]])</f>
        <v>45781</v>
      </c>
      <c r="L3158" s="1">
        <f>TableRefills3[[#This Row],[refill_date]]+TableRefills3[[#This Row],[quantity_days]]</f>
        <v>45840</v>
      </c>
    </row>
    <row r="3159" spans="1:12" x14ac:dyDescent="0.25">
      <c r="A3159" t="s">
        <v>705</v>
      </c>
      <c r="B3159" t="s">
        <v>4908</v>
      </c>
      <c r="C3159" s="1">
        <v>45837</v>
      </c>
      <c r="D3159" s="9">
        <f t="shared" si="98"/>
        <v>3</v>
      </c>
      <c r="E3159">
        <v>30</v>
      </c>
      <c r="F3159" s="1">
        <f t="shared" si="99"/>
        <v>45810</v>
      </c>
      <c r="G3159" s="1">
        <f>IF(TableRefills3[[#This Row],[prev_refill_days]]="","",TableRefills3[[#This Row],[prev_refill_days]]+TableRefills3[[#This Row],[quantity_days]])</f>
        <v>45840</v>
      </c>
      <c r="H3159">
        <f>IF(TableRefills3[[#This Row],[prev_refill_end]]="","",TableRefills3[[#This Row],[refill_date]]-TableRefills3[[#This Row],[prev_refill_end]])</f>
        <v>-3</v>
      </c>
      <c r="I3159">
        <f>IF(TableRefills3[[#This Row],[gap_days]]="",0,IF(TableRefills3[[#This Row],[gap_days]]&gt;30,1,0))</f>
        <v>0</v>
      </c>
      <c r="J3159">
        <f>_xlfn.MAXIFS(TableRefills3[discountinuation_flag], TableRefills3[patient_id], A3159)</f>
        <v>0</v>
      </c>
      <c r="K3159" s="1">
        <f>_xlfn.MINIFS(C:C,A:A,TableRefills3[[#This Row],[patient_id]])</f>
        <v>45781</v>
      </c>
      <c r="L3159" s="1">
        <f>TableRefills3[[#This Row],[refill_date]]+TableRefills3[[#This Row],[quantity_days]]</f>
        <v>45867</v>
      </c>
    </row>
    <row r="3160" spans="1:12" x14ac:dyDescent="0.25">
      <c r="A3160" t="s">
        <v>706</v>
      </c>
      <c r="B3160" t="s">
        <v>4912</v>
      </c>
      <c r="C3160" s="1">
        <v>45716</v>
      </c>
      <c r="D3160" s="9">
        <f t="shared" si="98"/>
        <v>1</v>
      </c>
      <c r="E3160">
        <v>21</v>
      </c>
      <c r="F3160" s="1" t="str">
        <f t="shared" si="99"/>
        <v/>
      </c>
      <c r="G3160" s="1" t="str">
        <f>IF(TableRefills3[[#This Row],[prev_refill_days]]="","",TableRefills3[[#This Row],[prev_refill_days]]+TableRefills3[[#This Row],[quantity_days]])</f>
        <v/>
      </c>
      <c r="H3160" t="str">
        <f>IF(TableRefills3[[#This Row],[prev_refill_end]]="","",TableRefills3[[#This Row],[refill_date]]-TableRefills3[[#This Row],[prev_refill_end]])</f>
        <v/>
      </c>
      <c r="I3160">
        <f>IF(TableRefills3[[#This Row],[gap_days]]="",0,IF(TableRefills3[[#This Row],[gap_days]]&gt;30,1,0))</f>
        <v>0</v>
      </c>
      <c r="J3160">
        <f>_xlfn.MAXIFS(TableRefills3[discountinuation_flag], TableRefills3[patient_id], A3160)</f>
        <v>0</v>
      </c>
      <c r="K3160" s="1">
        <f>_xlfn.MINIFS(C:C,A:A,TableRefills3[[#This Row],[patient_id]])</f>
        <v>45716</v>
      </c>
      <c r="L3160" s="1">
        <f>TableRefills3[[#This Row],[refill_date]]+TableRefills3[[#This Row],[quantity_days]]</f>
        <v>45737</v>
      </c>
    </row>
    <row r="3161" spans="1:12" x14ac:dyDescent="0.25">
      <c r="A3161" t="s">
        <v>706</v>
      </c>
      <c r="B3161" t="s">
        <v>4912</v>
      </c>
      <c r="C3161" s="1">
        <v>45739</v>
      </c>
      <c r="D3161" s="9">
        <f t="shared" si="98"/>
        <v>2</v>
      </c>
      <c r="E3161">
        <v>21</v>
      </c>
      <c r="F3161" s="1">
        <f t="shared" si="99"/>
        <v>45716</v>
      </c>
      <c r="G3161" s="1">
        <f>IF(TableRefills3[[#This Row],[prev_refill_days]]="","",TableRefills3[[#This Row],[prev_refill_days]]+TableRefills3[[#This Row],[quantity_days]])</f>
        <v>45737</v>
      </c>
      <c r="H3161">
        <f>IF(TableRefills3[[#This Row],[prev_refill_end]]="","",TableRefills3[[#This Row],[refill_date]]-TableRefills3[[#This Row],[prev_refill_end]])</f>
        <v>2</v>
      </c>
      <c r="I3161">
        <f>IF(TableRefills3[[#This Row],[gap_days]]="",0,IF(TableRefills3[[#This Row],[gap_days]]&gt;30,1,0))</f>
        <v>0</v>
      </c>
      <c r="J3161">
        <f>_xlfn.MAXIFS(TableRefills3[discountinuation_flag], TableRefills3[patient_id], A3161)</f>
        <v>0</v>
      </c>
      <c r="K3161" s="1">
        <f>_xlfn.MINIFS(C:C,A:A,TableRefills3[[#This Row],[patient_id]])</f>
        <v>45716</v>
      </c>
      <c r="L3161" s="1">
        <f>TableRefills3[[#This Row],[refill_date]]+TableRefills3[[#This Row],[quantity_days]]</f>
        <v>45760</v>
      </c>
    </row>
    <row r="3162" spans="1:12" x14ac:dyDescent="0.25">
      <c r="A3162" t="s">
        <v>706</v>
      </c>
      <c r="B3162" t="s">
        <v>4912</v>
      </c>
      <c r="C3162" s="1">
        <v>45759</v>
      </c>
      <c r="D3162" s="9">
        <f t="shared" si="98"/>
        <v>3</v>
      </c>
      <c r="E3162">
        <v>21</v>
      </c>
      <c r="F3162" s="1">
        <f t="shared" si="99"/>
        <v>45739</v>
      </c>
      <c r="G3162" s="1">
        <f>IF(TableRefills3[[#This Row],[prev_refill_days]]="","",TableRefills3[[#This Row],[prev_refill_days]]+TableRefills3[[#This Row],[quantity_days]])</f>
        <v>45760</v>
      </c>
      <c r="H3162">
        <f>IF(TableRefills3[[#This Row],[prev_refill_end]]="","",TableRefills3[[#This Row],[refill_date]]-TableRefills3[[#This Row],[prev_refill_end]])</f>
        <v>-1</v>
      </c>
      <c r="I3162">
        <f>IF(TableRefills3[[#This Row],[gap_days]]="",0,IF(TableRefills3[[#This Row],[gap_days]]&gt;30,1,0))</f>
        <v>0</v>
      </c>
      <c r="J3162">
        <f>_xlfn.MAXIFS(TableRefills3[discountinuation_flag], TableRefills3[patient_id], A3162)</f>
        <v>0</v>
      </c>
      <c r="K3162" s="1">
        <f>_xlfn.MINIFS(C:C,A:A,TableRefills3[[#This Row],[patient_id]])</f>
        <v>45716</v>
      </c>
      <c r="L3162" s="1">
        <f>TableRefills3[[#This Row],[refill_date]]+TableRefills3[[#This Row],[quantity_days]]</f>
        <v>45780</v>
      </c>
    </row>
    <row r="3163" spans="1:12" x14ac:dyDescent="0.25">
      <c r="A3163" t="s">
        <v>707</v>
      </c>
      <c r="B3163" t="s">
        <v>4916</v>
      </c>
      <c r="C3163" s="1">
        <v>45771</v>
      </c>
      <c r="D3163" s="9">
        <f t="shared" si="98"/>
        <v>1</v>
      </c>
      <c r="E3163">
        <v>28</v>
      </c>
      <c r="F3163" s="1" t="str">
        <f t="shared" si="99"/>
        <v/>
      </c>
      <c r="G3163" s="1" t="str">
        <f>IF(TableRefills3[[#This Row],[prev_refill_days]]="","",TableRefills3[[#This Row],[prev_refill_days]]+TableRefills3[[#This Row],[quantity_days]])</f>
        <v/>
      </c>
      <c r="H3163" t="str">
        <f>IF(TableRefills3[[#This Row],[prev_refill_end]]="","",TableRefills3[[#This Row],[refill_date]]-TableRefills3[[#This Row],[prev_refill_end]])</f>
        <v/>
      </c>
      <c r="I3163">
        <f>IF(TableRefills3[[#This Row],[gap_days]]="",0,IF(TableRefills3[[#This Row],[gap_days]]&gt;30,1,0))</f>
        <v>0</v>
      </c>
      <c r="J3163">
        <f>_xlfn.MAXIFS(TableRefills3[discountinuation_flag], TableRefills3[patient_id], A3163)</f>
        <v>0</v>
      </c>
      <c r="K3163" s="1">
        <f>_xlfn.MINIFS(C:C,A:A,TableRefills3[[#This Row],[patient_id]])</f>
        <v>45771</v>
      </c>
      <c r="L3163" s="1">
        <f>TableRefills3[[#This Row],[refill_date]]+TableRefills3[[#This Row],[quantity_days]]</f>
        <v>45799</v>
      </c>
    </row>
    <row r="3164" spans="1:12" x14ac:dyDescent="0.25">
      <c r="A3164" t="s">
        <v>707</v>
      </c>
      <c r="B3164" t="s">
        <v>4916</v>
      </c>
      <c r="C3164" s="1">
        <v>45800</v>
      </c>
      <c r="D3164" s="9">
        <f t="shared" si="98"/>
        <v>2</v>
      </c>
      <c r="E3164">
        <v>28</v>
      </c>
      <c r="F3164" s="1">
        <f t="shared" si="99"/>
        <v>45771</v>
      </c>
      <c r="G3164" s="1">
        <f>IF(TableRefills3[[#This Row],[prev_refill_days]]="","",TableRefills3[[#This Row],[prev_refill_days]]+TableRefills3[[#This Row],[quantity_days]])</f>
        <v>45799</v>
      </c>
      <c r="H3164">
        <f>IF(TableRefills3[[#This Row],[prev_refill_end]]="","",TableRefills3[[#This Row],[refill_date]]-TableRefills3[[#This Row],[prev_refill_end]])</f>
        <v>1</v>
      </c>
      <c r="I3164">
        <f>IF(TableRefills3[[#This Row],[gap_days]]="",0,IF(TableRefills3[[#This Row],[gap_days]]&gt;30,1,0))</f>
        <v>0</v>
      </c>
      <c r="J3164">
        <f>_xlfn.MAXIFS(TableRefills3[discountinuation_flag], TableRefills3[patient_id], A3164)</f>
        <v>0</v>
      </c>
      <c r="K3164" s="1">
        <f>_xlfn.MINIFS(C:C,A:A,TableRefills3[[#This Row],[patient_id]])</f>
        <v>45771</v>
      </c>
      <c r="L3164" s="1">
        <f>TableRefills3[[#This Row],[refill_date]]+TableRefills3[[#This Row],[quantity_days]]</f>
        <v>45828</v>
      </c>
    </row>
    <row r="3165" spans="1:12" x14ac:dyDescent="0.25">
      <c r="A3165" t="s">
        <v>707</v>
      </c>
      <c r="B3165" t="s">
        <v>4916</v>
      </c>
      <c r="C3165" s="1">
        <v>45827</v>
      </c>
      <c r="D3165" s="9">
        <f t="shared" si="98"/>
        <v>3</v>
      </c>
      <c r="E3165">
        <v>28</v>
      </c>
      <c r="F3165" s="1">
        <f t="shared" si="99"/>
        <v>45800</v>
      </c>
      <c r="G3165" s="1">
        <f>IF(TableRefills3[[#This Row],[prev_refill_days]]="","",TableRefills3[[#This Row],[prev_refill_days]]+TableRefills3[[#This Row],[quantity_days]])</f>
        <v>45828</v>
      </c>
      <c r="H3165">
        <f>IF(TableRefills3[[#This Row],[prev_refill_end]]="","",TableRefills3[[#This Row],[refill_date]]-TableRefills3[[#This Row],[prev_refill_end]])</f>
        <v>-1</v>
      </c>
      <c r="I3165">
        <f>IF(TableRefills3[[#This Row],[gap_days]]="",0,IF(TableRefills3[[#This Row],[gap_days]]&gt;30,1,0))</f>
        <v>0</v>
      </c>
      <c r="J3165">
        <f>_xlfn.MAXIFS(TableRefills3[discountinuation_flag], TableRefills3[patient_id], A3165)</f>
        <v>0</v>
      </c>
      <c r="K3165" s="1">
        <f>_xlfn.MINIFS(C:C,A:A,TableRefills3[[#This Row],[patient_id]])</f>
        <v>45771</v>
      </c>
      <c r="L3165" s="1">
        <f>TableRefills3[[#This Row],[refill_date]]+TableRefills3[[#This Row],[quantity_days]]</f>
        <v>45855</v>
      </c>
    </row>
    <row r="3166" spans="1:12" x14ac:dyDescent="0.25">
      <c r="A3166" t="s">
        <v>707</v>
      </c>
      <c r="B3166" t="s">
        <v>4916</v>
      </c>
      <c r="C3166" s="1">
        <v>45854</v>
      </c>
      <c r="D3166" s="9">
        <f t="shared" si="98"/>
        <v>4</v>
      </c>
      <c r="E3166">
        <v>28</v>
      </c>
      <c r="F3166" s="1">
        <f t="shared" si="99"/>
        <v>45827</v>
      </c>
      <c r="G3166" s="1">
        <f>IF(TableRefills3[[#This Row],[prev_refill_days]]="","",TableRefills3[[#This Row],[prev_refill_days]]+TableRefills3[[#This Row],[quantity_days]])</f>
        <v>45855</v>
      </c>
      <c r="H3166">
        <f>IF(TableRefills3[[#This Row],[prev_refill_end]]="","",TableRefills3[[#This Row],[refill_date]]-TableRefills3[[#This Row],[prev_refill_end]])</f>
        <v>-1</v>
      </c>
      <c r="I3166">
        <f>IF(TableRefills3[[#This Row],[gap_days]]="",0,IF(TableRefills3[[#This Row],[gap_days]]&gt;30,1,0))</f>
        <v>0</v>
      </c>
      <c r="J3166">
        <f>_xlfn.MAXIFS(TableRefills3[discountinuation_flag], TableRefills3[patient_id], A3166)</f>
        <v>0</v>
      </c>
      <c r="K3166" s="1">
        <f>_xlfn.MINIFS(C:C,A:A,TableRefills3[[#This Row],[patient_id]])</f>
        <v>45771</v>
      </c>
      <c r="L3166" s="1">
        <f>TableRefills3[[#This Row],[refill_date]]+TableRefills3[[#This Row],[quantity_days]]</f>
        <v>45882</v>
      </c>
    </row>
    <row r="3167" spans="1:12" x14ac:dyDescent="0.25">
      <c r="A3167" t="s">
        <v>707</v>
      </c>
      <c r="B3167" t="s">
        <v>4916</v>
      </c>
      <c r="C3167" s="1">
        <v>45879</v>
      </c>
      <c r="D3167" s="9">
        <f t="shared" si="98"/>
        <v>5</v>
      </c>
      <c r="E3167">
        <v>28</v>
      </c>
      <c r="F3167" s="1">
        <f t="shared" si="99"/>
        <v>45854</v>
      </c>
      <c r="G3167" s="1">
        <f>IF(TableRefills3[[#This Row],[prev_refill_days]]="","",TableRefills3[[#This Row],[prev_refill_days]]+TableRefills3[[#This Row],[quantity_days]])</f>
        <v>45882</v>
      </c>
      <c r="H3167">
        <f>IF(TableRefills3[[#This Row],[prev_refill_end]]="","",TableRefills3[[#This Row],[refill_date]]-TableRefills3[[#This Row],[prev_refill_end]])</f>
        <v>-3</v>
      </c>
      <c r="I3167">
        <f>IF(TableRefills3[[#This Row],[gap_days]]="",0,IF(TableRefills3[[#This Row],[gap_days]]&gt;30,1,0))</f>
        <v>0</v>
      </c>
      <c r="J3167">
        <f>_xlfn.MAXIFS(TableRefills3[discountinuation_flag], TableRefills3[patient_id], A3167)</f>
        <v>0</v>
      </c>
      <c r="K3167" s="1">
        <f>_xlfn.MINIFS(C:C,A:A,TableRefills3[[#This Row],[patient_id]])</f>
        <v>45771</v>
      </c>
      <c r="L3167" s="1">
        <f>TableRefills3[[#This Row],[refill_date]]+TableRefills3[[#This Row],[quantity_days]]</f>
        <v>45907</v>
      </c>
    </row>
    <row r="3168" spans="1:12" x14ac:dyDescent="0.25">
      <c r="A3168" t="s">
        <v>708</v>
      </c>
      <c r="B3168" t="s">
        <v>4922</v>
      </c>
      <c r="C3168" s="1">
        <v>45751</v>
      </c>
      <c r="D3168" s="9">
        <f t="shared" si="98"/>
        <v>1</v>
      </c>
      <c r="E3168">
        <v>30</v>
      </c>
      <c r="F3168" s="1" t="str">
        <f t="shared" si="99"/>
        <v/>
      </c>
      <c r="G3168" s="1" t="str">
        <f>IF(TableRefills3[[#This Row],[prev_refill_days]]="","",TableRefills3[[#This Row],[prev_refill_days]]+TableRefills3[[#This Row],[quantity_days]])</f>
        <v/>
      </c>
      <c r="H3168" t="str">
        <f>IF(TableRefills3[[#This Row],[prev_refill_end]]="","",TableRefills3[[#This Row],[refill_date]]-TableRefills3[[#This Row],[prev_refill_end]])</f>
        <v/>
      </c>
      <c r="I3168">
        <f>IF(TableRefills3[[#This Row],[gap_days]]="",0,IF(TableRefills3[[#This Row],[gap_days]]&gt;30,1,0))</f>
        <v>0</v>
      </c>
      <c r="J3168">
        <f>_xlfn.MAXIFS(TableRefills3[discountinuation_flag], TableRefills3[patient_id], A3168)</f>
        <v>0</v>
      </c>
      <c r="K3168" s="1">
        <f>_xlfn.MINIFS(C:C,A:A,TableRefills3[[#This Row],[patient_id]])</f>
        <v>45751</v>
      </c>
      <c r="L3168" s="1">
        <f>TableRefills3[[#This Row],[refill_date]]+TableRefills3[[#This Row],[quantity_days]]</f>
        <v>45781</v>
      </c>
    </row>
    <row r="3169" spans="1:12" x14ac:dyDescent="0.25">
      <c r="A3169" t="s">
        <v>708</v>
      </c>
      <c r="B3169" t="s">
        <v>4922</v>
      </c>
      <c r="C3169" s="1">
        <v>45779</v>
      </c>
      <c r="D3169" s="9">
        <f t="shared" si="98"/>
        <v>2</v>
      </c>
      <c r="E3169">
        <v>30</v>
      </c>
      <c r="F3169" s="1">
        <f t="shared" si="99"/>
        <v>45751</v>
      </c>
      <c r="G3169" s="1">
        <f>IF(TableRefills3[[#This Row],[prev_refill_days]]="","",TableRefills3[[#This Row],[prev_refill_days]]+TableRefills3[[#This Row],[quantity_days]])</f>
        <v>45781</v>
      </c>
      <c r="H3169">
        <f>IF(TableRefills3[[#This Row],[prev_refill_end]]="","",TableRefills3[[#This Row],[refill_date]]-TableRefills3[[#This Row],[prev_refill_end]])</f>
        <v>-2</v>
      </c>
      <c r="I3169">
        <f>IF(TableRefills3[[#This Row],[gap_days]]="",0,IF(TableRefills3[[#This Row],[gap_days]]&gt;30,1,0))</f>
        <v>0</v>
      </c>
      <c r="J3169">
        <f>_xlfn.MAXIFS(TableRefills3[discountinuation_flag], TableRefills3[patient_id], A3169)</f>
        <v>0</v>
      </c>
      <c r="K3169" s="1">
        <f>_xlfn.MINIFS(C:C,A:A,TableRefills3[[#This Row],[patient_id]])</f>
        <v>45751</v>
      </c>
      <c r="L3169" s="1">
        <f>TableRefills3[[#This Row],[refill_date]]+TableRefills3[[#This Row],[quantity_days]]</f>
        <v>45809</v>
      </c>
    </row>
    <row r="3170" spans="1:12" x14ac:dyDescent="0.25">
      <c r="A3170" t="s">
        <v>708</v>
      </c>
      <c r="B3170" t="s">
        <v>4922</v>
      </c>
      <c r="C3170" s="1">
        <v>45810</v>
      </c>
      <c r="D3170" s="9">
        <f t="shared" si="98"/>
        <v>3</v>
      </c>
      <c r="E3170">
        <v>30</v>
      </c>
      <c r="F3170" s="1">
        <f t="shared" si="99"/>
        <v>45779</v>
      </c>
      <c r="G3170" s="1">
        <f>IF(TableRefills3[[#This Row],[prev_refill_days]]="","",TableRefills3[[#This Row],[prev_refill_days]]+TableRefills3[[#This Row],[quantity_days]])</f>
        <v>45809</v>
      </c>
      <c r="H3170">
        <f>IF(TableRefills3[[#This Row],[prev_refill_end]]="","",TableRefills3[[#This Row],[refill_date]]-TableRefills3[[#This Row],[prev_refill_end]])</f>
        <v>1</v>
      </c>
      <c r="I3170">
        <f>IF(TableRefills3[[#This Row],[gap_days]]="",0,IF(TableRefills3[[#This Row],[gap_days]]&gt;30,1,0))</f>
        <v>0</v>
      </c>
      <c r="J3170">
        <f>_xlfn.MAXIFS(TableRefills3[discountinuation_flag], TableRefills3[patient_id], A3170)</f>
        <v>0</v>
      </c>
      <c r="K3170" s="1">
        <f>_xlfn.MINIFS(C:C,A:A,TableRefills3[[#This Row],[patient_id]])</f>
        <v>45751</v>
      </c>
      <c r="L3170" s="1">
        <f>TableRefills3[[#This Row],[refill_date]]+TableRefills3[[#This Row],[quantity_days]]</f>
        <v>45840</v>
      </c>
    </row>
    <row r="3171" spans="1:12" x14ac:dyDescent="0.25">
      <c r="A3171" t="s">
        <v>708</v>
      </c>
      <c r="B3171" t="s">
        <v>4922</v>
      </c>
      <c r="C3171" s="1">
        <v>45838</v>
      </c>
      <c r="D3171" s="9">
        <f t="shared" si="98"/>
        <v>4</v>
      </c>
      <c r="E3171">
        <v>30</v>
      </c>
      <c r="F3171" s="1">
        <f t="shared" si="99"/>
        <v>45810</v>
      </c>
      <c r="G3171" s="1">
        <f>IF(TableRefills3[[#This Row],[prev_refill_days]]="","",TableRefills3[[#This Row],[prev_refill_days]]+TableRefills3[[#This Row],[quantity_days]])</f>
        <v>45840</v>
      </c>
      <c r="H3171">
        <f>IF(TableRefills3[[#This Row],[prev_refill_end]]="","",TableRefills3[[#This Row],[refill_date]]-TableRefills3[[#This Row],[prev_refill_end]])</f>
        <v>-2</v>
      </c>
      <c r="I3171">
        <f>IF(TableRefills3[[#This Row],[gap_days]]="",0,IF(TableRefills3[[#This Row],[gap_days]]&gt;30,1,0))</f>
        <v>0</v>
      </c>
      <c r="J3171">
        <f>_xlfn.MAXIFS(TableRefills3[discountinuation_flag], TableRefills3[patient_id], A3171)</f>
        <v>0</v>
      </c>
      <c r="K3171" s="1">
        <f>_xlfn.MINIFS(C:C,A:A,TableRefills3[[#This Row],[patient_id]])</f>
        <v>45751</v>
      </c>
      <c r="L3171" s="1">
        <f>TableRefills3[[#This Row],[refill_date]]+TableRefills3[[#This Row],[quantity_days]]</f>
        <v>45868</v>
      </c>
    </row>
    <row r="3172" spans="1:12" x14ac:dyDescent="0.25">
      <c r="A3172" t="s">
        <v>709</v>
      </c>
      <c r="B3172" t="s">
        <v>4927</v>
      </c>
      <c r="C3172" s="1">
        <v>45724</v>
      </c>
      <c r="D3172" s="9">
        <f t="shared" si="98"/>
        <v>1</v>
      </c>
      <c r="E3172">
        <v>30</v>
      </c>
      <c r="F3172" s="1" t="str">
        <f t="shared" si="99"/>
        <v/>
      </c>
      <c r="G3172" s="1" t="str">
        <f>IF(TableRefills3[[#This Row],[prev_refill_days]]="","",TableRefills3[[#This Row],[prev_refill_days]]+TableRefills3[[#This Row],[quantity_days]])</f>
        <v/>
      </c>
      <c r="H3172" t="str">
        <f>IF(TableRefills3[[#This Row],[prev_refill_end]]="","",TableRefills3[[#This Row],[refill_date]]-TableRefills3[[#This Row],[prev_refill_end]])</f>
        <v/>
      </c>
      <c r="I3172">
        <f>IF(TableRefills3[[#This Row],[gap_days]]="",0,IF(TableRefills3[[#This Row],[gap_days]]&gt;30,1,0))</f>
        <v>0</v>
      </c>
      <c r="J3172">
        <f>_xlfn.MAXIFS(TableRefills3[discountinuation_flag], TableRefills3[patient_id], A3172)</f>
        <v>0</v>
      </c>
      <c r="K3172" s="1">
        <f>_xlfn.MINIFS(C:C,A:A,TableRefills3[[#This Row],[patient_id]])</f>
        <v>45724</v>
      </c>
      <c r="L3172" s="1">
        <f>TableRefills3[[#This Row],[refill_date]]+TableRefills3[[#This Row],[quantity_days]]</f>
        <v>45754</v>
      </c>
    </row>
    <row r="3173" spans="1:12" x14ac:dyDescent="0.25">
      <c r="A3173" t="s">
        <v>709</v>
      </c>
      <c r="B3173" t="s">
        <v>4927</v>
      </c>
      <c r="C3173" s="1">
        <v>45755</v>
      </c>
      <c r="D3173" s="9">
        <f t="shared" si="98"/>
        <v>2</v>
      </c>
      <c r="E3173">
        <v>30</v>
      </c>
      <c r="F3173" s="1">
        <f t="shared" si="99"/>
        <v>45724</v>
      </c>
      <c r="G3173" s="1">
        <f>IF(TableRefills3[[#This Row],[prev_refill_days]]="","",TableRefills3[[#This Row],[prev_refill_days]]+TableRefills3[[#This Row],[quantity_days]])</f>
        <v>45754</v>
      </c>
      <c r="H3173">
        <f>IF(TableRefills3[[#This Row],[prev_refill_end]]="","",TableRefills3[[#This Row],[refill_date]]-TableRefills3[[#This Row],[prev_refill_end]])</f>
        <v>1</v>
      </c>
      <c r="I3173">
        <f>IF(TableRefills3[[#This Row],[gap_days]]="",0,IF(TableRefills3[[#This Row],[gap_days]]&gt;30,1,0))</f>
        <v>0</v>
      </c>
      <c r="J3173">
        <f>_xlfn.MAXIFS(TableRefills3[discountinuation_flag], TableRefills3[patient_id], A3173)</f>
        <v>0</v>
      </c>
      <c r="K3173" s="1">
        <f>_xlfn.MINIFS(C:C,A:A,TableRefills3[[#This Row],[patient_id]])</f>
        <v>45724</v>
      </c>
      <c r="L3173" s="1">
        <f>TableRefills3[[#This Row],[refill_date]]+TableRefills3[[#This Row],[quantity_days]]</f>
        <v>45785</v>
      </c>
    </row>
    <row r="3174" spans="1:12" x14ac:dyDescent="0.25">
      <c r="A3174" t="s">
        <v>709</v>
      </c>
      <c r="B3174" t="s">
        <v>4927</v>
      </c>
      <c r="C3174" s="1">
        <v>45788</v>
      </c>
      <c r="D3174" s="9">
        <f t="shared" si="98"/>
        <v>3</v>
      </c>
      <c r="E3174">
        <v>30</v>
      </c>
      <c r="F3174" s="1">
        <f t="shared" si="99"/>
        <v>45755</v>
      </c>
      <c r="G3174" s="1">
        <f>IF(TableRefills3[[#This Row],[prev_refill_days]]="","",TableRefills3[[#This Row],[prev_refill_days]]+TableRefills3[[#This Row],[quantity_days]])</f>
        <v>45785</v>
      </c>
      <c r="H3174">
        <f>IF(TableRefills3[[#This Row],[prev_refill_end]]="","",TableRefills3[[#This Row],[refill_date]]-TableRefills3[[#This Row],[prev_refill_end]])</f>
        <v>3</v>
      </c>
      <c r="I3174">
        <f>IF(TableRefills3[[#This Row],[gap_days]]="",0,IF(TableRefills3[[#This Row],[gap_days]]&gt;30,1,0))</f>
        <v>0</v>
      </c>
      <c r="J3174">
        <f>_xlfn.MAXIFS(TableRefills3[discountinuation_flag], TableRefills3[patient_id], A3174)</f>
        <v>0</v>
      </c>
      <c r="K3174" s="1">
        <f>_xlfn.MINIFS(C:C,A:A,TableRefills3[[#This Row],[patient_id]])</f>
        <v>45724</v>
      </c>
      <c r="L3174" s="1">
        <f>TableRefills3[[#This Row],[refill_date]]+TableRefills3[[#This Row],[quantity_days]]</f>
        <v>45818</v>
      </c>
    </row>
    <row r="3175" spans="1:12" x14ac:dyDescent="0.25">
      <c r="A3175" t="s">
        <v>709</v>
      </c>
      <c r="B3175" t="s">
        <v>4927</v>
      </c>
      <c r="C3175" s="1">
        <v>45816</v>
      </c>
      <c r="D3175" s="9">
        <f t="shared" si="98"/>
        <v>4</v>
      </c>
      <c r="E3175">
        <v>30</v>
      </c>
      <c r="F3175" s="1">
        <f t="shared" si="99"/>
        <v>45788</v>
      </c>
      <c r="G3175" s="1">
        <f>IF(TableRefills3[[#This Row],[prev_refill_days]]="","",TableRefills3[[#This Row],[prev_refill_days]]+TableRefills3[[#This Row],[quantity_days]])</f>
        <v>45818</v>
      </c>
      <c r="H3175">
        <f>IF(TableRefills3[[#This Row],[prev_refill_end]]="","",TableRefills3[[#This Row],[refill_date]]-TableRefills3[[#This Row],[prev_refill_end]])</f>
        <v>-2</v>
      </c>
      <c r="I3175">
        <f>IF(TableRefills3[[#This Row],[gap_days]]="",0,IF(TableRefills3[[#This Row],[gap_days]]&gt;30,1,0))</f>
        <v>0</v>
      </c>
      <c r="J3175">
        <f>_xlfn.MAXIFS(TableRefills3[discountinuation_flag], TableRefills3[patient_id], A3175)</f>
        <v>0</v>
      </c>
      <c r="K3175" s="1">
        <f>_xlfn.MINIFS(C:C,A:A,TableRefills3[[#This Row],[patient_id]])</f>
        <v>45724</v>
      </c>
      <c r="L3175" s="1">
        <f>TableRefills3[[#This Row],[refill_date]]+TableRefills3[[#This Row],[quantity_days]]</f>
        <v>45846</v>
      </c>
    </row>
    <row r="3176" spans="1:12" x14ac:dyDescent="0.25">
      <c r="A3176" t="s">
        <v>709</v>
      </c>
      <c r="B3176" t="s">
        <v>4927</v>
      </c>
      <c r="C3176" s="1">
        <v>45843</v>
      </c>
      <c r="D3176" s="9">
        <f t="shared" si="98"/>
        <v>5</v>
      </c>
      <c r="E3176">
        <v>30</v>
      </c>
      <c r="F3176" s="1">
        <f t="shared" si="99"/>
        <v>45816</v>
      </c>
      <c r="G3176" s="1">
        <f>IF(TableRefills3[[#This Row],[prev_refill_days]]="","",TableRefills3[[#This Row],[prev_refill_days]]+TableRefills3[[#This Row],[quantity_days]])</f>
        <v>45846</v>
      </c>
      <c r="H3176">
        <f>IF(TableRefills3[[#This Row],[prev_refill_end]]="","",TableRefills3[[#This Row],[refill_date]]-TableRefills3[[#This Row],[prev_refill_end]])</f>
        <v>-3</v>
      </c>
      <c r="I3176">
        <f>IF(TableRefills3[[#This Row],[gap_days]]="",0,IF(TableRefills3[[#This Row],[gap_days]]&gt;30,1,0))</f>
        <v>0</v>
      </c>
      <c r="J3176">
        <f>_xlfn.MAXIFS(TableRefills3[discountinuation_flag], TableRefills3[patient_id], A3176)</f>
        <v>0</v>
      </c>
      <c r="K3176" s="1">
        <f>_xlfn.MINIFS(C:C,A:A,TableRefills3[[#This Row],[patient_id]])</f>
        <v>45724</v>
      </c>
      <c r="L3176" s="1">
        <f>TableRefills3[[#This Row],[refill_date]]+TableRefills3[[#This Row],[quantity_days]]</f>
        <v>45873</v>
      </c>
    </row>
    <row r="3177" spans="1:12" x14ac:dyDescent="0.25">
      <c r="A3177" t="s">
        <v>709</v>
      </c>
      <c r="B3177" t="s">
        <v>4927</v>
      </c>
      <c r="C3177" s="1">
        <v>45871</v>
      </c>
      <c r="D3177" s="9">
        <f t="shared" si="98"/>
        <v>6</v>
      </c>
      <c r="E3177">
        <v>30</v>
      </c>
      <c r="F3177" s="1">
        <f t="shared" si="99"/>
        <v>45843</v>
      </c>
      <c r="G3177" s="1">
        <f>IF(TableRefills3[[#This Row],[prev_refill_days]]="","",TableRefills3[[#This Row],[prev_refill_days]]+TableRefills3[[#This Row],[quantity_days]])</f>
        <v>45873</v>
      </c>
      <c r="H3177">
        <f>IF(TableRefills3[[#This Row],[prev_refill_end]]="","",TableRefills3[[#This Row],[refill_date]]-TableRefills3[[#This Row],[prev_refill_end]])</f>
        <v>-2</v>
      </c>
      <c r="I3177">
        <f>IF(TableRefills3[[#This Row],[gap_days]]="",0,IF(TableRefills3[[#This Row],[gap_days]]&gt;30,1,0))</f>
        <v>0</v>
      </c>
      <c r="J3177">
        <f>_xlfn.MAXIFS(TableRefills3[discountinuation_flag], TableRefills3[patient_id], A3177)</f>
        <v>0</v>
      </c>
      <c r="K3177" s="1">
        <f>_xlfn.MINIFS(C:C,A:A,TableRefills3[[#This Row],[patient_id]])</f>
        <v>45724</v>
      </c>
      <c r="L3177" s="1">
        <f>TableRefills3[[#This Row],[refill_date]]+TableRefills3[[#This Row],[quantity_days]]</f>
        <v>45901</v>
      </c>
    </row>
    <row r="3178" spans="1:12" x14ac:dyDescent="0.25">
      <c r="A3178" t="s">
        <v>710</v>
      </c>
      <c r="B3178" t="s">
        <v>4934</v>
      </c>
      <c r="C3178" s="1">
        <v>45735</v>
      </c>
      <c r="D3178" s="9">
        <f t="shared" si="98"/>
        <v>1</v>
      </c>
      <c r="E3178">
        <v>30</v>
      </c>
      <c r="F3178" s="1" t="str">
        <f t="shared" si="99"/>
        <v/>
      </c>
      <c r="G3178" s="1" t="str">
        <f>IF(TableRefills3[[#This Row],[prev_refill_days]]="","",TableRefills3[[#This Row],[prev_refill_days]]+TableRefills3[[#This Row],[quantity_days]])</f>
        <v/>
      </c>
      <c r="H3178" t="str">
        <f>IF(TableRefills3[[#This Row],[prev_refill_end]]="","",TableRefills3[[#This Row],[refill_date]]-TableRefills3[[#This Row],[prev_refill_end]])</f>
        <v/>
      </c>
      <c r="I3178">
        <f>IF(TableRefills3[[#This Row],[gap_days]]="",0,IF(TableRefills3[[#This Row],[gap_days]]&gt;30,1,0))</f>
        <v>0</v>
      </c>
      <c r="J3178">
        <f>_xlfn.MAXIFS(TableRefills3[discountinuation_flag], TableRefills3[patient_id], A3178)</f>
        <v>0</v>
      </c>
      <c r="K3178" s="1">
        <f>_xlfn.MINIFS(C:C,A:A,TableRefills3[[#This Row],[patient_id]])</f>
        <v>45735</v>
      </c>
      <c r="L3178" s="1">
        <f>TableRefills3[[#This Row],[refill_date]]+TableRefills3[[#This Row],[quantity_days]]</f>
        <v>45765</v>
      </c>
    </row>
    <row r="3179" spans="1:12" x14ac:dyDescent="0.25">
      <c r="A3179" t="s">
        <v>710</v>
      </c>
      <c r="B3179" t="s">
        <v>4934</v>
      </c>
      <c r="C3179" s="1">
        <v>45763</v>
      </c>
      <c r="D3179" s="9">
        <f t="shared" si="98"/>
        <v>2</v>
      </c>
      <c r="E3179">
        <v>30</v>
      </c>
      <c r="F3179" s="1">
        <f t="shared" si="99"/>
        <v>45735</v>
      </c>
      <c r="G3179" s="1">
        <f>IF(TableRefills3[[#This Row],[prev_refill_days]]="","",TableRefills3[[#This Row],[prev_refill_days]]+TableRefills3[[#This Row],[quantity_days]])</f>
        <v>45765</v>
      </c>
      <c r="H3179">
        <f>IF(TableRefills3[[#This Row],[prev_refill_end]]="","",TableRefills3[[#This Row],[refill_date]]-TableRefills3[[#This Row],[prev_refill_end]])</f>
        <v>-2</v>
      </c>
      <c r="I3179">
        <f>IF(TableRefills3[[#This Row],[gap_days]]="",0,IF(TableRefills3[[#This Row],[gap_days]]&gt;30,1,0))</f>
        <v>0</v>
      </c>
      <c r="J3179">
        <f>_xlfn.MAXIFS(TableRefills3[discountinuation_flag], TableRefills3[patient_id], A3179)</f>
        <v>0</v>
      </c>
      <c r="K3179" s="1">
        <f>_xlfn.MINIFS(C:C,A:A,TableRefills3[[#This Row],[patient_id]])</f>
        <v>45735</v>
      </c>
      <c r="L3179" s="1">
        <f>TableRefills3[[#This Row],[refill_date]]+TableRefills3[[#This Row],[quantity_days]]</f>
        <v>45793</v>
      </c>
    </row>
    <row r="3180" spans="1:12" x14ac:dyDescent="0.25">
      <c r="A3180" t="s">
        <v>710</v>
      </c>
      <c r="B3180" t="s">
        <v>4934</v>
      </c>
      <c r="C3180" s="1">
        <v>45796</v>
      </c>
      <c r="D3180" s="9">
        <f t="shared" si="98"/>
        <v>3</v>
      </c>
      <c r="E3180">
        <v>30</v>
      </c>
      <c r="F3180" s="1">
        <f t="shared" si="99"/>
        <v>45763</v>
      </c>
      <c r="G3180" s="1">
        <f>IF(TableRefills3[[#This Row],[prev_refill_days]]="","",TableRefills3[[#This Row],[prev_refill_days]]+TableRefills3[[#This Row],[quantity_days]])</f>
        <v>45793</v>
      </c>
      <c r="H3180">
        <f>IF(TableRefills3[[#This Row],[prev_refill_end]]="","",TableRefills3[[#This Row],[refill_date]]-TableRefills3[[#This Row],[prev_refill_end]])</f>
        <v>3</v>
      </c>
      <c r="I3180">
        <f>IF(TableRefills3[[#This Row],[gap_days]]="",0,IF(TableRefills3[[#This Row],[gap_days]]&gt;30,1,0))</f>
        <v>0</v>
      </c>
      <c r="J3180">
        <f>_xlfn.MAXIFS(TableRefills3[discountinuation_flag], TableRefills3[patient_id], A3180)</f>
        <v>0</v>
      </c>
      <c r="K3180" s="1">
        <f>_xlfn.MINIFS(C:C,A:A,TableRefills3[[#This Row],[patient_id]])</f>
        <v>45735</v>
      </c>
      <c r="L3180" s="1">
        <f>TableRefills3[[#This Row],[refill_date]]+TableRefills3[[#This Row],[quantity_days]]</f>
        <v>45826</v>
      </c>
    </row>
    <row r="3181" spans="1:12" x14ac:dyDescent="0.25">
      <c r="A3181" t="s">
        <v>710</v>
      </c>
      <c r="B3181" t="s">
        <v>4934</v>
      </c>
      <c r="C3181" s="1">
        <v>45825</v>
      </c>
      <c r="D3181" s="9">
        <f t="shared" si="98"/>
        <v>4</v>
      </c>
      <c r="E3181">
        <v>30</v>
      </c>
      <c r="F3181" s="1">
        <f t="shared" si="99"/>
        <v>45796</v>
      </c>
      <c r="G3181" s="1">
        <f>IF(TableRefills3[[#This Row],[prev_refill_days]]="","",TableRefills3[[#This Row],[prev_refill_days]]+TableRefills3[[#This Row],[quantity_days]])</f>
        <v>45826</v>
      </c>
      <c r="H3181">
        <f>IF(TableRefills3[[#This Row],[prev_refill_end]]="","",TableRefills3[[#This Row],[refill_date]]-TableRefills3[[#This Row],[prev_refill_end]])</f>
        <v>-1</v>
      </c>
      <c r="I3181">
        <f>IF(TableRefills3[[#This Row],[gap_days]]="",0,IF(TableRefills3[[#This Row],[gap_days]]&gt;30,1,0))</f>
        <v>0</v>
      </c>
      <c r="J3181">
        <f>_xlfn.MAXIFS(TableRefills3[discountinuation_flag], TableRefills3[patient_id], A3181)</f>
        <v>0</v>
      </c>
      <c r="K3181" s="1">
        <f>_xlfn.MINIFS(C:C,A:A,TableRefills3[[#This Row],[patient_id]])</f>
        <v>45735</v>
      </c>
      <c r="L3181" s="1">
        <f>TableRefills3[[#This Row],[refill_date]]+TableRefills3[[#This Row],[quantity_days]]</f>
        <v>45855</v>
      </c>
    </row>
    <row r="3182" spans="1:12" x14ac:dyDescent="0.25">
      <c r="A3182" t="s">
        <v>711</v>
      </c>
      <c r="B3182" t="s">
        <v>4939</v>
      </c>
      <c r="C3182" s="1">
        <v>45658</v>
      </c>
      <c r="D3182" s="9">
        <f t="shared" si="98"/>
        <v>1</v>
      </c>
      <c r="E3182">
        <v>21</v>
      </c>
      <c r="F3182" s="1" t="str">
        <f t="shared" si="99"/>
        <v/>
      </c>
      <c r="G3182" s="1" t="str">
        <f>IF(TableRefills3[[#This Row],[prev_refill_days]]="","",TableRefills3[[#This Row],[prev_refill_days]]+TableRefills3[[#This Row],[quantity_days]])</f>
        <v/>
      </c>
      <c r="H3182" t="str">
        <f>IF(TableRefills3[[#This Row],[prev_refill_end]]="","",TableRefills3[[#This Row],[refill_date]]-TableRefills3[[#This Row],[prev_refill_end]])</f>
        <v/>
      </c>
      <c r="I3182">
        <f>IF(TableRefills3[[#This Row],[gap_days]]="",0,IF(TableRefills3[[#This Row],[gap_days]]&gt;30,1,0))</f>
        <v>0</v>
      </c>
      <c r="J3182">
        <f>_xlfn.MAXIFS(TableRefills3[discountinuation_flag], TableRefills3[patient_id], A3182)</f>
        <v>0</v>
      </c>
      <c r="K3182" s="1">
        <f>_xlfn.MINIFS(C:C,A:A,TableRefills3[[#This Row],[patient_id]])</f>
        <v>45658</v>
      </c>
      <c r="L3182" s="1">
        <f>TableRefills3[[#This Row],[refill_date]]+TableRefills3[[#This Row],[quantity_days]]</f>
        <v>45679</v>
      </c>
    </row>
    <row r="3183" spans="1:12" x14ac:dyDescent="0.25">
      <c r="A3183" t="s">
        <v>711</v>
      </c>
      <c r="B3183" t="s">
        <v>4939</v>
      </c>
      <c r="C3183" s="1">
        <v>45681</v>
      </c>
      <c r="D3183" s="9">
        <f t="shared" si="98"/>
        <v>2</v>
      </c>
      <c r="E3183">
        <v>21</v>
      </c>
      <c r="F3183" s="1">
        <f t="shared" si="99"/>
        <v>45658</v>
      </c>
      <c r="G3183" s="1">
        <f>IF(TableRefills3[[#This Row],[prev_refill_days]]="","",TableRefills3[[#This Row],[prev_refill_days]]+TableRefills3[[#This Row],[quantity_days]])</f>
        <v>45679</v>
      </c>
      <c r="H3183">
        <f>IF(TableRefills3[[#This Row],[prev_refill_end]]="","",TableRefills3[[#This Row],[refill_date]]-TableRefills3[[#This Row],[prev_refill_end]])</f>
        <v>2</v>
      </c>
      <c r="I3183">
        <f>IF(TableRefills3[[#This Row],[gap_days]]="",0,IF(TableRefills3[[#This Row],[gap_days]]&gt;30,1,0))</f>
        <v>0</v>
      </c>
      <c r="J3183">
        <f>_xlfn.MAXIFS(TableRefills3[discountinuation_flag], TableRefills3[patient_id], A3183)</f>
        <v>0</v>
      </c>
      <c r="K3183" s="1">
        <f>_xlfn.MINIFS(C:C,A:A,TableRefills3[[#This Row],[patient_id]])</f>
        <v>45658</v>
      </c>
      <c r="L3183" s="1">
        <f>TableRefills3[[#This Row],[refill_date]]+TableRefills3[[#This Row],[quantity_days]]</f>
        <v>45702</v>
      </c>
    </row>
    <row r="3184" spans="1:12" x14ac:dyDescent="0.25">
      <c r="A3184" t="s">
        <v>711</v>
      </c>
      <c r="B3184" t="s">
        <v>4939</v>
      </c>
      <c r="C3184" s="1">
        <v>45701</v>
      </c>
      <c r="D3184" s="9">
        <f t="shared" si="98"/>
        <v>3</v>
      </c>
      <c r="E3184">
        <v>21</v>
      </c>
      <c r="F3184" s="1">
        <f t="shared" si="99"/>
        <v>45681</v>
      </c>
      <c r="G3184" s="1">
        <f>IF(TableRefills3[[#This Row],[prev_refill_days]]="","",TableRefills3[[#This Row],[prev_refill_days]]+TableRefills3[[#This Row],[quantity_days]])</f>
        <v>45702</v>
      </c>
      <c r="H3184">
        <f>IF(TableRefills3[[#This Row],[prev_refill_end]]="","",TableRefills3[[#This Row],[refill_date]]-TableRefills3[[#This Row],[prev_refill_end]])</f>
        <v>-1</v>
      </c>
      <c r="I3184">
        <f>IF(TableRefills3[[#This Row],[gap_days]]="",0,IF(TableRefills3[[#This Row],[gap_days]]&gt;30,1,0))</f>
        <v>0</v>
      </c>
      <c r="J3184">
        <f>_xlfn.MAXIFS(TableRefills3[discountinuation_flag], TableRefills3[patient_id], A3184)</f>
        <v>0</v>
      </c>
      <c r="K3184" s="1">
        <f>_xlfn.MINIFS(C:C,A:A,TableRefills3[[#This Row],[patient_id]])</f>
        <v>45658</v>
      </c>
      <c r="L3184" s="1">
        <f>TableRefills3[[#This Row],[refill_date]]+TableRefills3[[#This Row],[quantity_days]]</f>
        <v>45722</v>
      </c>
    </row>
    <row r="3185" spans="1:12" x14ac:dyDescent="0.25">
      <c r="A3185" t="s">
        <v>711</v>
      </c>
      <c r="B3185" t="s">
        <v>4939</v>
      </c>
      <c r="C3185" s="1">
        <v>45723</v>
      </c>
      <c r="D3185" s="9">
        <f t="shared" si="98"/>
        <v>4</v>
      </c>
      <c r="E3185">
        <v>21</v>
      </c>
      <c r="F3185" s="1">
        <f t="shared" si="99"/>
        <v>45701</v>
      </c>
      <c r="G3185" s="1">
        <f>IF(TableRefills3[[#This Row],[prev_refill_days]]="","",TableRefills3[[#This Row],[prev_refill_days]]+TableRefills3[[#This Row],[quantity_days]])</f>
        <v>45722</v>
      </c>
      <c r="H3185">
        <f>IF(TableRefills3[[#This Row],[prev_refill_end]]="","",TableRefills3[[#This Row],[refill_date]]-TableRefills3[[#This Row],[prev_refill_end]])</f>
        <v>1</v>
      </c>
      <c r="I3185">
        <f>IF(TableRefills3[[#This Row],[gap_days]]="",0,IF(TableRefills3[[#This Row],[gap_days]]&gt;30,1,0))</f>
        <v>0</v>
      </c>
      <c r="J3185">
        <f>_xlfn.MAXIFS(TableRefills3[discountinuation_flag], TableRefills3[patient_id], A3185)</f>
        <v>0</v>
      </c>
      <c r="K3185" s="1">
        <f>_xlfn.MINIFS(C:C,A:A,TableRefills3[[#This Row],[patient_id]])</f>
        <v>45658</v>
      </c>
      <c r="L3185" s="1">
        <f>TableRefills3[[#This Row],[refill_date]]+TableRefills3[[#This Row],[quantity_days]]</f>
        <v>45744</v>
      </c>
    </row>
    <row r="3186" spans="1:12" x14ac:dyDescent="0.25">
      <c r="A3186" t="s">
        <v>711</v>
      </c>
      <c r="B3186" t="s">
        <v>4939</v>
      </c>
      <c r="C3186" s="1">
        <v>45742</v>
      </c>
      <c r="D3186" s="9">
        <f t="shared" si="98"/>
        <v>5</v>
      </c>
      <c r="E3186">
        <v>21</v>
      </c>
      <c r="F3186" s="1">
        <f t="shared" si="99"/>
        <v>45723</v>
      </c>
      <c r="G3186" s="1">
        <f>IF(TableRefills3[[#This Row],[prev_refill_days]]="","",TableRefills3[[#This Row],[prev_refill_days]]+TableRefills3[[#This Row],[quantity_days]])</f>
        <v>45744</v>
      </c>
      <c r="H3186">
        <f>IF(TableRefills3[[#This Row],[prev_refill_end]]="","",TableRefills3[[#This Row],[refill_date]]-TableRefills3[[#This Row],[prev_refill_end]])</f>
        <v>-2</v>
      </c>
      <c r="I3186">
        <f>IF(TableRefills3[[#This Row],[gap_days]]="",0,IF(TableRefills3[[#This Row],[gap_days]]&gt;30,1,0))</f>
        <v>0</v>
      </c>
      <c r="J3186">
        <f>_xlfn.MAXIFS(TableRefills3[discountinuation_flag], TableRefills3[patient_id], A3186)</f>
        <v>0</v>
      </c>
      <c r="K3186" s="1">
        <f>_xlfn.MINIFS(C:C,A:A,TableRefills3[[#This Row],[patient_id]])</f>
        <v>45658</v>
      </c>
      <c r="L3186" s="1">
        <f>TableRefills3[[#This Row],[refill_date]]+TableRefills3[[#This Row],[quantity_days]]</f>
        <v>45763</v>
      </c>
    </row>
    <row r="3187" spans="1:12" x14ac:dyDescent="0.25">
      <c r="A3187" t="s">
        <v>711</v>
      </c>
      <c r="B3187" t="s">
        <v>4939</v>
      </c>
      <c r="C3187" s="1">
        <v>45763</v>
      </c>
      <c r="D3187" s="9">
        <f t="shared" si="98"/>
        <v>6</v>
      </c>
      <c r="E3187">
        <v>21</v>
      </c>
      <c r="F3187" s="1">
        <f t="shared" si="99"/>
        <v>45742</v>
      </c>
      <c r="G3187" s="1">
        <f>IF(TableRefills3[[#This Row],[prev_refill_days]]="","",TableRefills3[[#This Row],[prev_refill_days]]+TableRefills3[[#This Row],[quantity_days]])</f>
        <v>45763</v>
      </c>
      <c r="H3187">
        <f>IF(TableRefills3[[#This Row],[prev_refill_end]]="","",TableRefills3[[#This Row],[refill_date]]-TableRefills3[[#This Row],[prev_refill_end]])</f>
        <v>0</v>
      </c>
      <c r="I3187">
        <f>IF(TableRefills3[[#This Row],[gap_days]]="",0,IF(TableRefills3[[#This Row],[gap_days]]&gt;30,1,0))</f>
        <v>0</v>
      </c>
      <c r="J3187">
        <f>_xlfn.MAXIFS(TableRefills3[discountinuation_flag], TableRefills3[patient_id], A3187)</f>
        <v>0</v>
      </c>
      <c r="K3187" s="1">
        <f>_xlfn.MINIFS(C:C,A:A,TableRefills3[[#This Row],[patient_id]])</f>
        <v>45658</v>
      </c>
      <c r="L3187" s="1">
        <f>TableRefills3[[#This Row],[refill_date]]+TableRefills3[[#This Row],[quantity_days]]</f>
        <v>45784</v>
      </c>
    </row>
    <row r="3188" spans="1:12" x14ac:dyDescent="0.25">
      <c r="A3188" t="s">
        <v>712</v>
      </c>
      <c r="B3188" t="s">
        <v>4946</v>
      </c>
      <c r="C3188" s="1">
        <v>45692</v>
      </c>
      <c r="D3188" s="9">
        <f t="shared" si="98"/>
        <v>1</v>
      </c>
      <c r="E3188">
        <v>28</v>
      </c>
      <c r="F3188" s="1" t="str">
        <f t="shared" si="99"/>
        <v/>
      </c>
      <c r="G3188" s="1" t="str">
        <f>IF(TableRefills3[[#This Row],[prev_refill_days]]="","",TableRefills3[[#This Row],[prev_refill_days]]+TableRefills3[[#This Row],[quantity_days]])</f>
        <v/>
      </c>
      <c r="H3188" t="str">
        <f>IF(TableRefills3[[#This Row],[prev_refill_end]]="","",TableRefills3[[#This Row],[refill_date]]-TableRefills3[[#This Row],[prev_refill_end]])</f>
        <v/>
      </c>
      <c r="I3188">
        <f>IF(TableRefills3[[#This Row],[gap_days]]="",0,IF(TableRefills3[[#This Row],[gap_days]]&gt;30,1,0))</f>
        <v>0</v>
      </c>
      <c r="J3188">
        <f>_xlfn.MAXIFS(TableRefills3[discountinuation_flag], TableRefills3[patient_id], A3188)</f>
        <v>0</v>
      </c>
      <c r="K3188" s="1">
        <f>_xlfn.MINIFS(C:C,A:A,TableRefills3[[#This Row],[patient_id]])</f>
        <v>45692</v>
      </c>
      <c r="L3188" s="1">
        <f>TableRefills3[[#This Row],[refill_date]]+TableRefills3[[#This Row],[quantity_days]]</f>
        <v>45720</v>
      </c>
    </row>
    <row r="3189" spans="1:12" x14ac:dyDescent="0.25">
      <c r="A3189" t="s">
        <v>712</v>
      </c>
      <c r="B3189" t="s">
        <v>4946</v>
      </c>
      <c r="C3189" s="1">
        <v>45723</v>
      </c>
      <c r="D3189" s="9">
        <f t="shared" si="98"/>
        <v>2</v>
      </c>
      <c r="E3189">
        <v>28</v>
      </c>
      <c r="F3189" s="1">
        <f t="shared" si="99"/>
        <v>45692</v>
      </c>
      <c r="G3189" s="1">
        <f>IF(TableRefills3[[#This Row],[prev_refill_days]]="","",TableRefills3[[#This Row],[prev_refill_days]]+TableRefills3[[#This Row],[quantity_days]])</f>
        <v>45720</v>
      </c>
      <c r="H3189">
        <f>IF(TableRefills3[[#This Row],[prev_refill_end]]="","",TableRefills3[[#This Row],[refill_date]]-TableRefills3[[#This Row],[prev_refill_end]])</f>
        <v>3</v>
      </c>
      <c r="I3189">
        <f>IF(TableRefills3[[#This Row],[gap_days]]="",0,IF(TableRefills3[[#This Row],[gap_days]]&gt;30,1,0))</f>
        <v>0</v>
      </c>
      <c r="J3189">
        <f>_xlfn.MAXIFS(TableRefills3[discountinuation_flag], TableRefills3[patient_id], A3189)</f>
        <v>0</v>
      </c>
      <c r="K3189" s="1">
        <f>_xlfn.MINIFS(C:C,A:A,TableRefills3[[#This Row],[patient_id]])</f>
        <v>45692</v>
      </c>
      <c r="L3189" s="1">
        <f>TableRefills3[[#This Row],[refill_date]]+TableRefills3[[#This Row],[quantity_days]]</f>
        <v>45751</v>
      </c>
    </row>
    <row r="3190" spans="1:12" x14ac:dyDescent="0.25">
      <c r="A3190" t="s">
        <v>712</v>
      </c>
      <c r="B3190" t="s">
        <v>4946</v>
      </c>
      <c r="C3190" s="1">
        <v>45750</v>
      </c>
      <c r="D3190" s="9">
        <f t="shared" si="98"/>
        <v>3</v>
      </c>
      <c r="E3190">
        <v>28</v>
      </c>
      <c r="F3190" s="1">
        <f t="shared" si="99"/>
        <v>45723</v>
      </c>
      <c r="G3190" s="1">
        <f>IF(TableRefills3[[#This Row],[prev_refill_days]]="","",TableRefills3[[#This Row],[prev_refill_days]]+TableRefills3[[#This Row],[quantity_days]])</f>
        <v>45751</v>
      </c>
      <c r="H3190">
        <f>IF(TableRefills3[[#This Row],[prev_refill_end]]="","",TableRefills3[[#This Row],[refill_date]]-TableRefills3[[#This Row],[prev_refill_end]])</f>
        <v>-1</v>
      </c>
      <c r="I3190">
        <f>IF(TableRefills3[[#This Row],[gap_days]]="",0,IF(TableRefills3[[#This Row],[gap_days]]&gt;30,1,0))</f>
        <v>0</v>
      </c>
      <c r="J3190">
        <f>_xlfn.MAXIFS(TableRefills3[discountinuation_flag], TableRefills3[patient_id], A3190)</f>
        <v>0</v>
      </c>
      <c r="K3190" s="1">
        <f>_xlfn.MINIFS(C:C,A:A,TableRefills3[[#This Row],[patient_id]])</f>
        <v>45692</v>
      </c>
      <c r="L3190" s="1">
        <f>TableRefills3[[#This Row],[refill_date]]+TableRefills3[[#This Row],[quantity_days]]</f>
        <v>45778</v>
      </c>
    </row>
    <row r="3191" spans="1:12" x14ac:dyDescent="0.25">
      <c r="A3191" t="s">
        <v>712</v>
      </c>
      <c r="B3191" t="s">
        <v>4946</v>
      </c>
      <c r="C3191" s="1">
        <v>45775</v>
      </c>
      <c r="D3191" s="9">
        <f t="shared" si="98"/>
        <v>4</v>
      </c>
      <c r="E3191">
        <v>28</v>
      </c>
      <c r="F3191" s="1">
        <f t="shared" si="99"/>
        <v>45750</v>
      </c>
      <c r="G3191" s="1">
        <f>IF(TableRefills3[[#This Row],[prev_refill_days]]="","",TableRefills3[[#This Row],[prev_refill_days]]+TableRefills3[[#This Row],[quantity_days]])</f>
        <v>45778</v>
      </c>
      <c r="H3191">
        <f>IF(TableRefills3[[#This Row],[prev_refill_end]]="","",TableRefills3[[#This Row],[refill_date]]-TableRefills3[[#This Row],[prev_refill_end]])</f>
        <v>-3</v>
      </c>
      <c r="I3191">
        <f>IF(TableRefills3[[#This Row],[gap_days]]="",0,IF(TableRefills3[[#This Row],[gap_days]]&gt;30,1,0))</f>
        <v>0</v>
      </c>
      <c r="J3191">
        <f>_xlfn.MAXIFS(TableRefills3[discountinuation_flag], TableRefills3[patient_id], A3191)</f>
        <v>0</v>
      </c>
      <c r="K3191" s="1">
        <f>_xlfn.MINIFS(C:C,A:A,TableRefills3[[#This Row],[patient_id]])</f>
        <v>45692</v>
      </c>
      <c r="L3191" s="1">
        <f>TableRefills3[[#This Row],[refill_date]]+TableRefills3[[#This Row],[quantity_days]]</f>
        <v>45803</v>
      </c>
    </row>
    <row r="3192" spans="1:12" x14ac:dyDescent="0.25">
      <c r="A3192" t="s">
        <v>712</v>
      </c>
      <c r="B3192" t="s">
        <v>4946</v>
      </c>
      <c r="C3192" s="1">
        <v>45801</v>
      </c>
      <c r="D3192" s="9">
        <f t="shared" si="98"/>
        <v>5</v>
      </c>
      <c r="E3192">
        <v>28</v>
      </c>
      <c r="F3192" s="1">
        <f t="shared" si="99"/>
        <v>45775</v>
      </c>
      <c r="G3192" s="1">
        <f>IF(TableRefills3[[#This Row],[prev_refill_days]]="","",TableRefills3[[#This Row],[prev_refill_days]]+TableRefills3[[#This Row],[quantity_days]])</f>
        <v>45803</v>
      </c>
      <c r="H3192">
        <f>IF(TableRefills3[[#This Row],[prev_refill_end]]="","",TableRefills3[[#This Row],[refill_date]]-TableRefills3[[#This Row],[prev_refill_end]])</f>
        <v>-2</v>
      </c>
      <c r="I3192">
        <f>IF(TableRefills3[[#This Row],[gap_days]]="",0,IF(TableRefills3[[#This Row],[gap_days]]&gt;30,1,0))</f>
        <v>0</v>
      </c>
      <c r="J3192">
        <f>_xlfn.MAXIFS(TableRefills3[discountinuation_flag], TableRefills3[patient_id], A3192)</f>
        <v>0</v>
      </c>
      <c r="K3192" s="1">
        <f>_xlfn.MINIFS(C:C,A:A,TableRefills3[[#This Row],[patient_id]])</f>
        <v>45692</v>
      </c>
      <c r="L3192" s="1">
        <f>TableRefills3[[#This Row],[refill_date]]+TableRefills3[[#This Row],[quantity_days]]</f>
        <v>45829</v>
      </c>
    </row>
    <row r="3193" spans="1:12" x14ac:dyDescent="0.25">
      <c r="A3193" t="s">
        <v>713</v>
      </c>
      <c r="B3193" t="s">
        <v>4952</v>
      </c>
      <c r="C3193" s="1">
        <v>45731</v>
      </c>
      <c r="D3193" s="9">
        <f t="shared" si="98"/>
        <v>1</v>
      </c>
      <c r="E3193">
        <v>21</v>
      </c>
      <c r="F3193" s="1" t="str">
        <f t="shared" si="99"/>
        <v/>
      </c>
      <c r="G3193" s="1" t="str">
        <f>IF(TableRefills3[[#This Row],[prev_refill_days]]="","",TableRefills3[[#This Row],[prev_refill_days]]+TableRefills3[[#This Row],[quantity_days]])</f>
        <v/>
      </c>
      <c r="H3193" t="str">
        <f>IF(TableRefills3[[#This Row],[prev_refill_end]]="","",TableRefills3[[#This Row],[refill_date]]-TableRefills3[[#This Row],[prev_refill_end]])</f>
        <v/>
      </c>
      <c r="I3193">
        <f>IF(TableRefills3[[#This Row],[gap_days]]="",0,IF(TableRefills3[[#This Row],[gap_days]]&gt;30,1,0))</f>
        <v>0</v>
      </c>
      <c r="J3193">
        <f>_xlfn.MAXIFS(TableRefills3[discountinuation_flag], TableRefills3[patient_id], A3193)</f>
        <v>0</v>
      </c>
      <c r="K3193" s="1">
        <f>_xlfn.MINIFS(C:C,A:A,TableRefills3[[#This Row],[patient_id]])</f>
        <v>45731</v>
      </c>
      <c r="L3193" s="1">
        <f>TableRefills3[[#This Row],[refill_date]]+TableRefills3[[#This Row],[quantity_days]]</f>
        <v>45752</v>
      </c>
    </row>
    <row r="3194" spans="1:12" x14ac:dyDescent="0.25">
      <c r="A3194" t="s">
        <v>713</v>
      </c>
      <c r="B3194" t="s">
        <v>4952</v>
      </c>
      <c r="C3194" s="1">
        <v>45752</v>
      </c>
      <c r="D3194" s="9">
        <f t="shared" si="98"/>
        <v>2</v>
      </c>
      <c r="E3194">
        <v>21</v>
      </c>
      <c r="F3194" s="1">
        <f t="shared" si="99"/>
        <v>45731</v>
      </c>
      <c r="G3194" s="1">
        <f>IF(TableRefills3[[#This Row],[prev_refill_days]]="","",TableRefills3[[#This Row],[prev_refill_days]]+TableRefills3[[#This Row],[quantity_days]])</f>
        <v>45752</v>
      </c>
      <c r="H3194">
        <f>IF(TableRefills3[[#This Row],[prev_refill_end]]="","",TableRefills3[[#This Row],[refill_date]]-TableRefills3[[#This Row],[prev_refill_end]])</f>
        <v>0</v>
      </c>
      <c r="I3194">
        <f>IF(TableRefills3[[#This Row],[gap_days]]="",0,IF(TableRefills3[[#This Row],[gap_days]]&gt;30,1,0))</f>
        <v>0</v>
      </c>
      <c r="J3194">
        <f>_xlfn.MAXIFS(TableRefills3[discountinuation_flag], TableRefills3[patient_id], A3194)</f>
        <v>0</v>
      </c>
      <c r="K3194" s="1">
        <f>_xlfn.MINIFS(C:C,A:A,TableRefills3[[#This Row],[patient_id]])</f>
        <v>45731</v>
      </c>
      <c r="L3194" s="1">
        <f>TableRefills3[[#This Row],[refill_date]]+TableRefills3[[#This Row],[quantity_days]]</f>
        <v>45773</v>
      </c>
    </row>
    <row r="3195" spans="1:12" x14ac:dyDescent="0.25">
      <c r="A3195" t="s">
        <v>713</v>
      </c>
      <c r="B3195" t="s">
        <v>4952</v>
      </c>
      <c r="C3195" s="1">
        <v>45775</v>
      </c>
      <c r="D3195" s="9">
        <f t="shared" si="98"/>
        <v>3</v>
      </c>
      <c r="E3195">
        <v>21</v>
      </c>
      <c r="F3195" s="1">
        <f t="shared" si="99"/>
        <v>45752</v>
      </c>
      <c r="G3195" s="1">
        <f>IF(TableRefills3[[#This Row],[prev_refill_days]]="","",TableRefills3[[#This Row],[prev_refill_days]]+TableRefills3[[#This Row],[quantity_days]])</f>
        <v>45773</v>
      </c>
      <c r="H3195">
        <f>IF(TableRefills3[[#This Row],[prev_refill_end]]="","",TableRefills3[[#This Row],[refill_date]]-TableRefills3[[#This Row],[prev_refill_end]])</f>
        <v>2</v>
      </c>
      <c r="I3195">
        <f>IF(TableRefills3[[#This Row],[gap_days]]="",0,IF(TableRefills3[[#This Row],[gap_days]]&gt;30,1,0))</f>
        <v>0</v>
      </c>
      <c r="J3195">
        <f>_xlfn.MAXIFS(TableRefills3[discountinuation_flag], TableRefills3[patient_id], A3195)</f>
        <v>0</v>
      </c>
      <c r="K3195" s="1">
        <f>_xlfn.MINIFS(C:C,A:A,TableRefills3[[#This Row],[patient_id]])</f>
        <v>45731</v>
      </c>
      <c r="L3195" s="1">
        <f>TableRefills3[[#This Row],[refill_date]]+TableRefills3[[#This Row],[quantity_days]]</f>
        <v>45796</v>
      </c>
    </row>
    <row r="3196" spans="1:12" x14ac:dyDescent="0.25">
      <c r="A3196" t="s">
        <v>713</v>
      </c>
      <c r="B3196" t="s">
        <v>4952</v>
      </c>
      <c r="C3196" s="1">
        <v>45797</v>
      </c>
      <c r="D3196" s="9">
        <f t="shared" si="98"/>
        <v>4</v>
      </c>
      <c r="E3196">
        <v>21</v>
      </c>
      <c r="F3196" s="1">
        <f t="shared" si="99"/>
        <v>45775</v>
      </c>
      <c r="G3196" s="1">
        <f>IF(TableRefills3[[#This Row],[prev_refill_days]]="","",TableRefills3[[#This Row],[prev_refill_days]]+TableRefills3[[#This Row],[quantity_days]])</f>
        <v>45796</v>
      </c>
      <c r="H3196">
        <f>IF(TableRefills3[[#This Row],[prev_refill_end]]="","",TableRefills3[[#This Row],[refill_date]]-TableRefills3[[#This Row],[prev_refill_end]])</f>
        <v>1</v>
      </c>
      <c r="I3196">
        <f>IF(TableRefills3[[#This Row],[gap_days]]="",0,IF(TableRefills3[[#This Row],[gap_days]]&gt;30,1,0))</f>
        <v>0</v>
      </c>
      <c r="J3196">
        <f>_xlfn.MAXIFS(TableRefills3[discountinuation_flag], TableRefills3[patient_id], A3196)</f>
        <v>0</v>
      </c>
      <c r="K3196" s="1">
        <f>_xlfn.MINIFS(C:C,A:A,TableRefills3[[#This Row],[patient_id]])</f>
        <v>45731</v>
      </c>
      <c r="L3196" s="1">
        <f>TableRefills3[[#This Row],[refill_date]]+TableRefills3[[#This Row],[quantity_days]]</f>
        <v>45818</v>
      </c>
    </row>
    <row r="3197" spans="1:12" x14ac:dyDescent="0.25">
      <c r="A3197" t="s">
        <v>713</v>
      </c>
      <c r="B3197" t="s">
        <v>4952</v>
      </c>
      <c r="C3197" s="1">
        <v>45820</v>
      </c>
      <c r="D3197" s="9">
        <f t="shared" si="98"/>
        <v>5</v>
      </c>
      <c r="E3197">
        <v>21</v>
      </c>
      <c r="F3197" s="1">
        <f t="shared" si="99"/>
        <v>45797</v>
      </c>
      <c r="G3197" s="1">
        <f>IF(TableRefills3[[#This Row],[prev_refill_days]]="","",TableRefills3[[#This Row],[prev_refill_days]]+TableRefills3[[#This Row],[quantity_days]])</f>
        <v>45818</v>
      </c>
      <c r="H3197">
        <f>IF(TableRefills3[[#This Row],[prev_refill_end]]="","",TableRefills3[[#This Row],[refill_date]]-TableRefills3[[#This Row],[prev_refill_end]])</f>
        <v>2</v>
      </c>
      <c r="I3197">
        <f>IF(TableRefills3[[#This Row],[gap_days]]="",0,IF(TableRefills3[[#This Row],[gap_days]]&gt;30,1,0))</f>
        <v>0</v>
      </c>
      <c r="J3197">
        <f>_xlfn.MAXIFS(TableRefills3[discountinuation_flag], TableRefills3[patient_id], A3197)</f>
        <v>0</v>
      </c>
      <c r="K3197" s="1">
        <f>_xlfn.MINIFS(C:C,A:A,TableRefills3[[#This Row],[patient_id]])</f>
        <v>45731</v>
      </c>
      <c r="L3197" s="1">
        <f>TableRefills3[[#This Row],[refill_date]]+TableRefills3[[#This Row],[quantity_days]]</f>
        <v>45841</v>
      </c>
    </row>
    <row r="3198" spans="1:12" x14ac:dyDescent="0.25">
      <c r="A3198" t="s">
        <v>713</v>
      </c>
      <c r="B3198" t="s">
        <v>4952</v>
      </c>
      <c r="C3198" s="1">
        <v>45839</v>
      </c>
      <c r="D3198" s="9">
        <f t="shared" si="98"/>
        <v>6</v>
      </c>
      <c r="E3198">
        <v>21</v>
      </c>
      <c r="F3198" s="1">
        <f t="shared" si="99"/>
        <v>45820</v>
      </c>
      <c r="G3198" s="1">
        <f>IF(TableRefills3[[#This Row],[prev_refill_days]]="","",TableRefills3[[#This Row],[prev_refill_days]]+TableRefills3[[#This Row],[quantity_days]])</f>
        <v>45841</v>
      </c>
      <c r="H3198">
        <f>IF(TableRefills3[[#This Row],[prev_refill_end]]="","",TableRefills3[[#This Row],[refill_date]]-TableRefills3[[#This Row],[prev_refill_end]])</f>
        <v>-2</v>
      </c>
      <c r="I3198">
        <f>IF(TableRefills3[[#This Row],[gap_days]]="",0,IF(TableRefills3[[#This Row],[gap_days]]&gt;30,1,0))</f>
        <v>0</v>
      </c>
      <c r="J3198">
        <f>_xlfn.MAXIFS(TableRefills3[discountinuation_flag], TableRefills3[patient_id], A3198)</f>
        <v>0</v>
      </c>
      <c r="K3198" s="1">
        <f>_xlfn.MINIFS(C:C,A:A,TableRefills3[[#This Row],[patient_id]])</f>
        <v>45731</v>
      </c>
      <c r="L3198" s="1">
        <f>TableRefills3[[#This Row],[refill_date]]+TableRefills3[[#This Row],[quantity_days]]</f>
        <v>45860</v>
      </c>
    </row>
    <row r="3199" spans="1:12" x14ac:dyDescent="0.25">
      <c r="A3199" t="s">
        <v>714</v>
      </c>
      <c r="B3199" t="s">
        <v>4959</v>
      </c>
      <c r="C3199" s="1">
        <v>45794</v>
      </c>
      <c r="D3199" s="9">
        <f t="shared" si="98"/>
        <v>1</v>
      </c>
      <c r="E3199">
        <v>28</v>
      </c>
      <c r="F3199" s="1" t="str">
        <f t="shared" si="99"/>
        <v/>
      </c>
      <c r="G3199" s="1" t="str">
        <f>IF(TableRefills3[[#This Row],[prev_refill_days]]="","",TableRefills3[[#This Row],[prev_refill_days]]+TableRefills3[[#This Row],[quantity_days]])</f>
        <v/>
      </c>
      <c r="H3199" t="str">
        <f>IF(TableRefills3[[#This Row],[prev_refill_end]]="","",TableRefills3[[#This Row],[refill_date]]-TableRefills3[[#This Row],[prev_refill_end]])</f>
        <v/>
      </c>
      <c r="I3199">
        <f>IF(TableRefills3[[#This Row],[gap_days]]="",0,IF(TableRefills3[[#This Row],[gap_days]]&gt;30,1,0))</f>
        <v>0</v>
      </c>
      <c r="J3199">
        <f>_xlfn.MAXIFS(TableRefills3[discountinuation_flag], TableRefills3[patient_id], A3199)</f>
        <v>0</v>
      </c>
      <c r="K3199" s="1">
        <f>_xlfn.MINIFS(C:C,A:A,TableRefills3[[#This Row],[patient_id]])</f>
        <v>45794</v>
      </c>
      <c r="L3199" s="1">
        <f>TableRefills3[[#This Row],[refill_date]]+TableRefills3[[#This Row],[quantity_days]]</f>
        <v>45822</v>
      </c>
    </row>
    <row r="3200" spans="1:12" x14ac:dyDescent="0.25">
      <c r="A3200" t="s">
        <v>714</v>
      </c>
      <c r="B3200" t="s">
        <v>4959</v>
      </c>
      <c r="C3200" s="1">
        <v>45824</v>
      </c>
      <c r="D3200" s="9">
        <f t="shared" si="98"/>
        <v>2</v>
      </c>
      <c r="E3200">
        <v>28</v>
      </c>
      <c r="F3200" s="1">
        <f t="shared" si="99"/>
        <v>45794</v>
      </c>
      <c r="G3200" s="1">
        <f>IF(TableRefills3[[#This Row],[prev_refill_days]]="","",TableRefills3[[#This Row],[prev_refill_days]]+TableRefills3[[#This Row],[quantity_days]])</f>
        <v>45822</v>
      </c>
      <c r="H3200">
        <f>IF(TableRefills3[[#This Row],[prev_refill_end]]="","",TableRefills3[[#This Row],[refill_date]]-TableRefills3[[#This Row],[prev_refill_end]])</f>
        <v>2</v>
      </c>
      <c r="I3200">
        <f>IF(TableRefills3[[#This Row],[gap_days]]="",0,IF(TableRefills3[[#This Row],[gap_days]]&gt;30,1,0))</f>
        <v>0</v>
      </c>
      <c r="J3200">
        <f>_xlfn.MAXIFS(TableRefills3[discountinuation_flag], TableRefills3[patient_id], A3200)</f>
        <v>0</v>
      </c>
      <c r="K3200" s="1">
        <f>_xlfn.MINIFS(C:C,A:A,TableRefills3[[#This Row],[patient_id]])</f>
        <v>45794</v>
      </c>
      <c r="L3200" s="1">
        <f>TableRefills3[[#This Row],[refill_date]]+TableRefills3[[#This Row],[quantity_days]]</f>
        <v>45852</v>
      </c>
    </row>
    <row r="3201" spans="1:12" x14ac:dyDescent="0.25">
      <c r="A3201" t="s">
        <v>714</v>
      </c>
      <c r="B3201" t="s">
        <v>4959</v>
      </c>
      <c r="C3201" s="1">
        <v>45850</v>
      </c>
      <c r="D3201" s="9">
        <f t="shared" si="98"/>
        <v>3</v>
      </c>
      <c r="E3201">
        <v>28</v>
      </c>
      <c r="F3201" s="1">
        <f t="shared" si="99"/>
        <v>45824</v>
      </c>
      <c r="G3201" s="1">
        <f>IF(TableRefills3[[#This Row],[prev_refill_days]]="","",TableRefills3[[#This Row],[prev_refill_days]]+TableRefills3[[#This Row],[quantity_days]])</f>
        <v>45852</v>
      </c>
      <c r="H3201">
        <f>IF(TableRefills3[[#This Row],[prev_refill_end]]="","",TableRefills3[[#This Row],[refill_date]]-TableRefills3[[#This Row],[prev_refill_end]])</f>
        <v>-2</v>
      </c>
      <c r="I3201">
        <f>IF(TableRefills3[[#This Row],[gap_days]]="",0,IF(TableRefills3[[#This Row],[gap_days]]&gt;30,1,0))</f>
        <v>0</v>
      </c>
      <c r="J3201">
        <f>_xlfn.MAXIFS(TableRefills3[discountinuation_flag], TableRefills3[patient_id], A3201)</f>
        <v>0</v>
      </c>
      <c r="K3201" s="1">
        <f>_xlfn.MINIFS(C:C,A:A,TableRefills3[[#This Row],[patient_id]])</f>
        <v>45794</v>
      </c>
      <c r="L3201" s="1">
        <f>TableRefills3[[#This Row],[refill_date]]+TableRefills3[[#This Row],[quantity_days]]</f>
        <v>45878</v>
      </c>
    </row>
    <row r="3202" spans="1:12" x14ac:dyDescent="0.25">
      <c r="A3202" t="s">
        <v>714</v>
      </c>
      <c r="B3202" t="s">
        <v>4959</v>
      </c>
      <c r="C3202" s="1">
        <v>45878</v>
      </c>
      <c r="D3202" s="9">
        <f t="shared" ref="D3202:D3265" si="100">IF(A3202=A3201, D3201+1, 1)</f>
        <v>4</v>
      </c>
      <c r="E3202">
        <v>28</v>
      </c>
      <c r="F3202" s="1">
        <f t="shared" ref="F3202:F3265" si="101">IF(A3201=A3202,C3201,"")</f>
        <v>45850</v>
      </c>
      <c r="G3202" s="1">
        <f>IF(TableRefills3[[#This Row],[prev_refill_days]]="","",TableRefills3[[#This Row],[prev_refill_days]]+TableRefills3[[#This Row],[quantity_days]])</f>
        <v>45878</v>
      </c>
      <c r="H3202">
        <f>IF(TableRefills3[[#This Row],[prev_refill_end]]="","",TableRefills3[[#This Row],[refill_date]]-TableRefills3[[#This Row],[prev_refill_end]])</f>
        <v>0</v>
      </c>
      <c r="I3202">
        <f>IF(TableRefills3[[#This Row],[gap_days]]="",0,IF(TableRefills3[[#This Row],[gap_days]]&gt;30,1,0))</f>
        <v>0</v>
      </c>
      <c r="J3202">
        <f>_xlfn.MAXIFS(TableRefills3[discountinuation_flag], TableRefills3[patient_id], A3202)</f>
        <v>0</v>
      </c>
      <c r="K3202" s="1">
        <f>_xlfn.MINIFS(C:C,A:A,TableRefills3[[#This Row],[patient_id]])</f>
        <v>45794</v>
      </c>
      <c r="L3202" s="1">
        <f>TableRefills3[[#This Row],[refill_date]]+TableRefills3[[#This Row],[quantity_days]]</f>
        <v>45906</v>
      </c>
    </row>
    <row r="3203" spans="1:12" x14ac:dyDescent="0.25">
      <c r="A3203" t="s">
        <v>714</v>
      </c>
      <c r="B3203" t="s">
        <v>4959</v>
      </c>
      <c r="C3203" s="1">
        <v>45904</v>
      </c>
      <c r="D3203" s="9">
        <f t="shared" si="100"/>
        <v>5</v>
      </c>
      <c r="E3203">
        <v>28</v>
      </c>
      <c r="F3203" s="1">
        <f t="shared" si="101"/>
        <v>45878</v>
      </c>
      <c r="G3203" s="1">
        <f>IF(TableRefills3[[#This Row],[prev_refill_days]]="","",TableRefills3[[#This Row],[prev_refill_days]]+TableRefills3[[#This Row],[quantity_days]])</f>
        <v>45906</v>
      </c>
      <c r="H3203">
        <f>IF(TableRefills3[[#This Row],[prev_refill_end]]="","",TableRefills3[[#This Row],[refill_date]]-TableRefills3[[#This Row],[prev_refill_end]])</f>
        <v>-2</v>
      </c>
      <c r="I3203">
        <f>IF(TableRefills3[[#This Row],[gap_days]]="",0,IF(TableRefills3[[#This Row],[gap_days]]&gt;30,1,0))</f>
        <v>0</v>
      </c>
      <c r="J3203">
        <f>_xlfn.MAXIFS(TableRefills3[discountinuation_flag], TableRefills3[patient_id], A3203)</f>
        <v>0</v>
      </c>
      <c r="K3203" s="1">
        <f>_xlfn.MINIFS(C:C,A:A,TableRefills3[[#This Row],[patient_id]])</f>
        <v>45794</v>
      </c>
      <c r="L3203" s="1">
        <f>TableRefills3[[#This Row],[refill_date]]+TableRefills3[[#This Row],[quantity_days]]</f>
        <v>45932</v>
      </c>
    </row>
    <row r="3204" spans="1:12" x14ac:dyDescent="0.25">
      <c r="A3204" t="s">
        <v>714</v>
      </c>
      <c r="B3204" t="s">
        <v>4959</v>
      </c>
      <c r="C3204" s="1">
        <v>45930</v>
      </c>
      <c r="D3204" s="9">
        <f t="shared" si="100"/>
        <v>6</v>
      </c>
      <c r="E3204">
        <v>28</v>
      </c>
      <c r="F3204" s="1">
        <f t="shared" si="101"/>
        <v>45904</v>
      </c>
      <c r="G3204" s="1">
        <f>IF(TableRefills3[[#This Row],[prev_refill_days]]="","",TableRefills3[[#This Row],[prev_refill_days]]+TableRefills3[[#This Row],[quantity_days]])</f>
        <v>45932</v>
      </c>
      <c r="H3204">
        <f>IF(TableRefills3[[#This Row],[prev_refill_end]]="","",TableRefills3[[#This Row],[refill_date]]-TableRefills3[[#This Row],[prev_refill_end]])</f>
        <v>-2</v>
      </c>
      <c r="I3204">
        <f>IF(TableRefills3[[#This Row],[gap_days]]="",0,IF(TableRefills3[[#This Row],[gap_days]]&gt;30,1,0))</f>
        <v>0</v>
      </c>
      <c r="J3204">
        <f>_xlfn.MAXIFS(TableRefills3[discountinuation_flag], TableRefills3[patient_id], A3204)</f>
        <v>0</v>
      </c>
      <c r="K3204" s="1">
        <f>_xlfn.MINIFS(C:C,A:A,TableRefills3[[#This Row],[patient_id]])</f>
        <v>45794</v>
      </c>
      <c r="L3204" s="1">
        <f>TableRefills3[[#This Row],[refill_date]]+TableRefills3[[#This Row],[quantity_days]]</f>
        <v>45958</v>
      </c>
    </row>
    <row r="3205" spans="1:12" x14ac:dyDescent="0.25">
      <c r="A3205" t="s">
        <v>715</v>
      </c>
      <c r="B3205" t="s">
        <v>4966</v>
      </c>
      <c r="C3205" s="1">
        <v>45834</v>
      </c>
      <c r="D3205" s="9">
        <f t="shared" si="100"/>
        <v>1</v>
      </c>
      <c r="E3205">
        <v>30</v>
      </c>
      <c r="F3205" s="1" t="str">
        <f t="shared" si="101"/>
        <v/>
      </c>
      <c r="G3205" s="1" t="str">
        <f>IF(TableRefills3[[#This Row],[prev_refill_days]]="","",TableRefills3[[#This Row],[prev_refill_days]]+TableRefills3[[#This Row],[quantity_days]])</f>
        <v/>
      </c>
      <c r="H3205" t="str">
        <f>IF(TableRefills3[[#This Row],[prev_refill_end]]="","",TableRefills3[[#This Row],[refill_date]]-TableRefills3[[#This Row],[prev_refill_end]])</f>
        <v/>
      </c>
      <c r="I3205">
        <f>IF(TableRefills3[[#This Row],[gap_days]]="",0,IF(TableRefills3[[#This Row],[gap_days]]&gt;30,1,0))</f>
        <v>0</v>
      </c>
      <c r="J3205">
        <f>_xlfn.MAXIFS(TableRefills3[discountinuation_flag], TableRefills3[patient_id], A3205)</f>
        <v>0</v>
      </c>
      <c r="K3205" s="1">
        <f>_xlfn.MINIFS(C:C,A:A,TableRefills3[[#This Row],[patient_id]])</f>
        <v>45834</v>
      </c>
      <c r="L3205" s="1">
        <f>TableRefills3[[#This Row],[refill_date]]+TableRefills3[[#This Row],[quantity_days]]</f>
        <v>45864</v>
      </c>
    </row>
    <row r="3206" spans="1:12" x14ac:dyDescent="0.25">
      <c r="A3206" t="s">
        <v>715</v>
      </c>
      <c r="B3206" t="s">
        <v>4966</v>
      </c>
      <c r="C3206" s="1">
        <v>45865</v>
      </c>
      <c r="D3206" s="9">
        <f t="shared" si="100"/>
        <v>2</v>
      </c>
      <c r="E3206">
        <v>30</v>
      </c>
      <c r="F3206" s="1">
        <f t="shared" si="101"/>
        <v>45834</v>
      </c>
      <c r="G3206" s="1">
        <f>IF(TableRefills3[[#This Row],[prev_refill_days]]="","",TableRefills3[[#This Row],[prev_refill_days]]+TableRefills3[[#This Row],[quantity_days]])</f>
        <v>45864</v>
      </c>
      <c r="H3206">
        <f>IF(TableRefills3[[#This Row],[prev_refill_end]]="","",TableRefills3[[#This Row],[refill_date]]-TableRefills3[[#This Row],[prev_refill_end]])</f>
        <v>1</v>
      </c>
      <c r="I3206">
        <f>IF(TableRefills3[[#This Row],[gap_days]]="",0,IF(TableRefills3[[#This Row],[gap_days]]&gt;30,1,0))</f>
        <v>0</v>
      </c>
      <c r="J3206">
        <f>_xlfn.MAXIFS(TableRefills3[discountinuation_flag], TableRefills3[patient_id], A3206)</f>
        <v>0</v>
      </c>
      <c r="K3206" s="1">
        <f>_xlfn.MINIFS(C:C,A:A,TableRefills3[[#This Row],[patient_id]])</f>
        <v>45834</v>
      </c>
      <c r="L3206" s="1">
        <f>TableRefills3[[#This Row],[refill_date]]+TableRefills3[[#This Row],[quantity_days]]</f>
        <v>45895</v>
      </c>
    </row>
    <row r="3207" spans="1:12" x14ac:dyDescent="0.25">
      <c r="A3207" t="s">
        <v>715</v>
      </c>
      <c r="B3207" t="s">
        <v>4966</v>
      </c>
      <c r="C3207" s="1">
        <v>45894</v>
      </c>
      <c r="D3207" s="9">
        <f t="shared" si="100"/>
        <v>3</v>
      </c>
      <c r="E3207">
        <v>30</v>
      </c>
      <c r="F3207" s="1">
        <f t="shared" si="101"/>
        <v>45865</v>
      </c>
      <c r="G3207" s="1">
        <f>IF(TableRefills3[[#This Row],[prev_refill_days]]="","",TableRefills3[[#This Row],[prev_refill_days]]+TableRefills3[[#This Row],[quantity_days]])</f>
        <v>45895</v>
      </c>
      <c r="H3207">
        <f>IF(TableRefills3[[#This Row],[prev_refill_end]]="","",TableRefills3[[#This Row],[refill_date]]-TableRefills3[[#This Row],[prev_refill_end]])</f>
        <v>-1</v>
      </c>
      <c r="I3207">
        <f>IF(TableRefills3[[#This Row],[gap_days]]="",0,IF(TableRefills3[[#This Row],[gap_days]]&gt;30,1,0))</f>
        <v>0</v>
      </c>
      <c r="J3207">
        <f>_xlfn.MAXIFS(TableRefills3[discountinuation_flag], TableRefills3[patient_id], A3207)</f>
        <v>0</v>
      </c>
      <c r="K3207" s="1">
        <f>_xlfn.MINIFS(C:C,A:A,TableRefills3[[#This Row],[patient_id]])</f>
        <v>45834</v>
      </c>
      <c r="L3207" s="1">
        <f>TableRefills3[[#This Row],[refill_date]]+TableRefills3[[#This Row],[quantity_days]]</f>
        <v>45924</v>
      </c>
    </row>
    <row r="3208" spans="1:12" x14ac:dyDescent="0.25">
      <c r="A3208" t="s">
        <v>715</v>
      </c>
      <c r="B3208" t="s">
        <v>4966</v>
      </c>
      <c r="C3208" s="1">
        <v>45923</v>
      </c>
      <c r="D3208" s="9">
        <f t="shared" si="100"/>
        <v>4</v>
      </c>
      <c r="E3208">
        <v>30</v>
      </c>
      <c r="F3208" s="1">
        <f t="shared" si="101"/>
        <v>45894</v>
      </c>
      <c r="G3208" s="1">
        <f>IF(TableRefills3[[#This Row],[prev_refill_days]]="","",TableRefills3[[#This Row],[prev_refill_days]]+TableRefills3[[#This Row],[quantity_days]])</f>
        <v>45924</v>
      </c>
      <c r="H3208">
        <f>IF(TableRefills3[[#This Row],[prev_refill_end]]="","",TableRefills3[[#This Row],[refill_date]]-TableRefills3[[#This Row],[prev_refill_end]])</f>
        <v>-1</v>
      </c>
      <c r="I3208">
        <f>IF(TableRefills3[[#This Row],[gap_days]]="",0,IF(TableRefills3[[#This Row],[gap_days]]&gt;30,1,0))</f>
        <v>0</v>
      </c>
      <c r="J3208">
        <f>_xlfn.MAXIFS(TableRefills3[discountinuation_flag], TableRefills3[patient_id], A3208)</f>
        <v>0</v>
      </c>
      <c r="K3208" s="1">
        <f>_xlfn.MINIFS(C:C,A:A,TableRefills3[[#This Row],[patient_id]])</f>
        <v>45834</v>
      </c>
      <c r="L3208" s="1">
        <f>TableRefills3[[#This Row],[refill_date]]+TableRefills3[[#This Row],[quantity_days]]</f>
        <v>45953</v>
      </c>
    </row>
    <row r="3209" spans="1:12" x14ac:dyDescent="0.25">
      <c r="A3209" t="s">
        <v>716</v>
      </c>
      <c r="B3209" t="s">
        <v>4971</v>
      </c>
      <c r="C3209" s="1">
        <v>45780</v>
      </c>
      <c r="D3209" s="9">
        <f t="shared" si="100"/>
        <v>1</v>
      </c>
      <c r="E3209">
        <v>21</v>
      </c>
      <c r="F3209" s="1" t="str">
        <f t="shared" si="101"/>
        <v/>
      </c>
      <c r="G3209" s="1" t="str">
        <f>IF(TableRefills3[[#This Row],[prev_refill_days]]="","",TableRefills3[[#This Row],[prev_refill_days]]+TableRefills3[[#This Row],[quantity_days]])</f>
        <v/>
      </c>
      <c r="H3209" t="str">
        <f>IF(TableRefills3[[#This Row],[prev_refill_end]]="","",TableRefills3[[#This Row],[refill_date]]-TableRefills3[[#This Row],[prev_refill_end]])</f>
        <v/>
      </c>
      <c r="I3209">
        <f>IF(TableRefills3[[#This Row],[gap_days]]="",0,IF(TableRefills3[[#This Row],[gap_days]]&gt;30,1,0))</f>
        <v>0</v>
      </c>
      <c r="J3209">
        <f>_xlfn.MAXIFS(TableRefills3[discountinuation_flag], TableRefills3[patient_id], A3209)</f>
        <v>0</v>
      </c>
      <c r="K3209" s="1">
        <f>_xlfn.MINIFS(C:C,A:A,TableRefills3[[#This Row],[patient_id]])</f>
        <v>45780</v>
      </c>
      <c r="L3209" s="1">
        <f>TableRefills3[[#This Row],[refill_date]]+TableRefills3[[#This Row],[quantity_days]]</f>
        <v>45801</v>
      </c>
    </row>
    <row r="3210" spans="1:12" x14ac:dyDescent="0.25">
      <c r="A3210" t="s">
        <v>716</v>
      </c>
      <c r="B3210" t="s">
        <v>4971</v>
      </c>
      <c r="C3210" s="1">
        <v>45803</v>
      </c>
      <c r="D3210" s="9">
        <f t="shared" si="100"/>
        <v>2</v>
      </c>
      <c r="E3210">
        <v>21</v>
      </c>
      <c r="F3210" s="1">
        <f t="shared" si="101"/>
        <v>45780</v>
      </c>
      <c r="G3210" s="1">
        <f>IF(TableRefills3[[#This Row],[prev_refill_days]]="","",TableRefills3[[#This Row],[prev_refill_days]]+TableRefills3[[#This Row],[quantity_days]])</f>
        <v>45801</v>
      </c>
      <c r="H3210">
        <f>IF(TableRefills3[[#This Row],[prev_refill_end]]="","",TableRefills3[[#This Row],[refill_date]]-TableRefills3[[#This Row],[prev_refill_end]])</f>
        <v>2</v>
      </c>
      <c r="I3210">
        <f>IF(TableRefills3[[#This Row],[gap_days]]="",0,IF(TableRefills3[[#This Row],[gap_days]]&gt;30,1,0))</f>
        <v>0</v>
      </c>
      <c r="J3210">
        <f>_xlfn.MAXIFS(TableRefills3[discountinuation_flag], TableRefills3[patient_id], A3210)</f>
        <v>0</v>
      </c>
      <c r="K3210" s="1">
        <f>_xlfn.MINIFS(C:C,A:A,TableRefills3[[#This Row],[patient_id]])</f>
        <v>45780</v>
      </c>
      <c r="L3210" s="1">
        <f>TableRefills3[[#This Row],[refill_date]]+TableRefills3[[#This Row],[quantity_days]]</f>
        <v>45824</v>
      </c>
    </row>
    <row r="3211" spans="1:12" x14ac:dyDescent="0.25">
      <c r="A3211" t="s">
        <v>716</v>
      </c>
      <c r="B3211" t="s">
        <v>4971</v>
      </c>
      <c r="C3211" s="1">
        <v>45826</v>
      </c>
      <c r="D3211" s="9">
        <f t="shared" si="100"/>
        <v>3</v>
      </c>
      <c r="E3211">
        <v>21</v>
      </c>
      <c r="F3211" s="1">
        <f t="shared" si="101"/>
        <v>45803</v>
      </c>
      <c r="G3211" s="1">
        <f>IF(TableRefills3[[#This Row],[prev_refill_days]]="","",TableRefills3[[#This Row],[prev_refill_days]]+TableRefills3[[#This Row],[quantity_days]])</f>
        <v>45824</v>
      </c>
      <c r="H3211">
        <f>IF(TableRefills3[[#This Row],[prev_refill_end]]="","",TableRefills3[[#This Row],[refill_date]]-TableRefills3[[#This Row],[prev_refill_end]])</f>
        <v>2</v>
      </c>
      <c r="I3211">
        <f>IF(TableRefills3[[#This Row],[gap_days]]="",0,IF(TableRefills3[[#This Row],[gap_days]]&gt;30,1,0))</f>
        <v>0</v>
      </c>
      <c r="J3211">
        <f>_xlfn.MAXIFS(TableRefills3[discountinuation_flag], TableRefills3[patient_id], A3211)</f>
        <v>0</v>
      </c>
      <c r="K3211" s="1">
        <f>_xlfn.MINIFS(C:C,A:A,TableRefills3[[#This Row],[patient_id]])</f>
        <v>45780</v>
      </c>
      <c r="L3211" s="1">
        <f>TableRefills3[[#This Row],[refill_date]]+TableRefills3[[#This Row],[quantity_days]]</f>
        <v>45847</v>
      </c>
    </row>
    <row r="3212" spans="1:12" x14ac:dyDescent="0.25">
      <c r="A3212" t="s">
        <v>716</v>
      </c>
      <c r="B3212" t="s">
        <v>4971</v>
      </c>
      <c r="C3212" s="1">
        <v>45847</v>
      </c>
      <c r="D3212" s="9">
        <f t="shared" si="100"/>
        <v>4</v>
      </c>
      <c r="E3212">
        <v>21</v>
      </c>
      <c r="F3212" s="1">
        <f t="shared" si="101"/>
        <v>45826</v>
      </c>
      <c r="G3212" s="1">
        <f>IF(TableRefills3[[#This Row],[prev_refill_days]]="","",TableRefills3[[#This Row],[prev_refill_days]]+TableRefills3[[#This Row],[quantity_days]])</f>
        <v>45847</v>
      </c>
      <c r="H3212">
        <f>IF(TableRefills3[[#This Row],[prev_refill_end]]="","",TableRefills3[[#This Row],[refill_date]]-TableRefills3[[#This Row],[prev_refill_end]])</f>
        <v>0</v>
      </c>
      <c r="I3212">
        <f>IF(TableRefills3[[#This Row],[gap_days]]="",0,IF(TableRefills3[[#This Row],[gap_days]]&gt;30,1,0))</f>
        <v>0</v>
      </c>
      <c r="J3212">
        <f>_xlfn.MAXIFS(TableRefills3[discountinuation_flag], TableRefills3[patient_id], A3212)</f>
        <v>0</v>
      </c>
      <c r="K3212" s="1">
        <f>_xlfn.MINIFS(C:C,A:A,TableRefills3[[#This Row],[patient_id]])</f>
        <v>45780</v>
      </c>
      <c r="L3212" s="1">
        <f>TableRefills3[[#This Row],[refill_date]]+TableRefills3[[#This Row],[quantity_days]]</f>
        <v>45868</v>
      </c>
    </row>
    <row r="3213" spans="1:12" x14ac:dyDescent="0.25">
      <c r="A3213" t="s">
        <v>716</v>
      </c>
      <c r="B3213" t="s">
        <v>4971</v>
      </c>
      <c r="C3213" s="1">
        <v>45870</v>
      </c>
      <c r="D3213" s="9">
        <f t="shared" si="100"/>
        <v>5</v>
      </c>
      <c r="E3213">
        <v>21</v>
      </c>
      <c r="F3213" s="1">
        <f t="shared" si="101"/>
        <v>45847</v>
      </c>
      <c r="G3213" s="1">
        <f>IF(TableRefills3[[#This Row],[prev_refill_days]]="","",TableRefills3[[#This Row],[prev_refill_days]]+TableRefills3[[#This Row],[quantity_days]])</f>
        <v>45868</v>
      </c>
      <c r="H3213">
        <f>IF(TableRefills3[[#This Row],[prev_refill_end]]="","",TableRefills3[[#This Row],[refill_date]]-TableRefills3[[#This Row],[prev_refill_end]])</f>
        <v>2</v>
      </c>
      <c r="I3213">
        <f>IF(TableRefills3[[#This Row],[gap_days]]="",0,IF(TableRefills3[[#This Row],[gap_days]]&gt;30,1,0))</f>
        <v>0</v>
      </c>
      <c r="J3213">
        <f>_xlfn.MAXIFS(TableRefills3[discountinuation_flag], TableRefills3[patient_id], A3213)</f>
        <v>0</v>
      </c>
      <c r="K3213" s="1">
        <f>_xlfn.MINIFS(C:C,A:A,TableRefills3[[#This Row],[patient_id]])</f>
        <v>45780</v>
      </c>
      <c r="L3213" s="1">
        <f>TableRefills3[[#This Row],[refill_date]]+TableRefills3[[#This Row],[quantity_days]]</f>
        <v>45891</v>
      </c>
    </row>
    <row r="3214" spans="1:12" x14ac:dyDescent="0.25">
      <c r="A3214" t="s">
        <v>717</v>
      </c>
      <c r="B3214" t="s">
        <v>4977</v>
      </c>
      <c r="C3214" s="1">
        <v>45660</v>
      </c>
      <c r="D3214" s="9">
        <f t="shared" si="100"/>
        <v>1</v>
      </c>
      <c r="E3214">
        <v>30</v>
      </c>
      <c r="F3214" s="1" t="str">
        <f t="shared" si="101"/>
        <v/>
      </c>
      <c r="G3214" s="1" t="str">
        <f>IF(TableRefills3[[#This Row],[prev_refill_days]]="","",TableRefills3[[#This Row],[prev_refill_days]]+TableRefills3[[#This Row],[quantity_days]])</f>
        <v/>
      </c>
      <c r="H3214" t="str">
        <f>IF(TableRefills3[[#This Row],[prev_refill_end]]="","",TableRefills3[[#This Row],[refill_date]]-TableRefills3[[#This Row],[prev_refill_end]])</f>
        <v/>
      </c>
      <c r="I3214">
        <f>IF(TableRefills3[[#This Row],[gap_days]]="",0,IF(TableRefills3[[#This Row],[gap_days]]&gt;30,1,0))</f>
        <v>0</v>
      </c>
      <c r="J3214">
        <f>_xlfn.MAXIFS(TableRefills3[discountinuation_flag], TableRefills3[patient_id], A3214)</f>
        <v>0</v>
      </c>
      <c r="K3214" s="1">
        <f>_xlfn.MINIFS(C:C,A:A,TableRefills3[[#This Row],[patient_id]])</f>
        <v>45660</v>
      </c>
      <c r="L3214" s="1">
        <f>TableRefills3[[#This Row],[refill_date]]+TableRefills3[[#This Row],[quantity_days]]</f>
        <v>45690</v>
      </c>
    </row>
    <row r="3215" spans="1:12" x14ac:dyDescent="0.25">
      <c r="A3215" t="s">
        <v>717</v>
      </c>
      <c r="B3215" t="s">
        <v>4977</v>
      </c>
      <c r="C3215" s="1">
        <v>45693</v>
      </c>
      <c r="D3215" s="9">
        <f t="shared" si="100"/>
        <v>2</v>
      </c>
      <c r="E3215">
        <v>30</v>
      </c>
      <c r="F3215" s="1">
        <f t="shared" si="101"/>
        <v>45660</v>
      </c>
      <c r="G3215" s="1">
        <f>IF(TableRefills3[[#This Row],[prev_refill_days]]="","",TableRefills3[[#This Row],[prev_refill_days]]+TableRefills3[[#This Row],[quantity_days]])</f>
        <v>45690</v>
      </c>
      <c r="H3215">
        <f>IF(TableRefills3[[#This Row],[prev_refill_end]]="","",TableRefills3[[#This Row],[refill_date]]-TableRefills3[[#This Row],[prev_refill_end]])</f>
        <v>3</v>
      </c>
      <c r="I3215">
        <f>IF(TableRefills3[[#This Row],[gap_days]]="",0,IF(TableRefills3[[#This Row],[gap_days]]&gt;30,1,0))</f>
        <v>0</v>
      </c>
      <c r="J3215">
        <f>_xlfn.MAXIFS(TableRefills3[discountinuation_flag], TableRefills3[patient_id], A3215)</f>
        <v>0</v>
      </c>
      <c r="K3215" s="1">
        <f>_xlfn.MINIFS(C:C,A:A,TableRefills3[[#This Row],[patient_id]])</f>
        <v>45660</v>
      </c>
      <c r="L3215" s="1">
        <f>TableRefills3[[#This Row],[refill_date]]+TableRefills3[[#This Row],[quantity_days]]</f>
        <v>45723</v>
      </c>
    </row>
    <row r="3216" spans="1:12" x14ac:dyDescent="0.25">
      <c r="A3216" t="s">
        <v>717</v>
      </c>
      <c r="B3216" t="s">
        <v>4977</v>
      </c>
      <c r="C3216" s="1">
        <v>45724</v>
      </c>
      <c r="D3216" s="9">
        <f t="shared" si="100"/>
        <v>3</v>
      </c>
      <c r="E3216">
        <v>30</v>
      </c>
      <c r="F3216" s="1">
        <f t="shared" si="101"/>
        <v>45693</v>
      </c>
      <c r="G3216" s="1">
        <f>IF(TableRefills3[[#This Row],[prev_refill_days]]="","",TableRefills3[[#This Row],[prev_refill_days]]+TableRefills3[[#This Row],[quantity_days]])</f>
        <v>45723</v>
      </c>
      <c r="H3216">
        <f>IF(TableRefills3[[#This Row],[prev_refill_end]]="","",TableRefills3[[#This Row],[refill_date]]-TableRefills3[[#This Row],[prev_refill_end]])</f>
        <v>1</v>
      </c>
      <c r="I3216">
        <f>IF(TableRefills3[[#This Row],[gap_days]]="",0,IF(TableRefills3[[#This Row],[gap_days]]&gt;30,1,0))</f>
        <v>0</v>
      </c>
      <c r="J3216">
        <f>_xlfn.MAXIFS(TableRefills3[discountinuation_flag], TableRefills3[patient_id], A3216)</f>
        <v>0</v>
      </c>
      <c r="K3216" s="1">
        <f>_xlfn.MINIFS(C:C,A:A,TableRefills3[[#This Row],[patient_id]])</f>
        <v>45660</v>
      </c>
      <c r="L3216" s="1">
        <f>TableRefills3[[#This Row],[refill_date]]+TableRefills3[[#This Row],[quantity_days]]</f>
        <v>45754</v>
      </c>
    </row>
    <row r="3217" spans="1:12" x14ac:dyDescent="0.25">
      <c r="A3217" t="s">
        <v>718</v>
      </c>
      <c r="B3217" t="s">
        <v>4981</v>
      </c>
      <c r="C3217" s="1">
        <v>45732</v>
      </c>
      <c r="D3217" s="9">
        <f t="shared" si="100"/>
        <v>1</v>
      </c>
      <c r="E3217">
        <v>21</v>
      </c>
      <c r="F3217" s="1" t="str">
        <f t="shared" si="101"/>
        <v/>
      </c>
      <c r="G3217" s="1" t="str">
        <f>IF(TableRefills3[[#This Row],[prev_refill_days]]="","",TableRefills3[[#This Row],[prev_refill_days]]+TableRefills3[[#This Row],[quantity_days]])</f>
        <v/>
      </c>
      <c r="H3217" t="str">
        <f>IF(TableRefills3[[#This Row],[prev_refill_end]]="","",TableRefills3[[#This Row],[refill_date]]-TableRefills3[[#This Row],[prev_refill_end]])</f>
        <v/>
      </c>
      <c r="I3217">
        <f>IF(TableRefills3[[#This Row],[gap_days]]="",0,IF(TableRefills3[[#This Row],[gap_days]]&gt;30,1,0))</f>
        <v>0</v>
      </c>
      <c r="J3217">
        <f>_xlfn.MAXIFS(TableRefills3[discountinuation_flag], TableRefills3[patient_id], A3217)</f>
        <v>0</v>
      </c>
      <c r="K3217" s="1">
        <f>_xlfn.MINIFS(C:C,A:A,TableRefills3[[#This Row],[patient_id]])</f>
        <v>45732</v>
      </c>
      <c r="L3217" s="1">
        <f>TableRefills3[[#This Row],[refill_date]]+TableRefills3[[#This Row],[quantity_days]]</f>
        <v>45753</v>
      </c>
    </row>
    <row r="3218" spans="1:12" x14ac:dyDescent="0.25">
      <c r="A3218" t="s">
        <v>718</v>
      </c>
      <c r="B3218" t="s">
        <v>4981</v>
      </c>
      <c r="C3218" s="1">
        <v>45750</v>
      </c>
      <c r="D3218" s="9">
        <f t="shared" si="100"/>
        <v>2</v>
      </c>
      <c r="E3218">
        <v>21</v>
      </c>
      <c r="F3218" s="1">
        <f t="shared" si="101"/>
        <v>45732</v>
      </c>
      <c r="G3218" s="1">
        <f>IF(TableRefills3[[#This Row],[prev_refill_days]]="","",TableRefills3[[#This Row],[prev_refill_days]]+TableRefills3[[#This Row],[quantity_days]])</f>
        <v>45753</v>
      </c>
      <c r="H3218">
        <f>IF(TableRefills3[[#This Row],[prev_refill_end]]="","",TableRefills3[[#This Row],[refill_date]]-TableRefills3[[#This Row],[prev_refill_end]])</f>
        <v>-3</v>
      </c>
      <c r="I3218">
        <f>IF(TableRefills3[[#This Row],[gap_days]]="",0,IF(TableRefills3[[#This Row],[gap_days]]&gt;30,1,0))</f>
        <v>0</v>
      </c>
      <c r="J3218">
        <f>_xlfn.MAXIFS(TableRefills3[discountinuation_flag], TableRefills3[patient_id], A3218)</f>
        <v>0</v>
      </c>
      <c r="K3218" s="1">
        <f>_xlfn.MINIFS(C:C,A:A,TableRefills3[[#This Row],[patient_id]])</f>
        <v>45732</v>
      </c>
      <c r="L3218" s="1">
        <f>TableRefills3[[#This Row],[refill_date]]+TableRefills3[[#This Row],[quantity_days]]</f>
        <v>45771</v>
      </c>
    </row>
    <row r="3219" spans="1:12" x14ac:dyDescent="0.25">
      <c r="A3219" t="s">
        <v>718</v>
      </c>
      <c r="B3219" t="s">
        <v>4981</v>
      </c>
      <c r="C3219" s="1">
        <v>45768</v>
      </c>
      <c r="D3219" s="9">
        <f t="shared" si="100"/>
        <v>3</v>
      </c>
      <c r="E3219">
        <v>21</v>
      </c>
      <c r="F3219" s="1">
        <f t="shared" si="101"/>
        <v>45750</v>
      </c>
      <c r="G3219" s="1">
        <f>IF(TableRefills3[[#This Row],[prev_refill_days]]="","",TableRefills3[[#This Row],[prev_refill_days]]+TableRefills3[[#This Row],[quantity_days]])</f>
        <v>45771</v>
      </c>
      <c r="H3219">
        <f>IF(TableRefills3[[#This Row],[prev_refill_end]]="","",TableRefills3[[#This Row],[refill_date]]-TableRefills3[[#This Row],[prev_refill_end]])</f>
        <v>-3</v>
      </c>
      <c r="I3219">
        <f>IF(TableRefills3[[#This Row],[gap_days]]="",0,IF(TableRefills3[[#This Row],[gap_days]]&gt;30,1,0))</f>
        <v>0</v>
      </c>
      <c r="J3219">
        <f>_xlfn.MAXIFS(TableRefills3[discountinuation_flag], TableRefills3[patient_id], A3219)</f>
        <v>0</v>
      </c>
      <c r="K3219" s="1">
        <f>_xlfn.MINIFS(C:C,A:A,TableRefills3[[#This Row],[patient_id]])</f>
        <v>45732</v>
      </c>
      <c r="L3219" s="1">
        <f>TableRefills3[[#This Row],[refill_date]]+TableRefills3[[#This Row],[quantity_days]]</f>
        <v>45789</v>
      </c>
    </row>
    <row r="3220" spans="1:12" x14ac:dyDescent="0.25">
      <c r="A3220" t="s">
        <v>718</v>
      </c>
      <c r="B3220" t="s">
        <v>4981</v>
      </c>
      <c r="C3220" s="1">
        <v>45791</v>
      </c>
      <c r="D3220" s="9">
        <f t="shared" si="100"/>
        <v>4</v>
      </c>
      <c r="E3220">
        <v>21</v>
      </c>
      <c r="F3220" s="1">
        <f t="shared" si="101"/>
        <v>45768</v>
      </c>
      <c r="G3220" s="1">
        <f>IF(TableRefills3[[#This Row],[prev_refill_days]]="","",TableRefills3[[#This Row],[prev_refill_days]]+TableRefills3[[#This Row],[quantity_days]])</f>
        <v>45789</v>
      </c>
      <c r="H3220">
        <f>IF(TableRefills3[[#This Row],[prev_refill_end]]="","",TableRefills3[[#This Row],[refill_date]]-TableRefills3[[#This Row],[prev_refill_end]])</f>
        <v>2</v>
      </c>
      <c r="I3220">
        <f>IF(TableRefills3[[#This Row],[gap_days]]="",0,IF(TableRefills3[[#This Row],[gap_days]]&gt;30,1,0))</f>
        <v>0</v>
      </c>
      <c r="J3220">
        <f>_xlfn.MAXIFS(TableRefills3[discountinuation_flag], TableRefills3[patient_id], A3220)</f>
        <v>0</v>
      </c>
      <c r="K3220" s="1">
        <f>_xlfn.MINIFS(C:C,A:A,TableRefills3[[#This Row],[patient_id]])</f>
        <v>45732</v>
      </c>
      <c r="L3220" s="1">
        <f>TableRefills3[[#This Row],[refill_date]]+TableRefills3[[#This Row],[quantity_days]]</f>
        <v>45812</v>
      </c>
    </row>
    <row r="3221" spans="1:12" x14ac:dyDescent="0.25">
      <c r="A3221" t="s">
        <v>718</v>
      </c>
      <c r="B3221" t="s">
        <v>4981</v>
      </c>
      <c r="C3221" s="1">
        <v>45815</v>
      </c>
      <c r="D3221" s="9">
        <f t="shared" si="100"/>
        <v>5</v>
      </c>
      <c r="E3221">
        <v>21</v>
      </c>
      <c r="F3221" s="1">
        <f t="shared" si="101"/>
        <v>45791</v>
      </c>
      <c r="G3221" s="1">
        <f>IF(TableRefills3[[#This Row],[prev_refill_days]]="","",TableRefills3[[#This Row],[prev_refill_days]]+TableRefills3[[#This Row],[quantity_days]])</f>
        <v>45812</v>
      </c>
      <c r="H3221">
        <f>IF(TableRefills3[[#This Row],[prev_refill_end]]="","",TableRefills3[[#This Row],[refill_date]]-TableRefills3[[#This Row],[prev_refill_end]])</f>
        <v>3</v>
      </c>
      <c r="I3221">
        <f>IF(TableRefills3[[#This Row],[gap_days]]="",0,IF(TableRefills3[[#This Row],[gap_days]]&gt;30,1,0))</f>
        <v>0</v>
      </c>
      <c r="J3221">
        <f>_xlfn.MAXIFS(TableRefills3[discountinuation_flag], TableRefills3[patient_id], A3221)</f>
        <v>0</v>
      </c>
      <c r="K3221" s="1">
        <f>_xlfn.MINIFS(C:C,A:A,TableRefills3[[#This Row],[patient_id]])</f>
        <v>45732</v>
      </c>
      <c r="L3221" s="1">
        <f>TableRefills3[[#This Row],[refill_date]]+TableRefills3[[#This Row],[quantity_days]]</f>
        <v>45836</v>
      </c>
    </row>
    <row r="3222" spans="1:12" x14ac:dyDescent="0.25">
      <c r="A3222" t="s">
        <v>718</v>
      </c>
      <c r="B3222" t="s">
        <v>4981</v>
      </c>
      <c r="C3222" s="1">
        <v>45833</v>
      </c>
      <c r="D3222" s="9">
        <f t="shared" si="100"/>
        <v>6</v>
      </c>
      <c r="E3222">
        <v>21</v>
      </c>
      <c r="F3222" s="1">
        <f t="shared" si="101"/>
        <v>45815</v>
      </c>
      <c r="G3222" s="1">
        <f>IF(TableRefills3[[#This Row],[prev_refill_days]]="","",TableRefills3[[#This Row],[prev_refill_days]]+TableRefills3[[#This Row],[quantity_days]])</f>
        <v>45836</v>
      </c>
      <c r="H3222">
        <f>IF(TableRefills3[[#This Row],[prev_refill_end]]="","",TableRefills3[[#This Row],[refill_date]]-TableRefills3[[#This Row],[prev_refill_end]])</f>
        <v>-3</v>
      </c>
      <c r="I3222">
        <f>IF(TableRefills3[[#This Row],[gap_days]]="",0,IF(TableRefills3[[#This Row],[gap_days]]&gt;30,1,0))</f>
        <v>0</v>
      </c>
      <c r="J3222">
        <f>_xlfn.MAXIFS(TableRefills3[discountinuation_flag], TableRefills3[patient_id], A3222)</f>
        <v>0</v>
      </c>
      <c r="K3222" s="1">
        <f>_xlfn.MINIFS(C:C,A:A,TableRefills3[[#This Row],[patient_id]])</f>
        <v>45732</v>
      </c>
      <c r="L3222" s="1">
        <f>TableRefills3[[#This Row],[refill_date]]+TableRefills3[[#This Row],[quantity_days]]</f>
        <v>45854</v>
      </c>
    </row>
    <row r="3223" spans="1:12" x14ac:dyDescent="0.25">
      <c r="A3223" t="s">
        <v>719</v>
      </c>
      <c r="B3223" t="s">
        <v>4988</v>
      </c>
      <c r="C3223" s="1">
        <v>45659</v>
      </c>
      <c r="D3223" s="9">
        <f t="shared" si="100"/>
        <v>1</v>
      </c>
      <c r="E3223">
        <v>21</v>
      </c>
      <c r="F3223" s="1" t="str">
        <f t="shared" si="101"/>
        <v/>
      </c>
      <c r="G3223" s="1" t="str">
        <f>IF(TableRefills3[[#This Row],[prev_refill_days]]="","",TableRefills3[[#This Row],[prev_refill_days]]+TableRefills3[[#This Row],[quantity_days]])</f>
        <v/>
      </c>
      <c r="H3223" t="str">
        <f>IF(TableRefills3[[#This Row],[prev_refill_end]]="","",TableRefills3[[#This Row],[refill_date]]-TableRefills3[[#This Row],[prev_refill_end]])</f>
        <v/>
      </c>
      <c r="I3223">
        <f>IF(TableRefills3[[#This Row],[gap_days]]="",0,IF(TableRefills3[[#This Row],[gap_days]]&gt;30,1,0))</f>
        <v>0</v>
      </c>
      <c r="J3223">
        <f>_xlfn.MAXIFS(TableRefills3[discountinuation_flag], TableRefills3[patient_id], A3223)</f>
        <v>0</v>
      </c>
      <c r="K3223" s="1">
        <f>_xlfn.MINIFS(C:C,A:A,TableRefills3[[#This Row],[patient_id]])</f>
        <v>45659</v>
      </c>
      <c r="L3223" s="1">
        <f>TableRefills3[[#This Row],[refill_date]]+TableRefills3[[#This Row],[quantity_days]]</f>
        <v>45680</v>
      </c>
    </row>
    <row r="3224" spans="1:12" x14ac:dyDescent="0.25">
      <c r="A3224" t="s">
        <v>719</v>
      </c>
      <c r="B3224" t="s">
        <v>4988</v>
      </c>
      <c r="C3224" s="1">
        <v>45682</v>
      </c>
      <c r="D3224" s="9">
        <f t="shared" si="100"/>
        <v>2</v>
      </c>
      <c r="E3224">
        <v>21</v>
      </c>
      <c r="F3224" s="1">
        <f t="shared" si="101"/>
        <v>45659</v>
      </c>
      <c r="G3224" s="1">
        <f>IF(TableRefills3[[#This Row],[prev_refill_days]]="","",TableRefills3[[#This Row],[prev_refill_days]]+TableRefills3[[#This Row],[quantity_days]])</f>
        <v>45680</v>
      </c>
      <c r="H3224">
        <f>IF(TableRefills3[[#This Row],[prev_refill_end]]="","",TableRefills3[[#This Row],[refill_date]]-TableRefills3[[#This Row],[prev_refill_end]])</f>
        <v>2</v>
      </c>
      <c r="I3224">
        <f>IF(TableRefills3[[#This Row],[gap_days]]="",0,IF(TableRefills3[[#This Row],[gap_days]]&gt;30,1,0))</f>
        <v>0</v>
      </c>
      <c r="J3224">
        <f>_xlfn.MAXIFS(TableRefills3[discountinuation_flag], TableRefills3[patient_id], A3224)</f>
        <v>0</v>
      </c>
      <c r="K3224" s="1">
        <f>_xlfn.MINIFS(C:C,A:A,TableRefills3[[#This Row],[patient_id]])</f>
        <v>45659</v>
      </c>
      <c r="L3224" s="1">
        <f>TableRefills3[[#This Row],[refill_date]]+TableRefills3[[#This Row],[quantity_days]]</f>
        <v>45703</v>
      </c>
    </row>
    <row r="3225" spans="1:12" x14ac:dyDescent="0.25">
      <c r="A3225" t="s">
        <v>719</v>
      </c>
      <c r="B3225" t="s">
        <v>4988</v>
      </c>
      <c r="C3225" s="1">
        <v>45702</v>
      </c>
      <c r="D3225" s="9">
        <f t="shared" si="100"/>
        <v>3</v>
      </c>
      <c r="E3225">
        <v>21</v>
      </c>
      <c r="F3225" s="1">
        <f t="shared" si="101"/>
        <v>45682</v>
      </c>
      <c r="G3225" s="1">
        <f>IF(TableRefills3[[#This Row],[prev_refill_days]]="","",TableRefills3[[#This Row],[prev_refill_days]]+TableRefills3[[#This Row],[quantity_days]])</f>
        <v>45703</v>
      </c>
      <c r="H3225">
        <f>IF(TableRefills3[[#This Row],[prev_refill_end]]="","",TableRefills3[[#This Row],[refill_date]]-TableRefills3[[#This Row],[prev_refill_end]])</f>
        <v>-1</v>
      </c>
      <c r="I3225">
        <f>IF(TableRefills3[[#This Row],[gap_days]]="",0,IF(TableRefills3[[#This Row],[gap_days]]&gt;30,1,0))</f>
        <v>0</v>
      </c>
      <c r="J3225">
        <f>_xlfn.MAXIFS(TableRefills3[discountinuation_flag], TableRefills3[patient_id], A3225)</f>
        <v>0</v>
      </c>
      <c r="K3225" s="1">
        <f>_xlfn.MINIFS(C:C,A:A,TableRefills3[[#This Row],[patient_id]])</f>
        <v>45659</v>
      </c>
      <c r="L3225" s="1">
        <f>TableRefills3[[#This Row],[refill_date]]+TableRefills3[[#This Row],[quantity_days]]</f>
        <v>45723</v>
      </c>
    </row>
    <row r="3226" spans="1:12" x14ac:dyDescent="0.25">
      <c r="A3226" t="s">
        <v>720</v>
      </c>
      <c r="B3226" t="s">
        <v>4992</v>
      </c>
      <c r="C3226" s="1">
        <v>45753</v>
      </c>
      <c r="D3226" s="9">
        <f t="shared" si="100"/>
        <v>1</v>
      </c>
      <c r="E3226">
        <v>30</v>
      </c>
      <c r="F3226" s="1" t="str">
        <f t="shared" si="101"/>
        <v/>
      </c>
      <c r="G3226" s="1" t="str">
        <f>IF(TableRefills3[[#This Row],[prev_refill_days]]="","",TableRefills3[[#This Row],[prev_refill_days]]+TableRefills3[[#This Row],[quantity_days]])</f>
        <v/>
      </c>
      <c r="H3226" t="str">
        <f>IF(TableRefills3[[#This Row],[prev_refill_end]]="","",TableRefills3[[#This Row],[refill_date]]-TableRefills3[[#This Row],[prev_refill_end]])</f>
        <v/>
      </c>
      <c r="I3226">
        <f>IF(TableRefills3[[#This Row],[gap_days]]="",0,IF(TableRefills3[[#This Row],[gap_days]]&gt;30,1,0))</f>
        <v>0</v>
      </c>
      <c r="J3226">
        <f>_xlfn.MAXIFS(TableRefills3[discountinuation_flag], TableRefills3[patient_id], A3226)</f>
        <v>0</v>
      </c>
      <c r="K3226" s="1">
        <f>_xlfn.MINIFS(C:C,A:A,TableRefills3[[#This Row],[patient_id]])</f>
        <v>45753</v>
      </c>
      <c r="L3226" s="1">
        <f>TableRefills3[[#This Row],[refill_date]]+TableRefills3[[#This Row],[quantity_days]]</f>
        <v>45783</v>
      </c>
    </row>
    <row r="3227" spans="1:12" x14ac:dyDescent="0.25">
      <c r="A3227" t="s">
        <v>720</v>
      </c>
      <c r="B3227" t="s">
        <v>4992</v>
      </c>
      <c r="C3227" s="1">
        <v>45785</v>
      </c>
      <c r="D3227" s="9">
        <f t="shared" si="100"/>
        <v>2</v>
      </c>
      <c r="E3227">
        <v>30</v>
      </c>
      <c r="F3227" s="1">
        <f t="shared" si="101"/>
        <v>45753</v>
      </c>
      <c r="G3227" s="1">
        <f>IF(TableRefills3[[#This Row],[prev_refill_days]]="","",TableRefills3[[#This Row],[prev_refill_days]]+TableRefills3[[#This Row],[quantity_days]])</f>
        <v>45783</v>
      </c>
      <c r="H3227">
        <f>IF(TableRefills3[[#This Row],[prev_refill_end]]="","",TableRefills3[[#This Row],[refill_date]]-TableRefills3[[#This Row],[prev_refill_end]])</f>
        <v>2</v>
      </c>
      <c r="I3227">
        <f>IF(TableRefills3[[#This Row],[gap_days]]="",0,IF(TableRefills3[[#This Row],[gap_days]]&gt;30,1,0))</f>
        <v>0</v>
      </c>
      <c r="J3227">
        <f>_xlfn.MAXIFS(TableRefills3[discountinuation_flag], TableRefills3[patient_id], A3227)</f>
        <v>0</v>
      </c>
      <c r="K3227" s="1">
        <f>_xlfn.MINIFS(C:C,A:A,TableRefills3[[#This Row],[patient_id]])</f>
        <v>45753</v>
      </c>
      <c r="L3227" s="1">
        <f>TableRefills3[[#This Row],[refill_date]]+TableRefills3[[#This Row],[quantity_days]]</f>
        <v>45815</v>
      </c>
    </row>
    <row r="3228" spans="1:12" x14ac:dyDescent="0.25">
      <c r="A3228" t="s">
        <v>720</v>
      </c>
      <c r="B3228" t="s">
        <v>4992</v>
      </c>
      <c r="C3228" s="1">
        <v>45814</v>
      </c>
      <c r="D3228" s="9">
        <f t="shared" si="100"/>
        <v>3</v>
      </c>
      <c r="E3228">
        <v>30</v>
      </c>
      <c r="F3228" s="1">
        <f t="shared" si="101"/>
        <v>45785</v>
      </c>
      <c r="G3228" s="1">
        <f>IF(TableRefills3[[#This Row],[prev_refill_days]]="","",TableRefills3[[#This Row],[prev_refill_days]]+TableRefills3[[#This Row],[quantity_days]])</f>
        <v>45815</v>
      </c>
      <c r="H3228">
        <f>IF(TableRefills3[[#This Row],[prev_refill_end]]="","",TableRefills3[[#This Row],[refill_date]]-TableRefills3[[#This Row],[prev_refill_end]])</f>
        <v>-1</v>
      </c>
      <c r="I3228">
        <f>IF(TableRefills3[[#This Row],[gap_days]]="",0,IF(TableRefills3[[#This Row],[gap_days]]&gt;30,1,0))</f>
        <v>0</v>
      </c>
      <c r="J3228">
        <f>_xlfn.MAXIFS(TableRefills3[discountinuation_flag], TableRefills3[patient_id], A3228)</f>
        <v>0</v>
      </c>
      <c r="K3228" s="1">
        <f>_xlfn.MINIFS(C:C,A:A,TableRefills3[[#This Row],[patient_id]])</f>
        <v>45753</v>
      </c>
      <c r="L3228" s="1">
        <f>TableRefills3[[#This Row],[refill_date]]+TableRefills3[[#This Row],[quantity_days]]</f>
        <v>45844</v>
      </c>
    </row>
    <row r="3229" spans="1:12" x14ac:dyDescent="0.25">
      <c r="A3229" t="s">
        <v>720</v>
      </c>
      <c r="B3229" t="s">
        <v>4992</v>
      </c>
      <c r="C3229" s="1">
        <v>45846</v>
      </c>
      <c r="D3229" s="9">
        <f t="shared" si="100"/>
        <v>4</v>
      </c>
      <c r="E3229">
        <v>30</v>
      </c>
      <c r="F3229" s="1">
        <f t="shared" si="101"/>
        <v>45814</v>
      </c>
      <c r="G3229" s="1">
        <f>IF(TableRefills3[[#This Row],[prev_refill_days]]="","",TableRefills3[[#This Row],[prev_refill_days]]+TableRefills3[[#This Row],[quantity_days]])</f>
        <v>45844</v>
      </c>
      <c r="H3229">
        <f>IF(TableRefills3[[#This Row],[prev_refill_end]]="","",TableRefills3[[#This Row],[refill_date]]-TableRefills3[[#This Row],[prev_refill_end]])</f>
        <v>2</v>
      </c>
      <c r="I3229">
        <f>IF(TableRefills3[[#This Row],[gap_days]]="",0,IF(TableRefills3[[#This Row],[gap_days]]&gt;30,1,0))</f>
        <v>0</v>
      </c>
      <c r="J3229">
        <f>_xlfn.MAXIFS(TableRefills3[discountinuation_flag], TableRefills3[patient_id], A3229)</f>
        <v>0</v>
      </c>
      <c r="K3229" s="1">
        <f>_xlfn.MINIFS(C:C,A:A,TableRefills3[[#This Row],[patient_id]])</f>
        <v>45753</v>
      </c>
      <c r="L3229" s="1">
        <f>TableRefills3[[#This Row],[refill_date]]+TableRefills3[[#This Row],[quantity_days]]</f>
        <v>45876</v>
      </c>
    </row>
    <row r="3230" spans="1:12" x14ac:dyDescent="0.25">
      <c r="A3230" t="s">
        <v>720</v>
      </c>
      <c r="B3230" t="s">
        <v>4992</v>
      </c>
      <c r="C3230" s="1">
        <v>45877</v>
      </c>
      <c r="D3230" s="9">
        <f t="shared" si="100"/>
        <v>5</v>
      </c>
      <c r="E3230">
        <v>30</v>
      </c>
      <c r="F3230" s="1">
        <f t="shared" si="101"/>
        <v>45846</v>
      </c>
      <c r="G3230" s="1">
        <f>IF(TableRefills3[[#This Row],[prev_refill_days]]="","",TableRefills3[[#This Row],[prev_refill_days]]+TableRefills3[[#This Row],[quantity_days]])</f>
        <v>45876</v>
      </c>
      <c r="H3230">
        <f>IF(TableRefills3[[#This Row],[prev_refill_end]]="","",TableRefills3[[#This Row],[refill_date]]-TableRefills3[[#This Row],[prev_refill_end]])</f>
        <v>1</v>
      </c>
      <c r="I3230">
        <f>IF(TableRefills3[[#This Row],[gap_days]]="",0,IF(TableRefills3[[#This Row],[gap_days]]&gt;30,1,0))</f>
        <v>0</v>
      </c>
      <c r="J3230">
        <f>_xlfn.MAXIFS(TableRefills3[discountinuation_flag], TableRefills3[patient_id], A3230)</f>
        <v>0</v>
      </c>
      <c r="K3230" s="1">
        <f>_xlfn.MINIFS(C:C,A:A,TableRefills3[[#This Row],[patient_id]])</f>
        <v>45753</v>
      </c>
      <c r="L3230" s="1">
        <f>TableRefills3[[#This Row],[refill_date]]+TableRefills3[[#This Row],[quantity_days]]</f>
        <v>45907</v>
      </c>
    </row>
    <row r="3231" spans="1:12" x14ac:dyDescent="0.25">
      <c r="A3231" t="s">
        <v>721</v>
      </c>
      <c r="B3231" t="s">
        <v>4998</v>
      </c>
      <c r="C3231" s="1">
        <v>45763</v>
      </c>
      <c r="D3231" s="9">
        <f t="shared" si="100"/>
        <v>1</v>
      </c>
      <c r="E3231">
        <v>21</v>
      </c>
      <c r="F3231" s="1" t="str">
        <f t="shared" si="101"/>
        <v/>
      </c>
      <c r="G3231" s="1" t="str">
        <f>IF(TableRefills3[[#This Row],[prev_refill_days]]="","",TableRefills3[[#This Row],[prev_refill_days]]+TableRefills3[[#This Row],[quantity_days]])</f>
        <v/>
      </c>
      <c r="H3231" t="str">
        <f>IF(TableRefills3[[#This Row],[prev_refill_end]]="","",TableRefills3[[#This Row],[refill_date]]-TableRefills3[[#This Row],[prev_refill_end]])</f>
        <v/>
      </c>
      <c r="I3231">
        <f>IF(TableRefills3[[#This Row],[gap_days]]="",0,IF(TableRefills3[[#This Row],[gap_days]]&gt;30,1,0))</f>
        <v>0</v>
      </c>
      <c r="J3231">
        <f>_xlfn.MAXIFS(TableRefills3[discountinuation_flag], TableRefills3[patient_id], A3231)</f>
        <v>0</v>
      </c>
      <c r="K3231" s="1">
        <f>_xlfn.MINIFS(C:C,A:A,TableRefills3[[#This Row],[patient_id]])</f>
        <v>45763</v>
      </c>
      <c r="L3231" s="1">
        <f>TableRefills3[[#This Row],[refill_date]]+TableRefills3[[#This Row],[quantity_days]]</f>
        <v>45784</v>
      </c>
    </row>
    <row r="3232" spans="1:12" x14ac:dyDescent="0.25">
      <c r="A3232" t="s">
        <v>721</v>
      </c>
      <c r="B3232" t="s">
        <v>4998</v>
      </c>
      <c r="C3232" s="1">
        <v>45787</v>
      </c>
      <c r="D3232" s="9">
        <f t="shared" si="100"/>
        <v>2</v>
      </c>
      <c r="E3232">
        <v>21</v>
      </c>
      <c r="F3232" s="1">
        <f t="shared" si="101"/>
        <v>45763</v>
      </c>
      <c r="G3232" s="1">
        <f>IF(TableRefills3[[#This Row],[prev_refill_days]]="","",TableRefills3[[#This Row],[prev_refill_days]]+TableRefills3[[#This Row],[quantity_days]])</f>
        <v>45784</v>
      </c>
      <c r="H3232">
        <f>IF(TableRefills3[[#This Row],[prev_refill_end]]="","",TableRefills3[[#This Row],[refill_date]]-TableRefills3[[#This Row],[prev_refill_end]])</f>
        <v>3</v>
      </c>
      <c r="I3232">
        <f>IF(TableRefills3[[#This Row],[gap_days]]="",0,IF(TableRefills3[[#This Row],[gap_days]]&gt;30,1,0))</f>
        <v>0</v>
      </c>
      <c r="J3232">
        <f>_xlfn.MAXIFS(TableRefills3[discountinuation_flag], TableRefills3[patient_id], A3232)</f>
        <v>0</v>
      </c>
      <c r="K3232" s="1">
        <f>_xlfn.MINIFS(C:C,A:A,TableRefills3[[#This Row],[patient_id]])</f>
        <v>45763</v>
      </c>
      <c r="L3232" s="1">
        <f>TableRefills3[[#This Row],[refill_date]]+TableRefills3[[#This Row],[quantity_days]]</f>
        <v>45808</v>
      </c>
    </row>
    <row r="3233" spans="1:12" x14ac:dyDescent="0.25">
      <c r="A3233" t="s">
        <v>721</v>
      </c>
      <c r="B3233" t="s">
        <v>4998</v>
      </c>
      <c r="C3233" s="1">
        <v>45805</v>
      </c>
      <c r="D3233" s="9">
        <f t="shared" si="100"/>
        <v>3</v>
      </c>
      <c r="E3233">
        <v>21</v>
      </c>
      <c r="F3233" s="1">
        <f t="shared" si="101"/>
        <v>45787</v>
      </c>
      <c r="G3233" s="1">
        <f>IF(TableRefills3[[#This Row],[prev_refill_days]]="","",TableRefills3[[#This Row],[prev_refill_days]]+TableRefills3[[#This Row],[quantity_days]])</f>
        <v>45808</v>
      </c>
      <c r="H3233">
        <f>IF(TableRefills3[[#This Row],[prev_refill_end]]="","",TableRefills3[[#This Row],[refill_date]]-TableRefills3[[#This Row],[prev_refill_end]])</f>
        <v>-3</v>
      </c>
      <c r="I3233">
        <f>IF(TableRefills3[[#This Row],[gap_days]]="",0,IF(TableRefills3[[#This Row],[gap_days]]&gt;30,1,0))</f>
        <v>0</v>
      </c>
      <c r="J3233">
        <f>_xlfn.MAXIFS(TableRefills3[discountinuation_flag], TableRefills3[patient_id], A3233)</f>
        <v>0</v>
      </c>
      <c r="K3233" s="1">
        <f>_xlfn.MINIFS(C:C,A:A,TableRefills3[[#This Row],[patient_id]])</f>
        <v>45763</v>
      </c>
      <c r="L3233" s="1">
        <f>TableRefills3[[#This Row],[refill_date]]+TableRefills3[[#This Row],[quantity_days]]</f>
        <v>45826</v>
      </c>
    </row>
    <row r="3234" spans="1:12" x14ac:dyDescent="0.25">
      <c r="A3234" t="s">
        <v>721</v>
      </c>
      <c r="B3234" t="s">
        <v>4998</v>
      </c>
      <c r="C3234" s="1">
        <v>45829</v>
      </c>
      <c r="D3234" s="9">
        <f t="shared" si="100"/>
        <v>4</v>
      </c>
      <c r="E3234">
        <v>21</v>
      </c>
      <c r="F3234" s="1">
        <f t="shared" si="101"/>
        <v>45805</v>
      </c>
      <c r="G3234" s="1">
        <f>IF(TableRefills3[[#This Row],[prev_refill_days]]="","",TableRefills3[[#This Row],[prev_refill_days]]+TableRefills3[[#This Row],[quantity_days]])</f>
        <v>45826</v>
      </c>
      <c r="H3234">
        <f>IF(TableRefills3[[#This Row],[prev_refill_end]]="","",TableRefills3[[#This Row],[refill_date]]-TableRefills3[[#This Row],[prev_refill_end]])</f>
        <v>3</v>
      </c>
      <c r="I3234">
        <f>IF(TableRefills3[[#This Row],[gap_days]]="",0,IF(TableRefills3[[#This Row],[gap_days]]&gt;30,1,0))</f>
        <v>0</v>
      </c>
      <c r="J3234">
        <f>_xlfn.MAXIFS(TableRefills3[discountinuation_flag], TableRefills3[patient_id], A3234)</f>
        <v>0</v>
      </c>
      <c r="K3234" s="1">
        <f>_xlfn.MINIFS(C:C,A:A,TableRefills3[[#This Row],[patient_id]])</f>
        <v>45763</v>
      </c>
      <c r="L3234" s="1">
        <f>TableRefills3[[#This Row],[refill_date]]+TableRefills3[[#This Row],[quantity_days]]</f>
        <v>45850</v>
      </c>
    </row>
    <row r="3235" spans="1:12" x14ac:dyDescent="0.25">
      <c r="A3235" t="s">
        <v>721</v>
      </c>
      <c r="B3235" t="s">
        <v>4998</v>
      </c>
      <c r="C3235" s="1">
        <v>45848</v>
      </c>
      <c r="D3235" s="9">
        <f t="shared" si="100"/>
        <v>5</v>
      </c>
      <c r="E3235">
        <v>21</v>
      </c>
      <c r="F3235" s="1">
        <f t="shared" si="101"/>
        <v>45829</v>
      </c>
      <c r="G3235" s="1">
        <f>IF(TableRefills3[[#This Row],[prev_refill_days]]="","",TableRefills3[[#This Row],[prev_refill_days]]+TableRefills3[[#This Row],[quantity_days]])</f>
        <v>45850</v>
      </c>
      <c r="H3235">
        <f>IF(TableRefills3[[#This Row],[prev_refill_end]]="","",TableRefills3[[#This Row],[refill_date]]-TableRefills3[[#This Row],[prev_refill_end]])</f>
        <v>-2</v>
      </c>
      <c r="I3235">
        <f>IF(TableRefills3[[#This Row],[gap_days]]="",0,IF(TableRefills3[[#This Row],[gap_days]]&gt;30,1,0))</f>
        <v>0</v>
      </c>
      <c r="J3235">
        <f>_xlfn.MAXIFS(TableRefills3[discountinuation_flag], TableRefills3[patient_id], A3235)</f>
        <v>0</v>
      </c>
      <c r="K3235" s="1">
        <f>_xlfn.MINIFS(C:C,A:A,TableRefills3[[#This Row],[patient_id]])</f>
        <v>45763</v>
      </c>
      <c r="L3235" s="1">
        <f>TableRefills3[[#This Row],[refill_date]]+TableRefills3[[#This Row],[quantity_days]]</f>
        <v>45869</v>
      </c>
    </row>
    <row r="3236" spans="1:12" x14ac:dyDescent="0.25">
      <c r="A3236" t="s">
        <v>721</v>
      </c>
      <c r="B3236" t="s">
        <v>4998</v>
      </c>
      <c r="C3236" s="1">
        <v>45866</v>
      </c>
      <c r="D3236" s="9">
        <f t="shared" si="100"/>
        <v>6</v>
      </c>
      <c r="E3236">
        <v>21</v>
      </c>
      <c r="F3236" s="1">
        <f t="shared" si="101"/>
        <v>45848</v>
      </c>
      <c r="G3236" s="1">
        <f>IF(TableRefills3[[#This Row],[prev_refill_days]]="","",TableRefills3[[#This Row],[prev_refill_days]]+TableRefills3[[#This Row],[quantity_days]])</f>
        <v>45869</v>
      </c>
      <c r="H3236">
        <f>IF(TableRefills3[[#This Row],[prev_refill_end]]="","",TableRefills3[[#This Row],[refill_date]]-TableRefills3[[#This Row],[prev_refill_end]])</f>
        <v>-3</v>
      </c>
      <c r="I3236">
        <f>IF(TableRefills3[[#This Row],[gap_days]]="",0,IF(TableRefills3[[#This Row],[gap_days]]&gt;30,1,0))</f>
        <v>0</v>
      </c>
      <c r="J3236">
        <f>_xlfn.MAXIFS(TableRefills3[discountinuation_flag], TableRefills3[patient_id], A3236)</f>
        <v>0</v>
      </c>
      <c r="K3236" s="1">
        <f>_xlfn.MINIFS(C:C,A:A,TableRefills3[[#This Row],[patient_id]])</f>
        <v>45763</v>
      </c>
      <c r="L3236" s="1">
        <f>TableRefills3[[#This Row],[refill_date]]+TableRefills3[[#This Row],[quantity_days]]</f>
        <v>45887</v>
      </c>
    </row>
    <row r="3237" spans="1:12" x14ac:dyDescent="0.25">
      <c r="A3237" t="s">
        <v>722</v>
      </c>
      <c r="B3237" t="s">
        <v>5005</v>
      </c>
      <c r="C3237" s="1">
        <v>45769</v>
      </c>
      <c r="D3237" s="9">
        <f t="shared" si="100"/>
        <v>1</v>
      </c>
      <c r="E3237">
        <v>21</v>
      </c>
      <c r="F3237" s="1" t="str">
        <f t="shared" si="101"/>
        <v/>
      </c>
      <c r="G3237" s="1" t="str">
        <f>IF(TableRefills3[[#This Row],[prev_refill_days]]="","",TableRefills3[[#This Row],[prev_refill_days]]+TableRefills3[[#This Row],[quantity_days]])</f>
        <v/>
      </c>
      <c r="H3237" t="str">
        <f>IF(TableRefills3[[#This Row],[prev_refill_end]]="","",TableRefills3[[#This Row],[refill_date]]-TableRefills3[[#This Row],[prev_refill_end]])</f>
        <v/>
      </c>
      <c r="I3237">
        <f>IF(TableRefills3[[#This Row],[gap_days]]="",0,IF(TableRefills3[[#This Row],[gap_days]]&gt;30,1,0))</f>
        <v>0</v>
      </c>
      <c r="J3237">
        <f>_xlfn.MAXIFS(TableRefills3[discountinuation_flag], TableRefills3[patient_id], A3237)</f>
        <v>0</v>
      </c>
      <c r="K3237" s="1">
        <f>_xlfn.MINIFS(C:C,A:A,TableRefills3[[#This Row],[patient_id]])</f>
        <v>45769</v>
      </c>
      <c r="L3237" s="1">
        <f>TableRefills3[[#This Row],[refill_date]]+TableRefills3[[#This Row],[quantity_days]]</f>
        <v>45790</v>
      </c>
    </row>
    <row r="3238" spans="1:12" x14ac:dyDescent="0.25">
      <c r="A3238" t="s">
        <v>722</v>
      </c>
      <c r="B3238" t="s">
        <v>5005</v>
      </c>
      <c r="C3238" s="1">
        <v>45792</v>
      </c>
      <c r="D3238" s="9">
        <f t="shared" si="100"/>
        <v>2</v>
      </c>
      <c r="E3238">
        <v>21</v>
      </c>
      <c r="F3238" s="1">
        <f t="shared" si="101"/>
        <v>45769</v>
      </c>
      <c r="G3238" s="1">
        <f>IF(TableRefills3[[#This Row],[prev_refill_days]]="","",TableRefills3[[#This Row],[prev_refill_days]]+TableRefills3[[#This Row],[quantity_days]])</f>
        <v>45790</v>
      </c>
      <c r="H3238">
        <f>IF(TableRefills3[[#This Row],[prev_refill_end]]="","",TableRefills3[[#This Row],[refill_date]]-TableRefills3[[#This Row],[prev_refill_end]])</f>
        <v>2</v>
      </c>
      <c r="I3238">
        <f>IF(TableRefills3[[#This Row],[gap_days]]="",0,IF(TableRefills3[[#This Row],[gap_days]]&gt;30,1,0))</f>
        <v>0</v>
      </c>
      <c r="J3238">
        <f>_xlfn.MAXIFS(TableRefills3[discountinuation_flag], TableRefills3[patient_id], A3238)</f>
        <v>0</v>
      </c>
      <c r="K3238" s="1">
        <f>_xlfn.MINIFS(C:C,A:A,TableRefills3[[#This Row],[patient_id]])</f>
        <v>45769</v>
      </c>
      <c r="L3238" s="1">
        <f>TableRefills3[[#This Row],[refill_date]]+TableRefills3[[#This Row],[quantity_days]]</f>
        <v>45813</v>
      </c>
    </row>
    <row r="3239" spans="1:12" x14ac:dyDescent="0.25">
      <c r="A3239" t="s">
        <v>722</v>
      </c>
      <c r="B3239" t="s">
        <v>5005</v>
      </c>
      <c r="C3239" s="1">
        <v>45813</v>
      </c>
      <c r="D3239" s="9">
        <f t="shared" si="100"/>
        <v>3</v>
      </c>
      <c r="E3239">
        <v>21</v>
      </c>
      <c r="F3239" s="1">
        <f t="shared" si="101"/>
        <v>45792</v>
      </c>
      <c r="G3239" s="1">
        <f>IF(TableRefills3[[#This Row],[prev_refill_days]]="","",TableRefills3[[#This Row],[prev_refill_days]]+TableRefills3[[#This Row],[quantity_days]])</f>
        <v>45813</v>
      </c>
      <c r="H3239">
        <f>IF(TableRefills3[[#This Row],[prev_refill_end]]="","",TableRefills3[[#This Row],[refill_date]]-TableRefills3[[#This Row],[prev_refill_end]])</f>
        <v>0</v>
      </c>
      <c r="I3239">
        <f>IF(TableRefills3[[#This Row],[gap_days]]="",0,IF(TableRefills3[[#This Row],[gap_days]]&gt;30,1,0))</f>
        <v>0</v>
      </c>
      <c r="J3239">
        <f>_xlfn.MAXIFS(TableRefills3[discountinuation_flag], TableRefills3[patient_id], A3239)</f>
        <v>0</v>
      </c>
      <c r="K3239" s="1">
        <f>_xlfn.MINIFS(C:C,A:A,TableRefills3[[#This Row],[patient_id]])</f>
        <v>45769</v>
      </c>
      <c r="L3239" s="1">
        <f>TableRefills3[[#This Row],[refill_date]]+TableRefills3[[#This Row],[quantity_days]]</f>
        <v>45834</v>
      </c>
    </row>
    <row r="3240" spans="1:12" x14ac:dyDescent="0.25">
      <c r="A3240" t="s">
        <v>722</v>
      </c>
      <c r="B3240" t="s">
        <v>5005</v>
      </c>
      <c r="C3240" s="1">
        <v>45836</v>
      </c>
      <c r="D3240" s="9">
        <f t="shared" si="100"/>
        <v>4</v>
      </c>
      <c r="E3240">
        <v>21</v>
      </c>
      <c r="F3240" s="1">
        <f t="shared" si="101"/>
        <v>45813</v>
      </c>
      <c r="G3240" s="1">
        <f>IF(TableRefills3[[#This Row],[prev_refill_days]]="","",TableRefills3[[#This Row],[prev_refill_days]]+TableRefills3[[#This Row],[quantity_days]])</f>
        <v>45834</v>
      </c>
      <c r="H3240">
        <f>IF(TableRefills3[[#This Row],[prev_refill_end]]="","",TableRefills3[[#This Row],[refill_date]]-TableRefills3[[#This Row],[prev_refill_end]])</f>
        <v>2</v>
      </c>
      <c r="I3240">
        <f>IF(TableRefills3[[#This Row],[gap_days]]="",0,IF(TableRefills3[[#This Row],[gap_days]]&gt;30,1,0))</f>
        <v>0</v>
      </c>
      <c r="J3240">
        <f>_xlfn.MAXIFS(TableRefills3[discountinuation_flag], TableRefills3[patient_id], A3240)</f>
        <v>0</v>
      </c>
      <c r="K3240" s="1">
        <f>_xlfn.MINIFS(C:C,A:A,TableRefills3[[#This Row],[patient_id]])</f>
        <v>45769</v>
      </c>
      <c r="L3240" s="1">
        <f>TableRefills3[[#This Row],[refill_date]]+TableRefills3[[#This Row],[quantity_days]]</f>
        <v>45857</v>
      </c>
    </row>
    <row r="3241" spans="1:12" x14ac:dyDescent="0.25">
      <c r="A3241" t="s">
        <v>722</v>
      </c>
      <c r="B3241" t="s">
        <v>5005</v>
      </c>
      <c r="C3241" s="1">
        <v>45856</v>
      </c>
      <c r="D3241" s="9">
        <f t="shared" si="100"/>
        <v>5</v>
      </c>
      <c r="E3241">
        <v>21</v>
      </c>
      <c r="F3241" s="1">
        <f t="shared" si="101"/>
        <v>45836</v>
      </c>
      <c r="G3241" s="1">
        <f>IF(TableRefills3[[#This Row],[prev_refill_days]]="","",TableRefills3[[#This Row],[prev_refill_days]]+TableRefills3[[#This Row],[quantity_days]])</f>
        <v>45857</v>
      </c>
      <c r="H3241">
        <f>IF(TableRefills3[[#This Row],[prev_refill_end]]="","",TableRefills3[[#This Row],[refill_date]]-TableRefills3[[#This Row],[prev_refill_end]])</f>
        <v>-1</v>
      </c>
      <c r="I3241">
        <f>IF(TableRefills3[[#This Row],[gap_days]]="",0,IF(TableRefills3[[#This Row],[gap_days]]&gt;30,1,0))</f>
        <v>0</v>
      </c>
      <c r="J3241">
        <f>_xlfn.MAXIFS(TableRefills3[discountinuation_flag], TableRefills3[patient_id], A3241)</f>
        <v>0</v>
      </c>
      <c r="K3241" s="1">
        <f>_xlfn.MINIFS(C:C,A:A,TableRefills3[[#This Row],[patient_id]])</f>
        <v>45769</v>
      </c>
      <c r="L3241" s="1">
        <f>TableRefills3[[#This Row],[refill_date]]+TableRefills3[[#This Row],[quantity_days]]</f>
        <v>45877</v>
      </c>
    </row>
    <row r="3242" spans="1:12" x14ac:dyDescent="0.25">
      <c r="A3242" t="s">
        <v>723</v>
      </c>
      <c r="B3242" t="s">
        <v>5011</v>
      </c>
      <c r="C3242" s="1">
        <v>45721</v>
      </c>
      <c r="D3242" s="9">
        <f t="shared" si="100"/>
        <v>1</v>
      </c>
      <c r="E3242">
        <v>28</v>
      </c>
      <c r="F3242" s="1" t="str">
        <f t="shared" si="101"/>
        <v/>
      </c>
      <c r="G3242" s="1" t="str">
        <f>IF(TableRefills3[[#This Row],[prev_refill_days]]="","",TableRefills3[[#This Row],[prev_refill_days]]+TableRefills3[[#This Row],[quantity_days]])</f>
        <v/>
      </c>
      <c r="H3242" t="str">
        <f>IF(TableRefills3[[#This Row],[prev_refill_end]]="","",TableRefills3[[#This Row],[refill_date]]-TableRefills3[[#This Row],[prev_refill_end]])</f>
        <v/>
      </c>
      <c r="I3242">
        <f>IF(TableRefills3[[#This Row],[gap_days]]="",0,IF(TableRefills3[[#This Row],[gap_days]]&gt;30,1,0))</f>
        <v>0</v>
      </c>
      <c r="J3242">
        <f>_xlfn.MAXIFS(TableRefills3[discountinuation_flag], TableRefills3[patient_id], A3242)</f>
        <v>0</v>
      </c>
      <c r="K3242" s="1">
        <f>_xlfn.MINIFS(C:C,A:A,TableRefills3[[#This Row],[patient_id]])</f>
        <v>45721</v>
      </c>
      <c r="L3242" s="1">
        <f>TableRefills3[[#This Row],[refill_date]]+TableRefills3[[#This Row],[quantity_days]]</f>
        <v>45749</v>
      </c>
    </row>
    <row r="3243" spans="1:12" x14ac:dyDescent="0.25">
      <c r="A3243" t="s">
        <v>723</v>
      </c>
      <c r="B3243" t="s">
        <v>5011</v>
      </c>
      <c r="C3243" s="1">
        <v>45749</v>
      </c>
      <c r="D3243" s="9">
        <f t="shared" si="100"/>
        <v>2</v>
      </c>
      <c r="E3243">
        <v>28</v>
      </c>
      <c r="F3243" s="1">
        <f t="shared" si="101"/>
        <v>45721</v>
      </c>
      <c r="G3243" s="1">
        <f>IF(TableRefills3[[#This Row],[prev_refill_days]]="","",TableRefills3[[#This Row],[prev_refill_days]]+TableRefills3[[#This Row],[quantity_days]])</f>
        <v>45749</v>
      </c>
      <c r="H3243">
        <f>IF(TableRefills3[[#This Row],[prev_refill_end]]="","",TableRefills3[[#This Row],[refill_date]]-TableRefills3[[#This Row],[prev_refill_end]])</f>
        <v>0</v>
      </c>
      <c r="I3243">
        <f>IF(TableRefills3[[#This Row],[gap_days]]="",0,IF(TableRefills3[[#This Row],[gap_days]]&gt;30,1,0))</f>
        <v>0</v>
      </c>
      <c r="J3243">
        <f>_xlfn.MAXIFS(TableRefills3[discountinuation_flag], TableRefills3[patient_id], A3243)</f>
        <v>0</v>
      </c>
      <c r="K3243" s="1">
        <f>_xlfn.MINIFS(C:C,A:A,TableRefills3[[#This Row],[patient_id]])</f>
        <v>45721</v>
      </c>
      <c r="L3243" s="1">
        <f>TableRefills3[[#This Row],[refill_date]]+TableRefills3[[#This Row],[quantity_days]]</f>
        <v>45777</v>
      </c>
    </row>
    <row r="3244" spans="1:12" x14ac:dyDescent="0.25">
      <c r="A3244" t="s">
        <v>723</v>
      </c>
      <c r="B3244" t="s">
        <v>5011</v>
      </c>
      <c r="C3244" s="1">
        <v>45778</v>
      </c>
      <c r="D3244" s="9">
        <f t="shared" si="100"/>
        <v>3</v>
      </c>
      <c r="E3244">
        <v>28</v>
      </c>
      <c r="F3244" s="1">
        <f t="shared" si="101"/>
        <v>45749</v>
      </c>
      <c r="G3244" s="1">
        <f>IF(TableRefills3[[#This Row],[prev_refill_days]]="","",TableRefills3[[#This Row],[prev_refill_days]]+TableRefills3[[#This Row],[quantity_days]])</f>
        <v>45777</v>
      </c>
      <c r="H3244">
        <f>IF(TableRefills3[[#This Row],[prev_refill_end]]="","",TableRefills3[[#This Row],[refill_date]]-TableRefills3[[#This Row],[prev_refill_end]])</f>
        <v>1</v>
      </c>
      <c r="I3244">
        <f>IF(TableRefills3[[#This Row],[gap_days]]="",0,IF(TableRefills3[[#This Row],[gap_days]]&gt;30,1,0))</f>
        <v>0</v>
      </c>
      <c r="J3244">
        <f>_xlfn.MAXIFS(TableRefills3[discountinuation_flag], TableRefills3[patient_id], A3244)</f>
        <v>0</v>
      </c>
      <c r="K3244" s="1">
        <f>_xlfn.MINIFS(C:C,A:A,TableRefills3[[#This Row],[patient_id]])</f>
        <v>45721</v>
      </c>
      <c r="L3244" s="1">
        <f>TableRefills3[[#This Row],[refill_date]]+TableRefills3[[#This Row],[quantity_days]]</f>
        <v>45806</v>
      </c>
    </row>
    <row r="3245" spans="1:12" x14ac:dyDescent="0.25">
      <c r="A3245" t="s">
        <v>724</v>
      </c>
      <c r="B3245" t="s">
        <v>5015</v>
      </c>
      <c r="C3245" s="1">
        <v>45823</v>
      </c>
      <c r="D3245" s="9">
        <f t="shared" si="100"/>
        <v>1</v>
      </c>
      <c r="E3245">
        <v>21</v>
      </c>
      <c r="F3245" s="1" t="str">
        <f t="shared" si="101"/>
        <v/>
      </c>
      <c r="G3245" s="1" t="str">
        <f>IF(TableRefills3[[#This Row],[prev_refill_days]]="","",TableRefills3[[#This Row],[prev_refill_days]]+TableRefills3[[#This Row],[quantity_days]])</f>
        <v/>
      </c>
      <c r="H3245" t="str">
        <f>IF(TableRefills3[[#This Row],[prev_refill_end]]="","",TableRefills3[[#This Row],[refill_date]]-TableRefills3[[#This Row],[prev_refill_end]])</f>
        <v/>
      </c>
      <c r="I3245">
        <f>IF(TableRefills3[[#This Row],[gap_days]]="",0,IF(TableRefills3[[#This Row],[gap_days]]&gt;30,1,0))</f>
        <v>0</v>
      </c>
      <c r="J3245">
        <f>_xlfn.MAXIFS(TableRefills3[discountinuation_flag], TableRefills3[patient_id], A3245)</f>
        <v>0</v>
      </c>
      <c r="K3245" s="1">
        <f>_xlfn.MINIFS(C:C,A:A,TableRefills3[[#This Row],[patient_id]])</f>
        <v>45823</v>
      </c>
      <c r="L3245" s="1">
        <f>TableRefills3[[#This Row],[refill_date]]+TableRefills3[[#This Row],[quantity_days]]</f>
        <v>45844</v>
      </c>
    </row>
    <row r="3246" spans="1:12" x14ac:dyDescent="0.25">
      <c r="A3246" t="s">
        <v>724</v>
      </c>
      <c r="B3246" t="s">
        <v>5015</v>
      </c>
      <c r="C3246" s="1">
        <v>45846</v>
      </c>
      <c r="D3246" s="9">
        <f t="shared" si="100"/>
        <v>2</v>
      </c>
      <c r="E3246">
        <v>21</v>
      </c>
      <c r="F3246" s="1">
        <f t="shared" si="101"/>
        <v>45823</v>
      </c>
      <c r="G3246" s="1">
        <f>IF(TableRefills3[[#This Row],[prev_refill_days]]="","",TableRefills3[[#This Row],[prev_refill_days]]+TableRefills3[[#This Row],[quantity_days]])</f>
        <v>45844</v>
      </c>
      <c r="H3246">
        <f>IF(TableRefills3[[#This Row],[prev_refill_end]]="","",TableRefills3[[#This Row],[refill_date]]-TableRefills3[[#This Row],[prev_refill_end]])</f>
        <v>2</v>
      </c>
      <c r="I3246">
        <f>IF(TableRefills3[[#This Row],[gap_days]]="",0,IF(TableRefills3[[#This Row],[gap_days]]&gt;30,1,0))</f>
        <v>0</v>
      </c>
      <c r="J3246">
        <f>_xlfn.MAXIFS(TableRefills3[discountinuation_flag], TableRefills3[patient_id], A3246)</f>
        <v>0</v>
      </c>
      <c r="K3246" s="1">
        <f>_xlfn.MINIFS(C:C,A:A,TableRefills3[[#This Row],[patient_id]])</f>
        <v>45823</v>
      </c>
      <c r="L3246" s="1">
        <f>TableRefills3[[#This Row],[refill_date]]+TableRefills3[[#This Row],[quantity_days]]</f>
        <v>45867</v>
      </c>
    </row>
    <row r="3247" spans="1:12" x14ac:dyDescent="0.25">
      <c r="A3247" t="s">
        <v>724</v>
      </c>
      <c r="B3247" t="s">
        <v>5015</v>
      </c>
      <c r="C3247" s="1">
        <v>45865</v>
      </c>
      <c r="D3247" s="9">
        <f t="shared" si="100"/>
        <v>3</v>
      </c>
      <c r="E3247">
        <v>21</v>
      </c>
      <c r="F3247" s="1">
        <f t="shared" si="101"/>
        <v>45846</v>
      </c>
      <c r="G3247" s="1">
        <f>IF(TableRefills3[[#This Row],[prev_refill_days]]="","",TableRefills3[[#This Row],[prev_refill_days]]+TableRefills3[[#This Row],[quantity_days]])</f>
        <v>45867</v>
      </c>
      <c r="H3247">
        <f>IF(TableRefills3[[#This Row],[prev_refill_end]]="","",TableRefills3[[#This Row],[refill_date]]-TableRefills3[[#This Row],[prev_refill_end]])</f>
        <v>-2</v>
      </c>
      <c r="I3247">
        <f>IF(TableRefills3[[#This Row],[gap_days]]="",0,IF(TableRefills3[[#This Row],[gap_days]]&gt;30,1,0))</f>
        <v>0</v>
      </c>
      <c r="J3247">
        <f>_xlfn.MAXIFS(TableRefills3[discountinuation_flag], TableRefills3[patient_id], A3247)</f>
        <v>0</v>
      </c>
      <c r="K3247" s="1">
        <f>_xlfn.MINIFS(C:C,A:A,TableRefills3[[#This Row],[patient_id]])</f>
        <v>45823</v>
      </c>
      <c r="L3247" s="1">
        <f>TableRefills3[[#This Row],[refill_date]]+TableRefills3[[#This Row],[quantity_days]]</f>
        <v>45886</v>
      </c>
    </row>
    <row r="3248" spans="1:12" x14ac:dyDescent="0.25">
      <c r="A3248" t="s">
        <v>725</v>
      </c>
      <c r="B3248" t="s">
        <v>5019</v>
      </c>
      <c r="C3248" s="1">
        <v>45754</v>
      </c>
      <c r="D3248" s="9">
        <f t="shared" si="100"/>
        <v>1</v>
      </c>
      <c r="E3248">
        <v>30</v>
      </c>
      <c r="F3248" s="1" t="str">
        <f t="shared" si="101"/>
        <v/>
      </c>
      <c r="G3248" s="1" t="str">
        <f>IF(TableRefills3[[#This Row],[prev_refill_days]]="","",TableRefills3[[#This Row],[prev_refill_days]]+TableRefills3[[#This Row],[quantity_days]])</f>
        <v/>
      </c>
      <c r="H3248" t="str">
        <f>IF(TableRefills3[[#This Row],[prev_refill_end]]="","",TableRefills3[[#This Row],[refill_date]]-TableRefills3[[#This Row],[prev_refill_end]])</f>
        <v/>
      </c>
      <c r="I3248">
        <f>IF(TableRefills3[[#This Row],[gap_days]]="",0,IF(TableRefills3[[#This Row],[gap_days]]&gt;30,1,0))</f>
        <v>0</v>
      </c>
      <c r="J3248">
        <f>_xlfn.MAXIFS(TableRefills3[discountinuation_flag], TableRefills3[patient_id], A3248)</f>
        <v>0</v>
      </c>
      <c r="K3248" s="1">
        <f>_xlfn.MINIFS(C:C,A:A,TableRefills3[[#This Row],[patient_id]])</f>
        <v>45754</v>
      </c>
      <c r="L3248" s="1">
        <f>TableRefills3[[#This Row],[refill_date]]+TableRefills3[[#This Row],[quantity_days]]</f>
        <v>45784</v>
      </c>
    </row>
    <row r="3249" spans="1:12" x14ac:dyDescent="0.25">
      <c r="A3249" t="s">
        <v>725</v>
      </c>
      <c r="B3249" t="s">
        <v>5019</v>
      </c>
      <c r="C3249" s="1">
        <v>45787</v>
      </c>
      <c r="D3249" s="9">
        <f t="shared" si="100"/>
        <v>2</v>
      </c>
      <c r="E3249">
        <v>30</v>
      </c>
      <c r="F3249" s="1">
        <f t="shared" si="101"/>
        <v>45754</v>
      </c>
      <c r="G3249" s="1">
        <f>IF(TableRefills3[[#This Row],[prev_refill_days]]="","",TableRefills3[[#This Row],[prev_refill_days]]+TableRefills3[[#This Row],[quantity_days]])</f>
        <v>45784</v>
      </c>
      <c r="H3249">
        <f>IF(TableRefills3[[#This Row],[prev_refill_end]]="","",TableRefills3[[#This Row],[refill_date]]-TableRefills3[[#This Row],[prev_refill_end]])</f>
        <v>3</v>
      </c>
      <c r="I3249">
        <f>IF(TableRefills3[[#This Row],[gap_days]]="",0,IF(TableRefills3[[#This Row],[gap_days]]&gt;30,1,0))</f>
        <v>0</v>
      </c>
      <c r="J3249">
        <f>_xlfn.MAXIFS(TableRefills3[discountinuation_flag], TableRefills3[patient_id], A3249)</f>
        <v>0</v>
      </c>
      <c r="K3249" s="1">
        <f>_xlfn.MINIFS(C:C,A:A,TableRefills3[[#This Row],[patient_id]])</f>
        <v>45754</v>
      </c>
      <c r="L3249" s="1">
        <f>TableRefills3[[#This Row],[refill_date]]+TableRefills3[[#This Row],[quantity_days]]</f>
        <v>45817</v>
      </c>
    </row>
    <row r="3250" spans="1:12" x14ac:dyDescent="0.25">
      <c r="A3250" t="s">
        <v>725</v>
      </c>
      <c r="B3250" t="s">
        <v>5019</v>
      </c>
      <c r="C3250" s="1">
        <v>45815</v>
      </c>
      <c r="D3250" s="9">
        <f t="shared" si="100"/>
        <v>3</v>
      </c>
      <c r="E3250">
        <v>30</v>
      </c>
      <c r="F3250" s="1">
        <f t="shared" si="101"/>
        <v>45787</v>
      </c>
      <c r="G3250" s="1">
        <f>IF(TableRefills3[[#This Row],[prev_refill_days]]="","",TableRefills3[[#This Row],[prev_refill_days]]+TableRefills3[[#This Row],[quantity_days]])</f>
        <v>45817</v>
      </c>
      <c r="H3250">
        <f>IF(TableRefills3[[#This Row],[prev_refill_end]]="","",TableRefills3[[#This Row],[refill_date]]-TableRefills3[[#This Row],[prev_refill_end]])</f>
        <v>-2</v>
      </c>
      <c r="I3250">
        <f>IF(TableRefills3[[#This Row],[gap_days]]="",0,IF(TableRefills3[[#This Row],[gap_days]]&gt;30,1,0))</f>
        <v>0</v>
      </c>
      <c r="J3250">
        <f>_xlfn.MAXIFS(TableRefills3[discountinuation_flag], TableRefills3[patient_id], A3250)</f>
        <v>0</v>
      </c>
      <c r="K3250" s="1">
        <f>_xlfn.MINIFS(C:C,A:A,TableRefills3[[#This Row],[patient_id]])</f>
        <v>45754</v>
      </c>
      <c r="L3250" s="1">
        <f>TableRefills3[[#This Row],[refill_date]]+TableRefills3[[#This Row],[quantity_days]]</f>
        <v>45845</v>
      </c>
    </row>
    <row r="3251" spans="1:12" x14ac:dyDescent="0.25">
      <c r="A3251" t="s">
        <v>726</v>
      </c>
      <c r="B3251" t="s">
        <v>5023</v>
      </c>
      <c r="C3251" s="1">
        <v>45725</v>
      </c>
      <c r="D3251" s="9">
        <f t="shared" si="100"/>
        <v>1</v>
      </c>
      <c r="E3251">
        <v>21</v>
      </c>
      <c r="F3251" s="1" t="str">
        <f t="shared" si="101"/>
        <v/>
      </c>
      <c r="G3251" s="1" t="str">
        <f>IF(TableRefills3[[#This Row],[prev_refill_days]]="","",TableRefills3[[#This Row],[prev_refill_days]]+TableRefills3[[#This Row],[quantity_days]])</f>
        <v/>
      </c>
      <c r="H3251" t="str">
        <f>IF(TableRefills3[[#This Row],[prev_refill_end]]="","",TableRefills3[[#This Row],[refill_date]]-TableRefills3[[#This Row],[prev_refill_end]])</f>
        <v/>
      </c>
      <c r="I3251">
        <f>IF(TableRefills3[[#This Row],[gap_days]]="",0,IF(TableRefills3[[#This Row],[gap_days]]&gt;30,1,0))</f>
        <v>0</v>
      </c>
      <c r="J3251">
        <f>_xlfn.MAXIFS(TableRefills3[discountinuation_flag], TableRefills3[patient_id], A3251)</f>
        <v>0</v>
      </c>
      <c r="K3251" s="1">
        <f>_xlfn.MINIFS(C:C,A:A,TableRefills3[[#This Row],[patient_id]])</f>
        <v>45725</v>
      </c>
      <c r="L3251" s="1">
        <f>TableRefills3[[#This Row],[refill_date]]+TableRefills3[[#This Row],[quantity_days]]</f>
        <v>45746</v>
      </c>
    </row>
    <row r="3252" spans="1:12" x14ac:dyDescent="0.25">
      <c r="A3252" t="s">
        <v>726</v>
      </c>
      <c r="B3252" t="s">
        <v>5023</v>
      </c>
      <c r="C3252" s="1">
        <v>45749</v>
      </c>
      <c r="D3252" s="9">
        <f t="shared" si="100"/>
        <v>2</v>
      </c>
      <c r="E3252">
        <v>21</v>
      </c>
      <c r="F3252" s="1">
        <f t="shared" si="101"/>
        <v>45725</v>
      </c>
      <c r="G3252" s="1">
        <f>IF(TableRefills3[[#This Row],[prev_refill_days]]="","",TableRefills3[[#This Row],[prev_refill_days]]+TableRefills3[[#This Row],[quantity_days]])</f>
        <v>45746</v>
      </c>
      <c r="H3252">
        <f>IF(TableRefills3[[#This Row],[prev_refill_end]]="","",TableRefills3[[#This Row],[refill_date]]-TableRefills3[[#This Row],[prev_refill_end]])</f>
        <v>3</v>
      </c>
      <c r="I3252">
        <f>IF(TableRefills3[[#This Row],[gap_days]]="",0,IF(TableRefills3[[#This Row],[gap_days]]&gt;30,1,0))</f>
        <v>0</v>
      </c>
      <c r="J3252">
        <f>_xlfn.MAXIFS(TableRefills3[discountinuation_flag], TableRefills3[patient_id], A3252)</f>
        <v>0</v>
      </c>
      <c r="K3252" s="1">
        <f>_xlfn.MINIFS(C:C,A:A,TableRefills3[[#This Row],[patient_id]])</f>
        <v>45725</v>
      </c>
      <c r="L3252" s="1">
        <f>TableRefills3[[#This Row],[refill_date]]+TableRefills3[[#This Row],[quantity_days]]</f>
        <v>45770</v>
      </c>
    </row>
    <row r="3253" spans="1:12" x14ac:dyDescent="0.25">
      <c r="A3253" t="s">
        <v>726</v>
      </c>
      <c r="B3253" t="s">
        <v>5023</v>
      </c>
      <c r="C3253" s="1">
        <v>45772</v>
      </c>
      <c r="D3253" s="9">
        <f t="shared" si="100"/>
        <v>3</v>
      </c>
      <c r="E3253">
        <v>21</v>
      </c>
      <c r="F3253" s="1">
        <f t="shared" si="101"/>
        <v>45749</v>
      </c>
      <c r="G3253" s="1">
        <f>IF(TableRefills3[[#This Row],[prev_refill_days]]="","",TableRefills3[[#This Row],[prev_refill_days]]+TableRefills3[[#This Row],[quantity_days]])</f>
        <v>45770</v>
      </c>
      <c r="H3253">
        <f>IF(TableRefills3[[#This Row],[prev_refill_end]]="","",TableRefills3[[#This Row],[refill_date]]-TableRefills3[[#This Row],[prev_refill_end]])</f>
        <v>2</v>
      </c>
      <c r="I3253">
        <f>IF(TableRefills3[[#This Row],[gap_days]]="",0,IF(TableRefills3[[#This Row],[gap_days]]&gt;30,1,0))</f>
        <v>0</v>
      </c>
      <c r="J3253">
        <f>_xlfn.MAXIFS(TableRefills3[discountinuation_flag], TableRefills3[patient_id], A3253)</f>
        <v>0</v>
      </c>
      <c r="K3253" s="1">
        <f>_xlfn.MINIFS(C:C,A:A,TableRefills3[[#This Row],[patient_id]])</f>
        <v>45725</v>
      </c>
      <c r="L3253" s="1">
        <f>TableRefills3[[#This Row],[refill_date]]+TableRefills3[[#This Row],[quantity_days]]</f>
        <v>45793</v>
      </c>
    </row>
    <row r="3254" spans="1:12" x14ac:dyDescent="0.25">
      <c r="A3254" t="s">
        <v>726</v>
      </c>
      <c r="B3254" t="s">
        <v>5023</v>
      </c>
      <c r="C3254" s="1">
        <v>45792</v>
      </c>
      <c r="D3254" s="9">
        <f t="shared" si="100"/>
        <v>4</v>
      </c>
      <c r="E3254">
        <v>21</v>
      </c>
      <c r="F3254" s="1">
        <f t="shared" si="101"/>
        <v>45772</v>
      </c>
      <c r="G3254" s="1">
        <f>IF(TableRefills3[[#This Row],[prev_refill_days]]="","",TableRefills3[[#This Row],[prev_refill_days]]+TableRefills3[[#This Row],[quantity_days]])</f>
        <v>45793</v>
      </c>
      <c r="H3254">
        <f>IF(TableRefills3[[#This Row],[prev_refill_end]]="","",TableRefills3[[#This Row],[refill_date]]-TableRefills3[[#This Row],[prev_refill_end]])</f>
        <v>-1</v>
      </c>
      <c r="I3254">
        <f>IF(TableRefills3[[#This Row],[gap_days]]="",0,IF(TableRefills3[[#This Row],[gap_days]]&gt;30,1,0))</f>
        <v>0</v>
      </c>
      <c r="J3254">
        <f>_xlfn.MAXIFS(TableRefills3[discountinuation_flag], TableRefills3[patient_id], A3254)</f>
        <v>0</v>
      </c>
      <c r="K3254" s="1">
        <f>_xlfn.MINIFS(C:C,A:A,TableRefills3[[#This Row],[patient_id]])</f>
        <v>45725</v>
      </c>
      <c r="L3254" s="1">
        <f>TableRefills3[[#This Row],[refill_date]]+TableRefills3[[#This Row],[quantity_days]]</f>
        <v>45813</v>
      </c>
    </row>
    <row r="3255" spans="1:12" x14ac:dyDescent="0.25">
      <c r="A3255" t="s">
        <v>727</v>
      </c>
      <c r="B3255" t="s">
        <v>5028</v>
      </c>
      <c r="C3255" s="1">
        <v>45766</v>
      </c>
      <c r="D3255" s="9">
        <f t="shared" si="100"/>
        <v>1</v>
      </c>
      <c r="E3255">
        <v>30</v>
      </c>
      <c r="F3255" s="1" t="str">
        <f t="shared" si="101"/>
        <v/>
      </c>
      <c r="G3255" s="1" t="str">
        <f>IF(TableRefills3[[#This Row],[prev_refill_days]]="","",TableRefills3[[#This Row],[prev_refill_days]]+TableRefills3[[#This Row],[quantity_days]])</f>
        <v/>
      </c>
      <c r="H3255" t="str">
        <f>IF(TableRefills3[[#This Row],[prev_refill_end]]="","",TableRefills3[[#This Row],[refill_date]]-TableRefills3[[#This Row],[prev_refill_end]])</f>
        <v/>
      </c>
      <c r="I3255">
        <f>IF(TableRefills3[[#This Row],[gap_days]]="",0,IF(TableRefills3[[#This Row],[gap_days]]&gt;30,1,0))</f>
        <v>0</v>
      </c>
      <c r="J3255">
        <f>_xlfn.MAXIFS(TableRefills3[discountinuation_flag], TableRefills3[patient_id], A3255)</f>
        <v>0</v>
      </c>
      <c r="K3255" s="1">
        <f>_xlfn.MINIFS(C:C,A:A,TableRefills3[[#This Row],[patient_id]])</f>
        <v>45766</v>
      </c>
      <c r="L3255" s="1">
        <f>TableRefills3[[#This Row],[refill_date]]+TableRefills3[[#This Row],[quantity_days]]</f>
        <v>45796</v>
      </c>
    </row>
    <row r="3256" spans="1:12" x14ac:dyDescent="0.25">
      <c r="A3256" t="s">
        <v>727</v>
      </c>
      <c r="B3256" t="s">
        <v>5028</v>
      </c>
      <c r="C3256" s="1">
        <v>45795</v>
      </c>
      <c r="D3256" s="9">
        <f t="shared" si="100"/>
        <v>2</v>
      </c>
      <c r="E3256">
        <v>30</v>
      </c>
      <c r="F3256" s="1">
        <f t="shared" si="101"/>
        <v>45766</v>
      </c>
      <c r="G3256" s="1">
        <f>IF(TableRefills3[[#This Row],[prev_refill_days]]="","",TableRefills3[[#This Row],[prev_refill_days]]+TableRefills3[[#This Row],[quantity_days]])</f>
        <v>45796</v>
      </c>
      <c r="H3256">
        <f>IF(TableRefills3[[#This Row],[prev_refill_end]]="","",TableRefills3[[#This Row],[refill_date]]-TableRefills3[[#This Row],[prev_refill_end]])</f>
        <v>-1</v>
      </c>
      <c r="I3256">
        <f>IF(TableRefills3[[#This Row],[gap_days]]="",0,IF(TableRefills3[[#This Row],[gap_days]]&gt;30,1,0))</f>
        <v>0</v>
      </c>
      <c r="J3256">
        <f>_xlfn.MAXIFS(TableRefills3[discountinuation_flag], TableRefills3[patient_id], A3256)</f>
        <v>0</v>
      </c>
      <c r="K3256" s="1">
        <f>_xlfn.MINIFS(C:C,A:A,TableRefills3[[#This Row],[patient_id]])</f>
        <v>45766</v>
      </c>
      <c r="L3256" s="1">
        <f>TableRefills3[[#This Row],[refill_date]]+TableRefills3[[#This Row],[quantity_days]]</f>
        <v>45825</v>
      </c>
    </row>
    <row r="3257" spans="1:12" x14ac:dyDescent="0.25">
      <c r="A3257" t="s">
        <v>727</v>
      </c>
      <c r="B3257" t="s">
        <v>5028</v>
      </c>
      <c r="C3257" s="1">
        <v>45826</v>
      </c>
      <c r="D3257" s="9">
        <f t="shared" si="100"/>
        <v>3</v>
      </c>
      <c r="E3257">
        <v>30</v>
      </c>
      <c r="F3257" s="1">
        <f t="shared" si="101"/>
        <v>45795</v>
      </c>
      <c r="G3257" s="1">
        <f>IF(TableRefills3[[#This Row],[prev_refill_days]]="","",TableRefills3[[#This Row],[prev_refill_days]]+TableRefills3[[#This Row],[quantity_days]])</f>
        <v>45825</v>
      </c>
      <c r="H3257">
        <f>IF(TableRefills3[[#This Row],[prev_refill_end]]="","",TableRefills3[[#This Row],[refill_date]]-TableRefills3[[#This Row],[prev_refill_end]])</f>
        <v>1</v>
      </c>
      <c r="I3257">
        <f>IF(TableRefills3[[#This Row],[gap_days]]="",0,IF(TableRefills3[[#This Row],[gap_days]]&gt;30,1,0))</f>
        <v>0</v>
      </c>
      <c r="J3257">
        <f>_xlfn.MAXIFS(TableRefills3[discountinuation_flag], TableRefills3[patient_id], A3257)</f>
        <v>0</v>
      </c>
      <c r="K3257" s="1">
        <f>_xlfn.MINIFS(C:C,A:A,TableRefills3[[#This Row],[patient_id]])</f>
        <v>45766</v>
      </c>
      <c r="L3257" s="1">
        <f>TableRefills3[[#This Row],[refill_date]]+TableRefills3[[#This Row],[quantity_days]]</f>
        <v>45856</v>
      </c>
    </row>
    <row r="3258" spans="1:12" x14ac:dyDescent="0.25">
      <c r="A3258" t="s">
        <v>727</v>
      </c>
      <c r="B3258" t="s">
        <v>5028</v>
      </c>
      <c r="C3258" s="1">
        <v>45856</v>
      </c>
      <c r="D3258" s="9">
        <f t="shared" si="100"/>
        <v>4</v>
      </c>
      <c r="E3258">
        <v>30</v>
      </c>
      <c r="F3258" s="1">
        <f t="shared" si="101"/>
        <v>45826</v>
      </c>
      <c r="G3258" s="1">
        <f>IF(TableRefills3[[#This Row],[prev_refill_days]]="","",TableRefills3[[#This Row],[prev_refill_days]]+TableRefills3[[#This Row],[quantity_days]])</f>
        <v>45856</v>
      </c>
      <c r="H3258">
        <f>IF(TableRefills3[[#This Row],[prev_refill_end]]="","",TableRefills3[[#This Row],[refill_date]]-TableRefills3[[#This Row],[prev_refill_end]])</f>
        <v>0</v>
      </c>
      <c r="I3258">
        <f>IF(TableRefills3[[#This Row],[gap_days]]="",0,IF(TableRefills3[[#This Row],[gap_days]]&gt;30,1,0))</f>
        <v>0</v>
      </c>
      <c r="J3258">
        <f>_xlfn.MAXIFS(TableRefills3[discountinuation_flag], TableRefills3[patient_id], A3258)</f>
        <v>0</v>
      </c>
      <c r="K3258" s="1">
        <f>_xlfn.MINIFS(C:C,A:A,TableRefills3[[#This Row],[patient_id]])</f>
        <v>45766</v>
      </c>
      <c r="L3258" s="1">
        <f>TableRefills3[[#This Row],[refill_date]]+TableRefills3[[#This Row],[quantity_days]]</f>
        <v>45886</v>
      </c>
    </row>
    <row r="3259" spans="1:12" x14ac:dyDescent="0.25">
      <c r="A3259" t="s">
        <v>727</v>
      </c>
      <c r="B3259" t="s">
        <v>5028</v>
      </c>
      <c r="C3259" s="1">
        <v>45889</v>
      </c>
      <c r="D3259" s="9">
        <f t="shared" si="100"/>
        <v>5</v>
      </c>
      <c r="E3259">
        <v>30</v>
      </c>
      <c r="F3259" s="1">
        <f t="shared" si="101"/>
        <v>45856</v>
      </c>
      <c r="G3259" s="1">
        <f>IF(TableRefills3[[#This Row],[prev_refill_days]]="","",TableRefills3[[#This Row],[prev_refill_days]]+TableRefills3[[#This Row],[quantity_days]])</f>
        <v>45886</v>
      </c>
      <c r="H3259">
        <f>IF(TableRefills3[[#This Row],[prev_refill_end]]="","",TableRefills3[[#This Row],[refill_date]]-TableRefills3[[#This Row],[prev_refill_end]])</f>
        <v>3</v>
      </c>
      <c r="I3259">
        <f>IF(TableRefills3[[#This Row],[gap_days]]="",0,IF(TableRefills3[[#This Row],[gap_days]]&gt;30,1,0))</f>
        <v>0</v>
      </c>
      <c r="J3259">
        <f>_xlfn.MAXIFS(TableRefills3[discountinuation_flag], TableRefills3[patient_id], A3259)</f>
        <v>0</v>
      </c>
      <c r="K3259" s="1">
        <f>_xlfn.MINIFS(C:C,A:A,TableRefills3[[#This Row],[patient_id]])</f>
        <v>45766</v>
      </c>
      <c r="L3259" s="1">
        <f>TableRefills3[[#This Row],[refill_date]]+TableRefills3[[#This Row],[quantity_days]]</f>
        <v>45919</v>
      </c>
    </row>
    <row r="3260" spans="1:12" x14ac:dyDescent="0.25">
      <c r="A3260" t="s">
        <v>728</v>
      </c>
      <c r="B3260" t="s">
        <v>5034</v>
      </c>
      <c r="C3260" s="1">
        <v>45790</v>
      </c>
      <c r="D3260" s="9">
        <f t="shared" si="100"/>
        <v>1</v>
      </c>
      <c r="E3260">
        <v>21</v>
      </c>
      <c r="F3260" s="1" t="str">
        <f t="shared" si="101"/>
        <v/>
      </c>
      <c r="G3260" s="1" t="str">
        <f>IF(TableRefills3[[#This Row],[prev_refill_days]]="","",TableRefills3[[#This Row],[prev_refill_days]]+TableRefills3[[#This Row],[quantity_days]])</f>
        <v/>
      </c>
      <c r="H3260" t="str">
        <f>IF(TableRefills3[[#This Row],[prev_refill_end]]="","",TableRefills3[[#This Row],[refill_date]]-TableRefills3[[#This Row],[prev_refill_end]])</f>
        <v/>
      </c>
      <c r="I3260">
        <f>IF(TableRefills3[[#This Row],[gap_days]]="",0,IF(TableRefills3[[#This Row],[gap_days]]&gt;30,1,0))</f>
        <v>0</v>
      </c>
      <c r="J3260">
        <f>_xlfn.MAXIFS(TableRefills3[discountinuation_flag], TableRefills3[patient_id], A3260)</f>
        <v>0</v>
      </c>
      <c r="K3260" s="1">
        <f>_xlfn.MINIFS(C:C,A:A,TableRefills3[[#This Row],[patient_id]])</f>
        <v>45790</v>
      </c>
      <c r="L3260" s="1">
        <f>TableRefills3[[#This Row],[refill_date]]+TableRefills3[[#This Row],[quantity_days]]</f>
        <v>45811</v>
      </c>
    </row>
    <row r="3261" spans="1:12" x14ac:dyDescent="0.25">
      <c r="A3261" t="s">
        <v>728</v>
      </c>
      <c r="B3261" t="s">
        <v>5034</v>
      </c>
      <c r="C3261" s="1">
        <v>45810</v>
      </c>
      <c r="D3261" s="9">
        <f t="shared" si="100"/>
        <v>2</v>
      </c>
      <c r="E3261">
        <v>21</v>
      </c>
      <c r="F3261" s="1">
        <f t="shared" si="101"/>
        <v>45790</v>
      </c>
      <c r="G3261" s="1">
        <f>IF(TableRefills3[[#This Row],[prev_refill_days]]="","",TableRefills3[[#This Row],[prev_refill_days]]+TableRefills3[[#This Row],[quantity_days]])</f>
        <v>45811</v>
      </c>
      <c r="H3261">
        <f>IF(TableRefills3[[#This Row],[prev_refill_end]]="","",TableRefills3[[#This Row],[refill_date]]-TableRefills3[[#This Row],[prev_refill_end]])</f>
        <v>-1</v>
      </c>
      <c r="I3261">
        <f>IF(TableRefills3[[#This Row],[gap_days]]="",0,IF(TableRefills3[[#This Row],[gap_days]]&gt;30,1,0))</f>
        <v>0</v>
      </c>
      <c r="J3261">
        <f>_xlfn.MAXIFS(TableRefills3[discountinuation_flag], TableRefills3[patient_id], A3261)</f>
        <v>0</v>
      </c>
      <c r="K3261" s="1">
        <f>_xlfn.MINIFS(C:C,A:A,TableRefills3[[#This Row],[patient_id]])</f>
        <v>45790</v>
      </c>
      <c r="L3261" s="1">
        <f>TableRefills3[[#This Row],[refill_date]]+TableRefills3[[#This Row],[quantity_days]]</f>
        <v>45831</v>
      </c>
    </row>
    <row r="3262" spans="1:12" x14ac:dyDescent="0.25">
      <c r="A3262" t="s">
        <v>728</v>
      </c>
      <c r="B3262" t="s">
        <v>5034</v>
      </c>
      <c r="C3262" s="1">
        <v>45830</v>
      </c>
      <c r="D3262" s="9">
        <f t="shared" si="100"/>
        <v>3</v>
      </c>
      <c r="E3262">
        <v>21</v>
      </c>
      <c r="F3262" s="1">
        <f t="shared" si="101"/>
        <v>45810</v>
      </c>
      <c r="G3262" s="1">
        <f>IF(TableRefills3[[#This Row],[prev_refill_days]]="","",TableRefills3[[#This Row],[prev_refill_days]]+TableRefills3[[#This Row],[quantity_days]])</f>
        <v>45831</v>
      </c>
      <c r="H3262">
        <f>IF(TableRefills3[[#This Row],[prev_refill_end]]="","",TableRefills3[[#This Row],[refill_date]]-TableRefills3[[#This Row],[prev_refill_end]])</f>
        <v>-1</v>
      </c>
      <c r="I3262">
        <f>IF(TableRefills3[[#This Row],[gap_days]]="",0,IF(TableRefills3[[#This Row],[gap_days]]&gt;30,1,0))</f>
        <v>0</v>
      </c>
      <c r="J3262">
        <f>_xlfn.MAXIFS(TableRefills3[discountinuation_flag], TableRefills3[patient_id], A3262)</f>
        <v>0</v>
      </c>
      <c r="K3262" s="1">
        <f>_xlfn.MINIFS(C:C,A:A,TableRefills3[[#This Row],[patient_id]])</f>
        <v>45790</v>
      </c>
      <c r="L3262" s="1">
        <f>TableRefills3[[#This Row],[refill_date]]+TableRefills3[[#This Row],[quantity_days]]</f>
        <v>45851</v>
      </c>
    </row>
    <row r="3263" spans="1:12" x14ac:dyDescent="0.25">
      <c r="A3263" t="s">
        <v>728</v>
      </c>
      <c r="B3263" t="s">
        <v>5034</v>
      </c>
      <c r="C3263" s="1">
        <v>45851</v>
      </c>
      <c r="D3263" s="9">
        <f t="shared" si="100"/>
        <v>4</v>
      </c>
      <c r="E3263">
        <v>21</v>
      </c>
      <c r="F3263" s="1">
        <f t="shared" si="101"/>
        <v>45830</v>
      </c>
      <c r="G3263" s="1">
        <f>IF(TableRefills3[[#This Row],[prev_refill_days]]="","",TableRefills3[[#This Row],[prev_refill_days]]+TableRefills3[[#This Row],[quantity_days]])</f>
        <v>45851</v>
      </c>
      <c r="H3263">
        <f>IF(TableRefills3[[#This Row],[prev_refill_end]]="","",TableRefills3[[#This Row],[refill_date]]-TableRefills3[[#This Row],[prev_refill_end]])</f>
        <v>0</v>
      </c>
      <c r="I3263">
        <f>IF(TableRefills3[[#This Row],[gap_days]]="",0,IF(TableRefills3[[#This Row],[gap_days]]&gt;30,1,0))</f>
        <v>0</v>
      </c>
      <c r="J3263">
        <f>_xlfn.MAXIFS(TableRefills3[discountinuation_flag], TableRefills3[patient_id], A3263)</f>
        <v>0</v>
      </c>
      <c r="K3263" s="1">
        <f>_xlfn.MINIFS(C:C,A:A,TableRefills3[[#This Row],[patient_id]])</f>
        <v>45790</v>
      </c>
      <c r="L3263" s="1">
        <f>TableRefills3[[#This Row],[refill_date]]+TableRefills3[[#This Row],[quantity_days]]</f>
        <v>45872</v>
      </c>
    </row>
    <row r="3264" spans="1:12" x14ac:dyDescent="0.25">
      <c r="A3264" t="s">
        <v>729</v>
      </c>
      <c r="B3264" t="s">
        <v>5039</v>
      </c>
      <c r="C3264" s="1">
        <v>45730</v>
      </c>
      <c r="D3264" s="9">
        <f t="shared" si="100"/>
        <v>1</v>
      </c>
      <c r="E3264">
        <v>28</v>
      </c>
      <c r="F3264" s="1" t="str">
        <f t="shared" si="101"/>
        <v/>
      </c>
      <c r="G3264" s="1" t="str">
        <f>IF(TableRefills3[[#This Row],[prev_refill_days]]="","",TableRefills3[[#This Row],[prev_refill_days]]+TableRefills3[[#This Row],[quantity_days]])</f>
        <v/>
      </c>
      <c r="H3264" t="str">
        <f>IF(TableRefills3[[#This Row],[prev_refill_end]]="","",TableRefills3[[#This Row],[refill_date]]-TableRefills3[[#This Row],[prev_refill_end]])</f>
        <v/>
      </c>
      <c r="I3264">
        <f>IF(TableRefills3[[#This Row],[gap_days]]="",0,IF(TableRefills3[[#This Row],[gap_days]]&gt;30,1,0))</f>
        <v>0</v>
      </c>
      <c r="J3264">
        <f>_xlfn.MAXIFS(TableRefills3[discountinuation_flag], TableRefills3[patient_id], A3264)</f>
        <v>0</v>
      </c>
      <c r="K3264" s="1">
        <f>_xlfn.MINIFS(C:C,A:A,TableRefills3[[#This Row],[patient_id]])</f>
        <v>45730</v>
      </c>
      <c r="L3264" s="1">
        <f>TableRefills3[[#This Row],[refill_date]]+TableRefills3[[#This Row],[quantity_days]]</f>
        <v>45758</v>
      </c>
    </row>
    <row r="3265" spans="1:12" x14ac:dyDescent="0.25">
      <c r="A3265" t="s">
        <v>729</v>
      </c>
      <c r="B3265" t="s">
        <v>5039</v>
      </c>
      <c r="C3265" s="1">
        <v>45758</v>
      </c>
      <c r="D3265" s="9">
        <f t="shared" si="100"/>
        <v>2</v>
      </c>
      <c r="E3265">
        <v>28</v>
      </c>
      <c r="F3265" s="1">
        <f t="shared" si="101"/>
        <v>45730</v>
      </c>
      <c r="G3265" s="1">
        <f>IF(TableRefills3[[#This Row],[prev_refill_days]]="","",TableRefills3[[#This Row],[prev_refill_days]]+TableRefills3[[#This Row],[quantity_days]])</f>
        <v>45758</v>
      </c>
      <c r="H3265">
        <f>IF(TableRefills3[[#This Row],[prev_refill_end]]="","",TableRefills3[[#This Row],[refill_date]]-TableRefills3[[#This Row],[prev_refill_end]])</f>
        <v>0</v>
      </c>
      <c r="I3265">
        <f>IF(TableRefills3[[#This Row],[gap_days]]="",0,IF(TableRefills3[[#This Row],[gap_days]]&gt;30,1,0))</f>
        <v>0</v>
      </c>
      <c r="J3265">
        <f>_xlfn.MAXIFS(TableRefills3[discountinuation_flag], TableRefills3[patient_id], A3265)</f>
        <v>0</v>
      </c>
      <c r="K3265" s="1">
        <f>_xlfn.MINIFS(C:C,A:A,TableRefills3[[#This Row],[patient_id]])</f>
        <v>45730</v>
      </c>
      <c r="L3265" s="1">
        <f>TableRefills3[[#This Row],[refill_date]]+TableRefills3[[#This Row],[quantity_days]]</f>
        <v>45786</v>
      </c>
    </row>
    <row r="3266" spans="1:12" x14ac:dyDescent="0.25">
      <c r="A3266" t="s">
        <v>729</v>
      </c>
      <c r="B3266" t="s">
        <v>5039</v>
      </c>
      <c r="C3266" s="1">
        <v>45783</v>
      </c>
      <c r="D3266" s="9">
        <f t="shared" ref="D3266:D3329" si="102">IF(A3266=A3265, D3265+1, 1)</f>
        <v>3</v>
      </c>
      <c r="E3266">
        <v>28</v>
      </c>
      <c r="F3266" s="1">
        <f t="shared" ref="F3266:F3329" si="103">IF(A3265=A3266,C3265,"")</f>
        <v>45758</v>
      </c>
      <c r="G3266" s="1">
        <f>IF(TableRefills3[[#This Row],[prev_refill_days]]="","",TableRefills3[[#This Row],[prev_refill_days]]+TableRefills3[[#This Row],[quantity_days]])</f>
        <v>45786</v>
      </c>
      <c r="H3266">
        <f>IF(TableRefills3[[#This Row],[prev_refill_end]]="","",TableRefills3[[#This Row],[refill_date]]-TableRefills3[[#This Row],[prev_refill_end]])</f>
        <v>-3</v>
      </c>
      <c r="I3266">
        <f>IF(TableRefills3[[#This Row],[gap_days]]="",0,IF(TableRefills3[[#This Row],[gap_days]]&gt;30,1,0))</f>
        <v>0</v>
      </c>
      <c r="J3266">
        <f>_xlfn.MAXIFS(TableRefills3[discountinuation_flag], TableRefills3[patient_id], A3266)</f>
        <v>0</v>
      </c>
      <c r="K3266" s="1">
        <f>_xlfn.MINIFS(C:C,A:A,TableRefills3[[#This Row],[patient_id]])</f>
        <v>45730</v>
      </c>
      <c r="L3266" s="1">
        <f>TableRefills3[[#This Row],[refill_date]]+TableRefills3[[#This Row],[quantity_days]]</f>
        <v>45811</v>
      </c>
    </row>
    <row r="3267" spans="1:12" x14ac:dyDescent="0.25">
      <c r="A3267" t="s">
        <v>729</v>
      </c>
      <c r="B3267" t="s">
        <v>5039</v>
      </c>
      <c r="C3267" s="1">
        <v>45809</v>
      </c>
      <c r="D3267" s="9">
        <f t="shared" si="102"/>
        <v>4</v>
      </c>
      <c r="E3267">
        <v>28</v>
      </c>
      <c r="F3267" s="1">
        <f t="shared" si="103"/>
        <v>45783</v>
      </c>
      <c r="G3267" s="1">
        <f>IF(TableRefills3[[#This Row],[prev_refill_days]]="","",TableRefills3[[#This Row],[prev_refill_days]]+TableRefills3[[#This Row],[quantity_days]])</f>
        <v>45811</v>
      </c>
      <c r="H3267">
        <f>IF(TableRefills3[[#This Row],[prev_refill_end]]="","",TableRefills3[[#This Row],[refill_date]]-TableRefills3[[#This Row],[prev_refill_end]])</f>
        <v>-2</v>
      </c>
      <c r="I3267">
        <f>IF(TableRefills3[[#This Row],[gap_days]]="",0,IF(TableRefills3[[#This Row],[gap_days]]&gt;30,1,0))</f>
        <v>0</v>
      </c>
      <c r="J3267">
        <f>_xlfn.MAXIFS(TableRefills3[discountinuation_flag], TableRefills3[patient_id], A3267)</f>
        <v>0</v>
      </c>
      <c r="K3267" s="1">
        <f>_xlfn.MINIFS(C:C,A:A,TableRefills3[[#This Row],[patient_id]])</f>
        <v>45730</v>
      </c>
      <c r="L3267" s="1">
        <f>TableRefills3[[#This Row],[refill_date]]+TableRefills3[[#This Row],[quantity_days]]</f>
        <v>45837</v>
      </c>
    </row>
    <row r="3268" spans="1:12" x14ac:dyDescent="0.25">
      <c r="A3268" t="s">
        <v>729</v>
      </c>
      <c r="B3268" t="s">
        <v>5039</v>
      </c>
      <c r="C3268" s="1">
        <v>45839</v>
      </c>
      <c r="D3268" s="9">
        <f t="shared" si="102"/>
        <v>5</v>
      </c>
      <c r="E3268">
        <v>28</v>
      </c>
      <c r="F3268" s="1">
        <f t="shared" si="103"/>
        <v>45809</v>
      </c>
      <c r="G3268" s="1">
        <f>IF(TableRefills3[[#This Row],[prev_refill_days]]="","",TableRefills3[[#This Row],[prev_refill_days]]+TableRefills3[[#This Row],[quantity_days]])</f>
        <v>45837</v>
      </c>
      <c r="H3268">
        <f>IF(TableRefills3[[#This Row],[prev_refill_end]]="","",TableRefills3[[#This Row],[refill_date]]-TableRefills3[[#This Row],[prev_refill_end]])</f>
        <v>2</v>
      </c>
      <c r="I3268">
        <f>IF(TableRefills3[[#This Row],[gap_days]]="",0,IF(TableRefills3[[#This Row],[gap_days]]&gt;30,1,0))</f>
        <v>0</v>
      </c>
      <c r="J3268">
        <f>_xlfn.MAXIFS(TableRefills3[discountinuation_flag], TableRefills3[patient_id], A3268)</f>
        <v>0</v>
      </c>
      <c r="K3268" s="1">
        <f>_xlfn.MINIFS(C:C,A:A,TableRefills3[[#This Row],[patient_id]])</f>
        <v>45730</v>
      </c>
      <c r="L3268" s="1">
        <f>TableRefills3[[#This Row],[refill_date]]+TableRefills3[[#This Row],[quantity_days]]</f>
        <v>45867</v>
      </c>
    </row>
    <row r="3269" spans="1:12" x14ac:dyDescent="0.25">
      <c r="A3269" t="s">
        <v>730</v>
      </c>
      <c r="B3269" t="s">
        <v>5045</v>
      </c>
      <c r="C3269" s="1">
        <v>45726</v>
      </c>
      <c r="D3269" s="9">
        <f t="shared" si="102"/>
        <v>1</v>
      </c>
      <c r="E3269">
        <v>30</v>
      </c>
      <c r="F3269" s="1" t="str">
        <f t="shared" si="103"/>
        <v/>
      </c>
      <c r="G3269" s="1" t="str">
        <f>IF(TableRefills3[[#This Row],[prev_refill_days]]="","",TableRefills3[[#This Row],[prev_refill_days]]+TableRefills3[[#This Row],[quantity_days]])</f>
        <v/>
      </c>
      <c r="H3269" t="str">
        <f>IF(TableRefills3[[#This Row],[prev_refill_end]]="","",TableRefills3[[#This Row],[refill_date]]-TableRefills3[[#This Row],[prev_refill_end]])</f>
        <v/>
      </c>
      <c r="I3269">
        <f>IF(TableRefills3[[#This Row],[gap_days]]="",0,IF(TableRefills3[[#This Row],[gap_days]]&gt;30,1,0))</f>
        <v>0</v>
      </c>
      <c r="J3269">
        <f>_xlfn.MAXIFS(TableRefills3[discountinuation_flag], TableRefills3[patient_id], A3269)</f>
        <v>0</v>
      </c>
      <c r="K3269" s="1">
        <f>_xlfn.MINIFS(C:C,A:A,TableRefills3[[#This Row],[patient_id]])</f>
        <v>45726</v>
      </c>
      <c r="L3269" s="1">
        <f>TableRefills3[[#This Row],[refill_date]]+TableRefills3[[#This Row],[quantity_days]]</f>
        <v>45756</v>
      </c>
    </row>
    <row r="3270" spans="1:12" x14ac:dyDescent="0.25">
      <c r="A3270" t="s">
        <v>730</v>
      </c>
      <c r="B3270" t="s">
        <v>5045</v>
      </c>
      <c r="C3270" s="1">
        <v>45755</v>
      </c>
      <c r="D3270" s="9">
        <f t="shared" si="102"/>
        <v>2</v>
      </c>
      <c r="E3270">
        <v>30</v>
      </c>
      <c r="F3270" s="1">
        <f t="shared" si="103"/>
        <v>45726</v>
      </c>
      <c r="G3270" s="1">
        <f>IF(TableRefills3[[#This Row],[prev_refill_days]]="","",TableRefills3[[#This Row],[prev_refill_days]]+TableRefills3[[#This Row],[quantity_days]])</f>
        <v>45756</v>
      </c>
      <c r="H3270">
        <f>IF(TableRefills3[[#This Row],[prev_refill_end]]="","",TableRefills3[[#This Row],[refill_date]]-TableRefills3[[#This Row],[prev_refill_end]])</f>
        <v>-1</v>
      </c>
      <c r="I3270">
        <f>IF(TableRefills3[[#This Row],[gap_days]]="",0,IF(TableRefills3[[#This Row],[gap_days]]&gt;30,1,0))</f>
        <v>0</v>
      </c>
      <c r="J3270">
        <f>_xlfn.MAXIFS(TableRefills3[discountinuation_flag], TableRefills3[patient_id], A3270)</f>
        <v>0</v>
      </c>
      <c r="K3270" s="1">
        <f>_xlfn.MINIFS(C:C,A:A,TableRefills3[[#This Row],[patient_id]])</f>
        <v>45726</v>
      </c>
      <c r="L3270" s="1">
        <f>TableRefills3[[#This Row],[refill_date]]+TableRefills3[[#This Row],[quantity_days]]</f>
        <v>45785</v>
      </c>
    </row>
    <row r="3271" spans="1:12" x14ac:dyDescent="0.25">
      <c r="A3271" t="s">
        <v>730</v>
      </c>
      <c r="B3271" t="s">
        <v>5045</v>
      </c>
      <c r="C3271" s="1">
        <v>45786</v>
      </c>
      <c r="D3271" s="9">
        <f t="shared" si="102"/>
        <v>3</v>
      </c>
      <c r="E3271">
        <v>30</v>
      </c>
      <c r="F3271" s="1">
        <f t="shared" si="103"/>
        <v>45755</v>
      </c>
      <c r="G3271" s="1">
        <f>IF(TableRefills3[[#This Row],[prev_refill_days]]="","",TableRefills3[[#This Row],[prev_refill_days]]+TableRefills3[[#This Row],[quantity_days]])</f>
        <v>45785</v>
      </c>
      <c r="H3271">
        <f>IF(TableRefills3[[#This Row],[prev_refill_end]]="","",TableRefills3[[#This Row],[refill_date]]-TableRefills3[[#This Row],[prev_refill_end]])</f>
        <v>1</v>
      </c>
      <c r="I3271">
        <f>IF(TableRefills3[[#This Row],[gap_days]]="",0,IF(TableRefills3[[#This Row],[gap_days]]&gt;30,1,0))</f>
        <v>0</v>
      </c>
      <c r="J3271">
        <f>_xlfn.MAXIFS(TableRefills3[discountinuation_flag], TableRefills3[patient_id], A3271)</f>
        <v>0</v>
      </c>
      <c r="K3271" s="1">
        <f>_xlfn.MINIFS(C:C,A:A,TableRefills3[[#This Row],[patient_id]])</f>
        <v>45726</v>
      </c>
      <c r="L3271" s="1">
        <f>TableRefills3[[#This Row],[refill_date]]+TableRefills3[[#This Row],[quantity_days]]</f>
        <v>45816</v>
      </c>
    </row>
    <row r="3272" spans="1:12" x14ac:dyDescent="0.25">
      <c r="A3272" t="s">
        <v>730</v>
      </c>
      <c r="B3272" t="s">
        <v>5045</v>
      </c>
      <c r="C3272" s="1">
        <v>45813</v>
      </c>
      <c r="D3272" s="9">
        <f t="shared" si="102"/>
        <v>4</v>
      </c>
      <c r="E3272">
        <v>30</v>
      </c>
      <c r="F3272" s="1">
        <f t="shared" si="103"/>
        <v>45786</v>
      </c>
      <c r="G3272" s="1">
        <f>IF(TableRefills3[[#This Row],[prev_refill_days]]="","",TableRefills3[[#This Row],[prev_refill_days]]+TableRefills3[[#This Row],[quantity_days]])</f>
        <v>45816</v>
      </c>
      <c r="H3272">
        <f>IF(TableRefills3[[#This Row],[prev_refill_end]]="","",TableRefills3[[#This Row],[refill_date]]-TableRefills3[[#This Row],[prev_refill_end]])</f>
        <v>-3</v>
      </c>
      <c r="I3272">
        <f>IF(TableRefills3[[#This Row],[gap_days]]="",0,IF(TableRefills3[[#This Row],[gap_days]]&gt;30,1,0))</f>
        <v>0</v>
      </c>
      <c r="J3272">
        <f>_xlfn.MAXIFS(TableRefills3[discountinuation_flag], TableRefills3[patient_id], A3272)</f>
        <v>0</v>
      </c>
      <c r="K3272" s="1">
        <f>_xlfn.MINIFS(C:C,A:A,TableRefills3[[#This Row],[patient_id]])</f>
        <v>45726</v>
      </c>
      <c r="L3272" s="1">
        <f>TableRefills3[[#This Row],[refill_date]]+TableRefills3[[#This Row],[quantity_days]]</f>
        <v>45843</v>
      </c>
    </row>
    <row r="3273" spans="1:12" x14ac:dyDescent="0.25">
      <c r="A3273" t="s">
        <v>730</v>
      </c>
      <c r="B3273" t="s">
        <v>5045</v>
      </c>
      <c r="C3273" s="1">
        <v>45846</v>
      </c>
      <c r="D3273" s="9">
        <f t="shared" si="102"/>
        <v>5</v>
      </c>
      <c r="E3273">
        <v>30</v>
      </c>
      <c r="F3273" s="1">
        <f t="shared" si="103"/>
        <v>45813</v>
      </c>
      <c r="G3273" s="1">
        <f>IF(TableRefills3[[#This Row],[prev_refill_days]]="","",TableRefills3[[#This Row],[prev_refill_days]]+TableRefills3[[#This Row],[quantity_days]])</f>
        <v>45843</v>
      </c>
      <c r="H3273">
        <f>IF(TableRefills3[[#This Row],[prev_refill_end]]="","",TableRefills3[[#This Row],[refill_date]]-TableRefills3[[#This Row],[prev_refill_end]])</f>
        <v>3</v>
      </c>
      <c r="I3273">
        <f>IF(TableRefills3[[#This Row],[gap_days]]="",0,IF(TableRefills3[[#This Row],[gap_days]]&gt;30,1,0))</f>
        <v>0</v>
      </c>
      <c r="J3273">
        <f>_xlfn.MAXIFS(TableRefills3[discountinuation_flag], TableRefills3[patient_id], A3273)</f>
        <v>0</v>
      </c>
      <c r="K3273" s="1">
        <f>_xlfn.MINIFS(C:C,A:A,TableRefills3[[#This Row],[patient_id]])</f>
        <v>45726</v>
      </c>
      <c r="L3273" s="1">
        <f>TableRefills3[[#This Row],[refill_date]]+TableRefills3[[#This Row],[quantity_days]]</f>
        <v>45876</v>
      </c>
    </row>
    <row r="3274" spans="1:12" x14ac:dyDescent="0.25">
      <c r="A3274" t="s">
        <v>731</v>
      </c>
      <c r="B3274" t="s">
        <v>5051</v>
      </c>
      <c r="C3274" s="1">
        <v>45706</v>
      </c>
      <c r="D3274" s="9">
        <f t="shared" si="102"/>
        <v>1</v>
      </c>
      <c r="E3274">
        <v>21</v>
      </c>
      <c r="F3274" s="1" t="str">
        <f t="shared" si="103"/>
        <v/>
      </c>
      <c r="G3274" s="1" t="str">
        <f>IF(TableRefills3[[#This Row],[prev_refill_days]]="","",TableRefills3[[#This Row],[prev_refill_days]]+TableRefills3[[#This Row],[quantity_days]])</f>
        <v/>
      </c>
      <c r="H3274" t="str">
        <f>IF(TableRefills3[[#This Row],[prev_refill_end]]="","",TableRefills3[[#This Row],[refill_date]]-TableRefills3[[#This Row],[prev_refill_end]])</f>
        <v/>
      </c>
      <c r="I3274">
        <f>IF(TableRefills3[[#This Row],[gap_days]]="",0,IF(TableRefills3[[#This Row],[gap_days]]&gt;30,1,0))</f>
        <v>0</v>
      </c>
      <c r="J3274">
        <f>_xlfn.MAXIFS(TableRefills3[discountinuation_flag], TableRefills3[patient_id], A3274)</f>
        <v>0</v>
      </c>
      <c r="K3274" s="1">
        <f>_xlfn.MINIFS(C:C,A:A,TableRefills3[[#This Row],[patient_id]])</f>
        <v>45706</v>
      </c>
      <c r="L3274" s="1">
        <f>TableRefills3[[#This Row],[refill_date]]+TableRefills3[[#This Row],[quantity_days]]</f>
        <v>45727</v>
      </c>
    </row>
    <row r="3275" spans="1:12" x14ac:dyDescent="0.25">
      <c r="A3275" t="s">
        <v>731</v>
      </c>
      <c r="B3275" t="s">
        <v>5051</v>
      </c>
      <c r="C3275" s="1">
        <v>45724</v>
      </c>
      <c r="D3275" s="9">
        <f t="shared" si="102"/>
        <v>2</v>
      </c>
      <c r="E3275">
        <v>21</v>
      </c>
      <c r="F3275" s="1">
        <f t="shared" si="103"/>
        <v>45706</v>
      </c>
      <c r="G3275" s="1">
        <f>IF(TableRefills3[[#This Row],[prev_refill_days]]="","",TableRefills3[[#This Row],[prev_refill_days]]+TableRefills3[[#This Row],[quantity_days]])</f>
        <v>45727</v>
      </c>
      <c r="H3275">
        <f>IF(TableRefills3[[#This Row],[prev_refill_end]]="","",TableRefills3[[#This Row],[refill_date]]-TableRefills3[[#This Row],[prev_refill_end]])</f>
        <v>-3</v>
      </c>
      <c r="I3275">
        <f>IF(TableRefills3[[#This Row],[gap_days]]="",0,IF(TableRefills3[[#This Row],[gap_days]]&gt;30,1,0))</f>
        <v>0</v>
      </c>
      <c r="J3275">
        <f>_xlfn.MAXIFS(TableRefills3[discountinuation_flag], TableRefills3[patient_id], A3275)</f>
        <v>0</v>
      </c>
      <c r="K3275" s="1">
        <f>_xlfn.MINIFS(C:C,A:A,TableRefills3[[#This Row],[patient_id]])</f>
        <v>45706</v>
      </c>
      <c r="L3275" s="1">
        <f>TableRefills3[[#This Row],[refill_date]]+TableRefills3[[#This Row],[quantity_days]]</f>
        <v>45745</v>
      </c>
    </row>
    <row r="3276" spans="1:12" x14ac:dyDescent="0.25">
      <c r="A3276" t="s">
        <v>731</v>
      </c>
      <c r="B3276" t="s">
        <v>5051</v>
      </c>
      <c r="C3276" s="1">
        <v>45746</v>
      </c>
      <c r="D3276" s="9">
        <f t="shared" si="102"/>
        <v>3</v>
      </c>
      <c r="E3276">
        <v>21</v>
      </c>
      <c r="F3276" s="1">
        <f t="shared" si="103"/>
        <v>45724</v>
      </c>
      <c r="G3276" s="1">
        <f>IF(TableRefills3[[#This Row],[prev_refill_days]]="","",TableRefills3[[#This Row],[prev_refill_days]]+TableRefills3[[#This Row],[quantity_days]])</f>
        <v>45745</v>
      </c>
      <c r="H3276">
        <f>IF(TableRefills3[[#This Row],[prev_refill_end]]="","",TableRefills3[[#This Row],[refill_date]]-TableRefills3[[#This Row],[prev_refill_end]])</f>
        <v>1</v>
      </c>
      <c r="I3276">
        <f>IF(TableRefills3[[#This Row],[gap_days]]="",0,IF(TableRefills3[[#This Row],[gap_days]]&gt;30,1,0))</f>
        <v>0</v>
      </c>
      <c r="J3276">
        <f>_xlfn.MAXIFS(TableRefills3[discountinuation_flag], TableRefills3[patient_id], A3276)</f>
        <v>0</v>
      </c>
      <c r="K3276" s="1">
        <f>_xlfn.MINIFS(C:C,A:A,TableRefills3[[#This Row],[patient_id]])</f>
        <v>45706</v>
      </c>
      <c r="L3276" s="1">
        <f>TableRefills3[[#This Row],[refill_date]]+TableRefills3[[#This Row],[quantity_days]]</f>
        <v>45767</v>
      </c>
    </row>
    <row r="3277" spans="1:12" x14ac:dyDescent="0.25">
      <c r="A3277" t="s">
        <v>731</v>
      </c>
      <c r="B3277" t="s">
        <v>5051</v>
      </c>
      <c r="C3277" s="1">
        <v>45767</v>
      </c>
      <c r="D3277" s="9">
        <f t="shared" si="102"/>
        <v>4</v>
      </c>
      <c r="E3277">
        <v>21</v>
      </c>
      <c r="F3277" s="1">
        <f t="shared" si="103"/>
        <v>45746</v>
      </c>
      <c r="G3277" s="1">
        <f>IF(TableRefills3[[#This Row],[prev_refill_days]]="","",TableRefills3[[#This Row],[prev_refill_days]]+TableRefills3[[#This Row],[quantity_days]])</f>
        <v>45767</v>
      </c>
      <c r="H3277">
        <f>IF(TableRefills3[[#This Row],[prev_refill_end]]="","",TableRefills3[[#This Row],[refill_date]]-TableRefills3[[#This Row],[prev_refill_end]])</f>
        <v>0</v>
      </c>
      <c r="I3277">
        <f>IF(TableRefills3[[#This Row],[gap_days]]="",0,IF(TableRefills3[[#This Row],[gap_days]]&gt;30,1,0))</f>
        <v>0</v>
      </c>
      <c r="J3277">
        <f>_xlfn.MAXIFS(TableRefills3[discountinuation_flag], TableRefills3[patient_id], A3277)</f>
        <v>0</v>
      </c>
      <c r="K3277" s="1">
        <f>_xlfn.MINIFS(C:C,A:A,TableRefills3[[#This Row],[patient_id]])</f>
        <v>45706</v>
      </c>
      <c r="L3277" s="1">
        <f>TableRefills3[[#This Row],[refill_date]]+TableRefills3[[#This Row],[quantity_days]]</f>
        <v>45788</v>
      </c>
    </row>
    <row r="3278" spans="1:12" x14ac:dyDescent="0.25">
      <c r="A3278" t="s">
        <v>731</v>
      </c>
      <c r="B3278" t="s">
        <v>5051</v>
      </c>
      <c r="C3278" s="1">
        <v>45788</v>
      </c>
      <c r="D3278" s="9">
        <f t="shared" si="102"/>
        <v>5</v>
      </c>
      <c r="E3278">
        <v>21</v>
      </c>
      <c r="F3278" s="1">
        <f t="shared" si="103"/>
        <v>45767</v>
      </c>
      <c r="G3278" s="1">
        <f>IF(TableRefills3[[#This Row],[prev_refill_days]]="","",TableRefills3[[#This Row],[prev_refill_days]]+TableRefills3[[#This Row],[quantity_days]])</f>
        <v>45788</v>
      </c>
      <c r="H3278">
        <f>IF(TableRefills3[[#This Row],[prev_refill_end]]="","",TableRefills3[[#This Row],[refill_date]]-TableRefills3[[#This Row],[prev_refill_end]])</f>
        <v>0</v>
      </c>
      <c r="I3278">
        <f>IF(TableRefills3[[#This Row],[gap_days]]="",0,IF(TableRefills3[[#This Row],[gap_days]]&gt;30,1,0))</f>
        <v>0</v>
      </c>
      <c r="J3278">
        <f>_xlfn.MAXIFS(TableRefills3[discountinuation_flag], TableRefills3[patient_id], A3278)</f>
        <v>0</v>
      </c>
      <c r="K3278" s="1">
        <f>_xlfn.MINIFS(C:C,A:A,TableRefills3[[#This Row],[patient_id]])</f>
        <v>45706</v>
      </c>
      <c r="L3278" s="1">
        <f>TableRefills3[[#This Row],[refill_date]]+TableRefills3[[#This Row],[quantity_days]]</f>
        <v>45809</v>
      </c>
    </row>
    <row r="3279" spans="1:12" x14ac:dyDescent="0.25">
      <c r="A3279" t="s">
        <v>731</v>
      </c>
      <c r="B3279" t="s">
        <v>5051</v>
      </c>
      <c r="C3279" s="1">
        <v>45808</v>
      </c>
      <c r="D3279" s="9">
        <f t="shared" si="102"/>
        <v>6</v>
      </c>
      <c r="E3279">
        <v>21</v>
      </c>
      <c r="F3279" s="1">
        <f t="shared" si="103"/>
        <v>45788</v>
      </c>
      <c r="G3279" s="1">
        <f>IF(TableRefills3[[#This Row],[prev_refill_days]]="","",TableRefills3[[#This Row],[prev_refill_days]]+TableRefills3[[#This Row],[quantity_days]])</f>
        <v>45809</v>
      </c>
      <c r="H3279">
        <f>IF(TableRefills3[[#This Row],[prev_refill_end]]="","",TableRefills3[[#This Row],[refill_date]]-TableRefills3[[#This Row],[prev_refill_end]])</f>
        <v>-1</v>
      </c>
      <c r="I3279">
        <f>IF(TableRefills3[[#This Row],[gap_days]]="",0,IF(TableRefills3[[#This Row],[gap_days]]&gt;30,1,0))</f>
        <v>0</v>
      </c>
      <c r="J3279">
        <f>_xlfn.MAXIFS(TableRefills3[discountinuation_flag], TableRefills3[patient_id], A3279)</f>
        <v>0</v>
      </c>
      <c r="K3279" s="1">
        <f>_xlfn.MINIFS(C:C,A:A,TableRefills3[[#This Row],[patient_id]])</f>
        <v>45706</v>
      </c>
      <c r="L3279" s="1">
        <f>TableRefills3[[#This Row],[refill_date]]+TableRefills3[[#This Row],[quantity_days]]</f>
        <v>45829</v>
      </c>
    </row>
    <row r="3280" spans="1:12" x14ac:dyDescent="0.25">
      <c r="A3280" t="s">
        <v>732</v>
      </c>
      <c r="B3280" t="s">
        <v>5058</v>
      </c>
      <c r="C3280" s="1">
        <v>45704</v>
      </c>
      <c r="D3280" s="9">
        <f t="shared" si="102"/>
        <v>1</v>
      </c>
      <c r="E3280">
        <v>30</v>
      </c>
      <c r="F3280" s="1" t="str">
        <f t="shared" si="103"/>
        <v/>
      </c>
      <c r="G3280" s="1" t="str">
        <f>IF(TableRefills3[[#This Row],[prev_refill_days]]="","",TableRefills3[[#This Row],[prev_refill_days]]+TableRefills3[[#This Row],[quantity_days]])</f>
        <v/>
      </c>
      <c r="H3280" t="str">
        <f>IF(TableRefills3[[#This Row],[prev_refill_end]]="","",TableRefills3[[#This Row],[refill_date]]-TableRefills3[[#This Row],[prev_refill_end]])</f>
        <v/>
      </c>
      <c r="I3280">
        <f>IF(TableRefills3[[#This Row],[gap_days]]="",0,IF(TableRefills3[[#This Row],[gap_days]]&gt;30,1,0))</f>
        <v>0</v>
      </c>
      <c r="J3280">
        <f>_xlfn.MAXIFS(TableRefills3[discountinuation_flag], TableRefills3[patient_id], A3280)</f>
        <v>0</v>
      </c>
      <c r="K3280" s="1">
        <f>_xlfn.MINIFS(C:C,A:A,TableRefills3[[#This Row],[patient_id]])</f>
        <v>45704</v>
      </c>
      <c r="L3280" s="1">
        <f>TableRefills3[[#This Row],[refill_date]]+TableRefills3[[#This Row],[quantity_days]]</f>
        <v>45734</v>
      </c>
    </row>
    <row r="3281" spans="1:12" x14ac:dyDescent="0.25">
      <c r="A3281" t="s">
        <v>732</v>
      </c>
      <c r="B3281" t="s">
        <v>5058</v>
      </c>
      <c r="C3281" s="1">
        <v>45736</v>
      </c>
      <c r="D3281" s="9">
        <f t="shared" si="102"/>
        <v>2</v>
      </c>
      <c r="E3281">
        <v>30</v>
      </c>
      <c r="F3281" s="1">
        <f t="shared" si="103"/>
        <v>45704</v>
      </c>
      <c r="G3281" s="1">
        <f>IF(TableRefills3[[#This Row],[prev_refill_days]]="","",TableRefills3[[#This Row],[prev_refill_days]]+TableRefills3[[#This Row],[quantity_days]])</f>
        <v>45734</v>
      </c>
      <c r="H3281">
        <f>IF(TableRefills3[[#This Row],[prev_refill_end]]="","",TableRefills3[[#This Row],[refill_date]]-TableRefills3[[#This Row],[prev_refill_end]])</f>
        <v>2</v>
      </c>
      <c r="I3281">
        <f>IF(TableRefills3[[#This Row],[gap_days]]="",0,IF(TableRefills3[[#This Row],[gap_days]]&gt;30,1,0))</f>
        <v>0</v>
      </c>
      <c r="J3281">
        <f>_xlfn.MAXIFS(TableRefills3[discountinuation_flag], TableRefills3[patient_id], A3281)</f>
        <v>0</v>
      </c>
      <c r="K3281" s="1">
        <f>_xlfn.MINIFS(C:C,A:A,TableRefills3[[#This Row],[patient_id]])</f>
        <v>45704</v>
      </c>
      <c r="L3281" s="1">
        <f>TableRefills3[[#This Row],[refill_date]]+TableRefills3[[#This Row],[quantity_days]]</f>
        <v>45766</v>
      </c>
    </row>
    <row r="3282" spans="1:12" x14ac:dyDescent="0.25">
      <c r="A3282" t="s">
        <v>732</v>
      </c>
      <c r="B3282" t="s">
        <v>5058</v>
      </c>
      <c r="C3282" s="1">
        <v>45768</v>
      </c>
      <c r="D3282" s="9">
        <f t="shared" si="102"/>
        <v>3</v>
      </c>
      <c r="E3282">
        <v>30</v>
      </c>
      <c r="F3282" s="1">
        <f t="shared" si="103"/>
        <v>45736</v>
      </c>
      <c r="G3282" s="1">
        <f>IF(TableRefills3[[#This Row],[prev_refill_days]]="","",TableRefills3[[#This Row],[prev_refill_days]]+TableRefills3[[#This Row],[quantity_days]])</f>
        <v>45766</v>
      </c>
      <c r="H3282">
        <f>IF(TableRefills3[[#This Row],[prev_refill_end]]="","",TableRefills3[[#This Row],[refill_date]]-TableRefills3[[#This Row],[prev_refill_end]])</f>
        <v>2</v>
      </c>
      <c r="I3282">
        <f>IF(TableRefills3[[#This Row],[gap_days]]="",0,IF(TableRefills3[[#This Row],[gap_days]]&gt;30,1,0))</f>
        <v>0</v>
      </c>
      <c r="J3282">
        <f>_xlfn.MAXIFS(TableRefills3[discountinuation_flag], TableRefills3[patient_id], A3282)</f>
        <v>0</v>
      </c>
      <c r="K3282" s="1">
        <f>_xlfn.MINIFS(C:C,A:A,TableRefills3[[#This Row],[patient_id]])</f>
        <v>45704</v>
      </c>
      <c r="L3282" s="1">
        <f>TableRefills3[[#This Row],[refill_date]]+TableRefills3[[#This Row],[quantity_days]]</f>
        <v>45798</v>
      </c>
    </row>
    <row r="3283" spans="1:12" x14ac:dyDescent="0.25">
      <c r="A3283" t="s">
        <v>733</v>
      </c>
      <c r="B3283" t="s">
        <v>5062</v>
      </c>
      <c r="C3283" s="1">
        <v>45732</v>
      </c>
      <c r="D3283" s="9">
        <f t="shared" si="102"/>
        <v>1</v>
      </c>
      <c r="E3283">
        <v>21</v>
      </c>
      <c r="F3283" s="1" t="str">
        <f t="shared" si="103"/>
        <v/>
      </c>
      <c r="G3283" s="1" t="str">
        <f>IF(TableRefills3[[#This Row],[prev_refill_days]]="","",TableRefills3[[#This Row],[prev_refill_days]]+TableRefills3[[#This Row],[quantity_days]])</f>
        <v/>
      </c>
      <c r="H3283" t="str">
        <f>IF(TableRefills3[[#This Row],[prev_refill_end]]="","",TableRefills3[[#This Row],[refill_date]]-TableRefills3[[#This Row],[prev_refill_end]])</f>
        <v/>
      </c>
      <c r="I3283">
        <f>IF(TableRefills3[[#This Row],[gap_days]]="",0,IF(TableRefills3[[#This Row],[gap_days]]&gt;30,1,0))</f>
        <v>0</v>
      </c>
      <c r="J3283">
        <f>_xlfn.MAXIFS(TableRefills3[discountinuation_flag], TableRefills3[patient_id], A3283)</f>
        <v>0</v>
      </c>
      <c r="K3283" s="1">
        <f>_xlfn.MINIFS(C:C,A:A,TableRefills3[[#This Row],[patient_id]])</f>
        <v>45732</v>
      </c>
      <c r="L3283" s="1">
        <f>TableRefills3[[#This Row],[refill_date]]+TableRefills3[[#This Row],[quantity_days]]</f>
        <v>45753</v>
      </c>
    </row>
    <row r="3284" spans="1:12" x14ac:dyDescent="0.25">
      <c r="A3284" t="s">
        <v>733</v>
      </c>
      <c r="B3284" t="s">
        <v>5062</v>
      </c>
      <c r="C3284" s="1">
        <v>45753</v>
      </c>
      <c r="D3284" s="9">
        <f t="shared" si="102"/>
        <v>2</v>
      </c>
      <c r="E3284">
        <v>21</v>
      </c>
      <c r="F3284" s="1">
        <f t="shared" si="103"/>
        <v>45732</v>
      </c>
      <c r="G3284" s="1">
        <f>IF(TableRefills3[[#This Row],[prev_refill_days]]="","",TableRefills3[[#This Row],[prev_refill_days]]+TableRefills3[[#This Row],[quantity_days]])</f>
        <v>45753</v>
      </c>
      <c r="H3284">
        <f>IF(TableRefills3[[#This Row],[prev_refill_end]]="","",TableRefills3[[#This Row],[refill_date]]-TableRefills3[[#This Row],[prev_refill_end]])</f>
        <v>0</v>
      </c>
      <c r="I3284">
        <f>IF(TableRefills3[[#This Row],[gap_days]]="",0,IF(TableRefills3[[#This Row],[gap_days]]&gt;30,1,0))</f>
        <v>0</v>
      </c>
      <c r="J3284">
        <f>_xlfn.MAXIFS(TableRefills3[discountinuation_flag], TableRefills3[patient_id], A3284)</f>
        <v>0</v>
      </c>
      <c r="K3284" s="1">
        <f>_xlfn.MINIFS(C:C,A:A,TableRefills3[[#This Row],[patient_id]])</f>
        <v>45732</v>
      </c>
      <c r="L3284" s="1">
        <f>TableRefills3[[#This Row],[refill_date]]+TableRefills3[[#This Row],[quantity_days]]</f>
        <v>45774</v>
      </c>
    </row>
    <row r="3285" spans="1:12" x14ac:dyDescent="0.25">
      <c r="A3285" t="s">
        <v>733</v>
      </c>
      <c r="B3285" t="s">
        <v>5062</v>
      </c>
      <c r="C3285" s="1">
        <v>45773</v>
      </c>
      <c r="D3285" s="9">
        <f t="shared" si="102"/>
        <v>3</v>
      </c>
      <c r="E3285">
        <v>21</v>
      </c>
      <c r="F3285" s="1">
        <f t="shared" si="103"/>
        <v>45753</v>
      </c>
      <c r="G3285" s="1">
        <f>IF(TableRefills3[[#This Row],[prev_refill_days]]="","",TableRefills3[[#This Row],[prev_refill_days]]+TableRefills3[[#This Row],[quantity_days]])</f>
        <v>45774</v>
      </c>
      <c r="H3285">
        <f>IF(TableRefills3[[#This Row],[prev_refill_end]]="","",TableRefills3[[#This Row],[refill_date]]-TableRefills3[[#This Row],[prev_refill_end]])</f>
        <v>-1</v>
      </c>
      <c r="I3285">
        <f>IF(TableRefills3[[#This Row],[gap_days]]="",0,IF(TableRefills3[[#This Row],[gap_days]]&gt;30,1,0))</f>
        <v>0</v>
      </c>
      <c r="J3285">
        <f>_xlfn.MAXIFS(TableRefills3[discountinuation_flag], TableRefills3[patient_id], A3285)</f>
        <v>0</v>
      </c>
      <c r="K3285" s="1">
        <f>_xlfn.MINIFS(C:C,A:A,TableRefills3[[#This Row],[patient_id]])</f>
        <v>45732</v>
      </c>
      <c r="L3285" s="1">
        <f>TableRefills3[[#This Row],[refill_date]]+TableRefills3[[#This Row],[quantity_days]]</f>
        <v>45794</v>
      </c>
    </row>
    <row r="3286" spans="1:12" x14ac:dyDescent="0.25">
      <c r="A3286" t="s">
        <v>733</v>
      </c>
      <c r="B3286" t="s">
        <v>5062</v>
      </c>
      <c r="C3286" s="1">
        <v>45792</v>
      </c>
      <c r="D3286" s="9">
        <f t="shared" si="102"/>
        <v>4</v>
      </c>
      <c r="E3286">
        <v>21</v>
      </c>
      <c r="F3286" s="1">
        <f t="shared" si="103"/>
        <v>45773</v>
      </c>
      <c r="G3286" s="1">
        <f>IF(TableRefills3[[#This Row],[prev_refill_days]]="","",TableRefills3[[#This Row],[prev_refill_days]]+TableRefills3[[#This Row],[quantity_days]])</f>
        <v>45794</v>
      </c>
      <c r="H3286">
        <f>IF(TableRefills3[[#This Row],[prev_refill_end]]="","",TableRefills3[[#This Row],[refill_date]]-TableRefills3[[#This Row],[prev_refill_end]])</f>
        <v>-2</v>
      </c>
      <c r="I3286">
        <f>IF(TableRefills3[[#This Row],[gap_days]]="",0,IF(TableRefills3[[#This Row],[gap_days]]&gt;30,1,0))</f>
        <v>0</v>
      </c>
      <c r="J3286">
        <f>_xlfn.MAXIFS(TableRefills3[discountinuation_flag], TableRefills3[patient_id], A3286)</f>
        <v>0</v>
      </c>
      <c r="K3286" s="1">
        <f>_xlfn.MINIFS(C:C,A:A,TableRefills3[[#This Row],[patient_id]])</f>
        <v>45732</v>
      </c>
      <c r="L3286" s="1">
        <f>TableRefills3[[#This Row],[refill_date]]+TableRefills3[[#This Row],[quantity_days]]</f>
        <v>45813</v>
      </c>
    </row>
    <row r="3287" spans="1:12" x14ac:dyDescent="0.25">
      <c r="A3287" t="s">
        <v>734</v>
      </c>
      <c r="B3287" t="s">
        <v>5067</v>
      </c>
      <c r="C3287" s="1">
        <v>45821</v>
      </c>
      <c r="D3287" s="9">
        <f t="shared" si="102"/>
        <v>1</v>
      </c>
      <c r="E3287">
        <v>21</v>
      </c>
      <c r="F3287" s="1" t="str">
        <f t="shared" si="103"/>
        <v/>
      </c>
      <c r="G3287" s="1" t="str">
        <f>IF(TableRefills3[[#This Row],[prev_refill_days]]="","",TableRefills3[[#This Row],[prev_refill_days]]+TableRefills3[[#This Row],[quantity_days]])</f>
        <v/>
      </c>
      <c r="H3287" t="str">
        <f>IF(TableRefills3[[#This Row],[prev_refill_end]]="","",TableRefills3[[#This Row],[refill_date]]-TableRefills3[[#This Row],[prev_refill_end]])</f>
        <v/>
      </c>
      <c r="I3287">
        <f>IF(TableRefills3[[#This Row],[gap_days]]="",0,IF(TableRefills3[[#This Row],[gap_days]]&gt;30,1,0))</f>
        <v>0</v>
      </c>
      <c r="J3287">
        <f>_xlfn.MAXIFS(TableRefills3[discountinuation_flag], TableRefills3[patient_id], A3287)</f>
        <v>0</v>
      </c>
      <c r="K3287" s="1">
        <f>_xlfn.MINIFS(C:C,A:A,TableRefills3[[#This Row],[patient_id]])</f>
        <v>45821</v>
      </c>
      <c r="L3287" s="1">
        <f>TableRefills3[[#This Row],[refill_date]]+TableRefills3[[#This Row],[quantity_days]]</f>
        <v>45842</v>
      </c>
    </row>
    <row r="3288" spans="1:12" x14ac:dyDescent="0.25">
      <c r="A3288" t="s">
        <v>734</v>
      </c>
      <c r="B3288" t="s">
        <v>5067</v>
      </c>
      <c r="C3288" s="1">
        <v>45845</v>
      </c>
      <c r="D3288" s="9">
        <f t="shared" si="102"/>
        <v>2</v>
      </c>
      <c r="E3288">
        <v>21</v>
      </c>
      <c r="F3288" s="1">
        <f t="shared" si="103"/>
        <v>45821</v>
      </c>
      <c r="G3288" s="1">
        <f>IF(TableRefills3[[#This Row],[prev_refill_days]]="","",TableRefills3[[#This Row],[prev_refill_days]]+TableRefills3[[#This Row],[quantity_days]])</f>
        <v>45842</v>
      </c>
      <c r="H3288">
        <f>IF(TableRefills3[[#This Row],[prev_refill_end]]="","",TableRefills3[[#This Row],[refill_date]]-TableRefills3[[#This Row],[prev_refill_end]])</f>
        <v>3</v>
      </c>
      <c r="I3288">
        <f>IF(TableRefills3[[#This Row],[gap_days]]="",0,IF(TableRefills3[[#This Row],[gap_days]]&gt;30,1,0))</f>
        <v>0</v>
      </c>
      <c r="J3288">
        <f>_xlfn.MAXIFS(TableRefills3[discountinuation_flag], TableRefills3[patient_id], A3288)</f>
        <v>0</v>
      </c>
      <c r="K3288" s="1">
        <f>_xlfn.MINIFS(C:C,A:A,TableRefills3[[#This Row],[patient_id]])</f>
        <v>45821</v>
      </c>
      <c r="L3288" s="1">
        <f>TableRefills3[[#This Row],[refill_date]]+TableRefills3[[#This Row],[quantity_days]]</f>
        <v>45866</v>
      </c>
    </row>
    <row r="3289" spans="1:12" x14ac:dyDescent="0.25">
      <c r="A3289" t="s">
        <v>734</v>
      </c>
      <c r="B3289" t="s">
        <v>5067</v>
      </c>
      <c r="C3289" s="1">
        <v>45866</v>
      </c>
      <c r="D3289" s="9">
        <f t="shared" si="102"/>
        <v>3</v>
      </c>
      <c r="E3289">
        <v>21</v>
      </c>
      <c r="F3289" s="1">
        <f t="shared" si="103"/>
        <v>45845</v>
      </c>
      <c r="G3289" s="1">
        <f>IF(TableRefills3[[#This Row],[prev_refill_days]]="","",TableRefills3[[#This Row],[prev_refill_days]]+TableRefills3[[#This Row],[quantity_days]])</f>
        <v>45866</v>
      </c>
      <c r="H3289">
        <f>IF(TableRefills3[[#This Row],[prev_refill_end]]="","",TableRefills3[[#This Row],[refill_date]]-TableRefills3[[#This Row],[prev_refill_end]])</f>
        <v>0</v>
      </c>
      <c r="I3289">
        <f>IF(TableRefills3[[#This Row],[gap_days]]="",0,IF(TableRefills3[[#This Row],[gap_days]]&gt;30,1,0))</f>
        <v>0</v>
      </c>
      <c r="J3289">
        <f>_xlfn.MAXIFS(TableRefills3[discountinuation_flag], TableRefills3[patient_id], A3289)</f>
        <v>0</v>
      </c>
      <c r="K3289" s="1">
        <f>_xlfn.MINIFS(C:C,A:A,TableRefills3[[#This Row],[patient_id]])</f>
        <v>45821</v>
      </c>
      <c r="L3289" s="1">
        <f>TableRefills3[[#This Row],[refill_date]]+TableRefills3[[#This Row],[quantity_days]]</f>
        <v>45887</v>
      </c>
    </row>
    <row r="3290" spans="1:12" x14ac:dyDescent="0.25">
      <c r="A3290" t="s">
        <v>734</v>
      </c>
      <c r="B3290" t="s">
        <v>5067</v>
      </c>
      <c r="C3290" s="1">
        <v>45888</v>
      </c>
      <c r="D3290" s="9">
        <f t="shared" si="102"/>
        <v>4</v>
      </c>
      <c r="E3290">
        <v>21</v>
      </c>
      <c r="F3290" s="1">
        <f t="shared" si="103"/>
        <v>45866</v>
      </c>
      <c r="G3290" s="1">
        <f>IF(TableRefills3[[#This Row],[prev_refill_days]]="","",TableRefills3[[#This Row],[prev_refill_days]]+TableRefills3[[#This Row],[quantity_days]])</f>
        <v>45887</v>
      </c>
      <c r="H3290">
        <f>IF(TableRefills3[[#This Row],[prev_refill_end]]="","",TableRefills3[[#This Row],[refill_date]]-TableRefills3[[#This Row],[prev_refill_end]])</f>
        <v>1</v>
      </c>
      <c r="I3290">
        <f>IF(TableRefills3[[#This Row],[gap_days]]="",0,IF(TableRefills3[[#This Row],[gap_days]]&gt;30,1,0))</f>
        <v>0</v>
      </c>
      <c r="J3290">
        <f>_xlfn.MAXIFS(TableRefills3[discountinuation_flag], TableRefills3[patient_id], A3290)</f>
        <v>0</v>
      </c>
      <c r="K3290" s="1">
        <f>_xlfn.MINIFS(C:C,A:A,TableRefills3[[#This Row],[patient_id]])</f>
        <v>45821</v>
      </c>
      <c r="L3290" s="1">
        <f>TableRefills3[[#This Row],[refill_date]]+TableRefills3[[#This Row],[quantity_days]]</f>
        <v>45909</v>
      </c>
    </row>
    <row r="3291" spans="1:12" x14ac:dyDescent="0.25">
      <c r="A3291" t="s">
        <v>734</v>
      </c>
      <c r="B3291" t="s">
        <v>5067</v>
      </c>
      <c r="C3291" s="1">
        <v>45911</v>
      </c>
      <c r="D3291" s="9">
        <f t="shared" si="102"/>
        <v>5</v>
      </c>
      <c r="E3291">
        <v>21</v>
      </c>
      <c r="F3291" s="1">
        <f t="shared" si="103"/>
        <v>45888</v>
      </c>
      <c r="G3291" s="1">
        <f>IF(TableRefills3[[#This Row],[prev_refill_days]]="","",TableRefills3[[#This Row],[prev_refill_days]]+TableRefills3[[#This Row],[quantity_days]])</f>
        <v>45909</v>
      </c>
      <c r="H3291">
        <f>IF(TableRefills3[[#This Row],[prev_refill_end]]="","",TableRefills3[[#This Row],[refill_date]]-TableRefills3[[#This Row],[prev_refill_end]])</f>
        <v>2</v>
      </c>
      <c r="I3291">
        <f>IF(TableRefills3[[#This Row],[gap_days]]="",0,IF(TableRefills3[[#This Row],[gap_days]]&gt;30,1,0))</f>
        <v>0</v>
      </c>
      <c r="J3291">
        <f>_xlfn.MAXIFS(TableRefills3[discountinuation_flag], TableRefills3[patient_id], A3291)</f>
        <v>0</v>
      </c>
      <c r="K3291" s="1">
        <f>_xlfn.MINIFS(C:C,A:A,TableRefills3[[#This Row],[patient_id]])</f>
        <v>45821</v>
      </c>
      <c r="L3291" s="1">
        <f>TableRefills3[[#This Row],[refill_date]]+TableRefills3[[#This Row],[quantity_days]]</f>
        <v>45932</v>
      </c>
    </row>
    <row r="3292" spans="1:12" x14ac:dyDescent="0.25">
      <c r="A3292" t="s">
        <v>734</v>
      </c>
      <c r="B3292" t="s">
        <v>5067</v>
      </c>
      <c r="C3292" s="1">
        <v>45932</v>
      </c>
      <c r="D3292" s="9">
        <f t="shared" si="102"/>
        <v>6</v>
      </c>
      <c r="E3292">
        <v>21</v>
      </c>
      <c r="F3292" s="1">
        <f t="shared" si="103"/>
        <v>45911</v>
      </c>
      <c r="G3292" s="1">
        <f>IF(TableRefills3[[#This Row],[prev_refill_days]]="","",TableRefills3[[#This Row],[prev_refill_days]]+TableRefills3[[#This Row],[quantity_days]])</f>
        <v>45932</v>
      </c>
      <c r="H3292">
        <f>IF(TableRefills3[[#This Row],[prev_refill_end]]="","",TableRefills3[[#This Row],[refill_date]]-TableRefills3[[#This Row],[prev_refill_end]])</f>
        <v>0</v>
      </c>
      <c r="I3292">
        <f>IF(TableRefills3[[#This Row],[gap_days]]="",0,IF(TableRefills3[[#This Row],[gap_days]]&gt;30,1,0))</f>
        <v>0</v>
      </c>
      <c r="J3292">
        <f>_xlfn.MAXIFS(TableRefills3[discountinuation_flag], TableRefills3[patient_id], A3292)</f>
        <v>0</v>
      </c>
      <c r="K3292" s="1">
        <f>_xlfn.MINIFS(C:C,A:A,TableRefills3[[#This Row],[patient_id]])</f>
        <v>45821</v>
      </c>
      <c r="L3292" s="1">
        <f>TableRefills3[[#This Row],[refill_date]]+TableRefills3[[#This Row],[quantity_days]]</f>
        <v>45953</v>
      </c>
    </row>
    <row r="3293" spans="1:12" x14ac:dyDescent="0.25">
      <c r="A3293" t="s">
        <v>735</v>
      </c>
      <c r="B3293" t="s">
        <v>5074</v>
      </c>
      <c r="C3293" s="1">
        <v>45816</v>
      </c>
      <c r="D3293" s="9">
        <f t="shared" si="102"/>
        <v>1</v>
      </c>
      <c r="E3293">
        <v>30</v>
      </c>
      <c r="F3293" s="1" t="str">
        <f t="shared" si="103"/>
        <v/>
      </c>
      <c r="G3293" s="1" t="str">
        <f>IF(TableRefills3[[#This Row],[prev_refill_days]]="","",TableRefills3[[#This Row],[prev_refill_days]]+TableRefills3[[#This Row],[quantity_days]])</f>
        <v/>
      </c>
      <c r="H3293" t="str">
        <f>IF(TableRefills3[[#This Row],[prev_refill_end]]="","",TableRefills3[[#This Row],[refill_date]]-TableRefills3[[#This Row],[prev_refill_end]])</f>
        <v/>
      </c>
      <c r="I3293">
        <f>IF(TableRefills3[[#This Row],[gap_days]]="",0,IF(TableRefills3[[#This Row],[gap_days]]&gt;30,1,0))</f>
        <v>0</v>
      </c>
      <c r="J3293">
        <f>_xlfn.MAXIFS(TableRefills3[discountinuation_flag], TableRefills3[patient_id], A3293)</f>
        <v>0</v>
      </c>
      <c r="K3293" s="1">
        <f>_xlfn.MINIFS(C:C,A:A,TableRefills3[[#This Row],[patient_id]])</f>
        <v>45816</v>
      </c>
      <c r="L3293" s="1">
        <f>TableRefills3[[#This Row],[refill_date]]+TableRefills3[[#This Row],[quantity_days]]</f>
        <v>45846</v>
      </c>
    </row>
    <row r="3294" spans="1:12" x14ac:dyDescent="0.25">
      <c r="A3294" t="s">
        <v>735</v>
      </c>
      <c r="B3294" t="s">
        <v>5074</v>
      </c>
      <c r="C3294" s="1">
        <v>45846</v>
      </c>
      <c r="D3294" s="9">
        <f t="shared" si="102"/>
        <v>2</v>
      </c>
      <c r="E3294">
        <v>30</v>
      </c>
      <c r="F3294" s="1">
        <f t="shared" si="103"/>
        <v>45816</v>
      </c>
      <c r="G3294" s="1">
        <f>IF(TableRefills3[[#This Row],[prev_refill_days]]="","",TableRefills3[[#This Row],[prev_refill_days]]+TableRefills3[[#This Row],[quantity_days]])</f>
        <v>45846</v>
      </c>
      <c r="H3294">
        <f>IF(TableRefills3[[#This Row],[prev_refill_end]]="","",TableRefills3[[#This Row],[refill_date]]-TableRefills3[[#This Row],[prev_refill_end]])</f>
        <v>0</v>
      </c>
      <c r="I3294">
        <f>IF(TableRefills3[[#This Row],[gap_days]]="",0,IF(TableRefills3[[#This Row],[gap_days]]&gt;30,1,0))</f>
        <v>0</v>
      </c>
      <c r="J3294">
        <f>_xlfn.MAXIFS(TableRefills3[discountinuation_flag], TableRefills3[patient_id], A3294)</f>
        <v>0</v>
      </c>
      <c r="K3294" s="1">
        <f>_xlfn.MINIFS(C:C,A:A,TableRefills3[[#This Row],[patient_id]])</f>
        <v>45816</v>
      </c>
      <c r="L3294" s="1">
        <f>TableRefills3[[#This Row],[refill_date]]+TableRefills3[[#This Row],[quantity_days]]</f>
        <v>45876</v>
      </c>
    </row>
    <row r="3295" spans="1:12" x14ac:dyDescent="0.25">
      <c r="A3295" t="s">
        <v>735</v>
      </c>
      <c r="B3295" t="s">
        <v>5074</v>
      </c>
      <c r="C3295" s="1">
        <v>45875</v>
      </c>
      <c r="D3295" s="9">
        <f t="shared" si="102"/>
        <v>3</v>
      </c>
      <c r="E3295">
        <v>30</v>
      </c>
      <c r="F3295" s="1">
        <f t="shared" si="103"/>
        <v>45846</v>
      </c>
      <c r="G3295" s="1">
        <f>IF(TableRefills3[[#This Row],[prev_refill_days]]="","",TableRefills3[[#This Row],[prev_refill_days]]+TableRefills3[[#This Row],[quantity_days]])</f>
        <v>45876</v>
      </c>
      <c r="H3295">
        <f>IF(TableRefills3[[#This Row],[prev_refill_end]]="","",TableRefills3[[#This Row],[refill_date]]-TableRefills3[[#This Row],[prev_refill_end]])</f>
        <v>-1</v>
      </c>
      <c r="I3295">
        <f>IF(TableRefills3[[#This Row],[gap_days]]="",0,IF(TableRefills3[[#This Row],[gap_days]]&gt;30,1,0))</f>
        <v>0</v>
      </c>
      <c r="J3295">
        <f>_xlfn.MAXIFS(TableRefills3[discountinuation_flag], TableRefills3[patient_id], A3295)</f>
        <v>0</v>
      </c>
      <c r="K3295" s="1">
        <f>_xlfn.MINIFS(C:C,A:A,TableRefills3[[#This Row],[patient_id]])</f>
        <v>45816</v>
      </c>
      <c r="L3295" s="1">
        <f>TableRefills3[[#This Row],[refill_date]]+TableRefills3[[#This Row],[quantity_days]]</f>
        <v>45905</v>
      </c>
    </row>
    <row r="3296" spans="1:12" x14ac:dyDescent="0.25">
      <c r="A3296" t="s">
        <v>735</v>
      </c>
      <c r="B3296" t="s">
        <v>5074</v>
      </c>
      <c r="C3296" s="1">
        <v>45903</v>
      </c>
      <c r="D3296" s="9">
        <f t="shared" si="102"/>
        <v>4</v>
      </c>
      <c r="E3296">
        <v>30</v>
      </c>
      <c r="F3296" s="1">
        <f t="shared" si="103"/>
        <v>45875</v>
      </c>
      <c r="G3296" s="1">
        <f>IF(TableRefills3[[#This Row],[prev_refill_days]]="","",TableRefills3[[#This Row],[prev_refill_days]]+TableRefills3[[#This Row],[quantity_days]])</f>
        <v>45905</v>
      </c>
      <c r="H3296">
        <f>IF(TableRefills3[[#This Row],[prev_refill_end]]="","",TableRefills3[[#This Row],[refill_date]]-TableRefills3[[#This Row],[prev_refill_end]])</f>
        <v>-2</v>
      </c>
      <c r="I3296">
        <f>IF(TableRefills3[[#This Row],[gap_days]]="",0,IF(TableRefills3[[#This Row],[gap_days]]&gt;30,1,0))</f>
        <v>0</v>
      </c>
      <c r="J3296">
        <f>_xlfn.MAXIFS(TableRefills3[discountinuation_flag], TableRefills3[patient_id], A3296)</f>
        <v>0</v>
      </c>
      <c r="K3296" s="1">
        <f>_xlfn.MINIFS(C:C,A:A,TableRefills3[[#This Row],[patient_id]])</f>
        <v>45816</v>
      </c>
      <c r="L3296" s="1">
        <f>TableRefills3[[#This Row],[refill_date]]+TableRefills3[[#This Row],[quantity_days]]</f>
        <v>45933</v>
      </c>
    </row>
    <row r="3297" spans="1:12" x14ac:dyDescent="0.25">
      <c r="A3297" t="s">
        <v>735</v>
      </c>
      <c r="B3297" t="s">
        <v>5074</v>
      </c>
      <c r="C3297" s="1">
        <v>45930</v>
      </c>
      <c r="D3297" s="9">
        <f t="shared" si="102"/>
        <v>5</v>
      </c>
      <c r="E3297">
        <v>30</v>
      </c>
      <c r="F3297" s="1">
        <f t="shared" si="103"/>
        <v>45903</v>
      </c>
      <c r="G3297" s="1">
        <f>IF(TableRefills3[[#This Row],[prev_refill_days]]="","",TableRefills3[[#This Row],[prev_refill_days]]+TableRefills3[[#This Row],[quantity_days]])</f>
        <v>45933</v>
      </c>
      <c r="H3297">
        <f>IF(TableRefills3[[#This Row],[prev_refill_end]]="","",TableRefills3[[#This Row],[refill_date]]-TableRefills3[[#This Row],[prev_refill_end]])</f>
        <v>-3</v>
      </c>
      <c r="I3297">
        <f>IF(TableRefills3[[#This Row],[gap_days]]="",0,IF(TableRefills3[[#This Row],[gap_days]]&gt;30,1,0))</f>
        <v>0</v>
      </c>
      <c r="J3297">
        <f>_xlfn.MAXIFS(TableRefills3[discountinuation_flag], TableRefills3[patient_id], A3297)</f>
        <v>0</v>
      </c>
      <c r="K3297" s="1">
        <f>_xlfn.MINIFS(C:C,A:A,TableRefills3[[#This Row],[patient_id]])</f>
        <v>45816</v>
      </c>
      <c r="L3297" s="1">
        <f>TableRefills3[[#This Row],[refill_date]]+TableRefills3[[#This Row],[quantity_days]]</f>
        <v>45960</v>
      </c>
    </row>
    <row r="3298" spans="1:12" x14ac:dyDescent="0.25">
      <c r="A3298" t="s">
        <v>736</v>
      </c>
      <c r="B3298" t="s">
        <v>5080</v>
      </c>
      <c r="C3298" s="1">
        <v>45727</v>
      </c>
      <c r="D3298" s="9">
        <f t="shared" si="102"/>
        <v>1</v>
      </c>
      <c r="E3298">
        <v>28</v>
      </c>
      <c r="F3298" s="1" t="str">
        <f t="shared" si="103"/>
        <v/>
      </c>
      <c r="G3298" s="1" t="str">
        <f>IF(TableRefills3[[#This Row],[prev_refill_days]]="","",TableRefills3[[#This Row],[prev_refill_days]]+TableRefills3[[#This Row],[quantity_days]])</f>
        <v/>
      </c>
      <c r="H3298" t="str">
        <f>IF(TableRefills3[[#This Row],[prev_refill_end]]="","",TableRefills3[[#This Row],[refill_date]]-TableRefills3[[#This Row],[prev_refill_end]])</f>
        <v/>
      </c>
      <c r="I3298">
        <f>IF(TableRefills3[[#This Row],[gap_days]]="",0,IF(TableRefills3[[#This Row],[gap_days]]&gt;30,1,0))</f>
        <v>0</v>
      </c>
      <c r="J3298">
        <f>_xlfn.MAXIFS(TableRefills3[discountinuation_flag], TableRefills3[patient_id], A3298)</f>
        <v>0</v>
      </c>
      <c r="K3298" s="1">
        <f>_xlfn.MINIFS(C:C,A:A,TableRefills3[[#This Row],[patient_id]])</f>
        <v>45727</v>
      </c>
      <c r="L3298" s="1">
        <f>TableRefills3[[#This Row],[refill_date]]+TableRefills3[[#This Row],[quantity_days]]</f>
        <v>45755</v>
      </c>
    </row>
    <row r="3299" spans="1:12" x14ac:dyDescent="0.25">
      <c r="A3299" t="s">
        <v>736</v>
      </c>
      <c r="B3299" t="s">
        <v>5080</v>
      </c>
      <c r="C3299" s="1">
        <v>45753</v>
      </c>
      <c r="D3299" s="9">
        <f t="shared" si="102"/>
        <v>2</v>
      </c>
      <c r="E3299">
        <v>28</v>
      </c>
      <c r="F3299" s="1">
        <f t="shared" si="103"/>
        <v>45727</v>
      </c>
      <c r="G3299" s="1">
        <f>IF(TableRefills3[[#This Row],[prev_refill_days]]="","",TableRefills3[[#This Row],[prev_refill_days]]+TableRefills3[[#This Row],[quantity_days]])</f>
        <v>45755</v>
      </c>
      <c r="H3299">
        <f>IF(TableRefills3[[#This Row],[prev_refill_end]]="","",TableRefills3[[#This Row],[refill_date]]-TableRefills3[[#This Row],[prev_refill_end]])</f>
        <v>-2</v>
      </c>
      <c r="I3299">
        <f>IF(TableRefills3[[#This Row],[gap_days]]="",0,IF(TableRefills3[[#This Row],[gap_days]]&gt;30,1,0))</f>
        <v>0</v>
      </c>
      <c r="J3299">
        <f>_xlfn.MAXIFS(TableRefills3[discountinuation_flag], TableRefills3[patient_id], A3299)</f>
        <v>0</v>
      </c>
      <c r="K3299" s="1">
        <f>_xlfn.MINIFS(C:C,A:A,TableRefills3[[#This Row],[patient_id]])</f>
        <v>45727</v>
      </c>
      <c r="L3299" s="1">
        <f>TableRefills3[[#This Row],[refill_date]]+TableRefills3[[#This Row],[quantity_days]]</f>
        <v>45781</v>
      </c>
    </row>
    <row r="3300" spans="1:12" x14ac:dyDescent="0.25">
      <c r="A3300" t="s">
        <v>736</v>
      </c>
      <c r="B3300" t="s">
        <v>5080</v>
      </c>
      <c r="C3300" s="1">
        <v>45779</v>
      </c>
      <c r="D3300" s="9">
        <f t="shared" si="102"/>
        <v>3</v>
      </c>
      <c r="E3300">
        <v>28</v>
      </c>
      <c r="F3300" s="1">
        <f t="shared" si="103"/>
        <v>45753</v>
      </c>
      <c r="G3300" s="1">
        <f>IF(TableRefills3[[#This Row],[prev_refill_days]]="","",TableRefills3[[#This Row],[prev_refill_days]]+TableRefills3[[#This Row],[quantity_days]])</f>
        <v>45781</v>
      </c>
      <c r="H3300">
        <f>IF(TableRefills3[[#This Row],[prev_refill_end]]="","",TableRefills3[[#This Row],[refill_date]]-TableRefills3[[#This Row],[prev_refill_end]])</f>
        <v>-2</v>
      </c>
      <c r="I3300">
        <f>IF(TableRefills3[[#This Row],[gap_days]]="",0,IF(TableRefills3[[#This Row],[gap_days]]&gt;30,1,0))</f>
        <v>0</v>
      </c>
      <c r="J3300">
        <f>_xlfn.MAXIFS(TableRefills3[discountinuation_flag], TableRefills3[patient_id], A3300)</f>
        <v>0</v>
      </c>
      <c r="K3300" s="1">
        <f>_xlfn.MINIFS(C:C,A:A,TableRefills3[[#This Row],[patient_id]])</f>
        <v>45727</v>
      </c>
      <c r="L3300" s="1">
        <f>TableRefills3[[#This Row],[refill_date]]+TableRefills3[[#This Row],[quantity_days]]</f>
        <v>45807</v>
      </c>
    </row>
    <row r="3301" spans="1:12" x14ac:dyDescent="0.25">
      <c r="A3301" t="s">
        <v>736</v>
      </c>
      <c r="B3301" t="s">
        <v>5080</v>
      </c>
      <c r="C3301" s="1">
        <v>45808</v>
      </c>
      <c r="D3301" s="9">
        <f t="shared" si="102"/>
        <v>4</v>
      </c>
      <c r="E3301">
        <v>28</v>
      </c>
      <c r="F3301" s="1">
        <f t="shared" si="103"/>
        <v>45779</v>
      </c>
      <c r="G3301" s="1">
        <f>IF(TableRefills3[[#This Row],[prev_refill_days]]="","",TableRefills3[[#This Row],[prev_refill_days]]+TableRefills3[[#This Row],[quantity_days]])</f>
        <v>45807</v>
      </c>
      <c r="H3301">
        <f>IF(TableRefills3[[#This Row],[prev_refill_end]]="","",TableRefills3[[#This Row],[refill_date]]-TableRefills3[[#This Row],[prev_refill_end]])</f>
        <v>1</v>
      </c>
      <c r="I3301">
        <f>IF(TableRefills3[[#This Row],[gap_days]]="",0,IF(TableRefills3[[#This Row],[gap_days]]&gt;30,1,0))</f>
        <v>0</v>
      </c>
      <c r="J3301">
        <f>_xlfn.MAXIFS(TableRefills3[discountinuation_flag], TableRefills3[patient_id], A3301)</f>
        <v>0</v>
      </c>
      <c r="K3301" s="1">
        <f>_xlfn.MINIFS(C:C,A:A,TableRefills3[[#This Row],[patient_id]])</f>
        <v>45727</v>
      </c>
      <c r="L3301" s="1">
        <f>TableRefills3[[#This Row],[refill_date]]+TableRefills3[[#This Row],[quantity_days]]</f>
        <v>45836</v>
      </c>
    </row>
    <row r="3302" spans="1:12" x14ac:dyDescent="0.25">
      <c r="A3302" t="s">
        <v>736</v>
      </c>
      <c r="B3302" t="s">
        <v>5080</v>
      </c>
      <c r="C3302" s="1">
        <v>45834</v>
      </c>
      <c r="D3302" s="9">
        <f t="shared" si="102"/>
        <v>5</v>
      </c>
      <c r="E3302">
        <v>28</v>
      </c>
      <c r="F3302" s="1">
        <f t="shared" si="103"/>
        <v>45808</v>
      </c>
      <c r="G3302" s="1">
        <f>IF(TableRefills3[[#This Row],[prev_refill_days]]="","",TableRefills3[[#This Row],[prev_refill_days]]+TableRefills3[[#This Row],[quantity_days]])</f>
        <v>45836</v>
      </c>
      <c r="H3302">
        <f>IF(TableRefills3[[#This Row],[prev_refill_end]]="","",TableRefills3[[#This Row],[refill_date]]-TableRefills3[[#This Row],[prev_refill_end]])</f>
        <v>-2</v>
      </c>
      <c r="I3302">
        <f>IF(TableRefills3[[#This Row],[gap_days]]="",0,IF(TableRefills3[[#This Row],[gap_days]]&gt;30,1,0))</f>
        <v>0</v>
      </c>
      <c r="J3302">
        <f>_xlfn.MAXIFS(TableRefills3[discountinuation_flag], TableRefills3[patient_id], A3302)</f>
        <v>0</v>
      </c>
      <c r="K3302" s="1">
        <f>_xlfn.MINIFS(C:C,A:A,TableRefills3[[#This Row],[patient_id]])</f>
        <v>45727</v>
      </c>
      <c r="L3302" s="1">
        <f>TableRefills3[[#This Row],[refill_date]]+TableRefills3[[#This Row],[quantity_days]]</f>
        <v>45862</v>
      </c>
    </row>
    <row r="3303" spans="1:12" x14ac:dyDescent="0.25">
      <c r="A3303" t="s">
        <v>736</v>
      </c>
      <c r="B3303" t="s">
        <v>5080</v>
      </c>
      <c r="C3303" s="1">
        <v>45860</v>
      </c>
      <c r="D3303" s="9">
        <f t="shared" si="102"/>
        <v>6</v>
      </c>
      <c r="E3303">
        <v>28</v>
      </c>
      <c r="F3303" s="1">
        <f t="shared" si="103"/>
        <v>45834</v>
      </c>
      <c r="G3303" s="1">
        <f>IF(TableRefills3[[#This Row],[prev_refill_days]]="","",TableRefills3[[#This Row],[prev_refill_days]]+TableRefills3[[#This Row],[quantity_days]])</f>
        <v>45862</v>
      </c>
      <c r="H3303">
        <f>IF(TableRefills3[[#This Row],[prev_refill_end]]="","",TableRefills3[[#This Row],[refill_date]]-TableRefills3[[#This Row],[prev_refill_end]])</f>
        <v>-2</v>
      </c>
      <c r="I3303">
        <f>IF(TableRefills3[[#This Row],[gap_days]]="",0,IF(TableRefills3[[#This Row],[gap_days]]&gt;30,1,0))</f>
        <v>0</v>
      </c>
      <c r="J3303">
        <f>_xlfn.MAXIFS(TableRefills3[discountinuation_flag], TableRefills3[patient_id], A3303)</f>
        <v>0</v>
      </c>
      <c r="K3303" s="1">
        <f>_xlfn.MINIFS(C:C,A:A,TableRefills3[[#This Row],[patient_id]])</f>
        <v>45727</v>
      </c>
      <c r="L3303" s="1">
        <f>TableRefills3[[#This Row],[refill_date]]+TableRefills3[[#This Row],[quantity_days]]</f>
        <v>45888</v>
      </c>
    </row>
    <row r="3304" spans="1:12" x14ac:dyDescent="0.25">
      <c r="A3304" t="s">
        <v>737</v>
      </c>
      <c r="B3304" t="s">
        <v>5087</v>
      </c>
      <c r="C3304" s="1">
        <v>45706</v>
      </c>
      <c r="D3304" s="9">
        <f t="shared" si="102"/>
        <v>1</v>
      </c>
      <c r="E3304">
        <v>21</v>
      </c>
      <c r="F3304" s="1" t="str">
        <f t="shared" si="103"/>
        <v/>
      </c>
      <c r="G3304" s="1" t="str">
        <f>IF(TableRefills3[[#This Row],[prev_refill_days]]="","",TableRefills3[[#This Row],[prev_refill_days]]+TableRefills3[[#This Row],[quantity_days]])</f>
        <v/>
      </c>
      <c r="H3304" t="str">
        <f>IF(TableRefills3[[#This Row],[prev_refill_end]]="","",TableRefills3[[#This Row],[refill_date]]-TableRefills3[[#This Row],[prev_refill_end]])</f>
        <v/>
      </c>
      <c r="I3304">
        <f>IF(TableRefills3[[#This Row],[gap_days]]="",0,IF(TableRefills3[[#This Row],[gap_days]]&gt;30,1,0))</f>
        <v>0</v>
      </c>
      <c r="J3304">
        <f>_xlfn.MAXIFS(TableRefills3[discountinuation_flag], TableRefills3[patient_id], A3304)</f>
        <v>0</v>
      </c>
      <c r="K3304" s="1">
        <f>_xlfn.MINIFS(C:C,A:A,TableRefills3[[#This Row],[patient_id]])</f>
        <v>45706</v>
      </c>
      <c r="L3304" s="1">
        <f>TableRefills3[[#This Row],[refill_date]]+TableRefills3[[#This Row],[quantity_days]]</f>
        <v>45727</v>
      </c>
    </row>
    <row r="3305" spans="1:12" x14ac:dyDescent="0.25">
      <c r="A3305" t="s">
        <v>737</v>
      </c>
      <c r="B3305" t="s">
        <v>5087</v>
      </c>
      <c r="C3305" s="1">
        <v>45730</v>
      </c>
      <c r="D3305" s="9">
        <f t="shared" si="102"/>
        <v>2</v>
      </c>
      <c r="E3305">
        <v>21</v>
      </c>
      <c r="F3305" s="1">
        <f t="shared" si="103"/>
        <v>45706</v>
      </c>
      <c r="G3305" s="1">
        <f>IF(TableRefills3[[#This Row],[prev_refill_days]]="","",TableRefills3[[#This Row],[prev_refill_days]]+TableRefills3[[#This Row],[quantity_days]])</f>
        <v>45727</v>
      </c>
      <c r="H3305">
        <f>IF(TableRefills3[[#This Row],[prev_refill_end]]="","",TableRefills3[[#This Row],[refill_date]]-TableRefills3[[#This Row],[prev_refill_end]])</f>
        <v>3</v>
      </c>
      <c r="I3305">
        <f>IF(TableRefills3[[#This Row],[gap_days]]="",0,IF(TableRefills3[[#This Row],[gap_days]]&gt;30,1,0))</f>
        <v>0</v>
      </c>
      <c r="J3305">
        <f>_xlfn.MAXIFS(TableRefills3[discountinuation_flag], TableRefills3[patient_id], A3305)</f>
        <v>0</v>
      </c>
      <c r="K3305" s="1">
        <f>_xlfn.MINIFS(C:C,A:A,TableRefills3[[#This Row],[patient_id]])</f>
        <v>45706</v>
      </c>
      <c r="L3305" s="1">
        <f>TableRefills3[[#This Row],[refill_date]]+TableRefills3[[#This Row],[quantity_days]]</f>
        <v>45751</v>
      </c>
    </row>
    <row r="3306" spans="1:12" x14ac:dyDescent="0.25">
      <c r="A3306" t="s">
        <v>737</v>
      </c>
      <c r="B3306" t="s">
        <v>5087</v>
      </c>
      <c r="C3306" s="1">
        <v>45754</v>
      </c>
      <c r="D3306" s="9">
        <f t="shared" si="102"/>
        <v>3</v>
      </c>
      <c r="E3306">
        <v>21</v>
      </c>
      <c r="F3306" s="1">
        <f t="shared" si="103"/>
        <v>45730</v>
      </c>
      <c r="G3306" s="1">
        <f>IF(TableRefills3[[#This Row],[prev_refill_days]]="","",TableRefills3[[#This Row],[prev_refill_days]]+TableRefills3[[#This Row],[quantity_days]])</f>
        <v>45751</v>
      </c>
      <c r="H3306">
        <f>IF(TableRefills3[[#This Row],[prev_refill_end]]="","",TableRefills3[[#This Row],[refill_date]]-TableRefills3[[#This Row],[prev_refill_end]])</f>
        <v>3</v>
      </c>
      <c r="I3306">
        <f>IF(TableRefills3[[#This Row],[gap_days]]="",0,IF(TableRefills3[[#This Row],[gap_days]]&gt;30,1,0))</f>
        <v>0</v>
      </c>
      <c r="J3306">
        <f>_xlfn.MAXIFS(TableRefills3[discountinuation_flag], TableRefills3[patient_id], A3306)</f>
        <v>0</v>
      </c>
      <c r="K3306" s="1">
        <f>_xlfn.MINIFS(C:C,A:A,TableRefills3[[#This Row],[patient_id]])</f>
        <v>45706</v>
      </c>
      <c r="L3306" s="1">
        <f>TableRefills3[[#This Row],[refill_date]]+TableRefills3[[#This Row],[quantity_days]]</f>
        <v>45775</v>
      </c>
    </row>
    <row r="3307" spans="1:12" x14ac:dyDescent="0.25">
      <c r="A3307" t="s">
        <v>738</v>
      </c>
      <c r="B3307" t="s">
        <v>5091</v>
      </c>
      <c r="C3307" s="1">
        <v>45662</v>
      </c>
      <c r="D3307" s="9">
        <f t="shared" si="102"/>
        <v>1</v>
      </c>
      <c r="E3307">
        <v>28</v>
      </c>
      <c r="F3307" s="1" t="str">
        <f t="shared" si="103"/>
        <v/>
      </c>
      <c r="G3307" s="1" t="str">
        <f>IF(TableRefills3[[#This Row],[prev_refill_days]]="","",TableRefills3[[#This Row],[prev_refill_days]]+TableRefills3[[#This Row],[quantity_days]])</f>
        <v/>
      </c>
      <c r="H3307" t="str">
        <f>IF(TableRefills3[[#This Row],[prev_refill_end]]="","",TableRefills3[[#This Row],[refill_date]]-TableRefills3[[#This Row],[prev_refill_end]])</f>
        <v/>
      </c>
      <c r="I3307">
        <f>IF(TableRefills3[[#This Row],[gap_days]]="",0,IF(TableRefills3[[#This Row],[gap_days]]&gt;30,1,0))</f>
        <v>0</v>
      </c>
      <c r="J3307">
        <f>_xlfn.MAXIFS(TableRefills3[discountinuation_flag], TableRefills3[patient_id], A3307)</f>
        <v>0</v>
      </c>
      <c r="K3307" s="1">
        <f>_xlfn.MINIFS(C:C,A:A,TableRefills3[[#This Row],[patient_id]])</f>
        <v>45662</v>
      </c>
      <c r="L3307" s="1">
        <f>TableRefills3[[#This Row],[refill_date]]+TableRefills3[[#This Row],[quantity_days]]</f>
        <v>45690</v>
      </c>
    </row>
    <row r="3308" spans="1:12" x14ac:dyDescent="0.25">
      <c r="A3308" t="s">
        <v>738</v>
      </c>
      <c r="B3308" t="s">
        <v>5091</v>
      </c>
      <c r="C3308" s="1">
        <v>45687</v>
      </c>
      <c r="D3308" s="9">
        <f t="shared" si="102"/>
        <v>2</v>
      </c>
      <c r="E3308">
        <v>28</v>
      </c>
      <c r="F3308" s="1">
        <f t="shared" si="103"/>
        <v>45662</v>
      </c>
      <c r="G3308" s="1">
        <f>IF(TableRefills3[[#This Row],[prev_refill_days]]="","",TableRefills3[[#This Row],[prev_refill_days]]+TableRefills3[[#This Row],[quantity_days]])</f>
        <v>45690</v>
      </c>
      <c r="H3308">
        <f>IF(TableRefills3[[#This Row],[prev_refill_end]]="","",TableRefills3[[#This Row],[refill_date]]-TableRefills3[[#This Row],[prev_refill_end]])</f>
        <v>-3</v>
      </c>
      <c r="I3308">
        <f>IF(TableRefills3[[#This Row],[gap_days]]="",0,IF(TableRefills3[[#This Row],[gap_days]]&gt;30,1,0))</f>
        <v>0</v>
      </c>
      <c r="J3308">
        <f>_xlfn.MAXIFS(TableRefills3[discountinuation_flag], TableRefills3[patient_id], A3308)</f>
        <v>0</v>
      </c>
      <c r="K3308" s="1">
        <f>_xlfn.MINIFS(C:C,A:A,TableRefills3[[#This Row],[patient_id]])</f>
        <v>45662</v>
      </c>
      <c r="L3308" s="1">
        <f>TableRefills3[[#This Row],[refill_date]]+TableRefills3[[#This Row],[quantity_days]]</f>
        <v>45715</v>
      </c>
    </row>
    <row r="3309" spans="1:12" x14ac:dyDescent="0.25">
      <c r="A3309" t="s">
        <v>738</v>
      </c>
      <c r="B3309" t="s">
        <v>5091</v>
      </c>
      <c r="C3309" s="1">
        <v>45713</v>
      </c>
      <c r="D3309" s="9">
        <f t="shared" si="102"/>
        <v>3</v>
      </c>
      <c r="E3309">
        <v>28</v>
      </c>
      <c r="F3309" s="1">
        <f t="shared" si="103"/>
        <v>45687</v>
      </c>
      <c r="G3309" s="1">
        <f>IF(TableRefills3[[#This Row],[prev_refill_days]]="","",TableRefills3[[#This Row],[prev_refill_days]]+TableRefills3[[#This Row],[quantity_days]])</f>
        <v>45715</v>
      </c>
      <c r="H3309">
        <f>IF(TableRefills3[[#This Row],[prev_refill_end]]="","",TableRefills3[[#This Row],[refill_date]]-TableRefills3[[#This Row],[prev_refill_end]])</f>
        <v>-2</v>
      </c>
      <c r="I3309">
        <f>IF(TableRefills3[[#This Row],[gap_days]]="",0,IF(TableRefills3[[#This Row],[gap_days]]&gt;30,1,0))</f>
        <v>0</v>
      </c>
      <c r="J3309">
        <f>_xlfn.MAXIFS(TableRefills3[discountinuation_flag], TableRefills3[patient_id], A3309)</f>
        <v>0</v>
      </c>
      <c r="K3309" s="1">
        <f>_xlfn.MINIFS(C:C,A:A,TableRefills3[[#This Row],[patient_id]])</f>
        <v>45662</v>
      </c>
      <c r="L3309" s="1">
        <f>TableRefills3[[#This Row],[refill_date]]+TableRefills3[[#This Row],[quantity_days]]</f>
        <v>45741</v>
      </c>
    </row>
    <row r="3310" spans="1:12" x14ac:dyDescent="0.25">
      <c r="A3310" t="s">
        <v>738</v>
      </c>
      <c r="B3310" t="s">
        <v>5091</v>
      </c>
      <c r="C3310" s="1">
        <v>45740</v>
      </c>
      <c r="D3310" s="9">
        <f t="shared" si="102"/>
        <v>4</v>
      </c>
      <c r="E3310">
        <v>28</v>
      </c>
      <c r="F3310" s="1">
        <f t="shared" si="103"/>
        <v>45713</v>
      </c>
      <c r="G3310" s="1">
        <f>IF(TableRefills3[[#This Row],[prev_refill_days]]="","",TableRefills3[[#This Row],[prev_refill_days]]+TableRefills3[[#This Row],[quantity_days]])</f>
        <v>45741</v>
      </c>
      <c r="H3310">
        <f>IF(TableRefills3[[#This Row],[prev_refill_end]]="","",TableRefills3[[#This Row],[refill_date]]-TableRefills3[[#This Row],[prev_refill_end]])</f>
        <v>-1</v>
      </c>
      <c r="I3310">
        <f>IF(TableRefills3[[#This Row],[gap_days]]="",0,IF(TableRefills3[[#This Row],[gap_days]]&gt;30,1,0))</f>
        <v>0</v>
      </c>
      <c r="J3310">
        <f>_xlfn.MAXIFS(TableRefills3[discountinuation_flag], TableRefills3[patient_id], A3310)</f>
        <v>0</v>
      </c>
      <c r="K3310" s="1">
        <f>_xlfn.MINIFS(C:C,A:A,TableRefills3[[#This Row],[patient_id]])</f>
        <v>45662</v>
      </c>
      <c r="L3310" s="1">
        <f>TableRefills3[[#This Row],[refill_date]]+TableRefills3[[#This Row],[quantity_days]]</f>
        <v>45768</v>
      </c>
    </row>
    <row r="3311" spans="1:12" x14ac:dyDescent="0.25">
      <c r="A3311" t="s">
        <v>739</v>
      </c>
      <c r="B3311" t="s">
        <v>5096</v>
      </c>
      <c r="C3311" s="1">
        <v>45670</v>
      </c>
      <c r="D3311" s="9">
        <f t="shared" si="102"/>
        <v>1</v>
      </c>
      <c r="E3311">
        <v>21</v>
      </c>
      <c r="F3311" s="1" t="str">
        <f t="shared" si="103"/>
        <v/>
      </c>
      <c r="G3311" s="1" t="str">
        <f>IF(TableRefills3[[#This Row],[prev_refill_days]]="","",TableRefills3[[#This Row],[prev_refill_days]]+TableRefills3[[#This Row],[quantity_days]])</f>
        <v/>
      </c>
      <c r="H3311" t="str">
        <f>IF(TableRefills3[[#This Row],[prev_refill_end]]="","",TableRefills3[[#This Row],[refill_date]]-TableRefills3[[#This Row],[prev_refill_end]])</f>
        <v/>
      </c>
      <c r="I3311">
        <f>IF(TableRefills3[[#This Row],[gap_days]]="",0,IF(TableRefills3[[#This Row],[gap_days]]&gt;30,1,0))</f>
        <v>0</v>
      </c>
      <c r="J3311">
        <f>_xlfn.MAXIFS(TableRefills3[discountinuation_flag], TableRefills3[patient_id], A3311)</f>
        <v>0</v>
      </c>
      <c r="K3311" s="1">
        <f>_xlfn.MINIFS(C:C,A:A,TableRefills3[[#This Row],[patient_id]])</f>
        <v>45670</v>
      </c>
      <c r="L3311" s="1">
        <f>TableRefills3[[#This Row],[refill_date]]+TableRefills3[[#This Row],[quantity_days]]</f>
        <v>45691</v>
      </c>
    </row>
    <row r="3312" spans="1:12" x14ac:dyDescent="0.25">
      <c r="A3312" t="s">
        <v>739</v>
      </c>
      <c r="B3312" t="s">
        <v>5096</v>
      </c>
      <c r="C3312" s="1">
        <v>45691</v>
      </c>
      <c r="D3312" s="9">
        <f t="shared" si="102"/>
        <v>2</v>
      </c>
      <c r="E3312">
        <v>21</v>
      </c>
      <c r="F3312" s="1">
        <f t="shared" si="103"/>
        <v>45670</v>
      </c>
      <c r="G3312" s="1">
        <f>IF(TableRefills3[[#This Row],[prev_refill_days]]="","",TableRefills3[[#This Row],[prev_refill_days]]+TableRefills3[[#This Row],[quantity_days]])</f>
        <v>45691</v>
      </c>
      <c r="H3312">
        <f>IF(TableRefills3[[#This Row],[prev_refill_end]]="","",TableRefills3[[#This Row],[refill_date]]-TableRefills3[[#This Row],[prev_refill_end]])</f>
        <v>0</v>
      </c>
      <c r="I3312">
        <f>IF(TableRefills3[[#This Row],[gap_days]]="",0,IF(TableRefills3[[#This Row],[gap_days]]&gt;30,1,0))</f>
        <v>0</v>
      </c>
      <c r="J3312">
        <f>_xlfn.MAXIFS(TableRefills3[discountinuation_flag], TableRefills3[patient_id], A3312)</f>
        <v>0</v>
      </c>
      <c r="K3312" s="1">
        <f>_xlfn.MINIFS(C:C,A:A,TableRefills3[[#This Row],[patient_id]])</f>
        <v>45670</v>
      </c>
      <c r="L3312" s="1">
        <f>TableRefills3[[#This Row],[refill_date]]+TableRefills3[[#This Row],[quantity_days]]</f>
        <v>45712</v>
      </c>
    </row>
    <row r="3313" spans="1:12" x14ac:dyDescent="0.25">
      <c r="A3313" t="s">
        <v>739</v>
      </c>
      <c r="B3313" t="s">
        <v>5096</v>
      </c>
      <c r="C3313" s="1">
        <v>45714</v>
      </c>
      <c r="D3313" s="9">
        <f t="shared" si="102"/>
        <v>3</v>
      </c>
      <c r="E3313">
        <v>21</v>
      </c>
      <c r="F3313" s="1">
        <f t="shared" si="103"/>
        <v>45691</v>
      </c>
      <c r="G3313" s="1">
        <f>IF(TableRefills3[[#This Row],[prev_refill_days]]="","",TableRefills3[[#This Row],[prev_refill_days]]+TableRefills3[[#This Row],[quantity_days]])</f>
        <v>45712</v>
      </c>
      <c r="H3313">
        <f>IF(TableRefills3[[#This Row],[prev_refill_end]]="","",TableRefills3[[#This Row],[refill_date]]-TableRefills3[[#This Row],[prev_refill_end]])</f>
        <v>2</v>
      </c>
      <c r="I3313">
        <f>IF(TableRefills3[[#This Row],[gap_days]]="",0,IF(TableRefills3[[#This Row],[gap_days]]&gt;30,1,0))</f>
        <v>0</v>
      </c>
      <c r="J3313">
        <f>_xlfn.MAXIFS(TableRefills3[discountinuation_flag], TableRefills3[patient_id], A3313)</f>
        <v>0</v>
      </c>
      <c r="K3313" s="1">
        <f>_xlfn.MINIFS(C:C,A:A,TableRefills3[[#This Row],[patient_id]])</f>
        <v>45670</v>
      </c>
      <c r="L3313" s="1">
        <f>TableRefills3[[#This Row],[refill_date]]+TableRefills3[[#This Row],[quantity_days]]</f>
        <v>45735</v>
      </c>
    </row>
    <row r="3314" spans="1:12" x14ac:dyDescent="0.25">
      <c r="A3314" t="s">
        <v>739</v>
      </c>
      <c r="B3314" t="s">
        <v>5096</v>
      </c>
      <c r="C3314" s="1">
        <v>45733</v>
      </c>
      <c r="D3314" s="9">
        <f t="shared" si="102"/>
        <v>4</v>
      </c>
      <c r="E3314">
        <v>21</v>
      </c>
      <c r="F3314" s="1">
        <f t="shared" si="103"/>
        <v>45714</v>
      </c>
      <c r="G3314" s="1">
        <f>IF(TableRefills3[[#This Row],[prev_refill_days]]="","",TableRefills3[[#This Row],[prev_refill_days]]+TableRefills3[[#This Row],[quantity_days]])</f>
        <v>45735</v>
      </c>
      <c r="H3314">
        <f>IF(TableRefills3[[#This Row],[prev_refill_end]]="","",TableRefills3[[#This Row],[refill_date]]-TableRefills3[[#This Row],[prev_refill_end]])</f>
        <v>-2</v>
      </c>
      <c r="I3314">
        <f>IF(TableRefills3[[#This Row],[gap_days]]="",0,IF(TableRefills3[[#This Row],[gap_days]]&gt;30,1,0))</f>
        <v>0</v>
      </c>
      <c r="J3314">
        <f>_xlfn.MAXIFS(TableRefills3[discountinuation_flag], TableRefills3[patient_id], A3314)</f>
        <v>0</v>
      </c>
      <c r="K3314" s="1">
        <f>_xlfn.MINIFS(C:C,A:A,TableRefills3[[#This Row],[patient_id]])</f>
        <v>45670</v>
      </c>
      <c r="L3314" s="1">
        <f>TableRefills3[[#This Row],[refill_date]]+TableRefills3[[#This Row],[quantity_days]]</f>
        <v>45754</v>
      </c>
    </row>
    <row r="3315" spans="1:12" x14ac:dyDescent="0.25">
      <c r="A3315" t="s">
        <v>740</v>
      </c>
      <c r="B3315" t="s">
        <v>5101</v>
      </c>
      <c r="C3315" s="1">
        <v>45663</v>
      </c>
      <c r="D3315" s="9">
        <f t="shared" si="102"/>
        <v>1</v>
      </c>
      <c r="E3315">
        <v>28</v>
      </c>
      <c r="F3315" s="1" t="str">
        <f t="shared" si="103"/>
        <v/>
      </c>
      <c r="G3315" s="1" t="str">
        <f>IF(TableRefills3[[#This Row],[prev_refill_days]]="","",TableRefills3[[#This Row],[prev_refill_days]]+TableRefills3[[#This Row],[quantity_days]])</f>
        <v/>
      </c>
      <c r="H3315" t="str">
        <f>IF(TableRefills3[[#This Row],[prev_refill_end]]="","",TableRefills3[[#This Row],[refill_date]]-TableRefills3[[#This Row],[prev_refill_end]])</f>
        <v/>
      </c>
      <c r="I3315">
        <f>IF(TableRefills3[[#This Row],[gap_days]]="",0,IF(TableRefills3[[#This Row],[gap_days]]&gt;30,1,0))</f>
        <v>0</v>
      </c>
      <c r="J3315">
        <f>_xlfn.MAXIFS(TableRefills3[discountinuation_flag], TableRefills3[patient_id], A3315)</f>
        <v>0</v>
      </c>
      <c r="K3315" s="1">
        <f>_xlfn.MINIFS(C:C,A:A,TableRefills3[[#This Row],[patient_id]])</f>
        <v>45663</v>
      </c>
      <c r="L3315" s="1">
        <f>TableRefills3[[#This Row],[refill_date]]+TableRefills3[[#This Row],[quantity_days]]</f>
        <v>45691</v>
      </c>
    </row>
    <row r="3316" spans="1:12" x14ac:dyDescent="0.25">
      <c r="A3316" t="s">
        <v>740</v>
      </c>
      <c r="B3316" t="s">
        <v>5101</v>
      </c>
      <c r="C3316" s="1">
        <v>45688</v>
      </c>
      <c r="D3316" s="9">
        <f t="shared" si="102"/>
        <v>2</v>
      </c>
      <c r="E3316">
        <v>28</v>
      </c>
      <c r="F3316" s="1">
        <f t="shared" si="103"/>
        <v>45663</v>
      </c>
      <c r="G3316" s="1">
        <f>IF(TableRefills3[[#This Row],[prev_refill_days]]="","",TableRefills3[[#This Row],[prev_refill_days]]+TableRefills3[[#This Row],[quantity_days]])</f>
        <v>45691</v>
      </c>
      <c r="H3316">
        <f>IF(TableRefills3[[#This Row],[prev_refill_end]]="","",TableRefills3[[#This Row],[refill_date]]-TableRefills3[[#This Row],[prev_refill_end]])</f>
        <v>-3</v>
      </c>
      <c r="I3316">
        <f>IF(TableRefills3[[#This Row],[gap_days]]="",0,IF(TableRefills3[[#This Row],[gap_days]]&gt;30,1,0))</f>
        <v>0</v>
      </c>
      <c r="J3316">
        <f>_xlfn.MAXIFS(TableRefills3[discountinuation_flag], TableRefills3[patient_id], A3316)</f>
        <v>0</v>
      </c>
      <c r="K3316" s="1">
        <f>_xlfn.MINIFS(C:C,A:A,TableRefills3[[#This Row],[patient_id]])</f>
        <v>45663</v>
      </c>
      <c r="L3316" s="1">
        <f>TableRefills3[[#This Row],[refill_date]]+TableRefills3[[#This Row],[quantity_days]]</f>
        <v>45716</v>
      </c>
    </row>
    <row r="3317" spans="1:12" x14ac:dyDescent="0.25">
      <c r="A3317" t="s">
        <v>740</v>
      </c>
      <c r="B3317" t="s">
        <v>5101</v>
      </c>
      <c r="C3317" s="1">
        <v>45717</v>
      </c>
      <c r="D3317" s="9">
        <f t="shared" si="102"/>
        <v>3</v>
      </c>
      <c r="E3317">
        <v>28</v>
      </c>
      <c r="F3317" s="1">
        <f t="shared" si="103"/>
        <v>45688</v>
      </c>
      <c r="G3317" s="1">
        <f>IF(TableRefills3[[#This Row],[prev_refill_days]]="","",TableRefills3[[#This Row],[prev_refill_days]]+TableRefills3[[#This Row],[quantity_days]])</f>
        <v>45716</v>
      </c>
      <c r="H3317">
        <f>IF(TableRefills3[[#This Row],[prev_refill_end]]="","",TableRefills3[[#This Row],[refill_date]]-TableRefills3[[#This Row],[prev_refill_end]])</f>
        <v>1</v>
      </c>
      <c r="I3317">
        <f>IF(TableRefills3[[#This Row],[gap_days]]="",0,IF(TableRefills3[[#This Row],[gap_days]]&gt;30,1,0))</f>
        <v>0</v>
      </c>
      <c r="J3317">
        <f>_xlfn.MAXIFS(TableRefills3[discountinuation_flag], TableRefills3[patient_id], A3317)</f>
        <v>0</v>
      </c>
      <c r="K3317" s="1">
        <f>_xlfn.MINIFS(C:C,A:A,TableRefills3[[#This Row],[patient_id]])</f>
        <v>45663</v>
      </c>
      <c r="L3317" s="1">
        <f>TableRefills3[[#This Row],[refill_date]]+TableRefills3[[#This Row],[quantity_days]]</f>
        <v>45745</v>
      </c>
    </row>
    <row r="3318" spans="1:12" x14ac:dyDescent="0.25">
      <c r="A3318" t="s">
        <v>740</v>
      </c>
      <c r="B3318" t="s">
        <v>5101</v>
      </c>
      <c r="C3318" s="1">
        <v>45747</v>
      </c>
      <c r="D3318" s="9">
        <f t="shared" si="102"/>
        <v>4</v>
      </c>
      <c r="E3318">
        <v>28</v>
      </c>
      <c r="F3318" s="1">
        <f t="shared" si="103"/>
        <v>45717</v>
      </c>
      <c r="G3318" s="1">
        <f>IF(TableRefills3[[#This Row],[prev_refill_days]]="","",TableRefills3[[#This Row],[prev_refill_days]]+TableRefills3[[#This Row],[quantity_days]])</f>
        <v>45745</v>
      </c>
      <c r="H3318">
        <f>IF(TableRefills3[[#This Row],[prev_refill_end]]="","",TableRefills3[[#This Row],[refill_date]]-TableRefills3[[#This Row],[prev_refill_end]])</f>
        <v>2</v>
      </c>
      <c r="I3318">
        <f>IF(TableRefills3[[#This Row],[gap_days]]="",0,IF(TableRefills3[[#This Row],[gap_days]]&gt;30,1,0))</f>
        <v>0</v>
      </c>
      <c r="J3318">
        <f>_xlfn.MAXIFS(TableRefills3[discountinuation_flag], TableRefills3[patient_id], A3318)</f>
        <v>0</v>
      </c>
      <c r="K3318" s="1">
        <f>_xlfn.MINIFS(C:C,A:A,TableRefills3[[#This Row],[patient_id]])</f>
        <v>45663</v>
      </c>
      <c r="L3318" s="1">
        <f>TableRefills3[[#This Row],[refill_date]]+TableRefills3[[#This Row],[quantity_days]]</f>
        <v>45775</v>
      </c>
    </row>
    <row r="3319" spans="1:12" x14ac:dyDescent="0.25">
      <c r="A3319" t="s">
        <v>741</v>
      </c>
      <c r="B3319" t="s">
        <v>5106</v>
      </c>
      <c r="C3319" s="1">
        <v>45684</v>
      </c>
      <c r="D3319" s="9">
        <f t="shared" si="102"/>
        <v>1</v>
      </c>
      <c r="E3319">
        <v>30</v>
      </c>
      <c r="F3319" s="1" t="str">
        <f t="shared" si="103"/>
        <v/>
      </c>
      <c r="G3319" s="1" t="str">
        <f>IF(TableRefills3[[#This Row],[prev_refill_days]]="","",TableRefills3[[#This Row],[prev_refill_days]]+TableRefills3[[#This Row],[quantity_days]])</f>
        <v/>
      </c>
      <c r="H3319" t="str">
        <f>IF(TableRefills3[[#This Row],[prev_refill_end]]="","",TableRefills3[[#This Row],[refill_date]]-TableRefills3[[#This Row],[prev_refill_end]])</f>
        <v/>
      </c>
      <c r="I3319">
        <f>IF(TableRefills3[[#This Row],[gap_days]]="",0,IF(TableRefills3[[#This Row],[gap_days]]&gt;30,1,0))</f>
        <v>0</v>
      </c>
      <c r="J3319">
        <f>_xlfn.MAXIFS(TableRefills3[discountinuation_flag], TableRefills3[patient_id], A3319)</f>
        <v>0</v>
      </c>
      <c r="K3319" s="1">
        <f>_xlfn.MINIFS(C:C,A:A,TableRefills3[[#This Row],[patient_id]])</f>
        <v>45684</v>
      </c>
      <c r="L3319" s="1">
        <f>TableRefills3[[#This Row],[refill_date]]+TableRefills3[[#This Row],[quantity_days]]</f>
        <v>45714</v>
      </c>
    </row>
    <row r="3320" spans="1:12" x14ac:dyDescent="0.25">
      <c r="A3320" t="s">
        <v>741</v>
      </c>
      <c r="B3320" t="s">
        <v>5106</v>
      </c>
      <c r="C3320" s="1">
        <v>45716</v>
      </c>
      <c r="D3320" s="9">
        <f t="shared" si="102"/>
        <v>2</v>
      </c>
      <c r="E3320">
        <v>30</v>
      </c>
      <c r="F3320" s="1">
        <f t="shared" si="103"/>
        <v>45684</v>
      </c>
      <c r="G3320" s="1">
        <f>IF(TableRefills3[[#This Row],[prev_refill_days]]="","",TableRefills3[[#This Row],[prev_refill_days]]+TableRefills3[[#This Row],[quantity_days]])</f>
        <v>45714</v>
      </c>
      <c r="H3320">
        <f>IF(TableRefills3[[#This Row],[prev_refill_end]]="","",TableRefills3[[#This Row],[refill_date]]-TableRefills3[[#This Row],[prev_refill_end]])</f>
        <v>2</v>
      </c>
      <c r="I3320">
        <f>IF(TableRefills3[[#This Row],[gap_days]]="",0,IF(TableRefills3[[#This Row],[gap_days]]&gt;30,1,0))</f>
        <v>0</v>
      </c>
      <c r="J3320">
        <f>_xlfn.MAXIFS(TableRefills3[discountinuation_flag], TableRefills3[patient_id], A3320)</f>
        <v>0</v>
      </c>
      <c r="K3320" s="1">
        <f>_xlfn.MINIFS(C:C,A:A,TableRefills3[[#This Row],[patient_id]])</f>
        <v>45684</v>
      </c>
      <c r="L3320" s="1">
        <f>TableRefills3[[#This Row],[refill_date]]+TableRefills3[[#This Row],[quantity_days]]</f>
        <v>45746</v>
      </c>
    </row>
    <row r="3321" spans="1:12" x14ac:dyDescent="0.25">
      <c r="A3321" t="s">
        <v>741</v>
      </c>
      <c r="B3321" t="s">
        <v>5106</v>
      </c>
      <c r="C3321" s="1">
        <v>45749</v>
      </c>
      <c r="D3321" s="9">
        <f t="shared" si="102"/>
        <v>3</v>
      </c>
      <c r="E3321">
        <v>30</v>
      </c>
      <c r="F3321" s="1">
        <f t="shared" si="103"/>
        <v>45716</v>
      </c>
      <c r="G3321" s="1">
        <f>IF(TableRefills3[[#This Row],[prev_refill_days]]="","",TableRefills3[[#This Row],[prev_refill_days]]+TableRefills3[[#This Row],[quantity_days]])</f>
        <v>45746</v>
      </c>
      <c r="H3321">
        <f>IF(TableRefills3[[#This Row],[prev_refill_end]]="","",TableRefills3[[#This Row],[refill_date]]-TableRefills3[[#This Row],[prev_refill_end]])</f>
        <v>3</v>
      </c>
      <c r="I3321">
        <f>IF(TableRefills3[[#This Row],[gap_days]]="",0,IF(TableRefills3[[#This Row],[gap_days]]&gt;30,1,0))</f>
        <v>0</v>
      </c>
      <c r="J3321">
        <f>_xlfn.MAXIFS(TableRefills3[discountinuation_flag], TableRefills3[patient_id], A3321)</f>
        <v>0</v>
      </c>
      <c r="K3321" s="1">
        <f>_xlfn.MINIFS(C:C,A:A,TableRefills3[[#This Row],[patient_id]])</f>
        <v>45684</v>
      </c>
      <c r="L3321" s="1">
        <f>TableRefills3[[#This Row],[refill_date]]+TableRefills3[[#This Row],[quantity_days]]</f>
        <v>45779</v>
      </c>
    </row>
    <row r="3322" spans="1:12" x14ac:dyDescent="0.25">
      <c r="A3322" t="s">
        <v>741</v>
      </c>
      <c r="B3322" t="s">
        <v>5106</v>
      </c>
      <c r="C3322" s="1">
        <v>45779</v>
      </c>
      <c r="D3322" s="9">
        <f t="shared" si="102"/>
        <v>4</v>
      </c>
      <c r="E3322">
        <v>30</v>
      </c>
      <c r="F3322" s="1">
        <f t="shared" si="103"/>
        <v>45749</v>
      </c>
      <c r="G3322" s="1">
        <f>IF(TableRefills3[[#This Row],[prev_refill_days]]="","",TableRefills3[[#This Row],[prev_refill_days]]+TableRefills3[[#This Row],[quantity_days]])</f>
        <v>45779</v>
      </c>
      <c r="H3322">
        <f>IF(TableRefills3[[#This Row],[prev_refill_end]]="","",TableRefills3[[#This Row],[refill_date]]-TableRefills3[[#This Row],[prev_refill_end]])</f>
        <v>0</v>
      </c>
      <c r="I3322">
        <f>IF(TableRefills3[[#This Row],[gap_days]]="",0,IF(TableRefills3[[#This Row],[gap_days]]&gt;30,1,0))</f>
        <v>0</v>
      </c>
      <c r="J3322">
        <f>_xlfn.MAXIFS(TableRefills3[discountinuation_flag], TableRefills3[patient_id], A3322)</f>
        <v>0</v>
      </c>
      <c r="K3322" s="1">
        <f>_xlfn.MINIFS(C:C,A:A,TableRefills3[[#This Row],[patient_id]])</f>
        <v>45684</v>
      </c>
      <c r="L3322" s="1">
        <f>TableRefills3[[#This Row],[refill_date]]+TableRefills3[[#This Row],[quantity_days]]</f>
        <v>45809</v>
      </c>
    </row>
    <row r="3323" spans="1:12" x14ac:dyDescent="0.25">
      <c r="A3323" t="s">
        <v>741</v>
      </c>
      <c r="B3323" t="s">
        <v>5106</v>
      </c>
      <c r="C3323" s="1">
        <v>45808</v>
      </c>
      <c r="D3323" s="9">
        <f t="shared" si="102"/>
        <v>5</v>
      </c>
      <c r="E3323">
        <v>30</v>
      </c>
      <c r="F3323" s="1">
        <f t="shared" si="103"/>
        <v>45779</v>
      </c>
      <c r="G3323" s="1">
        <f>IF(TableRefills3[[#This Row],[prev_refill_days]]="","",TableRefills3[[#This Row],[prev_refill_days]]+TableRefills3[[#This Row],[quantity_days]])</f>
        <v>45809</v>
      </c>
      <c r="H3323">
        <f>IF(TableRefills3[[#This Row],[prev_refill_end]]="","",TableRefills3[[#This Row],[refill_date]]-TableRefills3[[#This Row],[prev_refill_end]])</f>
        <v>-1</v>
      </c>
      <c r="I3323">
        <f>IF(TableRefills3[[#This Row],[gap_days]]="",0,IF(TableRefills3[[#This Row],[gap_days]]&gt;30,1,0))</f>
        <v>0</v>
      </c>
      <c r="J3323">
        <f>_xlfn.MAXIFS(TableRefills3[discountinuation_flag], TableRefills3[patient_id], A3323)</f>
        <v>0</v>
      </c>
      <c r="K3323" s="1">
        <f>_xlfn.MINIFS(C:C,A:A,TableRefills3[[#This Row],[patient_id]])</f>
        <v>45684</v>
      </c>
      <c r="L3323" s="1">
        <f>TableRefills3[[#This Row],[refill_date]]+TableRefills3[[#This Row],[quantity_days]]</f>
        <v>45838</v>
      </c>
    </row>
    <row r="3324" spans="1:12" x14ac:dyDescent="0.25">
      <c r="A3324" t="s">
        <v>741</v>
      </c>
      <c r="B3324" t="s">
        <v>5106</v>
      </c>
      <c r="C3324" s="1">
        <v>45838</v>
      </c>
      <c r="D3324" s="9">
        <f t="shared" si="102"/>
        <v>6</v>
      </c>
      <c r="E3324">
        <v>30</v>
      </c>
      <c r="F3324" s="1">
        <f t="shared" si="103"/>
        <v>45808</v>
      </c>
      <c r="G3324" s="1">
        <f>IF(TableRefills3[[#This Row],[prev_refill_days]]="","",TableRefills3[[#This Row],[prev_refill_days]]+TableRefills3[[#This Row],[quantity_days]])</f>
        <v>45838</v>
      </c>
      <c r="H3324">
        <f>IF(TableRefills3[[#This Row],[prev_refill_end]]="","",TableRefills3[[#This Row],[refill_date]]-TableRefills3[[#This Row],[prev_refill_end]])</f>
        <v>0</v>
      </c>
      <c r="I3324">
        <f>IF(TableRefills3[[#This Row],[gap_days]]="",0,IF(TableRefills3[[#This Row],[gap_days]]&gt;30,1,0))</f>
        <v>0</v>
      </c>
      <c r="J3324">
        <f>_xlfn.MAXIFS(TableRefills3[discountinuation_flag], TableRefills3[patient_id], A3324)</f>
        <v>0</v>
      </c>
      <c r="K3324" s="1">
        <f>_xlfn.MINIFS(C:C,A:A,TableRefills3[[#This Row],[patient_id]])</f>
        <v>45684</v>
      </c>
      <c r="L3324" s="1">
        <f>TableRefills3[[#This Row],[refill_date]]+TableRefills3[[#This Row],[quantity_days]]</f>
        <v>45868</v>
      </c>
    </row>
    <row r="3325" spans="1:12" x14ac:dyDescent="0.25">
      <c r="A3325" t="s">
        <v>742</v>
      </c>
      <c r="B3325" t="s">
        <v>5113</v>
      </c>
      <c r="C3325" s="1">
        <v>45726</v>
      </c>
      <c r="D3325" s="9">
        <f t="shared" si="102"/>
        <v>1</v>
      </c>
      <c r="E3325">
        <v>30</v>
      </c>
      <c r="F3325" s="1" t="str">
        <f t="shared" si="103"/>
        <v/>
      </c>
      <c r="G3325" s="1" t="str">
        <f>IF(TableRefills3[[#This Row],[prev_refill_days]]="","",TableRefills3[[#This Row],[prev_refill_days]]+TableRefills3[[#This Row],[quantity_days]])</f>
        <v/>
      </c>
      <c r="H3325" t="str">
        <f>IF(TableRefills3[[#This Row],[prev_refill_end]]="","",TableRefills3[[#This Row],[refill_date]]-TableRefills3[[#This Row],[prev_refill_end]])</f>
        <v/>
      </c>
      <c r="I3325">
        <f>IF(TableRefills3[[#This Row],[gap_days]]="",0,IF(TableRefills3[[#This Row],[gap_days]]&gt;30,1,0))</f>
        <v>0</v>
      </c>
      <c r="J3325">
        <f>_xlfn.MAXIFS(TableRefills3[discountinuation_flag], TableRefills3[patient_id], A3325)</f>
        <v>0</v>
      </c>
      <c r="K3325" s="1">
        <f>_xlfn.MINIFS(C:C,A:A,TableRefills3[[#This Row],[patient_id]])</f>
        <v>45726</v>
      </c>
      <c r="L3325" s="1">
        <f>TableRefills3[[#This Row],[refill_date]]+TableRefills3[[#This Row],[quantity_days]]</f>
        <v>45756</v>
      </c>
    </row>
    <row r="3326" spans="1:12" x14ac:dyDescent="0.25">
      <c r="A3326" t="s">
        <v>742</v>
      </c>
      <c r="B3326" t="s">
        <v>5113</v>
      </c>
      <c r="C3326" s="1">
        <v>45757</v>
      </c>
      <c r="D3326" s="9">
        <f t="shared" si="102"/>
        <v>2</v>
      </c>
      <c r="E3326">
        <v>30</v>
      </c>
      <c r="F3326" s="1">
        <f t="shared" si="103"/>
        <v>45726</v>
      </c>
      <c r="G3326" s="1">
        <f>IF(TableRefills3[[#This Row],[prev_refill_days]]="","",TableRefills3[[#This Row],[prev_refill_days]]+TableRefills3[[#This Row],[quantity_days]])</f>
        <v>45756</v>
      </c>
      <c r="H3326">
        <f>IF(TableRefills3[[#This Row],[prev_refill_end]]="","",TableRefills3[[#This Row],[refill_date]]-TableRefills3[[#This Row],[prev_refill_end]])</f>
        <v>1</v>
      </c>
      <c r="I3326">
        <f>IF(TableRefills3[[#This Row],[gap_days]]="",0,IF(TableRefills3[[#This Row],[gap_days]]&gt;30,1,0))</f>
        <v>0</v>
      </c>
      <c r="J3326">
        <f>_xlfn.MAXIFS(TableRefills3[discountinuation_flag], TableRefills3[patient_id], A3326)</f>
        <v>0</v>
      </c>
      <c r="K3326" s="1">
        <f>_xlfn.MINIFS(C:C,A:A,TableRefills3[[#This Row],[patient_id]])</f>
        <v>45726</v>
      </c>
      <c r="L3326" s="1">
        <f>TableRefills3[[#This Row],[refill_date]]+TableRefills3[[#This Row],[quantity_days]]</f>
        <v>45787</v>
      </c>
    </row>
    <row r="3327" spans="1:12" x14ac:dyDescent="0.25">
      <c r="A3327" t="s">
        <v>742</v>
      </c>
      <c r="B3327" t="s">
        <v>5113</v>
      </c>
      <c r="C3327" s="1">
        <v>45786</v>
      </c>
      <c r="D3327" s="9">
        <f t="shared" si="102"/>
        <v>3</v>
      </c>
      <c r="E3327">
        <v>30</v>
      </c>
      <c r="F3327" s="1">
        <f t="shared" si="103"/>
        <v>45757</v>
      </c>
      <c r="G3327" s="1">
        <f>IF(TableRefills3[[#This Row],[prev_refill_days]]="","",TableRefills3[[#This Row],[prev_refill_days]]+TableRefills3[[#This Row],[quantity_days]])</f>
        <v>45787</v>
      </c>
      <c r="H3327">
        <f>IF(TableRefills3[[#This Row],[prev_refill_end]]="","",TableRefills3[[#This Row],[refill_date]]-TableRefills3[[#This Row],[prev_refill_end]])</f>
        <v>-1</v>
      </c>
      <c r="I3327">
        <f>IF(TableRefills3[[#This Row],[gap_days]]="",0,IF(TableRefills3[[#This Row],[gap_days]]&gt;30,1,0))</f>
        <v>0</v>
      </c>
      <c r="J3327">
        <f>_xlfn.MAXIFS(TableRefills3[discountinuation_flag], TableRefills3[patient_id], A3327)</f>
        <v>0</v>
      </c>
      <c r="K3327" s="1">
        <f>_xlfn.MINIFS(C:C,A:A,TableRefills3[[#This Row],[patient_id]])</f>
        <v>45726</v>
      </c>
      <c r="L3327" s="1">
        <f>TableRefills3[[#This Row],[refill_date]]+TableRefills3[[#This Row],[quantity_days]]</f>
        <v>45816</v>
      </c>
    </row>
    <row r="3328" spans="1:12" x14ac:dyDescent="0.25">
      <c r="A3328" t="s">
        <v>742</v>
      </c>
      <c r="B3328" t="s">
        <v>5113</v>
      </c>
      <c r="C3328" s="1">
        <v>45818</v>
      </c>
      <c r="D3328" s="9">
        <f t="shared" si="102"/>
        <v>4</v>
      </c>
      <c r="E3328">
        <v>30</v>
      </c>
      <c r="F3328" s="1">
        <f t="shared" si="103"/>
        <v>45786</v>
      </c>
      <c r="G3328" s="1">
        <f>IF(TableRefills3[[#This Row],[prev_refill_days]]="","",TableRefills3[[#This Row],[prev_refill_days]]+TableRefills3[[#This Row],[quantity_days]])</f>
        <v>45816</v>
      </c>
      <c r="H3328">
        <f>IF(TableRefills3[[#This Row],[prev_refill_end]]="","",TableRefills3[[#This Row],[refill_date]]-TableRefills3[[#This Row],[prev_refill_end]])</f>
        <v>2</v>
      </c>
      <c r="I3328">
        <f>IF(TableRefills3[[#This Row],[gap_days]]="",0,IF(TableRefills3[[#This Row],[gap_days]]&gt;30,1,0))</f>
        <v>0</v>
      </c>
      <c r="J3328">
        <f>_xlfn.MAXIFS(TableRefills3[discountinuation_flag], TableRefills3[patient_id], A3328)</f>
        <v>0</v>
      </c>
      <c r="K3328" s="1">
        <f>_xlfn.MINIFS(C:C,A:A,TableRefills3[[#This Row],[patient_id]])</f>
        <v>45726</v>
      </c>
      <c r="L3328" s="1">
        <f>TableRefills3[[#This Row],[refill_date]]+TableRefills3[[#This Row],[quantity_days]]</f>
        <v>45848</v>
      </c>
    </row>
    <row r="3329" spans="1:12" x14ac:dyDescent="0.25">
      <c r="A3329" t="s">
        <v>742</v>
      </c>
      <c r="B3329" t="s">
        <v>5113</v>
      </c>
      <c r="C3329" s="1">
        <v>45846</v>
      </c>
      <c r="D3329" s="9">
        <f t="shared" si="102"/>
        <v>5</v>
      </c>
      <c r="E3329">
        <v>30</v>
      </c>
      <c r="F3329" s="1">
        <f t="shared" si="103"/>
        <v>45818</v>
      </c>
      <c r="G3329" s="1">
        <f>IF(TableRefills3[[#This Row],[prev_refill_days]]="","",TableRefills3[[#This Row],[prev_refill_days]]+TableRefills3[[#This Row],[quantity_days]])</f>
        <v>45848</v>
      </c>
      <c r="H3329">
        <f>IF(TableRefills3[[#This Row],[prev_refill_end]]="","",TableRefills3[[#This Row],[refill_date]]-TableRefills3[[#This Row],[prev_refill_end]])</f>
        <v>-2</v>
      </c>
      <c r="I3329">
        <f>IF(TableRefills3[[#This Row],[gap_days]]="",0,IF(TableRefills3[[#This Row],[gap_days]]&gt;30,1,0))</f>
        <v>0</v>
      </c>
      <c r="J3329">
        <f>_xlfn.MAXIFS(TableRefills3[discountinuation_flag], TableRefills3[patient_id], A3329)</f>
        <v>0</v>
      </c>
      <c r="K3329" s="1">
        <f>_xlfn.MINIFS(C:C,A:A,TableRefills3[[#This Row],[patient_id]])</f>
        <v>45726</v>
      </c>
      <c r="L3329" s="1">
        <f>TableRefills3[[#This Row],[refill_date]]+TableRefills3[[#This Row],[quantity_days]]</f>
        <v>45876</v>
      </c>
    </row>
    <row r="3330" spans="1:12" x14ac:dyDescent="0.25">
      <c r="A3330" t="s">
        <v>742</v>
      </c>
      <c r="B3330" t="s">
        <v>5113</v>
      </c>
      <c r="C3330" s="1">
        <v>45879</v>
      </c>
      <c r="D3330" s="9">
        <f t="shared" ref="D3330:D3393" si="104">IF(A3330=A3329, D3329+1, 1)</f>
        <v>6</v>
      </c>
      <c r="E3330">
        <v>30</v>
      </c>
      <c r="F3330" s="1">
        <f t="shared" ref="F3330:F3393" si="105">IF(A3329=A3330,C3329,"")</f>
        <v>45846</v>
      </c>
      <c r="G3330" s="1">
        <f>IF(TableRefills3[[#This Row],[prev_refill_days]]="","",TableRefills3[[#This Row],[prev_refill_days]]+TableRefills3[[#This Row],[quantity_days]])</f>
        <v>45876</v>
      </c>
      <c r="H3330">
        <f>IF(TableRefills3[[#This Row],[prev_refill_end]]="","",TableRefills3[[#This Row],[refill_date]]-TableRefills3[[#This Row],[prev_refill_end]])</f>
        <v>3</v>
      </c>
      <c r="I3330">
        <f>IF(TableRefills3[[#This Row],[gap_days]]="",0,IF(TableRefills3[[#This Row],[gap_days]]&gt;30,1,0))</f>
        <v>0</v>
      </c>
      <c r="J3330">
        <f>_xlfn.MAXIFS(TableRefills3[discountinuation_flag], TableRefills3[patient_id], A3330)</f>
        <v>0</v>
      </c>
      <c r="K3330" s="1">
        <f>_xlfn.MINIFS(C:C,A:A,TableRefills3[[#This Row],[patient_id]])</f>
        <v>45726</v>
      </c>
      <c r="L3330" s="1">
        <f>TableRefills3[[#This Row],[refill_date]]+TableRefills3[[#This Row],[quantity_days]]</f>
        <v>45909</v>
      </c>
    </row>
    <row r="3331" spans="1:12" x14ac:dyDescent="0.25">
      <c r="A3331" t="s">
        <v>743</v>
      </c>
      <c r="B3331" t="s">
        <v>5120</v>
      </c>
      <c r="C3331" s="1">
        <v>45770</v>
      </c>
      <c r="D3331" s="9">
        <f t="shared" si="104"/>
        <v>1</v>
      </c>
      <c r="E3331">
        <v>28</v>
      </c>
      <c r="F3331" s="1" t="str">
        <f t="shared" si="105"/>
        <v/>
      </c>
      <c r="G3331" s="1" t="str">
        <f>IF(TableRefills3[[#This Row],[prev_refill_days]]="","",TableRefills3[[#This Row],[prev_refill_days]]+TableRefills3[[#This Row],[quantity_days]])</f>
        <v/>
      </c>
      <c r="H3331" t="str">
        <f>IF(TableRefills3[[#This Row],[prev_refill_end]]="","",TableRefills3[[#This Row],[refill_date]]-TableRefills3[[#This Row],[prev_refill_end]])</f>
        <v/>
      </c>
      <c r="I3331">
        <f>IF(TableRefills3[[#This Row],[gap_days]]="",0,IF(TableRefills3[[#This Row],[gap_days]]&gt;30,1,0))</f>
        <v>0</v>
      </c>
      <c r="J3331">
        <f>_xlfn.MAXIFS(TableRefills3[discountinuation_flag], TableRefills3[patient_id], A3331)</f>
        <v>0</v>
      </c>
      <c r="K3331" s="1">
        <f>_xlfn.MINIFS(C:C,A:A,TableRefills3[[#This Row],[patient_id]])</f>
        <v>45770</v>
      </c>
      <c r="L3331" s="1">
        <f>TableRefills3[[#This Row],[refill_date]]+TableRefills3[[#This Row],[quantity_days]]</f>
        <v>45798</v>
      </c>
    </row>
    <row r="3332" spans="1:12" x14ac:dyDescent="0.25">
      <c r="A3332" t="s">
        <v>743</v>
      </c>
      <c r="B3332" t="s">
        <v>5120</v>
      </c>
      <c r="C3332" s="1">
        <v>45801</v>
      </c>
      <c r="D3332" s="9">
        <f t="shared" si="104"/>
        <v>2</v>
      </c>
      <c r="E3332">
        <v>28</v>
      </c>
      <c r="F3332" s="1">
        <f t="shared" si="105"/>
        <v>45770</v>
      </c>
      <c r="G3332" s="1">
        <f>IF(TableRefills3[[#This Row],[prev_refill_days]]="","",TableRefills3[[#This Row],[prev_refill_days]]+TableRefills3[[#This Row],[quantity_days]])</f>
        <v>45798</v>
      </c>
      <c r="H3332">
        <f>IF(TableRefills3[[#This Row],[prev_refill_end]]="","",TableRefills3[[#This Row],[refill_date]]-TableRefills3[[#This Row],[prev_refill_end]])</f>
        <v>3</v>
      </c>
      <c r="I3332">
        <f>IF(TableRefills3[[#This Row],[gap_days]]="",0,IF(TableRefills3[[#This Row],[gap_days]]&gt;30,1,0))</f>
        <v>0</v>
      </c>
      <c r="J3332">
        <f>_xlfn.MAXIFS(TableRefills3[discountinuation_flag], TableRefills3[patient_id], A3332)</f>
        <v>0</v>
      </c>
      <c r="K3332" s="1">
        <f>_xlfn.MINIFS(C:C,A:A,TableRefills3[[#This Row],[patient_id]])</f>
        <v>45770</v>
      </c>
      <c r="L3332" s="1">
        <f>TableRefills3[[#This Row],[refill_date]]+TableRefills3[[#This Row],[quantity_days]]</f>
        <v>45829</v>
      </c>
    </row>
    <row r="3333" spans="1:12" x14ac:dyDescent="0.25">
      <c r="A3333" t="s">
        <v>743</v>
      </c>
      <c r="B3333" t="s">
        <v>5120</v>
      </c>
      <c r="C3333" s="1">
        <v>45830</v>
      </c>
      <c r="D3333" s="9">
        <f t="shared" si="104"/>
        <v>3</v>
      </c>
      <c r="E3333">
        <v>28</v>
      </c>
      <c r="F3333" s="1">
        <f t="shared" si="105"/>
        <v>45801</v>
      </c>
      <c r="G3333" s="1">
        <f>IF(TableRefills3[[#This Row],[prev_refill_days]]="","",TableRefills3[[#This Row],[prev_refill_days]]+TableRefills3[[#This Row],[quantity_days]])</f>
        <v>45829</v>
      </c>
      <c r="H3333">
        <f>IF(TableRefills3[[#This Row],[prev_refill_end]]="","",TableRefills3[[#This Row],[refill_date]]-TableRefills3[[#This Row],[prev_refill_end]])</f>
        <v>1</v>
      </c>
      <c r="I3333">
        <f>IF(TableRefills3[[#This Row],[gap_days]]="",0,IF(TableRefills3[[#This Row],[gap_days]]&gt;30,1,0))</f>
        <v>0</v>
      </c>
      <c r="J3333">
        <f>_xlfn.MAXIFS(TableRefills3[discountinuation_flag], TableRefills3[patient_id], A3333)</f>
        <v>0</v>
      </c>
      <c r="K3333" s="1">
        <f>_xlfn.MINIFS(C:C,A:A,TableRefills3[[#This Row],[patient_id]])</f>
        <v>45770</v>
      </c>
      <c r="L3333" s="1">
        <f>TableRefills3[[#This Row],[refill_date]]+TableRefills3[[#This Row],[quantity_days]]</f>
        <v>45858</v>
      </c>
    </row>
    <row r="3334" spans="1:12" x14ac:dyDescent="0.25">
      <c r="A3334" t="s">
        <v>743</v>
      </c>
      <c r="B3334" t="s">
        <v>5120</v>
      </c>
      <c r="C3334" s="1">
        <v>45855</v>
      </c>
      <c r="D3334" s="9">
        <f t="shared" si="104"/>
        <v>4</v>
      </c>
      <c r="E3334">
        <v>28</v>
      </c>
      <c r="F3334" s="1">
        <f t="shared" si="105"/>
        <v>45830</v>
      </c>
      <c r="G3334" s="1">
        <f>IF(TableRefills3[[#This Row],[prev_refill_days]]="","",TableRefills3[[#This Row],[prev_refill_days]]+TableRefills3[[#This Row],[quantity_days]])</f>
        <v>45858</v>
      </c>
      <c r="H3334">
        <f>IF(TableRefills3[[#This Row],[prev_refill_end]]="","",TableRefills3[[#This Row],[refill_date]]-TableRefills3[[#This Row],[prev_refill_end]])</f>
        <v>-3</v>
      </c>
      <c r="I3334">
        <f>IF(TableRefills3[[#This Row],[gap_days]]="",0,IF(TableRefills3[[#This Row],[gap_days]]&gt;30,1,0))</f>
        <v>0</v>
      </c>
      <c r="J3334">
        <f>_xlfn.MAXIFS(TableRefills3[discountinuation_flag], TableRefills3[patient_id], A3334)</f>
        <v>0</v>
      </c>
      <c r="K3334" s="1">
        <f>_xlfn.MINIFS(C:C,A:A,TableRefills3[[#This Row],[patient_id]])</f>
        <v>45770</v>
      </c>
      <c r="L3334" s="1">
        <f>TableRefills3[[#This Row],[refill_date]]+TableRefills3[[#This Row],[quantity_days]]</f>
        <v>45883</v>
      </c>
    </row>
    <row r="3335" spans="1:12" x14ac:dyDescent="0.25">
      <c r="A3335" t="s">
        <v>743</v>
      </c>
      <c r="B3335" t="s">
        <v>5120</v>
      </c>
      <c r="C3335" s="1">
        <v>45881</v>
      </c>
      <c r="D3335" s="9">
        <f t="shared" si="104"/>
        <v>5</v>
      </c>
      <c r="E3335">
        <v>28</v>
      </c>
      <c r="F3335" s="1">
        <f t="shared" si="105"/>
        <v>45855</v>
      </c>
      <c r="G3335" s="1">
        <f>IF(TableRefills3[[#This Row],[prev_refill_days]]="","",TableRefills3[[#This Row],[prev_refill_days]]+TableRefills3[[#This Row],[quantity_days]])</f>
        <v>45883</v>
      </c>
      <c r="H3335">
        <f>IF(TableRefills3[[#This Row],[prev_refill_end]]="","",TableRefills3[[#This Row],[refill_date]]-TableRefills3[[#This Row],[prev_refill_end]])</f>
        <v>-2</v>
      </c>
      <c r="I3335">
        <f>IF(TableRefills3[[#This Row],[gap_days]]="",0,IF(TableRefills3[[#This Row],[gap_days]]&gt;30,1,0))</f>
        <v>0</v>
      </c>
      <c r="J3335">
        <f>_xlfn.MAXIFS(TableRefills3[discountinuation_flag], TableRefills3[patient_id], A3335)</f>
        <v>0</v>
      </c>
      <c r="K3335" s="1">
        <f>_xlfn.MINIFS(C:C,A:A,TableRefills3[[#This Row],[patient_id]])</f>
        <v>45770</v>
      </c>
      <c r="L3335" s="1">
        <f>TableRefills3[[#This Row],[refill_date]]+TableRefills3[[#This Row],[quantity_days]]</f>
        <v>45909</v>
      </c>
    </row>
    <row r="3336" spans="1:12" x14ac:dyDescent="0.25">
      <c r="A3336" t="s">
        <v>744</v>
      </c>
      <c r="B3336" t="s">
        <v>5126</v>
      </c>
      <c r="C3336" s="1">
        <v>45717</v>
      </c>
      <c r="D3336" s="9">
        <f t="shared" si="104"/>
        <v>1</v>
      </c>
      <c r="E3336">
        <v>21</v>
      </c>
      <c r="F3336" s="1" t="str">
        <f t="shared" si="105"/>
        <v/>
      </c>
      <c r="G3336" s="1" t="str">
        <f>IF(TableRefills3[[#This Row],[prev_refill_days]]="","",TableRefills3[[#This Row],[prev_refill_days]]+TableRefills3[[#This Row],[quantity_days]])</f>
        <v/>
      </c>
      <c r="H3336" t="str">
        <f>IF(TableRefills3[[#This Row],[prev_refill_end]]="","",TableRefills3[[#This Row],[refill_date]]-TableRefills3[[#This Row],[prev_refill_end]])</f>
        <v/>
      </c>
      <c r="I3336">
        <f>IF(TableRefills3[[#This Row],[gap_days]]="",0,IF(TableRefills3[[#This Row],[gap_days]]&gt;30,1,0))</f>
        <v>0</v>
      </c>
      <c r="J3336">
        <f>_xlfn.MAXIFS(TableRefills3[discountinuation_flag], TableRefills3[patient_id], A3336)</f>
        <v>0</v>
      </c>
      <c r="K3336" s="1">
        <f>_xlfn.MINIFS(C:C,A:A,TableRefills3[[#This Row],[patient_id]])</f>
        <v>45717</v>
      </c>
      <c r="L3336" s="1">
        <f>TableRefills3[[#This Row],[refill_date]]+TableRefills3[[#This Row],[quantity_days]]</f>
        <v>45738</v>
      </c>
    </row>
    <row r="3337" spans="1:12" x14ac:dyDescent="0.25">
      <c r="A3337" t="s">
        <v>744</v>
      </c>
      <c r="B3337" t="s">
        <v>5126</v>
      </c>
      <c r="C3337" s="1">
        <v>45738</v>
      </c>
      <c r="D3337" s="9">
        <f t="shared" si="104"/>
        <v>2</v>
      </c>
      <c r="E3337">
        <v>21</v>
      </c>
      <c r="F3337" s="1">
        <f t="shared" si="105"/>
        <v>45717</v>
      </c>
      <c r="G3337" s="1">
        <f>IF(TableRefills3[[#This Row],[prev_refill_days]]="","",TableRefills3[[#This Row],[prev_refill_days]]+TableRefills3[[#This Row],[quantity_days]])</f>
        <v>45738</v>
      </c>
      <c r="H3337">
        <f>IF(TableRefills3[[#This Row],[prev_refill_end]]="","",TableRefills3[[#This Row],[refill_date]]-TableRefills3[[#This Row],[prev_refill_end]])</f>
        <v>0</v>
      </c>
      <c r="I3337">
        <f>IF(TableRefills3[[#This Row],[gap_days]]="",0,IF(TableRefills3[[#This Row],[gap_days]]&gt;30,1,0))</f>
        <v>0</v>
      </c>
      <c r="J3337">
        <f>_xlfn.MAXIFS(TableRefills3[discountinuation_flag], TableRefills3[patient_id], A3337)</f>
        <v>0</v>
      </c>
      <c r="K3337" s="1">
        <f>_xlfn.MINIFS(C:C,A:A,TableRefills3[[#This Row],[patient_id]])</f>
        <v>45717</v>
      </c>
      <c r="L3337" s="1">
        <f>TableRefills3[[#This Row],[refill_date]]+TableRefills3[[#This Row],[quantity_days]]</f>
        <v>45759</v>
      </c>
    </row>
    <row r="3338" spans="1:12" x14ac:dyDescent="0.25">
      <c r="A3338" t="s">
        <v>744</v>
      </c>
      <c r="B3338" t="s">
        <v>5126</v>
      </c>
      <c r="C3338" s="1">
        <v>45758</v>
      </c>
      <c r="D3338" s="9">
        <f t="shared" si="104"/>
        <v>3</v>
      </c>
      <c r="E3338">
        <v>21</v>
      </c>
      <c r="F3338" s="1">
        <f t="shared" si="105"/>
        <v>45738</v>
      </c>
      <c r="G3338" s="1">
        <f>IF(TableRefills3[[#This Row],[prev_refill_days]]="","",TableRefills3[[#This Row],[prev_refill_days]]+TableRefills3[[#This Row],[quantity_days]])</f>
        <v>45759</v>
      </c>
      <c r="H3338">
        <f>IF(TableRefills3[[#This Row],[prev_refill_end]]="","",TableRefills3[[#This Row],[refill_date]]-TableRefills3[[#This Row],[prev_refill_end]])</f>
        <v>-1</v>
      </c>
      <c r="I3338">
        <f>IF(TableRefills3[[#This Row],[gap_days]]="",0,IF(TableRefills3[[#This Row],[gap_days]]&gt;30,1,0))</f>
        <v>0</v>
      </c>
      <c r="J3338">
        <f>_xlfn.MAXIFS(TableRefills3[discountinuation_flag], TableRefills3[patient_id], A3338)</f>
        <v>0</v>
      </c>
      <c r="K3338" s="1">
        <f>_xlfn.MINIFS(C:C,A:A,TableRefills3[[#This Row],[patient_id]])</f>
        <v>45717</v>
      </c>
      <c r="L3338" s="1">
        <f>TableRefills3[[#This Row],[refill_date]]+TableRefills3[[#This Row],[quantity_days]]</f>
        <v>45779</v>
      </c>
    </row>
    <row r="3339" spans="1:12" x14ac:dyDescent="0.25">
      <c r="A3339" t="s">
        <v>744</v>
      </c>
      <c r="B3339" t="s">
        <v>5126</v>
      </c>
      <c r="C3339" s="1">
        <v>45781</v>
      </c>
      <c r="D3339" s="9">
        <f t="shared" si="104"/>
        <v>4</v>
      </c>
      <c r="E3339">
        <v>21</v>
      </c>
      <c r="F3339" s="1">
        <f t="shared" si="105"/>
        <v>45758</v>
      </c>
      <c r="G3339" s="1">
        <f>IF(TableRefills3[[#This Row],[prev_refill_days]]="","",TableRefills3[[#This Row],[prev_refill_days]]+TableRefills3[[#This Row],[quantity_days]])</f>
        <v>45779</v>
      </c>
      <c r="H3339">
        <f>IF(TableRefills3[[#This Row],[prev_refill_end]]="","",TableRefills3[[#This Row],[refill_date]]-TableRefills3[[#This Row],[prev_refill_end]])</f>
        <v>2</v>
      </c>
      <c r="I3339">
        <f>IF(TableRefills3[[#This Row],[gap_days]]="",0,IF(TableRefills3[[#This Row],[gap_days]]&gt;30,1,0))</f>
        <v>0</v>
      </c>
      <c r="J3339">
        <f>_xlfn.MAXIFS(TableRefills3[discountinuation_flag], TableRefills3[patient_id], A3339)</f>
        <v>0</v>
      </c>
      <c r="K3339" s="1">
        <f>_xlfn.MINIFS(C:C,A:A,TableRefills3[[#This Row],[patient_id]])</f>
        <v>45717</v>
      </c>
      <c r="L3339" s="1">
        <f>TableRefills3[[#This Row],[refill_date]]+TableRefills3[[#This Row],[quantity_days]]</f>
        <v>45802</v>
      </c>
    </row>
    <row r="3340" spans="1:12" x14ac:dyDescent="0.25">
      <c r="A3340" t="s">
        <v>745</v>
      </c>
      <c r="B3340" t="s">
        <v>5131</v>
      </c>
      <c r="C3340" s="1">
        <v>45696</v>
      </c>
      <c r="D3340" s="9">
        <f t="shared" si="104"/>
        <v>1</v>
      </c>
      <c r="E3340">
        <v>21</v>
      </c>
      <c r="F3340" s="1" t="str">
        <f t="shared" si="105"/>
        <v/>
      </c>
      <c r="G3340" s="1" t="str">
        <f>IF(TableRefills3[[#This Row],[prev_refill_days]]="","",TableRefills3[[#This Row],[prev_refill_days]]+TableRefills3[[#This Row],[quantity_days]])</f>
        <v/>
      </c>
      <c r="H3340" t="str">
        <f>IF(TableRefills3[[#This Row],[prev_refill_end]]="","",TableRefills3[[#This Row],[refill_date]]-TableRefills3[[#This Row],[prev_refill_end]])</f>
        <v/>
      </c>
      <c r="I3340">
        <f>IF(TableRefills3[[#This Row],[gap_days]]="",0,IF(TableRefills3[[#This Row],[gap_days]]&gt;30,1,0))</f>
        <v>0</v>
      </c>
      <c r="J3340">
        <f>_xlfn.MAXIFS(TableRefills3[discountinuation_flag], TableRefills3[patient_id], A3340)</f>
        <v>0</v>
      </c>
      <c r="K3340" s="1">
        <f>_xlfn.MINIFS(C:C,A:A,TableRefills3[[#This Row],[patient_id]])</f>
        <v>45696</v>
      </c>
      <c r="L3340" s="1">
        <f>TableRefills3[[#This Row],[refill_date]]+TableRefills3[[#This Row],[quantity_days]]</f>
        <v>45717</v>
      </c>
    </row>
    <row r="3341" spans="1:12" x14ac:dyDescent="0.25">
      <c r="A3341" t="s">
        <v>745</v>
      </c>
      <c r="B3341" t="s">
        <v>5131</v>
      </c>
      <c r="C3341" s="1">
        <v>45717</v>
      </c>
      <c r="D3341" s="9">
        <f t="shared" si="104"/>
        <v>2</v>
      </c>
      <c r="E3341">
        <v>21</v>
      </c>
      <c r="F3341" s="1">
        <f t="shared" si="105"/>
        <v>45696</v>
      </c>
      <c r="G3341" s="1">
        <f>IF(TableRefills3[[#This Row],[prev_refill_days]]="","",TableRefills3[[#This Row],[prev_refill_days]]+TableRefills3[[#This Row],[quantity_days]])</f>
        <v>45717</v>
      </c>
      <c r="H3341">
        <f>IF(TableRefills3[[#This Row],[prev_refill_end]]="","",TableRefills3[[#This Row],[refill_date]]-TableRefills3[[#This Row],[prev_refill_end]])</f>
        <v>0</v>
      </c>
      <c r="I3341">
        <f>IF(TableRefills3[[#This Row],[gap_days]]="",0,IF(TableRefills3[[#This Row],[gap_days]]&gt;30,1,0))</f>
        <v>0</v>
      </c>
      <c r="J3341">
        <f>_xlfn.MAXIFS(TableRefills3[discountinuation_flag], TableRefills3[patient_id], A3341)</f>
        <v>0</v>
      </c>
      <c r="K3341" s="1">
        <f>_xlfn.MINIFS(C:C,A:A,TableRefills3[[#This Row],[patient_id]])</f>
        <v>45696</v>
      </c>
      <c r="L3341" s="1">
        <f>TableRefills3[[#This Row],[refill_date]]+TableRefills3[[#This Row],[quantity_days]]</f>
        <v>45738</v>
      </c>
    </row>
    <row r="3342" spans="1:12" x14ac:dyDescent="0.25">
      <c r="A3342" t="s">
        <v>745</v>
      </c>
      <c r="B3342" t="s">
        <v>5131</v>
      </c>
      <c r="C3342" s="1">
        <v>45735</v>
      </c>
      <c r="D3342" s="9">
        <f t="shared" si="104"/>
        <v>3</v>
      </c>
      <c r="E3342">
        <v>21</v>
      </c>
      <c r="F3342" s="1">
        <f t="shared" si="105"/>
        <v>45717</v>
      </c>
      <c r="G3342" s="1">
        <f>IF(TableRefills3[[#This Row],[prev_refill_days]]="","",TableRefills3[[#This Row],[prev_refill_days]]+TableRefills3[[#This Row],[quantity_days]])</f>
        <v>45738</v>
      </c>
      <c r="H3342">
        <f>IF(TableRefills3[[#This Row],[prev_refill_end]]="","",TableRefills3[[#This Row],[refill_date]]-TableRefills3[[#This Row],[prev_refill_end]])</f>
        <v>-3</v>
      </c>
      <c r="I3342">
        <f>IF(TableRefills3[[#This Row],[gap_days]]="",0,IF(TableRefills3[[#This Row],[gap_days]]&gt;30,1,0))</f>
        <v>0</v>
      </c>
      <c r="J3342">
        <f>_xlfn.MAXIFS(TableRefills3[discountinuation_flag], TableRefills3[patient_id], A3342)</f>
        <v>0</v>
      </c>
      <c r="K3342" s="1">
        <f>_xlfn.MINIFS(C:C,A:A,TableRefills3[[#This Row],[patient_id]])</f>
        <v>45696</v>
      </c>
      <c r="L3342" s="1">
        <f>TableRefills3[[#This Row],[refill_date]]+TableRefills3[[#This Row],[quantity_days]]</f>
        <v>45756</v>
      </c>
    </row>
    <row r="3343" spans="1:12" x14ac:dyDescent="0.25">
      <c r="A3343" t="s">
        <v>745</v>
      </c>
      <c r="B3343" t="s">
        <v>5131</v>
      </c>
      <c r="C3343" s="1">
        <v>45756</v>
      </c>
      <c r="D3343" s="9">
        <f t="shared" si="104"/>
        <v>4</v>
      </c>
      <c r="E3343">
        <v>21</v>
      </c>
      <c r="F3343" s="1">
        <f t="shared" si="105"/>
        <v>45735</v>
      </c>
      <c r="G3343" s="1">
        <f>IF(TableRefills3[[#This Row],[prev_refill_days]]="","",TableRefills3[[#This Row],[prev_refill_days]]+TableRefills3[[#This Row],[quantity_days]])</f>
        <v>45756</v>
      </c>
      <c r="H3343">
        <f>IF(TableRefills3[[#This Row],[prev_refill_end]]="","",TableRefills3[[#This Row],[refill_date]]-TableRefills3[[#This Row],[prev_refill_end]])</f>
        <v>0</v>
      </c>
      <c r="I3343">
        <f>IF(TableRefills3[[#This Row],[gap_days]]="",0,IF(TableRefills3[[#This Row],[gap_days]]&gt;30,1,0))</f>
        <v>0</v>
      </c>
      <c r="J3343">
        <f>_xlfn.MAXIFS(TableRefills3[discountinuation_flag], TableRefills3[patient_id], A3343)</f>
        <v>0</v>
      </c>
      <c r="K3343" s="1">
        <f>_xlfn.MINIFS(C:C,A:A,TableRefills3[[#This Row],[patient_id]])</f>
        <v>45696</v>
      </c>
      <c r="L3343" s="1">
        <f>TableRefills3[[#This Row],[refill_date]]+TableRefills3[[#This Row],[quantity_days]]</f>
        <v>45777</v>
      </c>
    </row>
    <row r="3344" spans="1:12" x14ac:dyDescent="0.25">
      <c r="A3344" t="s">
        <v>745</v>
      </c>
      <c r="B3344" t="s">
        <v>5131</v>
      </c>
      <c r="C3344" s="1">
        <v>45775</v>
      </c>
      <c r="D3344" s="9">
        <f t="shared" si="104"/>
        <v>5</v>
      </c>
      <c r="E3344">
        <v>21</v>
      </c>
      <c r="F3344" s="1">
        <f t="shared" si="105"/>
        <v>45756</v>
      </c>
      <c r="G3344" s="1">
        <f>IF(TableRefills3[[#This Row],[prev_refill_days]]="","",TableRefills3[[#This Row],[prev_refill_days]]+TableRefills3[[#This Row],[quantity_days]])</f>
        <v>45777</v>
      </c>
      <c r="H3344">
        <f>IF(TableRefills3[[#This Row],[prev_refill_end]]="","",TableRefills3[[#This Row],[refill_date]]-TableRefills3[[#This Row],[prev_refill_end]])</f>
        <v>-2</v>
      </c>
      <c r="I3344">
        <f>IF(TableRefills3[[#This Row],[gap_days]]="",0,IF(TableRefills3[[#This Row],[gap_days]]&gt;30,1,0))</f>
        <v>0</v>
      </c>
      <c r="J3344">
        <f>_xlfn.MAXIFS(TableRefills3[discountinuation_flag], TableRefills3[patient_id], A3344)</f>
        <v>0</v>
      </c>
      <c r="K3344" s="1">
        <f>_xlfn.MINIFS(C:C,A:A,TableRefills3[[#This Row],[patient_id]])</f>
        <v>45696</v>
      </c>
      <c r="L3344" s="1">
        <f>TableRefills3[[#This Row],[refill_date]]+TableRefills3[[#This Row],[quantity_days]]</f>
        <v>45796</v>
      </c>
    </row>
    <row r="3345" spans="1:12" x14ac:dyDescent="0.25">
      <c r="A3345" t="s">
        <v>746</v>
      </c>
      <c r="B3345" t="s">
        <v>5137</v>
      </c>
      <c r="C3345" s="1">
        <v>45784</v>
      </c>
      <c r="D3345" s="9">
        <f t="shared" si="104"/>
        <v>1</v>
      </c>
      <c r="E3345">
        <v>30</v>
      </c>
      <c r="F3345" s="1" t="str">
        <f t="shared" si="105"/>
        <v/>
      </c>
      <c r="G3345" s="1" t="str">
        <f>IF(TableRefills3[[#This Row],[prev_refill_days]]="","",TableRefills3[[#This Row],[prev_refill_days]]+TableRefills3[[#This Row],[quantity_days]])</f>
        <v/>
      </c>
      <c r="H3345" t="str">
        <f>IF(TableRefills3[[#This Row],[prev_refill_end]]="","",TableRefills3[[#This Row],[refill_date]]-TableRefills3[[#This Row],[prev_refill_end]])</f>
        <v/>
      </c>
      <c r="I3345">
        <f>IF(TableRefills3[[#This Row],[gap_days]]="",0,IF(TableRefills3[[#This Row],[gap_days]]&gt;30,1,0))</f>
        <v>0</v>
      </c>
      <c r="J3345">
        <f>_xlfn.MAXIFS(TableRefills3[discountinuation_flag], TableRefills3[patient_id], A3345)</f>
        <v>0</v>
      </c>
      <c r="K3345" s="1">
        <f>_xlfn.MINIFS(C:C,A:A,TableRefills3[[#This Row],[patient_id]])</f>
        <v>45784</v>
      </c>
      <c r="L3345" s="1">
        <f>TableRefills3[[#This Row],[refill_date]]+TableRefills3[[#This Row],[quantity_days]]</f>
        <v>45814</v>
      </c>
    </row>
    <row r="3346" spans="1:12" x14ac:dyDescent="0.25">
      <c r="A3346" t="s">
        <v>746</v>
      </c>
      <c r="B3346" t="s">
        <v>5137</v>
      </c>
      <c r="C3346" s="1">
        <v>45817</v>
      </c>
      <c r="D3346" s="9">
        <f t="shared" si="104"/>
        <v>2</v>
      </c>
      <c r="E3346">
        <v>30</v>
      </c>
      <c r="F3346" s="1">
        <f t="shared" si="105"/>
        <v>45784</v>
      </c>
      <c r="G3346" s="1">
        <f>IF(TableRefills3[[#This Row],[prev_refill_days]]="","",TableRefills3[[#This Row],[prev_refill_days]]+TableRefills3[[#This Row],[quantity_days]])</f>
        <v>45814</v>
      </c>
      <c r="H3346">
        <f>IF(TableRefills3[[#This Row],[prev_refill_end]]="","",TableRefills3[[#This Row],[refill_date]]-TableRefills3[[#This Row],[prev_refill_end]])</f>
        <v>3</v>
      </c>
      <c r="I3346">
        <f>IF(TableRefills3[[#This Row],[gap_days]]="",0,IF(TableRefills3[[#This Row],[gap_days]]&gt;30,1,0))</f>
        <v>0</v>
      </c>
      <c r="J3346">
        <f>_xlfn.MAXIFS(TableRefills3[discountinuation_flag], TableRefills3[patient_id], A3346)</f>
        <v>0</v>
      </c>
      <c r="K3346" s="1">
        <f>_xlfn.MINIFS(C:C,A:A,TableRefills3[[#This Row],[patient_id]])</f>
        <v>45784</v>
      </c>
      <c r="L3346" s="1">
        <f>TableRefills3[[#This Row],[refill_date]]+TableRefills3[[#This Row],[quantity_days]]</f>
        <v>45847</v>
      </c>
    </row>
    <row r="3347" spans="1:12" x14ac:dyDescent="0.25">
      <c r="A3347" t="s">
        <v>746</v>
      </c>
      <c r="B3347" t="s">
        <v>5137</v>
      </c>
      <c r="C3347" s="1">
        <v>45846</v>
      </c>
      <c r="D3347" s="9">
        <f t="shared" si="104"/>
        <v>3</v>
      </c>
      <c r="E3347">
        <v>30</v>
      </c>
      <c r="F3347" s="1">
        <f t="shared" si="105"/>
        <v>45817</v>
      </c>
      <c r="G3347" s="1">
        <f>IF(TableRefills3[[#This Row],[prev_refill_days]]="","",TableRefills3[[#This Row],[prev_refill_days]]+TableRefills3[[#This Row],[quantity_days]])</f>
        <v>45847</v>
      </c>
      <c r="H3347">
        <f>IF(TableRefills3[[#This Row],[prev_refill_end]]="","",TableRefills3[[#This Row],[refill_date]]-TableRefills3[[#This Row],[prev_refill_end]])</f>
        <v>-1</v>
      </c>
      <c r="I3347">
        <f>IF(TableRefills3[[#This Row],[gap_days]]="",0,IF(TableRefills3[[#This Row],[gap_days]]&gt;30,1,0))</f>
        <v>0</v>
      </c>
      <c r="J3347">
        <f>_xlfn.MAXIFS(TableRefills3[discountinuation_flag], TableRefills3[patient_id], A3347)</f>
        <v>0</v>
      </c>
      <c r="K3347" s="1">
        <f>_xlfn.MINIFS(C:C,A:A,TableRefills3[[#This Row],[patient_id]])</f>
        <v>45784</v>
      </c>
      <c r="L3347" s="1">
        <f>TableRefills3[[#This Row],[refill_date]]+TableRefills3[[#This Row],[quantity_days]]</f>
        <v>45876</v>
      </c>
    </row>
    <row r="3348" spans="1:12" x14ac:dyDescent="0.25">
      <c r="A3348" t="s">
        <v>747</v>
      </c>
      <c r="B3348" t="s">
        <v>5141</v>
      </c>
      <c r="C3348" s="1">
        <v>45745</v>
      </c>
      <c r="D3348" s="9">
        <f t="shared" si="104"/>
        <v>1</v>
      </c>
      <c r="E3348">
        <v>28</v>
      </c>
      <c r="F3348" s="1" t="str">
        <f t="shared" si="105"/>
        <v/>
      </c>
      <c r="G3348" s="1" t="str">
        <f>IF(TableRefills3[[#This Row],[prev_refill_days]]="","",TableRefills3[[#This Row],[prev_refill_days]]+TableRefills3[[#This Row],[quantity_days]])</f>
        <v/>
      </c>
      <c r="H3348" t="str">
        <f>IF(TableRefills3[[#This Row],[prev_refill_end]]="","",TableRefills3[[#This Row],[refill_date]]-TableRefills3[[#This Row],[prev_refill_end]])</f>
        <v/>
      </c>
      <c r="I3348">
        <f>IF(TableRefills3[[#This Row],[gap_days]]="",0,IF(TableRefills3[[#This Row],[gap_days]]&gt;30,1,0))</f>
        <v>0</v>
      </c>
      <c r="J3348">
        <f>_xlfn.MAXIFS(TableRefills3[discountinuation_flag], TableRefills3[patient_id], A3348)</f>
        <v>0</v>
      </c>
      <c r="K3348" s="1">
        <f>_xlfn.MINIFS(C:C,A:A,TableRefills3[[#This Row],[patient_id]])</f>
        <v>45745</v>
      </c>
      <c r="L3348" s="1">
        <f>TableRefills3[[#This Row],[refill_date]]+TableRefills3[[#This Row],[quantity_days]]</f>
        <v>45773</v>
      </c>
    </row>
    <row r="3349" spans="1:12" x14ac:dyDescent="0.25">
      <c r="A3349" t="s">
        <v>747</v>
      </c>
      <c r="B3349" t="s">
        <v>5141</v>
      </c>
      <c r="C3349" s="1">
        <v>45772</v>
      </c>
      <c r="D3349" s="9">
        <f t="shared" si="104"/>
        <v>2</v>
      </c>
      <c r="E3349">
        <v>28</v>
      </c>
      <c r="F3349" s="1">
        <f t="shared" si="105"/>
        <v>45745</v>
      </c>
      <c r="G3349" s="1">
        <f>IF(TableRefills3[[#This Row],[prev_refill_days]]="","",TableRefills3[[#This Row],[prev_refill_days]]+TableRefills3[[#This Row],[quantity_days]])</f>
        <v>45773</v>
      </c>
      <c r="H3349">
        <f>IF(TableRefills3[[#This Row],[prev_refill_end]]="","",TableRefills3[[#This Row],[refill_date]]-TableRefills3[[#This Row],[prev_refill_end]])</f>
        <v>-1</v>
      </c>
      <c r="I3349">
        <f>IF(TableRefills3[[#This Row],[gap_days]]="",0,IF(TableRefills3[[#This Row],[gap_days]]&gt;30,1,0))</f>
        <v>0</v>
      </c>
      <c r="J3349">
        <f>_xlfn.MAXIFS(TableRefills3[discountinuation_flag], TableRefills3[patient_id], A3349)</f>
        <v>0</v>
      </c>
      <c r="K3349" s="1">
        <f>_xlfn.MINIFS(C:C,A:A,TableRefills3[[#This Row],[patient_id]])</f>
        <v>45745</v>
      </c>
      <c r="L3349" s="1">
        <f>TableRefills3[[#This Row],[refill_date]]+TableRefills3[[#This Row],[quantity_days]]</f>
        <v>45800</v>
      </c>
    </row>
    <row r="3350" spans="1:12" x14ac:dyDescent="0.25">
      <c r="A3350" t="s">
        <v>747</v>
      </c>
      <c r="B3350" t="s">
        <v>5141</v>
      </c>
      <c r="C3350" s="1">
        <v>45801</v>
      </c>
      <c r="D3350" s="9">
        <f t="shared" si="104"/>
        <v>3</v>
      </c>
      <c r="E3350">
        <v>28</v>
      </c>
      <c r="F3350" s="1">
        <f t="shared" si="105"/>
        <v>45772</v>
      </c>
      <c r="G3350" s="1">
        <f>IF(TableRefills3[[#This Row],[prev_refill_days]]="","",TableRefills3[[#This Row],[prev_refill_days]]+TableRefills3[[#This Row],[quantity_days]])</f>
        <v>45800</v>
      </c>
      <c r="H3350">
        <f>IF(TableRefills3[[#This Row],[prev_refill_end]]="","",TableRefills3[[#This Row],[refill_date]]-TableRefills3[[#This Row],[prev_refill_end]])</f>
        <v>1</v>
      </c>
      <c r="I3350">
        <f>IF(TableRefills3[[#This Row],[gap_days]]="",0,IF(TableRefills3[[#This Row],[gap_days]]&gt;30,1,0))</f>
        <v>0</v>
      </c>
      <c r="J3350">
        <f>_xlfn.MAXIFS(TableRefills3[discountinuation_flag], TableRefills3[patient_id], A3350)</f>
        <v>0</v>
      </c>
      <c r="K3350" s="1">
        <f>_xlfn.MINIFS(C:C,A:A,TableRefills3[[#This Row],[patient_id]])</f>
        <v>45745</v>
      </c>
      <c r="L3350" s="1">
        <f>TableRefills3[[#This Row],[refill_date]]+TableRefills3[[#This Row],[quantity_days]]</f>
        <v>45829</v>
      </c>
    </row>
    <row r="3351" spans="1:12" x14ac:dyDescent="0.25">
      <c r="A3351" t="s">
        <v>748</v>
      </c>
      <c r="B3351" t="s">
        <v>5145</v>
      </c>
      <c r="C3351" s="1">
        <v>45737</v>
      </c>
      <c r="D3351" s="9">
        <f t="shared" si="104"/>
        <v>1</v>
      </c>
      <c r="E3351">
        <v>30</v>
      </c>
      <c r="F3351" s="1" t="str">
        <f t="shared" si="105"/>
        <v/>
      </c>
      <c r="G3351" s="1" t="str">
        <f>IF(TableRefills3[[#This Row],[prev_refill_days]]="","",TableRefills3[[#This Row],[prev_refill_days]]+TableRefills3[[#This Row],[quantity_days]])</f>
        <v/>
      </c>
      <c r="H3351" t="str">
        <f>IF(TableRefills3[[#This Row],[prev_refill_end]]="","",TableRefills3[[#This Row],[refill_date]]-TableRefills3[[#This Row],[prev_refill_end]])</f>
        <v/>
      </c>
      <c r="I3351">
        <f>IF(TableRefills3[[#This Row],[gap_days]]="",0,IF(TableRefills3[[#This Row],[gap_days]]&gt;30,1,0))</f>
        <v>0</v>
      </c>
      <c r="J3351">
        <f>_xlfn.MAXIFS(TableRefills3[discountinuation_flag], TableRefills3[patient_id], A3351)</f>
        <v>0</v>
      </c>
      <c r="K3351" s="1">
        <f>_xlfn.MINIFS(C:C,A:A,TableRefills3[[#This Row],[patient_id]])</f>
        <v>45737</v>
      </c>
      <c r="L3351" s="1">
        <f>TableRefills3[[#This Row],[refill_date]]+TableRefills3[[#This Row],[quantity_days]]</f>
        <v>45767</v>
      </c>
    </row>
    <row r="3352" spans="1:12" x14ac:dyDescent="0.25">
      <c r="A3352" t="s">
        <v>748</v>
      </c>
      <c r="B3352" t="s">
        <v>5145</v>
      </c>
      <c r="C3352" s="1">
        <v>45767</v>
      </c>
      <c r="D3352" s="9">
        <f t="shared" si="104"/>
        <v>2</v>
      </c>
      <c r="E3352">
        <v>30</v>
      </c>
      <c r="F3352" s="1">
        <f t="shared" si="105"/>
        <v>45737</v>
      </c>
      <c r="G3352" s="1">
        <f>IF(TableRefills3[[#This Row],[prev_refill_days]]="","",TableRefills3[[#This Row],[prev_refill_days]]+TableRefills3[[#This Row],[quantity_days]])</f>
        <v>45767</v>
      </c>
      <c r="H3352">
        <f>IF(TableRefills3[[#This Row],[prev_refill_end]]="","",TableRefills3[[#This Row],[refill_date]]-TableRefills3[[#This Row],[prev_refill_end]])</f>
        <v>0</v>
      </c>
      <c r="I3352">
        <f>IF(TableRefills3[[#This Row],[gap_days]]="",0,IF(TableRefills3[[#This Row],[gap_days]]&gt;30,1,0))</f>
        <v>0</v>
      </c>
      <c r="J3352">
        <f>_xlfn.MAXIFS(TableRefills3[discountinuation_flag], TableRefills3[patient_id], A3352)</f>
        <v>0</v>
      </c>
      <c r="K3352" s="1">
        <f>_xlfn.MINIFS(C:C,A:A,TableRefills3[[#This Row],[patient_id]])</f>
        <v>45737</v>
      </c>
      <c r="L3352" s="1">
        <f>TableRefills3[[#This Row],[refill_date]]+TableRefills3[[#This Row],[quantity_days]]</f>
        <v>45797</v>
      </c>
    </row>
    <row r="3353" spans="1:12" x14ac:dyDescent="0.25">
      <c r="A3353" t="s">
        <v>748</v>
      </c>
      <c r="B3353" t="s">
        <v>5145</v>
      </c>
      <c r="C3353" s="1">
        <v>45797</v>
      </c>
      <c r="D3353" s="9">
        <f t="shared" si="104"/>
        <v>3</v>
      </c>
      <c r="E3353">
        <v>30</v>
      </c>
      <c r="F3353" s="1">
        <f t="shared" si="105"/>
        <v>45767</v>
      </c>
      <c r="G3353" s="1">
        <f>IF(TableRefills3[[#This Row],[prev_refill_days]]="","",TableRefills3[[#This Row],[prev_refill_days]]+TableRefills3[[#This Row],[quantity_days]])</f>
        <v>45797</v>
      </c>
      <c r="H3353">
        <f>IF(TableRefills3[[#This Row],[prev_refill_end]]="","",TableRefills3[[#This Row],[refill_date]]-TableRefills3[[#This Row],[prev_refill_end]])</f>
        <v>0</v>
      </c>
      <c r="I3353">
        <f>IF(TableRefills3[[#This Row],[gap_days]]="",0,IF(TableRefills3[[#This Row],[gap_days]]&gt;30,1,0))</f>
        <v>0</v>
      </c>
      <c r="J3353">
        <f>_xlfn.MAXIFS(TableRefills3[discountinuation_flag], TableRefills3[patient_id], A3353)</f>
        <v>0</v>
      </c>
      <c r="K3353" s="1">
        <f>_xlfn.MINIFS(C:C,A:A,TableRefills3[[#This Row],[patient_id]])</f>
        <v>45737</v>
      </c>
      <c r="L3353" s="1">
        <f>TableRefills3[[#This Row],[refill_date]]+TableRefills3[[#This Row],[quantity_days]]</f>
        <v>45827</v>
      </c>
    </row>
    <row r="3354" spans="1:12" x14ac:dyDescent="0.25">
      <c r="A3354" t="s">
        <v>748</v>
      </c>
      <c r="B3354" t="s">
        <v>5145</v>
      </c>
      <c r="C3354" s="1">
        <v>45826</v>
      </c>
      <c r="D3354" s="9">
        <f t="shared" si="104"/>
        <v>4</v>
      </c>
      <c r="E3354">
        <v>30</v>
      </c>
      <c r="F3354" s="1">
        <f t="shared" si="105"/>
        <v>45797</v>
      </c>
      <c r="G3354" s="1">
        <f>IF(TableRefills3[[#This Row],[prev_refill_days]]="","",TableRefills3[[#This Row],[prev_refill_days]]+TableRefills3[[#This Row],[quantity_days]])</f>
        <v>45827</v>
      </c>
      <c r="H3354">
        <f>IF(TableRefills3[[#This Row],[prev_refill_end]]="","",TableRefills3[[#This Row],[refill_date]]-TableRefills3[[#This Row],[prev_refill_end]])</f>
        <v>-1</v>
      </c>
      <c r="I3354">
        <f>IF(TableRefills3[[#This Row],[gap_days]]="",0,IF(TableRefills3[[#This Row],[gap_days]]&gt;30,1,0))</f>
        <v>0</v>
      </c>
      <c r="J3354">
        <f>_xlfn.MAXIFS(TableRefills3[discountinuation_flag], TableRefills3[patient_id], A3354)</f>
        <v>0</v>
      </c>
      <c r="K3354" s="1">
        <f>_xlfn.MINIFS(C:C,A:A,TableRefills3[[#This Row],[patient_id]])</f>
        <v>45737</v>
      </c>
      <c r="L3354" s="1">
        <f>TableRefills3[[#This Row],[refill_date]]+TableRefills3[[#This Row],[quantity_days]]</f>
        <v>45856</v>
      </c>
    </row>
    <row r="3355" spans="1:12" x14ac:dyDescent="0.25">
      <c r="A3355" t="s">
        <v>748</v>
      </c>
      <c r="B3355" t="s">
        <v>5145</v>
      </c>
      <c r="C3355" s="1">
        <v>45855</v>
      </c>
      <c r="D3355" s="9">
        <f t="shared" si="104"/>
        <v>5</v>
      </c>
      <c r="E3355">
        <v>30</v>
      </c>
      <c r="F3355" s="1">
        <f t="shared" si="105"/>
        <v>45826</v>
      </c>
      <c r="G3355" s="1">
        <f>IF(TableRefills3[[#This Row],[prev_refill_days]]="","",TableRefills3[[#This Row],[prev_refill_days]]+TableRefills3[[#This Row],[quantity_days]])</f>
        <v>45856</v>
      </c>
      <c r="H3355">
        <f>IF(TableRefills3[[#This Row],[prev_refill_end]]="","",TableRefills3[[#This Row],[refill_date]]-TableRefills3[[#This Row],[prev_refill_end]])</f>
        <v>-1</v>
      </c>
      <c r="I3355">
        <f>IF(TableRefills3[[#This Row],[gap_days]]="",0,IF(TableRefills3[[#This Row],[gap_days]]&gt;30,1,0))</f>
        <v>0</v>
      </c>
      <c r="J3355">
        <f>_xlfn.MAXIFS(TableRefills3[discountinuation_flag], TableRefills3[patient_id], A3355)</f>
        <v>0</v>
      </c>
      <c r="K3355" s="1">
        <f>_xlfn.MINIFS(C:C,A:A,TableRefills3[[#This Row],[patient_id]])</f>
        <v>45737</v>
      </c>
      <c r="L3355" s="1">
        <f>TableRefills3[[#This Row],[refill_date]]+TableRefills3[[#This Row],[quantity_days]]</f>
        <v>45885</v>
      </c>
    </row>
    <row r="3356" spans="1:12" x14ac:dyDescent="0.25">
      <c r="A3356" t="s">
        <v>748</v>
      </c>
      <c r="B3356" t="s">
        <v>5145</v>
      </c>
      <c r="C3356" s="1">
        <v>45886</v>
      </c>
      <c r="D3356" s="9">
        <f t="shared" si="104"/>
        <v>6</v>
      </c>
      <c r="E3356">
        <v>30</v>
      </c>
      <c r="F3356" s="1">
        <f t="shared" si="105"/>
        <v>45855</v>
      </c>
      <c r="G3356" s="1">
        <f>IF(TableRefills3[[#This Row],[prev_refill_days]]="","",TableRefills3[[#This Row],[prev_refill_days]]+TableRefills3[[#This Row],[quantity_days]])</f>
        <v>45885</v>
      </c>
      <c r="H3356">
        <f>IF(TableRefills3[[#This Row],[prev_refill_end]]="","",TableRefills3[[#This Row],[refill_date]]-TableRefills3[[#This Row],[prev_refill_end]])</f>
        <v>1</v>
      </c>
      <c r="I3356">
        <f>IF(TableRefills3[[#This Row],[gap_days]]="",0,IF(TableRefills3[[#This Row],[gap_days]]&gt;30,1,0))</f>
        <v>0</v>
      </c>
      <c r="J3356">
        <f>_xlfn.MAXIFS(TableRefills3[discountinuation_flag], TableRefills3[patient_id], A3356)</f>
        <v>0</v>
      </c>
      <c r="K3356" s="1">
        <f>_xlfn.MINIFS(C:C,A:A,TableRefills3[[#This Row],[patient_id]])</f>
        <v>45737</v>
      </c>
      <c r="L3356" s="1">
        <f>TableRefills3[[#This Row],[refill_date]]+TableRefills3[[#This Row],[quantity_days]]</f>
        <v>45916</v>
      </c>
    </row>
    <row r="3357" spans="1:12" x14ac:dyDescent="0.25">
      <c r="A3357" t="s">
        <v>749</v>
      </c>
      <c r="B3357" t="s">
        <v>5152</v>
      </c>
      <c r="C3357" s="1">
        <v>45753</v>
      </c>
      <c r="D3357" s="9">
        <f t="shared" si="104"/>
        <v>1</v>
      </c>
      <c r="E3357">
        <v>28</v>
      </c>
      <c r="F3357" s="1" t="str">
        <f t="shared" si="105"/>
        <v/>
      </c>
      <c r="G3357" s="1" t="str">
        <f>IF(TableRefills3[[#This Row],[prev_refill_days]]="","",TableRefills3[[#This Row],[prev_refill_days]]+TableRefills3[[#This Row],[quantity_days]])</f>
        <v/>
      </c>
      <c r="H3357" t="str">
        <f>IF(TableRefills3[[#This Row],[prev_refill_end]]="","",TableRefills3[[#This Row],[refill_date]]-TableRefills3[[#This Row],[prev_refill_end]])</f>
        <v/>
      </c>
      <c r="I3357">
        <f>IF(TableRefills3[[#This Row],[gap_days]]="",0,IF(TableRefills3[[#This Row],[gap_days]]&gt;30,1,0))</f>
        <v>0</v>
      </c>
      <c r="J3357">
        <f>_xlfn.MAXIFS(TableRefills3[discountinuation_flag], TableRefills3[patient_id], A3357)</f>
        <v>0</v>
      </c>
      <c r="K3357" s="1">
        <f>_xlfn.MINIFS(C:C,A:A,TableRefills3[[#This Row],[patient_id]])</f>
        <v>45753</v>
      </c>
      <c r="L3357" s="1">
        <f>TableRefills3[[#This Row],[refill_date]]+TableRefills3[[#This Row],[quantity_days]]</f>
        <v>45781</v>
      </c>
    </row>
    <row r="3358" spans="1:12" x14ac:dyDescent="0.25">
      <c r="A3358" t="s">
        <v>749</v>
      </c>
      <c r="B3358" t="s">
        <v>5152</v>
      </c>
      <c r="C3358" s="1">
        <v>45784</v>
      </c>
      <c r="D3358" s="9">
        <f t="shared" si="104"/>
        <v>2</v>
      </c>
      <c r="E3358">
        <v>28</v>
      </c>
      <c r="F3358" s="1">
        <f t="shared" si="105"/>
        <v>45753</v>
      </c>
      <c r="G3358" s="1">
        <f>IF(TableRefills3[[#This Row],[prev_refill_days]]="","",TableRefills3[[#This Row],[prev_refill_days]]+TableRefills3[[#This Row],[quantity_days]])</f>
        <v>45781</v>
      </c>
      <c r="H3358">
        <f>IF(TableRefills3[[#This Row],[prev_refill_end]]="","",TableRefills3[[#This Row],[refill_date]]-TableRefills3[[#This Row],[prev_refill_end]])</f>
        <v>3</v>
      </c>
      <c r="I3358">
        <f>IF(TableRefills3[[#This Row],[gap_days]]="",0,IF(TableRefills3[[#This Row],[gap_days]]&gt;30,1,0))</f>
        <v>0</v>
      </c>
      <c r="J3358">
        <f>_xlfn.MAXIFS(TableRefills3[discountinuation_flag], TableRefills3[patient_id], A3358)</f>
        <v>0</v>
      </c>
      <c r="K3358" s="1">
        <f>_xlfn.MINIFS(C:C,A:A,TableRefills3[[#This Row],[patient_id]])</f>
        <v>45753</v>
      </c>
      <c r="L3358" s="1">
        <f>TableRefills3[[#This Row],[refill_date]]+TableRefills3[[#This Row],[quantity_days]]</f>
        <v>45812</v>
      </c>
    </row>
    <row r="3359" spans="1:12" x14ac:dyDescent="0.25">
      <c r="A3359" t="s">
        <v>749</v>
      </c>
      <c r="B3359" t="s">
        <v>5152</v>
      </c>
      <c r="C3359" s="1">
        <v>45811</v>
      </c>
      <c r="D3359" s="9">
        <f t="shared" si="104"/>
        <v>3</v>
      </c>
      <c r="E3359">
        <v>28</v>
      </c>
      <c r="F3359" s="1">
        <f t="shared" si="105"/>
        <v>45784</v>
      </c>
      <c r="G3359" s="1">
        <f>IF(TableRefills3[[#This Row],[prev_refill_days]]="","",TableRefills3[[#This Row],[prev_refill_days]]+TableRefills3[[#This Row],[quantity_days]])</f>
        <v>45812</v>
      </c>
      <c r="H3359">
        <f>IF(TableRefills3[[#This Row],[prev_refill_end]]="","",TableRefills3[[#This Row],[refill_date]]-TableRefills3[[#This Row],[prev_refill_end]])</f>
        <v>-1</v>
      </c>
      <c r="I3359">
        <f>IF(TableRefills3[[#This Row],[gap_days]]="",0,IF(TableRefills3[[#This Row],[gap_days]]&gt;30,1,0))</f>
        <v>0</v>
      </c>
      <c r="J3359">
        <f>_xlfn.MAXIFS(TableRefills3[discountinuation_flag], TableRefills3[patient_id], A3359)</f>
        <v>0</v>
      </c>
      <c r="K3359" s="1">
        <f>_xlfn.MINIFS(C:C,A:A,TableRefills3[[#This Row],[patient_id]])</f>
        <v>45753</v>
      </c>
      <c r="L3359" s="1">
        <f>TableRefills3[[#This Row],[refill_date]]+TableRefills3[[#This Row],[quantity_days]]</f>
        <v>45839</v>
      </c>
    </row>
    <row r="3360" spans="1:12" x14ac:dyDescent="0.25">
      <c r="A3360" t="s">
        <v>749</v>
      </c>
      <c r="B3360" t="s">
        <v>5152</v>
      </c>
      <c r="C3360" s="1">
        <v>45842</v>
      </c>
      <c r="D3360" s="9">
        <f t="shared" si="104"/>
        <v>4</v>
      </c>
      <c r="E3360">
        <v>28</v>
      </c>
      <c r="F3360" s="1">
        <f t="shared" si="105"/>
        <v>45811</v>
      </c>
      <c r="G3360" s="1">
        <f>IF(TableRefills3[[#This Row],[prev_refill_days]]="","",TableRefills3[[#This Row],[prev_refill_days]]+TableRefills3[[#This Row],[quantity_days]])</f>
        <v>45839</v>
      </c>
      <c r="H3360">
        <f>IF(TableRefills3[[#This Row],[prev_refill_end]]="","",TableRefills3[[#This Row],[refill_date]]-TableRefills3[[#This Row],[prev_refill_end]])</f>
        <v>3</v>
      </c>
      <c r="I3360">
        <f>IF(TableRefills3[[#This Row],[gap_days]]="",0,IF(TableRefills3[[#This Row],[gap_days]]&gt;30,1,0))</f>
        <v>0</v>
      </c>
      <c r="J3360">
        <f>_xlfn.MAXIFS(TableRefills3[discountinuation_flag], TableRefills3[patient_id], A3360)</f>
        <v>0</v>
      </c>
      <c r="K3360" s="1">
        <f>_xlfn.MINIFS(C:C,A:A,TableRefills3[[#This Row],[patient_id]])</f>
        <v>45753</v>
      </c>
      <c r="L3360" s="1">
        <f>TableRefills3[[#This Row],[refill_date]]+TableRefills3[[#This Row],[quantity_days]]</f>
        <v>45870</v>
      </c>
    </row>
    <row r="3361" spans="1:12" x14ac:dyDescent="0.25">
      <c r="A3361" t="s">
        <v>749</v>
      </c>
      <c r="B3361" t="s">
        <v>5152</v>
      </c>
      <c r="C3361" s="1">
        <v>45870</v>
      </c>
      <c r="D3361" s="9">
        <f t="shared" si="104"/>
        <v>5</v>
      </c>
      <c r="E3361">
        <v>28</v>
      </c>
      <c r="F3361" s="1">
        <f t="shared" si="105"/>
        <v>45842</v>
      </c>
      <c r="G3361" s="1">
        <f>IF(TableRefills3[[#This Row],[prev_refill_days]]="","",TableRefills3[[#This Row],[prev_refill_days]]+TableRefills3[[#This Row],[quantity_days]])</f>
        <v>45870</v>
      </c>
      <c r="H3361">
        <f>IF(TableRefills3[[#This Row],[prev_refill_end]]="","",TableRefills3[[#This Row],[refill_date]]-TableRefills3[[#This Row],[prev_refill_end]])</f>
        <v>0</v>
      </c>
      <c r="I3361">
        <f>IF(TableRefills3[[#This Row],[gap_days]]="",0,IF(TableRefills3[[#This Row],[gap_days]]&gt;30,1,0))</f>
        <v>0</v>
      </c>
      <c r="J3361">
        <f>_xlfn.MAXIFS(TableRefills3[discountinuation_flag], TableRefills3[patient_id], A3361)</f>
        <v>0</v>
      </c>
      <c r="K3361" s="1">
        <f>_xlfn.MINIFS(C:C,A:A,TableRefills3[[#This Row],[patient_id]])</f>
        <v>45753</v>
      </c>
      <c r="L3361" s="1">
        <f>TableRefills3[[#This Row],[refill_date]]+TableRefills3[[#This Row],[quantity_days]]</f>
        <v>45898</v>
      </c>
    </row>
    <row r="3362" spans="1:12" x14ac:dyDescent="0.25">
      <c r="A3362" t="s">
        <v>749</v>
      </c>
      <c r="B3362" t="s">
        <v>5152</v>
      </c>
      <c r="C3362" s="1">
        <v>45901</v>
      </c>
      <c r="D3362" s="9">
        <f t="shared" si="104"/>
        <v>6</v>
      </c>
      <c r="E3362">
        <v>28</v>
      </c>
      <c r="F3362" s="1">
        <f t="shared" si="105"/>
        <v>45870</v>
      </c>
      <c r="G3362" s="1">
        <f>IF(TableRefills3[[#This Row],[prev_refill_days]]="","",TableRefills3[[#This Row],[prev_refill_days]]+TableRefills3[[#This Row],[quantity_days]])</f>
        <v>45898</v>
      </c>
      <c r="H3362">
        <f>IF(TableRefills3[[#This Row],[prev_refill_end]]="","",TableRefills3[[#This Row],[refill_date]]-TableRefills3[[#This Row],[prev_refill_end]])</f>
        <v>3</v>
      </c>
      <c r="I3362">
        <f>IF(TableRefills3[[#This Row],[gap_days]]="",0,IF(TableRefills3[[#This Row],[gap_days]]&gt;30,1,0))</f>
        <v>0</v>
      </c>
      <c r="J3362">
        <f>_xlfn.MAXIFS(TableRefills3[discountinuation_flag], TableRefills3[patient_id], A3362)</f>
        <v>0</v>
      </c>
      <c r="K3362" s="1">
        <f>_xlfn.MINIFS(C:C,A:A,TableRefills3[[#This Row],[patient_id]])</f>
        <v>45753</v>
      </c>
      <c r="L3362" s="1">
        <f>TableRefills3[[#This Row],[refill_date]]+TableRefills3[[#This Row],[quantity_days]]</f>
        <v>45929</v>
      </c>
    </row>
    <row r="3363" spans="1:12" x14ac:dyDescent="0.25">
      <c r="A3363" t="s">
        <v>750</v>
      </c>
      <c r="B3363" t="s">
        <v>5159</v>
      </c>
      <c r="C3363" s="1">
        <v>45836</v>
      </c>
      <c r="D3363" s="9">
        <f t="shared" si="104"/>
        <v>1</v>
      </c>
      <c r="E3363">
        <v>30</v>
      </c>
      <c r="F3363" s="1" t="str">
        <f t="shared" si="105"/>
        <v/>
      </c>
      <c r="G3363" s="1" t="str">
        <f>IF(TableRefills3[[#This Row],[prev_refill_days]]="","",TableRefills3[[#This Row],[prev_refill_days]]+TableRefills3[[#This Row],[quantity_days]])</f>
        <v/>
      </c>
      <c r="H3363" t="str">
        <f>IF(TableRefills3[[#This Row],[prev_refill_end]]="","",TableRefills3[[#This Row],[refill_date]]-TableRefills3[[#This Row],[prev_refill_end]])</f>
        <v/>
      </c>
      <c r="I3363">
        <f>IF(TableRefills3[[#This Row],[gap_days]]="",0,IF(TableRefills3[[#This Row],[gap_days]]&gt;30,1,0))</f>
        <v>0</v>
      </c>
      <c r="J3363">
        <f>_xlfn.MAXIFS(TableRefills3[discountinuation_flag], TableRefills3[patient_id], A3363)</f>
        <v>0</v>
      </c>
      <c r="K3363" s="1">
        <f>_xlfn.MINIFS(C:C,A:A,TableRefills3[[#This Row],[patient_id]])</f>
        <v>45836</v>
      </c>
      <c r="L3363" s="1">
        <f>TableRefills3[[#This Row],[refill_date]]+TableRefills3[[#This Row],[quantity_days]]</f>
        <v>45866</v>
      </c>
    </row>
    <row r="3364" spans="1:12" x14ac:dyDescent="0.25">
      <c r="A3364" t="s">
        <v>750</v>
      </c>
      <c r="B3364" t="s">
        <v>5159</v>
      </c>
      <c r="C3364" s="1">
        <v>45863</v>
      </c>
      <c r="D3364" s="9">
        <f t="shared" si="104"/>
        <v>2</v>
      </c>
      <c r="E3364">
        <v>30</v>
      </c>
      <c r="F3364" s="1">
        <f t="shared" si="105"/>
        <v>45836</v>
      </c>
      <c r="G3364" s="1">
        <f>IF(TableRefills3[[#This Row],[prev_refill_days]]="","",TableRefills3[[#This Row],[prev_refill_days]]+TableRefills3[[#This Row],[quantity_days]])</f>
        <v>45866</v>
      </c>
      <c r="H3364">
        <f>IF(TableRefills3[[#This Row],[prev_refill_end]]="","",TableRefills3[[#This Row],[refill_date]]-TableRefills3[[#This Row],[prev_refill_end]])</f>
        <v>-3</v>
      </c>
      <c r="I3364">
        <f>IF(TableRefills3[[#This Row],[gap_days]]="",0,IF(TableRefills3[[#This Row],[gap_days]]&gt;30,1,0))</f>
        <v>0</v>
      </c>
      <c r="J3364">
        <f>_xlfn.MAXIFS(TableRefills3[discountinuation_flag], TableRefills3[patient_id], A3364)</f>
        <v>0</v>
      </c>
      <c r="K3364" s="1">
        <f>_xlfn.MINIFS(C:C,A:A,TableRefills3[[#This Row],[patient_id]])</f>
        <v>45836</v>
      </c>
      <c r="L3364" s="1">
        <f>TableRefills3[[#This Row],[refill_date]]+TableRefills3[[#This Row],[quantity_days]]</f>
        <v>45893</v>
      </c>
    </row>
    <row r="3365" spans="1:12" x14ac:dyDescent="0.25">
      <c r="A3365" t="s">
        <v>750</v>
      </c>
      <c r="B3365" t="s">
        <v>5159</v>
      </c>
      <c r="C3365" s="1">
        <v>45895</v>
      </c>
      <c r="D3365" s="9">
        <f t="shared" si="104"/>
        <v>3</v>
      </c>
      <c r="E3365">
        <v>30</v>
      </c>
      <c r="F3365" s="1">
        <f t="shared" si="105"/>
        <v>45863</v>
      </c>
      <c r="G3365" s="1">
        <f>IF(TableRefills3[[#This Row],[prev_refill_days]]="","",TableRefills3[[#This Row],[prev_refill_days]]+TableRefills3[[#This Row],[quantity_days]])</f>
        <v>45893</v>
      </c>
      <c r="H3365">
        <f>IF(TableRefills3[[#This Row],[prev_refill_end]]="","",TableRefills3[[#This Row],[refill_date]]-TableRefills3[[#This Row],[prev_refill_end]])</f>
        <v>2</v>
      </c>
      <c r="I3365">
        <f>IF(TableRefills3[[#This Row],[gap_days]]="",0,IF(TableRefills3[[#This Row],[gap_days]]&gt;30,1,0))</f>
        <v>0</v>
      </c>
      <c r="J3365">
        <f>_xlfn.MAXIFS(TableRefills3[discountinuation_flag], TableRefills3[patient_id], A3365)</f>
        <v>0</v>
      </c>
      <c r="K3365" s="1">
        <f>_xlfn.MINIFS(C:C,A:A,TableRefills3[[#This Row],[patient_id]])</f>
        <v>45836</v>
      </c>
      <c r="L3365" s="1">
        <f>TableRefills3[[#This Row],[refill_date]]+TableRefills3[[#This Row],[quantity_days]]</f>
        <v>45925</v>
      </c>
    </row>
    <row r="3366" spans="1:12" x14ac:dyDescent="0.25">
      <c r="A3366" t="s">
        <v>751</v>
      </c>
      <c r="B3366" t="s">
        <v>5163</v>
      </c>
      <c r="C3366" s="1">
        <v>45742</v>
      </c>
      <c r="D3366" s="9">
        <f t="shared" si="104"/>
        <v>1</v>
      </c>
      <c r="E3366">
        <v>30</v>
      </c>
      <c r="F3366" s="1" t="str">
        <f t="shared" si="105"/>
        <v/>
      </c>
      <c r="G3366" s="1" t="str">
        <f>IF(TableRefills3[[#This Row],[prev_refill_days]]="","",TableRefills3[[#This Row],[prev_refill_days]]+TableRefills3[[#This Row],[quantity_days]])</f>
        <v/>
      </c>
      <c r="H3366" t="str">
        <f>IF(TableRefills3[[#This Row],[prev_refill_end]]="","",TableRefills3[[#This Row],[refill_date]]-TableRefills3[[#This Row],[prev_refill_end]])</f>
        <v/>
      </c>
      <c r="I3366">
        <f>IF(TableRefills3[[#This Row],[gap_days]]="",0,IF(TableRefills3[[#This Row],[gap_days]]&gt;30,1,0))</f>
        <v>0</v>
      </c>
      <c r="J3366">
        <f>_xlfn.MAXIFS(TableRefills3[discountinuation_flag], TableRefills3[patient_id], A3366)</f>
        <v>0</v>
      </c>
      <c r="K3366" s="1">
        <f>_xlfn.MINIFS(C:C,A:A,TableRefills3[[#This Row],[patient_id]])</f>
        <v>45742</v>
      </c>
      <c r="L3366" s="1">
        <f>TableRefills3[[#This Row],[refill_date]]+TableRefills3[[#This Row],[quantity_days]]</f>
        <v>45772</v>
      </c>
    </row>
    <row r="3367" spans="1:12" x14ac:dyDescent="0.25">
      <c r="A3367" t="s">
        <v>751</v>
      </c>
      <c r="B3367" t="s">
        <v>5163</v>
      </c>
      <c r="C3367" s="1">
        <v>45769</v>
      </c>
      <c r="D3367" s="9">
        <f t="shared" si="104"/>
        <v>2</v>
      </c>
      <c r="E3367">
        <v>30</v>
      </c>
      <c r="F3367" s="1">
        <f t="shared" si="105"/>
        <v>45742</v>
      </c>
      <c r="G3367" s="1">
        <f>IF(TableRefills3[[#This Row],[prev_refill_days]]="","",TableRefills3[[#This Row],[prev_refill_days]]+TableRefills3[[#This Row],[quantity_days]])</f>
        <v>45772</v>
      </c>
      <c r="H3367">
        <f>IF(TableRefills3[[#This Row],[prev_refill_end]]="","",TableRefills3[[#This Row],[refill_date]]-TableRefills3[[#This Row],[prev_refill_end]])</f>
        <v>-3</v>
      </c>
      <c r="I3367">
        <f>IF(TableRefills3[[#This Row],[gap_days]]="",0,IF(TableRefills3[[#This Row],[gap_days]]&gt;30,1,0))</f>
        <v>0</v>
      </c>
      <c r="J3367">
        <f>_xlfn.MAXIFS(TableRefills3[discountinuation_flag], TableRefills3[patient_id], A3367)</f>
        <v>0</v>
      </c>
      <c r="K3367" s="1">
        <f>_xlfn.MINIFS(C:C,A:A,TableRefills3[[#This Row],[patient_id]])</f>
        <v>45742</v>
      </c>
      <c r="L3367" s="1">
        <f>TableRefills3[[#This Row],[refill_date]]+TableRefills3[[#This Row],[quantity_days]]</f>
        <v>45799</v>
      </c>
    </row>
    <row r="3368" spans="1:12" x14ac:dyDescent="0.25">
      <c r="A3368" t="s">
        <v>751</v>
      </c>
      <c r="B3368" t="s">
        <v>5163</v>
      </c>
      <c r="C3368" s="1">
        <v>45798</v>
      </c>
      <c r="D3368" s="9">
        <f t="shared" si="104"/>
        <v>3</v>
      </c>
      <c r="E3368">
        <v>30</v>
      </c>
      <c r="F3368" s="1">
        <f t="shared" si="105"/>
        <v>45769</v>
      </c>
      <c r="G3368" s="1">
        <f>IF(TableRefills3[[#This Row],[prev_refill_days]]="","",TableRefills3[[#This Row],[prev_refill_days]]+TableRefills3[[#This Row],[quantity_days]])</f>
        <v>45799</v>
      </c>
      <c r="H3368">
        <f>IF(TableRefills3[[#This Row],[prev_refill_end]]="","",TableRefills3[[#This Row],[refill_date]]-TableRefills3[[#This Row],[prev_refill_end]])</f>
        <v>-1</v>
      </c>
      <c r="I3368">
        <f>IF(TableRefills3[[#This Row],[gap_days]]="",0,IF(TableRefills3[[#This Row],[gap_days]]&gt;30,1,0))</f>
        <v>0</v>
      </c>
      <c r="J3368">
        <f>_xlfn.MAXIFS(TableRefills3[discountinuation_flag], TableRefills3[patient_id], A3368)</f>
        <v>0</v>
      </c>
      <c r="K3368" s="1">
        <f>_xlfn.MINIFS(C:C,A:A,TableRefills3[[#This Row],[patient_id]])</f>
        <v>45742</v>
      </c>
      <c r="L3368" s="1">
        <f>TableRefills3[[#This Row],[refill_date]]+TableRefills3[[#This Row],[quantity_days]]</f>
        <v>45828</v>
      </c>
    </row>
    <row r="3369" spans="1:12" x14ac:dyDescent="0.25">
      <c r="A3369" t="s">
        <v>751</v>
      </c>
      <c r="B3369" t="s">
        <v>5163</v>
      </c>
      <c r="C3369" s="1">
        <v>45825</v>
      </c>
      <c r="D3369" s="9">
        <f t="shared" si="104"/>
        <v>4</v>
      </c>
      <c r="E3369">
        <v>30</v>
      </c>
      <c r="F3369" s="1">
        <f t="shared" si="105"/>
        <v>45798</v>
      </c>
      <c r="G3369" s="1">
        <f>IF(TableRefills3[[#This Row],[prev_refill_days]]="","",TableRefills3[[#This Row],[prev_refill_days]]+TableRefills3[[#This Row],[quantity_days]])</f>
        <v>45828</v>
      </c>
      <c r="H3369">
        <f>IF(TableRefills3[[#This Row],[prev_refill_end]]="","",TableRefills3[[#This Row],[refill_date]]-TableRefills3[[#This Row],[prev_refill_end]])</f>
        <v>-3</v>
      </c>
      <c r="I3369">
        <f>IF(TableRefills3[[#This Row],[gap_days]]="",0,IF(TableRefills3[[#This Row],[gap_days]]&gt;30,1,0))</f>
        <v>0</v>
      </c>
      <c r="J3369">
        <f>_xlfn.MAXIFS(TableRefills3[discountinuation_flag], TableRefills3[patient_id], A3369)</f>
        <v>0</v>
      </c>
      <c r="K3369" s="1">
        <f>_xlfn.MINIFS(C:C,A:A,TableRefills3[[#This Row],[patient_id]])</f>
        <v>45742</v>
      </c>
      <c r="L3369" s="1">
        <f>TableRefills3[[#This Row],[refill_date]]+TableRefills3[[#This Row],[quantity_days]]</f>
        <v>45855</v>
      </c>
    </row>
    <row r="3370" spans="1:12" x14ac:dyDescent="0.25">
      <c r="A3370" t="s">
        <v>751</v>
      </c>
      <c r="B3370" t="s">
        <v>5163</v>
      </c>
      <c r="C3370" s="1">
        <v>45855</v>
      </c>
      <c r="D3370" s="9">
        <f t="shared" si="104"/>
        <v>5</v>
      </c>
      <c r="E3370">
        <v>30</v>
      </c>
      <c r="F3370" s="1">
        <f t="shared" si="105"/>
        <v>45825</v>
      </c>
      <c r="G3370" s="1">
        <f>IF(TableRefills3[[#This Row],[prev_refill_days]]="","",TableRefills3[[#This Row],[prev_refill_days]]+TableRefills3[[#This Row],[quantity_days]])</f>
        <v>45855</v>
      </c>
      <c r="H3370">
        <f>IF(TableRefills3[[#This Row],[prev_refill_end]]="","",TableRefills3[[#This Row],[refill_date]]-TableRefills3[[#This Row],[prev_refill_end]])</f>
        <v>0</v>
      </c>
      <c r="I3370">
        <f>IF(TableRefills3[[#This Row],[gap_days]]="",0,IF(TableRefills3[[#This Row],[gap_days]]&gt;30,1,0))</f>
        <v>0</v>
      </c>
      <c r="J3370">
        <f>_xlfn.MAXIFS(TableRefills3[discountinuation_flag], TableRefills3[patient_id], A3370)</f>
        <v>0</v>
      </c>
      <c r="K3370" s="1">
        <f>_xlfn.MINIFS(C:C,A:A,TableRefills3[[#This Row],[patient_id]])</f>
        <v>45742</v>
      </c>
      <c r="L3370" s="1">
        <f>TableRefills3[[#This Row],[refill_date]]+TableRefills3[[#This Row],[quantity_days]]</f>
        <v>45885</v>
      </c>
    </row>
    <row r="3371" spans="1:12" x14ac:dyDescent="0.25">
      <c r="A3371" t="s">
        <v>751</v>
      </c>
      <c r="B3371" t="s">
        <v>5163</v>
      </c>
      <c r="C3371" s="1">
        <v>45882</v>
      </c>
      <c r="D3371" s="9">
        <f t="shared" si="104"/>
        <v>6</v>
      </c>
      <c r="E3371">
        <v>30</v>
      </c>
      <c r="F3371" s="1">
        <f t="shared" si="105"/>
        <v>45855</v>
      </c>
      <c r="G3371" s="1">
        <f>IF(TableRefills3[[#This Row],[prev_refill_days]]="","",TableRefills3[[#This Row],[prev_refill_days]]+TableRefills3[[#This Row],[quantity_days]])</f>
        <v>45885</v>
      </c>
      <c r="H3371">
        <f>IF(TableRefills3[[#This Row],[prev_refill_end]]="","",TableRefills3[[#This Row],[refill_date]]-TableRefills3[[#This Row],[prev_refill_end]])</f>
        <v>-3</v>
      </c>
      <c r="I3371">
        <f>IF(TableRefills3[[#This Row],[gap_days]]="",0,IF(TableRefills3[[#This Row],[gap_days]]&gt;30,1,0))</f>
        <v>0</v>
      </c>
      <c r="J3371">
        <f>_xlfn.MAXIFS(TableRefills3[discountinuation_flag], TableRefills3[patient_id], A3371)</f>
        <v>0</v>
      </c>
      <c r="K3371" s="1">
        <f>_xlfn.MINIFS(C:C,A:A,TableRefills3[[#This Row],[patient_id]])</f>
        <v>45742</v>
      </c>
      <c r="L3371" s="1">
        <f>TableRefills3[[#This Row],[refill_date]]+TableRefills3[[#This Row],[quantity_days]]</f>
        <v>45912</v>
      </c>
    </row>
    <row r="3372" spans="1:12" x14ac:dyDescent="0.25">
      <c r="A3372" t="s">
        <v>752</v>
      </c>
      <c r="B3372" t="s">
        <v>5170</v>
      </c>
      <c r="C3372" s="1">
        <v>45695</v>
      </c>
      <c r="D3372" s="9">
        <f t="shared" si="104"/>
        <v>1</v>
      </c>
      <c r="E3372">
        <v>28</v>
      </c>
      <c r="F3372" s="1" t="str">
        <f t="shared" si="105"/>
        <v/>
      </c>
      <c r="G3372" s="1" t="str">
        <f>IF(TableRefills3[[#This Row],[prev_refill_days]]="","",TableRefills3[[#This Row],[prev_refill_days]]+TableRefills3[[#This Row],[quantity_days]])</f>
        <v/>
      </c>
      <c r="H3372" t="str">
        <f>IF(TableRefills3[[#This Row],[prev_refill_end]]="","",TableRefills3[[#This Row],[refill_date]]-TableRefills3[[#This Row],[prev_refill_end]])</f>
        <v/>
      </c>
      <c r="I3372">
        <f>IF(TableRefills3[[#This Row],[gap_days]]="",0,IF(TableRefills3[[#This Row],[gap_days]]&gt;30,1,0))</f>
        <v>0</v>
      </c>
      <c r="J3372">
        <f>_xlfn.MAXIFS(TableRefills3[discountinuation_flag], TableRefills3[patient_id], A3372)</f>
        <v>0</v>
      </c>
      <c r="K3372" s="1">
        <f>_xlfn.MINIFS(C:C,A:A,TableRefills3[[#This Row],[patient_id]])</f>
        <v>45695</v>
      </c>
      <c r="L3372" s="1">
        <f>TableRefills3[[#This Row],[refill_date]]+TableRefills3[[#This Row],[quantity_days]]</f>
        <v>45723</v>
      </c>
    </row>
    <row r="3373" spans="1:12" x14ac:dyDescent="0.25">
      <c r="A3373" t="s">
        <v>752</v>
      </c>
      <c r="B3373" t="s">
        <v>5170</v>
      </c>
      <c r="C3373" s="1">
        <v>45726</v>
      </c>
      <c r="D3373" s="9">
        <f t="shared" si="104"/>
        <v>2</v>
      </c>
      <c r="E3373">
        <v>28</v>
      </c>
      <c r="F3373" s="1">
        <f t="shared" si="105"/>
        <v>45695</v>
      </c>
      <c r="G3373" s="1">
        <f>IF(TableRefills3[[#This Row],[prev_refill_days]]="","",TableRefills3[[#This Row],[prev_refill_days]]+TableRefills3[[#This Row],[quantity_days]])</f>
        <v>45723</v>
      </c>
      <c r="H3373">
        <f>IF(TableRefills3[[#This Row],[prev_refill_end]]="","",TableRefills3[[#This Row],[refill_date]]-TableRefills3[[#This Row],[prev_refill_end]])</f>
        <v>3</v>
      </c>
      <c r="I3373">
        <f>IF(TableRefills3[[#This Row],[gap_days]]="",0,IF(TableRefills3[[#This Row],[gap_days]]&gt;30,1,0))</f>
        <v>0</v>
      </c>
      <c r="J3373">
        <f>_xlfn.MAXIFS(TableRefills3[discountinuation_flag], TableRefills3[patient_id], A3373)</f>
        <v>0</v>
      </c>
      <c r="K3373" s="1">
        <f>_xlfn.MINIFS(C:C,A:A,TableRefills3[[#This Row],[patient_id]])</f>
        <v>45695</v>
      </c>
      <c r="L3373" s="1">
        <f>TableRefills3[[#This Row],[refill_date]]+TableRefills3[[#This Row],[quantity_days]]</f>
        <v>45754</v>
      </c>
    </row>
    <row r="3374" spans="1:12" x14ac:dyDescent="0.25">
      <c r="A3374" t="s">
        <v>752</v>
      </c>
      <c r="B3374" t="s">
        <v>5170</v>
      </c>
      <c r="C3374" s="1">
        <v>45755</v>
      </c>
      <c r="D3374" s="9">
        <f t="shared" si="104"/>
        <v>3</v>
      </c>
      <c r="E3374">
        <v>28</v>
      </c>
      <c r="F3374" s="1">
        <f t="shared" si="105"/>
        <v>45726</v>
      </c>
      <c r="G3374" s="1">
        <f>IF(TableRefills3[[#This Row],[prev_refill_days]]="","",TableRefills3[[#This Row],[prev_refill_days]]+TableRefills3[[#This Row],[quantity_days]])</f>
        <v>45754</v>
      </c>
      <c r="H3374">
        <f>IF(TableRefills3[[#This Row],[prev_refill_end]]="","",TableRefills3[[#This Row],[refill_date]]-TableRefills3[[#This Row],[prev_refill_end]])</f>
        <v>1</v>
      </c>
      <c r="I3374">
        <f>IF(TableRefills3[[#This Row],[gap_days]]="",0,IF(TableRefills3[[#This Row],[gap_days]]&gt;30,1,0))</f>
        <v>0</v>
      </c>
      <c r="J3374">
        <f>_xlfn.MAXIFS(TableRefills3[discountinuation_flag], TableRefills3[patient_id], A3374)</f>
        <v>0</v>
      </c>
      <c r="K3374" s="1">
        <f>_xlfn.MINIFS(C:C,A:A,TableRefills3[[#This Row],[patient_id]])</f>
        <v>45695</v>
      </c>
      <c r="L3374" s="1">
        <f>TableRefills3[[#This Row],[refill_date]]+TableRefills3[[#This Row],[quantity_days]]</f>
        <v>45783</v>
      </c>
    </row>
    <row r="3375" spans="1:12" x14ac:dyDescent="0.25">
      <c r="A3375" t="s">
        <v>752</v>
      </c>
      <c r="B3375" t="s">
        <v>5170</v>
      </c>
      <c r="C3375" s="1">
        <v>45781</v>
      </c>
      <c r="D3375" s="9">
        <f t="shared" si="104"/>
        <v>4</v>
      </c>
      <c r="E3375">
        <v>28</v>
      </c>
      <c r="F3375" s="1">
        <f t="shared" si="105"/>
        <v>45755</v>
      </c>
      <c r="G3375" s="1">
        <f>IF(TableRefills3[[#This Row],[prev_refill_days]]="","",TableRefills3[[#This Row],[prev_refill_days]]+TableRefills3[[#This Row],[quantity_days]])</f>
        <v>45783</v>
      </c>
      <c r="H3375">
        <f>IF(TableRefills3[[#This Row],[prev_refill_end]]="","",TableRefills3[[#This Row],[refill_date]]-TableRefills3[[#This Row],[prev_refill_end]])</f>
        <v>-2</v>
      </c>
      <c r="I3375">
        <f>IF(TableRefills3[[#This Row],[gap_days]]="",0,IF(TableRefills3[[#This Row],[gap_days]]&gt;30,1,0))</f>
        <v>0</v>
      </c>
      <c r="J3375">
        <f>_xlfn.MAXIFS(TableRefills3[discountinuation_flag], TableRefills3[patient_id], A3375)</f>
        <v>0</v>
      </c>
      <c r="K3375" s="1">
        <f>_xlfn.MINIFS(C:C,A:A,TableRefills3[[#This Row],[patient_id]])</f>
        <v>45695</v>
      </c>
      <c r="L3375" s="1">
        <f>TableRefills3[[#This Row],[refill_date]]+TableRefills3[[#This Row],[quantity_days]]</f>
        <v>45809</v>
      </c>
    </row>
    <row r="3376" spans="1:12" x14ac:dyDescent="0.25">
      <c r="A3376" t="s">
        <v>752</v>
      </c>
      <c r="B3376" t="s">
        <v>5170</v>
      </c>
      <c r="C3376" s="1">
        <v>45808</v>
      </c>
      <c r="D3376" s="9">
        <f t="shared" si="104"/>
        <v>5</v>
      </c>
      <c r="E3376">
        <v>28</v>
      </c>
      <c r="F3376" s="1">
        <f t="shared" si="105"/>
        <v>45781</v>
      </c>
      <c r="G3376" s="1">
        <f>IF(TableRefills3[[#This Row],[prev_refill_days]]="","",TableRefills3[[#This Row],[prev_refill_days]]+TableRefills3[[#This Row],[quantity_days]])</f>
        <v>45809</v>
      </c>
      <c r="H3376">
        <f>IF(TableRefills3[[#This Row],[prev_refill_end]]="","",TableRefills3[[#This Row],[refill_date]]-TableRefills3[[#This Row],[prev_refill_end]])</f>
        <v>-1</v>
      </c>
      <c r="I3376">
        <f>IF(TableRefills3[[#This Row],[gap_days]]="",0,IF(TableRefills3[[#This Row],[gap_days]]&gt;30,1,0))</f>
        <v>0</v>
      </c>
      <c r="J3376">
        <f>_xlfn.MAXIFS(TableRefills3[discountinuation_flag], TableRefills3[patient_id], A3376)</f>
        <v>0</v>
      </c>
      <c r="K3376" s="1">
        <f>_xlfn.MINIFS(C:C,A:A,TableRefills3[[#This Row],[patient_id]])</f>
        <v>45695</v>
      </c>
      <c r="L3376" s="1">
        <f>TableRefills3[[#This Row],[refill_date]]+TableRefills3[[#This Row],[quantity_days]]</f>
        <v>45836</v>
      </c>
    </row>
    <row r="3377" spans="1:12" x14ac:dyDescent="0.25">
      <c r="A3377" t="s">
        <v>753</v>
      </c>
      <c r="B3377" t="s">
        <v>5176</v>
      </c>
      <c r="C3377" s="1">
        <v>45726</v>
      </c>
      <c r="D3377" s="9">
        <f t="shared" si="104"/>
        <v>1</v>
      </c>
      <c r="E3377">
        <v>28</v>
      </c>
      <c r="F3377" s="1" t="str">
        <f t="shared" si="105"/>
        <v/>
      </c>
      <c r="G3377" s="1" t="str">
        <f>IF(TableRefills3[[#This Row],[prev_refill_days]]="","",TableRefills3[[#This Row],[prev_refill_days]]+TableRefills3[[#This Row],[quantity_days]])</f>
        <v/>
      </c>
      <c r="H3377" t="str">
        <f>IF(TableRefills3[[#This Row],[prev_refill_end]]="","",TableRefills3[[#This Row],[refill_date]]-TableRefills3[[#This Row],[prev_refill_end]])</f>
        <v/>
      </c>
      <c r="I3377">
        <f>IF(TableRefills3[[#This Row],[gap_days]]="",0,IF(TableRefills3[[#This Row],[gap_days]]&gt;30,1,0))</f>
        <v>0</v>
      </c>
      <c r="J3377">
        <f>_xlfn.MAXIFS(TableRefills3[discountinuation_flag], TableRefills3[patient_id], A3377)</f>
        <v>0</v>
      </c>
      <c r="K3377" s="1">
        <f>_xlfn.MINIFS(C:C,A:A,TableRefills3[[#This Row],[patient_id]])</f>
        <v>45726</v>
      </c>
      <c r="L3377" s="1">
        <f>TableRefills3[[#This Row],[refill_date]]+TableRefills3[[#This Row],[quantity_days]]</f>
        <v>45754</v>
      </c>
    </row>
    <row r="3378" spans="1:12" x14ac:dyDescent="0.25">
      <c r="A3378" t="s">
        <v>753</v>
      </c>
      <c r="B3378" t="s">
        <v>5176</v>
      </c>
      <c r="C3378" s="1">
        <v>45756</v>
      </c>
      <c r="D3378" s="9">
        <f t="shared" si="104"/>
        <v>2</v>
      </c>
      <c r="E3378">
        <v>28</v>
      </c>
      <c r="F3378" s="1">
        <f t="shared" si="105"/>
        <v>45726</v>
      </c>
      <c r="G3378" s="1">
        <f>IF(TableRefills3[[#This Row],[prev_refill_days]]="","",TableRefills3[[#This Row],[prev_refill_days]]+TableRefills3[[#This Row],[quantity_days]])</f>
        <v>45754</v>
      </c>
      <c r="H3378">
        <f>IF(TableRefills3[[#This Row],[prev_refill_end]]="","",TableRefills3[[#This Row],[refill_date]]-TableRefills3[[#This Row],[prev_refill_end]])</f>
        <v>2</v>
      </c>
      <c r="I3378">
        <f>IF(TableRefills3[[#This Row],[gap_days]]="",0,IF(TableRefills3[[#This Row],[gap_days]]&gt;30,1,0))</f>
        <v>0</v>
      </c>
      <c r="J3378">
        <f>_xlfn.MAXIFS(TableRefills3[discountinuation_flag], TableRefills3[patient_id], A3378)</f>
        <v>0</v>
      </c>
      <c r="K3378" s="1">
        <f>_xlfn.MINIFS(C:C,A:A,TableRefills3[[#This Row],[patient_id]])</f>
        <v>45726</v>
      </c>
      <c r="L3378" s="1">
        <f>TableRefills3[[#This Row],[refill_date]]+TableRefills3[[#This Row],[quantity_days]]</f>
        <v>45784</v>
      </c>
    </row>
    <row r="3379" spans="1:12" x14ac:dyDescent="0.25">
      <c r="A3379" t="s">
        <v>753</v>
      </c>
      <c r="B3379" t="s">
        <v>5176</v>
      </c>
      <c r="C3379" s="1">
        <v>45785</v>
      </c>
      <c r="D3379" s="9">
        <f t="shared" si="104"/>
        <v>3</v>
      </c>
      <c r="E3379">
        <v>28</v>
      </c>
      <c r="F3379" s="1">
        <f t="shared" si="105"/>
        <v>45756</v>
      </c>
      <c r="G3379" s="1">
        <f>IF(TableRefills3[[#This Row],[prev_refill_days]]="","",TableRefills3[[#This Row],[prev_refill_days]]+TableRefills3[[#This Row],[quantity_days]])</f>
        <v>45784</v>
      </c>
      <c r="H3379">
        <f>IF(TableRefills3[[#This Row],[prev_refill_end]]="","",TableRefills3[[#This Row],[refill_date]]-TableRefills3[[#This Row],[prev_refill_end]])</f>
        <v>1</v>
      </c>
      <c r="I3379">
        <f>IF(TableRefills3[[#This Row],[gap_days]]="",0,IF(TableRefills3[[#This Row],[gap_days]]&gt;30,1,0))</f>
        <v>0</v>
      </c>
      <c r="J3379">
        <f>_xlfn.MAXIFS(TableRefills3[discountinuation_flag], TableRefills3[patient_id], A3379)</f>
        <v>0</v>
      </c>
      <c r="K3379" s="1">
        <f>_xlfn.MINIFS(C:C,A:A,TableRefills3[[#This Row],[patient_id]])</f>
        <v>45726</v>
      </c>
      <c r="L3379" s="1">
        <f>TableRefills3[[#This Row],[refill_date]]+TableRefills3[[#This Row],[quantity_days]]</f>
        <v>45813</v>
      </c>
    </row>
    <row r="3380" spans="1:12" x14ac:dyDescent="0.25">
      <c r="A3380" t="s">
        <v>753</v>
      </c>
      <c r="B3380" t="s">
        <v>5176</v>
      </c>
      <c r="C3380" s="1">
        <v>45812</v>
      </c>
      <c r="D3380" s="9">
        <f t="shared" si="104"/>
        <v>4</v>
      </c>
      <c r="E3380">
        <v>28</v>
      </c>
      <c r="F3380" s="1">
        <f t="shared" si="105"/>
        <v>45785</v>
      </c>
      <c r="G3380" s="1">
        <f>IF(TableRefills3[[#This Row],[prev_refill_days]]="","",TableRefills3[[#This Row],[prev_refill_days]]+TableRefills3[[#This Row],[quantity_days]])</f>
        <v>45813</v>
      </c>
      <c r="H3380">
        <f>IF(TableRefills3[[#This Row],[prev_refill_end]]="","",TableRefills3[[#This Row],[refill_date]]-TableRefills3[[#This Row],[prev_refill_end]])</f>
        <v>-1</v>
      </c>
      <c r="I3380">
        <f>IF(TableRefills3[[#This Row],[gap_days]]="",0,IF(TableRefills3[[#This Row],[gap_days]]&gt;30,1,0))</f>
        <v>0</v>
      </c>
      <c r="J3380">
        <f>_xlfn.MAXIFS(TableRefills3[discountinuation_flag], TableRefills3[patient_id], A3380)</f>
        <v>0</v>
      </c>
      <c r="K3380" s="1">
        <f>_xlfn.MINIFS(C:C,A:A,TableRefills3[[#This Row],[patient_id]])</f>
        <v>45726</v>
      </c>
      <c r="L3380" s="1">
        <f>TableRefills3[[#This Row],[refill_date]]+TableRefills3[[#This Row],[quantity_days]]</f>
        <v>45840</v>
      </c>
    </row>
    <row r="3381" spans="1:12" x14ac:dyDescent="0.25">
      <c r="A3381" t="s">
        <v>753</v>
      </c>
      <c r="B3381" t="s">
        <v>5176</v>
      </c>
      <c r="C3381" s="1">
        <v>45841</v>
      </c>
      <c r="D3381" s="9">
        <f t="shared" si="104"/>
        <v>5</v>
      </c>
      <c r="E3381">
        <v>28</v>
      </c>
      <c r="F3381" s="1">
        <f t="shared" si="105"/>
        <v>45812</v>
      </c>
      <c r="G3381" s="1">
        <f>IF(TableRefills3[[#This Row],[prev_refill_days]]="","",TableRefills3[[#This Row],[prev_refill_days]]+TableRefills3[[#This Row],[quantity_days]])</f>
        <v>45840</v>
      </c>
      <c r="H3381">
        <f>IF(TableRefills3[[#This Row],[prev_refill_end]]="","",TableRefills3[[#This Row],[refill_date]]-TableRefills3[[#This Row],[prev_refill_end]])</f>
        <v>1</v>
      </c>
      <c r="I3381">
        <f>IF(TableRefills3[[#This Row],[gap_days]]="",0,IF(TableRefills3[[#This Row],[gap_days]]&gt;30,1,0))</f>
        <v>0</v>
      </c>
      <c r="J3381">
        <f>_xlfn.MAXIFS(TableRefills3[discountinuation_flag], TableRefills3[patient_id], A3381)</f>
        <v>0</v>
      </c>
      <c r="K3381" s="1">
        <f>_xlfn.MINIFS(C:C,A:A,TableRefills3[[#This Row],[patient_id]])</f>
        <v>45726</v>
      </c>
      <c r="L3381" s="1">
        <f>TableRefills3[[#This Row],[refill_date]]+TableRefills3[[#This Row],[quantity_days]]</f>
        <v>45869</v>
      </c>
    </row>
    <row r="3382" spans="1:12" x14ac:dyDescent="0.25">
      <c r="A3382" t="s">
        <v>754</v>
      </c>
      <c r="B3382" t="s">
        <v>5182</v>
      </c>
      <c r="C3382" s="1">
        <v>45676</v>
      </c>
      <c r="D3382" s="9">
        <f t="shared" si="104"/>
        <v>1</v>
      </c>
      <c r="E3382">
        <v>21</v>
      </c>
      <c r="F3382" s="1" t="str">
        <f t="shared" si="105"/>
        <v/>
      </c>
      <c r="G3382" s="1" t="str">
        <f>IF(TableRefills3[[#This Row],[prev_refill_days]]="","",TableRefills3[[#This Row],[prev_refill_days]]+TableRefills3[[#This Row],[quantity_days]])</f>
        <v/>
      </c>
      <c r="H3382" t="str">
        <f>IF(TableRefills3[[#This Row],[prev_refill_end]]="","",TableRefills3[[#This Row],[refill_date]]-TableRefills3[[#This Row],[prev_refill_end]])</f>
        <v/>
      </c>
      <c r="I3382">
        <f>IF(TableRefills3[[#This Row],[gap_days]]="",0,IF(TableRefills3[[#This Row],[gap_days]]&gt;30,1,0))</f>
        <v>0</v>
      </c>
      <c r="J3382">
        <f>_xlfn.MAXIFS(TableRefills3[discountinuation_flag], TableRefills3[patient_id], A3382)</f>
        <v>0</v>
      </c>
      <c r="K3382" s="1">
        <f>_xlfn.MINIFS(C:C,A:A,TableRefills3[[#This Row],[patient_id]])</f>
        <v>45676</v>
      </c>
      <c r="L3382" s="1">
        <f>TableRefills3[[#This Row],[refill_date]]+TableRefills3[[#This Row],[quantity_days]]</f>
        <v>45697</v>
      </c>
    </row>
    <row r="3383" spans="1:12" x14ac:dyDescent="0.25">
      <c r="A3383" t="s">
        <v>754</v>
      </c>
      <c r="B3383" t="s">
        <v>5182</v>
      </c>
      <c r="C3383" s="1">
        <v>45694</v>
      </c>
      <c r="D3383" s="9">
        <f t="shared" si="104"/>
        <v>2</v>
      </c>
      <c r="E3383">
        <v>21</v>
      </c>
      <c r="F3383" s="1">
        <f t="shared" si="105"/>
        <v>45676</v>
      </c>
      <c r="G3383" s="1">
        <f>IF(TableRefills3[[#This Row],[prev_refill_days]]="","",TableRefills3[[#This Row],[prev_refill_days]]+TableRefills3[[#This Row],[quantity_days]])</f>
        <v>45697</v>
      </c>
      <c r="H3383">
        <f>IF(TableRefills3[[#This Row],[prev_refill_end]]="","",TableRefills3[[#This Row],[refill_date]]-TableRefills3[[#This Row],[prev_refill_end]])</f>
        <v>-3</v>
      </c>
      <c r="I3383">
        <f>IF(TableRefills3[[#This Row],[gap_days]]="",0,IF(TableRefills3[[#This Row],[gap_days]]&gt;30,1,0))</f>
        <v>0</v>
      </c>
      <c r="J3383">
        <f>_xlfn.MAXIFS(TableRefills3[discountinuation_flag], TableRefills3[patient_id], A3383)</f>
        <v>0</v>
      </c>
      <c r="K3383" s="1">
        <f>_xlfn.MINIFS(C:C,A:A,TableRefills3[[#This Row],[patient_id]])</f>
        <v>45676</v>
      </c>
      <c r="L3383" s="1">
        <f>TableRefills3[[#This Row],[refill_date]]+TableRefills3[[#This Row],[quantity_days]]</f>
        <v>45715</v>
      </c>
    </row>
    <row r="3384" spans="1:12" x14ac:dyDescent="0.25">
      <c r="A3384" t="s">
        <v>754</v>
      </c>
      <c r="B3384" t="s">
        <v>5182</v>
      </c>
      <c r="C3384" s="1">
        <v>45717</v>
      </c>
      <c r="D3384" s="9">
        <f t="shared" si="104"/>
        <v>3</v>
      </c>
      <c r="E3384">
        <v>21</v>
      </c>
      <c r="F3384" s="1">
        <f t="shared" si="105"/>
        <v>45694</v>
      </c>
      <c r="G3384" s="1">
        <f>IF(TableRefills3[[#This Row],[prev_refill_days]]="","",TableRefills3[[#This Row],[prev_refill_days]]+TableRefills3[[#This Row],[quantity_days]])</f>
        <v>45715</v>
      </c>
      <c r="H3384">
        <f>IF(TableRefills3[[#This Row],[prev_refill_end]]="","",TableRefills3[[#This Row],[refill_date]]-TableRefills3[[#This Row],[prev_refill_end]])</f>
        <v>2</v>
      </c>
      <c r="I3384">
        <f>IF(TableRefills3[[#This Row],[gap_days]]="",0,IF(TableRefills3[[#This Row],[gap_days]]&gt;30,1,0))</f>
        <v>0</v>
      </c>
      <c r="J3384">
        <f>_xlfn.MAXIFS(TableRefills3[discountinuation_flag], TableRefills3[patient_id], A3384)</f>
        <v>0</v>
      </c>
      <c r="K3384" s="1">
        <f>_xlfn.MINIFS(C:C,A:A,TableRefills3[[#This Row],[patient_id]])</f>
        <v>45676</v>
      </c>
      <c r="L3384" s="1">
        <f>TableRefills3[[#This Row],[refill_date]]+TableRefills3[[#This Row],[quantity_days]]</f>
        <v>45738</v>
      </c>
    </row>
    <row r="3385" spans="1:12" x14ac:dyDescent="0.25">
      <c r="A3385" t="s">
        <v>755</v>
      </c>
      <c r="B3385" t="s">
        <v>5186</v>
      </c>
      <c r="C3385" s="1">
        <v>45778</v>
      </c>
      <c r="D3385" s="9">
        <f t="shared" si="104"/>
        <v>1</v>
      </c>
      <c r="E3385">
        <v>28</v>
      </c>
      <c r="F3385" s="1" t="str">
        <f t="shared" si="105"/>
        <v/>
      </c>
      <c r="G3385" s="1" t="str">
        <f>IF(TableRefills3[[#This Row],[prev_refill_days]]="","",TableRefills3[[#This Row],[prev_refill_days]]+TableRefills3[[#This Row],[quantity_days]])</f>
        <v/>
      </c>
      <c r="H3385" t="str">
        <f>IF(TableRefills3[[#This Row],[prev_refill_end]]="","",TableRefills3[[#This Row],[refill_date]]-TableRefills3[[#This Row],[prev_refill_end]])</f>
        <v/>
      </c>
      <c r="I3385">
        <f>IF(TableRefills3[[#This Row],[gap_days]]="",0,IF(TableRefills3[[#This Row],[gap_days]]&gt;30,1,0))</f>
        <v>0</v>
      </c>
      <c r="J3385">
        <f>_xlfn.MAXIFS(TableRefills3[discountinuation_flag], TableRefills3[patient_id], A3385)</f>
        <v>0</v>
      </c>
      <c r="K3385" s="1">
        <f>_xlfn.MINIFS(C:C,A:A,TableRefills3[[#This Row],[patient_id]])</f>
        <v>45778</v>
      </c>
      <c r="L3385" s="1">
        <f>TableRefills3[[#This Row],[refill_date]]+TableRefills3[[#This Row],[quantity_days]]</f>
        <v>45806</v>
      </c>
    </row>
    <row r="3386" spans="1:12" x14ac:dyDescent="0.25">
      <c r="A3386" t="s">
        <v>755</v>
      </c>
      <c r="B3386" t="s">
        <v>5186</v>
      </c>
      <c r="C3386" s="1">
        <v>45805</v>
      </c>
      <c r="D3386" s="9">
        <f t="shared" si="104"/>
        <v>2</v>
      </c>
      <c r="E3386">
        <v>28</v>
      </c>
      <c r="F3386" s="1">
        <f t="shared" si="105"/>
        <v>45778</v>
      </c>
      <c r="G3386" s="1">
        <f>IF(TableRefills3[[#This Row],[prev_refill_days]]="","",TableRefills3[[#This Row],[prev_refill_days]]+TableRefills3[[#This Row],[quantity_days]])</f>
        <v>45806</v>
      </c>
      <c r="H3386">
        <f>IF(TableRefills3[[#This Row],[prev_refill_end]]="","",TableRefills3[[#This Row],[refill_date]]-TableRefills3[[#This Row],[prev_refill_end]])</f>
        <v>-1</v>
      </c>
      <c r="I3386">
        <f>IF(TableRefills3[[#This Row],[gap_days]]="",0,IF(TableRefills3[[#This Row],[gap_days]]&gt;30,1,0))</f>
        <v>0</v>
      </c>
      <c r="J3386">
        <f>_xlfn.MAXIFS(TableRefills3[discountinuation_flag], TableRefills3[patient_id], A3386)</f>
        <v>0</v>
      </c>
      <c r="K3386" s="1">
        <f>_xlfn.MINIFS(C:C,A:A,TableRefills3[[#This Row],[patient_id]])</f>
        <v>45778</v>
      </c>
      <c r="L3386" s="1">
        <f>TableRefills3[[#This Row],[refill_date]]+TableRefills3[[#This Row],[quantity_days]]</f>
        <v>45833</v>
      </c>
    </row>
    <row r="3387" spans="1:12" x14ac:dyDescent="0.25">
      <c r="A3387" t="s">
        <v>755</v>
      </c>
      <c r="B3387" t="s">
        <v>5186</v>
      </c>
      <c r="C3387" s="1">
        <v>45835</v>
      </c>
      <c r="D3387" s="9">
        <f t="shared" si="104"/>
        <v>3</v>
      </c>
      <c r="E3387">
        <v>28</v>
      </c>
      <c r="F3387" s="1">
        <f t="shared" si="105"/>
        <v>45805</v>
      </c>
      <c r="G3387" s="1">
        <f>IF(TableRefills3[[#This Row],[prev_refill_days]]="","",TableRefills3[[#This Row],[prev_refill_days]]+TableRefills3[[#This Row],[quantity_days]])</f>
        <v>45833</v>
      </c>
      <c r="H3387">
        <f>IF(TableRefills3[[#This Row],[prev_refill_end]]="","",TableRefills3[[#This Row],[refill_date]]-TableRefills3[[#This Row],[prev_refill_end]])</f>
        <v>2</v>
      </c>
      <c r="I3387">
        <f>IF(TableRefills3[[#This Row],[gap_days]]="",0,IF(TableRefills3[[#This Row],[gap_days]]&gt;30,1,0))</f>
        <v>0</v>
      </c>
      <c r="J3387">
        <f>_xlfn.MAXIFS(TableRefills3[discountinuation_flag], TableRefills3[patient_id], A3387)</f>
        <v>0</v>
      </c>
      <c r="K3387" s="1">
        <f>_xlfn.MINIFS(C:C,A:A,TableRefills3[[#This Row],[patient_id]])</f>
        <v>45778</v>
      </c>
      <c r="L3387" s="1">
        <f>TableRefills3[[#This Row],[refill_date]]+TableRefills3[[#This Row],[quantity_days]]</f>
        <v>45863</v>
      </c>
    </row>
    <row r="3388" spans="1:12" x14ac:dyDescent="0.25">
      <c r="A3388" t="s">
        <v>755</v>
      </c>
      <c r="B3388" t="s">
        <v>5186</v>
      </c>
      <c r="C3388" s="1">
        <v>45866</v>
      </c>
      <c r="D3388" s="9">
        <f t="shared" si="104"/>
        <v>4</v>
      </c>
      <c r="E3388">
        <v>28</v>
      </c>
      <c r="F3388" s="1">
        <f t="shared" si="105"/>
        <v>45835</v>
      </c>
      <c r="G3388" s="1">
        <f>IF(TableRefills3[[#This Row],[prev_refill_days]]="","",TableRefills3[[#This Row],[prev_refill_days]]+TableRefills3[[#This Row],[quantity_days]])</f>
        <v>45863</v>
      </c>
      <c r="H3388">
        <f>IF(TableRefills3[[#This Row],[prev_refill_end]]="","",TableRefills3[[#This Row],[refill_date]]-TableRefills3[[#This Row],[prev_refill_end]])</f>
        <v>3</v>
      </c>
      <c r="I3388">
        <f>IF(TableRefills3[[#This Row],[gap_days]]="",0,IF(TableRefills3[[#This Row],[gap_days]]&gt;30,1,0))</f>
        <v>0</v>
      </c>
      <c r="J3388">
        <f>_xlfn.MAXIFS(TableRefills3[discountinuation_flag], TableRefills3[patient_id], A3388)</f>
        <v>0</v>
      </c>
      <c r="K3388" s="1">
        <f>_xlfn.MINIFS(C:C,A:A,TableRefills3[[#This Row],[patient_id]])</f>
        <v>45778</v>
      </c>
      <c r="L3388" s="1">
        <f>TableRefills3[[#This Row],[refill_date]]+TableRefills3[[#This Row],[quantity_days]]</f>
        <v>45894</v>
      </c>
    </row>
    <row r="3389" spans="1:12" x14ac:dyDescent="0.25">
      <c r="A3389" t="s">
        <v>755</v>
      </c>
      <c r="B3389" t="s">
        <v>5186</v>
      </c>
      <c r="C3389" s="1">
        <v>45895</v>
      </c>
      <c r="D3389" s="9">
        <f t="shared" si="104"/>
        <v>5</v>
      </c>
      <c r="E3389">
        <v>28</v>
      </c>
      <c r="F3389" s="1">
        <f t="shared" si="105"/>
        <v>45866</v>
      </c>
      <c r="G3389" s="1">
        <f>IF(TableRefills3[[#This Row],[prev_refill_days]]="","",TableRefills3[[#This Row],[prev_refill_days]]+TableRefills3[[#This Row],[quantity_days]])</f>
        <v>45894</v>
      </c>
      <c r="H3389">
        <f>IF(TableRefills3[[#This Row],[prev_refill_end]]="","",TableRefills3[[#This Row],[refill_date]]-TableRefills3[[#This Row],[prev_refill_end]])</f>
        <v>1</v>
      </c>
      <c r="I3389">
        <f>IF(TableRefills3[[#This Row],[gap_days]]="",0,IF(TableRefills3[[#This Row],[gap_days]]&gt;30,1,0))</f>
        <v>0</v>
      </c>
      <c r="J3389">
        <f>_xlfn.MAXIFS(TableRefills3[discountinuation_flag], TableRefills3[patient_id], A3389)</f>
        <v>0</v>
      </c>
      <c r="K3389" s="1">
        <f>_xlfn.MINIFS(C:C,A:A,TableRefills3[[#This Row],[patient_id]])</f>
        <v>45778</v>
      </c>
      <c r="L3389" s="1">
        <f>TableRefills3[[#This Row],[refill_date]]+TableRefills3[[#This Row],[quantity_days]]</f>
        <v>45923</v>
      </c>
    </row>
    <row r="3390" spans="1:12" x14ac:dyDescent="0.25">
      <c r="A3390" t="s">
        <v>755</v>
      </c>
      <c r="B3390" t="s">
        <v>5186</v>
      </c>
      <c r="C3390" s="1">
        <v>45920</v>
      </c>
      <c r="D3390" s="9">
        <f t="shared" si="104"/>
        <v>6</v>
      </c>
      <c r="E3390">
        <v>28</v>
      </c>
      <c r="F3390" s="1">
        <f t="shared" si="105"/>
        <v>45895</v>
      </c>
      <c r="G3390" s="1">
        <f>IF(TableRefills3[[#This Row],[prev_refill_days]]="","",TableRefills3[[#This Row],[prev_refill_days]]+TableRefills3[[#This Row],[quantity_days]])</f>
        <v>45923</v>
      </c>
      <c r="H3390">
        <f>IF(TableRefills3[[#This Row],[prev_refill_end]]="","",TableRefills3[[#This Row],[refill_date]]-TableRefills3[[#This Row],[prev_refill_end]])</f>
        <v>-3</v>
      </c>
      <c r="I3390">
        <f>IF(TableRefills3[[#This Row],[gap_days]]="",0,IF(TableRefills3[[#This Row],[gap_days]]&gt;30,1,0))</f>
        <v>0</v>
      </c>
      <c r="J3390">
        <f>_xlfn.MAXIFS(TableRefills3[discountinuation_flag], TableRefills3[patient_id], A3390)</f>
        <v>0</v>
      </c>
      <c r="K3390" s="1">
        <f>_xlfn.MINIFS(C:C,A:A,TableRefills3[[#This Row],[patient_id]])</f>
        <v>45778</v>
      </c>
      <c r="L3390" s="1">
        <f>TableRefills3[[#This Row],[refill_date]]+TableRefills3[[#This Row],[quantity_days]]</f>
        <v>45948</v>
      </c>
    </row>
    <row r="3391" spans="1:12" x14ac:dyDescent="0.25">
      <c r="A3391" t="s">
        <v>756</v>
      </c>
      <c r="B3391" t="s">
        <v>5193</v>
      </c>
      <c r="C3391" s="1">
        <v>45707</v>
      </c>
      <c r="D3391" s="9">
        <f t="shared" si="104"/>
        <v>1</v>
      </c>
      <c r="E3391">
        <v>28</v>
      </c>
      <c r="F3391" s="1" t="str">
        <f t="shared" si="105"/>
        <v/>
      </c>
      <c r="G3391" s="1" t="str">
        <f>IF(TableRefills3[[#This Row],[prev_refill_days]]="","",TableRefills3[[#This Row],[prev_refill_days]]+TableRefills3[[#This Row],[quantity_days]])</f>
        <v/>
      </c>
      <c r="H3391" t="str">
        <f>IF(TableRefills3[[#This Row],[prev_refill_end]]="","",TableRefills3[[#This Row],[refill_date]]-TableRefills3[[#This Row],[prev_refill_end]])</f>
        <v/>
      </c>
      <c r="I3391">
        <f>IF(TableRefills3[[#This Row],[gap_days]]="",0,IF(TableRefills3[[#This Row],[gap_days]]&gt;30,1,0))</f>
        <v>0</v>
      </c>
      <c r="J3391">
        <f>_xlfn.MAXIFS(TableRefills3[discountinuation_flag], TableRefills3[patient_id], A3391)</f>
        <v>0</v>
      </c>
      <c r="K3391" s="1">
        <f>_xlfn.MINIFS(C:C,A:A,TableRefills3[[#This Row],[patient_id]])</f>
        <v>45707</v>
      </c>
      <c r="L3391" s="1">
        <f>TableRefills3[[#This Row],[refill_date]]+TableRefills3[[#This Row],[quantity_days]]</f>
        <v>45735</v>
      </c>
    </row>
    <row r="3392" spans="1:12" x14ac:dyDescent="0.25">
      <c r="A3392" t="s">
        <v>756</v>
      </c>
      <c r="B3392" t="s">
        <v>5193</v>
      </c>
      <c r="C3392" s="1">
        <v>45736</v>
      </c>
      <c r="D3392" s="9">
        <f t="shared" si="104"/>
        <v>2</v>
      </c>
      <c r="E3392">
        <v>28</v>
      </c>
      <c r="F3392" s="1">
        <f t="shared" si="105"/>
        <v>45707</v>
      </c>
      <c r="G3392" s="1">
        <f>IF(TableRefills3[[#This Row],[prev_refill_days]]="","",TableRefills3[[#This Row],[prev_refill_days]]+TableRefills3[[#This Row],[quantity_days]])</f>
        <v>45735</v>
      </c>
      <c r="H3392">
        <f>IF(TableRefills3[[#This Row],[prev_refill_end]]="","",TableRefills3[[#This Row],[refill_date]]-TableRefills3[[#This Row],[prev_refill_end]])</f>
        <v>1</v>
      </c>
      <c r="I3392">
        <f>IF(TableRefills3[[#This Row],[gap_days]]="",0,IF(TableRefills3[[#This Row],[gap_days]]&gt;30,1,0))</f>
        <v>0</v>
      </c>
      <c r="J3392">
        <f>_xlfn.MAXIFS(TableRefills3[discountinuation_flag], TableRefills3[patient_id], A3392)</f>
        <v>0</v>
      </c>
      <c r="K3392" s="1">
        <f>_xlfn.MINIFS(C:C,A:A,TableRefills3[[#This Row],[patient_id]])</f>
        <v>45707</v>
      </c>
      <c r="L3392" s="1">
        <f>TableRefills3[[#This Row],[refill_date]]+TableRefills3[[#This Row],[quantity_days]]</f>
        <v>45764</v>
      </c>
    </row>
    <row r="3393" spans="1:12" x14ac:dyDescent="0.25">
      <c r="A3393" t="s">
        <v>756</v>
      </c>
      <c r="B3393" t="s">
        <v>5193</v>
      </c>
      <c r="C3393" s="1">
        <v>45764</v>
      </c>
      <c r="D3393" s="9">
        <f t="shared" si="104"/>
        <v>3</v>
      </c>
      <c r="E3393">
        <v>28</v>
      </c>
      <c r="F3393" s="1">
        <f t="shared" si="105"/>
        <v>45736</v>
      </c>
      <c r="G3393" s="1">
        <f>IF(TableRefills3[[#This Row],[prev_refill_days]]="","",TableRefills3[[#This Row],[prev_refill_days]]+TableRefills3[[#This Row],[quantity_days]])</f>
        <v>45764</v>
      </c>
      <c r="H3393">
        <f>IF(TableRefills3[[#This Row],[prev_refill_end]]="","",TableRefills3[[#This Row],[refill_date]]-TableRefills3[[#This Row],[prev_refill_end]])</f>
        <v>0</v>
      </c>
      <c r="I3393">
        <f>IF(TableRefills3[[#This Row],[gap_days]]="",0,IF(TableRefills3[[#This Row],[gap_days]]&gt;30,1,0))</f>
        <v>0</v>
      </c>
      <c r="J3393">
        <f>_xlfn.MAXIFS(TableRefills3[discountinuation_flag], TableRefills3[patient_id], A3393)</f>
        <v>0</v>
      </c>
      <c r="K3393" s="1">
        <f>_xlfn.MINIFS(C:C,A:A,TableRefills3[[#This Row],[patient_id]])</f>
        <v>45707</v>
      </c>
      <c r="L3393" s="1">
        <f>TableRefills3[[#This Row],[refill_date]]+TableRefills3[[#This Row],[quantity_days]]</f>
        <v>45792</v>
      </c>
    </row>
    <row r="3394" spans="1:12" x14ac:dyDescent="0.25">
      <c r="A3394" t="s">
        <v>757</v>
      </c>
      <c r="B3394" t="s">
        <v>5197</v>
      </c>
      <c r="C3394" s="1">
        <v>45755</v>
      </c>
      <c r="D3394" s="9">
        <f t="shared" ref="D3394:D3457" si="106">IF(A3394=A3393, D3393+1, 1)</f>
        <v>1</v>
      </c>
      <c r="E3394">
        <v>21</v>
      </c>
      <c r="F3394" s="1" t="str">
        <f t="shared" ref="F3394:F3404" si="107">IF(A3393=A3394,C3393,"")</f>
        <v/>
      </c>
      <c r="G3394" s="1" t="str">
        <f>IF(TableRefills3[[#This Row],[prev_refill_days]]="","",TableRefills3[[#This Row],[prev_refill_days]]+TableRefills3[[#This Row],[quantity_days]])</f>
        <v/>
      </c>
      <c r="H3394" t="str">
        <f>IF(TableRefills3[[#This Row],[prev_refill_end]]="","",TableRefills3[[#This Row],[refill_date]]-TableRefills3[[#This Row],[prev_refill_end]])</f>
        <v/>
      </c>
      <c r="I3394">
        <f>IF(TableRefills3[[#This Row],[gap_days]]="",0,IF(TableRefills3[[#This Row],[gap_days]]&gt;30,1,0))</f>
        <v>0</v>
      </c>
      <c r="J3394">
        <f>_xlfn.MAXIFS(TableRefills3[discountinuation_flag], TableRefills3[patient_id], A3394)</f>
        <v>0</v>
      </c>
      <c r="K3394" s="1">
        <f>_xlfn.MINIFS(C:C,A:A,TableRefills3[[#This Row],[patient_id]])</f>
        <v>45755</v>
      </c>
      <c r="L3394" s="1">
        <f>TableRefills3[[#This Row],[refill_date]]+TableRefills3[[#This Row],[quantity_days]]</f>
        <v>45776</v>
      </c>
    </row>
    <row r="3395" spans="1:12" x14ac:dyDescent="0.25">
      <c r="A3395" t="s">
        <v>757</v>
      </c>
      <c r="B3395" t="s">
        <v>5197</v>
      </c>
      <c r="C3395" s="1">
        <v>45776</v>
      </c>
      <c r="D3395" s="9">
        <f t="shared" si="106"/>
        <v>2</v>
      </c>
      <c r="E3395">
        <v>21</v>
      </c>
      <c r="F3395" s="1">
        <f t="shared" si="107"/>
        <v>45755</v>
      </c>
      <c r="G3395" s="1">
        <f>IF(TableRefills3[[#This Row],[prev_refill_days]]="","",TableRefills3[[#This Row],[prev_refill_days]]+TableRefills3[[#This Row],[quantity_days]])</f>
        <v>45776</v>
      </c>
      <c r="H3395">
        <f>IF(TableRefills3[[#This Row],[prev_refill_end]]="","",TableRefills3[[#This Row],[refill_date]]-TableRefills3[[#This Row],[prev_refill_end]])</f>
        <v>0</v>
      </c>
      <c r="I3395">
        <f>IF(TableRefills3[[#This Row],[gap_days]]="",0,IF(TableRefills3[[#This Row],[gap_days]]&gt;30,1,0))</f>
        <v>0</v>
      </c>
      <c r="J3395">
        <f>_xlfn.MAXIFS(TableRefills3[discountinuation_flag], TableRefills3[patient_id], A3395)</f>
        <v>0</v>
      </c>
      <c r="K3395" s="1">
        <f>_xlfn.MINIFS(C:C,A:A,TableRefills3[[#This Row],[patient_id]])</f>
        <v>45755</v>
      </c>
      <c r="L3395" s="1">
        <f>TableRefills3[[#This Row],[refill_date]]+TableRefills3[[#This Row],[quantity_days]]</f>
        <v>45797</v>
      </c>
    </row>
    <row r="3396" spans="1:12" x14ac:dyDescent="0.25">
      <c r="A3396" t="s">
        <v>757</v>
      </c>
      <c r="B3396" t="s">
        <v>5197</v>
      </c>
      <c r="C3396" s="1">
        <v>45794</v>
      </c>
      <c r="D3396" s="9">
        <f t="shared" si="106"/>
        <v>3</v>
      </c>
      <c r="E3396">
        <v>21</v>
      </c>
      <c r="F3396" s="1">
        <f t="shared" si="107"/>
        <v>45776</v>
      </c>
      <c r="G3396" s="1">
        <f>IF(TableRefills3[[#This Row],[prev_refill_days]]="","",TableRefills3[[#This Row],[prev_refill_days]]+TableRefills3[[#This Row],[quantity_days]])</f>
        <v>45797</v>
      </c>
      <c r="H3396">
        <f>IF(TableRefills3[[#This Row],[prev_refill_end]]="","",TableRefills3[[#This Row],[refill_date]]-TableRefills3[[#This Row],[prev_refill_end]])</f>
        <v>-3</v>
      </c>
      <c r="I3396">
        <f>IF(TableRefills3[[#This Row],[gap_days]]="",0,IF(TableRefills3[[#This Row],[gap_days]]&gt;30,1,0))</f>
        <v>0</v>
      </c>
      <c r="J3396">
        <f>_xlfn.MAXIFS(TableRefills3[discountinuation_flag], TableRefills3[patient_id], A3396)</f>
        <v>0</v>
      </c>
      <c r="K3396" s="1">
        <f>_xlfn.MINIFS(C:C,A:A,TableRefills3[[#This Row],[patient_id]])</f>
        <v>45755</v>
      </c>
      <c r="L3396" s="1">
        <f>TableRefills3[[#This Row],[refill_date]]+TableRefills3[[#This Row],[quantity_days]]</f>
        <v>45815</v>
      </c>
    </row>
    <row r="3397" spans="1:12" x14ac:dyDescent="0.25">
      <c r="A3397" t="s">
        <v>757</v>
      </c>
      <c r="B3397" t="s">
        <v>5197</v>
      </c>
      <c r="C3397" s="1">
        <v>45817</v>
      </c>
      <c r="D3397" s="9">
        <f t="shared" si="106"/>
        <v>4</v>
      </c>
      <c r="E3397">
        <v>21</v>
      </c>
      <c r="F3397" s="1">
        <f t="shared" si="107"/>
        <v>45794</v>
      </c>
      <c r="G3397" s="1">
        <f>IF(TableRefills3[[#This Row],[prev_refill_days]]="","",TableRefills3[[#This Row],[prev_refill_days]]+TableRefills3[[#This Row],[quantity_days]])</f>
        <v>45815</v>
      </c>
      <c r="H3397">
        <f>IF(TableRefills3[[#This Row],[prev_refill_end]]="","",TableRefills3[[#This Row],[refill_date]]-TableRefills3[[#This Row],[prev_refill_end]])</f>
        <v>2</v>
      </c>
      <c r="I3397">
        <f>IF(TableRefills3[[#This Row],[gap_days]]="",0,IF(TableRefills3[[#This Row],[gap_days]]&gt;30,1,0))</f>
        <v>0</v>
      </c>
      <c r="J3397">
        <f>_xlfn.MAXIFS(TableRefills3[discountinuation_flag], TableRefills3[patient_id], A3397)</f>
        <v>0</v>
      </c>
      <c r="K3397" s="1">
        <f>_xlfn.MINIFS(C:C,A:A,TableRefills3[[#This Row],[patient_id]])</f>
        <v>45755</v>
      </c>
      <c r="L3397" s="1">
        <f>TableRefills3[[#This Row],[refill_date]]+TableRefills3[[#This Row],[quantity_days]]</f>
        <v>45838</v>
      </c>
    </row>
    <row r="3398" spans="1:12" x14ac:dyDescent="0.25">
      <c r="A3398" t="s">
        <v>757</v>
      </c>
      <c r="B3398" t="s">
        <v>5197</v>
      </c>
      <c r="C3398" s="1">
        <v>45840</v>
      </c>
      <c r="D3398" s="9">
        <f t="shared" si="106"/>
        <v>5</v>
      </c>
      <c r="E3398">
        <v>21</v>
      </c>
      <c r="F3398" s="1">
        <f t="shared" si="107"/>
        <v>45817</v>
      </c>
      <c r="G3398" s="1">
        <f>IF(TableRefills3[[#This Row],[prev_refill_days]]="","",TableRefills3[[#This Row],[prev_refill_days]]+TableRefills3[[#This Row],[quantity_days]])</f>
        <v>45838</v>
      </c>
      <c r="H3398">
        <f>IF(TableRefills3[[#This Row],[prev_refill_end]]="","",TableRefills3[[#This Row],[refill_date]]-TableRefills3[[#This Row],[prev_refill_end]])</f>
        <v>2</v>
      </c>
      <c r="I3398">
        <f>IF(TableRefills3[[#This Row],[gap_days]]="",0,IF(TableRefills3[[#This Row],[gap_days]]&gt;30,1,0))</f>
        <v>0</v>
      </c>
      <c r="J3398">
        <f>_xlfn.MAXIFS(TableRefills3[discountinuation_flag], TableRefills3[patient_id], A3398)</f>
        <v>0</v>
      </c>
      <c r="K3398" s="1">
        <f>_xlfn.MINIFS(C:C,A:A,TableRefills3[[#This Row],[patient_id]])</f>
        <v>45755</v>
      </c>
      <c r="L3398" s="1">
        <f>TableRefills3[[#This Row],[refill_date]]+TableRefills3[[#This Row],[quantity_days]]</f>
        <v>45861</v>
      </c>
    </row>
    <row r="3399" spans="1:12" x14ac:dyDescent="0.25">
      <c r="A3399" t="s">
        <v>758</v>
      </c>
      <c r="B3399" t="s">
        <v>5203</v>
      </c>
      <c r="C3399" s="1">
        <v>45689</v>
      </c>
      <c r="D3399" s="9">
        <f t="shared" si="106"/>
        <v>1</v>
      </c>
      <c r="E3399">
        <v>28</v>
      </c>
      <c r="F3399" s="1" t="str">
        <f t="shared" si="107"/>
        <v/>
      </c>
      <c r="G3399" s="1" t="str">
        <f>IF(TableRefills3[[#This Row],[prev_refill_days]]="","",TableRefills3[[#This Row],[prev_refill_days]]+TableRefills3[[#This Row],[quantity_days]])</f>
        <v/>
      </c>
      <c r="H3399" t="str">
        <f>IF(TableRefills3[[#This Row],[prev_refill_end]]="","",TableRefills3[[#This Row],[refill_date]]-TableRefills3[[#This Row],[prev_refill_end]])</f>
        <v/>
      </c>
      <c r="I3399">
        <f>IF(TableRefills3[[#This Row],[gap_days]]="",0,IF(TableRefills3[[#This Row],[gap_days]]&gt;30,1,0))</f>
        <v>0</v>
      </c>
      <c r="J3399">
        <f>_xlfn.MAXIFS(TableRefills3[discountinuation_flag], TableRefills3[patient_id], A3399)</f>
        <v>0</v>
      </c>
      <c r="K3399" s="1">
        <f>_xlfn.MINIFS(C:C,A:A,TableRefills3[[#This Row],[patient_id]])</f>
        <v>45689</v>
      </c>
      <c r="L3399" s="1">
        <f>TableRefills3[[#This Row],[refill_date]]+TableRefills3[[#This Row],[quantity_days]]</f>
        <v>45717</v>
      </c>
    </row>
    <row r="3400" spans="1:12" x14ac:dyDescent="0.25">
      <c r="A3400" t="s">
        <v>758</v>
      </c>
      <c r="B3400" t="s">
        <v>5203</v>
      </c>
      <c r="C3400" s="1">
        <v>45718</v>
      </c>
      <c r="D3400" s="9">
        <f t="shared" si="106"/>
        <v>2</v>
      </c>
      <c r="E3400">
        <v>28</v>
      </c>
      <c r="F3400" s="1">
        <f t="shared" si="107"/>
        <v>45689</v>
      </c>
      <c r="G3400" s="1">
        <f>IF(TableRefills3[[#This Row],[prev_refill_days]]="","",TableRefills3[[#This Row],[prev_refill_days]]+TableRefills3[[#This Row],[quantity_days]])</f>
        <v>45717</v>
      </c>
      <c r="H3400">
        <f>IF(TableRefills3[[#This Row],[prev_refill_end]]="","",TableRefills3[[#This Row],[refill_date]]-TableRefills3[[#This Row],[prev_refill_end]])</f>
        <v>1</v>
      </c>
      <c r="I3400">
        <f>IF(TableRefills3[[#This Row],[gap_days]]="",0,IF(TableRefills3[[#This Row],[gap_days]]&gt;30,1,0))</f>
        <v>0</v>
      </c>
      <c r="J3400">
        <f>_xlfn.MAXIFS(TableRefills3[discountinuation_flag], TableRefills3[patient_id], A3400)</f>
        <v>0</v>
      </c>
      <c r="K3400" s="1">
        <f>_xlfn.MINIFS(C:C,A:A,TableRefills3[[#This Row],[patient_id]])</f>
        <v>45689</v>
      </c>
      <c r="L3400" s="1">
        <f>TableRefills3[[#This Row],[refill_date]]+TableRefills3[[#This Row],[quantity_days]]</f>
        <v>45746</v>
      </c>
    </row>
    <row r="3401" spans="1:12" x14ac:dyDescent="0.25">
      <c r="A3401" t="s">
        <v>758</v>
      </c>
      <c r="B3401" t="s">
        <v>5203</v>
      </c>
      <c r="C3401" s="1">
        <v>45745</v>
      </c>
      <c r="D3401" s="9">
        <f t="shared" si="106"/>
        <v>3</v>
      </c>
      <c r="E3401">
        <v>28</v>
      </c>
      <c r="F3401" s="1">
        <f t="shared" si="107"/>
        <v>45718</v>
      </c>
      <c r="G3401" s="1">
        <f>IF(TableRefills3[[#This Row],[prev_refill_days]]="","",TableRefills3[[#This Row],[prev_refill_days]]+TableRefills3[[#This Row],[quantity_days]])</f>
        <v>45746</v>
      </c>
      <c r="H3401">
        <f>IF(TableRefills3[[#This Row],[prev_refill_end]]="","",TableRefills3[[#This Row],[refill_date]]-TableRefills3[[#This Row],[prev_refill_end]])</f>
        <v>-1</v>
      </c>
      <c r="I3401">
        <f>IF(TableRefills3[[#This Row],[gap_days]]="",0,IF(TableRefills3[[#This Row],[gap_days]]&gt;30,1,0))</f>
        <v>0</v>
      </c>
      <c r="J3401">
        <f>_xlfn.MAXIFS(TableRefills3[discountinuation_flag], TableRefills3[patient_id], A3401)</f>
        <v>0</v>
      </c>
      <c r="K3401" s="1">
        <f>_xlfn.MINIFS(C:C,A:A,TableRefills3[[#This Row],[patient_id]])</f>
        <v>45689</v>
      </c>
      <c r="L3401" s="1">
        <f>TableRefills3[[#This Row],[refill_date]]+TableRefills3[[#This Row],[quantity_days]]</f>
        <v>45773</v>
      </c>
    </row>
    <row r="3402" spans="1:12" x14ac:dyDescent="0.25">
      <c r="A3402" t="s">
        <v>759</v>
      </c>
      <c r="B3402" t="s">
        <v>5207</v>
      </c>
      <c r="C3402" s="1">
        <v>45756</v>
      </c>
      <c r="D3402" s="9">
        <f t="shared" si="106"/>
        <v>1</v>
      </c>
      <c r="E3402">
        <v>21</v>
      </c>
      <c r="F3402" s="1" t="str">
        <f t="shared" si="107"/>
        <v/>
      </c>
      <c r="G3402" s="1" t="str">
        <f>IF(TableRefills3[[#This Row],[prev_refill_days]]="","",TableRefills3[[#This Row],[prev_refill_days]]+TableRefills3[[#This Row],[quantity_days]])</f>
        <v/>
      </c>
      <c r="H3402" t="str">
        <f>IF(TableRefills3[[#This Row],[prev_refill_end]]="","",TableRefills3[[#This Row],[refill_date]]-TableRefills3[[#This Row],[prev_refill_end]])</f>
        <v/>
      </c>
      <c r="I3402">
        <f>IF(TableRefills3[[#This Row],[gap_days]]="",0,IF(TableRefills3[[#This Row],[gap_days]]&gt;30,1,0))</f>
        <v>0</v>
      </c>
      <c r="J3402">
        <f>_xlfn.MAXIFS(TableRefills3[discountinuation_flag], TableRefills3[patient_id], A3402)</f>
        <v>0</v>
      </c>
      <c r="K3402" s="1">
        <f>_xlfn.MINIFS(C:C,A:A,TableRefills3[[#This Row],[patient_id]])</f>
        <v>45756</v>
      </c>
      <c r="L3402" s="1">
        <f>TableRefills3[[#This Row],[refill_date]]+TableRefills3[[#This Row],[quantity_days]]</f>
        <v>45777</v>
      </c>
    </row>
    <row r="3403" spans="1:12" x14ac:dyDescent="0.25">
      <c r="A3403" t="s">
        <v>759</v>
      </c>
      <c r="B3403" t="s">
        <v>5207</v>
      </c>
      <c r="C3403" s="1">
        <v>45778</v>
      </c>
      <c r="D3403" s="9">
        <f t="shared" si="106"/>
        <v>2</v>
      </c>
      <c r="E3403">
        <v>21</v>
      </c>
      <c r="F3403" s="1">
        <f t="shared" si="107"/>
        <v>45756</v>
      </c>
      <c r="G3403" s="1">
        <f>IF(TableRefills3[[#This Row],[prev_refill_days]]="","",TableRefills3[[#This Row],[prev_refill_days]]+TableRefills3[[#This Row],[quantity_days]])</f>
        <v>45777</v>
      </c>
      <c r="H3403">
        <f>IF(TableRefills3[[#This Row],[prev_refill_end]]="","",TableRefills3[[#This Row],[refill_date]]-TableRefills3[[#This Row],[prev_refill_end]])</f>
        <v>1</v>
      </c>
      <c r="I3403">
        <f>IF(TableRefills3[[#This Row],[gap_days]]="",0,IF(TableRefills3[[#This Row],[gap_days]]&gt;30,1,0))</f>
        <v>0</v>
      </c>
      <c r="J3403">
        <f>_xlfn.MAXIFS(TableRefills3[discountinuation_flag], TableRefills3[patient_id], A3403)</f>
        <v>0</v>
      </c>
      <c r="K3403" s="1">
        <f>_xlfn.MINIFS(C:C,A:A,TableRefills3[[#This Row],[patient_id]])</f>
        <v>45756</v>
      </c>
      <c r="L3403" s="1">
        <f>TableRefills3[[#This Row],[refill_date]]+TableRefills3[[#This Row],[quantity_days]]</f>
        <v>45799</v>
      </c>
    </row>
    <row r="3404" spans="1:12" x14ac:dyDescent="0.25">
      <c r="A3404" t="s">
        <v>759</v>
      </c>
      <c r="B3404" t="s">
        <v>5207</v>
      </c>
      <c r="C3404" s="1">
        <v>45797</v>
      </c>
      <c r="D3404" s="9">
        <f t="shared" si="106"/>
        <v>3</v>
      </c>
      <c r="E3404">
        <v>21</v>
      </c>
      <c r="F3404" s="1">
        <f t="shared" si="107"/>
        <v>45778</v>
      </c>
      <c r="G3404" s="1">
        <f>IF(TableRefills3[[#This Row],[prev_refill_days]]="","",TableRefills3[[#This Row],[prev_refill_days]]+TableRefills3[[#This Row],[quantity_days]])</f>
        <v>45799</v>
      </c>
      <c r="H3404">
        <f>IF(TableRefills3[[#This Row],[prev_refill_end]]="","",TableRefills3[[#This Row],[refill_date]]-TableRefills3[[#This Row],[prev_refill_end]])</f>
        <v>-2</v>
      </c>
      <c r="I3404">
        <f>IF(TableRefills3[[#This Row],[gap_days]]="",0,IF(TableRefills3[[#This Row],[gap_days]]&gt;30,1,0))</f>
        <v>0</v>
      </c>
      <c r="J3404">
        <f>_xlfn.MAXIFS(TableRefills3[discountinuation_flag], TableRefills3[patient_id], A3404)</f>
        <v>0</v>
      </c>
      <c r="K3404" s="1">
        <f>_xlfn.MINIFS(C:C,A:A,TableRefills3[[#This Row],[patient_id]])</f>
        <v>45756</v>
      </c>
      <c r="L3404" s="1">
        <f>TableRefills3[[#This Row],[refill_date]]+TableRefills3[[#This Row],[quantity_days]]</f>
        <v>45818</v>
      </c>
    </row>
    <row r="3405" spans="1:12" x14ac:dyDescent="0.25">
      <c r="A3405" t="s">
        <v>760</v>
      </c>
      <c r="B3405" t="s">
        <v>5211</v>
      </c>
      <c r="C3405" s="1">
        <v>45721</v>
      </c>
      <c r="D3405" s="9">
        <f t="shared" si="106"/>
        <v>1</v>
      </c>
      <c r="E3405">
        <v>30</v>
      </c>
      <c r="F3405" s="1" t="str">
        <f t="shared" ref="F3405:F3468" si="108">IF(A3404=A3405,C3404,"")</f>
        <v/>
      </c>
      <c r="G3405" s="1" t="str">
        <f>IF(TableRefills3[[#This Row],[prev_refill_days]]="","",TableRefills3[[#This Row],[prev_refill_days]]+TableRefills3[[#This Row],[quantity_days]])</f>
        <v/>
      </c>
      <c r="H3405" s="9" t="str">
        <f>IF(TableRefills3[[#This Row],[prev_refill_end]]="","",TableRefills3[[#This Row],[refill_date]]-TableRefills3[[#This Row],[prev_refill_end]])</f>
        <v/>
      </c>
      <c r="I3405">
        <f>IF(TableRefills3[[#This Row],[gap_days]]="",0,IF(TableRefills3[[#This Row],[gap_days]]&gt;30,1,0))</f>
        <v>0</v>
      </c>
      <c r="J3405" s="9">
        <f>_xlfn.MAXIFS(TableRefills3[discountinuation_flag], TableRefills3[patient_id], A3405)</f>
        <v>0</v>
      </c>
      <c r="K3405" s="1">
        <f>_xlfn.MINIFS(C:C,A:A,TableRefills3[[#This Row],[patient_id]])</f>
        <v>45721</v>
      </c>
      <c r="L3405" s="1">
        <f>TableRefills3[[#This Row],[refill_date]]+TableRefills3[[#This Row],[quantity_days]]</f>
        <v>45751</v>
      </c>
    </row>
    <row r="3406" spans="1:12" x14ac:dyDescent="0.25">
      <c r="A3406" t="s">
        <v>760</v>
      </c>
      <c r="B3406" t="s">
        <v>5211</v>
      </c>
      <c r="C3406" s="1">
        <v>45752</v>
      </c>
      <c r="D3406" s="9">
        <f t="shared" si="106"/>
        <v>2</v>
      </c>
      <c r="E3406">
        <v>30</v>
      </c>
      <c r="F3406" s="1">
        <f t="shared" si="108"/>
        <v>45721</v>
      </c>
      <c r="G3406" s="1">
        <f>IF(TableRefills3[[#This Row],[prev_refill_days]]="","",TableRefills3[[#This Row],[prev_refill_days]]+TableRefills3[[#This Row],[quantity_days]])</f>
        <v>45751</v>
      </c>
      <c r="H3406" s="9">
        <f>IF(TableRefills3[[#This Row],[prev_refill_end]]="","",TableRefills3[[#This Row],[refill_date]]-TableRefills3[[#This Row],[prev_refill_end]])</f>
        <v>1</v>
      </c>
      <c r="I3406">
        <f>IF(TableRefills3[[#This Row],[gap_days]]="",0,IF(TableRefills3[[#This Row],[gap_days]]&gt;30,1,0))</f>
        <v>0</v>
      </c>
      <c r="J3406" s="9">
        <f>_xlfn.MAXIFS(TableRefills3[discountinuation_flag], TableRefills3[patient_id], A3406)</f>
        <v>0</v>
      </c>
      <c r="K3406" s="1">
        <f>_xlfn.MINIFS(C:C,A:A,TableRefills3[[#This Row],[patient_id]])</f>
        <v>45721</v>
      </c>
      <c r="L3406" s="1">
        <f>TableRefills3[[#This Row],[refill_date]]+TableRefills3[[#This Row],[quantity_days]]</f>
        <v>45782</v>
      </c>
    </row>
    <row r="3407" spans="1:12" x14ac:dyDescent="0.25">
      <c r="A3407" t="s">
        <v>760</v>
      </c>
      <c r="B3407" t="s">
        <v>5211</v>
      </c>
      <c r="C3407" s="1">
        <v>45783</v>
      </c>
      <c r="D3407" s="9">
        <f t="shared" si="106"/>
        <v>3</v>
      </c>
      <c r="E3407">
        <v>30</v>
      </c>
      <c r="F3407" s="1">
        <f t="shared" si="108"/>
        <v>45752</v>
      </c>
      <c r="G3407" s="1">
        <f>IF(TableRefills3[[#This Row],[prev_refill_days]]="","",TableRefills3[[#This Row],[prev_refill_days]]+TableRefills3[[#This Row],[quantity_days]])</f>
        <v>45782</v>
      </c>
      <c r="H3407" s="9">
        <f>IF(TableRefills3[[#This Row],[prev_refill_end]]="","",TableRefills3[[#This Row],[refill_date]]-TableRefills3[[#This Row],[prev_refill_end]])</f>
        <v>1</v>
      </c>
      <c r="I3407">
        <f>IF(TableRefills3[[#This Row],[gap_days]]="",0,IF(TableRefills3[[#This Row],[gap_days]]&gt;30,1,0))</f>
        <v>0</v>
      </c>
      <c r="J3407" s="9">
        <f>_xlfn.MAXIFS(TableRefills3[discountinuation_flag], TableRefills3[patient_id], A3407)</f>
        <v>0</v>
      </c>
      <c r="K3407" s="1">
        <f>_xlfn.MINIFS(C:C,A:A,TableRefills3[[#This Row],[patient_id]])</f>
        <v>45721</v>
      </c>
      <c r="L3407" s="1">
        <f>TableRefills3[[#This Row],[refill_date]]+TableRefills3[[#This Row],[quantity_days]]</f>
        <v>45813</v>
      </c>
    </row>
    <row r="3408" spans="1:12" x14ac:dyDescent="0.25">
      <c r="A3408" t="s">
        <v>760</v>
      </c>
      <c r="B3408" t="s">
        <v>5211</v>
      </c>
      <c r="C3408" s="1">
        <v>45811</v>
      </c>
      <c r="D3408" s="9">
        <f t="shared" si="106"/>
        <v>4</v>
      </c>
      <c r="E3408">
        <v>30</v>
      </c>
      <c r="F3408" s="1">
        <f t="shared" si="108"/>
        <v>45783</v>
      </c>
      <c r="G3408" s="1">
        <f>IF(TableRefills3[[#This Row],[prev_refill_days]]="","",TableRefills3[[#This Row],[prev_refill_days]]+TableRefills3[[#This Row],[quantity_days]])</f>
        <v>45813</v>
      </c>
      <c r="H3408" s="9">
        <f>IF(TableRefills3[[#This Row],[prev_refill_end]]="","",TableRefills3[[#This Row],[refill_date]]-TableRefills3[[#This Row],[prev_refill_end]])</f>
        <v>-2</v>
      </c>
      <c r="I3408">
        <f>IF(TableRefills3[[#This Row],[gap_days]]="",0,IF(TableRefills3[[#This Row],[gap_days]]&gt;30,1,0))</f>
        <v>0</v>
      </c>
      <c r="J3408" s="9">
        <f>_xlfn.MAXIFS(TableRefills3[discountinuation_flag], TableRefills3[patient_id], A3408)</f>
        <v>0</v>
      </c>
      <c r="K3408" s="1">
        <f>_xlfn.MINIFS(C:C,A:A,TableRefills3[[#This Row],[patient_id]])</f>
        <v>45721</v>
      </c>
      <c r="L3408" s="1">
        <f>TableRefills3[[#This Row],[refill_date]]+TableRefills3[[#This Row],[quantity_days]]</f>
        <v>45841</v>
      </c>
    </row>
    <row r="3409" spans="1:12" x14ac:dyDescent="0.25">
      <c r="A3409" t="s">
        <v>761</v>
      </c>
      <c r="B3409" t="s">
        <v>5216</v>
      </c>
      <c r="C3409" s="1">
        <v>45708</v>
      </c>
      <c r="D3409" s="9">
        <f t="shared" si="106"/>
        <v>1</v>
      </c>
      <c r="E3409">
        <v>21</v>
      </c>
      <c r="F3409" s="1" t="str">
        <f t="shared" si="108"/>
        <v/>
      </c>
      <c r="G3409" s="1" t="str">
        <f>IF(TableRefills3[[#This Row],[prev_refill_days]]="","",TableRefills3[[#This Row],[prev_refill_days]]+TableRefills3[[#This Row],[quantity_days]])</f>
        <v/>
      </c>
      <c r="H3409" s="9" t="str">
        <f>IF(TableRefills3[[#This Row],[prev_refill_end]]="","",TableRefills3[[#This Row],[refill_date]]-TableRefills3[[#This Row],[prev_refill_end]])</f>
        <v/>
      </c>
      <c r="I3409">
        <f>IF(TableRefills3[[#This Row],[gap_days]]="",0,IF(TableRefills3[[#This Row],[gap_days]]&gt;30,1,0))</f>
        <v>0</v>
      </c>
      <c r="J3409" s="9">
        <f>_xlfn.MAXIFS(TableRefills3[discountinuation_flag], TableRefills3[patient_id], A3409)</f>
        <v>0</v>
      </c>
      <c r="K3409" s="1">
        <f>_xlfn.MINIFS(C:C,A:A,TableRefills3[[#This Row],[patient_id]])</f>
        <v>45708</v>
      </c>
      <c r="L3409" s="1">
        <f>TableRefills3[[#This Row],[refill_date]]+TableRefills3[[#This Row],[quantity_days]]</f>
        <v>45729</v>
      </c>
    </row>
    <row r="3410" spans="1:12" x14ac:dyDescent="0.25">
      <c r="A3410" t="s">
        <v>761</v>
      </c>
      <c r="B3410" t="s">
        <v>5216</v>
      </c>
      <c r="C3410" s="1">
        <v>45726</v>
      </c>
      <c r="D3410" s="9">
        <f t="shared" si="106"/>
        <v>2</v>
      </c>
      <c r="E3410">
        <v>21</v>
      </c>
      <c r="F3410" s="1">
        <f t="shared" si="108"/>
        <v>45708</v>
      </c>
      <c r="G3410" s="1">
        <f>IF(TableRefills3[[#This Row],[prev_refill_days]]="","",TableRefills3[[#This Row],[prev_refill_days]]+TableRefills3[[#This Row],[quantity_days]])</f>
        <v>45729</v>
      </c>
      <c r="H3410" s="9">
        <f>IF(TableRefills3[[#This Row],[prev_refill_end]]="","",TableRefills3[[#This Row],[refill_date]]-TableRefills3[[#This Row],[prev_refill_end]])</f>
        <v>-3</v>
      </c>
      <c r="I3410">
        <f>IF(TableRefills3[[#This Row],[gap_days]]="",0,IF(TableRefills3[[#This Row],[gap_days]]&gt;30,1,0))</f>
        <v>0</v>
      </c>
      <c r="J3410" s="9">
        <f>_xlfn.MAXIFS(TableRefills3[discountinuation_flag], TableRefills3[patient_id], A3410)</f>
        <v>0</v>
      </c>
      <c r="K3410" s="1">
        <f>_xlfn.MINIFS(C:C,A:A,TableRefills3[[#This Row],[patient_id]])</f>
        <v>45708</v>
      </c>
      <c r="L3410" s="1">
        <f>TableRefills3[[#This Row],[refill_date]]+TableRefills3[[#This Row],[quantity_days]]</f>
        <v>45747</v>
      </c>
    </row>
    <row r="3411" spans="1:12" x14ac:dyDescent="0.25">
      <c r="A3411" t="s">
        <v>761</v>
      </c>
      <c r="B3411" t="s">
        <v>5216</v>
      </c>
      <c r="C3411" s="1">
        <v>45749</v>
      </c>
      <c r="D3411" s="9">
        <f t="shared" si="106"/>
        <v>3</v>
      </c>
      <c r="E3411">
        <v>21</v>
      </c>
      <c r="F3411" s="1">
        <f t="shared" si="108"/>
        <v>45726</v>
      </c>
      <c r="G3411" s="1">
        <f>IF(TableRefills3[[#This Row],[prev_refill_days]]="","",TableRefills3[[#This Row],[prev_refill_days]]+TableRefills3[[#This Row],[quantity_days]])</f>
        <v>45747</v>
      </c>
      <c r="H3411" s="9">
        <f>IF(TableRefills3[[#This Row],[prev_refill_end]]="","",TableRefills3[[#This Row],[refill_date]]-TableRefills3[[#This Row],[prev_refill_end]])</f>
        <v>2</v>
      </c>
      <c r="I3411">
        <f>IF(TableRefills3[[#This Row],[gap_days]]="",0,IF(TableRefills3[[#This Row],[gap_days]]&gt;30,1,0))</f>
        <v>0</v>
      </c>
      <c r="J3411" s="9">
        <f>_xlfn.MAXIFS(TableRefills3[discountinuation_flag], TableRefills3[patient_id], A3411)</f>
        <v>0</v>
      </c>
      <c r="K3411" s="1">
        <f>_xlfn.MINIFS(C:C,A:A,TableRefills3[[#This Row],[patient_id]])</f>
        <v>45708</v>
      </c>
      <c r="L3411" s="1">
        <f>TableRefills3[[#This Row],[refill_date]]+TableRefills3[[#This Row],[quantity_days]]</f>
        <v>45770</v>
      </c>
    </row>
    <row r="3412" spans="1:12" x14ac:dyDescent="0.25">
      <c r="A3412" t="s">
        <v>761</v>
      </c>
      <c r="B3412" t="s">
        <v>5216</v>
      </c>
      <c r="C3412" s="1">
        <v>45769</v>
      </c>
      <c r="D3412" s="9">
        <f t="shared" si="106"/>
        <v>4</v>
      </c>
      <c r="E3412">
        <v>21</v>
      </c>
      <c r="F3412" s="1">
        <f t="shared" si="108"/>
        <v>45749</v>
      </c>
      <c r="G3412" s="1">
        <f>IF(TableRefills3[[#This Row],[prev_refill_days]]="","",TableRefills3[[#This Row],[prev_refill_days]]+TableRefills3[[#This Row],[quantity_days]])</f>
        <v>45770</v>
      </c>
      <c r="H3412" s="9">
        <f>IF(TableRefills3[[#This Row],[prev_refill_end]]="","",TableRefills3[[#This Row],[refill_date]]-TableRefills3[[#This Row],[prev_refill_end]])</f>
        <v>-1</v>
      </c>
      <c r="I3412">
        <f>IF(TableRefills3[[#This Row],[gap_days]]="",0,IF(TableRefills3[[#This Row],[gap_days]]&gt;30,1,0))</f>
        <v>0</v>
      </c>
      <c r="J3412" s="9">
        <f>_xlfn.MAXIFS(TableRefills3[discountinuation_flag], TableRefills3[patient_id], A3412)</f>
        <v>0</v>
      </c>
      <c r="K3412" s="1">
        <f>_xlfn.MINIFS(C:C,A:A,TableRefills3[[#This Row],[patient_id]])</f>
        <v>45708</v>
      </c>
      <c r="L3412" s="1">
        <f>TableRefills3[[#This Row],[refill_date]]+TableRefills3[[#This Row],[quantity_days]]</f>
        <v>45790</v>
      </c>
    </row>
    <row r="3413" spans="1:12" x14ac:dyDescent="0.25">
      <c r="A3413" t="s">
        <v>761</v>
      </c>
      <c r="B3413" t="s">
        <v>5216</v>
      </c>
      <c r="C3413" s="1">
        <v>45790</v>
      </c>
      <c r="D3413" s="9">
        <f t="shared" si="106"/>
        <v>5</v>
      </c>
      <c r="E3413">
        <v>21</v>
      </c>
      <c r="F3413" s="1">
        <f t="shared" si="108"/>
        <v>45769</v>
      </c>
      <c r="G3413" s="1">
        <f>IF(TableRefills3[[#This Row],[prev_refill_days]]="","",TableRefills3[[#This Row],[prev_refill_days]]+TableRefills3[[#This Row],[quantity_days]])</f>
        <v>45790</v>
      </c>
      <c r="H3413" s="9">
        <f>IF(TableRefills3[[#This Row],[prev_refill_end]]="","",TableRefills3[[#This Row],[refill_date]]-TableRefills3[[#This Row],[prev_refill_end]])</f>
        <v>0</v>
      </c>
      <c r="I3413">
        <f>IF(TableRefills3[[#This Row],[gap_days]]="",0,IF(TableRefills3[[#This Row],[gap_days]]&gt;30,1,0))</f>
        <v>0</v>
      </c>
      <c r="J3413" s="9">
        <f>_xlfn.MAXIFS(TableRefills3[discountinuation_flag], TableRefills3[patient_id], A3413)</f>
        <v>0</v>
      </c>
      <c r="K3413" s="1">
        <f>_xlfn.MINIFS(C:C,A:A,TableRefills3[[#This Row],[patient_id]])</f>
        <v>45708</v>
      </c>
      <c r="L3413" s="1">
        <f>TableRefills3[[#This Row],[refill_date]]+TableRefills3[[#This Row],[quantity_days]]</f>
        <v>45811</v>
      </c>
    </row>
    <row r="3414" spans="1:12" x14ac:dyDescent="0.25">
      <c r="A3414" t="s">
        <v>761</v>
      </c>
      <c r="B3414" t="s">
        <v>5216</v>
      </c>
      <c r="C3414" s="1">
        <v>45808</v>
      </c>
      <c r="D3414" s="9">
        <f t="shared" si="106"/>
        <v>6</v>
      </c>
      <c r="E3414">
        <v>21</v>
      </c>
      <c r="F3414" s="1">
        <f t="shared" si="108"/>
        <v>45790</v>
      </c>
      <c r="G3414" s="1">
        <f>IF(TableRefills3[[#This Row],[prev_refill_days]]="","",TableRefills3[[#This Row],[prev_refill_days]]+TableRefills3[[#This Row],[quantity_days]])</f>
        <v>45811</v>
      </c>
      <c r="H3414" s="9">
        <f>IF(TableRefills3[[#This Row],[prev_refill_end]]="","",TableRefills3[[#This Row],[refill_date]]-TableRefills3[[#This Row],[prev_refill_end]])</f>
        <v>-3</v>
      </c>
      <c r="I3414">
        <f>IF(TableRefills3[[#This Row],[gap_days]]="",0,IF(TableRefills3[[#This Row],[gap_days]]&gt;30,1,0))</f>
        <v>0</v>
      </c>
      <c r="J3414" s="9">
        <f>_xlfn.MAXIFS(TableRefills3[discountinuation_flag], TableRefills3[patient_id], A3414)</f>
        <v>0</v>
      </c>
      <c r="K3414" s="1">
        <f>_xlfn.MINIFS(C:C,A:A,TableRefills3[[#This Row],[patient_id]])</f>
        <v>45708</v>
      </c>
      <c r="L3414" s="1">
        <f>TableRefills3[[#This Row],[refill_date]]+TableRefills3[[#This Row],[quantity_days]]</f>
        <v>45829</v>
      </c>
    </row>
    <row r="3415" spans="1:12" x14ac:dyDescent="0.25">
      <c r="A3415" t="s">
        <v>762</v>
      </c>
      <c r="B3415" t="s">
        <v>5223</v>
      </c>
      <c r="C3415" s="1">
        <v>45682</v>
      </c>
      <c r="D3415" s="9">
        <f t="shared" si="106"/>
        <v>1</v>
      </c>
      <c r="E3415">
        <v>21</v>
      </c>
      <c r="F3415" s="1" t="str">
        <f t="shared" si="108"/>
        <v/>
      </c>
      <c r="G3415" s="1" t="str">
        <f>IF(TableRefills3[[#This Row],[prev_refill_days]]="","",TableRefills3[[#This Row],[prev_refill_days]]+TableRefills3[[#This Row],[quantity_days]])</f>
        <v/>
      </c>
      <c r="H3415" s="9" t="str">
        <f>IF(TableRefills3[[#This Row],[prev_refill_end]]="","",TableRefills3[[#This Row],[refill_date]]-TableRefills3[[#This Row],[prev_refill_end]])</f>
        <v/>
      </c>
      <c r="I3415">
        <f>IF(TableRefills3[[#This Row],[gap_days]]="",0,IF(TableRefills3[[#This Row],[gap_days]]&gt;30,1,0))</f>
        <v>0</v>
      </c>
      <c r="J3415" s="9">
        <f>_xlfn.MAXIFS(TableRefills3[discountinuation_flag], TableRefills3[patient_id], A3415)</f>
        <v>0</v>
      </c>
      <c r="K3415" s="1">
        <f>_xlfn.MINIFS(C:C,A:A,TableRefills3[[#This Row],[patient_id]])</f>
        <v>45682</v>
      </c>
      <c r="L3415" s="1">
        <f>TableRefills3[[#This Row],[refill_date]]+TableRefills3[[#This Row],[quantity_days]]</f>
        <v>45703</v>
      </c>
    </row>
    <row r="3416" spans="1:12" x14ac:dyDescent="0.25">
      <c r="A3416" t="s">
        <v>762</v>
      </c>
      <c r="B3416" t="s">
        <v>5223</v>
      </c>
      <c r="C3416" s="1">
        <v>45700</v>
      </c>
      <c r="D3416" s="9">
        <f t="shared" si="106"/>
        <v>2</v>
      </c>
      <c r="E3416">
        <v>21</v>
      </c>
      <c r="F3416" s="1">
        <f t="shared" si="108"/>
        <v>45682</v>
      </c>
      <c r="G3416" s="1">
        <f>IF(TableRefills3[[#This Row],[prev_refill_days]]="","",TableRefills3[[#This Row],[prev_refill_days]]+TableRefills3[[#This Row],[quantity_days]])</f>
        <v>45703</v>
      </c>
      <c r="H3416" s="9">
        <f>IF(TableRefills3[[#This Row],[prev_refill_end]]="","",TableRefills3[[#This Row],[refill_date]]-TableRefills3[[#This Row],[prev_refill_end]])</f>
        <v>-3</v>
      </c>
      <c r="I3416">
        <f>IF(TableRefills3[[#This Row],[gap_days]]="",0,IF(TableRefills3[[#This Row],[gap_days]]&gt;30,1,0))</f>
        <v>0</v>
      </c>
      <c r="J3416" s="9">
        <f>_xlfn.MAXIFS(TableRefills3[discountinuation_flag], TableRefills3[patient_id], A3416)</f>
        <v>0</v>
      </c>
      <c r="K3416" s="1">
        <f>_xlfn.MINIFS(C:C,A:A,TableRefills3[[#This Row],[patient_id]])</f>
        <v>45682</v>
      </c>
      <c r="L3416" s="1">
        <f>TableRefills3[[#This Row],[refill_date]]+TableRefills3[[#This Row],[quantity_days]]</f>
        <v>45721</v>
      </c>
    </row>
    <row r="3417" spans="1:12" x14ac:dyDescent="0.25">
      <c r="A3417" t="s">
        <v>762</v>
      </c>
      <c r="B3417" t="s">
        <v>5223</v>
      </c>
      <c r="C3417" s="1">
        <v>45723</v>
      </c>
      <c r="D3417" s="9">
        <f t="shared" si="106"/>
        <v>3</v>
      </c>
      <c r="E3417">
        <v>21</v>
      </c>
      <c r="F3417" s="1">
        <f t="shared" si="108"/>
        <v>45700</v>
      </c>
      <c r="G3417" s="1">
        <f>IF(TableRefills3[[#This Row],[prev_refill_days]]="","",TableRefills3[[#This Row],[prev_refill_days]]+TableRefills3[[#This Row],[quantity_days]])</f>
        <v>45721</v>
      </c>
      <c r="H3417" s="9">
        <f>IF(TableRefills3[[#This Row],[prev_refill_end]]="","",TableRefills3[[#This Row],[refill_date]]-TableRefills3[[#This Row],[prev_refill_end]])</f>
        <v>2</v>
      </c>
      <c r="I3417">
        <f>IF(TableRefills3[[#This Row],[gap_days]]="",0,IF(TableRefills3[[#This Row],[gap_days]]&gt;30,1,0))</f>
        <v>0</v>
      </c>
      <c r="J3417" s="9">
        <f>_xlfn.MAXIFS(TableRefills3[discountinuation_flag], TableRefills3[patient_id], A3417)</f>
        <v>0</v>
      </c>
      <c r="K3417" s="1">
        <f>_xlfn.MINIFS(C:C,A:A,TableRefills3[[#This Row],[patient_id]])</f>
        <v>45682</v>
      </c>
      <c r="L3417" s="1">
        <f>TableRefills3[[#This Row],[refill_date]]+TableRefills3[[#This Row],[quantity_days]]</f>
        <v>45744</v>
      </c>
    </row>
    <row r="3418" spans="1:12" x14ac:dyDescent="0.25">
      <c r="A3418" t="s">
        <v>762</v>
      </c>
      <c r="B3418" t="s">
        <v>5223</v>
      </c>
      <c r="C3418" s="1">
        <v>45745</v>
      </c>
      <c r="D3418" s="9">
        <f t="shared" si="106"/>
        <v>4</v>
      </c>
      <c r="E3418">
        <v>21</v>
      </c>
      <c r="F3418" s="1">
        <f t="shared" si="108"/>
        <v>45723</v>
      </c>
      <c r="G3418" s="1">
        <f>IF(TableRefills3[[#This Row],[prev_refill_days]]="","",TableRefills3[[#This Row],[prev_refill_days]]+TableRefills3[[#This Row],[quantity_days]])</f>
        <v>45744</v>
      </c>
      <c r="H3418" s="9">
        <f>IF(TableRefills3[[#This Row],[prev_refill_end]]="","",TableRefills3[[#This Row],[refill_date]]-TableRefills3[[#This Row],[prev_refill_end]])</f>
        <v>1</v>
      </c>
      <c r="I3418">
        <f>IF(TableRefills3[[#This Row],[gap_days]]="",0,IF(TableRefills3[[#This Row],[gap_days]]&gt;30,1,0))</f>
        <v>0</v>
      </c>
      <c r="J3418" s="9">
        <f>_xlfn.MAXIFS(TableRefills3[discountinuation_flag], TableRefills3[patient_id], A3418)</f>
        <v>0</v>
      </c>
      <c r="K3418" s="1">
        <f>_xlfn.MINIFS(C:C,A:A,TableRefills3[[#This Row],[patient_id]])</f>
        <v>45682</v>
      </c>
      <c r="L3418" s="1">
        <f>TableRefills3[[#This Row],[refill_date]]+TableRefills3[[#This Row],[quantity_days]]</f>
        <v>45766</v>
      </c>
    </row>
    <row r="3419" spans="1:12" x14ac:dyDescent="0.25">
      <c r="A3419" t="s">
        <v>762</v>
      </c>
      <c r="B3419" t="s">
        <v>5223</v>
      </c>
      <c r="C3419" s="1">
        <v>45768</v>
      </c>
      <c r="D3419" s="9">
        <f t="shared" si="106"/>
        <v>5</v>
      </c>
      <c r="E3419">
        <v>21</v>
      </c>
      <c r="F3419" s="1">
        <f t="shared" si="108"/>
        <v>45745</v>
      </c>
      <c r="G3419" s="1">
        <f>IF(TableRefills3[[#This Row],[prev_refill_days]]="","",TableRefills3[[#This Row],[prev_refill_days]]+TableRefills3[[#This Row],[quantity_days]])</f>
        <v>45766</v>
      </c>
      <c r="H3419" s="9">
        <f>IF(TableRefills3[[#This Row],[prev_refill_end]]="","",TableRefills3[[#This Row],[refill_date]]-TableRefills3[[#This Row],[prev_refill_end]])</f>
        <v>2</v>
      </c>
      <c r="I3419">
        <f>IF(TableRefills3[[#This Row],[gap_days]]="",0,IF(TableRefills3[[#This Row],[gap_days]]&gt;30,1,0))</f>
        <v>0</v>
      </c>
      <c r="J3419" s="9">
        <f>_xlfn.MAXIFS(TableRefills3[discountinuation_flag], TableRefills3[patient_id], A3419)</f>
        <v>0</v>
      </c>
      <c r="K3419" s="1">
        <f>_xlfn.MINIFS(C:C,A:A,TableRefills3[[#This Row],[patient_id]])</f>
        <v>45682</v>
      </c>
      <c r="L3419" s="1">
        <f>TableRefills3[[#This Row],[refill_date]]+TableRefills3[[#This Row],[quantity_days]]</f>
        <v>45789</v>
      </c>
    </row>
    <row r="3420" spans="1:12" x14ac:dyDescent="0.25">
      <c r="A3420" t="s">
        <v>763</v>
      </c>
      <c r="B3420" t="s">
        <v>5229</v>
      </c>
      <c r="C3420" s="1">
        <v>45828</v>
      </c>
      <c r="D3420" s="9">
        <f t="shared" si="106"/>
        <v>1</v>
      </c>
      <c r="E3420">
        <v>28</v>
      </c>
      <c r="F3420" s="1" t="str">
        <f t="shared" si="108"/>
        <v/>
      </c>
      <c r="G3420" s="1" t="str">
        <f>IF(TableRefills3[[#This Row],[prev_refill_days]]="","",TableRefills3[[#This Row],[prev_refill_days]]+TableRefills3[[#This Row],[quantity_days]])</f>
        <v/>
      </c>
      <c r="H3420" s="9" t="str">
        <f>IF(TableRefills3[[#This Row],[prev_refill_end]]="","",TableRefills3[[#This Row],[refill_date]]-TableRefills3[[#This Row],[prev_refill_end]])</f>
        <v/>
      </c>
      <c r="I3420">
        <f>IF(TableRefills3[[#This Row],[gap_days]]="",0,IF(TableRefills3[[#This Row],[gap_days]]&gt;30,1,0))</f>
        <v>0</v>
      </c>
      <c r="J3420" s="9">
        <f>_xlfn.MAXIFS(TableRefills3[discountinuation_flag], TableRefills3[patient_id], A3420)</f>
        <v>0</v>
      </c>
      <c r="K3420" s="1">
        <f>_xlfn.MINIFS(C:C,A:A,TableRefills3[[#This Row],[patient_id]])</f>
        <v>45828</v>
      </c>
      <c r="L3420" s="1">
        <f>TableRefills3[[#This Row],[refill_date]]+TableRefills3[[#This Row],[quantity_days]]</f>
        <v>45856</v>
      </c>
    </row>
    <row r="3421" spans="1:12" x14ac:dyDescent="0.25">
      <c r="A3421" t="s">
        <v>763</v>
      </c>
      <c r="B3421" t="s">
        <v>5229</v>
      </c>
      <c r="C3421" s="1">
        <v>45855</v>
      </c>
      <c r="D3421" s="9">
        <f t="shared" si="106"/>
        <v>2</v>
      </c>
      <c r="E3421">
        <v>28</v>
      </c>
      <c r="F3421" s="1">
        <f t="shared" si="108"/>
        <v>45828</v>
      </c>
      <c r="G3421" s="1">
        <f>IF(TableRefills3[[#This Row],[prev_refill_days]]="","",TableRefills3[[#This Row],[prev_refill_days]]+TableRefills3[[#This Row],[quantity_days]])</f>
        <v>45856</v>
      </c>
      <c r="H3421" s="9">
        <f>IF(TableRefills3[[#This Row],[prev_refill_end]]="","",TableRefills3[[#This Row],[refill_date]]-TableRefills3[[#This Row],[prev_refill_end]])</f>
        <v>-1</v>
      </c>
      <c r="I3421">
        <f>IF(TableRefills3[[#This Row],[gap_days]]="",0,IF(TableRefills3[[#This Row],[gap_days]]&gt;30,1,0))</f>
        <v>0</v>
      </c>
      <c r="J3421" s="9">
        <f>_xlfn.MAXIFS(TableRefills3[discountinuation_flag], TableRefills3[patient_id], A3421)</f>
        <v>0</v>
      </c>
      <c r="K3421" s="1">
        <f>_xlfn.MINIFS(C:C,A:A,TableRefills3[[#This Row],[patient_id]])</f>
        <v>45828</v>
      </c>
      <c r="L3421" s="1">
        <f>TableRefills3[[#This Row],[refill_date]]+TableRefills3[[#This Row],[quantity_days]]</f>
        <v>45883</v>
      </c>
    </row>
    <row r="3422" spans="1:12" x14ac:dyDescent="0.25">
      <c r="A3422" t="s">
        <v>763</v>
      </c>
      <c r="B3422" t="s">
        <v>5229</v>
      </c>
      <c r="C3422" s="1">
        <v>45882</v>
      </c>
      <c r="D3422" s="9">
        <f t="shared" si="106"/>
        <v>3</v>
      </c>
      <c r="E3422">
        <v>28</v>
      </c>
      <c r="F3422" s="1">
        <f t="shared" si="108"/>
        <v>45855</v>
      </c>
      <c r="G3422" s="1">
        <f>IF(TableRefills3[[#This Row],[prev_refill_days]]="","",TableRefills3[[#This Row],[prev_refill_days]]+TableRefills3[[#This Row],[quantity_days]])</f>
        <v>45883</v>
      </c>
      <c r="H3422" s="9">
        <f>IF(TableRefills3[[#This Row],[prev_refill_end]]="","",TableRefills3[[#This Row],[refill_date]]-TableRefills3[[#This Row],[prev_refill_end]])</f>
        <v>-1</v>
      </c>
      <c r="I3422">
        <f>IF(TableRefills3[[#This Row],[gap_days]]="",0,IF(TableRefills3[[#This Row],[gap_days]]&gt;30,1,0))</f>
        <v>0</v>
      </c>
      <c r="J3422" s="9">
        <f>_xlfn.MAXIFS(TableRefills3[discountinuation_flag], TableRefills3[patient_id], A3422)</f>
        <v>0</v>
      </c>
      <c r="K3422" s="1">
        <f>_xlfn.MINIFS(C:C,A:A,TableRefills3[[#This Row],[patient_id]])</f>
        <v>45828</v>
      </c>
      <c r="L3422" s="1">
        <f>TableRefills3[[#This Row],[refill_date]]+TableRefills3[[#This Row],[quantity_days]]</f>
        <v>45910</v>
      </c>
    </row>
    <row r="3423" spans="1:12" x14ac:dyDescent="0.25">
      <c r="A3423" t="s">
        <v>763</v>
      </c>
      <c r="B3423" t="s">
        <v>5229</v>
      </c>
      <c r="C3423" s="1">
        <v>45913</v>
      </c>
      <c r="D3423" s="9">
        <f t="shared" si="106"/>
        <v>4</v>
      </c>
      <c r="E3423">
        <v>28</v>
      </c>
      <c r="F3423" s="1">
        <f t="shared" si="108"/>
        <v>45882</v>
      </c>
      <c r="G3423" s="1">
        <f>IF(TableRefills3[[#This Row],[prev_refill_days]]="","",TableRefills3[[#This Row],[prev_refill_days]]+TableRefills3[[#This Row],[quantity_days]])</f>
        <v>45910</v>
      </c>
      <c r="H3423" s="9">
        <f>IF(TableRefills3[[#This Row],[prev_refill_end]]="","",TableRefills3[[#This Row],[refill_date]]-TableRefills3[[#This Row],[prev_refill_end]])</f>
        <v>3</v>
      </c>
      <c r="I3423">
        <f>IF(TableRefills3[[#This Row],[gap_days]]="",0,IF(TableRefills3[[#This Row],[gap_days]]&gt;30,1,0))</f>
        <v>0</v>
      </c>
      <c r="J3423" s="9">
        <f>_xlfn.MAXIFS(TableRefills3[discountinuation_flag], TableRefills3[patient_id], A3423)</f>
        <v>0</v>
      </c>
      <c r="K3423" s="1">
        <f>_xlfn.MINIFS(C:C,A:A,TableRefills3[[#This Row],[patient_id]])</f>
        <v>45828</v>
      </c>
      <c r="L3423" s="1">
        <f>TableRefills3[[#This Row],[refill_date]]+TableRefills3[[#This Row],[quantity_days]]</f>
        <v>45941</v>
      </c>
    </row>
    <row r="3424" spans="1:12" x14ac:dyDescent="0.25">
      <c r="A3424" t="s">
        <v>763</v>
      </c>
      <c r="B3424" t="s">
        <v>5229</v>
      </c>
      <c r="C3424" s="1">
        <v>45939</v>
      </c>
      <c r="D3424" s="9">
        <f t="shared" si="106"/>
        <v>5</v>
      </c>
      <c r="E3424">
        <v>28</v>
      </c>
      <c r="F3424" s="1">
        <f t="shared" si="108"/>
        <v>45913</v>
      </c>
      <c r="G3424" s="1">
        <f>IF(TableRefills3[[#This Row],[prev_refill_days]]="","",TableRefills3[[#This Row],[prev_refill_days]]+TableRefills3[[#This Row],[quantity_days]])</f>
        <v>45941</v>
      </c>
      <c r="H3424" s="9">
        <f>IF(TableRefills3[[#This Row],[prev_refill_end]]="","",TableRefills3[[#This Row],[refill_date]]-TableRefills3[[#This Row],[prev_refill_end]])</f>
        <v>-2</v>
      </c>
      <c r="I3424">
        <f>IF(TableRefills3[[#This Row],[gap_days]]="",0,IF(TableRefills3[[#This Row],[gap_days]]&gt;30,1,0))</f>
        <v>0</v>
      </c>
      <c r="J3424" s="9">
        <f>_xlfn.MAXIFS(TableRefills3[discountinuation_flag], TableRefills3[patient_id], A3424)</f>
        <v>0</v>
      </c>
      <c r="K3424" s="1">
        <f>_xlfn.MINIFS(C:C,A:A,TableRefills3[[#This Row],[patient_id]])</f>
        <v>45828</v>
      </c>
      <c r="L3424" s="1">
        <f>TableRefills3[[#This Row],[refill_date]]+TableRefills3[[#This Row],[quantity_days]]</f>
        <v>45967</v>
      </c>
    </row>
    <row r="3425" spans="1:12" x14ac:dyDescent="0.25">
      <c r="A3425" t="s">
        <v>763</v>
      </c>
      <c r="B3425" t="s">
        <v>5229</v>
      </c>
      <c r="C3425" s="1">
        <v>45970</v>
      </c>
      <c r="D3425" s="9">
        <f t="shared" si="106"/>
        <v>6</v>
      </c>
      <c r="E3425">
        <v>28</v>
      </c>
      <c r="F3425" s="1">
        <f t="shared" si="108"/>
        <v>45939</v>
      </c>
      <c r="G3425" s="1">
        <f>IF(TableRefills3[[#This Row],[prev_refill_days]]="","",TableRefills3[[#This Row],[prev_refill_days]]+TableRefills3[[#This Row],[quantity_days]])</f>
        <v>45967</v>
      </c>
      <c r="H3425" s="9">
        <f>IF(TableRefills3[[#This Row],[prev_refill_end]]="","",TableRefills3[[#This Row],[refill_date]]-TableRefills3[[#This Row],[prev_refill_end]])</f>
        <v>3</v>
      </c>
      <c r="I3425">
        <f>IF(TableRefills3[[#This Row],[gap_days]]="",0,IF(TableRefills3[[#This Row],[gap_days]]&gt;30,1,0))</f>
        <v>0</v>
      </c>
      <c r="J3425" s="9">
        <f>_xlfn.MAXIFS(TableRefills3[discountinuation_flag], TableRefills3[patient_id], A3425)</f>
        <v>0</v>
      </c>
      <c r="K3425" s="1">
        <f>_xlfn.MINIFS(C:C,A:A,TableRefills3[[#This Row],[patient_id]])</f>
        <v>45828</v>
      </c>
      <c r="L3425" s="1">
        <f>TableRefills3[[#This Row],[refill_date]]+TableRefills3[[#This Row],[quantity_days]]</f>
        <v>45998</v>
      </c>
    </row>
    <row r="3426" spans="1:12" x14ac:dyDescent="0.25">
      <c r="A3426" t="s">
        <v>764</v>
      </c>
      <c r="B3426" t="s">
        <v>5236</v>
      </c>
      <c r="C3426" s="1">
        <v>45779</v>
      </c>
      <c r="D3426" s="9">
        <f t="shared" si="106"/>
        <v>1</v>
      </c>
      <c r="E3426">
        <v>30</v>
      </c>
      <c r="F3426" s="1" t="str">
        <f t="shared" si="108"/>
        <v/>
      </c>
      <c r="G3426" s="1" t="str">
        <f>IF(TableRefills3[[#This Row],[prev_refill_days]]="","",TableRefills3[[#This Row],[prev_refill_days]]+TableRefills3[[#This Row],[quantity_days]])</f>
        <v/>
      </c>
      <c r="H3426" s="9" t="str">
        <f>IF(TableRefills3[[#This Row],[prev_refill_end]]="","",TableRefills3[[#This Row],[refill_date]]-TableRefills3[[#This Row],[prev_refill_end]])</f>
        <v/>
      </c>
      <c r="I3426">
        <f>IF(TableRefills3[[#This Row],[gap_days]]="",0,IF(TableRefills3[[#This Row],[gap_days]]&gt;30,1,0))</f>
        <v>0</v>
      </c>
      <c r="J3426" s="9">
        <f>_xlfn.MAXIFS(TableRefills3[discountinuation_flag], TableRefills3[patient_id], A3426)</f>
        <v>0</v>
      </c>
      <c r="K3426" s="1">
        <f>_xlfn.MINIFS(C:C,A:A,TableRefills3[[#This Row],[patient_id]])</f>
        <v>45779</v>
      </c>
      <c r="L3426" s="1">
        <f>TableRefills3[[#This Row],[refill_date]]+TableRefills3[[#This Row],[quantity_days]]</f>
        <v>45809</v>
      </c>
    </row>
    <row r="3427" spans="1:12" x14ac:dyDescent="0.25">
      <c r="A3427" t="s">
        <v>764</v>
      </c>
      <c r="B3427" t="s">
        <v>5236</v>
      </c>
      <c r="C3427" s="1">
        <v>45808</v>
      </c>
      <c r="D3427" s="9">
        <f t="shared" si="106"/>
        <v>2</v>
      </c>
      <c r="E3427">
        <v>30</v>
      </c>
      <c r="F3427" s="1">
        <f t="shared" si="108"/>
        <v>45779</v>
      </c>
      <c r="G3427" s="1">
        <f>IF(TableRefills3[[#This Row],[prev_refill_days]]="","",TableRefills3[[#This Row],[prev_refill_days]]+TableRefills3[[#This Row],[quantity_days]])</f>
        <v>45809</v>
      </c>
      <c r="H3427" s="9">
        <f>IF(TableRefills3[[#This Row],[prev_refill_end]]="","",TableRefills3[[#This Row],[refill_date]]-TableRefills3[[#This Row],[prev_refill_end]])</f>
        <v>-1</v>
      </c>
      <c r="I3427">
        <f>IF(TableRefills3[[#This Row],[gap_days]]="",0,IF(TableRefills3[[#This Row],[gap_days]]&gt;30,1,0))</f>
        <v>0</v>
      </c>
      <c r="J3427" s="9">
        <f>_xlfn.MAXIFS(TableRefills3[discountinuation_flag], TableRefills3[patient_id], A3427)</f>
        <v>0</v>
      </c>
      <c r="K3427" s="1">
        <f>_xlfn.MINIFS(C:C,A:A,TableRefills3[[#This Row],[patient_id]])</f>
        <v>45779</v>
      </c>
      <c r="L3427" s="1">
        <f>TableRefills3[[#This Row],[refill_date]]+TableRefills3[[#This Row],[quantity_days]]</f>
        <v>45838</v>
      </c>
    </row>
    <row r="3428" spans="1:12" x14ac:dyDescent="0.25">
      <c r="A3428" t="s">
        <v>764</v>
      </c>
      <c r="B3428" t="s">
        <v>5236</v>
      </c>
      <c r="C3428" s="1">
        <v>45835</v>
      </c>
      <c r="D3428" s="9">
        <f t="shared" si="106"/>
        <v>3</v>
      </c>
      <c r="E3428">
        <v>30</v>
      </c>
      <c r="F3428" s="1">
        <f t="shared" si="108"/>
        <v>45808</v>
      </c>
      <c r="G3428" s="1">
        <f>IF(TableRefills3[[#This Row],[prev_refill_days]]="","",TableRefills3[[#This Row],[prev_refill_days]]+TableRefills3[[#This Row],[quantity_days]])</f>
        <v>45838</v>
      </c>
      <c r="H3428" s="9">
        <f>IF(TableRefills3[[#This Row],[prev_refill_end]]="","",TableRefills3[[#This Row],[refill_date]]-TableRefills3[[#This Row],[prev_refill_end]])</f>
        <v>-3</v>
      </c>
      <c r="I3428">
        <f>IF(TableRefills3[[#This Row],[gap_days]]="",0,IF(TableRefills3[[#This Row],[gap_days]]&gt;30,1,0))</f>
        <v>0</v>
      </c>
      <c r="J3428" s="9">
        <f>_xlfn.MAXIFS(TableRefills3[discountinuation_flag], TableRefills3[patient_id], A3428)</f>
        <v>0</v>
      </c>
      <c r="K3428" s="1">
        <f>_xlfn.MINIFS(C:C,A:A,TableRefills3[[#This Row],[patient_id]])</f>
        <v>45779</v>
      </c>
      <c r="L3428" s="1">
        <f>TableRefills3[[#This Row],[refill_date]]+TableRefills3[[#This Row],[quantity_days]]</f>
        <v>45865</v>
      </c>
    </row>
    <row r="3429" spans="1:12" x14ac:dyDescent="0.25">
      <c r="A3429" t="s">
        <v>764</v>
      </c>
      <c r="B3429" t="s">
        <v>5236</v>
      </c>
      <c r="C3429" s="1">
        <v>45867</v>
      </c>
      <c r="D3429" s="9">
        <f t="shared" si="106"/>
        <v>4</v>
      </c>
      <c r="E3429">
        <v>30</v>
      </c>
      <c r="F3429" s="1">
        <f t="shared" si="108"/>
        <v>45835</v>
      </c>
      <c r="G3429" s="1">
        <f>IF(TableRefills3[[#This Row],[prev_refill_days]]="","",TableRefills3[[#This Row],[prev_refill_days]]+TableRefills3[[#This Row],[quantity_days]])</f>
        <v>45865</v>
      </c>
      <c r="H3429" s="9">
        <f>IF(TableRefills3[[#This Row],[prev_refill_end]]="","",TableRefills3[[#This Row],[refill_date]]-TableRefills3[[#This Row],[prev_refill_end]])</f>
        <v>2</v>
      </c>
      <c r="I3429">
        <f>IF(TableRefills3[[#This Row],[gap_days]]="",0,IF(TableRefills3[[#This Row],[gap_days]]&gt;30,1,0))</f>
        <v>0</v>
      </c>
      <c r="J3429" s="9">
        <f>_xlfn.MAXIFS(TableRefills3[discountinuation_flag], TableRefills3[patient_id], A3429)</f>
        <v>0</v>
      </c>
      <c r="K3429" s="1">
        <f>_xlfn.MINIFS(C:C,A:A,TableRefills3[[#This Row],[patient_id]])</f>
        <v>45779</v>
      </c>
      <c r="L3429" s="1">
        <f>TableRefills3[[#This Row],[refill_date]]+TableRefills3[[#This Row],[quantity_days]]</f>
        <v>45897</v>
      </c>
    </row>
    <row r="3430" spans="1:12" x14ac:dyDescent="0.25">
      <c r="A3430" t="s">
        <v>765</v>
      </c>
      <c r="B3430" t="s">
        <v>5241</v>
      </c>
      <c r="C3430" s="1">
        <v>45832</v>
      </c>
      <c r="D3430" s="9">
        <f t="shared" si="106"/>
        <v>1</v>
      </c>
      <c r="E3430">
        <v>28</v>
      </c>
      <c r="F3430" s="1" t="str">
        <f t="shared" si="108"/>
        <v/>
      </c>
      <c r="G3430" s="1" t="str">
        <f>IF(TableRefills3[[#This Row],[prev_refill_days]]="","",TableRefills3[[#This Row],[prev_refill_days]]+TableRefills3[[#This Row],[quantity_days]])</f>
        <v/>
      </c>
      <c r="H3430" s="9" t="str">
        <f>IF(TableRefills3[[#This Row],[prev_refill_end]]="","",TableRefills3[[#This Row],[refill_date]]-TableRefills3[[#This Row],[prev_refill_end]])</f>
        <v/>
      </c>
      <c r="I3430">
        <f>IF(TableRefills3[[#This Row],[gap_days]]="",0,IF(TableRefills3[[#This Row],[gap_days]]&gt;30,1,0))</f>
        <v>0</v>
      </c>
      <c r="J3430" s="9">
        <f>_xlfn.MAXIFS(TableRefills3[discountinuation_flag], TableRefills3[patient_id], A3430)</f>
        <v>0</v>
      </c>
      <c r="K3430" s="1">
        <f>_xlfn.MINIFS(C:C,A:A,TableRefills3[[#This Row],[patient_id]])</f>
        <v>45832</v>
      </c>
      <c r="L3430" s="1">
        <f>TableRefills3[[#This Row],[refill_date]]+TableRefills3[[#This Row],[quantity_days]]</f>
        <v>45860</v>
      </c>
    </row>
    <row r="3431" spans="1:12" x14ac:dyDescent="0.25">
      <c r="A3431" t="s">
        <v>765</v>
      </c>
      <c r="B3431" t="s">
        <v>5241</v>
      </c>
      <c r="C3431" s="1">
        <v>45862</v>
      </c>
      <c r="D3431" s="9">
        <f t="shared" si="106"/>
        <v>2</v>
      </c>
      <c r="E3431">
        <v>28</v>
      </c>
      <c r="F3431" s="1">
        <f t="shared" si="108"/>
        <v>45832</v>
      </c>
      <c r="G3431" s="1">
        <f>IF(TableRefills3[[#This Row],[prev_refill_days]]="","",TableRefills3[[#This Row],[prev_refill_days]]+TableRefills3[[#This Row],[quantity_days]])</f>
        <v>45860</v>
      </c>
      <c r="H3431" s="9">
        <f>IF(TableRefills3[[#This Row],[prev_refill_end]]="","",TableRefills3[[#This Row],[refill_date]]-TableRefills3[[#This Row],[prev_refill_end]])</f>
        <v>2</v>
      </c>
      <c r="I3431">
        <f>IF(TableRefills3[[#This Row],[gap_days]]="",0,IF(TableRefills3[[#This Row],[gap_days]]&gt;30,1,0))</f>
        <v>0</v>
      </c>
      <c r="J3431" s="9">
        <f>_xlfn.MAXIFS(TableRefills3[discountinuation_flag], TableRefills3[patient_id], A3431)</f>
        <v>0</v>
      </c>
      <c r="K3431" s="1">
        <f>_xlfn.MINIFS(C:C,A:A,TableRefills3[[#This Row],[patient_id]])</f>
        <v>45832</v>
      </c>
      <c r="L3431" s="1">
        <f>TableRefills3[[#This Row],[refill_date]]+TableRefills3[[#This Row],[quantity_days]]</f>
        <v>45890</v>
      </c>
    </row>
    <row r="3432" spans="1:12" x14ac:dyDescent="0.25">
      <c r="A3432" t="s">
        <v>765</v>
      </c>
      <c r="B3432" t="s">
        <v>5241</v>
      </c>
      <c r="C3432" s="1">
        <v>45889</v>
      </c>
      <c r="D3432" s="9">
        <f t="shared" si="106"/>
        <v>3</v>
      </c>
      <c r="E3432">
        <v>28</v>
      </c>
      <c r="F3432" s="1">
        <f t="shared" si="108"/>
        <v>45862</v>
      </c>
      <c r="G3432" s="1">
        <f>IF(TableRefills3[[#This Row],[prev_refill_days]]="","",TableRefills3[[#This Row],[prev_refill_days]]+TableRefills3[[#This Row],[quantity_days]])</f>
        <v>45890</v>
      </c>
      <c r="H3432" s="9">
        <f>IF(TableRefills3[[#This Row],[prev_refill_end]]="","",TableRefills3[[#This Row],[refill_date]]-TableRefills3[[#This Row],[prev_refill_end]])</f>
        <v>-1</v>
      </c>
      <c r="I3432">
        <f>IF(TableRefills3[[#This Row],[gap_days]]="",0,IF(TableRefills3[[#This Row],[gap_days]]&gt;30,1,0))</f>
        <v>0</v>
      </c>
      <c r="J3432" s="9">
        <f>_xlfn.MAXIFS(TableRefills3[discountinuation_flag], TableRefills3[patient_id], A3432)</f>
        <v>0</v>
      </c>
      <c r="K3432" s="1">
        <f>_xlfn.MINIFS(C:C,A:A,TableRefills3[[#This Row],[patient_id]])</f>
        <v>45832</v>
      </c>
      <c r="L3432" s="1">
        <f>TableRefills3[[#This Row],[refill_date]]+TableRefills3[[#This Row],[quantity_days]]</f>
        <v>45917</v>
      </c>
    </row>
    <row r="3433" spans="1:12" x14ac:dyDescent="0.25">
      <c r="A3433" t="s">
        <v>766</v>
      </c>
      <c r="B3433" t="s">
        <v>5245</v>
      </c>
      <c r="C3433" s="1">
        <v>45740</v>
      </c>
      <c r="D3433" s="9">
        <f t="shared" si="106"/>
        <v>1</v>
      </c>
      <c r="E3433">
        <v>28</v>
      </c>
      <c r="F3433" s="1" t="str">
        <f t="shared" si="108"/>
        <v/>
      </c>
      <c r="G3433" s="1" t="str">
        <f>IF(TableRefills3[[#This Row],[prev_refill_days]]="","",TableRefills3[[#This Row],[prev_refill_days]]+TableRefills3[[#This Row],[quantity_days]])</f>
        <v/>
      </c>
      <c r="H3433" s="9" t="str">
        <f>IF(TableRefills3[[#This Row],[prev_refill_end]]="","",TableRefills3[[#This Row],[refill_date]]-TableRefills3[[#This Row],[prev_refill_end]])</f>
        <v/>
      </c>
      <c r="I3433">
        <f>IF(TableRefills3[[#This Row],[gap_days]]="",0,IF(TableRefills3[[#This Row],[gap_days]]&gt;30,1,0))</f>
        <v>0</v>
      </c>
      <c r="J3433" s="9">
        <f>_xlfn.MAXIFS(TableRefills3[discountinuation_flag], TableRefills3[patient_id], A3433)</f>
        <v>0</v>
      </c>
      <c r="K3433" s="1">
        <f>_xlfn.MINIFS(C:C,A:A,TableRefills3[[#This Row],[patient_id]])</f>
        <v>45740</v>
      </c>
      <c r="L3433" s="1">
        <f>TableRefills3[[#This Row],[refill_date]]+TableRefills3[[#This Row],[quantity_days]]</f>
        <v>45768</v>
      </c>
    </row>
    <row r="3434" spans="1:12" x14ac:dyDescent="0.25">
      <c r="A3434" t="s">
        <v>766</v>
      </c>
      <c r="B3434" t="s">
        <v>5245</v>
      </c>
      <c r="C3434" s="1">
        <v>45765</v>
      </c>
      <c r="D3434" s="9">
        <f t="shared" si="106"/>
        <v>2</v>
      </c>
      <c r="E3434">
        <v>28</v>
      </c>
      <c r="F3434" s="1">
        <f t="shared" si="108"/>
        <v>45740</v>
      </c>
      <c r="G3434" s="1">
        <f>IF(TableRefills3[[#This Row],[prev_refill_days]]="","",TableRefills3[[#This Row],[prev_refill_days]]+TableRefills3[[#This Row],[quantity_days]])</f>
        <v>45768</v>
      </c>
      <c r="H3434" s="9">
        <f>IF(TableRefills3[[#This Row],[prev_refill_end]]="","",TableRefills3[[#This Row],[refill_date]]-TableRefills3[[#This Row],[prev_refill_end]])</f>
        <v>-3</v>
      </c>
      <c r="I3434">
        <f>IF(TableRefills3[[#This Row],[gap_days]]="",0,IF(TableRefills3[[#This Row],[gap_days]]&gt;30,1,0))</f>
        <v>0</v>
      </c>
      <c r="J3434" s="9">
        <f>_xlfn.MAXIFS(TableRefills3[discountinuation_flag], TableRefills3[patient_id], A3434)</f>
        <v>0</v>
      </c>
      <c r="K3434" s="1">
        <f>_xlfn.MINIFS(C:C,A:A,TableRefills3[[#This Row],[patient_id]])</f>
        <v>45740</v>
      </c>
      <c r="L3434" s="1">
        <f>TableRefills3[[#This Row],[refill_date]]+TableRefills3[[#This Row],[quantity_days]]</f>
        <v>45793</v>
      </c>
    </row>
    <row r="3435" spans="1:12" x14ac:dyDescent="0.25">
      <c r="A3435" t="s">
        <v>766</v>
      </c>
      <c r="B3435" t="s">
        <v>5245</v>
      </c>
      <c r="C3435" s="1">
        <v>45794</v>
      </c>
      <c r="D3435" s="9">
        <f t="shared" si="106"/>
        <v>3</v>
      </c>
      <c r="E3435">
        <v>28</v>
      </c>
      <c r="F3435" s="1">
        <f t="shared" si="108"/>
        <v>45765</v>
      </c>
      <c r="G3435" s="1">
        <f>IF(TableRefills3[[#This Row],[prev_refill_days]]="","",TableRefills3[[#This Row],[prev_refill_days]]+TableRefills3[[#This Row],[quantity_days]])</f>
        <v>45793</v>
      </c>
      <c r="H3435" s="9">
        <f>IF(TableRefills3[[#This Row],[prev_refill_end]]="","",TableRefills3[[#This Row],[refill_date]]-TableRefills3[[#This Row],[prev_refill_end]])</f>
        <v>1</v>
      </c>
      <c r="I3435">
        <f>IF(TableRefills3[[#This Row],[gap_days]]="",0,IF(TableRefills3[[#This Row],[gap_days]]&gt;30,1,0))</f>
        <v>0</v>
      </c>
      <c r="J3435" s="9">
        <f>_xlfn.MAXIFS(TableRefills3[discountinuation_flag], TableRefills3[patient_id], A3435)</f>
        <v>0</v>
      </c>
      <c r="K3435" s="1">
        <f>_xlfn.MINIFS(C:C,A:A,TableRefills3[[#This Row],[patient_id]])</f>
        <v>45740</v>
      </c>
      <c r="L3435" s="1">
        <f>TableRefills3[[#This Row],[refill_date]]+TableRefills3[[#This Row],[quantity_days]]</f>
        <v>45822</v>
      </c>
    </row>
    <row r="3436" spans="1:12" x14ac:dyDescent="0.25">
      <c r="A3436" t="s">
        <v>766</v>
      </c>
      <c r="B3436" t="s">
        <v>5245</v>
      </c>
      <c r="C3436" s="1">
        <v>45823</v>
      </c>
      <c r="D3436" s="9">
        <f t="shared" si="106"/>
        <v>4</v>
      </c>
      <c r="E3436">
        <v>28</v>
      </c>
      <c r="F3436" s="1">
        <f t="shared" si="108"/>
        <v>45794</v>
      </c>
      <c r="G3436" s="1">
        <f>IF(TableRefills3[[#This Row],[prev_refill_days]]="","",TableRefills3[[#This Row],[prev_refill_days]]+TableRefills3[[#This Row],[quantity_days]])</f>
        <v>45822</v>
      </c>
      <c r="H3436" s="9">
        <f>IF(TableRefills3[[#This Row],[prev_refill_end]]="","",TableRefills3[[#This Row],[refill_date]]-TableRefills3[[#This Row],[prev_refill_end]])</f>
        <v>1</v>
      </c>
      <c r="I3436">
        <f>IF(TableRefills3[[#This Row],[gap_days]]="",0,IF(TableRefills3[[#This Row],[gap_days]]&gt;30,1,0))</f>
        <v>0</v>
      </c>
      <c r="J3436" s="9">
        <f>_xlfn.MAXIFS(TableRefills3[discountinuation_flag], TableRefills3[patient_id], A3436)</f>
        <v>0</v>
      </c>
      <c r="K3436" s="1">
        <f>_xlfn.MINIFS(C:C,A:A,TableRefills3[[#This Row],[patient_id]])</f>
        <v>45740</v>
      </c>
      <c r="L3436" s="1">
        <f>TableRefills3[[#This Row],[refill_date]]+TableRefills3[[#This Row],[quantity_days]]</f>
        <v>45851</v>
      </c>
    </row>
    <row r="3437" spans="1:12" x14ac:dyDescent="0.25">
      <c r="A3437" t="s">
        <v>766</v>
      </c>
      <c r="B3437" t="s">
        <v>5245</v>
      </c>
      <c r="C3437" s="1">
        <v>45852</v>
      </c>
      <c r="D3437" s="9">
        <f t="shared" si="106"/>
        <v>5</v>
      </c>
      <c r="E3437">
        <v>28</v>
      </c>
      <c r="F3437" s="1">
        <f t="shared" si="108"/>
        <v>45823</v>
      </c>
      <c r="G3437" s="1">
        <f>IF(TableRefills3[[#This Row],[prev_refill_days]]="","",TableRefills3[[#This Row],[prev_refill_days]]+TableRefills3[[#This Row],[quantity_days]])</f>
        <v>45851</v>
      </c>
      <c r="H3437" s="9">
        <f>IF(TableRefills3[[#This Row],[prev_refill_end]]="","",TableRefills3[[#This Row],[refill_date]]-TableRefills3[[#This Row],[prev_refill_end]])</f>
        <v>1</v>
      </c>
      <c r="I3437">
        <f>IF(TableRefills3[[#This Row],[gap_days]]="",0,IF(TableRefills3[[#This Row],[gap_days]]&gt;30,1,0))</f>
        <v>0</v>
      </c>
      <c r="J3437" s="9">
        <f>_xlfn.MAXIFS(TableRefills3[discountinuation_flag], TableRefills3[patient_id], A3437)</f>
        <v>0</v>
      </c>
      <c r="K3437" s="1">
        <f>_xlfn.MINIFS(C:C,A:A,TableRefills3[[#This Row],[patient_id]])</f>
        <v>45740</v>
      </c>
      <c r="L3437" s="1">
        <f>TableRefills3[[#This Row],[refill_date]]+TableRefills3[[#This Row],[quantity_days]]</f>
        <v>45880</v>
      </c>
    </row>
    <row r="3438" spans="1:12" x14ac:dyDescent="0.25">
      <c r="A3438" t="s">
        <v>766</v>
      </c>
      <c r="B3438" t="s">
        <v>5245</v>
      </c>
      <c r="C3438" s="1">
        <v>45880</v>
      </c>
      <c r="D3438" s="9">
        <f t="shared" si="106"/>
        <v>6</v>
      </c>
      <c r="E3438">
        <v>28</v>
      </c>
      <c r="F3438" s="1">
        <f t="shared" si="108"/>
        <v>45852</v>
      </c>
      <c r="G3438" s="1">
        <f>IF(TableRefills3[[#This Row],[prev_refill_days]]="","",TableRefills3[[#This Row],[prev_refill_days]]+TableRefills3[[#This Row],[quantity_days]])</f>
        <v>45880</v>
      </c>
      <c r="H3438" s="9">
        <f>IF(TableRefills3[[#This Row],[prev_refill_end]]="","",TableRefills3[[#This Row],[refill_date]]-TableRefills3[[#This Row],[prev_refill_end]])</f>
        <v>0</v>
      </c>
      <c r="I3438">
        <f>IF(TableRefills3[[#This Row],[gap_days]]="",0,IF(TableRefills3[[#This Row],[gap_days]]&gt;30,1,0))</f>
        <v>0</v>
      </c>
      <c r="J3438" s="9">
        <f>_xlfn.MAXIFS(TableRefills3[discountinuation_flag], TableRefills3[patient_id], A3438)</f>
        <v>0</v>
      </c>
      <c r="K3438" s="1">
        <f>_xlfn.MINIFS(C:C,A:A,TableRefills3[[#This Row],[patient_id]])</f>
        <v>45740</v>
      </c>
      <c r="L3438" s="1">
        <f>TableRefills3[[#This Row],[refill_date]]+TableRefills3[[#This Row],[quantity_days]]</f>
        <v>45908</v>
      </c>
    </row>
    <row r="3439" spans="1:12" x14ac:dyDescent="0.25">
      <c r="A3439" t="s">
        <v>767</v>
      </c>
      <c r="B3439" t="s">
        <v>5252</v>
      </c>
      <c r="C3439" s="1">
        <v>45819</v>
      </c>
      <c r="D3439" s="9">
        <f t="shared" si="106"/>
        <v>1</v>
      </c>
      <c r="E3439">
        <v>28</v>
      </c>
      <c r="F3439" s="1" t="str">
        <f t="shared" si="108"/>
        <v/>
      </c>
      <c r="G3439" s="1" t="str">
        <f>IF(TableRefills3[[#This Row],[prev_refill_days]]="","",TableRefills3[[#This Row],[prev_refill_days]]+TableRefills3[[#This Row],[quantity_days]])</f>
        <v/>
      </c>
      <c r="H3439" s="9" t="str">
        <f>IF(TableRefills3[[#This Row],[prev_refill_end]]="","",TableRefills3[[#This Row],[refill_date]]-TableRefills3[[#This Row],[prev_refill_end]])</f>
        <v/>
      </c>
      <c r="I3439">
        <f>IF(TableRefills3[[#This Row],[gap_days]]="",0,IF(TableRefills3[[#This Row],[gap_days]]&gt;30,1,0))</f>
        <v>0</v>
      </c>
      <c r="J3439" s="9">
        <f>_xlfn.MAXIFS(TableRefills3[discountinuation_flag], TableRefills3[patient_id], A3439)</f>
        <v>0</v>
      </c>
      <c r="K3439" s="1">
        <f>_xlfn.MINIFS(C:C,A:A,TableRefills3[[#This Row],[patient_id]])</f>
        <v>45819</v>
      </c>
      <c r="L3439" s="1">
        <f>TableRefills3[[#This Row],[refill_date]]+TableRefills3[[#This Row],[quantity_days]]</f>
        <v>45847</v>
      </c>
    </row>
    <row r="3440" spans="1:12" x14ac:dyDescent="0.25">
      <c r="A3440" t="s">
        <v>767</v>
      </c>
      <c r="B3440" t="s">
        <v>5252</v>
      </c>
      <c r="C3440" s="1">
        <v>45847</v>
      </c>
      <c r="D3440" s="9">
        <f t="shared" si="106"/>
        <v>2</v>
      </c>
      <c r="E3440">
        <v>28</v>
      </c>
      <c r="F3440" s="1">
        <f t="shared" si="108"/>
        <v>45819</v>
      </c>
      <c r="G3440" s="1">
        <f>IF(TableRefills3[[#This Row],[prev_refill_days]]="","",TableRefills3[[#This Row],[prev_refill_days]]+TableRefills3[[#This Row],[quantity_days]])</f>
        <v>45847</v>
      </c>
      <c r="H3440" s="9">
        <f>IF(TableRefills3[[#This Row],[prev_refill_end]]="","",TableRefills3[[#This Row],[refill_date]]-TableRefills3[[#This Row],[prev_refill_end]])</f>
        <v>0</v>
      </c>
      <c r="I3440">
        <f>IF(TableRefills3[[#This Row],[gap_days]]="",0,IF(TableRefills3[[#This Row],[gap_days]]&gt;30,1,0))</f>
        <v>0</v>
      </c>
      <c r="J3440" s="9">
        <f>_xlfn.MAXIFS(TableRefills3[discountinuation_flag], TableRefills3[patient_id], A3440)</f>
        <v>0</v>
      </c>
      <c r="K3440" s="1">
        <f>_xlfn.MINIFS(C:C,A:A,TableRefills3[[#This Row],[patient_id]])</f>
        <v>45819</v>
      </c>
      <c r="L3440" s="1">
        <f>TableRefills3[[#This Row],[refill_date]]+TableRefills3[[#This Row],[quantity_days]]</f>
        <v>45875</v>
      </c>
    </row>
    <row r="3441" spans="1:12" x14ac:dyDescent="0.25">
      <c r="A3441" t="s">
        <v>767</v>
      </c>
      <c r="B3441" t="s">
        <v>5252</v>
      </c>
      <c r="C3441" s="1">
        <v>45875</v>
      </c>
      <c r="D3441" s="9">
        <f t="shared" si="106"/>
        <v>3</v>
      </c>
      <c r="E3441">
        <v>28</v>
      </c>
      <c r="F3441" s="1">
        <f t="shared" si="108"/>
        <v>45847</v>
      </c>
      <c r="G3441" s="1">
        <f>IF(TableRefills3[[#This Row],[prev_refill_days]]="","",TableRefills3[[#This Row],[prev_refill_days]]+TableRefills3[[#This Row],[quantity_days]])</f>
        <v>45875</v>
      </c>
      <c r="H3441" s="9">
        <f>IF(TableRefills3[[#This Row],[prev_refill_end]]="","",TableRefills3[[#This Row],[refill_date]]-TableRefills3[[#This Row],[prev_refill_end]])</f>
        <v>0</v>
      </c>
      <c r="I3441">
        <f>IF(TableRefills3[[#This Row],[gap_days]]="",0,IF(TableRefills3[[#This Row],[gap_days]]&gt;30,1,0))</f>
        <v>0</v>
      </c>
      <c r="J3441" s="9">
        <f>_xlfn.MAXIFS(TableRefills3[discountinuation_flag], TableRefills3[patient_id], A3441)</f>
        <v>0</v>
      </c>
      <c r="K3441" s="1">
        <f>_xlfn.MINIFS(C:C,A:A,TableRefills3[[#This Row],[patient_id]])</f>
        <v>45819</v>
      </c>
      <c r="L3441" s="1">
        <f>TableRefills3[[#This Row],[refill_date]]+TableRefills3[[#This Row],[quantity_days]]</f>
        <v>45903</v>
      </c>
    </row>
    <row r="3442" spans="1:12" x14ac:dyDescent="0.25">
      <c r="A3442" t="s">
        <v>767</v>
      </c>
      <c r="B3442" t="s">
        <v>5252</v>
      </c>
      <c r="C3442" s="1">
        <v>45900</v>
      </c>
      <c r="D3442" s="9">
        <f t="shared" si="106"/>
        <v>4</v>
      </c>
      <c r="E3442">
        <v>28</v>
      </c>
      <c r="F3442" s="1">
        <f t="shared" si="108"/>
        <v>45875</v>
      </c>
      <c r="G3442" s="1">
        <f>IF(TableRefills3[[#This Row],[prev_refill_days]]="","",TableRefills3[[#This Row],[prev_refill_days]]+TableRefills3[[#This Row],[quantity_days]])</f>
        <v>45903</v>
      </c>
      <c r="H3442" s="9">
        <f>IF(TableRefills3[[#This Row],[prev_refill_end]]="","",TableRefills3[[#This Row],[refill_date]]-TableRefills3[[#This Row],[prev_refill_end]])</f>
        <v>-3</v>
      </c>
      <c r="I3442">
        <f>IF(TableRefills3[[#This Row],[gap_days]]="",0,IF(TableRefills3[[#This Row],[gap_days]]&gt;30,1,0))</f>
        <v>0</v>
      </c>
      <c r="J3442" s="9">
        <f>_xlfn.MAXIFS(TableRefills3[discountinuation_flag], TableRefills3[patient_id], A3442)</f>
        <v>0</v>
      </c>
      <c r="K3442" s="1">
        <f>_xlfn.MINIFS(C:C,A:A,TableRefills3[[#This Row],[patient_id]])</f>
        <v>45819</v>
      </c>
      <c r="L3442" s="1">
        <f>TableRefills3[[#This Row],[refill_date]]+TableRefills3[[#This Row],[quantity_days]]</f>
        <v>45928</v>
      </c>
    </row>
    <row r="3443" spans="1:12" x14ac:dyDescent="0.25">
      <c r="A3443" t="s">
        <v>767</v>
      </c>
      <c r="B3443" t="s">
        <v>5252</v>
      </c>
      <c r="C3443" s="1">
        <v>45926</v>
      </c>
      <c r="D3443" s="9">
        <f t="shared" si="106"/>
        <v>5</v>
      </c>
      <c r="E3443">
        <v>28</v>
      </c>
      <c r="F3443" s="1">
        <f t="shared" si="108"/>
        <v>45900</v>
      </c>
      <c r="G3443" s="1">
        <f>IF(TableRefills3[[#This Row],[prev_refill_days]]="","",TableRefills3[[#This Row],[prev_refill_days]]+TableRefills3[[#This Row],[quantity_days]])</f>
        <v>45928</v>
      </c>
      <c r="H3443" s="9">
        <f>IF(TableRefills3[[#This Row],[prev_refill_end]]="","",TableRefills3[[#This Row],[refill_date]]-TableRefills3[[#This Row],[prev_refill_end]])</f>
        <v>-2</v>
      </c>
      <c r="I3443">
        <f>IF(TableRefills3[[#This Row],[gap_days]]="",0,IF(TableRefills3[[#This Row],[gap_days]]&gt;30,1,0))</f>
        <v>0</v>
      </c>
      <c r="J3443" s="9">
        <f>_xlfn.MAXIFS(TableRefills3[discountinuation_flag], TableRefills3[patient_id], A3443)</f>
        <v>0</v>
      </c>
      <c r="K3443" s="1">
        <f>_xlfn.MINIFS(C:C,A:A,TableRefills3[[#This Row],[patient_id]])</f>
        <v>45819</v>
      </c>
      <c r="L3443" s="1">
        <f>TableRefills3[[#This Row],[refill_date]]+TableRefills3[[#This Row],[quantity_days]]</f>
        <v>45954</v>
      </c>
    </row>
    <row r="3444" spans="1:12" x14ac:dyDescent="0.25">
      <c r="A3444" t="s">
        <v>767</v>
      </c>
      <c r="B3444" t="s">
        <v>5252</v>
      </c>
      <c r="C3444" s="1">
        <v>45951</v>
      </c>
      <c r="D3444" s="9">
        <f t="shared" si="106"/>
        <v>6</v>
      </c>
      <c r="E3444">
        <v>28</v>
      </c>
      <c r="F3444" s="1">
        <f t="shared" si="108"/>
        <v>45926</v>
      </c>
      <c r="G3444" s="1">
        <f>IF(TableRefills3[[#This Row],[prev_refill_days]]="","",TableRefills3[[#This Row],[prev_refill_days]]+TableRefills3[[#This Row],[quantity_days]])</f>
        <v>45954</v>
      </c>
      <c r="H3444" s="9">
        <f>IF(TableRefills3[[#This Row],[prev_refill_end]]="","",TableRefills3[[#This Row],[refill_date]]-TableRefills3[[#This Row],[prev_refill_end]])</f>
        <v>-3</v>
      </c>
      <c r="I3444">
        <f>IF(TableRefills3[[#This Row],[gap_days]]="",0,IF(TableRefills3[[#This Row],[gap_days]]&gt;30,1,0))</f>
        <v>0</v>
      </c>
      <c r="J3444" s="9">
        <f>_xlfn.MAXIFS(TableRefills3[discountinuation_flag], TableRefills3[patient_id], A3444)</f>
        <v>0</v>
      </c>
      <c r="K3444" s="1">
        <f>_xlfn.MINIFS(C:C,A:A,TableRefills3[[#This Row],[patient_id]])</f>
        <v>45819</v>
      </c>
      <c r="L3444" s="1">
        <f>TableRefills3[[#This Row],[refill_date]]+TableRefills3[[#This Row],[quantity_days]]</f>
        <v>45979</v>
      </c>
    </row>
    <row r="3445" spans="1:12" x14ac:dyDescent="0.25">
      <c r="A3445" t="s">
        <v>768</v>
      </c>
      <c r="B3445" t="s">
        <v>5259</v>
      </c>
      <c r="C3445" s="1">
        <v>45798</v>
      </c>
      <c r="D3445" s="9">
        <f t="shared" si="106"/>
        <v>1</v>
      </c>
      <c r="E3445">
        <v>21</v>
      </c>
      <c r="F3445" s="1" t="str">
        <f t="shared" si="108"/>
        <v/>
      </c>
      <c r="G3445" s="1" t="str">
        <f>IF(TableRefills3[[#This Row],[prev_refill_days]]="","",TableRefills3[[#This Row],[prev_refill_days]]+TableRefills3[[#This Row],[quantity_days]])</f>
        <v/>
      </c>
      <c r="H3445" s="9" t="str">
        <f>IF(TableRefills3[[#This Row],[prev_refill_end]]="","",TableRefills3[[#This Row],[refill_date]]-TableRefills3[[#This Row],[prev_refill_end]])</f>
        <v/>
      </c>
      <c r="I3445">
        <f>IF(TableRefills3[[#This Row],[gap_days]]="",0,IF(TableRefills3[[#This Row],[gap_days]]&gt;30,1,0))</f>
        <v>0</v>
      </c>
      <c r="J3445" s="9">
        <f>_xlfn.MAXIFS(TableRefills3[discountinuation_flag], TableRefills3[patient_id], A3445)</f>
        <v>0</v>
      </c>
      <c r="K3445" s="1">
        <f>_xlfn.MINIFS(C:C,A:A,TableRefills3[[#This Row],[patient_id]])</f>
        <v>45798</v>
      </c>
      <c r="L3445" s="1">
        <f>TableRefills3[[#This Row],[refill_date]]+TableRefills3[[#This Row],[quantity_days]]</f>
        <v>45819</v>
      </c>
    </row>
    <row r="3446" spans="1:12" x14ac:dyDescent="0.25">
      <c r="A3446" t="s">
        <v>768</v>
      </c>
      <c r="B3446" t="s">
        <v>5259</v>
      </c>
      <c r="C3446" s="1">
        <v>45818</v>
      </c>
      <c r="D3446" s="9">
        <f t="shared" si="106"/>
        <v>2</v>
      </c>
      <c r="E3446">
        <v>21</v>
      </c>
      <c r="F3446" s="1">
        <f t="shared" si="108"/>
        <v>45798</v>
      </c>
      <c r="G3446" s="1">
        <f>IF(TableRefills3[[#This Row],[prev_refill_days]]="","",TableRefills3[[#This Row],[prev_refill_days]]+TableRefills3[[#This Row],[quantity_days]])</f>
        <v>45819</v>
      </c>
      <c r="H3446" s="9">
        <f>IF(TableRefills3[[#This Row],[prev_refill_end]]="","",TableRefills3[[#This Row],[refill_date]]-TableRefills3[[#This Row],[prev_refill_end]])</f>
        <v>-1</v>
      </c>
      <c r="I3446">
        <f>IF(TableRefills3[[#This Row],[gap_days]]="",0,IF(TableRefills3[[#This Row],[gap_days]]&gt;30,1,0))</f>
        <v>0</v>
      </c>
      <c r="J3446" s="9">
        <f>_xlfn.MAXIFS(TableRefills3[discountinuation_flag], TableRefills3[patient_id], A3446)</f>
        <v>0</v>
      </c>
      <c r="K3446" s="1">
        <f>_xlfn.MINIFS(C:C,A:A,TableRefills3[[#This Row],[patient_id]])</f>
        <v>45798</v>
      </c>
      <c r="L3446" s="1">
        <f>TableRefills3[[#This Row],[refill_date]]+TableRefills3[[#This Row],[quantity_days]]</f>
        <v>45839</v>
      </c>
    </row>
    <row r="3447" spans="1:12" x14ac:dyDescent="0.25">
      <c r="A3447" t="s">
        <v>768</v>
      </c>
      <c r="B3447" t="s">
        <v>5259</v>
      </c>
      <c r="C3447" s="1">
        <v>45839</v>
      </c>
      <c r="D3447" s="9">
        <f t="shared" si="106"/>
        <v>3</v>
      </c>
      <c r="E3447">
        <v>21</v>
      </c>
      <c r="F3447" s="1">
        <f t="shared" si="108"/>
        <v>45818</v>
      </c>
      <c r="G3447" s="1">
        <f>IF(TableRefills3[[#This Row],[prev_refill_days]]="","",TableRefills3[[#This Row],[prev_refill_days]]+TableRefills3[[#This Row],[quantity_days]])</f>
        <v>45839</v>
      </c>
      <c r="H3447" s="9">
        <f>IF(TableRefills3[[#This Row],[prev_refill_end]]="","",TableRefills3[[#This Row],[refill_date]]-TableRefills3[[#This Row],[prev_refill_end]])</f>
        <v>0</v>
      </c>
      <c r="I3447">
        <f>IF(TableRefills3[[#This Row],[gap_days]]="",0,IF(TableRefills3[[#This Row],[gap_days]]&gt;30,1,0))</f>
        <v>0</v>
      </c>
      <c r="J3447" s="9">
        <f>_xlfn.MAXIFS(TableRefills3[discountinuation_flag], TableRefills3[patient_id], A3447)</f>
        <v>0</v>
      </c>
      <c r="K3447" s="1">
        <f>_xlfn.MINIFS(C:C,A:A,TableRefills3[[#This Row],[patient_id]])</f>
        <v>45798</v>
      </c>
      <c r="L3447" s="1">
        <f>TableRefills3[[#This Row],[refill_date]]+TableRefills3[[#This Row],[quantity_days]]</f>
        <v>45860</v>
      </c>
    </row>
    <row r="3448" spans="1:12" x14ac:dyDescent="0.25">
      <c r="A3448" t="s">
        <v>768</v>
      </c>
      <c r="B3448" t="s">
        <v>5259</v>
      </c>
      <c r="C3448" s="1">
        <v>45859</v>
      </c>
      <c r="D3448" s="9">
        <f t="shared" si="106"/>
        <v>4</v>
      </c>
      <c r="E3448">
        <v>21</v>
      </c>
      <c r="F3448" s="1">
        <f t="shared" si="108"/>
        <v>45839</v>
      </c>
      <c r="G3448" s="1">
        <f>IF(TableRefills3[[#This Row],[prev_refill_days]]="","",TableRefills3[[#This Row],[prev_refill_days]]+TableRefills3[[#This Row],[quantity_days]])</f>
        <v>45860</v>
      </c>
      <c r="H3448" s="9">
        <f>IF(TableRefills3[[#This Row],[prev_refill_end]]="","",TableRefills3[[#This Row],[refill_date]]-TableRefills3[[#This Row],[prev_refill_end]])</f>
        <v>-1</v>
      </c>
      <c r="I3448">
        <f>IF(TableRefills3[[#This Row],[gap_days]]="",0,IF(TableRefills3[[#This Row],[gap_days]]&gt;30,1,0))</f>
        <v>0</v>
      </c>
      <c r="J3448" s="9">
        <f>_xlfn.MAXIFS(TableRefills3[discountinuation_flag], TableRefills3[patient_id], A3448)</f>
        <v>0</v>
      </c>
      <c r="K3448" s="1">
        <f>_xlfn.MINIFS(C:C,A:A,TableRefills3[[#This Row],[patient_id]])</f>
        <v>45798</v>
      </c>
      <c r="L3448" s="1">
        <f>TableRefills3[[#This Row],[refill_date]]+TableRefills3[[#This Row],[quantity_days]]</f>
        <v>45880</v>
      </c>
    </row>
    <row r="3449" spans="1:12" x14ac:dyDescent="0.25">
      <c r="A3449" t="s">
        <v>768</v>
      </c>
      <c r="B3449" t="s">
        <v>5259</v>
      </c>
      <c r="C3449" s="1">
        <v>45882</v>
      </c>
      <c r="D3449" s="9">
        <f t="shared" si="106"/>
        <v>5</v>
      </c>
      <c r="E3449">
        <v>21</v>
      </c>
      <c r="F3449" s="1">
        <f t="shared" si="108"/>
        <v>45859</v>
      </c>
      <c r="G3449" s="1">
        <f>IF(TableRefills3[[#This Row],[prev_refill_days]]="","",TableRefills3[[#This Row],[prev_refill_days]]+TableRefills3[[#This Row],[quantity_days]])</f>
        <v>45880</v>
      </c>
      <c r="H3449" s="9">
        <f>IF(TableRefills3[[#This Row],[prev_refill_end]]="","",TableRefills3[[#This Row],[refill_date]]-TableRefills3[[#This Row],[prev_refill_end]])</f>
        <v>2</v>
      </c>
      <c r="I3449">
        <f>IF(TableRefills3[[#This Row],[gap_days]]="",0,IF(TableRefills3[[#This Row],[gap_days]]&gt;30,1,0))</f>
        <v>0</v>
      </c>
      <c r="J3449" s="9">
        <f>_xlfn.MAXIFS(TableRefills3[discountinuation_flag], TableRefills3[patient_id], A3449)</f>
        <v>0</v>
      </c>
      <c r="K3449" s="1">
        <f>_xlfn.MINIFS(C:C,A:A,TableRefills3[[#This Row],[patient_id]])</f>
        <v>45798</v>
      </c>
      <c r="L3449" s="1">
        <f>TableRefills3[[#This Row],[refill_date]]+TableRefills3[[#This Row],[quantity_days]]</f>
        <v>45903</v>
      </c>
    </row>
    <row r="3450" spans="1:12" x14ac:dyDescent="0.25">
      <c r="A3450" t="s">
        <v>768</v>
      </c>
      <c r="B3450" t="s">
        <v>5259</v>
      </c>
      <c r="C3450" s="1">
        <v>45905</v>
      </c>
      <c r="D3450" s="9">
        <f t="shared" si="106"/>
        <v>6</v>
      </c>
      <c r="E3450">
        <v>21</v>
      </c>
      <c r="F3450" s="1">
        <f t="shared" si="108"/>
        <v>45882</v>
      </c>
      <c r="G3450" s="1">
        <f>IF(TableRefills3[[#This Row],[prev_refill_days]]="","",TableRefills3[[#This Row],[prev_refill_days]]+TableRefills3[[#This Row],[quantity_days]])</f>
        <v>45903</v>
      </c>
      <c r="H3450" s="9">
        <f>IF(TableRefills3[[#This Row],[prev_refill_end]]="","",TableRefills3[[#This Row],[refill_date]]-TableRefills3[[#This Row],[prev_refill_end]])</f>
        <v>2</v>
      </c>
      <c r="I3450">
        <f>IF(TableRefills3[[#This Row],[gap_days]]="",0,IF(TableRefills3[[#This Row],[gap_days]]&gt;30,1,0))</f>
        <v>0</v>
      </c>
      <c r="J3450" s="9">
        <f>_xlfn.MAXIFS(TableRefills3[discountinuation_flag], TableRefills3[patient_id], A3450)</f>
        <v>0</v>
      </c>
      <c r="K3450" s="1">
        <f>_xlfn.MINIFS(C:C,A:A,TableRefills3[[#This Row],[patient_id]])</f>
        <v>45798</v>
      </c>
      <c r="L3450" s="1">
        <f>TableRefills3[[#This Row],[refill_date]]+TableRefills3[[#This Row],[quantity_days]]</f>
        <v>45926</v>
      </c>
    </row>
    <row r="3451" spans="1:12" x14ac:dyDescent="0.25">
      <c r="A3451" t="s">
        <v>769</v>
      </c>
      <c r="B3451" t="s">
        <v>5266</v>
      </c>
      <c r="C3451" s="1">
        <v>45689</v>
      </c>
      <c r="D3451" s="9">
        <f t="shared" si="106"/>
        <v>1</v>
      </c>
      <c r="E3451">
        <v>30</v>
      </c>
      <c r="F3451" s="1" t="str">
        <f t="shared" si="108"/>
        <v/>
      </c>
      <c r="G3451" s="1" t="str">
        <f>IF(TableRefills3[[#This Row],[prev_refill_days]]="","",TableRefills3[[#This Row],[prev_refill_days]]+TableRefills3[[#This Row],[quantity_days]])</f>
        <v/>
      </c>
      <c r="H3451" s="9" t="str">
        <f>IF(TableRefills3[[#This Row],[prev_refill_end]]="","",TableRefills3[[#This Row],[refill_date]]-TableRefills3[[#This Row],[prev_refill_end]])</f>
        <v/>
      </c>
      <c r="I3451">
        <f>IF(TableRefills3[[#This Row],[gap_days]]="",0,IF(TableRefills3[[#This Row],[gap_days]]&gt;30,1,0))</f>
        <v>0</v>
      </c>
      <c r="J3451" s="9">
        <f>_xlfn.MAXIFS(TableRefills3[discountinuation_flag], TableRefills3[patient_id], A3451)</f>
        <v>0</v>
      </c>
      <c r="K3451" s="1">
        <f>_xlfn.MINIFS(C:C,A:A,TableRefills3[[#This Row],[patient_id]])</f>
        <v>45689</v>
      </c>
      <c r="L3451" s="1">
        <f>TableRefills3[[#This Row],[refill_date]]+TableRefills3[[#This Row],[quantity_days]]</f>
        <v>45719</v>
      </c>
    </row>
    <row r="3452" spans="1:12" x14ac:dyDescent="0.25">
      <c r="A3452" t="s">
        <v>769</v>
      </c>
      <c r="B3452" t="s">
        <v>5266</v>
      </c>
      <c r="C3452" s="1">
        <v>45722</v>
      </c>
      <c r="D3452" s="9">
        <f t="shared" si="106"/>
        <v>2</v>
      </c>
      <c r="E3452">
        <v>30</v>
      </c>
      <c r="F3452" s="1">
        <f t="shared" si="108"/>
        <v>45689</v>
      </c>
      <c r="G3452" s="1">
        <f>IF(TableRefills3[[#This Row],[prev_refill_days]]="","",TableRefills3[[#This Row],[prev_refill_days]]+TableRefills3[[#This Row],[quantity_days]])</f>
        <v>45719</v>
      </c>
      <c r="H3452" s="9">
        <f>IF(TableRefills3[[#This Row],[prev_refill_end]]="","",TableRefills3[[#This Row],[refill_date]]-TableRefills3[[#This Row],[prev_refill_end]])</f>
        <v>3</v>
      </c>
      <c r="I3452">
        <f>IF(TableRefills3[[#This Row],[gap_days]]="",0,IF(TableRefills3[[#This Row],[gap_days]]&gt;30,1,0))</f>
        <v>0</v>
      </c>
      <c r="J3452" s="9">
        <f>_xlfn.MAXIFS(TableRefills3[discountinuation_flag], TableRefills3[patient_id], A3452)</f>
        <v>0</v>
      </c>
      <c r="K3452" s="1">
        <f>_xlfn.MINIFS(C:C,A:A,TableRefills3[[#This Row],[patient_id]])</f>
        <v>45689</v>
      </c>
      <c r="L3452" s="1">
        <f>TableRefills3[[#This Row],[refill_date]]+TableRefills3[[#This Row],[quantity_days]]</f>
        <v>45752</v>
      </c>
    </row>
    <row r="3453" spans="1:12" x14ac:dyDescent="0.25">
      <c r="A3453" t="s">
        <v>769</v>
      </c>
      <c r="B3453" t="s">
        <v>5266</v>
      </c>
      <c r="C3453" s="1">
        <v>45752</v>
      </c>
      <c r="D3453" s="9">
        <f t="shared" si="106"/>
        <v>3</v>
      </c>
      <c r="E3453">
        <v>30</v>
      </c>
      <c r="F3453" s="1">
        <f t="shared" si="108"/>
        <v>45722</v>
      </c>
      <c r="G3453" s="1">
        <f>IF(TableRefills3[[#This Row],[prev_refill_days]]="","",TableRefills3[[#This Row],[prev_refill_days]]+TableRefills3[[#This Row],[quantity_days]])</f>
        <v>45752</v>
      </c>
      <c r="H3453" s="9">
        <f>IF(TableRefills3[[#This Row],[prev_refill_end]]="","",TableRefills3[[#This Row],[refill_date]]-TableRefills3[[#This Row],[prev_refill_end]])</f>
        <v>0</v>
      </c>
      <c r="I3453">
        <f>IF(TableRefills3[[#This Row],[gap_days]]="",0,IF(TableRefills3[[#This Row],[gap_days]]&gt;30,1,0))</f>
        <v>0</v>
      </c>
      <c r="J3453" s="9">
        <f>_xlfn.MAXIFS(TableRefills3[discountinuation_flag], TableRefills3[patient_id], A3453)</f>
        <v>0</v>
      </c>
      <c r="K3453" s="1">
        <f>_xlfn.MINIFS(C:C,A:A,TableRefills3[[#This Row],[patient_id]])</f>
        <v>45689</v>
      </c>
      <c r="L3453" s="1">
        <f>TableRefills3[[#This Row],[refill_date]]+TableRefills3[[#This Row],[quantity_days]]</f>
        <v>45782</v>
      </c>
    </row>
    <row r="3454" spans="1:12" x14ac:dyDescent="0.25">
      <c r="A3454" t="s">
        <v>769</v>
      </c>
      <c r="B3454" t="s">
        <v>5266</v>
      </c>
      <c r="C3454" s="1">
        <v>45781</v>
      </c>
      <c r="D3454" s="9">
        <f t="shared" si="106"/>
        <v>4</v>
      </c>
      <c r="E3454">
        <v>30</v>
      </c>
      <c r="F3454" s="1">
        <f t="shared" si="108"/>
        <v>45752</v>
      </c>
      <c r="G3454" s="1">
        <f>IF(TableRefills3[[#This Row],[prev_refill_days]]="","",TableRefills3[[#This Row],[prev_refill_days]]+TableRefills3[[#This Row],[quantity_days]])</f>
        <v>45782</v>
      </c>
      <c r="H3454" s="9">
        <f>IF(TableRefills3[[#This Row],[prev_refill_end]]="","",TableRefills3[[#This Row],[refill_date]]-TableRefills3[[#This Row],[prev_refill_end]])</f>
        <v>-1</v>
      </c>
      <c r="I3454">
        <f>IF(TableRefills3[[#This Row],[gap_days]]="",0,IF(TableRefills3[[#This Row],[gap_days]]&gt;30,1,0))</f>
        <v>0</v>
      </c>
      <c r="J3454" s="9">
        <f>_xlfn.MAXIFS(TableRefills3[discountinuation_flag], TableRefills3[patient_id], A3454)</f>
        <v>0</v>
      </c>
      <c r="K3454" s="1">
        <f>_xlfn.MINIFS(C:C,A:A,TableRefills3[[#This Row],[patient_id]])</f>
        <v>45689</v>
      </c>
      <c r="L3454" s="1">
        <f>TableRefills3[[#This Row],[refill_date]]+TableRefills3[[#This Row],[quantity_days]]</f>
        <v>45811</v>
      </c>
    </row>
    <row r="3455" spans="1:12" x14ac:dyDescent="0.25">
      <c r="A3455" t="s">
        <v>769</v>
      </c>
      <c r="B3455" t="s">
        <v>5266</v>
      </c>
      <c r="C3455" s="1">
        <v>45809</v>
      </c>
      <c r="D3455" s="9">
        <f t="shared" si="106"/>
        <v>5</v>
      </c>
      <c r="E3455">
        <v>30</v>
      </c>
      <c r="F3455" s="1">
        <f t="shared" si="108"/>
        <v>45781</v>
      </c>
      <c r="G3455" s="1">
        <f>IF(TableRefills3[[#This Row],[prev_refill_days]]="","",TableRefills3[[#This Row],[prev_refill_days]]+TableRefills3[[#This Row],[quantity_days]])</f>
        <v>45811</v>
      </c>
      <c r="H3455" s="9">
        <f>IF(TableRefills3[[#This Row],[prev_refill_end]]="","",TableRefills3[[#This Row],[refill_date]]-TableRefills3[[#This Row],[prev_refill_end]])</f>
        <v>-2</v>
      </c>
      <c r="I3455">
        <f>IF(TableRefills3[[#This Row],[gap_days]]="",0,IF(TableRefills3[[#This Row],[gap_days]]&gt;30,1,0))</f>
        <v>0</v>
      </c>
      <c r="J3455" s="9">
        <f>_xlfn.MAXIFS(TableRefills3[discountinuation_flag], TableRefills3[patient_id], A3455)</f>
        <v>0</v>
      </c>
      <c r="K3455" s="1">
        <f>_xlfn.MINIFS(C:C,A:A,TableRefills3[[#This Row],[patient_id]])</f>
        <v>45689</v>
      </c>
      <c r="L3455" s="1">
        <f>TableRefills3[[#This Row],[refill_date]]+TableRefills3[[#This Row],[quantity_days]]</f>
        <v>45839</v>
      </c>
    </row>
    <row r="3456" spans="1:12" x14ac:dyDescent="0.25">
      <c r="A3456" t="s">
        <v>769</v>
      </c>
      <c r="B3456" t="s">
        <v>5266</v>
      </c>
      <c r="C3456" s="1">
        <v>45839</v>
      </c>
      <c r="D3456" s="9">
        <f t="shared" si="106"/>
        <v>6</v>
      </c>
      <c r="E3456">
        <v>30</v>
      </c>
      <c r="F3456" s="1">
        <f t="shared" si="108"/>
        <v>45809</v>
      </c>
      <c r="G3456" s="1">
        <f>IF(TableRefills3[[#This Row],[prev_refill_days]]="","",TableRefills3[[#This Row],[prev_refill_days]]+TableRefills3[[#This Row],[quantity_days]])</f>
        <v>45839</v>
      </c>
      <c r="H3456" s="9">
        <f>IF(TableRefills3[[#This Row],[prev_refill_end]]="","",TableRefills3[[#This Row],[refill_date]]-TableRefills3[[#This Row],[prev_refill_end]])</f>
        <v>0</v>
      </c>
      <c r="I3456">
        <f>IF(TableRefills3[[#This Row],[gap_days]]="",0,IF(TableRefills3[[#This Row],[gap_days]]&gt;30,1,0))</f>
        <v>0</v>
      </c>
      <c r="J3456" s="9">
        <f>_xlfn.MAXIFS(TableRefills3[discountinuation_flag], TableRefills3[patient_id], A3456)</f>
        <v>0</v>
      </c>
      <c r="K3456" s="1">
        <f>_xlfn.MINIFS(C:C,A:A,TableRefills3[[#This Row],[patient_id]])</f>
        <v>45689</v>
      </c>
      <c r="L3456" s="1">
        <f>TableRefills3[[#This Row],[refill_date]]+TableRefills3[[#This Row],[quantity_days]]</f>
        <v>45869</v>
      </c>
    </row>
    <row r="3457" spans="1:12" x14ac:dyDescent="0.25">
      <c r="A3457" t="s">
        <v>770</v>
      </c>
      <c r="B3457" t="s">
        <v>5273</v>
      </c>
      <c r="C3457" s="1">
        <v>45781</v>
      </c>
      <c r="D3457" s="9">
        <f t="shared" si="106"/>
        <v>1</v>
      </c>
      <c r="E3457">
        <v>30</v>
      </c>
      <c r="F3457" s="1" t="str">
        <f t="shared" si="108"/>
        <v/>
      </c>
      <c r="G3457" s="1" t="str">
        <f>IF(TableRefills3[[#This Row],[prev_refill_days]]="","",TableRefills3[[#This Row],[prev_refill_days]]+TableRefills3[[#This Row],[quantity_days]])</f>
        <v/>
      </c>
      <c r="H3457" s="9" t="str">
        <f>IF(TableRefills3[[#This Row],[prev_refill_end]]="","",TableRefills3[[#This Row],[refill_date]]-TableRefills3[[#This Row],[prev_refill_end]])</f>
        <v/>
      </c>
      <c r="I3457">
        <f>IF(TableRefills3[[#This Row],[gap_days]]="",0,IF(TableRefills3[[#This Row],[gap_days]]&gt;30,1,0))</f>
        <v>0</v>
      </c>
      <c r="J3457" s="9">
        <f>_xlfn.MAXIFS(TableRefills3[discountinuation_flag], TableRefills3[patient_id], A3457)</f>
        <v>0</v>
      </c>
      <c r="K3457" s="1">
        <f>_xlfn.MINIFS(C:C,A:A,TableRefills3[[#This Row],[patient_id]])</f>
        <v>45781</v>
      </c>
      <c r="L3457" s="1">
        <f>TableRefills3[[#This Row],[refill_date]]+TableRefills3[[#This Row],[quantity_days]]</f>
        <v>45811</v>
      </c>
    </row>
    <row r="3458" spans="1:12" x14ac:dyDescent="0.25">
      <c r="A3458" t="s">
        <v>770</v>
      </c>
      <c r="B3458" t="s">
        <v>5273</v>
      </c>
      <c r="C3458" s="1">
        <v>45813</v>
      </c>
      <c r="D3458" s="9">
        <f t="shared" ref="D3458:D3521" si="109">IF(A3458=A3457, D3457+1, 1)</f>
        <v>2</v>
      </c>
      <c r="E3458">
        <v>30</v>
      </c>
      <c r="F3458" s="1">
        <f t="shared" si="108"/>
        <v>45781</v>
      </c>
      <c r="G3458" s="1">
        <f>IF(TableRefills3[[#This Row],[prev_refill_days]]="","",TableRefills3[[#This Row],[prev_refill_days]]+TableRefills3[[#This Row],[quantity_days]])</f>
        <v>45811</v>
      </c>
      <c r="H3458" s="9">
        <f>IF(TableRefills3[[#This Row],[prev_refill_end]]="","",TableRefills3[[#This Row],[refill_date]]-TableRefills3[[#This Row],[prev_refill_end]])</f>
        <v>2</v>
      </c>
      <c r="I3458">
        <f>IF(TableRefills3[[#This Row],[gap_days]]="",0,IF(TableRefills3[[#This Row],[gap_days]]&gt;30,1,0))</f>
        <v>0</v>
      </c>
      <c r="J3458" s="9">
        <f>_xlfn.MAXIFS(TableRefills3[discountinuation_flag], TableRefills3[patient_id], A3458)</f>
        <v>0</v>
      </c>
      <c r="K3458" s="1">
        <f>_xlfn.MINIFS(C:C,A:A,TableRefills3[[#This Row],[patient_id]])</f>
        <v>45781</v>
      </c>
      <c r="L3458" s="1">
        <f>TableRefills3[[#This Row],[refill_date]]+TableRefills3[[#This Row],[quantity_days]]</f>
        <v>45843</v>
      </c>
    </row>
    <row r="3459" spans="1:12" x14ac:dyDescent="0.25">
      <c r="A3459" t="s">
        <v>770</v>
      </c>
      <c r="B3459" t="s">
        <v>5273</v>
      </c>
      <c r="C3459" s="1">
        <v>45845</v>
      </c>
      <c r="D3459" s="9">
        <f t="shared" si="109"/>
        <v>3</v>
      </c>
      <c r="E3459">
        <v>30</v>
      </c>
      <c r="F3459" s="1">
        <f t="shared" si="108"/>
        <v>45813</v>
      </c>
      <c r="G3459" s="1">
        <f>IF(TableRefills3[[#This Row],[prev_refill_days]]="","",TableRefills3[[#This Row],[prev_refill_days]]+TableRefills3[[#This Row],[quantity_days]])</f>
        <v>45843</v>
      </c>
      <c r="H3459" s="9">
        <f>IF(TableRefills3[[#This Row],[prev_refill_end]]="","",TableRefills3[[#This Row],[refill_date]]-TableRefills3[[#This Row],[prev_refill_end]])</f>
        <v>2</v>
      </c>
      <c r="I3459">
        <f>IF(TableRefills3[[#This Row],[gap_days]]="",0,IF(TableRefills3[[#This Row],[gap_days]]&gt;30,1,0))</f>
        <v>0</v>
      </c>
      <c r="J3459" s="9">
        <f>_xlfn.MAXIFS(TableRefills3[discountinuation_flag], TableRefills3[patient_id], A3459)</f>
        <v>0</v>
      </c>
      <c r="K3459" s="1">
        <f>_xlfn.MINIFS(C:C,A:A,TableRefills3[[#This Row],[patient_id]])</f>
        <v>45781</v>
      </c>
      <c r="L3459" s="1">
        <f>TableRefills3[[#This Row],[refill_date]]+TableRefills3[[#This Row],[quantity_days]]</f>
        <v>45875</v>
      </c>
    </row>
    <row r="3460" spans="1:12" x14ac:dyDescent="0.25">
      <c r="A3460" t="s">
        <v>770</v>
      </c>
      <c r="B3460" t="s">
        <v>5273</v>
      </c>
      <c r="C3460" s="1">
        <v>45875</v>
      </c>
      <c r="D3460" s="9">
        <f t="shared" si="109"/>
        <v>4</v>
      </c>
      <c r="E3460">
        <v>30</v>
      </c>
      <c r="F3460" s="1">
        <f t="shared" si="108"/>
        <v>45845</v>
      </c>
      <c r="G3460" s="1">
        <f>IF(TableRefills3[[#This Row],[prev_refill_days]]="","",TableRefills3[[#This Row],[prev_refill_days]]+TableRefills3[[#This Row],[quantity_days]])</f>
        <v>45875</v>
      </c>
      <c r="H3460" s="9">
        <f>IF(TableRefills3[[#This Row],[prev_refill_end]]="","",TableRefills3[[#This Row],[refill_date]]-TableRefills3[[#This Row],[prev_refill_end]])</f>
        <v>0</v>
      </c>
      <c r="I3460">
        <f>IF(TableRefills3[[#This Row],[gap_days]]="",0,IF(TableRefills3[[#This Row],[gap_days]]&gt;30,1,0))</f>
        <v>0</v>
      </c>
      <c r="J3460" s="9">
        <f>_xlfn.MAXIFS(TableRefills3[discountinuation_flag], TableRefills3[patient_id], A3460)</f>
        <v>0</v>
      </c>
      <c r="K3460" s="1">
        <f>_xlfn.MINIFS(C:C,A:A,TableRefills3[[#This Row],[patient_id]])</f>
        <v>45781</v>
      </c>
      <c r="L3460" s="1">
        <f>TableRefills3[[#This Row],[refill_date]]+TableRefills3[[#This Row],[quantity_days]]</f>
        <v>45905</v>
      </c>
    </row>
    <row r="3461" spans="1:12" x14ac:dyDescent="0.25">
      <c r="A3461" t="s">
        <v>770</v>
      </c>
      <c r="B3461" t="s">
        <v>5273</v>
      </c>
      <c r="C3461" s="1">
        <v>45905</v>
      </c>
      <c r="D3461" s="9">
        <f t="shared" si="109"/>
        <v>5</v>
      </c>
      <c r="E3461">
        <v>30</v>
      </c>
      <c r="F3461" s="1">
        <f t="shared" si="108"/>
        <v>45875</v>
      </c>
      <c r="G3461" s="1">
        <f>IF(TableRefills3[[#This Row],[prev_refill_days]]="","",TableRefills3[[#This Row],[prev_refill_days]]+TableRefills3[[#This Row],[quantity_days]])</f>
        <v>45905</v>
      </c>
      <c r="H3461" s="9">
        <f>IF(TableRefills3[[#This Row],[prev_refill_end]]="","",TableRefills3[[#This Row],[refill_date]]-TableRefills3[[#This Row],[prev_refill_end]])</f>
        <v>0</v>
      </c>
      <c r="I3461">
        <f>IF(TableRefills3[[#This Row],[gap_days]]="",0,IF(TableRefills3[[#This Row],[gap_days]]&gt;30,1,0))</f>
        <v>0</v>
      </c>
      <c r="J3461" s="9">
        <f>_xlfn.MAXIFS(TableRefills3[discountinuation_flag], TableRefills3[patient_id], A3461)</f>
        <v>0</v>
      </c>
      <c r="K3461" s="1">
        <f>_xlfn.MINIFS(C:C,A:A,TableRefills3[[#This Row],[patient_id]])</f>
        <v>45781</v>
      </c>
      <c r="L3461" s="1">
        <f>TableRefills3[[#This Row],[refill_date]]+TableRefills3[[#This Row],[quantity_days]]</f>
        <v>45935</v>
      </c>
    </row>
    <row r="3462" spans="1:12" x14ac:dyDescent="0.25">
      <c r="A3462" t="s">
        <v>771</v>
      </c>
      <c r="B3462" t="s">
        <v>5279</v>
      </c>
      <c r="C3462" s="1">
        <v>45708</v>
      </c>
      <c r="D3462" s="9">
        <f t="shared" si="109"/>
        <v>1</v>
      </c>
      <c r="E3462">
        <v>30</v>
      </c>
      <c r="F3462" s="1" t="str">
        <f t="shared" si="108"/>
        <v/>
      </c>
      <c r="G3462" s="1" t="str">
        <f>IF(TableRefills3[[#This Row],[prev_refill_days]]="","",TableRefills3[[#This Row],[prev_refill_days]]+TableRefills3[[#This Row],[quantity_days]])</f>
        <v/>
      </c>
      <c r="H3462" s="9" t="str">
        <f>IF(TableRefills3[[#This Row],[prev_refill_end]]="","",TableRefills3[[#This Row],[refill_date]]-TableRefills3[[#This Row],[prev_refill_end]])</f>
        <v/>
      </c>
      <c r="I3462">
        <f>IF(TableRefills3[[#This Row],[gap_days]]="",0,IF(TableRefills3[[#This Row],[gap_days]]&gt;30,1,0))</f>
        <v>0</v>
      </c>
      <c r="J3462" s="9">
        <f>_xlfn.MAXIFS(TableRefills3[discountinuation_flag], TableRefills3[patient_id], A3462)</f>
        <v>0</v>
      </c>
      <c r="K3462" s="1">
        <f>_xlfn.MINIFS(C:C,A:A,TableRefills3[[#This Row],[patient_id]])</f>
        <v>45708</v>
      </c>
      <c r="L3462" s="1">
        <f>TableRefills3[[#This Row],[refill_date]]+TableRefills3[[#This Row],[quantity_days]]</f>
        <v>45738</v>
      </c>
    </row>
    <row r="3463" spans="1:12" x14ac:dyDescent="0.25">
      <c r="A3463" t="s">
        <v>771</v>
      </c>
      <c r="B3463" t="s">
        <v>5279</v>
      </c>
      <c r="C3463" s="1">
        <v>45736</v>
      </c>
      <c r="D3463" s="9">
        <f t="shared" si="109"/>
        <v>2</v>
      </c>
      <c r="E3463">
        <v>30</v>
      </c>
      <c r="F3463" s="1">
        <f t="shared" si="108"/>
        <v>45708</v>
      </c>
      <c r="G3463" s="1">
        <f>IF(TableRefills3[[#This Row],[prev_refill_days]]="","",TableRefills3[[#This Row],[prev_refill_days]]+TableRefills3[[#This Row],[quantity_days]])</f>
        <v>45738</v>
      </c>
      <c r="H3463" s="9">
        <f>IF(TableRefills3[[#This Row],[prev_refill_end]]="","",TableRefills3[[#This Row],[refill_date]]-TableRefills3[[#This Row],[prev_refill_end]])</f>
        <v>-2</v>
      </c>
      <c r="I3463">
        <f>IF(TableRefills3[[#This Row],[gap_days]]="",0,IF(TableRefills3[[#This Row],[gap_days]]&gt;30,1,0))</f>
        <v>0</v>
      </c>
      <c r="J3463" s="9">
        <f>_xlfn.MAXIFS(TableRefills3[discountinuation_flag], TableRefills3[patient_id], A3463)</f>
        <v>0</v>
      </c>
      <c r="K3463" s="1">
        <f>_xlfn.MINIFS(C:C,A:A,TableRefills3[[#This Row],[patient_id]])</f>
        <v>45708</v>
      </c>
      <c r="L3463" s="1">
        <f>TableRefills3[[#This Row],[refill_date]]+TableRefills3[[#This Row],[quantity_days]]</f>
        <v>45766</v>
      </c>
    </row>
    <row r="3464" spans="1:12" x14ac:dyDescent="0.25">
      <c r="A3464" t="s">
        <v>771</v>
      </c>
      <c r="B3464" t="s">
        <v>5279</v>
      </c>
      <c r="C3464" s="1">
        <v>45763</v>
      </c>
      <c r="D3464" s="9">
        <f t="shared" si="109"/>
        <v>3</v>
      </c>
      <c r="E3464">
        <v>30</v>
      </c>
      <c r="F3464" s="1">
        <f t="shared" si="108"/>
        <v>45736</v>
      </c>
      <c r="G3464" s="1">
        <f>IF(TableRefills3[[#This Row],[prev_refill_days]]="","",TableRefills3[[#This Row],[prev_refill_days]]+TableRefills3[[#This Row],[quantity_days]])</f>
        <v>45766</v>
      </c>
      <c r="H3464" s="9">
        <f>IF(TableRefills3[[#This Row],[prev_refill_end]]="","",TableRefills3[[#This Row],[refill_date]]-TableRefills3[[#This Row],[prev_refill_end]])</f>
        <v>-3</v>
      </c>
      <c r="I3464">
        <f>IF(TableRefills3[[#This Row],[gap_days]]="",0,IF(TableRefills3[[#This Row],[gap_days]]&gt;30,1,0))</f>
        <v>0</v>
      </c>
      <c r="J3464" s="9">
        <f>_xlfn.MAXIFS(TableRefills3[discountinuation_flag], TableRefills3[patient_id], A3464)</f>
        <v>0</v>
      </c>
      <c r="K3464" s="1">
        <f>_xlfn.MINIFS(C:C,A:A,TableRefills3[[#This Row],[patient_id]])</f>
        <v>45708</v>
      </c>
      <c r="L3464" s="1">
        <f>TableRefills3[[#This Row],[refill_date]]+TableRefills3[[#This Row],[quantity_days]]</f>
        <v>45793</v>
      </c>
    </row>
    <row r="3465" spans="1:12" x14ac:dyDescent="0.25">
      <c r="A3465" t="s">
        <v>772</v>
      </c>
      <c r="B3465" t="s">
        <v>5283</v>
      </c>
      <c r="C3465" s="1">
        <v>45671</v>
      </c>
      <c r="D3465" s="9">
        <f t="shared" si="109"/>
        <v>1</v>
      </c>
      <c r="E3465">
        <v>28</v>
      </c>
      <c r="F3465" s="1" t="str">
        <f t="shared" si="108"/>
        <v/>
      </c>
      <c r="G3465" s="1" t="str">
        <f>IF(TableRefills3[[#This Row],[prev_refill_days]]="","",TableRefills3[[#This Row],[prev_refill_days]]+TableRefills3[[#This Row],[quantity_days]])</f>
        <v/>
      </c>
      <c r="H3465" s="9" t="str">
        <f>IF(TableRefills3[[#This Row],[prev_refill_end]]="","",TableRefills3[[#This Row],[refill_date]]-TableRefills3[[#This Row],[prev_refill_end]])</f>
        <v/>
      </c>
      <c r="I3465">
        <f>IF(TableRefills3[[#This Row],[gap_days]]="",0,IF(TableRefills3[[#This Row],[gap_days]]&gt;30,1,0))</f>
        <v>0</v>
      </c>
      <c r="J3465" s="9">
        <f>_xlfn.MAXIFS(TableRefills3[discountinuation_flag], TableRefills3[patient_id], A3465)</f>
        <v>0</v>
      </c>
      <c r="K3465" s="1">
        <f>_xlfn.MINIFS(C:C,A:A,TableRefills3[[#This Row],[patient_id]])</f>
        <v>45671</v>
      </c>
      <c r="L3465" s="1">
        <f>TableRefills3[[#This Row],[refill_date]]+TableRefills3[[#This Row],[quantity_days]]</f>
        <v>45699</v>
      </c>
    </row>
    <row r="3466" spans="1:12" x14ac:dyDescent="0.25">
      <c r="A3466" t="s">
        <v>772</v>
      </c>
      <c r="B3466" t="s">
        <v>5283</v>
      </c>
      <c r="C3466" s="1">
        <v>45700</v>
      </c>
      <c r="D3466" s="9">
        <f t="shared" si="109"/>
        <v>2</v>
      </c>
      <c r="E3466">
        <v>28</v>
      </c>
      <c r="F3466" s="1">
        <f t="shared" si="108"/>
        <v>45671</v>
      </c>
      <c r="G3466" s="1">
        <f>IF(TableRefills3[[#This Row],[prev_refill_days]]="","",TableRefills3[[#This Row],[prev_refill_days]]+TableRefills3[[#This Row],[quantity_days]])</f>
        <v>45699</v>
      </c>
      <c r="H3466" s="9">
        <f>IF(TableRefills3[[#This Row],[prev_refill_end]]="","",TableRefills3[[#This Row],[refill_date]]-TableRefills3[[#This Row],[prev_refill_end]])</f>
        <v>1</v>
      </c>
      <c r="I3466">
        <f>IF(TableRefills3[[#This Row],[gap_days]]="",0,IF(TableRefills3[[#This Row],[gap_days]]&gt;30,1,0))</f>
        <v>0</v>
      </c>
      <c r="J3466" s="9">
        <f>_xlfn.MAXIFS(TableRefills3[discountinuation_flag], TableRefills3[patient_id], A3466)</f>
        <v>0</v>
      </c>
      <c r="K3466" s="1">
        <f>_xlfn.MINIFS(C:C,A:A,TableRefills3[[#This Row],[patient_id]])</f>
        <v>45671</v>
      </c>
      <c r="L3466" s="1">
        <f>TableRefills3[[#This Row],[refill_date]]+TableRefills3[[#This Row],[quantity_days]]</f>
        <v>45728</v>
      </c>
    </row>
    <row r="3467" spans="1:12" x14ac:dyDescent="0.25">
      <c r="A3467" t="s">
        <v>772</v>
      </c>
      <c r="B3467" t="s">
        <v>5283</v>
      </c>
      <c r="C3467" s="1">
        <v>45730</v>
      </c>
      <c r="D3467" s="9">
        <f t="shared" si="109"/>
        <v>3</v>
      </c>
      <c r="E3467">
        <v>28</v>
      </c>
      <c r="F3467" s="1">
        <f t="shared" si="108"/>
        <v>45700</v>
      </c>
      <c r="G3467" s="1">
        <f>IF(TableRefills3[[#This Row],[prev_refill_days]]="","",TableRefills3[[#This Row],[prev_refill_days]]+TableRefills3[[#This Row],[quantity_days]])</f>
        <v>45728</v>
      </c>
      <c r="H3467" s="9">
        <f>IF(TableRefills3[[#This Row],[prev_refill_end]]="","",TableRefills3[[#This Row],[refill_date]]-TableRefills3[[#This Row],[prev_refill_end]])</f>
        <v>2</v>
      </c>
      <c r="I3467">
        <f>IF(TableRefills3[[#This Row],[gap_days]]="",0,IF(TableRefills3[[#This Row],[gap_days]]&gt;30,1,0))</f>
        <v>0</v>
      </c>
      <c r="J3467" s="9">
        <f>_xlfn.MAXIFS(TableRefills3[discountinuation_flag], TableRefills3[patient_id], A3467)</f>
        <v>0</v>
      </c>
      <c r="K3467" s="1">
        <f>_xlfn.MINIFS(C:C,A:A,TableRefills3[[#This Row],[patient_id]])</f>
        <v>45671</v>
      </c>
      <c r="L3467" s="1">
        <f>TableRefills3[[#This Row],[refill_date]]+TableRefills3[[#This Row],[quantity_days]]</f>
        <v>45758</v>
      </c>
    </row>
    <row r="3468" spans="1:12" x14ac:dyDescent="0.25">
      <c r="A3468" t="s">
        <v>772</v>
      </c>
      <c r="B3468" t="s">
        <v>5283</v>
      </c>
      <c r="C3468" s="1">
        <v>45757</v>
      </c>
      <c r="D3468" s="9">
        <f t="shared" si="109"/>
        <v>4</v>
      </c>
      <c r="E3468">
        <v>28</v>
      </c>
      <c r="F3468" s="1">
        <f t="shared" si="108"/>
        <v>45730</v>
      </c>
      <c r="G3468" s="1">
        <f>IF(TableRefills3[[#This Row],[prev_refill_days]]="","",TableRefills3[[#This Row],[prev_refill_days]]+TableRefills3[[#This Row],[quantity_days]])</f>
        <v>45758</v>
      </c>
      <c r="H3468" s="9">
        <f>IF(TableRefills3[[#This Row],[prev_refill_end]]="","",TableRefills3[[#This Row],[refill_date]]-TableRefills3[[#This Row],[prev_refill_end]])</f>
        <v>-1</v>
      </c>
      <c r="I3468">
        <f>IF(TableRefills3[[#This Row],[gap_days]]="",0,IF(TableRefills3[[#This Row],[gap_days]]&gt;30,1,0))</f>
        <v>0</v>
      </c>
      <c r="J3468" s="9">
        <f>_xlfn.MAXIFS(TableRefills3[discountinuation_flag], TableRefills3[patient_id], A3468)</f>
        <v>0</v>
      </c>
      <c r="K3468" s="1">
        <f>_xlfn.MINIFS(C:C,A:A,TableRefills3[[#This Row],[patient_id]])</f>
        <v>45671</v>
      </c>
      <c r="L3468" s="1">
        <f>TableRefills3[[#This Row],[refill_date]]+TableRefills3[[#This Row],[quantity_days]]</f>
        <v>45785</v>
      </c>
    </row>
    <row r="3469" spans="1:12" x14ac:dyDescent="0.25">
      <c r="A3469" t="s">
        <v>773</v>
      </c>
      <c r="B3469" t="s">
        <v>5288</v>
      </c>
      <c r="C3469" s="1">
        <v>45686</v>
      </c>
      <c r="D3469" s="9">
        <f t="shared" si="109"/>
        <v>1</v>
      </c>
      <c r="E3469">
        <v>30</v>
      </c>
      <c r="F3469" s="1" t="str">
        <f t="shared" ref="F3469:F3532" si="110">IF(A3468=A3469,C3468,"")</f>
        <v/>
      </c>
      <c r="G3469" s="1" t="str">
        <f>IF(TableRefills3[[#This Row],[prev_refill_days]]="","",TableRefills3[[#This Row],[prev_refill_days]]+TableRefills3[[#This Row],[quantity_days]])</f>
        <v/>
      </c>
      <c r="H3469" s="9" t="str">
        <f>IF(TableRefills3[[#This Row],[prev_refill_end]]="","",TableRefills3[[#This Row],[refill_date]]-TableRefills3[[#This Row],[prev_refill_end]])</f>
        <v/>
      </c>
      <c r="I3469">
        <f>IF(TableRefills3[[#This Row],[gap_days]]="",0,IF(TableRefills3[[#This Row],[gap_days]]&gt;30,1,0))</f>
        <v>0</v>
      </c>
      <c r="J3469" s="9">
        <f>_xlfn.MAXIFS(TableRefills3[discountinuation_flag], TableRefills3[patient_id], A3469)</f>
        <v>0</v>
      </c>
      <c r="K3469" s="1">
        <f>_xlfn.MINIFS(C:C,A:A,TableRefills3[[#This Row],[patient_id]])</f>
        <v>45686</v>
      </c>
      <c r="L3469" s="1">
        <f>TableRefills3[[#This Row],[refill_date]]+TableRefills3[[#This Row],[quantity_days]]</f>
        <v>45716</v>
      </c>
    </row>
    <row r="3470" spans="1:12" x14ac:dyDescent="0.25">
      <c r="A3470" t="s">
        <v>773</v>
      </c>
      <c r="B3470" t="s">
        <v>5288</v>
      </c>
      <c r="C3470" s="1">
        <v>45719</v>
      </c>
      <c r="D3470" s="9">
        <f t="shared" si="109"/>
        <v>2</v>
      </c>
      <c r="E3470">
        <v>30</v>
      </c>
      <c r="F3470" s="1">
        <f t="shared" si="110"/>
        <v>45686</v>
      </c>
      <c r="G3470" s="1">
        <f>IF(TableRefills3[[#This Row],[prev_refill_days]]="","",TableRefills3[[#This Row],[prev_refill_days]]+TableRefills3[[#This Row],[quantity_days]])</f>
        <v>45716</v>
      </c>
      <c r="H3470" s="9">
        <f>IF(TableRefills3[[#This Row],[prev_refill_end]]="","",TableRefills3[[#This Row],[refill_date]]-TableRefills3[[#This Row],[prev_refill_end]])</f>
        <v>3</v>
      </c>
      <c r="I3470">
        <f>IF(TableRefills3[[#This Row],[gap_days]]="",0,IF(TableRefills3[[#This Row],[gap_days]]&gt;30,1,0))</f>
        <v>0</v>
      </c>
      <c r="J3470" s="9">
        <f>_xlfn.MAXIFS(TableRefills3[discountinuation_flag], TableRefills3[patient_id], A3470)</f>
        <v>0</v>
      </c>
      <c r="K3470" s="1">
        <f>_xlfn.MINIFS(C:C,A:A,TableRefills3[[#This Row],[patient_id]])</f>
        <v>45686</v>
      </c>
      <c r="L3470" s="1">
        <f>TableRefills3[[#This Row],[refill_date]]+TableRefills3[[#This Row],[quantity_days]]</f>
        <v>45749</v>
      </c>
    </row>
    <row r="3471" spans="1:12" x14ac:dyDescent="0.25">
      <c r="A3471" t="s">
        <v>773</v>
      </c>
      <c r="B3471" t="s">
        <v>5288</v>
      </c>
      <c r="C3471" s="1">
        <v>45752</v>
      </c>
      <c r="D3471" s="9">
        <f t="shared" si="109"/>
        <v>3</v>
      </c>
      <c r="E3471">
        <v>30</v>
      </c>
      <c r="F3471" s="1">
        <f t="shared" si="110"/>
        <v>45719</v>
      </c>
      <c r="G3471" s="1">
        <f>IF(TableRefills3[[#This Row],[prev_refill_days]]="","",TableRefills3[[#This Row],[prev_refill_days]]+TableRefills3[[#This Row],[quantity_days]])</f>
        <v>45749</v>
      </c>
      <c r="H3471" s="9">
        <f>IF(TableRefills3[[#This Row],[prev_refill_end]]="","",TableRefills3[[#This Row],[refill_date]]-TableRefills3[[#This Row],[prev_refill_end]])</f>
        <v>3</v>
      </c>
      <c r="I3471">
        <f>IF(TableRefills3[[#This Row],[gap_days]]="",0,IF(TableRefills3[[#This Row],[gap_days]]&gt;30,1,0))</f>
        <v>0</v>
      </c>
      <c r="J3471" s="9">
        <f>_xlfn.MAXIFS(TableRefills3[discountinuation_flag], TableRefills3[patient_id], A3471)</f>
        <v>0</v>
      </c>
      <c r="K3471" s="1">
        <f>_xlfn.MINIFS(C:C,A:A,TableRefills3[[#This Row],[patient_id]])</f>
        <v>45686</v>
      </c>
      <c r="L3471" s="1">
        <f>TableRefills3[[#This Row],[refill_date]]+TableRefills3[[#This Row],[quantity_days]]</f>
        <v>45782</v>
      </c>
    </row>
    <row r="3472" spans="1:12" x14ac:dyDescent="0.25">
      <c r="A3472" t="s">
        <v>773</v>
      </c>
      <c r="B3472" t="s">
        <v>5288</v>
      </c>
      <c r="C3472" s="1">
        <v>45782</v>
      </c>
      <c r="D3472" s="9">
        <f t="shared" si="109"/>
        <v>4</v>
      </c>
      <c r="E3472">
        <v>30</v>
      </c>
      <c r="F3472" s="1">
        <f t="shared" si="110"/>
        <v>45752</v>
      </c>
      <c r="G3472" s="1">
        <f>IF(TableRefills3[[#This Row],[prev_refill_days]]="","",TableRefills3[[#This Row],[prev_refill_days]]+TableRefills3[[#This Row],[quantity_days]])</f>
        <v>45782</v>
      </c>
      <c r="H3472" s="9">
        <f>IF(TableRefills3[[#This Row],[prev_refill_end]]="","",TableRefills3[[#This Row],[refill_date]]-TableRefills3[[#This Row],[prev_refill_end]])</f>
        <v>0</v>
      </c>
      <c r="I3472">
        <f>IF(TableRefills3[[#This Row],[gap_days]]="",0,IF(TableRefills3[[#This Row],[gap_days]]&gt;30,1,0))</f>
        <v>0</v>
      </c>
      <c r="J3472" s="9">
        <f>_xlfn.MAXIFS(TableRefills3[discountinuation_flag], TableRefills3[patient_id], A3472)</f>
        <v>0</v>
      </c>
      <c r="K3472" s="1">
        <f>_xlfn.MINIFS(C:C,A:A,TableRefills3[[#This Row],[patient_id]])</f>
        <v>45686</v>
      </c>
      <c r="L3472" s="1">
        <f>TableRefills3[[#This Row],[refill_date]]+TableRefills3[[#This Row],[quantity_days]]</f>
        <v>45812</v>
      </c>
    </row>
    <row r="3473" spans="1:12" x14ac:dyDescent="0.25">
      <c r="A3473" t="s">
        <v>773</v>
      </c>
      <c r="B3473" t="s">
        <v>5288</v>
      </c>
      <c r="C3473" s="1">
        <v>45814</v>
      </c>
      <c r="D3473" s="9">
        <f t="shared" si="109"/>
        <v>5</v>
      </c>
      <c r="E3473">
        <v>30</v>
      </c>
      <c r="F3473" s="1">
        <f t="shared" si="110"/>
        <v>45782</v>
      </c>
      <c r="G3473" s="1">
        <f>IF(TableRefills3[[#This Row],[prev_refill_days]]="","",TableRefills3[[#This Row],[prev_refill_days]]+TableRefills3[[#This Row],[quantity_days]])</f>
        <v>45812</v>
      </c>
      <c r="H3473" s="9">
        <f>IF(TableRefills3[[#This Row],[prev_refill_end]]="","",TableRefills3[[#This Row],[refill_date]]-TableRefills3[[#This Row],[prev_refill_end]])</f>
        <v>2</v>
      </c>
      <c r="I3473">
        <f>IF(TableRefills3[[#This Row],[gap_days]]="",0,IF(TableRefills3[[#This Row],[gap_days]]&gt;30,1,0))</f>
        <v>0</v>
      </c>
      <c r="J3473" s="9">
        <f>_xlfn.MAXIFS(TableRefills3[discountinuation_flag], TableRefills3[patient_id], A3473)</f>
        <v>0</v>
      </c>
      <c r="K3473" s="1">
        <f>_xlfn.MINIFS(C:C,A:A,TableRefills3[[#This Row],[patient_id]])</f>
        <v>45686</v>
      </c>
      <c r="L3473" s="1">
        <f>TableRefills3[[#This Row],[refill_date]]+TableRefills3[[#This Row],[quantity_days]]</f>
        <v>45844</v>
      </c>
    </row>
    <row r="3474" spans="1:12" x14ac:dyDescent="0.25">
      <c r="A3474" t="s">
        <v>773</v>
      </c>
      <c r="B3474" t="s">
        <v>5288</v>
      </c>
      <c r="C3474" s="1">
        <v>45842</v>
      </c>
      <c r="D3474" s="9">
        <f t="shared" si="109"/>
        <v>6</v>
      </c>
      <c r="E3474">
        <v>30</v>
      </c>
      <c r="F3474" s="1">
        <f t="shared" si="110"/>
        <v>45814</v>
      </c>
      <c r="G3474" s="1">
        <f>IF(TableRefills3[[#This Row],[prev_refill_days]]="","",TableRefills3[[#This Row],[prev_refill_days]]+TableRefills3[[#This Row],[quantity_days]])</f>
        <v>45844</v>
      </c>
      <c r="H3474" s="9">
        <f>IF(TableRefills3[[#This Row],[prev_refill_end]]="","",TableRefills3[[#This Row],[refill_date]]-TableRefills3[[#This Row],[prev_refill_end]])</f>
        <v>-2</v>
      </c>
      <c r="I3474">
        <f>IF(TableRefills3[[#This Row],[gap_days]]="",0,IF(TableRefills3[[#This Row],[gap_days]]&gt;30,1,0))</f>
        <v>0</v>
      </c>
      <c r="J3474" s="9">
        <f>_xlfn.MAXIFS(TableRefills3[discountinuation_flag], TableRefills3[patient_id], A3474)</f>
        <v>0</v>
      </c>
      <c r="K3474" s="1">
        <f>_xlfn.MINIFS(C:C,A:A,TableRefills3[[#This Row],[patient_id]])</f>
        <v>45686</v>
      </c>
      <c r="L3474" s="1">
        <f>TableRefills3[[#This Row],[refill_date]]+TableRefills3[[#This Row],[quantity_days]]</f>
        <v>45872</v>
      </c>
    </row>
    <row r="3475" spans="1:12" x14ac:dyDescent="0.25">
      <c r="A3475" t="s">
        <v>774</v>
      </c>
      <c r="B3475" t="s">
        <v>5295</v>
      </c>
      <c r="C3475" s="1">
        <v>45820</v>
      </c>
      <c r="D3475" s="9">
        <f t="shared" si="109"/>
        <v>1</v>
      </c>
      <c r="E3475">
        <v>21</v>
      </c>
      <c r="F3475" s="1" t="str">
        <f t="shared" si="110"/>
        <v/>
      </c>
      <c r="G3475" s="1" t="str">
        <f>IF(TableRefills3[[#This Row],[prev_refill_days]]="","",TableRefills3[[#This Row],[prev_refill_days]]+TableRefills3[[#This Row],[quantity_days]])</f>
        <v/>
      </c>
      <c r="H3475" s="9" t="str">
        <f>IF(TableRefills3[[#This Row],[prev_refill_end]]="","",TableRefills3[[#This Row],[refill_date]]-TableRefills3[[#This Row],[prev_refill_end]])</f>
        <v/>
      </c>
      <c r="I3475">
        <f>IF(TableRefills3[[#This Row],[gap_days]]="",0,IF(TableRefills3[[#This Row],[gap_days]]&gt;30,1,0))</f>
        <v>0</v>
      </c>
      <c r="J3475" s="9">
        <f>_xlfn.MAXIFS(TableRefills3[discountinuation_flag], TableRefills3[patient_id], A3475)</f>
        <v>0</v>
      </c>
      <c r="K3475" s="1">
        <f>_xlfn.MINIFS(C:C,A:A,TableRefills3[[#This Row],[patient_id]])</f>
        <v>45820</v>
      </c>
      <c r="L3475" s="1">
        <f>TableRefills3[[#This Row],[refill_date]]+TableRefills3[[#This Row],[quantity_days]]</f>
        <v>45841</v>
      </c>
    </row>
    <row r="3476" spans="1:12" x14ac:dyDescent="0.25">
      <c r="A3476" t="s">
        <v>774</v>
      </c>
      <c r="B3476" t="s">
        <v>5295</v>
      </c>
      <c r="C3476" s="1">
        <v>45840</v>
      </c>
      <c r="D3476" s="9">
        <f t="shared" si="109"/>
        <v>2</v>
      </c>
      <c r="E3476">
        <v>21</v>
      </c>
      <c r="F3476" s="1">
        <f t="shared" si="110"/>
        <v>45820</v>
      </c>
      <c r="G3476" s="1">
        <f>IF(TableRefills3[[#This Row],[prev_refill_days]]="","",TableRefills3[[#This Row],[prev_refill_days]]+TableRefills3[[#This Row],[quantity_days]])</f>
        <v>45841</v>
      </c>
      <c r="H3476" s="9">
        <f>IF(TableRefills3[[#This Row],[prev_refill_end]]="","",TableRefills3[[#This Row],[refill_date]]-TableRefills3[[#This Row],[prev_refill_end]])</f>
        <v>-1</v>
      </c>
      <c r="I3476">
        <f>IF(TableRefills3[[#This Row],[gap_days]]="",0,IF(TableRefills3[[#This Row],[gap_days]]&gt;30,1,0))</f>
        <v>0</v>
      </c>
      <c r="J3476" s="9">
        <f>_xlfn.MAXIFS(TableRefills3[discountinuation_flag], TableRefills3[patient_id], A3476)</f>
        <v>0</v>
      </c>
      <c r="K3476" s="1">
        <f>_xlfn.MINIFS(C:C,A:A,TableRefills3[[#This Row],[patient_id]])</f>
        <v>45820</v>
      </c>
      <c r="L3476" s="1">
        <f>TableRefills3[[#This Row],[refill_date]]+TableRefills3[[#This Row],[quantity_days]]</f>
        <v>45861</v>
      </c>
    </row>
    <row r="3477" spans="1:12" x14ac:dyDescent="0.25">
      <c r="A3477" t="s">
        <v>774</v>
      </c>
      <c r="B3477" t="s">
        <v>5295</v>
      </c>
      <c r="C3477" s="1">
        <v>45858</v>
      </c>
      <c r="D3477" s="9">
        <f t="shared" si="109"/>
        <v>3</v>
      </c>
      <c r="E3477">
        <v>21</v>
      </c>
      <c r="F3477" s="1">
        <f t="shared" si="110"/>
        <v>45840</v>
      </c>
      <c r="G3477" s="1">
        <f>IF(TableRefills3[[#This Row],[prev_refill_days]]="","",TableRefills3[[#This Row],[prev_refill_days]]+TableRefills3[[#This Row],[quantity_days]])</f>
        <v>45861</v>
      </c>
      <c r="H3477" s="9">
        <f>IF(TableRefills3[[#This Row],[prev_refill_end]]="","",TableRefills3[[#This Row],[refill_date]]-TableRefills3[[#This Row],[prev_refill_end]])</f>
        <v>-3</v>
      </c>
      <c r="I3477">
        <f>IF(TableRefills3[[#This Row],[gap_days]]="",0,IF(TableRefills3[[#This Row],[gap_days]]&gt;30,1,0))</f>
        <v>0</v>
      </c>
      <c r="J3477" s="9">
        <f>_xlfn.MAXIFS(TableRefills3[discountinuation_flag], TableRefills3[patient_id], A3477)</f>
        <v>0</v>
      </c>
      <c r="K3477" s="1">
        <f>_xlfn.MINIFS(C:C,A:A,TableRefills3[[#This Row],[patient_id]])</f>
        <v>45820</v>
      </c>
      <c r="L3477" s="1">
        <f>TableRefills3[[#This Row],[refill_date]]+TableRefills3[[#This Row],[quantity_days]]</f>
        <v>45879</v>
      </c>
    </row>
    <row r="3478" spans="1:12" x14ac:dyDescent="0.25">
      <c r="A3478" t="s">
        <v>774</v>
      </c>
      <c r="B3478" t="s">
        <v>5295</v>
      </c>
      <c r="C3478" s="1">
        <v>45880</v>
      </c>
      <c r="D3478" s="9">
        <f t="shared" si="109"/>
        <v>4</v>
      </c>
      <c r="E3478">
        <v>21</v>
      </c>
      <c r="F3478" s="1">
        <f t="shared" si="110"/>
        <v>45858</v>
      </c>
      <c r="G3478" s="1">
        <f>IF(TableRefills3[[#This Row],[prev_refill_days]]="","",TableRefills3[[#This Row],[prev_refill_days]]+TableRefills3[[#This Row],[quantity_days]])</f>
        <v>45879</v>
      </c>
      <c r="H3478" s="9">
        <f>IF(TableRefills3[[#This Row],[prev_refill_end]]="","",TableRefills3[[#This Row],[refill_date]]-TableRefills3[[#This Row],[prev_refill_end]])</f>
        <v>1</v>
      </c>
      <c r="I3478">
        <f>IF(TableRefills3[[#This Row],[gap_days]]="",0,IF(TableRefills3[[#This Row],[gap_days]]&gt;30,1,0))</f>
        <v>0</v>
      </c>
      <c r="J3478" s="9">
        <f>_xlfn.MAXIFS(TableRefills3[discountinuation_flag], TableRefills3[patient_id], A3478)</f>
        <v>0</v>
      </c>
      <c r="K3478" s="1">
        <f>_xlfn.MINIFS(C:C,A:A,TableRefills3[[#This Row],[patient_id]])</f>
        <v>45820</v>
      </c>
      <c r="L3478" s="1">
        <f>TableRefills3[[#This Row],[refill_date]]+TableRefills3[[#This Row],[quantity_days]]</f>
        <v>45901</v>
      </c>
    </row>
    <row r="3479" spans="1:12" x14ac:dyDescent="0.25">
      <c r="A3479" t="s">
        <v>774</v>
      </c>
      <c r="B3479" t="s">
        <v>5295</v>
      </c>
      <c r="C3479" s="1">
        <v>45901</v>
      </c>
      <c r="D3479" s="9">
        <f t="shared" si="109"/>
        <v>5</v>
      </c>
      <c r="E3479">
        <v>21</v>
      </c>
      <c r="F3479" s="1">
        <f t="shared" si="110"/>
        <v>45880</v>
      </c>
      <c r="G3479" s="1">
        <f>IF(TableRefills3[[#This Row],[prev_refill_days]]="","",TableRefills3[[#This Row],[prev_refill_days]]+TableRefills3[[#This Row],[quantity_days]])</f>
        <v>45901</v>
      </c>
      <c r="H3479" s="9">
        <f>IF(TableRefills3[[#This Row],[prev_refill_end]]="","",TableRefills3[[#This Row],[refill_date]]-TableRefills3[[#This Row],[prev_refill_end]])</f>
        <v>0</v>
      </c>
      <c r="I3479">
        <f>IF(TableRefills3[[#This Row],[gap_days]]="",0,IF(TableRefills3[[#This Row],[gap_days]]&gt;30,1,0))</f>
        <v>0</v>
      </c>
      <c r="J3479" s="9">
        <f>_xlfn.MAXIFS(TableRefills3[discountinuation_flag], TableRefills3[patient_id], A3479)</f>
        <v>0</v>
      </c>
      <c r="K3479" s="1">
        <f>_xlfn.MINIFS(C:C,A:A,TableRefills3[[#This Row],[patient_id]])</f>
        <v>45820</v>
      </c>
      <c r="L3479" s="1">
        <f>TableRefills3[[#This Row],[refill_date]]+TableRefills3[[#This Row],[quantity_days]]</f>
        <v>45922</v>
      </c>
    </row>
    <row r="3480" spans="1:12" x14ac:dyDescent="0.25">
      <c r="A3480" t="s">
        <v>775</v>
      </c>
      <c r="B3480" t="s">
        <v>5301</v>
      </c>
      <c r="C3480" s="1">
        <v>45741</v>
      </c>
      <c r="D3480" s="9">
        <f t="shared" si="109"/>
        <v>1</v>
      </c>
      <c r="E3480">
        <v>30</v>
      </c>
      <c r="F3480" s="1" t="str">
        <f t="shared" si="110"/>
        <v/>
      </c>
      <c r="G3480" s="1" t="str">
        <f>IF(TableRefills3[[#This Row],[prev_refill_days]]="","",TableRefills3[[#This Row],[prev_refill_days]]+TableRefills3[[#This Row],[quantity_days]])</f>
        <v/>
      </c>
      <c r="H3480" s="9" t="str">
        <f>IF(TableRefills3[[#This Row],[prev_refill_end]]="","",TableRefills3[[#This Row],[refill_date]]-TableRefills3[[#This Row],[prev_refill_end]])</f>
        <v/>
      </c>
      <c r="I3480">
        <f>IF(TableRefills3[[#This Row],[gap_days]]="",0,IF(TableRefills3[[#This Row],[gap_days]]&gt;30,1,0))</f>
        <v>0</v>
      </c>
      <c r="J3480" s="9">
        <f>_xlfn.MAXIFS(TableRefills3[discountinuation_flag], TableRefills3[patient_id], A3480)</f>
        <v>0</v>
      </c>
      <c r="K3480" s="1">
        <f>_xlfn.MINIFS(C:C,A:A,TableRefills3[[#This Row],[patient_id]])</f>
        <v>45741</v>
      </c>
      <c r="L3480" s="1">
        <f>TableRefills3[[#This Row],[refill_date]]+TableRefills3[[#This Row],[quantity_days]]</f>
        <v>45771</v>
      </c>
    </row>
    <row r="3481" spans="1:12" x14ac:dyDescent="0.25">
      <c r="A3481" t="s">
        <v>775</v>
      </c>
      <c r="B3481" t="s">
        <v>5301</v>
      </c>
      <c r="C3481" s="1">
        <v>45774</v>
      </c>
      <c r="D3481" s="9">
        <f t="shared" si="109"/>
        <v>2</v>
      </c>
      <c r="E3481">
        <v>30</v>
      </c>
      <c r="F3481" s="1">
        <f t="shared" si="110"/>
        <v>45741</v>
      </c>
      <c r="G3481" s="1">
        <f>IF(TableRefills3[[#This Row],[prev_refill_days]]="","",TableRefills3[[#This Row],[prev_refill_days]]+TableRefills3[[#This Row],[quantity_days]])</f>
        <v>45771</v>
      </c>
      <c r="H3481" s="9">
        <f>IF(TableRefills3[[#This Row],[prev_refill_end]]="","",TableRefills3[[#This Row],[refill_date]]-TableRefills3[[#This Row],[prev_refill_end]])</f>
        <v>3</v>
      </c>
      <c r="I3481">
        <f>IF(TableRefills3[[#This Row],[gap_days]]="",0,IF(TableRefills3[[#This Row],[gap_days]]&gt;30,1,0))</f>
        <v>0</v>
      </c>
      <c r="J3481" s="9">
        <f>_xlfn.MAXIFS(TableRefills3[discountinuation_flag], TableRefills3[patient_id], A3481)</f>
        <v>0</v>
      </c>
      <c r="K3481" s="1">
        <f>_xlfn.MINIFS(C:C,A:A,TableRefills3[[#This Row],[patient_id]])</f>
        <v>45741</v>
      </c>
      <c r="L3481" s="1">
        <f>TableRefills3[[#This Row],[refill_date]]+TableRefills3[[#This Row],[quantity_days]]</f>
        <v>45804</v>
      </c>
    </row>
    <row r="3482" spans="1:12" x14ac:dyDescent="0.25">
      <c r="A3482" t="s">
        <v>775</v>
      </c>
      <c r="B3482" t="s">
        <v>5301</v>
      </c>
      <c r="C3482" s="1">
        <v>45804</v>
      </c>
      <c r="D3482" s="9">
        <f t="shared" si="109"/>
        <v>3</v>
      </c>
      <c r="E3482">
        <v>30</v>
      </c>
      <c r="F3482" s="1">
        <f t="shared" si="110"/>
        <v>45774</v>
      </c>
      <c r="G3482" s="1">
        <f>IF(TableRefills3[[#This Row],[prev_refill_days]]="","",TableRefills3[[#This Row],[prev_refill_days]]+TableRefills3[[#This Row],[quantity_days]])</f>
        <v>45804</v>
      </c>
      <c r="H3482" s="9">
        <f>IF(TableRefills3[[#This Row],[prev_refill_end]]="","",TableRefills3[[#This Row],[refill_date]]-TableRefills3[[#This Row],[prev_refill_end]])</f>
        <v>0</v>
      </c>
      <c r="I3482">
        <f>IF(TableRefills3[[#This Row],[gap_days]]="",0,IF(TableRefills3[[#This Row],[gap_days]]&gt;30,1,0))</f>
        <v>0</v>
      </c>
      <c r="J3482" s="9">
        <f>_xlfn.MAXIFS(TableRefills3[discountinuation_flag], TableRefills3[patient_id], A3482)</f>
        <v>0</v>
      </c>
      <c r="K3482" s="1">
        <f>_xlfn.MINIFS(C:C,A:A,TableRefills3[[#This Row],[patient_id]])</f>
        <v>45741</v>
      </c>
      <c r="L3482" s="1">
        <f>TableRefills3[[#This Row],[refill_date]]+TableRefills3[[#This Row],[quantity_days]]</f>
        <v>45834</v>
      </c>
    </row>
    <row r="3483" spans="1:12" x14ac:dyDescent="0.25">
      <c r="A3483" t="s">
        <v>775</v>
      </c>
      <c r="B3483" t="s">
        <v>5301</v>
      </c>
      <c r="C3483" s="1">
        <v>45836</v>
      </c>
      <c r="D3483" s="9">
        <f t="shared" si="109"/>
        <v>4</v>
      </c>
      <c r="E3483">
        <v>30</v>
      </c>
      <c r="F3483" s="1">
        <f t="shared" si="110"/>
        <v>45804</v>
      </c>
      <c r="G3483" s="1">
        <f>IF(TableRefills3[[#This Row],[prev_refill_days]]="","",TableRefills3[[#This Row],[prev_refill_days]]+TableRefills3[[#This Row],[quantity_days]])</f>
        <v>45834</v>
      </c>
      <c r="H3483" s="9">
        <f>IF(TableRefills3[[#This Row],[prev_refill_end]]="","",TableRefills3[[#This Row],[refill_date]]-TableRefills3[[#This Row],[prev_refill_end]])</f>
        <v>2</v>
      </c>
      <c r="I3483">
        <f>IF(TableRefills3[[#This Row],[gap_days]]="",0,IF(TableRefills3[[#This Row],[gap_days]]&gt;30,1,0))</f>
        <v>0</v>
      </c>
      <c r="J3483" s="9">
        <f>_xlfn.MAXIFS(TableRefills3[discountinuation_flag], TableRefills3[patient_id], A3483)</f>
        <v>0</v>
      </c>
      <c r="K3483" s="1">
        <f>_xlfn.MINIFS(C:C,A:A,TableRefills3[[#This Row],[patient_id]])</f>
        <v>45741</v>
      </c>
      <c r="L3483" s="1">
        <f>TableRefills3[[#This Row],[refill_date]]+TableRefills3[[#This Row],[quantity_days]]</f>
        <v>45866</v>
      </c>
    </row>
    <row r="3484" spans="1:12" x14ac:dyDescent="0.25">
      <c r="A3484" t="s">
        <v>775</v>
      </c>
      <c r="B3484" t="s">
        <v>5301</v>
      </c>
      <c r="C3484" s="1">
        <v>45869</v>
      </c>
      <c r="D3484" s="9">
        <f t="shared" si="109"/>
        <v>5</v>
      </c>
      <c r="E3484">
        <v>30</v>
      </c>
      <c r="F3484" s="1">
        <f t="shared" si="110"/>
        <v>45836</v>
      </c>
      <c r="G3484" s="1">
        <f>IF(TableRefills3[[#This Row],[prev_refill_days]]="","",TableRefills3[[#This Row],[prev_refill_days]]+TableRefills3[[#This Row],[quantity_days]])</f>
        <v>45866</v>
      </c>
      <c r="H3484" s="9">
        <f>IF(TableRefills3[[#This Row],[prev_refill_end]]="","",TableRefills3[[#This Row],[refill_date]]-TableRefills3[[#This Row],[prev_refill_end]])</f>
        <v>3</v>
      </c>
      <c r="I3484">
        <f>IF(TableRefills3[[#This Row],[gap_days]]="",0,IF(TableRefills3[[#This Row],[gap_days]]&gt;30,1,0))</f>
        <v>0</v>
      </c>
      <c r="J3484" s="9">
        <f>_xlfn.MAXIFS(TableRefills3[discountinuation_flag], TableRefills3[patient_id], A3484)</f>
        <v>0</v>
      </c>
      <c r="K3484" s="1">
        <f>_xlfn.MINIFS(C:C,A:A,TableRefills3[[#This Row],[patient_id]])</f>
        <v>45741</v>
      </c>
      <c r="L3484" s="1">
        <f>TableRefills3[[#This Row],[refill_date]]+TableRefills3[[#This Row],[quantity_days]]</f>
        <v>45899</v>
      </c>
    </row>
    <row r="3485" spans="1:12" x14ac:dyDescent="0.25">
      <c r="A3485" t="s">
        <v>775</v>
      </c>
      <c r="B3485" t="s">
        <v>5301</v>
      </c>
      <c r="C3485" s="1">
        <v>45902</v>
      </c>
      <c r="D3485" s="9">
        <f t="shared" si="109"/>
        <v>6</v>
      </c>
      <c r="E3485">
        <v>30</v>
      </c>
      <c r="F3485" s="1">
        <f t="shared" si="110"/>
        <v>45869</v>
      </c>
      <c r="G3485" s="1">
        <f>IF(TableRefills3[[#This Row],[prev_refill_days]]="","",TableRefills3[[#This Row],[prev_refill_days]]+TableRefills3[[#This Row],[quantity_days]])</f>
        <v>45899</v>
      </c>
      <c r="H3485" s="9">
        <f>IF(TableRefills3[[#This Row],[prev_refill_end]]="","",TableRefills3[[#This Row],[refill_date]]-TableRefills3[[#This Row],[prev_refill_end]])</f>
        <v>3</v>
      </c>
      <c r="I3485">
        <f>IF(TableRefills3[[#This Row],[gap_days]]="",0,IF(TableRefills3[[#This Row],[gap_days]]&gt;30,1,0))</f>
        <v>0</v>
      </c>
      <c r="J3485" s="9">
        <f>_xlfn.MAXIFS(TableRefills3[discountinuation_flag], TableRefills3[patient_id], A3485)</f>
        <v>0</v>
      </c>
      <c r="K3485" s="1">
        <f>_xlfn.MINIFS(C:C,A:A,TableRefills3[[#This Row],[patient_id]])</f>
        <v>45741</v>
      </c>
      <c r="L3485" s="1">
        <f>TableRefills3[[#This Row],[refill_date]]+TableRefills3[[#This Row],[quantity_days]]</f>
        <v>45932</v>
      </c>
    </row>
    <row r="3486" spans="1:12" x14ac:dyDescent="0.25">
      <c r="A3486" t="s">
        <v>776</v>
      </c>
      <c r="B3486" t="s">
        <v>5308</v>
      </c>
      <c r="C3486" s="1">
        <v>45700</v>
      </c>
      <c r="D3486" s="9">
        <f t="shared" si="109"/>
        <v>1</v>
      </c>
      <c r="E3486">
        <v>28</v>
      </c>
      <c r="F3486" s="1" t="str">
        <f t="shared" si="110"/>
        <v/>
      </c>
      <c r="G3486" s="1" t="str">
        <f>IF(TableRefills3[[#This Row],[prev_refill_days]]="","",TableRefills3[[#This Row],[prev_refill_days]]+TableRefills3[[#This Row],[quantity_days]])</f>
        <v/>
      </c>
      <c r="H3486" s="9" t="str">
        <f>IF(TableRefills3[[#This Row],[prev_refill_end]]="","",TableRefills3[[#This Row],[refill_date]]-TableRefills3[[#This Row],[prev_refill_end]])</f>
        <v/>
      </c>
      <c r="I3486">
        <f>IF(TableRefills3[[#This Row],[gap_days]]="",0,IF(TableRefills3[[#This Row],[gap_days]]&gt;30,1,0))</f>
        <v>0</v>
      </c>
      <c r="J3486" s="9">
        <f>_xlfn.MAXIFS(TableRefills3[discountinuation_flag], TableRefills3[patient_id], A3486)</f>
        <v>0</v>
      </c>
      <c r="K3486" s="1">
        <f>_xlfn.MINIFS(C:C,A:A,TableRefills3[[#This Row],[patient_id]])</f>
        <v>45700</v>
      </c>
      <c r="L3486" s="1">
        <f>TableRefills3[[#This Row],[refill_date]]+TableRefills3[[#This Row],[quantity_days]]</f>
        <v>45728</v>
      </c>
    </row>
    <row r="3487" spans="1:12" x14ac:dyDescent="0.25">
      <c r="A3487" t="s">
        <v>776</v>
      </c>
      <c r="B3487" t="s">
        <v>5308</v>
      </c>
      <c r="C3487" s="1">
        <v>45730</v>
      </c>
      <c r="D3487" s="9">
        <f t="shared" si="109"/>
        <v>2</v>
      </c>
      <c r="E3487">
        <v>28</v>
      </c>
      <c r="F3487" s="1">
        <f t="shared" si="110"/>
        <v>45700</v>
      </c>
      <c r="G3487" s="1">
        <f>IF(TableRefills3[[#This Row],[prev_refill_days]]="","",TableRefills3[[#This Row],[prev_refill_days]]+TableRefills3[[#This Row],[quantity_days]])</f>
        <v>45728</v>
      </c>
      <c r="H3487" s="9">
        <f>IF(TableRefills3[[#This Row],[prev_refill_end]]="","",TableRefills3[[#This Row],[refill_date]]-TableRefills3[[#This Row],[prev_refill_end]])</f>
        <v>2</v>
      </c>
      <c r="I3487">
        <f>IF(TableRefills3[[#This Row],[gap_days]]="",0,IF(TableRefills3[[#This Row],[gap_days]]&gt;30,1,0))</f>
        <v>0</v>
      </c>
      <c r="J3487" s="9">
        <f>_xlfn.MAXIFS(TableRefills3[discountinuation_flag], TableRefills3[patient_id], A3487)</f>
        <v>0</v>
      </c>
      <c r="K3487" s="1">
        <f>_xlfn.MINIFS(C:C,A:A,TableRefills3[[#This Row],[patient_id]])</f>
        <v>45700</v>
      </c>
      <c r="L3487" s="1">
        <f>TableRefills3[[#This Row],[refill_date]]+TableRefills3[[#This Row],[quantity_days]]</f>
        <v>45758</v>
      </c>
    </row>
    <row r="3488" spans="1:12" x14ac:dyDescent="0.25">
      <c r="A3488" t="s">
        <v>776</v>
      </c>
      <c r="B3488" t="s">
        <v>5308</v>
      </c>
      <c r="C3488" s="1">
        <v>45760</v>
      </c>
      <c r="D3488" s="9">
        <f t="shared" si="109"/>
        <v>3</v>
      </c>
      <c r="E3488">
        <v>28</v>
      </c>
      <c r="F3488" s="1">
        <f t="shared" si="110"/>
        <v>45730</v>
      </c>
      <c r="G3488" s="1">
        <f>IF(TableRefills3[[#This Row],[prev_refill_days]]="","",TableRefills3[[#This Row],[prev_refill_days]]+TableRefills3[[#This Row],[quantity_days]])</f>
        <v>45758</v>
      </c>
      <c r="H3488" s="9">
        <f>IF(TableRefills3[[#This Row],[prev_refill_end]]="","",TableRefills3[[#This Row],[refill_date]]-TableRefills3[[#This Row],[prev_refill_end]])</f>
        <v>2</v>
      </c>
      <c r="I3488">
        <f>IF(TableRefills3[[#This Row],[gap_days]]="",0,IF(TableRefills3[[#This Row],[gap_days]]&gt;30,1,0))</f>
        <v>0</v>
      </c>
      <c r="J3488" s="9">
        <f>_xlfn.MAXIFS(TableRefills3[discountinuation_flag], TableRefills3[patient_id], A3488)</f>
        <v>0</v>
      </c>
      <c r="K3488" s="1">
        <f>_xlfn.MINIFS(C:C,A:A,TableRefills3[[#This Row],[patient_id]])</f>
        <v>45700</v>
      </c>
      <c r="L3488" s="1">
        <f>TableRefills3[[#This Row],[refill_date]]+TableRefills3[[#This Row],[quantity_days]]</f>
        <v>45788</v>
      </c>
    </row>
    <row r="3489" spans="1:12" x14ac:dyDescent="0.25">
      <c r="A3489" t="s">
        <v>777</v>
      </c>
      <c r="B3489" t="s">
        <v>5312</v>
      </c>
      <c r="C3489" s="1">
        <v>45807</v>
      </c>
      <c r="D3489" s="9">
        <f t="shared" si="109"/>
        <v>1</v>
      </c>
      <c r="E3489">
        <v>30</v>
      </c>
      <c r="F3489" s="1" t="str">
        <f t="shared" si="110"/>
        <v/>
      </c>
      <c r="G3489" s="1" t="str">
        <f>IF(TableRefills3[[#This Row],[prev_refill_days]]="","",TableRefills3[[#This Row],[prev_refill_days]]+TableRefills3[[#This Row],[quantity_days]])</f>
        <v/>
      </c>
      <c r="H3489" s="9" t="str">
        <f>IF(TableRefills3[[#This Row],[prev_refill_end]]="","",TableRefills3[[#This Row],[refill_date]]-TableRefills3[[#This Row],[prev_refill_end]])</f>
        <v/>
      </c>
      <c r="I3489">
        <f>IF(TableRefills3[[#This Row],[gap_days]]="",0,IF(TableRefills3[[#This Row],[gap_days]]&gt;30,1,0))</f>
        <v>0</v>
      </c>
      <c r="J3489" s="9">
        <f>_xlfn.MAXIFS(TableRefills3[discountinuation_flag], TableRefills3[patient_id], A3489)</f>
        <v>0</v>
      </c>
      <c r="K3489" s="1">
        <f>_xlfn.MINIFS(C:C,A:A,TableRefills3[[#This Row],[patient_id]])</f>
        <v>45807</v>
      </c>
      <c r="L3489" s="1">
        <f>TableRefills3[[#This Row],[refill_date]]+TableRefills3[[#This Row],[quantity_days]]</f>
        <v>45837</v>
      </c>
    </row>
    <row r="3490" spans="1:12" x14ac:dyDescent="0.25">
      <c r="A3490" t="s">
        <v>777</v>
      </c>
      <c r="B3490" t="s">
        <v>5312</v>
      </c>
      <c r="C3490" s="1">
        <v>45834</v>
      </c>
      <c r="D3490" s="9">
        <f t="shared" si="109"/>
        <v>2</v>
      </c>
      <c r="E3490">
        <v>30</v>
      </c>
      <c r="F3490" s="1">
        <f t="shared" si="110"/>
        <v>45807</v>
      </c>
      <c r="G3490" s="1">
        <f>IF(TableRefills3[[#This Row],[prev_refill_days]]="","",TableRefills3[[#This Row],[prev_refill_days]]+TableRefills3[[#This Row],[quantity_days]])</f>
        <v>45837</v>
      </c>
      <c r="H3490" s="9">
        <f>IF(TableRefills3[[#This Row],[prev_refill_end]]="","",TableRefills3[[#This Row],[refill_date]]-TableRefills3[[#This Row],[prev_refill_end]])</f>
        <v>-3</v>
      </c>
      <c r="I3490">
        <f>IF(TableRefills3[[#This Row],[gap_days]]="",0,IF(TableRefills3[[#This Row],[gap_days]]&gt;30,1,0))</f>
        <v>0</v>
      </c>
      <c r="J3490" s="9">
        <f>_xlfn.MAXIFS(TableRefills3[discountinuation_flag], TableRefills3[patient_id], A3490)</f>
        <v>0</v>
      </c>
      <c r="K3490" s="1">
        <f>_xlfn.MINIFS(C:C,A:A,TableRefills3[[#This Row],[patient_id]])</f>
        <v>45807</v>
      </c>
      <c r="L3490" s="1">
        <f>TableRefills3[[#This Row],[refill_date]]+TableRefills3[[#This Row],[quantity_days]]</f>
        <v>45864</v>
      </c>
    </row>
    <row r="3491" spans="1:12" x14ac:dyDescent="0.25">
      <c r="A3491" t="s">
        <v>777</v>
      </c>
      <c r="B3491" t="s">
        <v>5312</v>
      </c>
      <c r="C3491" s="1">
        <v>45863</v>
      </c>
      <c r="D3491" s="9">
        <f t="shared" si="109"/>
        <v>3</v>
      </c>
      <c r="E3491">
        <v>30</v>
      </c>
      <c r="F3491" s="1">
        <f t="shared" si="110"/>
        <v>45834</v>
      </c>
      <c r="G3491" s="1">
        <f>IF(TableRefills3[[#This Row],[prev_refill_days]]="","",TableRefills3[[#This Row],[prev_refill_days]]+TableRefills3[[#This Row],[quantity_days]])</f>
        <v>45864</v>
      </c>
      <c r="H3491" s="9">
        <f>IF(TableRefills3[[#This Row],[prev_refill_end]]="","",TableRefills3[[#This Row],[refill_date]]-TableRefills3[[#This Row],[prev_refill_end]])</f>
        <v>-1</v>
      </c>
      <c r="I3491">
        <f>IF(TableRefills3[[#This Row],[gap_days]]="",0,IF(TableRefills3[[#This Row],[gap_days]]&gt;30,1,0))</f>
        <v>0</v>
      </c>
      <c r="J3491" s="9">
        <f>_xlfn.MAXIFS(TableRefills3[discountinuation_flag], TableRefills3[patient_id], A3491)</f>
        <v>0</v>
      </c>
      <c r="K3491" s="1">
        <f>_xlfn.MINIFS(C:C,A:A,TableRefills3[[#This Row],[patient_id]])</f>
        <v>45807</v>
      </c>
      <c r="L3491" s="1">
        <f>TableRefills3[[#This Row],[refill_date]]+TableRefills3[[#This Row],[quantity_days]]</f>
        <v>45893</v>
      </c>
    </row>
    <row r="3492" spans="1:12" x14ac:dyDescent="0.25">
      <c r="A3492" t="s">
        <v>777</v>
      </c>
      <c r="B3492" t="s">
        <v>5312</v>
      </c>
      <c r="C3492" s="1">
        <v>45895</v>
      </c>
      <c r="D3492" s="9">
        <f t="shared" si="109"/>
        <v>4</v>
      </c>
      <c r="E3492">
        <v>30</v>
      </c>
      <c r="F3492" s="1">
        <f t="shared" si="110"/>
        <v>45863</v>
      </c>
      <c r="G3492" s="1">
        <f>IF(TableRefills3[[#This Row],[prev_refill_days]]="","",TableRefills3[[#This Row],[prev_refill_days]]+TableRefills3[[#This Row],[quantity_days]])</f>
        <v>45893</v>
      </c>
      <c r="H3492" s="9">
        <f>IF(TableRefills3[[#This Row],[prev_refill_end]]="","",TableRefills3[[#This Row],[refill_date]]-TableRefills3[[#This Row],[prev_refill_end]])</f>
        <v>2</v>
      </c>
      <c r="I3492">
        <f>IF(TableRefills3[[#This Row],[gap_days]]="",0,IF(TableRefills3[[#This Row],[gap_days]]&gt;30,1,0))</f>
        <v>0</v>
      </c>
      <c r="J3492" s="9">
        <f>_xlfn.MAXIFS(TableRefills3[discountinuation_flag], TableRefills3[patient_id], A3492)</f>
        <v>0</v>
      </c>
      <c r="K3492" s="1">
        <f>_xlfn.MINIFS(C:C,A:A,TableRefills3[[#This Row],[patient_id]])</f>
        <v>45807</v>
      </c>
      <c r="L3492" s="1">
        <f>TableRefills3[[#This Row],[refill_date]]+TableRefills3[[#This Row],[quantity_days]]</f>
        <v>45925</v>
      </c>
    </row>
    <row r="3493" spans="1:12" x14ac:dyDescent="0.25">
      <c r="A3493" t="s">
        <v>777</v>
      </c>
      <c r="B3493" t="s">
        <v>5312</v>
      </c>
      <c r="C3493" s="1">
        <v>45927</v>
      </c>
      <c r="D3493" s="9">
        <f t="shared" si="109"/>
        <v>5</v>
      </c>
      <c r="E3493">
        <v>30</v>
      </c>
      <c r="F3493" s="1">
        <f t="shared" si="110"/>
        <v>45895</v>
      </c>
      <c r="G3493" s="1">
        <f>IF(TableRefills3[[#This Row],[prev_refill_days]]="","",TableRefills3[[#This Row],[prev_refill_days]]+TableRefills3[[#This Row],[quantity_days]])</f>
        <v>45925</v>
      </c>
      <c r="H3493" s="9">
        <f>IF(TableRefills3[[#This Row],[prev_refill_end]]="","",TableRefills3[[#This Row],[refill_date]]-TableRefills3[[#This Row],[prev_refill_end]])</f>
        <v>2</v>
      </c>
      <c r="I3493">
        <f>IF(TableRefills3[[#This Row],[gap_days]]="",0,IF(TableRefills3[[#This Row],[gap_days]]&gt;30,1,0))</f>
        <v>0</v>
      </c>
      <c r="J3493" s="9">
        <f>_xlfn.MAXIFS(TableRefills3[discountinuation_flag], TableRefills3[patient_id], A3493)</f>
        <v>0</v>
      </c>
      <c r="K3493" s="1">
        <f>_xlfn.MINIFS(C:C,A:A,TableRefills3[[#This Row],[patient_id]])</f>
        <v>45807</v>
      </c>
      <c r="L3493" s="1">
        <f>TableRefills3[[#This Row],[refill_date]]+TableRefills3[[#This Row],[quantity_days]]</f>
        <v>45957</v>
      </c>
    </row>
    <row r="3494" spans="1:12" x14ac:dyDescent="0.25">
      <c r="A3494" t="s">
        <v>777</v>
      </c>
      <c r="B3494" t="s">
        <v>5312</v>
      </c>
      <c r="C3494" s="1">
        <v>45957</v>
      </c>
      <c r="D3494" s="9">
        <f t="shared" si="109"/>
        <v>6</v>
      </c>
      <c r="E3494">
        <v>30</v>
      </c>
      <c r="F3494" s="1">
        <f t="shared" si="110"/>
        <v>45927</v>
      </c>
      <c r="G3494" s="1">
        <f>IF(TableRefills3[[#This Row],[prev_refill_days]]="","",TableRefills3[[#This Row],[prev_refill_days]]+TableRefills3[[#This Row],[quantity_days]])</f>
        <v>45957</v>
      </c>
      <c r="H3494" s="9">
        <f>IF(TableRefills3[[#This Row],[prev_refill_end]]="","",TableRefills3[[#This Row],[refill_date]]-TableRefills3[[#This Row],[prev_refill_end]])</f>
        <v>0</v>
      </c>
      <c r="I3494">
        <f>IF(TableRefills3[[#This Row],[gap_days]]="",0,IF(TableRefills3[[#This Row],[gap_days]]&gt;30,1,0))</f>
        <v>0</v>
      </c>
      <c r="J3494" s="9">
        <f>_xlfn.MAXIFS(TableRefills3[discountinuation_flag], TableRefills3[patient_id], A3494)</f>
        <v>0</v>
      </c>
      <c r="K3494" s="1">
        <f>_xlfn.MINIFS(C:C,A:A,TableRefills3[[#This Row],[patient_id]])</f>
        <v>45807</v>
      </c>
      <c r="L3494" s="1">
        <f>TableRefills3[[#This Row],[refill_date]]+TableRefills3[[#This Row],[quantity_days]]</f>
        <v>45987</v>
      </c>
    </row>
    <row r="3495" spans="1:12" x14ac:dyDescent="0.25">
      <c r="A3495" t="s">
        <v>778</v>
      </c>
      <c r="B3495" t="s">
        <v>5319</v>
      </c>
      <c r="C3495" s="1">
        <v>45759</v>
      </c>
      <c r="D3495" s="9">
        <f t="shared" si="109"/>
        <v>1</v>
      </c>
      <c r="E3495">
        <v>30</v>
      </c>
      <c r="F3495" s="1" t="str">
        <f t="shared" si="110"/>
        <v/>
      </c>
      <c r="G3495" s="1" t="str">
        <f>IF(TableRefills3[[#This Row],[prev_refill_days]]="","",TableRefills3[[#This Row],[prev_refill_days]]+TableRefills3[[#This Row],[quantity_days]])</f>
        <v/>
      </c>
      <c r="H3495" s="9" t="str">
        <f>IF(TableRefills3[[#This Row],[prev_refill_end]]="","",TableRefills3[[#This Row],[refill_date]]-TableRefills3[[#This Row],[prev_refill_end]])</f>
        <v/>
      </c>
      <c r="I3495">
        <f>IF(TableRefills3[[#This Row],[gap_days]]="",0,IF(TableRefills3[[#This Row],[gap_days]]&gt;30,1,0))</f>
        <v>0</v>
      </c>
      <c r="J3495" s="9">
        <f>_xlfn.MAXIFS(TableRefills3[discountinuation_flag], TableRefills3[patient_id], A3495)</f>
        <v>0</v>
      </c>
      <c r="K3495" s="1">
        <f>_xlfn.MINIFS(C:C,A:A,TableRefills3[[#This Row],[patient_id]])</f>
        <v>45759</v>
      </c>
      <c r="L3495" s="1">
        <f>TableRefills3[[#This Row],[refill_date]]+TableRefills3[[#This Row],[quantity_days]]</f>
        <v>45789</v>
      </c>
    </row>
    <row r="3496" spans="1:12" x14ac:dyDescent="0.25">
      <c r="A3496" t="s">
        <v>778</v>
      </c>
      <c r="B3496" t="s">
        <v>5319</v>
      </c>
      <c r="C3496" s="1">
        <v>45792</v>
      </c>
      <c r="D3496" s="9">
        <f t="shared" si="109"/>
        <v>2</v>
      </c>
      <c r="E3496">
        <v>30</v>
      </c>
      <c r="F3496" s="1">
        <f t="shared" si="110"/>
        <v>45759</v>
      </c>
      <c r="G3496" s="1">
        <f>IF(TableRefills3[[#This Row],[prev_refill_days]]="","",TableRefills3[[#This Row],[prev_refill_days]]+TableRefills3[[#This Row],[quantity_days]])</f>
        <v>45789</v>
      </c>
      <c r="H3496" s="9">
        <f>IF(TableRefills3[[#This Row],[prev_refill_end]]="","",TableRefills3[[#This Row],[refill_date]]-TableRefills3[[#This Row],[prev_refill_end]])</f>
        <v>3</v>
      </c>
      <c r="I3496">
        <f>IF(TableRefills3[[#This Row],[gap_days]]="",0,IF(TableRefills3[[#This Row],[gap_days]]&gt;30,1,0))</f>
        <v>0</v>
      </c>
      <c r="J3496" s="9">
        <f>_xlfn.MAXIFS(TableRefills3[discountinuation_flag], TableRefills3[patient_id], A3496)</f>
        <v>0</v>
      </c>
      <c r="K3496" s="1">
        <f>_xlfn.MINIFS(C:C,A:A,TableRefills3[[#This Row],[patient_id]])</f>
        <v>45759</v>
      </c>
      <c r="L3496" s="1">
        <f>TableRefills3[[#This Row],[refill_date]]+TableRefills3[[#This Row],[quantity_days]]</f>
        <v>45822</v>
      </c>
    </row>
    <row r="3497" spans="1:12" x14ac:dyDescent="0.25">
      <c r="A3497" t="s">
        <v>778</v>
      </c>
      <c r="B3497" t="s">
        <v>5319</v>
      </c>
      <c r="C3497" s="1">
        <v>45825</v>
      </c>
      <c r="D3497" s="9">
        <f t="shared" si="109"/>
        <v>3</v>
      </c>
      <c r="E3497">
        <v>30</v>
      </c>
      <c r="F3497" s="1">
        <f t="shared" si="110"/>
        <v>45792</v>
      </c>
      <c r="G3497" s="1">
        <f>IF(TableRefills3[[#This Row],[prev_refill_days]]="","",TableRefills3[[#This Row],[prev_refill_days]]+TableRefills3[[#This Row],[quantity_days]])</f>
        <v>45822</v>
      </c>
      <c r="H3497" s="9">
        <f>IF(TableRefills3[[#This Row],[prev_refill_end]]="","",TableRefills3[[#This Row],[refill_date]]-TableRefills3[[#This Row],[prev_refill_end]])</f>
        <v>3</v>
      </c>
      <c r="I3497">
        <f>IF(TableRefills3[[#This Row],[gap_days]]="",0,IF(TableRefills3[[#This Row],[gap_days]]&gt;30,1,0))</f>
        <v>0</v>
      </c>
      <c r="J3497" s="9">
        <f>_xlfn.MAXIFS(TableRefills3[discountinuation_flag], TableRefills3[patient_id], A3497)</f>
        <v>0</v>
      </c>
      <c r="K3497" s="1">
        <f>_xlfn.MINIFS(C:C,A:A,TableRefills3[[#This Row],[patient_id]])</f>
        <v>45759</v>
      </c>
      <c r="L3497" s="1">
        <f>TableRefills3[[#This Row],[refill_date]]+TableRefills3[[#This Row],[quantity_days]]</f>
        <v>45855</v>
      </c>
    </row>
    <row r="3498" spans="1:12" x14ac:dyDescent="0.25">
      <c r="A3498" t="s">
        <v>779</v>
      </c>
      <c r="B3498" t="s">
        <v>5323</v>
      </c>
      <c r="C3498" s="1">
        <v>45660</v>
      </c>
      <c r="D3498" s="9">
        <f t="shared" si="109"/>
        <v>1</v>
      </c>
      <c r="E3498">
        <v>28</v>
      </c>
      <c r="F3498" s="1" t="str">
        <f t="shared" si="110"/>
        <v/>
      </c>
      <c r="G3498" s="1" t="str">
        <f>IF(TableRefills3[[#This Row],[prev_refill_days]]="","",TableRefills3[[#This Row],[prev_refill_days]]+TableRefills3[[#This Row],[quantity_days]])</f>
        <v/>
      </c>
      <c r="H3498" s="9" t="str">
        <f>IF(TableRefills3[[#This Row],[prev_refill_end]]="","",TableRefills3[[#This Row],[refill_date]]-TableRefills3[[#This Row],[prev_refill_end]])</f>
        <v/>
      </c>
      <c r="I3498">
        <f>IF(TableRefills3[[#This Row],[gap_days]]="",0,IF(TableRefills3[[#This Row],[gap_days]]&gt;30,1,0))</f>
        <v>0</v>
      </c>
      <c r="J3498" s="9">
        <f>_xlfn.MAXIFS(TableRefills3[discountinuation_flag], TableRefills3[patient_id], A3498)</f>
        <v>0</v>
      </c>
      <c r="K3498" s="1">
        <f>_xlfn.MINIFS(C:C,A:A,TableRefills3[[#This Row],[patient_id]])</f>
        <v>45660</v>
      </c>
      <c r="L3498" s="1">
        <f>TableRefills3[[#This Row],[refill_date]]+TableRefills3[[#This Row],[quantity_days]]</f>
        <v>45688</v>
      </c>
    </row>
    <row r="3499" spans="1:12" x14ac:dyDescent="0.25">
      <c r="A3499" t="s">
        <v>779</v>
      </c>
      <c r="B3499" t="s">
        <v>5323</v>
      </c>
      <c r="C3499" s="1">
        <v>45691</v>
      </c>
      <c r="D3499" s="9">
        <f t="shared" si="109"/>
        <v>2</v>
      </c>
      <c r="E3499">
        <v>28</v>
      </c>
      <c r="F3499" s="1">
        <f t="shared" si="110"/>
        <v>45660</v>
      </c>
      <c r="G3499" s="1">
        <f>IF(TableRefills3[[#This Row],[prev_refill_days]]="","",TableRefills3[[#This Row],[prev_refill_days]]+TableRefills3[[#This Row],[quantity_days]])</f>
        <v>45688</v>
      </c>
      <c r="H3499" s="9">
        <f>IF(TableRefills3[[#This Row],[prev_refill_end]]="","",TableRefills3[[#This Row],[refill_date]]-TableRefills3[[#This Row],[prev_refill_end]])</f>
        <v>3</v>
      </c>
      <c r="I3499">
        <f>IF(TableRefills3[[#This Row],[gap_days]]="",0,IF(TableRefills3[[#This Row],[gap_days]]&gt;30,1,0))</f>
        <v>0</v>
      </c>
      <c r="J3499" s="9">
        <f>_xlfn.MAXIFS(TableRefills3[discountinuation_flag], TableRefills3[patient_id], A3499)</f>
        <v>0</v>
      </c>
      <c r="K3499" s="1">
        <f>_xlfn.MINIFS(C:C,A:A,TableRefills3[[#This Row],[patient_id]])</f>
        <v>45660</v>
      </c>
      <c r="L3499" s="1">
        <f>TableRefills3[[#This Row],[refill_date]]+TableRefills3[[#This Row],[quantity_days]]</f>
        <v>45719</v>
      </c>
    </row>
    <row r="3500" spans="1:12" x14ac:dyDescent="0.25">
      <c r="A3500" t="s">
        <v>779</v>
      </c>
      <c r="B3500" t="s">
        <v>5323</v>
      </c>
      <c r="C3500" s="1">
        <v>45716</v>
      </c>
      <c r="D3500" s="9">
        <f t="shared" si="109"/>
        <v>3</v>
      </c>
      <c r="E3500">
        <v>28</v>
      </c>
      <c r="F3500" s="1">
        <f t="shared" si="110"/>
        <v>45691</v>
      </c>
      <c r="G3500" s="1">
        <f>IF(TableRefills3[[#This Row],[prev_refill_days]]="","",TableRefills3[[#This Row],[prev_refill_days]]+TableRefills3[[#This Row],[quantity_days]])</f>
        <v>45719</v>
      </c>
      <c r="H3500" s="9">
        <f>IF(TableRefills3[[#This Row],[prev_refill_end]]="","",TableRefills3[[#This Row],[refill_date]]-TableRefills3[[#This Row],[prev_refill_end]])</f>
        <v>-3</v>
      </c>
      <c r="I3500">
        <f>IF(TableRefills3[[#This Row],[gap_days]]="",0,IF(TableRefills3[[#This Row],[gap_days]]&gt;30,1,0))</f>
        <v>0</v>
      </c>
      <c r="J3500" s="9">
        <f>_xlfn.MAXIFS(TableRefills3[discountinuation_flag], TableRefills3[patient_id], A3500)</f>
        <v>0</v>
      </c>
      <c r="K3500" s="1">
        <f>_xlfn.MINIFS(C:C,A:A,TableRefills3[[#This Row],[patient_id]])</f>
        <v>45660</v>
      </c>
      <c r="L3500" s="1">
        <f>TableRefills3[[#This Row],[refill_date]]+TableRefills3[[#This Row],[quantity_days]]</f>
        <v>45744</v>
      </c>
    </row>
    <row r="3501" spans="1:12" x14ac:dyDescent="0.25">
      <c r="A3501" t="s">
        <v>779</v>
      </c>
      <c r="B3501" t="s">
        <v>5323</v>
      </c>
      <c r="C3501" s="1">
        <v>45747</v>
      </c>
      <c r="D3501" s="9">
        <f t="shared" si="109"/>
        <v>4</v>
      </c>
      <c r="E3501">
        <v>28</v>
      </c>
      <c r="F3501" s="1">
        <f t="shared" si="110"/>
        <v>45716</v>
      </c>
      <c r="G3501" s="1">
        <f>IF(TableRefills3[[#This Row],[prev_refill_days]]="","",TableRefills3[[#This Row],[prev_refill_days]]+TableRefills3[[#This Row],[quantity_days]])</f>
        <v>45744</v>
      </c>
      <c r="H3501" s="9">
        <f>IF(TableRefills3[[#This Row],[prev_refill_end]]="","",TableRefills3[[#This Row],[refill_date]]-TableRefills3[[#This Row],[prev_refill_end]])</f>
        <v>3</v>
      </c>
      <c r="I3501">
        <f>IF(TableRefills3[[#This Row],[gap_days]]="",0,IF(TableRefills3[[#This Row],[gap_days]]&gt;30,1,0))</f>
        <v>0</v>
      </c>
      <c r="J3501" s="9">
        <f>_xlfn.MAXIFS(TableRefills3[discountinuation_flag], TableRefills3[patient_id], A3501)</f>
        <v>0</v>
      </c>
      <c r="K3501" s="1">
        <f>_xlfn.MINIFS(C:C,A:A,TableRefills3[[#This Row],[patient_id]])</f>
        <v>45660</v>
      </c>
      <c r="L3501" s="1">
        <f>TableRefills3[[#This Row],[refill_date]]+TableRefills3[[#This Row],[quantity_days]]</f>
        <v>45775</v>
      </c>
    </row>
    <row r="3502" spans="1:12" x14ac:dyDescent="0.25">
      <c r="A3502" t="s">
        <v>779</v>
      </c>
      <c r="B3502" t="s">
        <v>5323</v>
      </c>
      <c r="C3502" s="1">
        <v>45778</v>
      </c>
      <c r="D3502" s="9">
        <f t="shared" si="109"/>
        <v>5</v>
      </c>
      <c r="E3502">
        <v>28</v>
      </c>
      <c r="F3502" s="1">
        <f t="shared" si="110"/>
        <v>45747</v>
      </c>
      <c r="G3502" s="1">
        <f>IF(TableRefills3[[#This Row],[prev_refill_days]]="","",TableRefills3[[#This Row],[prev_refill_days]]+TableRefills3[[#This Row],[quantity_days]])</f>
        <v>45775</v>
      </c>
      <c r="H3502" s="9">
        <f>IF(TableRefills3[[#This Row],[prev_refill_end]]="","",TableRefills3[[#This Row],[refill_date]]-TableRefills3[[#This Row],[prev_refill_end]])</f>
        <v>3</v>
      </c>
      <c r="I3502">
        <f>IF(TableRefills3[[#This Row],[gap_days]]="",0,IF(TableRefills3[[#This Row],[gap_days]]&gt;30,1,0))</f>
        <v>0</v>
      </c>
      <c r="J3502" s="9">
        <f>_xlfn.MAXIFS(TableRefills3[discountinuation_flag], TableRefills3[patient_id], A3502)</f>
        <v>0</v>
      </c>
      <c r="K3502" s="1">
        <f>_xlfn.MINIFS(C:C,A:A,TableRefills3[[#This Row],[patient_id]])</f>
        <v>45660</v>
      </c>
      <c r="L3502" s="1">
        <f>TableRefills3[[#This Row],[refill_date]]+TableRefills3[[#This Row],[quantity_days]]</f>
        <v>45806</v>
      </c>
    </row>
    <row r="3503" spans="1:12" x14ac:dyDescent="0.25">
      <c r="A3503" t="s">
        <v>779</v>
      </c>
      <c r="B3503" t="s">
        <v>5323</v>
      </c>
      <c r="C3503" s="1">
        <v>45808</v>
      </c>
      <c r="D3503" s="9">
        <f t="shared" si="109"/>
        <v>6</v>
      </c>
      <c r="E3503">
        <v>28</v>
      </c>
      <c r="F3503" s="1">
        <f t="shared" si="110"/>
        <v>45778</v>
      </c>
      <c r="G3503" s="1">
        <f>IF(TableRefills3[[#This Row],[prev_refill_days]]="","",TableRefills3[[#This Row],[prev_refill_days]]+TableRefills3[[#This Row],[quantity_days]])</f>
        <v>45806</v>
      </c>
      <c r="H3503" s="9">
        <f>IF(TableRefills3[[#This Row],[prev_refill_end]]="","",TableRefills3[[#This Row],[refill_date]]-TableRefills3[[#This Row],[prev_refill_end]])</f>
        <v>2</v>
      </c>
      <c r="I3503">
        <f>IF(TableRefills3[[#This Row],[gap_days]]="",0,IF(TableRefills3[[#This Row],[gap_days]]&gt;30,1,0))</f>
        <v>0</v>
      </c>
      <c r="J3503" s="9">
        <f>_xlfn.MAXIFS(TableRefills3[discountinuation_flag], TableRefills3[patient_id], A3503)</f>
        <v>0</v>
      </c>
      <c r="K3503" s="1">
        <f>_xlfn.MINIFS(C:C,A:A,TableRefills3[[#This Row],[patient_id]])</f>
        <v>45660</v>
      </c>
      <c r="L3503" s="1">
        <f>TableRefills3[[#This Row],[refill_date]]+TableRefills3[[#This Row],[quantity_days]]</f>
        <v>45836</v>
      </c>
    </row>
    <row r="3504" spans="1:12" x14ac:dyDescent="0.25">
      <c r="A3504" t="s">
        <v>780</v>
      </c>
      <c r="B3504" t="s">
        <v>5330</v>
      </c>
      <c r="C3504" s="1">
        <v>45806</v>
      </c>
      <c r="D3504" s="9">
        <f t="shared" si="109"/>
        <v>1</v>
      </c>
      <c r="E3504">
        <v>28</v>
      </c>
      <c r="F3504" s="1" t="str">
        <f t="shared" si="110"/>
        <v/>
      </c>
      <c r="G3504" s="1" t="str">
        <f>IF(TableRefills3[[#This Row],[prev_refill_days]]="","",TableRefills3[[#This Row],[prev_refill_days]]+TableRefills3[[#This Row],[quantity_days]])</f>
        <v/>
      </c>
      <c r="H3504" s="9" t="str">
        <f>IF(TableRefills3[[#This Row],[prev_refill_end]]="","",TableRefills3[[#This Row],[refill_date]]-TableRefills3[[#This Row],[prev_refill_end]])</f>
        <v/>
      </c>
      <c r="I3504">
        <f>IF(TableRefills3[[#This Row],[gap_days]]="",0,IF(TableRefills3[[#This Row],[gap_days]]&gt;30,1,0))</f>
        <v>0</v>
      </c>
      <c r="J3504" s="9">
        <f>_xlfn.MAXIFS(TableRefills3[discountinuation_flag], TableRefills3[patient_id], A3504)</f>
        <v>0</v>
      </c>
      <c r="K3504" s="1">
        <f>_xlfn.MINIFS(C:C,A:A,TableRefills3[[#This Row],[patient_id]])</f>
        <v>45806</v>
      </c>
      <c r="L3504" s="1">
        <f>TableRefills3[[#This Row],[refill_date]]+TableRefills3[[#This Row],[quantity_days]]</f>
        <v>45834</v>
      </c>
    </row>
    <row r="3505" spans="1:12" x14ac:dyDescent="0.25">
      <c r="A3505" t="s">
        <v>780</v>
      </c>
      <c r="B3505" t="s">
        <v>5330</v>
      </c>
      <c r="C3505" s="1">
        <v>45832</v>
      </c>
      <c r="D3505" s="9">
        <f t="shared" si="109"/>
        <v>2</v>
      </c>
      <c r="E3505">
        <v>28</v>
      </c>
      <c r="F3505" s="1">
        <f t="shared" si="110"/>
        <v>45806</v>
      </c>
      <c r="G3505" s="1">
        <f>IF(TableRefills3[[#This Row],[prev_refill_days]]="","",TableRefills3[[#This Row],[prev_refill_days]]+TableRefills3[[#This Row],[quantity_days]])</f>
        <v>45834</v>
      </c>
      <c r="H3505" s="9">
        <f>IF(TableRefills3[[#This Row],[prev_refill_end]]="","",TableRefills3[[#This Row],[refill_date]]-TableRefills3[[#This Row],[prev_refill_end]])</f>
        <v>-2</v>
      </c>
      <c r="I3505">
        <f>IF(TableRefills3[[#This Row],[gap_days]]="",0,IF(TableRefills3[[#This Row],[gap_days]]&gt;30,1,0))</f>
        <v>0</v>
      </c>
      <c r="J3505" s="9">
        <f>_xlfn.MAXIFS(TableRefills3[discountinuation_flag], TableRefills3[patient_id], A3505)</f>
        <v>0</v>
      </c>
      <c r="K3505" s="1">
        <f>_xlfn.MINIFS(C:C,A:A,TableRefills3[[#This Row],[patient_id]])</f>
        <v>45806</v>
      </c>
      <c r="L3505" s="1">
        <f>TableRefills3[[#This Row],[refill_date]]+TableRefills3[[#This Row],[quantity_days]]</f>
        <v>45860</v>
      </c>
    </row>
    <row r="3506" spans="1:12" x14ac:dyDescent="0.25">
      <c r="A3506" t="s">
        <v>780</v>
      </c>
      <c r="B3506" t="s">
        <v>5330</v>
      </c>
      <c r="C3506" s="1">
        <v>45858</v>
      </c>
      <c r="D3506" s="9">
        <f t="shared" si="109"/>
        <v>3</v>
      </c>
      <c r="E3506">
        <v>28</v>
      </c>
      <c r="F3506" s="1">
        <f t="shared" si="110"/>
        <v>45832</v>
      </c>
      <c r="G3506" s="1">
        <f>IF(TableRefills3[[#This Row],[prev_refill_days]]="","",TableRefills3[[#This Row],[prev_refill_days]]+TableRefills3[[#This Row],[quantity_days]])</f>
        <v>45860</v>
      </c>
      <c r="H3506" s="9">
        <f>IF(TableRefills3[[#This Row],[prev_refill_end]]="","",TableRefills3[[#This Row],[refill_date]]-TableRefills3[[#This Row],[prev_refill_end]])</f>
        <v>-2</v>
      </c>
      <c r="I3506">
        <f>IF(TableRefills3[[#This Row],[gap_days]]="",0,IF(TableRefills3[[#This Row],[gap_days]]&gt;30,1,0))</f>
        <v>0</v>
      </c>
      <c r="J3506" s="9">
        <f>_xlfn.MAXIFS(TableRefills3[discountinuation_flag], TableRefills3[patient_id], A3506)</f>
        <v>0</v>
      </c>
      <c r="K3506" s="1">
        <f>_xlfn.MINIFS(C:C,A:A,TableRefills3[[#This Row],[patient_id]])</f>
        <v>45806</v>
      </c>
      <c r="L3506" s="1">
        <f>TableRefills3[[#This Row],[refill_date]]+TableRefills3[[#This Row],[quantity_days]]</f>
        <v>45886</v>
      </c>
    </row>
    <row r="3507" spans="1:12" x14ac:dyDescent="0.25">
      <c r="A3507" t="s">
        <v>780</v>
      </c>
      <c r="B3507" t="s">
        <v>5330</v>
      </c>
      <c r="C3507" s="1">
        <v>45883</v>
      </c>
      <c r="D3507" s="9">
        <f t="shared" si="109"/>
        <v>4</v>
      </c>
      <c r="E3507">
        <v>28</v>
      </c>
      <c r="F3507" s="1">
        <f t="shared" si="110"/>
        <v>45858</v>
      </c>
      <c r="G3507" s="1">
        <f>IF(TableRefills3[[#This Row],[prev_refill_days]]="","",TableRefills3[[#This Row],[prev_refill_days]]+TableRefills3[[#This Row],[quantity_days]])</f>
        <v>45886</v>
      </c>
      <c r="H3507" s="9">
        <f>IF(TableRefills3[[#This Row],[prev_refill_end]]="","",TableRefills3[[#This Row],[refill_date]]-TableRefills3[[#This Row],[prev_refill_end]])</f>
        <v>-3</v>
      </c>
      <c r="I3507">
        <f>IF(TableRefills3[[#This Row],[gap_days]]="",0,IF(TableRefills3[[#This Row],[gap_days]]&gt;30,1,0))</f>
        <v>0</v>
      </c>
      <c r="J3507" s="9">
        <f>_xlfn.MAXIFS(TableRefills3[discountinuation_flag], TableRefills3[patient_id], A3507)</f>
        <v>0</v>
      </c>
      <c r="K3507" s="1">
        <f>_xlfn.MINIFS(C:C,A:A,TableRefills3[[#This Row],[patient_id]])</f>
        <v>45806</v>
      </c>
      <c r="L3507" s="1">
        <f>TableRefills3[[#This Row],[refill_date]]+TableRefills3[[#This Row],[quantity_days]]</f>
        <v>45911</v>
      </c>
    </row>
    <row r="3508" spans="1:12" x14ac:dyDescent="0.25">
      <c r="A3508" t="s">
        <v>780</v>
      </c>
      <c r="B3508" t="s">
        <v>5330</v>
      </c>
      <c r="C3508" s="1">
        <v>45913</v>
      </c>
      <c r="D3508" s="9">
        <f t="shared" si="109"/>
        <v>5</v>
      </c>
      <c r="E3508">
        <v>28</v>
      </c>
      <c r="F3508" s="1">
        <f t="shared" si="110"/>
        <v>45883</v>
      </c>
      <c r="G3508" s="1">
        <f>IF(TableRefills3[[#This Row],[prev_refill_days]]="","",TableRefills3[[#This Row],[prev_refill_days]]+TableRefills3[[#This Row],[quantity_days]])</f>
        <v>45911</v>
      </c>
      <c r="H3508" s="9">
        <f>IF(TableRefills3[[#This Row],[prev_refill_end]]="","",TableRefills3[[#This Row],[refill_date]]-TableRefills3[[#This Row],[prev_refill_end]])</f>
        <v>2</v>
      </c>
      <c r="I3508">
        <f>IF(TableRefills3[[#This Row],[gap_days]]="",0,IF(TableRefills3[[#This Row],[gap_days]]&gt;30,1,0))</f>
        <v>0</v>
      </c>
      <c r="J3508" s="9">
        <f>_xlfn.MAXIFS(TableRefills3[discountinuation_flag], TableRefills3[patient_id], A3508)</f>
        <v>0</v>
      </c>
      <c r="K3508" s="1">
        <f>_xlfn.MINIFS(C:C,A:A,TableRefills3[[#This Row],[patient_id]])</f>
        <v>45806</v>
      </c>
      <c r="L3508" s="1">
        <f>TableRefills3[[#This Row],[refill_date]]+TableRefills3[[#This Row],[quantity_days]]</f>
        <v>45941</v>
      </c>
    </row>
    <row r="3509" spans="1:12" x14ac:dyDescent="0.25">
      <c r="A3509" t="s">
        <v>781</v>
      </c>
      <c r="B3509" t="s">
        <v>5336</v>
      </c>
      <c r="C3509" s="1">
        <v>45834</v>
      </c>
      <c r="D3509" s="9">
        <f t="shared" si="109"/>
        <v>1</v>
      </c>
      <c r="E3509">
        <v>30</v>
      </c>
      <c r="F3509" s="1" t="str">
        <f t="shared" si="110"/>
        <v/>
      </c>
      <c r="G3509" s="1" t="str">
        <f>IF(TableRefills3[[#This Row],[prev_refill_days]]="","",TableRefills3[[#This Row],[prev_refill_days]]+TableRefills3[[#This Row],[quantity_days]])</f>
        <v/>
      </c>
      <c r="H3509" s="9" t="str">
        <f>IF(TableRefills3[[#This Row],[prev_refill_end]]="","",TableRefills3[[#This Row],[refill_date]]-TableRefills3[[#This Row],[prev_refill_end]])</f>
        <v/>
      </c>
      <c r="I3509">
        <f>IF(TableRefills3[[#This Row],[gap_days]]="",0,IF(TableRefills3[[#This Row],[gap_days]]&gt;30,1,0))</f>
        <v>0</v>
      </c>
      <c r="J3509" s="9">
        <f>_xlfn.MAXIFS(TableRefills3[discountinuation_flag], TableRefills3[patient_id], A3509)</f>
        <v>0</v>
      </c>
      <c r="K3509" s="1">
        <f>_xlfn.MINIFS(C:C,A:A,TableRefills3[[#This Row],[patient_id]])</f>
        <v>45834</v>
      </c>
      <c r="L3509" s="1">
        <f>TableRefills3[[#This Row],[refill_date]]+TableRefills3[[#This Row],[quantity_days]]</f>
        <v>45864</v>
      </c>
    </row>
    <row r="3510" spans="1:12" x14ac:dyDescent="0.25">
      <c r="A3510" t="s">
        <v>781</v>
      </c>
      <c r="B3510" t="s">
        <v>5336</v>
      </c>
      <c r="C3510" s="1">
        <v>45867</v>
      </c>
      <c r="D3510" s="9">
        <f t="shared" si="109"/>
        <v>2</v>
      </c>
      <c r="E3510">
        <v>30</v>
      </c>
      <c r="F3510" s="1">
        <f t="shared" si="110"/>
        <v>45834</v>
      </c>
      <c r="G3510" s="1">
        <f>IF(TableRefills3[[#This Row],[prev_refill_days]]="","",TableRefills3[[#This Row],[prev_refill_days]]+TableRefills3[[#This Row],[quantity_days]])</f>
        <v>45864</v>
      </c>
      <c r="H3510" s="9">
        <f>IF(TableRefills3[[#This Row],[prev_refill_end]]="","",TableRefills3[[#This Row],[refill_date]]-TableRefills3[[#This Row],[prev_refill_end]])</f>
        <v>3</v>
      </c>
      <c r="I3510">
        <f>IF(TableRefills3[[#This Row],[gap_days]]="",0,IF(TableRefills3[[#This Row],[gap_days]]&gt;30,1,0))</f>
        <v>0</v>
      </c>
      <c r="J3510" s="9">
        <f>_xlfn.MAXIFS(TableRefills3[discountinuation_flag], TableRefills3[patient_id], A3510)</f>
        <v>0</v>
      </c>
      <c r="K3510" s="1">
        <f>_xlfn.MINIFS(C:C,A:A,TableRefills3[[#This Row],[patient_id]])</f>
        <v>45834</v>
      </c>
      <c r="L3510" s="1">
        <f>TableRefills3[[#This Row],[refill_date]]+TableRefills3[[#This Row],[quantity_days]]</f>
        <v>45897</v>
      </c>
    </row>
    <row r="3511" spans="1:12" x14ac:dyDescent="0.25">
      <c r="A3511" t="s">
        <v>781</v>
      </c>
      <c r="B3511" t="s">
        <v>5336</v>
      </c>
      <c r="C3511" s="1">
        <v>45896</v>
      </c>
      <c r="D3511" s="9">
        <f t="shared" si="109"/>
        <v>3</v>
      </c>
      <c r="E3511">
        <v>30</v>
      </c>
      <c r="F3511" s="1">
        <f t="shared" si="110"/>
        <v>45867</v>
      </c>
      <c r="G3511" s="1">
        <f>IF(TableRefills3[[#This Row],[prev_refill_days]]="","",TableRefills3[[#This Row],[prev_refill_days]]+TableRefills3[[#This Row],[quantity_days]])</f>
        <v>45897</v>
      </c>
      <c r="H3511" s="9">
        <f>IF(TableRefills3[[#This Row],[prev_refill_end]]="","",TableRefills3[[#This Row],[refill_date]]-TableRefills3[[#This Row],[prev_refill_end]])</f>
        <v>-1</v>
      </c>
      <c r="I3511">
        <f>IF(TableRefills3[[#This Row],[gap_days]]="",0,IF(TableRefills3[[#This Row],[gap_days]]&gt;30,1,0))</f>
        <v>0</v>
      </c>
      <c r="J3511" s="9">
        <f>_xlfn.MAXIFS(TableRefills3[discountinuation_flag], TableRefills3[patient_id], A3511)</f>
        <v>0</v>
      </c>
      <c r="K3511" s="1">
        <f>_xlfn.MINIFS(C:C,A:A,TableRefills3[[#This Row],[patient_id]])</f>
        <v>45834</v>
      </c>
      <c r="L3511" s="1">
        <f>TableRefills3[[#This Row],[refill_date]]+TableRefills3[[#This Row],[quantity_days]]</f>
        <v>45926</v>
      </c>
    </row>
    <row r="3512" spans="1:12" x14ac:dyDescent="0.25">
      <c r="A3512" t="s">
        <v>781</v>
      </c>
      <c r="B3512" t="s">
        <v>5336</v>
      </c>
      <c r="C3512" s="1">
        <v>45928</v>
      </c>
      <c r="D3512" s="9">
        <f t="shared" si="109"/>
        <v>4</v>
      </c>
      <c r="E3512">
        <v>30</v>
      </c>
      <c r="F3512" s="1">
        <f t="shared" si="110"/>
        <v>45896</v>
      </c>
      <c r="G3512" s="1">
        <f>IF(TableRefills3[[#This Row],[prev_refill_days]]="","",TableRefills3[[#This Row],[prev_refill_days]]+TableRefills3[[#This Row],[quantity_days]])</f>
        <v>45926</v>
      </c>
      <c r="H3512" s="9">
        <f>IF(TableRefills3[[#This Row],[prev_refill_end]]="","",TableRefills3[[#This Row],[refill_date]]-TableRefills3[[#This Row],[prev_refill_end]])</f>
        <v>2</v>
      </c>
      <c r="I3512">
        <f>IF(TableRefills3[[#This Row],[gap_days]]="",0,IF(TableRefills3[[#This Row],[gap_days]]&gt;30,1,0))</f>
        <v>0</v>
      </c>
      <c r="J3512" s="9">
        <f>_xlfn.MAXIFS(TableRefills3[discountinuation_flag], TableRefills3[patient_id], A3512)</f>
        <v>0</v>
      </c>
      <c r="K3512" s="1">
        <f>_xlfn.MINIFS(C:C,A:A,TableRefills3[[#This Row],[patient_id]])</f>
        <v>45834</v>
      </c>
      <c r="L3512" s="1">
        <f>TableRefills3[[#This Row],[refill_date]]+TableRefills3[[#This Row],[quantity_days]]</f>
        <v>45958</v>
      </c>
    </row>
    <row r="3513" spans="1:12" x14ac:dyDescent="0.25">
      <c r="A3513" t="s">
        <v>781</v>
      </c>
      <c r="B3513" t="s">
        <v>5336</v>
      </c>
      <c r="C3513" s="1">
        <v>45957</v>
      </c>
      <c r="D3513" s="9">
        <f t="shared" si="109"/>
        <v>5</v>
      </c>
      <c r="E3513">
        <v>30</v>
      </c>
      <c r="F3513" s="1">
        <f t="shared" si="110"/>
        <v>45928</v>
      </c>
      <c r="G3513" s="1">
        <f>IF(TableRefills3[[#This Row],[prev_refill_days]]="","",TableRefills3[[#This Row],[prev_refill_days]]+TableRefills3[[#This Row],[quantity_days]])</f>
        <v>45958</v>
      </c>
      <c r="H3513" s="9">
        <f>IF(TableRefills3[[#This Row],[prev_refill_end]]="","",TableRefills3[[#This Row],[refill_date]]-TableRefills3[[#This Row],[prev_refill_end]])</f>
        <v>-1</v>
      </c>
      <c r="I3513">
        <f>IF(TableRefills3[[#This Row],[gap_days]]="",0,IF(TableRefills3[[#This Row],[gap_days]]&gt;30,1,0))</f>
        <v>0</v>
      </c>
      <c r="J3513" s="9">
        <f>_xlfn.MAXIFS(TableRefills3[discountinuation_flag], TableRefills3[patient_id], A3513)</f>
        <v>0</v>
      </c>
      <c r="K3513" s="1">
        <f>_xlfn.MINIFS(C:C,A:A,TableRefills3[[#This Row],[patient_id]])</f>
        <v>45834</v>
      </c>
      <c r="L3513" s="1">
        <f>TableRefills3[[#This Row],[refill_date]]+TableRefills3[[#This Row],[quantity_days]]</f>
        <v>45987</v>
      </c>
    </row>
    <row r="3514" spans="1:12" x14ac:dyDescent="0.25">
      <c r="A3514" t="s">
        <v>781</v>
      </c>
      <c r="B3514" t="s">
        <v>5336</v>
      </c>
      <c r="C3514" s="1">
        <v>45989</v>
      </c>
      <c r="D3514" s="9">
        <f t="shared" si="109"/>
        <v>6</v>
      </c>
      <c r="E3514">
        <v>30</v>
      </c>
      <c r="F3514" s="1">
        <f t="shared" si="110"/>
        <v>45957</v>
      </c>
      <c r="G3514" s="1">
        <f>IF(TableRefills3[[#This Row],[prev_refill_days]]="","",TableRefills3[[#This Row],[prev_refill_days]]+TableRefills3[[#This Row],[quantity_days]])</f>
        <v>45987</v>
      </c>
      <c r="H3514" s="9">
        <f>IF(TableRefills3[[#This Row],[prev_refill_end]]="","",TableRefills3[[#This Row],[refill_date]]-TableRefills3[[#This Row],[prev_refill_end]])</f>
        <v>2</v>
      </c>
      <c r="I3514">
        <f>IF(TableRefills3[[#This Row],[gap_days]]="",0,IF(TableRefills3[[#This Row],[gap_days]]&gt;30,1,0))</f>
        <v>0</v>
      </c>
      <c r="J3514" s="9">
        <f>_xlfn.MAXIFS(TableRefills3[discountinuation_flag], TableRefills3[patient_id], A3514)</f>
        <v>0</v>
      </c>
      <c r="K3514" s="1">
        <f>_xlfn.MINIFS(C:C,A:A,TableRefills3[[#This Row],[patient_id]])</f>
        <v>45834</v>
      </c>
      <c r="L3514" s="1">
        <f>TableRefills3[[#This Row],[refill_date]]+TableRefills3[[#This Row],[quantity_days]]</f>
        <v>46019</v>
      </c>
    </row>
    <row r="3515" spans="1:12" x14ac:dyDescent="0.25">
      <c r="A3515" t="s">
        <v>782</v>
      </c>
      <c r="B3515" t="s">
        <v>5343</v>
      </c>
      <c r="C3515" s="1">
        <v>45753</v>
      </c>
      <c r="D3515" s="9">
        <f t="shared" si="109"/>
        <v>1</v>
      </c>
      <c r="E3515">
        <v>28</v>
      </c>
      <c r="F3515" s="1" t="str">
        <f t="shared" si="110"/>
        <v/>
      </c>
      <c r="G3515" s="1" t="str">
        <f>IF(TableRefills3[[#This Row],[prev_refill_days]]="","",TableRefills3[[#This Row],[prev_refill_days]]+TableRefills3[[#This Row],[quantity_days]])</f>
        <v/>
      </c>
      <c r="H3515" s="9" t="str">
        <f>IF(TableRefills3[[#This Row],[prev_refill_end]]="","",TableRefills3[[#This Row],[refill_date]]-TableRefills3[[#This Row],[prev_refill_end]])</f>
        <v/>
      </c>
      <c r="I3515">
        <f>IF(TableRefills3[[#This Row],[gap_days]]="",0,IF(TableRefills3[[#This Row],[gap_days]]&gt;30,1,0))</f>
        <v>0</v>
      </c>
      <c r="J3515" s="9">
        <f>_xlfn.MAXIFS(TableRefills3[discountinuation_flag], TableRefills3[patient_id], A3515)</f>
        <v>0</v>
      </c>
      <c r="K3515" s="1">
        <f>_xlfn.MINIFS(C:C,A:A,TableRefills3[[#This Row],[patient_id]])</f>
        <v>45753</v>
      </c>
      <c r="L3515" s="1">
        <f>TableRefills3[[#This Row],[refill_date]]+TableRefills3[[#This Row],[quantity_days]]</f>
        <v>45781</v>
      </c>
    </row>
    <row r="3516" spans="1:12" x14ac:dyDescent="0.25">
      <c r="A3516" t="s">
        <v>782</v>
      </c>
      <c r="B3516" t="s">
        <v>5343</v>
      </c>
      <c r="C3516" s="1">
        <v>45779</v>
      </c>
      <c r="D3516" s="9">
        <f t="shared" si="109"/>
        <v>2</v>
      </c>
      <c r="E3516">
        <v>28</v>
      </c>
      <c r="F3516" s="1">
        <f t="shared" si="110"/>
        <v>45753</v>
      </c>
      <c r="G3516" s="1">
        <f>IF(TableRefills3[[#This Row],[prev_refill_days]]="","",TableRefills3[[#This Row],[prev_refill_days]]+TableRefills3[[#This Row],[quantity_days]])</f>
        <v>45781</v>
      </c>
      <c r="H3516" s="9">
        <f>IF(TableRefills3[[#This Row],[prev_refill_end]]="","",TableRefills3[[#This Row],[refill_date]]-TableRefills3[[#This Row],[prev_refill_end]])</f>
        <v>-2</v>
      </c>
      <c r="I3516">
        <f>IF(TableRefills3[[#This Row],[gap_days]]="",0,IF(TableRefills3[[#This Row],[gap_days]]&gt;30,1,0))</f>
        <v>0</v>
      </c>
      <c r="J3516" s="9">
        <f>_xlfn.MAXIFS(TableRefills3[discountinuation_flag], TableRefills3[patient_id], A3516)</f>
        <v>0</v>
      </c>
      <c r="K3516" s="1">
        <f>_xlfn.MINIFS(C:C,A:A,TableRefills3[[#This Row],[patient_id]])</f>
        <v>45753</v>
      </c>
      <c r="L3516" s="1">
        <f>TableRefills3[[#This Row],[refill_date]]+TableRefills3[[#This Row],[quantity_days]]</f>
        <v>45807</v>
      </c>
    </row>
    <row r="3517" spans="1:12" x14ac:dyDescent="0.25">
      <c r="A3517" t="s">
        <v>782</v>
      </c>
      <c r="B3517" t="s">
        <v>5343</v>
      </c>
      <c r="C3517" s="1">
        <v>45806</v>
      </c>
      <c r="D3517" s="9">
        <f t="shared" si="109"/>
        <v>3</v>
      </c>
      <c r="E3517">
        <v>28</v>
      </c>
      <c r="F3517" s="1">
        <f t="shared" si="110"/>
        <v>45779</v>
      </c>
      <c r="G3517" s="1">
        <f>IF(TableRefills3[[#This Row],[prev_refill_days]]="","",TableRefills3[[#This Row],[prev_refill_days]]+TableRefills3[[#This Row],[quantity_days]])</f>
        <v>45807</v>
      </c>
      <c r="H3517" s="9">
        <f>IF(TableRefills3[[#This Row],[prev_refill_end]]="","",TableRefills3[[#This Row],[refill_date]]-TableRefills3[[#This Row],[prev_refill_end]])</f>
        <v>-1</v>
      </c>
      <c r="I3517">
        <f>IF(TableRefills3[[#This Row],[gap_days]]="",0,IF(TableRefills3[[#This Row],[gap_days]]&gt;30,1,0))</f>
        <v>0</v>
      </c>
      <c r="J3517" s="9">
        <f>_xlfn.MAXIFS(TableRefills3[discountinuation_flag], TableRefills3[patient_id], A3517)</f>
        <v>0</v>
      </c>
      <c r="K3517" s="1">
        <f>_xlfn.MINIFS(C:C,A:A,TableRefills3[[#This Row],[patient_id]])</f>
        <v>45753</v>
      </c>
      <c r="L3517" s="1">
        <f>TableRefills3[[#This Row],[refill_date]]+TableRefills3[[#This Row],[quantity_days]]</f>
        <v>45834</v>
      </c>
    </row>
    <row r="3518" spans="1:12" x14ac:dyDescent="0.25">
      <c r="A3518" t="s">
        <v>783</v>
      </c>
      <c r="B3518" t="s">
        <v>5347</v>
      </c>
      <c r="C3518" s="1">
        <v>45721</v>
      </c>
      <c r="D3518" s="9">
        <f t="shared" si="109"/>
        <v>1</v>
      </c>
      <c r="E3518">
        <v>28</v>
      </c>
      <c r="F3518" s="1" t="str">
        <f t="shared" si="110"/>
        <v/>
      </c>
      <c r="G3518" s="1" t="str">
        <f>IF(TableRefills3[[#This Row],[prev_refill_days]]="","",TableRefills3[[#This Row],[prev_refill_days]]+TableRefills3[[#This Row],[quantity_days]])</f>
        <v/>
      </c>
      <c r="H3518" s="9" t="str">
        <f>IF(TableRefills3[[#This Row],[prev_refill_end]]="","",TableRefills3[[#This Row],[refill_date]]-TableRefills3[[#This Row],[prev_refill_end]])</f>
        <v/>
      </c>
      <c r="I3518">
        <f>IF(TableRefills3[[#This Row],[gap_days]]="",0,IF(TableRefills3[[#This Row],[gap_days]]&gt;30,1,0))</f>
        <v>0</v>
      </c>
      <c r="J3518" s="9">
        <f>_xlfn.MAXIFS(TableRefills3[discountinuation_flag], TableRefills3[patient_id], A3518)</f>
        <v>0</v>
      </c>
      <c r="K3518" s="1">
        <f>_xlfn.MINIFS(C:C,A:A,TableRefills3[[#This Row],[patient_id]])</f>
        <v>45721</v>
      </c>
      <c r="L3518" s="1">
        <f>TableRefills3[[#This Row],[refill_date]]+TableRefills3[[#This Row],[quantity_days]]</f>
        <v>45749</v>
      </c>
    </row>
    <row r="3519" spans="1:12" x14ac:dyDescent="0.25">
      <c r="A3519" t="s">
        <v>783</v>
      </c>
      <c r="B3519" t="s">
        <v>5347</v>
      </c>
      <c r="C3519" s="1">
        <v>45748</v>
      </c>
      <c r="D3519" s="9">
        <f t="shared" si="109"/>
        <v>2</v>
      </c>
      <c r="E3519">
        <v>28</v>
      </c>
      <c r="F3519" s="1">
        <f t="shared" si="110"/>
        <v>45721</v>
      </c>
      <c r="G3519" s="1">
        <f>IF(TableRefills3[[#This Row],[prev_refill_days]]="","",TableRefills3[[#This Row],[prev_refill_days]]+TableRefills3[[#This Row],[quantity_days]])</f>
        <v>45749</v>
      </c>
      <c r="H3519" s="9">
        <f>IF(TableRefills3[[#This Row],[prev_refill_end]]="","",TableRefills3[[#This Row],[refill_date]]-TableRefills3[[#This Row],[prev_refill_end]])</f>
        <v>-1</v>
      </c>
      <c r="I3519">
        <f>IF(TableRefills3[[#This Row],[gap_days]]="",0,IF(TableRefills3[[#This Row],[gap_days]]&gt;30,1,0))</f>
        <v>0</v>
      </c>
      <c r="J3519" s="9">
        <f>_xlfn.MAXIFS(TableRefills3[discountinuation_flag], TableRefills3[patient_id], A3519)</f>
        <v>0</v>
      </c>
      <c r="K3519" s="1">
        <f>_xlfn.MINIFS(C:C,A:A,TableRefills3[[#This Row],[patient_id]])</f>
        <v>45721</v>
      </c>
      <c r="L3519" s="1">
        <f>TableRefills3[[#This Row],[refill_date]]+TableRefills3[[#This Row],[quantity_days]]</f>
        <v>45776</v>
      </c>
    </row>
    <row r="3520" spans="1:12" x14ac:dyDescent="0.25">
      <c r="A3520" t="s">
        <v>783</v>
      </c>
      <c r="B3520" t="s">
        <v>5347</v>
      </c>
      <c r="C3520" s="1">
        <v>45777</v>
      </c>
      <c r="D3520" s="9">
        <f t="shared" si="109"/>
        <v>3</v>
      </c>
      <c r="E3520">
        <v>28</v>
      </c>
      <c r="F3520" s="1">
        <f t="shared" si="110"/>
        <v>45748</v>
      </c>
      <c r="G3520" s="1">
        <f>IF(TableRefills3[[#This Row],[prev_refill_days]]="","",TableRefills3[[#This Row],[prev_refill_days]]+TableRefills3[[#This Row],[quantity_days]])</f>
        <v>45776</v>
      </c>
      <c r="H3520" s="9">
        <f>IF(TableRefills3[[#This Row],[prev_refill_end]]="","",TableRefills3[[#This Row],[refill_date]]-TableRefills3[[#This Row],[prev_refill_end]])</f>
        <v>1</v>
      </c>
      <c r="I3520">
        <f>IF(TableRefills3[[#This Row],[gap_days]]="",0,IF(TableRefills3[[#This Row],[gap_days]]&gt;30,1,0))</f>
        <v>0</v>
      </c>
      <c r="J3520" s="9">
        <f>_xlfn.MAXIFS(TableRefills3[discountinuation_flag], TableRefills3[patient_id], A3520)</f>
        <v>0</v>
      </c>
      <c r="K3520" s="1">
        <f>_xlfn.MINIFS(C:C,A:A,TableRefills3[[#This Row],[patient_id]])</f>
        <v>45721</v>
      </c>
      <c r="L3520" s="1">
        <f>TableRefills3[[#This Row],[refill_date]]+TableRefills3[[#This Row],[quantity_days]]</f>
        <v>45805</v>
      </c>
    </row>
    <row r="3521" spans="1:12" x14ac:dyDescent="0.25">
      <c r="A3521" t="s">
        <v>783</v>
      </c>
      <c r="B3521" t="s">
        <v>5347</v>
      </c>
      <c r="C3521" s="1">
        <v>45805</v>
      </c>
      <c r="D3521" s="9">
        <f t="shared" si="109"/>
        <v>4</v>
      </c>
      <c r="E3521">
        <v>28</v>
      </c>
      <c r="F3521" s="1">
        <f t="shared" si="110"/>
        <v>45777</v>
      </c>
      <c r="G3521" s="1">
        <f>IF(TableRefills3[[#This Row],[prev_refill_days]]="","",TableRefills3[[#This Row],[prev_refill_days]]+TableRefills3[[#This Row],[quantity_days]])</f>
        <v>45805</v>
      </c>
      <c r="H3521" s="9">
        <f>IF(TableRefills3[[#This Row],[prev_refill_end]]="","",TableRefills3[[#This Row],[refill_date]]-TableRefills3[[#This Row],[prev_refill_end]])</f>
        <v>0</v>
      </c>
      <c r="I3521">
        <f>IF(TableRefills3[[#This Row],[gap_days]]="",0,IF(TableRefills3[[#This Row],[gap_days]]&gt;30,1,0))</f>
        <v>0</v>
      </c>
      <c r="J3521" s="9">
        <f>_xlfn.MAXIFS(TableRefills3[discountinuation_flag], TableRefills3[patient_id], A3521)</f>
        <v>0</v>
      </c>
      <c r="K3521" s="1">
        <f>_xlfn.MINIFS(C:C,A:A,TableRefills3[[#This Row],[patient_id]])</f>
        <v>45721</v>
      </c>
      <c r="L3521" s="1">
        <f>TableRefills3[[#This Row],[refill_date]]+TableRefills3[[#This Row],[quantity_days]]</f>
        <v>45833</v>
      </c>
    </row>
    <row r="3522" spans="1:12" x14ac:dyDescent="0.25">
      <c r="A3522" t="s">
        <v>783</v>
      </c>
      <c r="B3522" t="s">
        <v>5347</v>
      </c>
      <c r="C3522" s="1">
        <v>45835</v>
      </c>
      <c r="D3522" s="9">
        <f t="shared" ref="D3522:D3585" si="111">IF(A3522=A3521, D3521+1, 1)</f>
        <v>5</v>
      </c>
      <c r="E3522">
        <v>28</v>
      </c>
      <c r="F3522" s="1">
        <f t="shared" si="110"/>
        <v>45805</v>
      </c>
      <c r="G3522" s="1">
        <f>IF(TableRefills3[[#This Row],[prev_refill_days]]="","",TableRefills3[[#This Row],[prev_refill_days]]+TableRefills3[[#This Row],[quantity_days]])</f>
        <v>45833</v>
      </c>
      <c r="H3522" s="9">
        <f>IF(TableRefills3[[#This Row],[prev_refill_end]]="","",TableRefills3[[#This Row],[refill_date]]-TableRefills3[[#This Row],[prev_refill_end]])</f>
        <v>2</v>
      </c>
      <c r="I3522">
        <f>IF(TableRefills3[[#This Row],[gap_days]]="",0,IF(TableRefills3[[#This Row],[gap_days]]&gt;30,1,0))</f>
        <v>0</v>
      </c>
      <c r="J3522" s="9">
        <f>_xlfn.MAXIFS(TableRefills3[discountinuation_flag], TableRefills3[patient_id], A3522)</f>
        <v>0</v>
      </c>
      <c r="K3522" s="1">
        <f>_xlfn.MINIFS(C:C,A:A,TableRefills3[[#This Row],[patient_id]])</f>
        <v>45721</v>
      </c>
      <c r="L3522" s="1">
        <f>TableRefills3[[#This Row],[refill_date]]+TableRefills3[[#This Row],[quantity_days]]</f>
        <v>45863</v>
      </c>
    </row>
    <row r="3523" spans="1:12" x14ac:dyDescent="0.25">
      <c r="A3523" t="s">
        <v>784</v>
      </c>
      <c r="B3523" t="s">
        <v>5353</v>
      </c>
      <c r="C3523" s="1">
        <v>45785</v>
      </c>
      <c r="D3523" s="9">
        <f t="shared" si="111"/>
        <v>1</v>
      </c>
      <c r="E3523">
        <v>30</v>
      </c>
      <c r="F3523" s="1" t="str">
        <f t="shared" si="110"/>
        <v/>
      </c>
      <c r="G3523" s="1" t="str">
        <f>IF(TableRefills3[[#This Row],[prev_refill_days]]="","",TableRefills3[[#This Row],[prev_refill_days]]+TableRefills3[[#This Row],[quantity_days]])</f>
        <v/>
      </c>
      <c r="H3523" s="9" t="str">
        <f>IF(TableRefills3[[#This Row],[prev_refill_end]]="","",TableRefills3[[#This Row],[refill_date]]-TableRefills3[[#This Row],[prev_refill_end]])</f>
        <v/>
      </c>
      <c r="I3523">
        <f>IF(TableRefills3[[#This Row],[gap_days]]="",0,IF(TableRefills3[[#This Row],[gap_days]]&gt;30,1,0))</f>
        <v>0</v>
      </c>
      <c r="J3523" s="9">
        <f>_xlfn.MAXIFS(TableRefills3[discountinuation_flag], TableRefills3[patient_id], A3523)</f>
        <v>0</v>
      </c>
      <c r="K3523" s="1">
        <f>_xlfn.MINIFS(C:C,A:A,TableRefills3[[#This Row],[patient_id]])</f>
        <v>45785</v>
      </c>
      <c r="L3523" s="1">
        <f>TableRefills3[[#This Row],[refill_date]]+TableRefills3[[#This Row],[quantity_days]]</f>
        <v>45815</v>
      </c>
    </row>
    <row r="3524" spans="1:12" x14ac:dyDescent="0.25">
      <c r="A3524" t="s">
        <v>784</v>
      </c>
      <c r="B3524" t="s">
        <v>5353</v>
      </c>
      <c r="C3524" s="1">
        <v>45816</v>
      </c>
      <c r="D3524" s="9">
        <f t="shared" si="111"/>
        <v>2</v>
      </c>
      <c r="E3524">
        <v>30</v>
      </c>
      <c r="F3524" s="1">
        <f t="shared" si="110"/>
        <v>45785</v>
      </c>
      <c r="G3524" s="1">
        <f>IF(TableRefills3[[#This Row],[prev_refill_days]]="","",TableRefills3[[#This Row],[prev_refill_days]]+TableRefills3[[#This Row],[quantity_days]])</f>
        <v>45815</v>
      </c>
      <c r="H3524" s="9">
        <f>IF(TableRefills3[[#This Row],[prev_refill_end]]="","",TableRefills3[[#This Row],[refill_date]]-TableRefills3[[#This Row],[prev_refill_end]])</f>
        <v>1</v>
      </c>
      <c r="I3524">
        <f>IF(TableRefills3[[#This Row],[gap_days]]="",0,IF(TableRefills3[[#This Row],[gap_days]]&gt;30,1,0))</f>
        <v>0</v>
      </c>
      <c r="J3524" s="9">
        <f>_xlfn.MAXIFS(TableRefills3[discountinuation_flag], TableRefills3[patient_id], A3524)</f>
        <v>0</v>
      </c>
      <c r="K3524" s="1">
        <f>_xlfn.MINIFS(C:C,A:A,TableRefills3[[#This Row],[patient_id]])</f>
        <v>45785</v>
      </c>
      <c r="L3524" s="1">
        <f>TableRefills3[[#This Row],[refill_date]]+TableRefills3[[#This Row],[quantity_days]]</f>
        <v>45846</v>
      </c>
    </row>
    <row r="3525" spans="1:12" x14ac:dyDescent="0.25">
      <c r="A3525" t="s">
        <v>784</v>
      </c>
      <c r="B3525" t="s">
        <v>5353</v>
      </c>
      <c r="C3525" s="1">
        <v>45849</v>
      </c>
      <c r="D3525" s="9">
        <f t="shared" si="111"/>
        <v>3</v>
      </c>
      <c r="E3525">
        <v>30</v>
      </c>
      <c r="F3525" s="1">
        <f t="shared" si="110"/>
        <v>45816</v>
      </c>
      <c r="G3525" s="1">
        <f>IF(TableRefills3[[#This Row],[prev_refill_days]]="","",TableRefills3[[#This Row],[prev_refill_days]]+TableRefills3[[#This Row],[quantity_days]])</f>
        <v>45846</v>
      </c>
      <c r="H3525" s="9">
        <f>IF(TableRefills3[[#This Row],[prev_refill_end]]="","",TableRefills3[[#This Row],[refill_date]]-TableRefills3[[#This Row],[prev_refill_end]])</f>
        <v>3</v>
      </c>
      <c r="I3525">
        <f>IF(TableRefills3[[#This Row],[gap_days]]="",0,IF(TableRefills3[[#This Row],[gap_days]]&gt;30,1,0))</f>
        <v>0</v>
      </c>
      <c r="J3525" s="9">
        <f>_xlfn.MAXIFS(TableRefills3[discountinuation_flag], TableRefills3[patient_id], A3525)</f>
        <v>0</v>
      </c>
      <c r="K3525" s="1">
        <f>_xlfn.MINIFS(C:C,A:A,TableRefills3[[#This Row],[patient_id]])</f>
        <v>45785</v>
      </c>
      <c r="L3525" s="1">
        <f>TableRefills3[[#This Row],[refill_date]]+TableRefills3[[#This Row],[quantity_days]]</f>
        <v>45879</v>
      </c>
    </row>
    <row r="3526" spans="1:12" x14ac:dyDescent="0.25">
      <c r="A3526" t="s">
        <v>784</v>
      </c>
      <c r="B3526" t="s">
        <v>5353</v>
      </c>
      <c r="C3526" s="1">
        <v>45878</v>
      </c>
      <c r="D3526" s="9">
        <f t="shared" si="111"/>
        <v>4</v>
      </c>
      <c r="E3526">
        <v>30</v>
      </c>
      <c r="F3526" s="1">
        <f t="shared" si="110"/>
        <v>45849</v>
      </c>
      <c r="G3526" s="1">
        <f>IF(TableRefills3[[#This Row],[prev_refill_days]]="","",TableRefills3[[#This Row],[prev_refill_days]]+TableRefills3[[#This Row],[quantity_days]])</f>
        <v>45879</v>
      </c>
      <c r="H3526" s="9">
        <f>IF(TableRefills3[[#This Row],[prev_refill_end]]="","",TableRefills3[[#This Row],[refill_date]]-TableRefills3[[#This Row],[prev_refill_end]])</f>
        <v>-1</v>
      </c>
      <c r="I3526">
        <f>IF(TableRefills3[[#This Row],[gap_days]]="",0,IF(TableRefills3[[#This Row],[gap_days]]&gt;30,1,0))</f>
        <v>0</v>
      </c>
      <c r="J3526" s="9">
        <f>_xlfn.MAXIFS(TableRefills3[discountinuation_flag], TableRefills3[patient_id], A3526)</f>
        <v>0</v>
      </c>
      <c r="K3526" s="1">
        <f>_xlfn.MINIFS(C:C,A:A,TableRefills3[[#This Row],[patient_id]])</f>
        <v>45785</v>
      </c>
      <c r="L3526" s="1">
        <f>TableRefills3[[#This Row],[refill_date]]+TableRefills3[[#This Row],[quantity_days]]</f>
        <v>45908</v>
      </c>
    </row>
    <row r="3527" spans="1:12" x14ac:dyDescent="0.25">
      <c r="A3527" t="s">
        <v>785</v>
      </c>
      <c r="B3527" t="s">
        <v>5358</v>
      </c>
      <c r="C3527" s="1">
        <v>45833</v>
      </c>
      <c r="D3527" s="9">
        <f t="shared" si="111"/>
        <v>1</v>
      </c>
      <c r="E3527">
        <v>21</v>
      </c>
      <c r="F3527" s="1" t="str">
        <f t="shared" si="110"/>
        <v/>
      </c>
      <c r="G3527" s="1" t="str">
        <f>IF(TableRefills3[[#This Row],[prev_refill_days]]="","",TableRefills3[[#This Row],[prev_refill_days]]+TableRefills3[[#This Row],[quantity_days]])</f>
        <v/>
      </c>
      <c r="H3527" s="9" t="str">
        <f>IF(TableRefills3[[#This Row],[prev_refill_end]]="","",TableRefills3[[#This Row],[refill_date]]-TableRefills3[[#This Row],[prev_refill_end]])</f>
        <v/>
      </c>
      <c r="I3527">
        <f>IF(TableRefills3[[#This Row],[gap_days]]="",0,IF(TableRefills3[[#This Row],[gap_days]]&gt;30,1,0))</f>
        <v>0</v>
      </c>
      <c r="J3527" s="9">
        <f>_xlfn.MAXIFS(TableRefills3[discountinuation_flag], TableRefills3[patient_id], A3527)</f>
        <v>0</v>
      </c>
      <c r="K3527" s="1">
        <f>_xlfn.MINIFS(C:C,A:A,TableRefills3[[#This Row],[patient_id]])</f>
        <v>45833</v>
      </c>
      <c r="L3527" s="1">
        <f>TableRefills3[[#This Row],[refill_date]]+TableRefills3[[#This Row],[quantity_days]]</f>
        <v>45854</v>
      </c>
    </row>
    <row r="3528" spans="1:12" x14ac:dyDescent="0.25">
      <c r="A3528" t="s">
        <v>785</v>
      </c>
      <c r="B3528" t="s">
        <v>5358</v>
      </c>
      <c r="C3528" s="1">
        <v>45855</v>
      </c>
      <c r="D3528" s="9">
        <f t="shared" si="111"/>
        <v>2</v>
      </c>
      <c r="E3528">
        <v>21</v>
      </c>
      <c r="F3528" s="1">
        <f t="shared" si="110"/>
        <v>45833</v>
      </c>
      <c r="G3528" s="1">
        <f>IF(TableRefills3[[#This Row],[prev_refill_days]]="","",TableRefills3[[#This Row],[prev_refill_days]]+TableRefills3[[#This Row],[quantity_days]])</f>
        <v>45854</v>
      </c>
      <c r="H3528" s="9">
        <f>IF(TableRefills3[[#This Row],[prev_refill_end]]="","",TableRefills3[[#This Row],[refill_date]]-TableRefills3[[#This Row],[prev_refill_end]])</f>
        <v>1</v>
      </c>
      <c r="I3528">
        <f>IF(TableRefills3[[#This Row],[gap_days]]="",0,IF(TableRefills3[[#This Row],[gap_days]]&gt;30,1,0))</f>
        <v>0</v>
      </c>
      <c r="J3528" s="9">
        <f>_xlfn.MAXIFS(TableRefills3[discountinuation_flag], TableRefills3[patient_id], A3528)</f>
        <v>0</v>
      </c>
      <c r="K3528" s="1">
        <f>_xlfn.MINIFS(C:C,A:A,TableRefills3[[#This Row],[patient_id]])</f>
        <v>45833</v>
      </c>
      <c r="L3528" s="1">
        <f>TableRefills3[[#This Row],[refill_date]]+TableRefills3[[#This Row],[quantity_days]]</f>
        <v>45876</v>
      </c>
    </row>
    <row r="3529" spans="1:12" x14ac:dyDescent="0.25">
      <c r="A3529" t="s">
        <v>785</v>
      </c>
      <c r="B3529" t="s">
        <v>5358</v>
      </c>
      <c r="C3529" s="1">
        <v>45875</v>
      </c>
      <c r="D3529" s="9">
        <f t="shared" si="111"/>
        <v>3</v>
      </c>
      <c r="E3529">
        <v>21</v>
      </c>
      <c r="F3529" s="1">
        <f t="shared" si="110"/>
        <v>45855</v>
      </c>
      <c r="G3529" s="1">
        <f>IF(TableRefills3[[#This Row],[prev_refill_days]]="","",TableRefills3[[#This Row],[prev_refill_days]]+TableRefills3[[#This Row],[quantity_days]])</f>
        <v>45876</v>
      </c>
      <c r="H3529" s="9">
        <f>IF(TableRefills3[[#This Row],[prev_refill_end]]="","",TableRefills3[[#This Row],[refill_date]]-TableRefills3[[#This Row],[prev_refill_end]])</f>
        <v>-1</v>
      </c>
      <c r="I3529">
        <f>IF(TableRefills3[[#This Row],[gap_days]]="",0,IF(TableRefills3[[#This Row],[gap_days]]&gt;30,1,0))</f>
        <v>0</v>
      </c>
      <c r="J3529" s="9">
        <f>_xlfn.MAXIFS(TableRefills3[discountinuation_flag], TableRefills3[patient_id], A3529)</f>
        <v>0</v>
      </c>
      <c r="K3529" s="1">
        <f>_xlfn.MINIFS(C:C,A:A,TableRefills3[[#This Row],[patient_id]])</f>
        <v>45833</v>
      </c>
      <c r="L3529" s="1">
        <f>TableRefills3[[#This Row],[refill_date]]+TableRefills3[[#This Row],[quantity_days]]</f>
        <v>45896</v>
      </c>
    </row>
    <row r="3530" spans="1:12" x14ac:dyDescent="0.25">
      <c r="A3530" t="s">
        <v>785</v>
      </c>
      <c r="B3530" t="s">
        <v>5358</v>
      </c>
      <c r="C3530" s="1">
        <v>45898</v>
      </c>
      <c r="D3530" s="9">
        <f t="shared" si="111"/>
        <v>4</v>
      </c>
      <c r="E3530">
        <v>21</v>
      </c>
      <c r="F3530" s="1">
        <f t="shared" si="110"/>
        <v>45875</v>
      </c>
      <c r="G3530" s="1">
        <f>IF(TableRefills3[[#This Row],[prev_refill_days]]="","",TableRefills3[[#This Row],[prev_refill_days]]+TableRefills3[[#This Row],[quantity_days]])</f>
        <v>45896</v>
      </c>
      <c r="H3530" s="9">
        <f>IF(TableRefills3[[#This Row],[prev_refill_end]]="","",TableRefills3[[#This Row],[refill_date]]-TableRefills3[[#This Row],[prev_refill_end]])</f>
        <v>2</v>
      </c>
      <c r="I3530">
        <f>IF(TableRefills3[[#This Row],[gap_days]]="",0,IF(TableRefills3[[#This Row],[gap_days]]&gt;30,1,0))</f>
        <v>0</v>
      </c>
      <c r="J3530" s="9">
        <f>_xlfn.MAXIFS(TableRefills3[discountinuation_flag], TableRefills3[patient_id], A3530)</f>
        <v>0</v>
      </c>
      <c r="K3530" s="1">
        <f>_xlfn.MINIFS(C:C,A:A,TableRefills3[[#This Row],[patient_id]])</f>
        <v>45833</v>
      </c>
      <c r="L3530" s="1">
        <f>TableRefills3[[#This Row],[refill_date]]+TableRefills3[[#This Row],[quantity_days]]</f>
        <v>45919</v>
      </c>
    </row>
    <row r="3531" spans="1:12" x14ac:dyDescent="0.25">
      <c r="A3531" t="s">
        <v>785</v>
      </c>
      <c r="B3531" t="s">
        <v>5358</v>
      </c>
      <c r="C3531" s="1">
        <v>45921</v>
      </c>
      <c r="D3531" s="9">
        <f t="shared" si="111"/>
        <v>5</v>
      </c>
      <c r="E3531">
        <v>21</v>
      </c>
      <c r="F3531" s="1">
        <f t="shared" si="110"/>
        <v>45898</v>
      </c>
      <c r="G3531" s="1">
        <f>IF(TableRefills3[[#This Row],[prev_refill_days]]="","",TableRefills3[[#This Row],[prev_refill_days]]+TableRefills3[[#This Row],[quantity_days]])</f>
        <v>45919</v>
      </c>
      <c r="H3531" s="9">
        <f>IF(TableRefills3[[#This Row],[prev_refill_end]]="","",TableRefills3[[#This Row],[refill_date]]-TableRefills3[[#This Row],[prev_refill_end]])</f>
        <v>2</v>
      </c>
      <c r="I3531">
        <f>IF(TableRefills3[[#This Row],[gap_days]]="",0,IF(TableRefills3[[#This Row],[gap_days]]&gt;30,1,0))</f>
        <v>0</v>
      </c>
      <c r="J3531" s="9">
        <f>_xlfn.MAXIFS(TableRefills3[discountinuation_flag], TableRefills3[patient_id], A3531)</f>
        <v>0</v>
      </c>
      <c r="K3531" s="1">
        <f>_xlfn.MINIFS(C:C,A:A,TableRefills3[[#This Row],[patient_id]])</f>
        <v>45833</v>
      </c>
      <c r="L3531" s="1">
        <f>TableRefills3[[#This Row],[refill_date]]+TableRefills3[[#This Row],[quantity_days]]</f>
        <v>45942</v>
      </c>
    </row>
    <row r="3532" spans="1:12" x14ac:dyDescent="0.25">
      <c r="A3532" t="s">
        <v>786</v>
      </c>
      <c r="B3532" t="s">
        <v>5364</v>
      </c>
      <c r="C3532" s="1">
        <v>45818</v>
      </c>
      <c r="D3532" s="9">
        <f t="shared" si="111"/>
        <v>1</v>
      </c>
      <c r="E3532">
        <v>28</v>
      </c>
      <c r="F3532" s="1" t="str">
        <f t="shared" si="110"/>
        <v/>
      </c>
      <c r="G3532" s="1" t="str">
        <f>IF(TableRefills3[[#This Row],[prev_refill_days]]="","",TableRefills3[[#This Row],[prev_refill_days]]+TableRefills3[[#This Row],[quantity_days]])</f>
        <v/>
      </c>
      <c r="H3532" s="9" t="str">
        <f>IF(TableRefills3[[#This Row],[prev_refill_end]]="","",TableRefills3[[#This Row],[refill_date]]-TableRefills3[[#This Row],[prev_refill_end]])</f>
        <v/>
      </c>
      <c r="I3532">
        <f>IF(TableRefills3[[#This Row],[gap_days]]="",0,IF(TableRefills3[[#This Row],[gap_days]]&gt;30,1,0))</f>
        <v>0</v>
      </c>
      <c r="J3532" s="9">
        <f>_xlfn.MAXIFS(TableRefills3[discountinuation_flag], TableRefills3[patient_id], A3532)</f>
        <v>0</v>
      </c>
      <c r="K3532" s="1">
        <f>_xlfn.MINIFS(C:C,A:A,TableRefills3[[#This Row],[patient_id]])</f>
        <v>45818</v>
      </c>
      <c r="L3532" s="1">
        <f>TableRefills3[[#This Row],[refill_date]]+TableRefills3[[#This Row],[quantity_days]]</f>
        <v>45846</v>
      </c>
    </row>
    <row r="3533" spans="1:12" x14ac:dyDescent="0.25">
      <c r="A3533" t="s">
        <v>786</v>
      </c>
      <c r="B3533" t="s">
        <v>5364</v>
      </c>
      <c r="C3533" s="1">
        <v>45848</v>
      </c>
      <c r="D3533" s="9">
        <f t="shared" si="111"/>
        <v>2</v>
      </c>
      <c r="E3533">
        <v>28</v>
      </c>
      <c r="F3533" s="1">
        <f t="shared" ref="F3533:F3596" si="112">IF(A3532=A3533,C3532,"")</f>
        <v>45818</v>
      </c>
      <c r="G3533" s="1">
        <f>IF(TableRefills3[[#This Row],[prev_refill_days]]="","",TableRefills3[[#This Row],[prev_refill_days]]+TableRefills3[[#This Row],[quantity_days]])</f>
        <v>45846</v>
      </c>
      <c r="H3533" s="9">
        <f>IF(TableRefills3[[#This Row],[prev_refill_end]]="","",TableRefills3[[#This Row],[refill_date]]-TableRefills3[[#This Row],[prev_refill_end]])</f>
        <v>2</v>
      </c>
      <c r="I3533">
        <f>IF(TableRefills3[[#This Row],[gap_days]]="",0,IF(TableRefills3[[#This Row],[gap_days]]&gt;30,1,0))</f>
        <v>0</v>
      </c>
      <c r="J3533" s="9">
        <f>_xlfn.MAXIFS(TableRefills3[discountinuation_flag], TableRefills3[patient_id], A3533)</f>
        <v>0</v>
      </c>
      <c r="K3533" s="1">
        <f>_xlfn.MINIFS(C:C,A:A,TableRefills3[[#This Row],[patient_id]])</f>
        <v>45818</v>
      </c>
      <c r="L3533" s="1">
        <f>TableRefills3[[#This Row],[refill_date]]+TableRefills3[[#This Row],[quantity_days]]</f>
        <v>45876</v>
      </c>
    </row>
    <row r="3534" spans="1:12" x14ac:dyDescent="0.25">
      <c r="A3534" t="s">
        <v>786</v>
      </c>
      <c r="B3534" t="s">
        <v>5364</v>
      </c>
      <c r="C3534" s="1">
        <v>45877</v>
      </c>
      <c r="D3534" s="9">
        <f t="shared" si="111"/>
        <v>3</v>
      </c>
      <c r="E3534">
        <v>28</v>
      </c>
      <c r="F3534" s="1">
        <f t="shared" si="112"/>
        <v>45848</v>
      </c>
      <c r="G3534" s="1">
        <f>IF(TableRefills3[[#This Row],[prev_refill_days]]="","",TableRefills3[[#This Row],[prev_refill_days]]+TableRefills3[[#This Row],[quantity_days]])</f>
        <v>45876</v>
      </c>
      <c r="H3534" s="9">
        <f>IF(TableRefills3[[#This Row],[prev_refill_end]]="","",TableRefills3[[#This Row],[refill_date]]-TableRefills3[[#This Row],[prev_refill_end]])</f>
        <v>1</v>
      </c>
      <c r="I3534">
        <f>IF(TableRefills3[[#This Row],[gap_days]]="",0,IF(TableRefills3[[#This Row],[gap_days]]&gt;30,1,0))</f>
        <v>0</v>
      </c>
      <c r="J3534" s="9">
        <f>_xlfn.MAXIFS(TableRefills3[discountinuation_flag], TableRefills3[patient_id], A3534)</f>
        <v>0</v>
      </c>
      <c r="K3534" s="1">
        <f>_xlfn.MINIFS(C:C,A:A,TableRefills3[[#This Row],[patient_id]])</f>
        <v>45818</v>
      </c>
      <c r="L3534" s="1">
        <f>TableRefills3[[#This Row],[refill_date]]+TableRefills3[[#This Row],[quantity_days]]</f>
        <v>45905</v>
      </c>
    </row>
    <row r="3535" spans="1:12" x14ac:dyDescent="0.25">
      <c r="A3535" t="s">
        <v>786</v>
      </c>
      <c r="B3535" t="s">
        <v>5364</v>
      </c>
      <c r="C3535" s="1">
        <v>45904</v>
      </c>
      <c r="D3535" s="9">
        <f t="shared" si="111"/>
        <v>4</v>
      </c>
      <c r="E3535">
        <v>28</v>
      </c>
      <c r="F3535" s="1">
        <f t="shared" si="112"/>
        <v>45877</v>
      </c>
      <c r="G3535" s="1">
        <f>IF(TableRefills3[[#This Row],[prev_refill_days]]="","",TableRefills3[[#This Row],[prev_refill_days]]+TableRefills3[[#This Row],[quantity_days]])</f>
        <v>45905</v>
      </c>
      <c r="H3535" s="9">
        <f>IF(TableRefills3[[#This Row],[prev_refill_end]]="","",TableRefills3[[#This Row],[refill_date]]-TableRefills3[[#This Row],[prev_refill_end]])</f>
        <v>-1</v>
      </c>
      <c r="I3535">
        <f>IF(TableRefills3[[#This Row],[gap_days]]="",0,IF(TableRefills3[[#This Row],[gap_days]]&gt;30,1,0))</f>
        <v>0</v>
      </c>
      <c r="J3535" s="9">
        <f>_xlfn.MAXIFS(TableRefills3[discountinuation_flag], TableRefills3[patient_id], A3535)</f>
        <v>0</v>
      </c>
      <c r="K3535" s="1">
        <f>_xlfn.MINIFS(C:C,A:A,TableRefills3[[#This Row],[patient_id]])</f>
        <v>45818</v>
      </c>
      <c r="L3535" s="1">
        <f>TableRefills3[[#This Row],[refill_date]]+TableRefills3[[#This Row],[quantity_days]]</f>
        <v>45932</v>
      </c>
    </row>
    <row r="3536" spans="1:12" x14ac:dyDescent="0.25">
      <c r="A3536" t="s">
        <v>787</v>
      </c>
      <c r="B3536" t="s">
        <v>5369</v>
      </c>
      <c r="C3536" s="1">
        <v>45673</v>
      </c>
      <c r="D3536" s="9">
        <f t="shared" si="111"/>
        <v>1</v>
      </c>
      <c r="E3536">
        <v>28</v>
      </c>
      <c r="F3536" s="1" t="str">
        <f t="shared" si="112"/>
        <v/>
      </c>
      <c r="G3536" s="1" t="str">
        <f>IF(TableRefills3[[#This Row],[prev_refill_days]]="","",TableRefills3[[#This Row],[prev_refill_days]]+TableRefills3[[#This Row],[quantity_days]])</f>
        <v/>
      </c>
      <c r="H3536" s="9" t="str">
        <f>IF(TableRefills3[[#This Row],[prev_refill_end]]="","",TableRefills3[[#This Row],[refill_date]]-TableRefills3[[#This Row],[prev_refill_end]])</f>
        <v/>
      </c>
      <c r="I3536">
        <f>IF(TableRefills3[[#This Row],[gap_days]]="",0,IF(TableRefills3[[#This Row],[gap_days]]&gt;30,1,0))</f>
        <v>0</v>
      </c>
      <c r="J3536" s="9">
        <f>_xlfn.MAXIFS(TableRefills3[discountinuation_flag], TableRefills3[patient_id], A3536)</f>
        <v>0</v>
      </c>
      <c r="K3536" s="1">
        <f>_xlfn.MINIFS(C:C,A:A,TableRefills3[[#This Row],[patient_id]])</f>
        <v>45673</v>
      </c>
      <c r="L3536" s="1">
        <f>TableRefills3[[#This Row],[refill_date]]+TableRefills3[[#This Row],[quantity_days]]</f>
        <v>45701</v>
      </c>
    </row>
    <row r="3537" spans="1:12" x14ac:dyDescent="0.25">
      <c r="A3537" t="s">
        <v>787</v>
      </c>
      <c r="B3537" t="s">
        <v>5369</v>
      </c>
      <c r="C3537" s="1">
        <v>45704</v>
      </c>
      <c r="D3537" s="9">
        <f t="shared" si="111"/>
        <v>2</v>
      </c>
      <c r="E3537">
        <v>28</v>
      </c>
      <c r="F3537" s="1">
        <f t="shared" si="112"/>
        <v>45673</v>
      </c>
      <c r="G3537" s="1">
        <f>IF(TableRefills3[[#This Row],[prev_refill_days]]="","",TableRefills3[[#This Row],[prev_refill_days]]+TableRefills3[[#This Row],[quantity_days]])</f>
        <v>45701</v>
      </c>
      <c r="H3537" s="9">
        <f>IF(TableRefills3[[#This Row],[prev_refill_end]]="","",TableRefills3[[#This Row],[refill_date]]-TableRefills3[[#This Row],[prev_refill_end]])</f>
        <v>3</v>
      </c>
      <c r="I3537">
        <f>IF(TableRefills3[[#This Row],[gap_days]]="",0,IF(TableRefills3[[#This Row],[gap_days]]&gt;30,1,0))</f>
        <v>0</v>
      </c>
      <c r="J3537" s="9">
        <f>_xlfn.MAXIFS(TableRefills3[discountinuation_flag], TableRefills3[patient_id], A3537)</f>
        <v>0</v>
      </c>
      <c r="K3537" s="1">
        <f>_xlfn.MINIFS(C:C,A:A,TableRefills3[[#This Row],[patient_id]])</f>
        <v>45673</v>
      </c>
      <c r="L3537" s="1">
        <f>TableRefills3[[#This Row],[refill_date]]+TableRefills3[[#This Row],[quantity_days]]</f>
        <v>45732</v>
      </c>
    </row>
    <row r="3538" spans="1:12" x14ac:dyDescent="0.25">
      <c r="A3538" t="s">
        <v>787</v>
      </c>
      <c r="B3538" t="s">
        <v>5369</v>
      </c>
      <c r="C3538" s="1">
        <v>45732</v>
      </c>
      <c r="D3538" s="9">
        <f t="shared" si="111"/>
        <v>3</v>
      </c>
      <c r="E3538">
        <v>28</v>
      </c>
      <c r="F3538" s="1">
        <f t="shared" si="112"/>
        <v>45704</v>
      </c>
      <c r="G3538" s="1">
        <f>IF(TableRefills3[[#This Row],[prev_refill_days]]="","",TableRefills3[[#This Row],[prev_refill_days]]+TableRefills3[[#This Row],[quantity_days]])</f>
        <v>45732</v>
      </c>
      <c r="H3538" s="9">
        <f>IF(TableRefills3[[#This Row],[prev_refill_end]]="","",TableRefills3[[#This Row],[refill_date]]-TableRefills3[[#This Row],[prev_refill_end]])</f>
        <v>0</v>
      </c>
      <c r="I3538">
        <f>IF(TableRefills3[[#This Row],[gap_days]]="",0,IF(TableRefills3[[#This Row],[gap_days]]&gt;30,1,0))</f>
        <v>0</v>
      </c>
      <c r="J3538" s="9">
        <f>_xlfn.MAXIFS(TableRefills3[discountinuation_flag], TableRefills3[patient_id], A3538)</f>
        <v>0</v>
      </c>
      <c r="K3538" s="1">
        <f>_xlfn.MINIFS(C:C,A:A,TableRefills3[[#This Row],[patient_id]])</f>
        <v>45673</v>
      </c>
      <c r="L3538" s="1">
        <f>TableRefills3[[#This Row],[refill_date]]+TableRefills3[[#This Row],[quantity_days]]</f>
        <v>45760</v>
      </c>
    </row>
    <row r="3539" spans="1:12" x14ac:dyDescent="0.25">
      <c r="A3539" t="s">
        <v>787</v>
      </c>
      <c r="B3539" t="s">
        <v>5369</v>
      </c>
      <c r="C3539" s="1">
        <v>45760</v>
      </c>
      <c r="D3539" s="9">
        <f t="shared" si="111"/>
        <v>4</v>
      </c>
      <c r="E3539">
        <v>28</v>
      </c>
      <c r="F3539" s="1">
        <f t="shared" si="112"/>
        <v>45732</v>
      </c>
      <c r="G3539" s="1">
        <f>IF(TableRefills3[[#This Row],[prev_refill_days]]="","",TableRefills3[[#This Row],[prev_refill_days]]+TableRefills3[[#This Row],[quantity_days]])</f>
        <v>45760</v>
      </c>
      <c r="H3539" s="9">
        <f>IF(TableRefills3[[#This Row],[prev_refill_end]]="","",TableRefills3[[#This Row],[refill_date]]-TableRefills3[[#This Row],[prev_refill_end]])</f>
        <v>0</v>
      </c>
      <c r="I3539">
        <f>IF(TableRefills3[[#This Row],[gap_days]]="",0,IF(TableRefills3[[#This Row],[gap_days]]&gt;30,1,0))</f>
        <v>0</v>
      </c>
      <c r="J3539" s="9">
        <f>_xlfn.MAXIFS(TableRefills3[discountinuation_flag], TableRefills3[patient_id], A3539)</f>
        <v>0</v>
      </c>
      <c r="K3539" s="1">
        <f>_xlfn.MINIFS(C:C,A:A,TableRefills3[[#This Row],[patient_id]])</f>
        <v>45673</v>
      </c>
      <c r="L3539" s="1">
        <f>TableRefills3[[#This Row],[refill_date]]+TableRefills3[[#This Row],[quantity_days]]</f>
        <v>45788</v>
      </c>
    </row>
    <row r="3540" spans="1:12" x14ac:dyDescent="0.25">
      <c r="A3540" t="s">
        <v>787</v>
      </c>
      <c r="B3540" t="s">
        <v>5369</v>
      </c>
      <c r="C3540" s="1">
        <v>45785</v>
      </c>
      <c r="D3540" s="9">
        <f t="shared" si="111"/>
        <v>5</v>
      </c>
      <c r="E3540">
        <v>28</v>
      </c>
      <c r="F3540" s="1">
        <f t="shared" si="112"/>
        <v>45760</v>
      </c>
      <c r="G3540" s="1">
        <f>IF(TableRefills3[[#This Row],[prev_refill_days]]="","",TableRefills3[[#This Row],[prev_refill_days]]+TableRefills3[[#This Row],[quantity_days]])</f>
        <v>45788</v>
      </c>
      <c r="H3540" s="9">
        <f>IF(TableRefills3[[#This Row],[prev_refill_end]]="","",TableRefills3[[#This Row],[refill_date]]-TableRefills3[[#This Row],[prev_refill_end]])</f>
        <v>-3</v>
      </c>
      <c r="I3540">
        <f>IF(TableRefills3[[#This Row],[gap_days]]="",0,IF(TableRefills3[[#This Row],[gap_days]]&gt;30,1,0))</f>
        <v>0</v>
      </c>
      <c r="J3540" s="9">
        <f>_xlfn.MAXIFS(TableRefills3[discountinuation_flag], TableRefills3[patient_id], A3540)</f>
        <v>0</v>
      </c>
      <c r="K3540" s="1">
        <f>_xlfn.MINIFS(C:C,A:A,TableRefills3[[#This Row],[patient_id]])</f>
        <v>45673</v>
      </c>
      <c r="L3540" s="1">
        <f>TableRefills3[[#This Row],[refill_date]]+TableRefills3[[#This Row],[quantity_days]]</f>
        <v>45813</v>
      </c>
    </row>
    <row r="3541" spans="1:12" x14ac:dyDescent="0.25">
      <c r="A3541" t="s">
        <v>787</v>
      </c>
      <c r="B3541" t="s">
        <v>5369</v>
      </c>
      <c r="C3541" s="1">
        <v>45812</v>
      </c>
      <c r="D3541" s="9">
        <f t="shared" si="111"/>
        <v>6</v>
      </c>
      <c r="E3541">
        <v>28</v>
      </c>
      <c r="F3541" s="1">
        <f t="shared" si="112"/>
        <v>45785</v>
      </c>
      <c r="G3541" s="1">
        <f>IF(TableRefills3[[#This Row],[prev_refill_days]]="","",TableRefills3[[#This Row],[prev_refill_days]]+TableRefills3[[#This Row],[quantity_days]])</f>
        <v>45813</v>
      </c>
      <c r="H3541" s="9">
        <f>IF(TableRefills3[[#This Row],[prev_refill_end]]="","",TableRefills3[[#This Row],[refill_date]]-TableRefills3[[#This Row],[prev_refill_end]])</f>
        <v>-1</v>
      </c>
      <c r="I3541">
        <f>IF(TableRefills3[[#This Row],[gap_days]]="",0,IF(TableRefills3[[#This Row],[gap_days]]&gt;30,1,0))</f>
        <v>0</v>
      </c>
      <c r="J3541" s="9">
        <f>_xlfn.MAXIFS(TableRefills3[discountinuation_flag], TableRefills3[patient_id], A3541)</f>
        <v>0</v>
      </c>
      <c r="K3541" s="1">
        <f>_xlfn.MINIFS(C:C,A:A,TableRefills3[[#This Row],[patient_id]])</f>
        <v>45673</v>
      </c>
      <c r="L3541" s="1">
        <f>TableRefills3[[#This Row],[refill_date]]+TableRefills3[[#This Row],[quantity_days]]</f>
        <v>45840</v>
      </c>
    </row>
    <row r="3542" spans="1:12" x14ac:dyDescent="0.25">
      <c r="A3542" t="s">
        <v>788</v>
      </c>
      <c r="B3542" t="s">
        <v>5376</v>
      </c>
      <c r="C3542" s="1">
        <v>45823</v>
      </c>
      <c r="D3542" s="9">
        <f t="shared" si="111"/>
        <v>1</v>
      </c>
      <c r="E3542">
        <v>21</v>
      </c>
      <c r="F3542" s="1" t="str">
        <f t="shared" si="112"/>
        <v/>
      </c>
      <c r="G3542" s="1" t="str">
        <f>IF(TableRefills3[[#This Row],[prev_refill_days]]="","",TableRefills3[[#This Row],[prev_refill_days]]+TableRefills3[[#This Row],[quantity_days]])</f>
        <v/>
      </c>
      <c r="H3542" s="9" t="str">
        <f>IF(TableRefills3[[#This Row],[prev_refill_end]]="","",TableRefills3[[#This Row],[refill_date]]-TableRefills3[[#This Row],[prev_refill_end]])</f>
        <v/>
      </c>
      <c r="I3542">
        <f>IF(TableRefills3[[#This Row],[gap_days]]="",0,IF(TableRefills3[[#This Row],[gap_days]]&gt;30,1,0))</f>
        <v>0</v>
      </c>
      <c r="J3542" s="9">
        <f>_xlfn.MAXIFS(TableRefills3[discountinuation_flag], TableRefills3[patient_id], A3542)</f>
        <v>0</v>
      </c>
      <c r="K3542" s="1">
        <f>_xlfn.MINIFS(C:C,A:A,TableRefills3[[#This Row],[patient_id]])</f>
        <v>45823</v>
      </c>
      <c r="L3542" s="1">
        <f>TableRefills3[[#This Row],[refill_date]]+TableRefills3[[#This Row],[quantity_days]]</f>
        <v>45844</v>
      </c>
    </row>
    <row r="3543" spans="1:12" x14ac:dyDescent="0.25">
      <c r="A3543" t="s">
        <v>788</v>
      </c>
      <c r="B3543" t="s">
        <v>5376</v>
      </c>
      <c r="C3543" s="1">
        <v>45843</v>
      </c>
      <c r="D3543" s="9">
        <f t="shared" si="111"/>
        <v>2</v>
      </c>
      <c r="E3543">
        <v>21</v>
      </c>
      <c r="F3543" s="1">
        <f t="shared" si="112"/>
        <v>45823</v>
      </c>
      <c r="G3543" s="1">
        <f>IF(TableRefills3[[#This Row],[prev_refill_days]]="","",TableRefills3[[#This Row],[prev_refill_days]]+TableRefills3[[#This Row],[quantity_days]])</f>
        <v>45844</v>
      </c>
      <c r="H3543" s="9">
        <f>IF(TableRefills3[[#This Row],[prev_refill_end]]="","",TableRefills3[[#This Row],[refill_date]]-TableRefills3[[#This Row],[prev_refill_end]])</f>
        <v>-1</v>
      </c>
      <c r="I3543">
        <f>IF(TableRefills3[[#This Row],[gap_days]]="",0,IF(TableRefills3[[#This Row],[gap_days]]&gt;30,1,0))</f>
        <v>0</v>
      </c>
      <c r="J3543" s="9">
        <f>_xlfn.MAXIFS(TableRefills3[discountinuation_flag], TableRefills3[patient_id], A3543)</f>
        <v>0</v>
      </c>
      <c r="K3543" s="1">
        <f>_xlfn.MINIFS(C:C,A:A,TableRefills3[[#This Row],[patient_id]])</f>
        <v>45823</v>
      </c>
      <c r="L3543" s="1">
        <f>TableRefills3[[#This Row],[refill_date]]+TableRefills3[[#This Row],[quantity_days]]</f>
        <v>45864</v>
      </c>
    </row>
    <row r="3544" spans="1:12" x14ac:dyDescent="0.25">
      <c r="A3544" t="s">
        <v>788</v>
      </c>
      <c r="B3544" t="s">
        <v>5376</v>
      </c>
      <c r="C3544" s="1">
        <v>45866</v>
      </c>
      <c r="D3544" s="9">
        <f t="shared" si="111"/>
        <v>3</v>
      </c>
      <c r="E3544">
        <v>21</v>
      </c>
      <c r="F3544" s="1">
        <f t="shared" si="112"/>
        <v>45843</v>
      </c>
      <c r="G3544" s="1">
        <f>IF(TableRefills3[[#This Row],[prev_refill_days]]="","",TableRefills3[[#This Row],[prev_refill_days]]+TableRefills3[[#This Row],[quantity_days]])</f>
        <v>45864</v>
      </c>
      <c r="H3544" s="9">
        <f>IF(TableRefills3[[#This Row],[prev_refill_end]]="","",TableRefills3[[#This Row],[refill_date]]-TableRefills3[[#This Row],[prev_refill_end]])</f>
        <v>2</v>
      </c>
      <c r="I3544">
        <f>IF(TableRefills3[[#This Row],[gap_days]]="",0,IF(TableRefills3[[#This Row],[gap_days]]&gt;30,1,0))</f>
        <v>0</v>
      </c>
      <c r="J3544" s="9">
        <f>_xlfn.MAXIFS(TableRefills3[discountinuation_flag], TableRefills3[patient_id], A3544)</f>
        <v>0</v>
      </c>
      <c r="K3544" s="1">
        <f>_xlfn.MINIFS(C:C,A:A,TableRefills3[[#This Row],[patient_id]])</f>
        <v>45823</v>
      </c>
      <c r="L3544" s="1">
        <f>TableRefills3[[#This Row],[refill_date]]+TableRefills3[[#This Row],[quantity_days]]</f>
        <v>45887</v>
      </c>
    </row>
    <row r="3545" spans="1:12" x14ac:dyDescent="0.25">
      <c r="A3545" t="s">
        <v>788</v>
      </c>
      <c r="B3545" t="s">
        <v>5376</v>
      </c>
      <c r="C3545" s="1">
        <v>45886</v>
      </c>
      <c r="D3545" s="9">
        <f t="shared" si="111"/>
        <v>4</v>
      </c>
      <c r="E3545">
        <v>21</v>
      </c>
      <c r="F3545" s="1">
        <f t="shared" si="112"/>
        <v>45866</v>
      </c>
      <c r="G3545" s="1">
        <f>IF(TableRefills3[[#This Row],[prev_refill_days]]="","",TableRefills3[[#This Row],[prev_refill_days]]+TableRefills3[[#This Row],[quantity_days]])</f>
        <v>45887</v>
      </c>
      <c r="H3545" s="9">
        <f>IF(TableRefills3[[#This Row],[prev_refill_end]]="","",TableRefills3[[#This Row],[refill_date]]-TableRefills3[[#This Row],[prev_refill_end]])</f>
        <v>-1</v>
      </c>
      <c r="I3545">
        <f>IF(TableRefills3[[#This Row],[gap_days]]="",0,IF(TableRefills3[[#This Row],[gap_days]]&gt;30,1,0))</f>
        <v>0</v>
      </c>
      <c r="J3545" s="9">
        <f>_xlfn.MAXIFS(TableRefills3[discountinuation_flag], TableRefills3[patient_id], A3545)</f>
        <v>0</v>
      </c>
      <c r="K3545" s="1">
        <f>_xlfn.MINIFS(C:C,A:A,TableRefills3[[#This Row],[patient_id]])</f>
        <v>45823</v>
      </c>
      <c r="L3545" s="1">
        <f>TableRefills3[[#This Row],[refill_date]]+TableRefills3[[#This Row],[quantity_days]]</f>
        <v>45907</v>
      </c>
    </row>
    <row r="3546" spans="1:12" x14ac:dyDescent="0.25">
      <c r="A3546" t="s">
        <v>789</v>
      </c>
      <c r="B3546" t="s">
        <v>5381</v>
      </c>
      <c r="C3546" s="1">
        <v>45837</v>
      </c>
      <c r="D3546" s="9">
        <f t="shared" si="111"/>
        <v>1</v>
      </c>
      <c r="E3546">
        <v>30</v>
      </c>
      <c r="F3546" s="1" t="str">
        <f t="shared" si="112"/>
        <v/>
      </c>
      <c r="G3546" s="1" t="str">
        <f>IF(TableRefills3[[#This Row],[prev_refill_days]]="","",TableRefills3[[#This Row],[prev_refill_days]]+TableRefills3[[#This Row],[quantity_days]])</f>
        <v/>
      </c>
      <c r="H3546" s="9" t="str">
        <f>IF(TableRefills3[[#This Row],[prev_refill_end]]="","",TableRefills3[[#This Row],[refill_date]]-TableRefills3[[#This Row],[prev_refill_end]])</f>
        <v/>
      </c>
      <c r="I3546">
        <f>IF(TableRefills3[[#This Row],[gap_days]]="",0,IF(TableRefills3[[#This Row],[gap_days]]&gt;30,1,0))</f>
        <v>0</v>
      </c>
      <c r="J3546" s="9">
        <f>_xlfn.MAXIFS(TableRefills3[discountinuation_flag], TableRefills3[patient_id], A3546)</f>
        <v>0</v>
      </c>
      <c r="K3546" s="1">
        <f>_xlfn.MINIFS(C:C,A:A,TableRefills3[[#This Row],[patient_id]])</f>
        <v>45837</v>
      </c>
      <c r="L3546" s="1">
        <f>TableRefills3[[#This Row],[refill_date]]+TableRefills3[[#This Row],[quantity_days]]</f>
        <v>45867</v>
      </c>
    </row>
    <row r="3547" spans="1:12" x14ac:dyDescent="0.25">
      <c r="A3547" t="s">
        <v>789</v>
      </c>
      <c r="B3547" t="s">
        <v>5381</v>
      </c>
      <c r="C3547" s="1">
        <v>45865</v>
      </c>
      <c r="D3547" s="9">
        <f t="shared" si="111"/>
        <v>2</v>
      </c>
      <c r="E3547">
        <v>30</v>
      </c>
      <c r="F3547" s="1">
        <f t="shared" si="112"/>
        <v>45837</v>
      </c>
      <c r="G3547" s="1">
        <f>IF(TableRefills3[[#This Row],[prev_refill_days]]="","",TableRefills3[[#This Row],[prev_refill_days]]+TableRefills3[[#This Row],[quantity_days]])</f>
        <v>45867</v>
      </c>
      <c r="H3547" s="9">
        <f>IF(TableRefills3[[#This Row],[prev_refill_end]]="","",TableRefills3[[#This Row],[refill_date]]-TableRefills3[[#This Row],[prev_refill_end]])</f>
        <v>-2</v>
      </c>
      <c r="I3547">
        <f>IF(TableRefills3[[#This Row],[gap_days]]="",0,IF(TableRefills3[[#This Row],[gap_days]]&gt;30,1,0))</f>
        <v>0</v>
      </c>
      <c r="J3547" s="9">
        <f>_xlfn.MAXIFS(TableRefills3[discountinuation_flag], TableRefills3[patient_id], A3547)</f>
        <v>0</v>
      </c>
      <c r="K3547" s="1">
        <f>_xlfn.MINIFS(C:C,A:A,TableRefills3[[#This Row],[patient_id]])</f>
        <v>45837</v>
      </c>
      <c r="L3547" s="1">
        <f>TableRefills3[[#This Row],[refill_date]]+TableRefills3[[#This Row],[quantity_days]]</f>
        <v>45895</v>
      </c>
    </row>
    <row r="3548" spans="1:12" x14ac:dyDescent="0.25">
      <c r="A3548" t="s">
        <v>789</v>
      </c>
      <c r="B3548" t="s">
        <v>5381</v>
      </c>
      <c r="C3548" s="1">
        <v>45894</v>
      </c>
      <c r="D3548" s="9">
        <f t="shared" si="111"/>
        <v>3</v>
      </c>
      <c r="E3548">
        <v>30</v>
      </c>
      <c r="F3548" s="1">
        <f t="shared" si="112"/>
        <v>45865</v>
      </c>
      <c r="G3548" s="1">
        <f>IF(TableRefills3[[#This Row],[prev_refill_days]]="","",TableRefills3[[#This Row],[prev_refill_days]]+TableRefills3[[#This Row],[quantity_days]])</f>
        <v>45895</v>
      </c>
      <c r="H3548" s="9">
        <f>IF(TableRefills3[[#This Row],[prev_refill_end]]="","",TableRefills3[[#This Row],[refill_date]]-TableRefills3[[#This Row],[prev_refill_end]])</f>
        <v>-1</v>
      </c>
      <c r="I3548">
        <f>IF(TableRefills3[[#This Row],[gap_days]]="",0,IF(TableRefills3[[#This Row],[gap_days]]&gt;30,1,0))</f>
        <v>0</v>
      </c>
      <c r="J3548" s="9">
        <f>_xlfn.MAXIFS(TableRefills3[discountinuation_flag], TableRefills3[patient_id], A3548)</f>
        <v>0</v>
      </c>
      <c r="K3548" s="1">
        <f>_xlfn.MINIFS(C:C,A:A,TableRefills3[[#This Row],[patient_id]])</f>
        <v>45837</v>
      </c>
      <c r="L3548" s="1">
        <f>TableRefills3[[#This Row],[refill_date]]+TableRefills3[[#This Row],[quantity_days]]</f>
        <v>45924</v>
      </c>
    </row>
    <row r="3549" spans="1:12" x14ac:dyDescent="0.25">
      <c r="A3549" t="s">
        <v>790</v>
      </c>
      <c r="B3549" t="s">
        <v>5385</v>
      </c>
      <c r="C3549" s="1">
        <v>45685</v>
      </c>
      <c r="D3549" s="9">
        <f t="shared" si="111"/>
        <v>1</v>
      </c>
      <c r="E3549">
        <v>30</v>
      </c>
      <c r="F3549" s="1" t="str">
        <f t="shared" si="112"/>
        <v/>
      </c>
      <c r="G3549" s="1" t="str">
        <f>IF(TableRefills3[[#This Row],[prev_refill_days]]="","",TableRefills3[[#This Row],[prev_refill_days]]+TableRefills3[[#This Row],[quantity_days]])</f>
        <v/>
      </c>
      <c r="H3549" s="9" t="str">
        <f>IF(TableRefills3[[#This Row],[prev_refill_end]]="","",TableRefills3[[#This Row],[refill_date]]-TableRefills3[[#This Row],[prev_refill_end]])</f>
        <v/>
      </c>
      <c r="I3549">
        <f>IF(TableRefills3[[#This Row],[gap_days]]="",0,IF(TableRefills3[[#This Row],[gap_days]]&gt;30,1,0))</f>
        <v>0</v>
      </c>
      <c r="J3549" s="9">
        <f>_xlfn.MAXIFS(TableRefills3[discountinuation_flag], TableRefills3[patient_id], A3549)</f>
        <v>0</v>
      </c>
      <c r="K3549" s="1">
        <f>_xlfn.MINIFS(C:C,A:A,TableRefills3[[#This Row],[patient_id]])</f>
        <v>45685</v>
      </c>
      <c r="L3549" s="1">
        <f>TableRefills3[[#This Row],[refill_date]]+TableRefills3[[#This Row],[quantity_days]]</f>
        <v>45715</v>
      </c>
    </row>
    <row r="3550" spans="1:12" x14ac:dyDescent="0.25">
      <c r="A3550" t="s">
        <v>790</v>
      </c>
      <c r="B3550" t="s">
        <v>5385</v>
      </c>
      <c r="C3550" s="1">
        <v>45716</v>
      </c>
      <c r="D3550" s="9">
        <f t="shared" si="111"/>
        <v>2</v>
      </c>
      <c r="E3550">
        <v>30</v>
      </c>
      <c r="F3550" s="1">
        <f t="shared" si="112"/>
        <v>45685</v>
      </c>
      <c r="G3550" s="1">
        <f>IF(TableRefills3[[#This Row],[prev_refill_days]]="","",TableRefills3[[#This Row],[prev_refill_days]]+TableRefills3[[#This Row],[quantity_days]])</f>
        <v>45715</v>
      </c>
      <c r="H3550" s="9">
        <f>IF(TableRefills3[[#This Row],[prev_refill_end]]="","",TableRefills3[[#This Row],[refill_date]]-TableRefills3[[#This Row],[prev_refill_end]])</f>
        <v>1</v>
      </c>
      <c r="I3550">
        <f>IF(TableRefills3[[#This Row],[gap_days]]="",0,IF(TableRefills3[[#This Row],[gap_days]]&gt;30,1,0))</f>
        <v>0</v>
      </c>
      <c r="J3550" s="9">
        <f>_xlfn.MAXIFS(TableRefills3[discountinuation_flag], TableRefills3[patient_id], A3550)</f>
        <v>0</v>
      </c>
      <c r="K3550" s="1">
        <f>_xlfn.MINIFS(C:C,A:A,TableRefills3[[#This Row],[patient_id]])</f>
        <v>45685</v>
      </c>
      <c r="L3550" s="1">
        <f>TableRefills3[[#This Row],[refill_date]]+TableRefills3[[#This Row],[quantity_days]]</f>
        <v>45746</v>
      </c>
    </row>
    <row r="3551" spans="1:12" x14ac:dyDescent="0.25">
      <c r="A3551" t="s">
        <v>790</v>
      </c>
      <c r="B3551" t="s">
        <v>5385</v>
      </c>
      <c r="C3551" s="1">
        <v>45745</v>
      </c>
      <c r="D3551" s="9">
        <f t="shared" si="111"/>
        <v>3</v>
      </c>
      <c r="E3551">
        <v>30</v>
      </c>
      <c r="F3551" s="1">
        <f t="shared" si="112"/>
        <v>45716</v>
      </c>
      <c r="G3551" s="1">
        <f>IF(TableRefills3[[#This Row],[prev_refill_days]]="","",TableRefills3[[#This Row],[prev_refill_days]]+TableRefills3[[#This Row],[quantity_days]])</f>
        <v>45746</v>
      </c>
      <c r="H3551" s="9">
        <f>IF(TableRefills3[[#This Row],[prev_refill_end]]="","",TableRefills3[[#This Row],[refill_date]]-TableRefills3[[#This Row],[prev_refill_end]])</f>
        <v>-1</v>
      </c>
      <c r="I3551">
        <f>IF(TableRefills3[[#This Row],[gap_days]]="",0,IF(TableRefills3[[#This Row],[gap_days]]&gt;30,1,0))</f>
        <v>0</v>
      </c>
      <c r="J3551" s="9">
        <f>_xlfn.MAXIFS(TableRefills3[discountinuation_flag], TableRefills3[patient_id], A3551)</f>
        <v>0</v>
      </c>
      <c r="K3551" s="1">
        <f>_xlfn.MINIFS(C:C,A:A,TableRefills3[[#This Row],[patient_id]])</f>
        <v>45685</v>
      </c>
      <c r="L3551" s="1">
        <f>TableRefills3[[#This Row],[refill_date]]+TableRefills3[[#This Row],[quantity_days]]</f>
        <v>45775</v>
      </c>
    </row>
    <row r="3552" spans="1:12" x14ac:dyDescent="0.25">
      <c r="A3552" t="s">
        <v>791</v>
      </c>
      <c r="B3552" t="s">
        <v>5389</v>
      </c>
      <c r="C3552" s="1">
        <v>45782</v>
      </c>
      <c r="D3552" s="9">
        <f t="shared" si="111"/>
        <v>1</v>
      </c>
      <c r="E3552">
        <v>30</v>
      </c>
      <c r="F3552" s="1" t="str">
        <f t="shared" si="112"/>
        <v/>
      </c>
      <c r="G3552" s="1" t="str">
        <f>IF(TableRefills3[[#This Row],[prev_refill_days]]="","",TableRefills3[[#This Row],[prev_refill_days]]+TableRefills3[[#This Row],[quantity_days]])</f>
        <v/>
      </c>
      <c r="H3552" s="9" t="str">
        <f>IF(TableRefills3[[#This Row],[prev_refill_end]]="","",TableRefills3[[#This Row],[refill_date]]-TableRefills3[[#This Row],[prev_refill_end]])</f>
        <v/>
      </c>
      <c r="I3552">
        <f>IF(TableRefills3[[#This Row],[gap_days]]="",0,IF(TableRefills3[[#This Row],[gap_days]]&gt;30,1,0))</f>
        <v>0</v>
      </c>
      <c r="J3552" s="9">
        <f>_xlfn.MAXIFS(TableRefills3[discountinuation_flag], TableRefills3[patient_id], A3552)</f>
        <v>0</v>
      </c>
      <c r="K3552" s="1">
        <f>_xlfn.MINIFS(C:C,A:A,TableRefills3[[#This Row],[patient_id]])</f>
        <v>45782</v>
      </c>
      <c r="L3552" s="1">
        <f>TableRefills3[[#This Row],[refill_date]]+TableRefills3[[#This Row],[quantity_days]]</f>
        <v>45812</v>
      </c>
    </row>
    <row r="3553" spans="1:12" x14ac:dyDescent="0.25">
      <c r="A3553" t="s">
        <v>791</v>
      </c>
      <c r="B3553" t="s">
        <v>5389</v>
      </c>
      <c r="C3553" s="1">
        <v>45812</v>
      </c>
      <c r="D3553" s="9">
        <f t="shared" si="111"/>
        <v>2</v>
      </c>
      <c r="E3553">
        <v>30</v>
      </c>
      <c r="F3553" s="1">
        <f t="shared" si="112"/>
        <v>45782</v>
      </c>
      <c r="G3553" s="1">
        <f>IF(TableRefills3[[#This Row],[prev_refill_days]]="","",TableRefills3[[#This Row],[prev_refill_days]]+TableRefills3[[#This Row],[quantity_days]])</f>
        <v>45812</v>
      </c>
      <c r="H3553" s="9">
        <f>IF(TableRefills3[[#This Row],[prev_refill_end]]="","",TableRefills3[[#This Row],[refill_date]]-TableRefills3[[#This Row],[prev_refill_end]])</f>
        <v>0</v>
      </c>
      <c r="I3553">
        <f>IF(TableRefills3[[#This Row],[gap_days]]="",0,IF(TableRefills3[[#This Row],[gap_days]]&gt;30,1,0))</f>
        <v>0</v>
      </c>
      <c r="J3553" s="9">
        <f>_xlfn.MAXIFS(TableRefills3[discountinuation_flag], TableRefills3[patient_id], A3553)</f>
        <v>0</v>
      </c>
      <c r="K3553" s="1">
        <f>_xlfn.MINIFS(C:C,A:A,TableRefills3[[#This Row],[patient_id]])</f>
        <v>45782</v>
      </c>
      <c r="L3553" s="1">
        <f>TableRefills3[[#This Row],[refill_date]]+TableRefills3[[#This Row],[quantity_days]]</f>
        <v>45842</v>
      </c>
    </row>
    <row r="3554" spans="1:12" x14ac:dyDescent="0.25">
      <c r="A3554" t="s">
        <v>791</v>
      </c>
      <c r="B3554" t="s">
        <v>5389</v>
      </c>
      <c r="C3554" s="1">
        <v>45840</v>
      </c>
      <c r="D3554" s="9">
        <f t="shared" si="111"/>
        <v>3</v>
      </c>
      <c r="E3554">
        <v>30</v>
      </c>
      <c r="F3554" s="1">
        <f t="shared" si="112"/>
        <v>45812</v>
      </c>
      <c r="G3554" s="1">
        <f>IF(TableRefills3[[#This Row],[prev_refill_days]]="","",TableRefills3[[#This Row],[prev_refill_days]]+TableRefills3[[#This Row],[quantity_days]])</f>
        <v>45842</v>
      </c>
      <c r="H3554" s="9">
        <f>IF(TableRefills3[[#This Row],[prev_refill_end]]="","",TableRefills3[[#This Row],[refill_date]]-TableRefills3[[#This Row],[prev_refill_end]])</f>
        <v>-2</v>
      </c>
      <c r="I3554">
        <f>IF(TableRefills3[[#This Row],[gap_days]]="",0,IF(TableRefills3[[#This Row],[gap_days]]&gt;30,1,0))</f>
        <v>0</v>
      </c>
      <c r="J3554" s="9">
        <f>_xlfn.MAXIFS(TableRefills3[discountinuation_flag], TableRefills3[patient_id], A3554)</f>
        <v>0</v>
      </c>
      <c r="K3554" s="1">
        <f>_xlfn.MINIFS(C:C,A:A,TableRefills3[[#This Row],[patient_id]])</f>
        <v>45782</v>
      </c>
      <c r="L3554" s="1">
        <f>TableRefills3[[#This Row],[refill_date]]+TableRefills3[[#This Row],[quantity_days]]</f>
        <v>45870</v>
      </c>
    </row>
    <row r="3555" spans="1:12" x14ac:dyDescent="0.25">
      <c r="A3555" t="s">
        <v>792</v>
      </c>
      <c r="B3555" t="s">
        <v>5393</v>
      </c>
      <c r="C3555" s="1">
        <v>45739</v>
      </c>
      <c r="D3555" s="9">
        <f t="shared" si="111"/>
        <v>1</v>
      </c>
      <c r="E3555">
        <v>30</v>
      </c>
      <c r="F3555" s="1" t="str">
        <f t="shared" si="112"/>
        <v/>
      </c>
      <c r="G3555" s="1" t="str">
        <f>IF(TableRefills3[[#This Row],[prev_refill_days]]="","",TableRefills3[[#This Row],[prev_refill_days]]+TableRefills3[[#This Row],[quantity_days]])</f>
        <v/>
      </c>
      <c r="H3555" s="9" t="str">
        <f>IF(TableRefills3[[#This Row],[prev_refill_end]]="","",TableRefills3[[#This Row],[refill_date]]-TableRefills3[[#This Row],[prev_refill_end]])</f>
        <v/>
      </c>
      <c r="I3555">
        <f>IF(TableRefills3[[#This Row],[gap_days]]="",0,IF(TableRefills3[[#This Row],[gap_days]]&gt;30,1,0))</f>
        <v>0</v>
      </c>
      <c r="J3555" s="9">
        <f>_xlfn.MAXIFS(TableRefills3[discountinuation_flag], TableRefills3[patient_id], A3555)</f>
        <v>0</v>
      </c>
      <c r="K3555" s="1">
        <f>_xlfn.MINIFS(C:C,A:A,TableRefills3[[#This Row],[patient_id]])</f>
        <v>45739</v>
      </c>
      <c r="L3555" s="1">
        <f>TableRefills3[[#This Row],[refill_date]]+TableRefills3[[#This Row],[quantity_days]]</f>
        <v>45769</v>
      </c>
    </row>
    <row r="3556" spans="1:12" x14ac:dyDescent="0.25">
      <c r="A3556" t="s">
        <v>792</v>
      </c>
      <c r="B3556" t="s">
        <v>5393</v>
      </c>
      <c r="C3556" s="1">
        <v>45767</v>
      </c>
      <c r="D3556" s="9">
        <f t="shared" si="111"/>
        <v>2</v>
      </c>
      <c r="E3556">
        <v>30</v>
      </c>
      <c r="F3556" s="1">
        <f t="shared" si="112"/>
        <v>45739</v>
      </c>
      <c r="G3556" s="1">
        <f>IF(TableRefills3[[#This Row],[prev_refill_days]]="","",TableRefills3[[#This Row],[prev_refill_days]]+TableRefills3[[#This Row],[quantity_days]])</f>
        <v>45769</v>
      </c>
      <c r="H3556" s="9">
        <f>IF(TableRefills3[[#This Row],[prev_refill_end]]="","",TableRefills3[[#This Row],[refill_date]]-TableRefills3[[#This Row],[prev_refill_end]])</f>
        <v>-2</v>
      </c>
      <c r="I3556">
        <f>IF(TableRefills3[[#This Row],[gap_days]]="",0,IF(TableRefills3[[#This Row],[gap_days]]&gt;30,1,0))</f>
        <v>0</v>
      </c>
      <c r="J3556" s="9">
        <f>_xlfn.MAXIFS(TableRefills3[discountinuation_flag], TableRefills3[patient_id], A3556)</f>
        <v>0</v>
      </c>
      <c r="K3556" s="1">
        <f>_xlfn.MINIFS(C:C,A:A,TableRefills3[[#This Row],[patient_id]])</f>
        <v>45739</v>
      </c>
      <c r="L3556" s="1">
        <f>TableRefills3[[#This Row],[refill_date]]+TableRefills3[[#This Row],[quantity_days]]</f>
        <v>45797</v>
      </c>
    </row>
    <row r="3557" spans="1:12" x14ac:dyDescent="0.25">
      <c r="A3557" t="s">
        <v>792</v>
      </c>
      <c r="B3557" t="s">
        <v>5393</v>
      </c>
      <c r="C3557" s="1">
        <v>45795</v>
      </c>
      <c r="D3557" s="9">
        <f t="shared" si="111"/>
        <v>3</v>
      </c>
      <c r="E3557">
        <v>30</v>
      </c>
      <c r="F3557" s="1">
        <f t="shared" si="112"/>
        <v>45767</v>
      </c>
      <c r="G3557" s="1">
        <f>IF(TableRefills3[[#This Row],[prev_refill_days]]="","",TableRefills3[[#This Row],[prev_refill_days]]+TableRefills3[[#This Row],[quantity_days]])</f>
        <v>45797</v>
      </c>
      <c r="H3557" s="9">
        <f>IF(TableRefills3[[#This Row],[prev_refill_end]]="","",TableRefills3[[#This Row],[refill_date]]-TableRefills3[[#This Row],[prev_refill_end]])</f>
        <v>-2</v>
      </c>
      <c r="I3557">
        <f>IF(TableRefills3[[#This Row],[gap_days]]="",0,IF(TableRefills3[[#This Row],[gap_days]]&gt;30,1,0))</f>
        <v>0</v>
      </c>
      <c r="J3557" s="9">
        <f>_xlfn.MAXIFS(TableRefills3[discountinuation_flag], TableRefills3[patient_id], A3557)</f>
        <v>0</v>
      </c>
      <c r="K3557" s="1">
        <f>_xlfn.MINIFS(C:C,A:A,TableRefills3[[#This Row],[patient_id]])</f>
        <v>45739</v>
      </c>
      <c r="L3557" s="1">
        <f>TableRefills3[[#This Row],[refill_date]]+TableRefills3[[#This Row],[quantity_days]]</f>
        <v>45825</v>
      </c>
    </row>
    <row r="3558" spans="1:12" x14ac:dyDescent="0.25">
      <c r="A3558" t="s">
        <v>792</v>
      </c>
      <c r="B3558" t="s">
        <v>5393</v>
      </c>
      <c r="C3558" s="1">
        <v>45826</v>
      </c>
      <c r="D3558" s="9">
        <f t="shared" si="111"/>
        <v>4</v>
      </c>
      <c r="E3558">
        <v>30</v>
      </c>
      <c r="F3558" s="1">
        <f t="shared" si="112"/>
        <v>45795</v>
      </c>
      <c r="G3558" s="1">
        <f>IF(TableRefills3[[#This Row],[prev_refill_days]]="","",TableRefills3[[#This Row],[prev_refill_days]]+TableRefills3[[#This Row],[quantity_days]])</f>
        <v>45825</v>
      </c>
      <c r="H3558" s="9">
        <f>IF(TableRefills3[[#This Row],[prev_refill_end]]="","",TableRefills3[[#This Row],[refill_date]]-TableRefills3[[#This Row],[prev_refill_end]])</f>
        <v>1</v>
      </c>
      <c r="I3558">
        <f>IF(TableRefills3[[#This Row],[gap_days]]="",0,IF(TableRefills3[[#This Row],[gap_days]]&gt;30,1,0))</f>
        <v>0</v>
      </c>
      <c r="J3558" s="9">
        <f>_xlfn.MAXIFS(TableRefills3[discountinuation_flag], TableRefills3[patient_id], A3558)</f>
        <v>0</v>
      </c>
      <c r="K3558" s="1">
        <f>_xlfn.MINIFS(C:C,A:A,TableRefills3[[#This Row],[patient_id]])</f>
        <v>45739</v>
      </c>
      <c r="L3558" s="1">
        <f>TableRefills3[[#This Row],[refill_date]]+TableRefills3[[#This Row],[quantity_days]]</f>
        <v>45856</v>
      </c>
    </row>
    <row r="3559" spans="1:12" x14ac:dyDescent="0.25">
      <c r="A3559" t="s">
        <v>793</v>
      </c>
      <c r="B3559" t="s">
        <v>5398</v>
      </c>
      <c r="C3559" s="1">
        <v>45823</v>
      </c>
      <c r="D3559" s="9">
        <f t="shared" si="111"/>
        <v>1</v>
      </c>
      <c r="E3559">
        <v>28</v>
      </c>
      <c r="F3559" s="1" t="str">
        <f t="shared" si="112"/>
        <v/>
      </c>
      <c r="G3559" s="1" t="str">
        <f>IF(TableRefills3[[#This Row],[prev_refill_days]]="","",TableRefills3[[#This Row],[prev_refill_days]]+TableRefills3[[#This Row],[quantity_days]])</f>
        <v/>
      </c>
      <c r="H3559" s="9" t="str">
        <f>IF(TableRefills3[[#This Row],[prev_refill_end]]="","",TableRefills3[[#This Row],[refill_date]]-TableRefills3[[#This Row],[prev_refill_end]])</f>
        <v/>
      </c>
      <c r="I3559">
        <f>IF(TableRefills3[[#This Row],[gap_days]]="",0,IF(TableRefills3[[#This Row],[gap_days]]&gt;30,1,0))</f>
        <v>0</v>
      </c>
      <c r="J3559" s="9">
        <f>_xlfn.MAXIFS(TableRefills3[discountinuation_flag], TableRefills3[patient_id], A3559)</f>
        <v>0</v>
      </c>
      <c r="K3559" s="1">
        <f>_xlfn.MINIFS(C:C,A:A,TableRefills3[[#This Row],[patient_id]])</f>
        <v>45823</v>
      </c>
      <c r="L3559" s="1">
        <f>TableRefills3[[#This Row],[refill_date]]+TableRefills3[[#This Row],[quantity_days]]</f>
        <v>45851</v>
      </c>
    </row>
    <row r="3560" spans="1:12" x14ac:dyDescent="0.25">
      <c r="A3560" t="s">
        <v>793</v>
      </c>
      <c r="B3560" t="s">
        <v>5398</v>
      </c>
      <c r="C3560" s="1">
        <v>45853</v>
      </c>
      <c r="D3560" s="9">
        <f t="shared" si="111"/>
        <v>2</v>
      </c>
      <c r="E3560">
        <v>28</v>
      </c>
      <c r="F3560" s="1">
        <f t="shared" si="112"/>
        <v>45823</v>
      </c>
      <c r="G3560" s="1">
        <f>IF(TableRefills3[[#This Row],[prev_refill_days]]="","",TableRefills3[[#This Row],[prev_refill_days]]+TableRefills3[[#This Row],[quantity_days]])</f>
        <v>45851</v>
      </c>
      <c r="H3560" s="9">
        <f>IF(TableRefills3[[#This Row],[prev_refill_end]]="","",TableRefills3[[#This Row],[refill_date]]-TableRefills3[[#This Row],[prev_refill_end]])</f>
        <v>2</v>
      </c>
      <c r="I3560">
        <f>IF(TableRefills3[[#This Row],[gap_days]]="",0,IF(TableRefills3[[#This Row],[gap_days]]&gt;30,1,0))</f>
        <v>0</v>
      </c>
      <c r="J3560" s="9">
        <f>_xlfn.MAXIFS(TableRefills3[discountinuation_flag], TableRefills3[patient_id], A3560)</f>
        <v>0</v>
      </c>
      <c r="K3560" s="1">
        <f>_xlfn.MINIFS(C:C,A:A,TableRefills3[[#This Row],[patient_id]])</f>
        <v>45823</v>
      </c>
      <c r="L3560" s="1">
        <f>TableRefills3[[#This Row],[refill_date]]+TableRefills3[[#This Row],[quantity_days]]</f>
        <v>45881</v>
      </c>
    </row>
    <row r="3561" spans="1:12" x14ac:dyDescent="0.25">
      <c r="A3561" t="s">
        <v>793</v>
      </c>
      <c r="B3561" t="s">
        <v>5398</v>
      </c>
      <c r="C3561" s="1">
        <v>45879</v>
      </c>
      <c r="D3561" s="9">
        <f t="shared" si="111"/>
        <v>3</v>
      </c>
      <c r="E3561">
        <v>28</v>
      </c>
      <c r="F3561" s="1">
        <f t="shared" si="112"/>
        <v>45853</v>
      </c>
      <c r="G3561" s="1">
        <f>IF(TableRefills3[[#This Row],[prev_refill_days]]="","",TableRefills3[[#This Row],[prev_refill_days]]+TableRefills3[[#This Row],[quantity_days]])</f>
        <v>45881</v>
      </c>
      <c r="H3561" s="9">
        <f>IF(TableRefills3[[#This Row],[prev_refill_end]]="","",TableRefills3[[#This Row],[refill_date]]-TableRefills3[[#This Row],[prev_refill_end]])</f>
        <v>-2</v>
      </c>
      <c r="I3561">
        <f>IF(TableRefills3[[#This Row],[gap_days]]="",0,IF(TableRefills3[[#This Row],[gap_days]]&gt;30,1,0))</f>
        <v>0</v>
      </c>
      <c r="J3561" s="9">
        <f>_xlfn.MAXIFS(TableRefills3[discountinuation_flag], TableRefills3[patient_id], A3561)</f>
        <v>0</v>
      </c>
      <c r="K3561" s="1">
        <f>_xlfn.MINIFS(C:C,A:A,TableRefills3[[#This Row],[patient_id]])</f>
        <v>45823</v>
      </c>
      <c r="L3561" s="1">
        <f>TableRefills3[[#This Row],[refill_date]]+TableRefills3[[#This Row],[quantity_days]]</f>
        <v>45907</v>
      </c>
    </row>
    <row r="3562" spans="1:12" x14ac:dyDescent="0.25">
      <c r="A3562" t="s">
        <v>794</v>
      </c>
      <c r="B3562" t="s">
        <v>5402</v>
      </c>
      <c r="C3562" s="1">
        <v>45770</v>
      </c>
      <c r="D3562" s="9">
        <f t="shared" si="111"/>
        <v>1</v>
      </c>
      <c r="E3562">
        <v>21</v>
      </c>
      <c r="F3562" s="1" t="str">
        <f t="shared" si="112"/>
        <v/>
      </c>
      <c r="G3562" s="1" t="str">
        <f>IF(TableRefills3[[#This Row],[prev_refill_days]]="","",TableRefills3[[#This Row],[prev_refill_days]]+TableRefills3[[#This Row],[quantity_days]])</f>
        <v/>
      </c>
      <c r="H3562" s="9" t="str">
        <f>IF(TableRefills3[[#This Row],[prev_refill_end]]="","",TableRefills3[[#This Row],[refill_date]]-TableRefills3[[#This Row],[prev_refill_end]])</f>
        <v/>
      </c>
      <c r="I3562">
        <f>IF(TableRefills3[[#This Row],[gap_days]]="",0,IF(TableRefills3[[#This Row],[gap_days]]&gt;30,1,0))</f>
        <v>0</v>
      </c>
      <c r="J3562" s="9">
        <f>_xlfn.MAXIFS(TableRefills3[discountinuation_flag], TableRefills3[patient_id], A3562)</f>
        <v>0</v>
      </c>
      <c r="K3562" s="1">
        <f>_xlfn.MINIFS(C:C,A:A,TableRefills3[[#This Row],[patient_id]])</f>
        <v>45770</v>
      </c>
      <c r="L3562" s="1">
        <f>TableRefills3[[#This Row],[refill_date]]+TableRefills3[[#This Row],[quantity_days]]</f>
        <v>45791</v>
      </c>
    </row>
    <row r="3563" spans="1:12" x14ac:dyDescent="0.25">
      <c r="A3563" t="s">
        <v>794</v>
      </c>
      <c r="B3563" t="s">
        <v>5402</v>
      </c>
      <c r="C3563" s="1">
        <v>45789</v>
      </c>
      <c r="D3563" s="9">
        <f t="shared" si="111"/>
        <v>2</v>
      </c>
      <c r="E3563">
        <v>21</v>
      </c>
      <c r="F3563" s="1">
        <f t="shared" si="112"/>
        <v>45770</v>
      </c>
      <c r="G3563" s="1">
        <f>IF(TableRefills3[[#This Row],[prev_refill_days]]="","",TableRefills3[[#This Row],[prev_refill_days]]+TableRefills3[[#This Row],[quantity_days]])</f>
        <v>45791</v>
      </c>
      <c r="H3563" s="9">
        <f>IF(TableRefills3[[#This Row],[prev_refill_end]]="","",TableRefills3[[#This Row],[refill_date]]-TableRefills3[[#This Row],[prev_refill_end]])</f>
        <v>-2</v>
      </c>
      <c r="I3563">
        <f>IF(TableRefills3[[#This Row],[gap_days]]="",0,IF(TableRefills3[[#This Row],[gap_days]]&gt;30,1,0))</f>
        <v>0</v>
      </c>
      <c r="J3563" s="9">
        <f>_xlfn.MAXIFS(TableRefills3[discountinuation_flag], TableRefills3[patient_id], A3563)</f>
        <v>0</v>
      </c>
      <c r="K3563" s="1">
        <f>_xlfn.MINIFS(C:C,A:A,TableRefills3[[#This Row],[patient_id]])</f>
        <v>45770</v>
      </c>
      <c r="L3563" s="1">
        <f>TableRefills3[[#This Row],[refill_date]]+TableRefills3[[#This Row],[quantity_days]]</f>
        <v>45810</v>
      </c>
    </row>
    <row r="3564" spans="1:12" x14ac:dyDescent="0.25">
      <c r="A3564" t="s">
        <v>794</v>
      </c>
      <c r="B3564" t="s">
        <v>5402</v>
      </c>
      <c r="C3564" s="1">
        <v>45810</v>
      </c>
      <c r="D3564" s="9">
        <f t="shared" si="111"/>
        <v>3</v>
      </c>
      <c r="E3564">
        <v>21</v>
      </c>
      <c r="F3564" s="1">
        <f t="shared" si="112"/>
        <v>45789</v>
      </c>
      <c r="G3564" s="1">
        <f>IF(TableRefills3[[#This Row],[prev_refill_days]]="","",TableRefills3[[#This Row],[prev_refill_days]]+TableRefills3[[#This Row],[quantity_days]])</f>
        <v>45810</v>
      </c>
      <c r="H3564" s="9">
        <f>IF(TableRefills3[[#This Row],[prev_refill_end]]="","",TableRefills3[[#This Row],[refill_date]]-TableRefills3[[#This Row],[prev_refill_end]])</f>
        <v>0</v>
      </c>
      <c r="I3564">
        <f>IF(TableRefills3[[#This Row],[gap_days]]="",0,IF(TableRefills3[[#This Row],[gap_days]]&gt;30,1,0))</f>
        <v>0</v>
      </c>
      <c r="J3564" s="9">
        <f>_xlfn.MAXIFS(TableRefills3[discountinuation_flag], TableRefills3[patient_id], A3564)</f>
        <v>0</v>
      </c>
      <c r="K3564" s="1">
        <f>_xlfn.MINIFS(C:C,A:A,TableRefills3[[#This Row],[patient_id]])</f>
        <v>45770</v>
      </c>
      <c r="L3564" s="1">
        <f>TableRefills3[[#This Row],[refill_date]]+TableRefills3[[#This Row],[quantity_days]]</f>
        <v>45831</v>
      </c>
    </row>
    <row r="3565" spans="1:12" x14ac:dyDescent="0.25">
      <c r="A3565" t="s">
        <v>794</v>
      </c>
      <c r="B3565" t="s">
        <v>5402</v>
      </c>
      <c r="C3565" s="1">
        <v>45832</v>
      </c>
      <c r="D3565" s="9">
        <f t="shared" si="111"/>
        <v>4</v>
      </c>
      <c r="E3565">
        <v>21</v>
      </c>
      <c r="F3565" s="1">
        <f t="shared" si="112"/>
        <v>45810</v>
      </c>
      <c r="G3565" s="1">
        <f>IF(TableRefills3[[#This Row],[prev_refill_days]]="","",TableRefills3[[#This Row],[prev_refill_days]]+TableRefills3[[#This Row],[quantity_days]])</f>
        <v>45831</v>
      </c>
      <c r="H3565" s="9">
        <f>IF(TableRefills3[[#This Row],[prev_refill_end]]="","",TableRefills3[[#This Row],[refill_date]]-TableRefills3[[#This Row],[prev_refill_end]])</f>
        <v>1</v>
      </c>
      <c r="I3565">
        <f>IF(TableRefills3[[#This Row],[gap_days]]="",0,IF(TableRefills3[[#This Row],[gap_days]]&gt;30,1,0))</f>
        <v>0</v>
      </c>
      <c r="J3565" s="9">
        <f>_xlfn.MAXIFS(TableRefills3[discountinuation_flag], TableRefills3[patient_id], A3565)</f>
        <v>0</v>
      </c>
      <c r="K3565" s="1">
        <f>_xlfn.MINIFS(C:C,A:A,TableRefills3[[#This Row],[patient_id]])</f>
        <v>45770</v>
      </c>
      <c r="L3565" s="1">
        <f>TableRefills3[[#This Row],[refill_date]]+TableRefills3[[#This Row],[quantity_days]]</f>
        <v>45853</v>
      </c>
    </row>
    <row r="3566" spans="1:12" x14ac:dyDescent="0.25">
      <c r="A3566" t="s">
        <v>795</v>
      </c>
      <c r="B3566" t="s">
        <v>5407</v>
      </c>
      <c r="C3566" s="1">
        <v>45663</v>
      </c>
      <c r="D3566" s="9">
        <f t="shared" si="111"/>
        <v>1</v>
      </c>
      <c r="E3566">
        <v>30</v>
      </c>
      <c r="F3566" s="1" t="str">
        <f t="shared" si="112"/>
        <v/>
      </c>
      <c r="G3566" s="1" t="str">
        <f>IF(TableRefills3[[#This Row],[prev_refill_days]]="","",TableRefills3[[#This Row],[prev_refill_days]]+TableRefills3[[#This Row],[quantity_days]])</f>
        <v/>
      </c>
      <c r="H3566" s="9" t="str">
        <f>IF(TableRefills3[[#This Row],[prev_refill_end]]="","",TableRefills3[[#This Row],[refill_date]]-TableRefills3[[#This Row],[prev_refill_end]])</f>
        <v/>
      </c>
      <c r="I3566">
        <f>IF(TableRefills3[[#This Row],[gap_days]]="",0,IF(TableRefills3[[#This Row],[gap_days]]&gt;30,1,0))</f>
        <v>0</v>
      </c>
      <c r="J3566" s="9">
        <f>_xlfn.MAXIFS(TableRefills3[discountinuation_flag], TableRefills3[patient_id], A3566)</f>
        <v>0</v>
      </c>
      <c r="K3566" s="1">
        <f>_xlfn.MINIFS(C:C,A:A,TableRefills3[[#This Row],[patient_id]])</f>
        <v>45663</v>
      </c>
      <c r="L3566" s="1">
        <f>TableRefills3[[#This Row],[refill_date]]+TableRefills3[[#This Row],[quantity_days]]</f>
        <v>45693</v>
      </c>
    </row>
    <row r="3567" spans="1:12" x14ac:dyDescent="0.25">
      <c r="A3567" t="s">
        <v>795</v>
      </c>
      <c r="B3567" t="s">
        <v>5407</v>
      </c>
      <c r="C3567" s="1">
        <v>45693</v>
      </c>
      <c r="D3567" s="9">
        <f t="shared" si="111"/>
        <v>2</v>
      </c>
      <c r="E3567">
        <v>30</v>
      </c>
      <c r="F3567" s="1">
        <f t="shared" si="112"/>
        <v>45663</v>
      </c>
      <c r="G3567" s="1">
        <f>IF(TableRefills3[[#This Row],[prev_refill_days]]="","",TableRefills3[[#This Row],[prev_refill_days]]+TableRefills3[[#This Row],[quantity_days]])</f>
        <v>45693</v>
      </c>
      <c r="H3567" s="9">
        <f>IF(TableRefills3[[#This Row],[prev_refill_end]]="","",TableRefills3[[#This Row],[refill_date]]-TableRefills3[[#This Row],[prev_refill_end]])</f>
        <v>0</v>
      </c>
      <c r="I3567">
        <f>IF(TableRefills3[[#This Row],[gap_days]]="",0,IF(TableRefills3[[#This Row],[gap_days]]&gt;30,1,0))</f>
        <v>0</v>
      </c>
      <c r="J3567" s="9">
        <f>_xlfn.MAXIFS(TableRefills3[discountinuation_flag], TableRefills3[patient_id], A3567)</f>
        <v>0</v>
      </c>
      <c r="K3567" s="1">
        <f>_xlfn.MINIFS(C:C,A:A,TableRefills3[[#This Row],[patient_id]])</f>
        <v>45663</v>
      </c>
      <c r="L3567" s="1">
        <f>TableRefills3[[#This Row],[refill_date]]+TableRefills3[[#This Row],[quantity_days]]</f>
        <v>45723</v>
      </c>
    </row>
    <row r="3568" spans="1:12" x14ac:dyDescent="0.25">
      <c r="A3568" t="s">
        <v>795</v>
      </c>
      <c r="B3568" t="s">
        <v>5407</v>
      </c>
      <c r="C3568" s="1">
        <v>45723</v>
      </c>
      <c r="D3568" s="9">
        <f t="shared" si="111"/>
        <v>3</v>
      </c>
      <c r="E3568">
        <v>30</v>
      </c>
      <c r="F3568" s="1">
        <f t="shared" si="112"/>
        <v>45693</v>
      </c>
      <c r="G3568" s="1">
        <f>IF(TableRefills3[[#This Row],[prev_refill_days]]="","",TableRefills3[[#This Row],[prev_refill_days]]+TableRefills3[[#This Row],[quantity_days]])</f>
        <v>45723</v>
      </c>
      <c r="H3568" s="9">
        <f>IF(TableRefills3[[#This Row],[prev_refill_end]]="","",TableRefills3[[#This Row],[refill_date]]-TableRefills3[[#This Row],[prev_refill_end]])</f>
        <v>0</v>
      </c>
      <c r="I3568">
        <f>IF(TableRefills3[[#This Row],[gap_days]]="",0,IF(TableRefills3[[#This Row],[gap_days]]&gt;30,1,0))</f>
        <v>0</v>
      </c>
      <c r="J3568" s="9">
        <f>_xlfn.MAXIFS(TableRefills3[discountinuation_flag], TableRefills3[patient_id], A3568)</f>
        <v>0</v>
      </c>
      <c r="K3568" s="1">
        <f>_xlfn.MINIFS(C:C,A:A,TableRefills3[[#This Row],[patient_id]])</f>
        <v>45663</v>
      </c>
      <c r="L3568" s="1">
        <f>TableRefills3[[#This Row],[refill_date]]+TableRefills3[[#This Row],[quantity_days]]</f>
        <v>45753</v>
      </c>
    </row>
    <row r="3569" spans="1:12" x14ac:dyDescent="0.25">
      <c r="A3569" t="s">
        <v>796</v>
      </c>
      <c r="B3569" t="s">
        <v>5411</v>
      </c>
      <c r="C3569" s="1">
        <v>45749</v>
      </c>
      <c r="D3569" s="9">
        <f t="shared" si="111"/>
        <v>1</v>
      </c>
      <c r="E3569">
        <v>21</v>
      </c>
      <c r="F3569" s="1" t="str">
        <f t="shared" si="112"/>
        <v/>
      </c>
      <c r="G3569" s="1" t="str">
        <f>IF(TableRefills3[[#This Row],[prev_refill_days]]="","",TableRefills3[[#This Row],[prev_refill_days]]+TableRefills3[[#This Row],[quantity_days]])</f>
        <v/>
      </c>
      <c r="H3569" s="9" t="str">
        <f>IF(TableRefills3[[#This Row],[prev_refill_end]]="","",TableRefills3[[#This Row],[refill_date]]-TableRefills3[[#This Row],[prev_refill_end]])</f>
        <v/>
      </c>
      <c r="I3569">
        <f>IF(TableRefills3[[#This Row],[gap_days]]="",0,IF(TableRefills3[[#This Row],[gap_days]]&gt;30,1,0))</f>
        <v>0</v>
      </c>
      <c r="J3569" s="9">
        <f>_xlfn.MAXIFS(TableRefills3[discountinuation_flag], TableRefills3[patient_id], A3569)</f>
        <v>0</v>
      </c>
      <c r="K3569" s="1">
        <f>_xlfn.MINIFS(C:C,A:A,TableRefills3[[#This Row],[patient_id]])</f>
        <v>45749</v>
      </c>
      <c r="L3569" s="1">
        <f>TableRefills3[[#This Row],[refill_date]]+TableRefills3[[#This Row],[quantity_days]]</f>
        <v>45770</v>
      </c>
    </row>
    <row r="3570" spans="1:12" x14ac:dyDescent="0.25">
      <c r="A3570" t="s">
        <v>796</v>
      </c>
      <c r="B3570" t="s">
        <v>5411</v>
      </c>
      <c r="C3570" s="1">
        <v>45771</v>
      </c>
      <c r="D3570" s="9">
        <f t="shared" si="111"/>
        <v>2</v>
      </c>
      <c r="E3570">
        <v>21</v>
      </c>
      <c r="F3570" s="1">
        <f t="shared" si="112"/>
        <v>45749</v>
      </c>
      <c r="G3570" s="1">
        <f>IF(TableRefills3[[#This Row],[prev_refill_days]]="","",TableRefills3[[#This Row],[prev_refill_days]]+TableRefills3[[#This Row],[quantity_days]])</f>
        <v>45770</v>
      </c>
      <c r="H3570" s="9">
        <f>IF(TableRefills3[[#This Row],[prev_refill_end]]="","",TableRefills3[[#This Row],[refill_date]]-TableRefills3[[#This Row],[prev_refill_end]])</f>
        <v>1</v>
      </c>
      <c r="I3570">
        <f>IF(TableRefills3[[#This Row],[gap_days]]="",0,IF(TableRefills3[[#This Row],[gap_days]]&gt;30,1,0))</f>
        <v>0</v>
      </c>
      <c r="J3570" s="9">
        <f>_xlfn.MAXIFS(TableRefills3[discountinuation_flag], TableRefills3[patient_id], A3570)</f>
        <v>0</v>
      </c>
      <c r="K3570" s="1">
        <f>_xlfn.MINIFS(C:C,A:A,TableRefills3[[#This Row],[patient_id]])</f>
        <v>45749</v>
      </c>
      <c r="L3570" s="1">
        <f>TableRefills3[[#This Row],[refill_date]]+TableRefills3[[#This Row],[quantity_days]]</f>
        <v>45792</v>
      </c>
    </row>
    <row r="3571" spans="1:12" x14ac:dyDescent="0.25">
      <c r="A3571" t="s">
        <v>796</v>
      </c>
      <c r="B3571" t="s">
        <v>5411</v>
      </c>
      <c r="C3571" s="1">
        <v>45791</v>
      </c>
      <c r="D3571" s="9">
        <f t="shared" si="111"/>
        <v>3</v>
      </c>
      <c r="E3571">
        <v>21</v>
      </c>
      <c r="F3571" s="1">
        <f t="shared" si="112"/>
        <v>45771</v>
      </c>
      <c r="G3571" s="1">
        <f>IF(TableRefills3[[#This Row],[prev_refill_days]]="","",TableRefills3[[#This Row],[prev_refill_days]]+TableRefills3[[#This Row],[quantity_days]])</f>
        <v>45792</v>
      </c>
      <c r="H3571" s="9">
        <f>IF(TableRefills3[[#This Row],[prev_refill_end]]="","",TableRefills3[[#This Row],[refill_date]]-TableRefills3[[#This Row],[prev_refill_end]])</f>
        <v>-1</v>
      </c>
      <c r="I3571">
        <f>IF(TableRefills3[[#This Row],[gap_days]]="",0,IF(TableRefills3[[#This Row],[gap_days]]&gt;30,1,0))</f>
        <v>0</v>
      </c>
      <c r="J3571" s="9">
        <f>_xlfn.MAXIFS(TableRefills3[discountinuation_flag], TableRefills3[patient_id], A3571)</f>
        <v>0</v>
      </c>
      <c r="K3571" s="1">
        <f>_xlfn.MINIFS(C:C,A:A,TableRefills3[[#This Row],[patient_id]])</f>
        <v>45749</v>
      </c>
      <c r="L3571" s="1">
        <f>TableRefills3[[#This Row],[refill_date]]+TableRefills3[[#This Row],[quantity_days]]</f>
        <v>45812</v>
      </c>
    </row>
    <row r="3572" spans="1:12" x14ac:dyDescent="0.25">
      <c r="A3572" t="s">
        <v>797</v>
      </c>
      <c r="B3572" t="s">
        <v>5415</v>
      </c>
      <c r="C3572" s="1">
        <v>45722</v>
      </c>
      <c r="D3572" s="9">
        <f t="shared" si="111"/>
        <v>1</v>
      </c>
      <c r="E3572">
        <v>28</v>
      </c>
      <c r="F3572" s="1" t="str">
        <f t="shared" si="112"/>
        <v/>
      </c>
      <c r="G3572" s="1" t="str">
        <f>IF(TableRefills3[[#This Row],[prev_refill_days]]="","",TableRefills3[[#This Row],[prev_refill_days]]+TableRefills3[[#This Row],[quantity_days]])</f>
        <v/>
      </c>
      <c r="H3572" s="9" t="str">
        <f>IF(TableRefills3[[#This Row],[prev_refill_end]]="","",TableRefills3[[#This Row],[refill_date]]-TableRefills3[[#This Row],[prev_refill_end]])</f>
        <v/>
      </c>
      <c r="I3572">
        <f>IF(TableRefills3[[#This Row],[gap_days]]="",0,IF(TableRefills3[[#This Row],[gap_days]]&gt;30,1,0))</f>
        <v>0</v>
      </c>
      <c r="J3572" s="9">
        <f>_xlfn.MAXIFS(TableRefills3[discountinuation_flag], TableRefills3[patient_id], A3572)</f>
        <v>0</v>
      </c>
      <c r="K3572" s="1">
        <f>_xlfn.MINIFS(C:C,A:A,TableRefills3[[#This Row],[patient_id]])</f>
        <v>45722</v>
      </c>
      <c r="L3572" s="1">
        <f>TableRefills3[[#This Row],[refill_date]]+TableRefills3[[#This Row],[quantity_days]]</f>
        <v>45750</v>
      </c>
    </row>
    <row r="3573" spans="1:12" x14ac:dyDescent="0.25">
      <c r="A3573" t="s">
        <v>797</v>
      </c>
      <c r="B3573" t="s">
        <v>5415</v>
      </c>
      <c r="C3573" s="1">
        <v>45753</v>
      </c>
      <c r="D3573" s="9">
        <f t="shared" si="111"/>
        <v>2</v>
      </c>
      <c r="E3573">
        <v>28</v>
      </c>
      <c r="F3573" s="1">
        <f t="shared" si="112"/>
        <v>45722</v>
      </c>
      <c r="G3573" s="1">
        <f>IF(TableRefills3[[#This Row],[prev_refill_days]]="","",TableRefills3[[#This Row],[prev_refill_days]]+TableRefills3[[#This Row],[quantity_days]])</f>
        <v>45750</v>
      </c>
      <c r="H3573" s="9">
        <f>IF(TableRefills3[[#This Row],[prev_refill_end]]="","",TableRefills3[[#This Row],[refill_date]]-TableRefills3[[#This Row],[prev_refill_end]])</f>
        <v>3</v>
      </c>
      <c r="I3573">
        <f>IF(TableRefills3[[#This Row],[gap_days]]="",0,IF(TableRefills3[[#This Row],[gap_days]]&gt;30,1,0))</f>
        <v>0</v>
      </c>
      <c r="J3573" s="9">
        <f>_xlfn.MAXIFS(TableRefills3[discountinuation_flag], TableRefills3[patient_id], A3573)</f>
        <v>0</v>
      </c>
      <c r="K3573" s="1">
        <f>_xlfn.MINIFS(C:C,A:A,TableRefills3[[#This Row],[patient_id]])</f>
        <v>45722</v>
      </c>
      <c r="L3573" s="1">
        <f>TableRefills3[[#This Row],[refill_date]]+TableRefills3[[#This Row],[quantity_days]]</f>
        <v>45781</v>
      </c>
    </row>
    <row r="3574" spans="1:12" x14ac:dyDescent="0.25">
      <c r="A3574" t="s">
        <v>797</v>
      </c>
      <c r="B3574" t="s">
        <v>5415</v>
      </c>
      <c r="C3574" s="1">
        <v>45782</v>
      </c>
      <c r="D3574" s="9">
        <f t="shared" si="111"/>
        <v>3</v>
      </c>
      <c r="E3574">
        <v>28</v>
      </c>
      <c r="F3574" s="1">
        <f t="shared" si="112"/>
        <v>45753</v>
      </c>
      <c r="G3574" s="1">
        <f>IF(TableRefills3[[#This Row],[prev_refill_days]]="","",TableRefills3[[#This Row],[prev_refill_days]]+TableRefills3[[#This Row],[quantity_days]])</f>
        <v>45781</v>
      </c>
      <c r="H3574" s="9">
        <f>IF(TableRefills3[[#This Row],[prev_refill_end]]="","",TableRefills3[[#This Row],[refill_date]]-TableRefills3[[#This Row],[prev_refill_end]])</f>
        <v>1</v>
      </c>
      <c r="I3574">
        <f>IF(TableRefills3[[#This Row],[gap_days]]="",0,IF(TableRefills3[[#This Row],[gap_days]]&gt;30,1,0))</f>
        <v>0</v>
      </c>
      <c r="J3574" s="9">
        <f>_xlfn.MAXIFS(TableRefills3[discountinuation_flag], TableRefills3[patient_id], A3574)</f>
        <v>0</v>
      </c>
      <c r="K3574" s="1">
        <f>_xlfn.MINIFS(C:C,A:A,TableRefills3[[#This Row],[patient_id]])</f>
        <v>45722</v>
      </c>
      <c r="L3574" s="1">
        <f>TableRefills3[[#This Row],[refill_date]]+TableRefills3[[#This Row],[quantity_days]]</f>
        <v>45810</v>
      </c>
    </row>
    <row r="3575" spans="1:12" x14ac:dyDescent="0.25">
      <c r="A3575" t="s">
        <v>798</v>
      </c>
      <c r="B3575" t="s">
        <v>5419</v>
      </c>
      <c r="C3575" s="1">
        <v>45782</v>
      </c>
      <c r="D3575" s="9">
        <f t="shared" si="111"/>
        <v>1</v>
      </c>
      <c r="E3575">
        <v>28</v>
      </c>
      <c r="F3575" s="1" t="str">
        <f t="shared" si="112"/>
        <v/>
      </c>
      <c r="G3575" s="1" t="str">
        <f>IF(TableRefills3[[#This Row],[prev_refill_days]]="","",TableRefills3[[#This Row],[prev_refill_days]]+TableRefills3[[#This Row],[quantity_days]])</f>
        <v/>
      </c>
      <c r="H3575" s="9" t="str">
        <f>IF(TableRefills3[[#This Row],[prev_refill_end]]="","",TableRefills3[[#This Row],[refill_date]]-TableRefills3[[#This Row],[prev_refill_end]])</f>
        <v/>
      </c>
      <c r="I3575">
        <f>IF(TableRefills3[[#This Row],[gap_days]]="",0,IF(TableRefills3[[#This Row],[gap_days]]&gt;30,1,0))</f>
        <v>0</v>
      </c>
      <c r="J3575" s="9">
        <f>_xlfn.MAXIFS(TableRefills3[discountinuation_flag], TableRefills3[patient_id], A3575)</f>
        <v>0</v>
      </c>
      <c r="K3575" s="1">
        <f>_xlfn.MINIFS(C:C,A:A,TableRefills3[[#This Row],[patient_id]])</f>
        <v>45782</v>
      </c>
      <c r="L3575" s="1">
        <f>TableRefills3[[#This Row],[refill_date]]+TableRefills3[[#This Row],[quantity_days]]</f>
        <v>45810</v>
      </c>
    </row>
    <row r="3576" spans="1:12" x14ac:dyDescent="0.25">
      <c r="A3576" t="s">
        <v>798</v>
      </c>
      <c r="B3576" t="s">
        <v>5419</v>
      </c>
      <c r="C3576" s="1">
        <v>45810</v>
      </c>
      <c r="D3576" s="9">
        <f t="shared" si="111"/>
        <v>2</v>
      </c>
      <c r="E3576">
        <v>28</v>
      </c>
      <c r="F3576" s="1">
        <f t="shared" si="112"/>
        <v>45782</v>
      </c>
      <c r="G3576" s="1">
        <f>IF(TableRefills3[[#This Row],[prev_refill_days]]="","",TableRefills3[[#This Row],[prev_refill_days]]+TableRefills3[[#This Row],[quantity_days]])</f>
        <v>45810</v>
      </c>
      <c r="H3576" s="9">
        <f>IF(TableRefills3[[#This Row],[prev_refill_end]]="","",TableRefills3[[#This Row],[refill_date]]-TableRefills3[[#This Row],[prev_refill_end]])</f>
        <v>0</v>
      </c>
      <c r="I3576">
        <f>IF(TableRefills3[[#This Row],[gap_days]]="",0,IF(TableRefills3[[#This Row],[gap_days]]&gt;30,1,0))</f>
        <v>0</v>
      </c>
      <c r="J3576" s="9">
        <f>_xlfn.MAXIFS(TableRefills3[discountinuation_flag], TableRefills3[patient_id], A3576)</f>
        <v>0</v>
      </c>
      <c r="K3576" s="1">
        <f>_xlfn.MINIFS(C:C,A:A,TableRefills3[[#This Row],[patient_id]])</f>
        <v>45782</v>
      </c>
      <c r="L3576" s="1">
        <f>TableRefills3[[#This Row],[refill_date]]+TableRefills3[[#This Row],[quantity_days]]</f>
        <v>45838</v>
      </c>
    </row>
    <row r="3577" spans="1:12" x14ac:dyDescent="0.25">
      <c r="A3577" t="s">
        <v>798</v>
      </c>
      <c r="B3577" t="s">
        <v>5419</v>
      </c>
      <c r="C3577" s="1">
        <v>45837</v>
      </c>
      <c r="D3577" s="9">
        <f t="shared" si="111"/>
        <v>3</v>
      </c>
      <c r="E3577">
        <v>28</v>
      </c>
      <c r="F3577" s="1">
        <f t="shared" si="112"/>
        <v>45810</v>
      </c>
      <c r="G3577" s="1">
        <f>IF(TableRefills3[[#This Row],[prev_refill_days]]="","",TableRefills3[[#This Row],[prev_refill_days]]+TableRefills3[[#This Row],[quantity_days]])</f>
        <v>45838</v>
      </c>
      <c r="H3577" s="9">
        <f>IF(TableRefills3[[#This Row],[prev_refill_end]]="","",TableRefills3[[#This Row],[refill_date]]-TableRefills3[[#This Row],[prev_refill_end]])</f>
        <v>-1</v>
      </c>
      <c r="I3577">
        <f>IF(TableRefills3[[#This Row],[gap_days]]="",0,IF(TableRefills3[[#This Row],[gap_days]]&gt;30,1,0))</f>
        <v>0</v>
      </c>
      <c r="J3577" s="9">
        <f>_xlfn.MAXIFS(TableRefills3[discountinuation_flag], TableRefills3[patient_id], A3577)</f>
        <v>0</v>
      </c>
      <c r="K3577" s="1">
        <f>_xlfn.MINIFS(C:C,A:A,TableRefills3[[#This Row],[patient_id]])</f>
        <v>45782</v>
      </c>
      <c r="L3577" s="1">
        <f>TableRefills3[[#This Row],[refill_date]]+TableRefills3[[#This Row],[quantity_days]]</f>
        <v>45865</v>
      </c>
    </row>
    <row r="3578" spans="1:12" x14ac:dyDescent="0.25">
      <c r="A3578" t="s">
        <v>798</v>
      </c>
      <c r="B3578" t="s">
        <v>5419</v>
      </c>
      <c r="C3578" s="1">
        <v>45865</v>
      </c>
      <c r="D3578" s="9">
        <f t="shared" si="111"/>
        <v>4</v>
      </c>
      <c r="E3578">
        <v>28</v>
      </c>
      <c r="F3578" s="1">
        <f t="shared" si="112"/>
        <v>45837</v>
      </c>
      <c r="G3578" s="1">
        <f>IF(TableRefills3[[#This Row],[prev_refill_days]]="","",TableRefills3[[#This Row],[prev_refill_days]]+TableRefills3[[#This Row],[quantity_days]])</f>
        <v>45865</v>
      </c>
      <c r="H3578" s="9">
        <f>IF(TableRefills3[[#This Row],[prev_refill_end]]="","",TableRefills3[[#This Row],[refill_date]]-TableRefills3[[#This Row],[prev_refill_end]])</f>
        <v>0</v>
      </c>
      <c r="I3578">
        <f>IF(TableRefills3[[#This Row],[gap_days]]="",0,IF(TableRefills3[[#This Row],[gap_days]]&gt;30,1,0))</f>
        <v>0</v>
      </c>
      <c r="J3578" s="9">
        <f>_xlfn.MAXIFS(TableRefills3[discountinuation_flag], TableRefills3[patient_id], A3578)</f>
        <v>0</v>
      </c>
      <c r="K3578" s="1">
        <f>_xlfn.MINIFS(C:C,A:A,TableRefills3[[#This Row],[patient_id]])</f>
        <v>45782</v>
      </c>
      <c r="L3578" s="1">
        <f>TableRefills3[[#This Row],[refill_date]]+TableRefills3[[#This Row],[quantity_days]]</f>
        <v>45893</v>
      </c>
    </row>
    <row r="3579" spans="1:12" x14ac:dyDescent="0.25">
      <c r="A3579" t="s">
        <v>798</v>
      </c>
      <c r="B3579" t="s">
        <v>5419</v>
      </c>
      <c r="C3579" s="1">
        <v>45892</v>
      </c>
      <c r="D3579" s="9">
        <f t="shared" si="111"/>
        <v>5</v>
      </c>
      <c r="E3579">
        <v>28</v>
      </c>
      <c r="F3579" s="1">
        <f t="shared" si="112"/>
        <v>45865</v>
      </c>
      <c r="G3579" s="1">
        <f>IF(TableRefills3[[#This Row],[prev_refill_days]]="","",TableRefills3[[#This Row],[prev_refill_days]]+TableRefills3[[#This Row],[quantity_days]])</f>
        <v>45893</v>
      </c>
      <c r="H3579" s="9">
        <f>IF(TableRefills3[[#This Row],[prev_refill_end]]="","",TableRefills3[[#This Row],[refill_date]]-TableRefills3[[#This Row],[prev_refill_end]])</f>
        <v>-1</v>
      </c>
      <c r="I3579">
        <f>IF(TableRefills3[[#This Row],[gap_days]]="",0,IF(TableRefills3[[#This Row],[gap_days]]&gt;30,1,0))</f>
        <v>0</v>
      </c>
      <c r="J3579" s="9">
        <f>_xlfn.MAXIFS(TableRefills3[discountinuation_flag], TableRefills3[patient_id], A3579)</f>
        <v>0</v>
      </c>
      <c r="K3579" s="1">
        <f>_xlfn.MINIFS(C:C,A:A,TableRefills3[[#This Row],[patient_id]])</f>
        <v>45782</v>
      </c>
      <c r="L3579" s="1">
        <f>TableRefills3[[#This Row],[refill_date]]+TableRefills3[[#This Row],[quantity_days]]</f>
        <v>45920</v>
      </c>
    </row>
    <row r="3580" spans="1:12" x14ac:dyDescent="0.25">
      <c r="A3580" t="s">
        <v>798</v>
      </c>
      <c r="B3580" t="s">
        <v>5419</v>
      </c>
      <c r="C3580" s="1">
        <v>45919</v>
      </c>
      <c r="D3580" s="9">
        <f t="shared" si="111"/>
        <v>6</v>
      </c>
      <c r="E3580">
        <v>28</v>
      </c>
      <c r="F3580" s="1">
        <f t="shared" si="112"/>
        <v>45892</v>
      </c>
      <c r="G3580" s="1">
        <f>IF(TableRefills3[[#This Row],[prev_refill_days]]="","",TableRefills3[[#This Row],[prev_refill_days]]+TableRefills3[[#This Row],[quantity_days]])</f>
        <v>45920</v>
      </c>
      <c r="H3580" s="9">
        <f>IF(TableRefills3[[#This Row],[prev_refill_end]]="","",TableRefills3[[#This Row],[refill_date]]-TableRefills3[[#This Row],[prev_refill_end]])</f>
        <v>-1</v>
      </c>
      <c r="I3580">
        <f>IF(TableRefills3[[#This Row],[gap_days]]="",0,IF(TableRefills3[[#This Row],[gap_days]]&gt;30,1,0))</f>
        <v>0</v>
      </c>
      <c r="J3580" s="9">
        <f>_xlfn.MAXIFS(TableRefills3[discountinuation_flag], TableRefills3[patient_id], A3580)</f>
        <v>0</v>
      </c>
      <c r="K3580" s="1">
        <f>_xlfn.MINIFS(C:C,A:A,TableRefills3[[#This Row],[patient_id]])</f>
        <v>45782</v>
      </c>
      <c r="L3580" s="1">
        <f>TableRefills3[[#This Row],[refill_date]]+TableRefills3[[#This Row],[quantity_days]]</f>
        <v>45947</v>
      </c>
    </row>
    <row r="3581" spans="1:12" x14ac:dyDescent="0.25">
      <c r="A3581" t="s">
        <v>799</v>
      </c>
      <c r="B3581" t="s">
        <v>5426</v>
      </c>
      <c r="C3581" s="1">
        <v>45801</v>
      </c>
      <c r="D3581" s="9">
        <f t="shared" si="111"/>
        <v>1</v>
      </c>
      <c r="E3581">
        <v>28</v>
      </c>
      <c r="F3581" s="1" t="str">
        <f t="shared" si="112"/>
        <v/>
      </c>
      <c r="G3581" s="1" t="str">
        <f>IF(TableRefills3[[#This Row],[prev_refill_days]]="","",TableRefills3[[#This Row],[prev_refill_days]]+TableRefills3[[#This Row],[quantity_days]])</f>
        <v/>
      </c>
      <c r="H3581" s="9" t="str">
        <f>IF(TableRefills3[[#This Row],[prev_refill_end]]="","",TableRefills3[[#This Row],[refill_date]]-TableRefills3[[#This Row],[prev_refill_end]])</f>
        <v/>
      </c>
      <c r="I3581">
        <f>IF(TableRefills3[[#This Row],[gap_days]]="",0,IF(TableRefills3[[#This Row],[gap_days]]&gt;30,1,0))</f>
        <v>0</v>
      </c>
      <c r="J3581" s="9">
        <f>_xlfn.MAXIFS(TableRefills3[discountinuation_flag], TableRefills3[patient_id], A3581)</f>
        <v>0</v>
      </c>
      <c r="K3581" s="1">
        <f>_xlfn.MINIFS(C:C,A:A,TableRefills3[[#This Row],[patient_id]])</f>
        <v>45801</v>
      </c>
      <c r="L3581" s="1">
        <f>TableRefills3[[#This Row],[refill_date]]+TableRefills3[[#This Row],[quantity_days]]</f>
        <v>45829</v>
      </c>
    </row>
    <row r="3582" spans="1:12" x14ac:dyDescent="0.25">
      <c r="A3582" t="s">
        <v>799</v>
      </c>
      <c r="B3582" t="s">
        <v>5426</v>
      </c>
      <c r="C3582" s="1">
        <v>45828</v>
      </c>
      <c r="D3582" s="9">
        <f t="shared" si="111"/>
        <v>2</v>
      </c>
      <c r="E3582">
        <v>28</v>
      </c>
      <c r="F3582" s="1">
        <f t="shared" si="112"/>
        <v>45801</v>
      </c>
      <c r="G3582" s="1">
        <f>IF(TableRefills3[[#This Row],[prev_refill_days]]="","",TableRefills3[[#This Row],[prev_refill_days]]+TableRefills3[[#This Row],[quantity_days]])</f>
        <v>45829</v>
      </c>
      <c r="H3582" s="9">
        <f>IF(TableRefills3[[#This Row],[prev_refill_end]]="","",TableRefills3[[#This Row],[refill_date]]-TableRefills3[[#This Row],[prev_refill_end]])</f>
        <v>-1</v>
      </c>
      <c r="I3582">
        <f>IF(TableRefills3[[#This Row],[gap_days]]="",0,IF(TableRefills3[[#This Row],[gap_days]]&gt;30,1,0))</f>
        <v>0</v>
      </c>
      <c r="J3582" s="9">
        <f>_xlfn.MAXIFS(TableRefills3[discountinuation_flag], TableRefills3[patient_id], A3582)</f>
        <v>0</v>
      </c>
      <c r="K3582" s="1">
        <f>_xlfn.MINIFS(C:C,A:A,TableRefills3[[#This Row],[patient_id]])</f>
        <v>45801</v>
      </c>
      <c r="L3582" s="1">
        <f>TableRefills3[[#This Row],[refill_date]]+TableRefills3[[#This Row],[quantity_days]]</f>
        <v>45856</v>
      </c>
    </row>
    <row r="3583" spans="1:12" x14ac:dyDescent="0.25">
      <c r="A3583" t="s">
        <v>799</v>
      </c>
      <c r="B3583" t="s">
        <v>5426</v>
      </c>
      <c r="C3583" s="1">
        <v>45853</v>
      </c>
      <c r="D3583" s="9">
        <f t="shared" si="111"/>
        <v>3</v>
      </c>
      <c r="E3583">
        <v>28</v>
      </c>
      <c r="F3583" s="1">
        <f t="shared" si="112"/>
        <v>45828</v>
      </c>
      <c r="G3583" s="1">
        <f>IF(TableRefills3[[#This Row],[prev_refill_days]]="","",TableRefills3[[#This Row],[prev_refill_days]]+TableRefills3[[#This Row],[quantity_days]])</f>
        <v>45856</v>
      </c>
      <c r="H3583" s="9">
        <f>IF(TableRefills3[[#This Row],[prev_refill_end]]="","",TableRefills3[[#This Row],[refill_date]]-TableRefills3[[#This Row],[prev_refill_end]])</f>
        <v>-3</v>
      </c>
      <c r="I3583">
        <f>IF(TableRefills3[[#This Row],[gap_days]]="",0,IF(TableRefills3[[#This Row],[gap_days]]&gt;30,1,0))</f>
        <v>0</v>
      </c>
      <c r="J3583" s="9">
        <f>_xlfn.MAXIFS(TableRefills3[discountinuation_flag], TableRefills3[patient_id], A3583)</f>
        <v>0</v>
      </c>
      <c r="K3583" s="1">
        <f>_xlfn.MINIFS(C:C,A:A,TableRefills3[[#This Row],[patient_id]])</f>
        <v>45801</v>
      </c>
      <c r="L3583" s="1">
        <f>TableRefills3[[#This Row],[refill_date]]+TableRefills3[[#This Row],[quantity_days]]</f>
        <v>45881</v>
      </c>
    </row>
    <row r="3584" spans="1:12" x14ac:dyDescent="0.25">
      <c r="A3584" t="s">
        <v>799</v>
      </c>
      <c r="B3584" t="s">
        <v>5426</v>
      </c>
      <c r="C3584" s="1">
        <v>45881</v>
      </c>
      <c r="D3584" s="9">
        <f t="shared" si="111"/>
        <v>4</v>
      </c>
      <c r="E3584">
        <v>28</v>
      </c>
      <c r="F3584" s="1">
        <f t="shared" si="112"/>
        <v>45853</v>
      </c>
      <c r="G3584" s="1">
        <f>IF(TableRefills3[[#This Row],[prev_refill_days]]="","",TableRefills3[[#This Row],[prev_refill_days]]+TableRefills3[[#This Row],[quantity_days]])</f>
        <v>45881</v>
      </c>
      <c r="H3584" s="9">
        <f>IF(TableRefills3[[#This Row],[prev_refill_end]]="","",TableRefills3[[#This Row],[refill_date]]-TableRefills3[[#This Row],[prev_refill_end]])</f>
        <v>0</v>
      </c>
      <c r="I3584">
        <f>IF(TableRefills3[[#This Row],[gap_days]]="",0,IF(TableRefills3[[#This Row],[gap_days]]&gt;30,1,0))</f>
        <v>0</v>
      </c>
      <c r="J3584" s="9">
        <f>_xlfn.MAXIFS(TableRefills3[discountinuation_flag], TableRefills3[patient_id], A3584)</f>
        <v>0</v>
      </c>
      <c r="K3584" s="1">
        <f>_xlfn.MINIFS(C:C,A:A,TableRefills3[[#This Row],[patient_id]])</f>
        <v>45801</v>
      </c>
      <c r="L3584" s="1">
        <f>TableRefills3[[#This Row],[refill_date]]+TableRefills3[[#This Row],[quantity_days]]</f>
        <v>45909</v>
      </c>
    </row>
    <row r="3585" spans="1:12" x14ac:dyDescent="0.25">
      <c r="A3585" t="s">
        <v>799</v>
      </c>
      <c r="B3585" t="s">
        <v>5426</v>
      </c>
      <c r="C3585" s="1">
        <v>45908</v>
      </c>
      <c r="D3585" s="9">
        <f t="shared" si="111"/>
        <v>5</v>
      </c>
      <c r="E3585">
        <v>28</v>
      </c>
      <c r="F3585" s="1">
        <f t="shared" si="112"/>
        <v>45881</v>
      </c>
      <c r="G3585" s="1">
        <f>IF(TableRefills3[[#This Row],[prev_refill_days]]="","",TableRefills3[[#This Row],[prev_refill_days]]+TableRefills3[[#This Row],[quantity_days]])</f>
        <v>45909</v>
      </c>
      <c r="H3585" s="9">
        <f>IF(TableRefills3[[#This Row],[prev_refill_end]]="","",TableRefills3[[#This Row],[refill_date]]-TableRefills3[[#This Row],[prev_refill_end]])</f>
        <v>-1</v>
      </c>
      <c r="I3585">
        <f>IF(TableRefills3[[#This Row],[gap_days]]="",0,IF(TableRefills3[[#This Row],[gap_days]]&gt;30,1,0))</f>
        <v>0</v>
      </c>
      <c r="J3585" s="9">
        <f>_xlfn.MAXIFS(TableRefills3[discountinuation_flag], TableRefills3[patient_id], A3585)</f>
        <v>0</v>
      </c>
      <c r="K3585" s="1">
        <f>_xlfn.MINIFS(C:C,A:A,TableRefills3[[#This Row],[patient_id]])</f>
        <v>45801</v>
      </c>
      <c r="L3585" s="1">
        <f>TableRefills3[[#This Row],[refill_date]]+TableRefills3[[#This Row],[quantity_days]]</f>
        <v>45936</v>
      </c>
    </row>
    <row r="3586" spans="1:12" x14ac:dyDescent="0.25">
      <c r="A3586" t="s">
        <v>800</v>
      </c>
      <c r="B3586" t="s">
        <v>5432</v>
      </c>
      <c r="C3586" s="1">
        <v>45796</v>
      </c>
      <c r="D3586" s="9">
        <f t="shared" ref="D3586:D3649" si="113">IF(A3586=A3585, D3585+1, 1)</f>
        <v>1</v>
      </c>
      <c r="E3586">
        <v>28</v>
      </c>
      <c r="F3586" s="1" t="str">
        <f t="shared" si="112"/>
        <v/>
      </c>
      <c r="G3586" s="1" t="str">
        <f>IF(TableRefills3[[#This Row],[prev_refill_days]]="","",TableRefills3[[#This Row],[prev_refill_days]]+TableRefills3[[#This Row],[quantity_days]])</f>
        <v/>
      </c>
      <c r="H3586" s="9" t="str">
        <f>IF(TableRefills3[[#This Row],[prev_refill_end]]="","",TableRefills3[[#This Row],[refill_date]]-TableRefills3[[#This Row],[prev_refill_end]])</f>
        <v/>
      </c>
      <c r="I3586">
        <f>IF(TableRefills3[[#This Row],[gap_days]]="",0,IF(TableRefills3[[#This Row],[gap_days]]&gt;30,1,0))</f>
        <v>0</v>
      </c>
      <c r="J3586" s="9">
        <f>_xlfn.MAXIFS(TableRefills3[discountinuation_flag], TableRefills3[patient_id], A3586)</f>
        <v>0</v>
      </c>
      <c r="K3586" s="1">
        <f>_xlfn.MINIFS(C:C,A:A,TableRefills3[[#This Row],[patient_id]])</f>
        <v>45796</v>
      </c>
      <c r="L3586" s="1">
        <f>TableRefills3[[#This Row],[refill_date]]+TableRefills3[[#This Row],[quantity_days]]</f>
        <v>45824</v>
      </c>
    </row>
    <row r="3587" spans="1:12" x14ac:dyDescent="0.25">
      <c r="A3587" t="s">
        <v>800</v>
      </c>
      <c r="B3587" t="s">
        <v>5432</v>
      </c>
      <c r="C3587" s="1">
        <v>45821</v>
      </c>
      <c r="D3587" s="9">
        <f t="shared" si="113"/>
        <v>2</v>
      </c>
      <c r="E3587">
        <v>28</v>
      </c>
      <c r="F3587" s="1">
        <f t="shared" si="112"/>
        <v>45796</v>
      </c>
      <c r="G3587" s="1">
        <f>IF(TableRefills3[[#This Row],[prev_refill_days]]="","",TableRefills3[[#This Row],[prev_refill_days]]+TableRefills3[[#This Row],[quantity_days]])</f>
        <v>45824</v>
      </c>
      <c r="H3587" s="9">
        <f>IF(TableRefills3[[#This Row],[prev_refill_end]]="","",TableRefills3[[#This Row],[refill_date]]-TableRefills3[[#This Row],[prev_refill_end]])</f>
        <v>-3</v>
      </c>
      <c r="I3587">
        <f>IF(TableRefills3[[#This Row],[gap_days]]="",0,IF(TableRefills3[[#This Row],[gap_days]]&gt;30,1,0))</f>
        <v>0</v>
      </c>
      <c r="J3587" s="9">
        <f>_xlfn.MAXIFS(TableRefills3[discountinuation_flag], TableRefills3[patient_id], A3587)</f>
        <v>0</v>
      </c>
      <c r="K3587" s="1">
        <f>_xlfn.MINIFS(C:C,A:A,TableRefills3[[#This Row],[patient_id]])</f>
        <v>45796</v>
      </c>
      <c r="L3587" s="1">
        <f>TableRefills3[[#This Row],[refill_date]]+TableRefills3[[#This Row],[quantity_days]]</f>
        <v>45849</v>
      </c>
    </row>
    <row r="3588" spans="1:12" x14ac:dyDescent="0.25">
      <c r="A3588" t="s">
        <v>800</v>
      </c>
      <c r="B3588" t="s">
        <v>5432</v>
      </c>
      <c r="C3588" s="1">
        <v>45851</v>
      </c>
      <c r="D3588" s="9">
        <f t="shared" si="113"/>
        <v>3</v>
      </c>
      <c r="E3588">
        <v>28</v>
      </c>
      <c r="F3588" s="1">
        <f t="shared" si="112"/>
        <v>45821</v>
      </c>
      <c r="G3588" s="1">
        <f>IF(TableRefills3[[#This Row],[prev_refill_days]]="","",TableRefills3[[#This Row],[prev_refill_days]]+TableRefills3[[#This Row],[quantity_days]])</f>
        <v>45849</v>
      </c>
      <c r="H3588" s="9">
        <f>IF(TableRefills3[[#This Row],[prev_refill_end]]="","",TableRefills3[[#This Row],[refill_date]]-TableRefills3[[#This Row],[prev_refill_end]])</f>
        <v>2</v>
      </c>
      <c r="I3588">
        <f>IF(TableRefills3[[#This Row],[gap_days]]="",0,IF(TableRefills3[[#This Row],[gap_days]]&gt;30,1,0))</f>
        <v>0</v>
      </c>
      <c r="J3588" s="9">
        <f>_xlfn.MAXIFS(TableRefills3[discountinuation_flag], TableRefills3[patient_id], A3588)</f>
        <v>0</v>
      </c>
      <c r="K3588" s="1">
        <f>_xlfn.MINIFS(C:C,A:A,TableRefills3[[#This Row],[patient_id]])</f>
        <v>45796</v>
      </c>
      <c r="L3588" s="1">
        <f>TableRefills3[[#This Row],[refill_date]]+TableRefills3[[#This Row],[quantity_days]]</f>
        <v>45879</v>
      </c>
    </row>
    <row r="3589" spans="1:12" x14ac:dyDescent="0.25">
      <c r="A3589" t="s">
        <v>800</v>
      </c>
      <c r="B3589" t="s">
        <v>5432</v>
      </c>
      <c r="C3589" s="1">
        <v>45876</v>
      </c>
      <c r="D3589" s="9">
        <f t="shared" si="113"/>
        <v>4</v>
      </c>
      <c r="E3589">
        <v>28</v>
      </c>
      <c r="F3589" s="1">
        <f t="shared" si="112"/>
        <v>45851</v>
      </c>
      <c r="G3589" s="1">
        <f>IF(TableRefills3[[#This Row],[prev_refill_days]]="","",TableRefills3[[#This Row],[prev_refill_days]]+TableRefills3[[#This Row],[quantity_days]])</f>
        <v>45879</v>
      </c>
      <c r="H3589" s="9">
        <f>IF(TableRefills3[[#This Row],[prev_refill_end]]="","",TableRefills3[[#This Row],[refill_date]]-TableRefills3[[#This Row],[prev_refill_end]])</f>
        <v>-3</v>
      </c>
      <c r="I3589">
        <f>IF(TableRefills3[[#This Row],[gap_days]]="",0,IF(TableRefills3[[#This Row],[gap_days]]&gt;30,1,0))</f>
        <v>0</v>
      </c>
      <c r="J3589" s="9">
        <f>_xlfn.MAXIFS(TableRefills3[discountinuation_flag], TableRefills3[patient_id], A3589)</f>
        <v>0</v>
      </c>
      <c r="K3589" s="1">
        <f>_xlfn.MINIFS(C:C,A:A,TableRefills3[[#This Row],[patient_id]])</f>
        <v>45796</v>
      </c>
      <c r="L3589" s="1">
        <f>TableRefills3[[#This Row],[refill_date]]+TableRefills3[[#This Row],[quantity_days]]</f>
        <v>45904</v>
      </c>
    </row>
    <row r="3590" spans="1:12" x14ac:dyDescent="0.25">
      <c r="A3590" t="s">
        <v>801</v>
      </c>
      <c r="B3590" t="s">
        <v>5437</v>
      </c>
      <c r="C3590" s="1">
        <v>45706</v>
      </c>
      <c r="D3590" s="9">
        <f t="shared" si="113"/>
        <v>1</v>
      </c>
      <c r="E3590">
        <v>30</v>
      </c>
      <c r="F3590" s="1" t="str">
        <f t="shared" si="112"/>
        <v/>
      </c>
      <c r="G3590" s="1" t="str">
        <f>IF(TableRefills3[[#This Row],[prev_refill_days]]="","",TableRefills3[[#This Row],[prev_refill_days]]+TableRefills3[[#This Row],[quantity_days]])</f>
        <v/>
      </c>
      <c r="H3590" s="9" t="str">
        <f>IF(TableRefills3[[#This Row],[prev_refill_end]]="","",TableRefills3[[#This Row],[refill_date]]-TableRefills3[[#This Row],[prev_refill_end]])</f>
        <v/>
      </c>
      <c r="I3590">
        <f>IF(TableRefills3[[#This Row],[gap_days]]="",0,IF(TableRefills3[[#This Row],[gap_days]]&gt;30,1,0))</f>
        <v>0</v>
      </c>
      <c r="J3590" s="9">
        <f>_xlfn.MAXIFS(TableRefills3[discountinuation_flag], TableRefills3[patient_id], A3590)</f>
        <v>0</v>
      </c>
      <c r="K3590" s="1">
        <f>_xlfn.MINIFS(C:C,A:A,TableRefills3[[#This Row],[patient_id]])</f>
        <v>45706</v>
      </c>
      <c r="L3590" s="1">
        <f>TableRefills3[[#This Row],[refill_date]]+TableRefills3[[#This Row],[quantity_days]]</f>
        <v>45736</v>
      </c>
    </row>
    <row r="3591" spans="1:12" x14ac:dyDescent="0.25">
      <c r="A3591" t="s">
        <v>801</v>
      </c>
      <c r="B3591" t="s">
        <v>5437</v>
      </c>
      <c r="C3591" s="1">
        <v>45739</v>
      </c>
      <c r="D3591" s="9">
        <f t="shared" si="113"/>
        <v>2</v>
      </c>
      <c r="E3591">
        <v>30</v>
      </c>
      <c r="F3591" s="1">
        <f t="shared" si="112"/>
        <v>45706</v>
      </c>
      <c r="G3591" s="1">
        <f>IF(TableRefills3[[#This Row],[prev_refill_days]]="","",TableRefills3[[#This Row],[prev_refill_days]]+TableRefills3[[#This Row],[quantity_days]])</f>
        <v>45736</v>
      </c>
      <c r="H3591" s="9">
        <f>IF(TableRefills3[[#This Row],[prev_refill_end]]="","",TableRefills3[[#This Row],[refill_date]]-TableRefills3[[#This Row],[prev_refill_end]])</f>
        <v>3</v>
      </c>
      <c r="I3591">
        <f>IF(TableRefills3[[#This Row],[gap_days]]="",0,IF(TableRefills3[[#This Row],[gap_days]]&gt;30,1,0))</f>
        <v>0</v>
      </c>
      <c r="J3591" s="9">
        <f>_xlfn.MAXIFS(TableRefills3[discountinuation_flag], TableRefills3[patient_id], A3591)</f>
        <v>0</v>
      </c>
      <c r="K3591" s="1">
        <f>_xlfn.MINIFS(C:C,A:A,TableRefills3[[#This Row],[patient_id]])</f>
        <v>45706</v>
      </c>
      <c r="L3591" s="1">
        <f>TableRefills3[[#This Row],[refill_date]]+TableRefills3[[#This Row],[quantity_days]]</f>
        <v>45769</v>
      </c>
    </row>
    <row r="3592" spans="1:12" x14ac:dyDescent="0.25">
      <c r="A3592" t="s">
        <v>801</v>
      </c>
      <c r="B3592" t="s">
        <v>5437</v>
      </c>
      <c r="C3592" s="1">
        <v>45772</v>
      </c>
      <c r="D3592" s="9">
        <f t="shared" si="113"/>
        <v>3</v>
      </c>
      <c r="E3592">
        <v>30</v>
      </c>
      <c r="F3592" s="1">
        <f t="shared" si="112"/>
        <v>45739</v>
      </c>
      <c r="G3592" s="1">
        <f>IF(TableRefills3[[#This Row],[prev_refill_days]]="","",TableRefills3[[#This Row],[prev_refill_days]]+TableRefills3[[#This Row],[quantity_days]])</f>
        <v>45769</v>
      </c>
      <c r="H3592" s="9">
        <f>IF(TableRefills3[[#This Row],[prev_refill_end]]="","",TableRefills3[[#This Row],[refill_date]]-TableRefills3[[#This Row],[prev_refill_end]])</f>
        <v>3</v>
      </c>
      <c r="I3592">
        <f>IF(TableRefills3[[#This Row],[gap_days]]="",0,IF(TableRefills3[[#This Row],[gap_days]]&gt;30,1,0))</f>
        <v>0</v>
      </c>
      <c r="J3592" s="9">
        <f>_xlfn.MAXIFS(TableRefills3[discountinuation_flag], TableRefills3[patient_id], A3592)</f>
        <v>0</v>
      </c>
      <c r="K3592" s="1">
        <f>_xlfn.MINIFS(C:C,A:A,TableRefills3[[#This Row],[patient_id]])</f>
        <v>45706</v>
      </c>
      <c r="L3592" s="1">
        <f>TableRefills3[[#This Row],[refill_date]]+TableRefills3[[#This Row],[quantity_days]]</f>
        <v>45802</v>
      </c>
    </row>
    <row r="3593" spans="1:12" x14ac:dyDescent="0.25">
      <c r="A3593" t="s">
        <v>801</v>
      </c>
      <c r="B3593" t="s">
        <v>5437</v>
      </c>
      <c r="C3593" s="1">
        <v>45800</v>
      </c>
      <c r="D3593" s="9">
        <f t="shared" si="113"/>
        <v>4</v>
      </c>
      <c r="E3593">
        <v>30</v>
      </c>
      <c r="F3593" s="1">
        <f t="shared" si="112"/>
        <v>45772</v>
      </c>
      <c r="G3593" s="1">
        <f>IF(TableRefills3[[#This Row],[prev_refill_days]]="","",TableRefills3[[#This Row],[prev_refill_days]]+TableRefills3[[#This Row],[quantity_days]])</f>
        <v>45802</v>
      </c>
      <c r="H3593" s="9">
        <f>IF(TableRefills3[[#This Row],[prev_refill_end]]="","",TableRefills3[[#This Row],[refill_date]]-TableRefills3[[#This Row],[prev_refill_end]])</f>
        <v>-2</v>
      </c>
      <c r="I3593">
        <f>IF(TableRefills3[[#This Row],[gap_days]]="",0,IF(TableRefills3[[#This Row],[gap_days]]&gt;30,1,0))</f>
        <v>0</v>
      </c>
      <c r="J3593" s="9">
        <f>_xlfn.MAXIFS(TableRefills3[discountinuation_flag], TableRefills3[patient_id], A3593)</f>
        <v>0</v>
      </c>
      <c r="K3593" s="1">
        <f>_xlfn.MINIFS(C:C,A:A,TableRefills3[[#This Row],[patient_id]])</f>
        <v>45706</v>
      </c>
      <c r="L3593" s="1">
        <f>TableRefills3[[#This Row],[refill_date]]+TableRefills3[[#This Row],[quantity_days]]</f>
        <v>45830</v>
      </c>
    </row>
    <row r="3594" spans="1:12" x14ac:dyDescent="0.25">
      <c r="A3594" t="s">
        <v>802</v>
      </c>
      <c r="B3594" t="s">
        <v>5442</v>
      </c>
      <c r="C3594" s="1">
        <v>45705</v>
      </c>
      <c r="D3594" s="9">
        <f t="shared" si="113"/>
        <v>1</v>
      </c>
      <c r="E3594">
        <v>28</v>
      </c>
      <c r="F3594" s="1" t="str">
        <f t="shared" si="112"/>
        <v/>
      </c>
      <c r="G3594" s="1" t="str">
        <f>IF(TableRefills3[[#This Row],[prev_refill_days]]="","",TableRefills3[[#This Row],[prev_refill_days]]+TableRefills3[[#This Row],[quantity_days]])</f>
        <v/>
      </c>
      <c r="H3594" s="9" t="str">
        <f>IF(TableRefills3[[#This Row],[prev_refill_end]]="","",TableRefills3[[#This Row],[refill_date]]-TableRefills3[[#This Row],[prev_refill_end]])</f>
        <v/>
      </c>
      <c r="I3594">
        <f>IF(TableRefills3[[#This Row],[gap_days]]="",0,IF(TableRefills3[[#This Row],[gap_days]]&gt;30,1,0))</f>
        <v>0</v>
      </c>
      <c r="J3594" s="9">
        <f>_xlfn.MAXIFS(TableRefills3[discountinuation_flag], TableRefills3[patient_id], A3594)</f>
        <v>0</v>
      </c>
      <c r="K3594" s="1">
        <f>_xlfn.MINIFS(C:C,A:A,TableRefills3[[#This Row],[patient_id]])</f>
        <v>45705</v>
      </c>
      <c r="L3594" s="1">
        <f>TableRefills3[[#This Row],[refill_date]]+TableRefills3[[#This Row],[quantity_days]]</f>
        <v>45733</v>
      </c>
    </row>
    <row r="3595" spans="1:12" x14ac:dyDescent="0.25">
      <c r="A3595" t="s">
        <v>802</v>
      </c>
      <c r="B3595" t="s">
        <v>5442</v>
      </c>
      <c r="C3595" s="1">
        <v>45733</v>
      </c>
      <c r="D3595" s="9">
        <f t="shared" si="113"/>
        <v>2</v>
      </c>
      <c r="E3595">
        <v>28</v>
      </c>
      <c r="F3595" s="1">
        <f t="shared" si="112"/>
        <v>45705</v>
      </c>
      <c r="G3595" s="1">
        <f>IF(TableRefills3[[#This Row],[prev_refill_days]]="","",TableRefills3[[#This Row],[prev_refill_days]]+TableRefills3[[#This Row],[quantity_days]])</f>
        <v>45733</v>
      </c>
      <c r="H3595" s="9">
        <f>IF(TableRefills3[[#This Row],[prev_refill_end]]="","",TableRefills3[[#This Row],[refill_date]]-TableRefills3[[#This Row],[prev_refill_end]])</f>
        <v>0</v>
      </c>
      <c r="I3595">
        <f>IF(TableRefills3[[#This Row],[gap_days]]="",0,IF(TableRefills3[[#This Row],[gap_days]]&gt;30,1,0))</f>
        <v>0</v>
      </c>
      <c r="J3595" s="9">
        <f>_xlfn.MAXIFS(TableRefills3[discountinuation_flag], TableRefills3[patient_id], A3595)</f>
        <v>0</v>
      </c>
      <c r="K3595" s="1">
        <f>_xlfn.MINIFS(C:C,A:A,TableRefills3[[#This Row],[patient_id]])</f>
        <v>45705</v>
      </c>
      <c r="L3595" s="1">
        <f>TableRefills3[[#This Row],[refill_date]]+TableRefills3[[#This Row],[quantity_days]]</f>
        <v>45761</v>
      </c>
    </row>
    <row r="3596" spans="1:12" x14ac:dyDescent="0.25">
      <c r="A3596" t="s">
        <v>802</v>
      </c>
      <c r="B3596" t="s">
        <v>5442</v>
      </c>
      <c r="C3596" s="1">
        <v>45763</v>
      </c>
      <c r="D3596" s="9">
        <f t="shared" si="113"/>
        <v>3</v>
      </c>
      <c r="E3596">
        <v>28</v>
      </c>
      <c r="F3596" s="1">
        <f t="shared" si="112"/>
        <v>45733</v>
      </c>
      <c r="G3596" s="1">
        <f>IF(TableRefills3[[#This Row],[prev_refill_days]]="","",TableRefills3[[#This Row],[prev_refill_days]]+TableRefills3[[#This Row],[quantity_days]])</f>
        <v>45761</v>
      </c>
      <c r="H3596" s="9">
        <f>IF(TableRefills3[[#This Row],[prev_refill_end]]="","",TableRefills3[[#This Row],[refill_date]]-TableRefills3[[#This Row],[prev_refill_end]])</f>
        <v>2</v>
      </c>
      <c r="I3596">
        <f>IF(TableRefills3[[#This Row],[gap_days]]="",0,IF(TableRefills3[[#This Row],[gap_days]]&gt;30,1,0))</f>
        <v>0</v>
      </c>
      <c r="J3596" s="9">
        <f>_xlfn.MAXIFS(TableRefills3[discountinuation_flag], TableRefills3[patient_id], A3596)</f>
        <v>0</v>
      </c>
      <c r="K3596" s="1">
        <f>_xlfn.MINIFS(C:C,A:A,TableRefills3[[#This Row],[patient_id]])</f>
        <v>45705</v>
      </c>
      <c r="L3596" s="1">
        <f>TableRefills3[[#This Row],[refill_date]]+TableRefills3[[#This Row],[quantity_days]]</f>
        <v>45791</v>
      </c>
    </row>
    <row r="3597" spans="1:12" x14ac:dyDescent="0.25">
      <c r="A3597" t="s">
        <v>802</v>
      </c>
      <c r="B3597" t="s">
        <v>5442</v>
      </c>
      <c r="C3597" s="1">
        <v>45792</v>
      </c>
      <c r="D3597" s="9">
        <f t="shared" si="113"/>
        <v>4</v>
      </c>
      <c r="E3597">
        <v>28</v>
      </c>
      <c r="F3597" s="1">
        <f t="shared" ref="F3597:F3660" si="114">IF(A3596=A3597,C3596,"")</f>
        <v>45763</v>
      </c>
      <c r="G3597" s="1">
        <f>IF(TableRefills3[[#This Row],[prev_refill_days]]="","",TableRefills3[[#This Row],[prev_refill_days]]+TableRefills3[[#This Row],[quantity_days]])</f>
        <v>45791</v>
      </c>
      <c r="H3597" s="9">
        <f>IF(TableRefills3[[#This Row],[prev_refill_end]]="","",TableRefills3[[#This Row],[refill_date]]-TableRefills3[[#This Row],[prev_refill_end]])</f>
        <v>1</v>
      </c>
      <c r="I3597">
        <f>IF(TableRefills3[[#This Row],[gap_days]]="",0,IF(TableRefills3[[#This Row],[gap_days]]&gt;30,1,0))</f>
        <v>0</v>
      </c>
      <c r="J3597" s="9">
        <f>_xlfn.MAXIFS(TableRefills3[discountinuation_flag], TableRefills3[patient_id], A3597)</f>
        <v>0</v>
      </c>
      <c r="K3597" s="1">
        <f>_xlfn.MINIFS(C:C,A:A,TableRefills3[[#This Row],[patient_id]])</f>
        <v>45705</v>
      </c>
      <c r="L3597" s="1">
        <f>TableRefills3[[#This Row],[refill_date]]+TableRefills3[[#This Row],[quantity_days]]</f>
        <v>45820</v>
      </c>
    </row>
    <row r="3598" spans="1:12" x14ac:dyDescent="0.25">
      <c r="A3598" t="s">
        <v>802</v>
      </c>
      <c r="B3598" t="s">
        <v>5442</v>
      </c>
      <c r="C3598" s="1">
        <v>45821</v>
      </c>
      <c r="D3598" s="9">
        <f t="shared" si="113"/>
        <v>5</v>
      </c>
      <c r="E3598">
        <v>28</v>
      </c>
      <c r="F3598" s="1">
        <f t="shared" si="114"/>
        <v>45792</v>
      </c>
      <c r="G3598" s="1">
        <f>IF(TableRefills3[[#This Row],[prev_refill_days]]="","",TableRefills3[[#This Row],[prev_refill_days]]+TableRefills3[[#This Row],[quantity_days]])</f>
        <v>45820</v>
      </c>
      <c r="H3598" s="9">
        <f>IF(TableRefills3[[#This Row],[prev_refill_end]]="","",TableRefills3[[#This Row],[refill_date]]-TableRefills3[[#This Row],[prev_refill_end]])</f>
        <v>1</v>
      </c>
      <c r="I3598">
        <f>IF(TableRefills3[[#This Row],[gap_days]]="",0,IF(TableRefills3[[#This Row],[gap_days]]&gt;30,1,0))</f>
        <v>0</v>
      </c>
      <c r="J3598" s="9">
        <f>_xlfn.MAXIFS(TableRefills3[discountinuation_flag], TableRefills3[patient_id], A3598)</f>
        <v>0</v>
      </c>
      <c r="K3598" s="1">
        <f>_xlfn.MINIFS(C:C,A:A,TableRefills3[[#This Row],[patient_id]])</f>
        <v>45705</v>
      </c>
      <c r="L3598" s="1">
        <f>TableRefills3[[#This Row],[refill_date]]+TableRefills3[[#This Row],[quantity_days]]</f>
        <v>45849</v>
      </c>
    </row>
    <row r="3599" spans="1:12" x14ac:dyDescent="0.25">
      <c r="A3599" t="s">
        <v>803</v>
      </c>
      <c r="B3599" t="s">
        <v>5448</v>
      </c>
      <c r="C3599" s="1">
        <v>45747</v>
      </c>
      <c r="D3599" s="9">
        <f t="shared" si="113"/>
        <v>1</v>
      </c>
      <c r="E3599">
        <v>21</v>
      </c>
      <c r="F3599" s="1" t="str">
        <f t="shared" si="114"/>
        <v/>
      </c>
      <c r="G3599" s="1" t="str">
        <f>IF(TableRefills3[[#This Row],[prev_refill_days]]="","",TableRefills3[[#This Row],[prev_refill_days]]+TableRefills3[[#This Row],[quantity_days]])</f>
        <v/>
      </c>
      <c r="H3599" s="9" t="str">
        <f>IF(TableRefills3[[#This Row],[prev_refill_end]]="","",TableRefills3[[#This Row],[refill_date]]-TableRefills3[[#This Row],[prev_refill_end]])</f>
        <v/>
      </c>
      <c r="I3599">
        <f>IF(TableRefills3[[#This Row],[gap_days]]="",0,IF(TableRefills3[[#This Row],[gap_days]]&gt;30,1,0))</f>
        <v>0</v>
      </c>
      <c r="J3599" s="9">
        <f>_xlfn.MAXIFS(TableRefills3[discountinuation_flag], TableRefills3[patient_id], A3599)</f>
        <v>0</v>
      </c>
      <c r="K3599" s="1">
        <f>_xlfn.MINIFS(C:C,A:A,TableRefills3[[#This Row],[patient_id]])</f>
        <v>45747</v>
      </c>
      <c r="L3599" s="1">
        <f>TableRefills3[[#This Row],[refill_date]]+TableRefills3[[#This Row],[quantity_days]]</f>
        <v>45768</v>
      </c>
    </row>
    <row r="3600" spans="1:12" x14ac:dyDescent="0.25">
      <c r="A3600" t="s">
        <v>803</v>
      </c>
      <c r="B3600" t="s">
        <v>5448</v>
      </c>
      <c r="C3600" s="1">
        <v>45771</v>
      </c>
      <c r="D3600" s="9">
        <f t="shared" si="113"/>
        <v>2</v>
      </c>
      <c r="E3600">
        <v>21</v>
      </c>
      <c r="F3600" s="1">
        <f t="shared" si="114"/>
        <v>45747</v>
      </c>
      <c r="G3600" s="1">
        <f>IF(TableRefills3[[#This Row],[prev_refill_days]]="","",TableRefills3[[#This Row],[prev_refill_days]]+TableRefills3[[#This Row],[quantity_days]])</f>
        <v>45768</v>
      </c>
      <c r="H3600" s="9">
        <f>IF(TableRefills3[[#This Row],[prev_refill_end]]="","",TableRefills3[[#This Row],[refill_date]]-TableRefills3[[#This Row],[prev_refill_end]])</f>
        <v>3</v>
      </c>
      <c r="I3600">
        <f>IF(TableRefills3[[#This Row],[gap_days]]="",0,IF(TableRefills3[[#This Row],[gap_days]]&gt;30,1,0))</f>
        <v>0</v>
      </c>
      <c r="J3600" s="9">
        <f>_xlfn.MAXIFS(TableRefills3[discountinuation_flag], TableRefills3[patient_id], A3600)</f>
        <v>0</v>
      </c>
      <c r="K3600" s="1">
        <f>_xlfn.MINIFS(C:C,A:A,TableRefills3[[#This Row],[patient_id]])</f>
        <v>45747</v>
      </c>
      <c r="L3600" s="1">
        <f>TableRefills3[[#This Row],[refill_date]]+TableRefills3[[#This Row],[quantity_days]]</f>
        <v>45792</v>
      </c>
    </row>
    <row r="3601" spans="1:12" x14ac:dyDescent="0.25">
      <c r="A3601" t="s">
        <v>803</v>
      </c>
      <c r="B3601" t="s">
        <v>5448</v>
      </c>
      <c r="C3601" s="1">
        <v>45795</v>
      </c>
      <c r="D3601" s="9">
        <f t="shared" si="113"/>
        <v>3</v>
      </c>
      <c r="E3601">
        <v>21</v>
      </c>
      <c r="F3601" s="1">
        <f t="shared" si="114"/>
        <v>45771</v>
      </c>
      <c r="G3601" s="1">
        <f>IF(TableRefills3[[#This Row],[prev_refill_days]]="","",TableRefills3[[#This Row],[prev_refill_days]]+TableRefills3[[#This Row],[quantity_days]])</f>
        <v>45792</v>
      </c>
      <c r="H3601" s="9">
        <f>IF(TableRefills3[[#This Row],[prev_refill_end]]="","",TableRefills3[[#This Row],[refill_date]]-TableRefills3[[#This Row],[prev_refill_end]])</f>
        <v>3</v>
      </c>
      <c r="I3601">
        <f>IF(TableRefills3[[#This Row],[gap_days]]="",0,IF(TableRefills3[[#This Row],[gap_days]]&gt;30,1,0))</f>
        <v>0</v>
      </c>
      <c r="J3601" s="9">
        <f>_xlfn.MAXIFS(TableRefills3[discountinuation_flag], TableRefills3[patient_id], A3601)</f>
        <v>0</v>
      </c>
      <c r="K3601" s="1">
        <f>_xlfn.MINIFS(C:C,A:A,TableRefills3[[#This Row],[patient_id]])</f>
        <v>45747</v>
      </c>
      <c r="L3601" s="1">
        <f>TableRefills3[[#This Row],[refill_date]]+TableRefills3[[#This Row],[quantity_days]]</f>
        <v>45816</v>
      </c>
    </row>
    <row r="3602" spans="1:12" x14ac:dyDescent="0.25">
      <c r="A3602" t="s">
        <v>803</v>
      </c>
      <c r="B3602" t="s">
        <v>5448</v>
      </c>
      <c r="C3602" s="1">
        <v>45817</v>
      </c>
      <c r="D3602" s="9">
        <f t="shared" si="113"/>
        <v>4</v>
      </c>
      <c r="E3602">
        <v>21</v>
      </c>
      <c r="F3602" s="1">
        <f t="shared" si="114"/>
        <v>45795</v>
      </c>
      <c r="G3602" s="1">
        <f>IF(TableRefills3[[#This Row],[prev_refill_days]]="","",TableRefills3[[#This Row],[prev_refill_days]]+TableRefills3[[#This Row],[quantity_days]])</f>
        <v>45816</v>
      </c>
      <c r="H3602" s="9">
        <f>IF(TableRefills3[[#This Row],[prev_refill_end]]="","",TableRefills3[[#This Row],[refill_date]]-TableRefills3[[#This Row],[prev_refill_end]])</f>
        <v>1</v>
      </c>
      <c r="I3602">
        <f>IF(TableRefills3[[#This Row],[gap_days]]="",0,IF(TableRefills3[[#This Row],[gap_days]]&gt;30,1,0))</f>
        <v>0</v>
      </c>
      <c r="J3602" s="9">
        <f>_xlfn.MAXIFS(TableRefills3[discountinuation_flag], TableRefills3[patient_id], A3602)</f>
        <v>0</v>
      </c>
      <c r="K3602" s="1">
        <f>_xlfn.MINIFS(C:C,A:A,TableRefills3[[#This Row],[patient_id]])</f>
        <v>45747</v>
      </c>
      <c r="L3602" s="1">
        <f>TableRefills3[[#This Row],[refill_date]]+TableRefills3[[#This Row],[quantity_days]]</f>
        <v>45838</v>
      </c>
    </row>
    <row r="3603" spans="1:12" x14ac:dyDescent="0.25">
      <c r="A3603" t="s">
        <v>804</v>
      </c>
      <c r="B3603" t="s">
        <v>5453</v>
      </c>
      <c r="C3603" s="1">
        <v>45777</v>
      </c>
      <c r="D3603" s="9">
        <f t="shared" si="113"/>
        <v>1</v>
      </c>
      <c r="E3603">
        <v>30</v>
      </c>
      <c r="F3603" s="1" t="str">
        <f t="shared" si="114"/>
        <v/>
      </c>
      <c r="G3603" s="1" t="str">
        <f>IF(TableRefills3[[#This Row],[prev_refill_days]]="","",TableRefills3[[#This Row],[prev_refill_days]]+TableRefills3[[#This Row],[quantity_days]])</f>
        <v/>
      </c>
      <c r="H3603" s="9" t="str">
        <f>IF(TableRefills3[[#This Row],[prev_refill_end]]="","",TableRefills3[[#This Row],[refill_date]]-TableRefills3[[#This Row],[prev_refill_end]])</f>
        <v/>
      </c>
      <c r="I3603">
        <f>IF(TableRefills3[[#This Row],[gap_days]]="",0,IF(TableRefills3[[#This Row],[gap_days]]&gt;30,1,0))</f>
        <v>0</v>
      </c>
      <c r="J3603" s="9">
        <f>_xlfn.MAXIFS(TableRefills3[discountinuation_flag], TableRefills3[patient_id], A3603)</f>
        <v>0</v>
      </c>
      <c r="K3603" s="1">
        <f>_xlfn.MINIFS(C:C,A:A,TableRefills3[[#This Row],[patient_id]])</f>
        <v>45777</v>
      </c>
      <c r="L3603" s="1">
        <f>TableRefills3[[#This Row],[refill_date]]+TableRefills3[[#This Row],[quantity_days]]</f>
        <v>45807</v>
      </c>
    </row>
    <row r="3604" spans="1:12" x14ac:dyDescent="0.25">
      <c r="A3604" t="s">
        <v>804</v>
      </c>
      <c r="B3604" t="s">
        <v>5453</v>
      </c>
      <c r="C3604" s="1">
        <v>45810</v>
      </c>
      <c r="D3604" s="9">
        <f t="shared" si="113"/>
        <v>2</v>
      </c>
      <c r="E3604">
        <v>30</v>
      </c>
      <c r="F3604" s="1">
        <f t="shared" si="114"/>
        <v>45777</v>
      </c>
      <c r="G3604" s="1">
        <f>IF(TableRefills3[[#This Row],[prev_refill_days]]="","",TableRefills3[[#This Row],[prev_refill_days]]+TableRefills3[[#This Row],[quantity_days]])</f>
        <v>45807</v>
      </c>
      <c r="H3604" s="9">
        <f>IF(TableRefills3[[#This Row],[prev_refill_end]]="","",TableRefills3[[#This Row],[refill_date]]-TableRefills3[[#This Row],[prev_refill_end]])</f>
        <v>3</v>
      </c>
      <c r="I3604">
        <f>IF(TableRefills3[[#This Row],[gap_days]]="",0,IF(TableRefills3[[#This Row],[gap_days]]&gt;30,1,0))</f>
        <v>0</v>
      </c>
      <c r="J3604" s="9">
        <f>_xlfn.MAXIFS(TableRefills3[discountinuation_flag], TableRefills3[patient_id], A3604)</f>
        <v>0</v>
      </c>
      <c r="K3604" s="1">
        <f>_xlfn.MINIFS(C:C,A:A,TableRefills3[[#This Row],[patient_id]])</f>
        <v>45777</v>
      </c>
      <c r="L3604" s="1">
        <f>TableRefills3[[#This Row],[refill_date]]+TableRefills3[[#This Row],[quantity_days]]</f>
        <v>45840</v>
      </c>
    </row>
    <row r="3605" spans="1:12" x14ac:dyDescent="0.25">
      <c r="A3605" t="s">
        <v>804</v>
      </c>
      <c r="B3605" t="s">
        <v>5453</v>
      </c>
      <c r="C3605" s="1">
        <v>45838</v>
      </c>
      <c r="D3605" s="9">
        <f t="shared" si="113"/>
        <v>3</v>
      </c>
      <c r="E3605">
        <v>30</v>
      </c>
      <c r="F3605" s="1">
        <f t="shared" si="114"/>
        <v>45810</v>
      </c>
      <c r="G3605" s="1">
        <f>IF(TableRefills3[[#This Row],[prev_refill_days]]="","",TableRefills3[[#This Row],[prev_refill_days]]+TableRefills3[[#This Row],[quantity_days]])</f>
        <v>45840</v>
      </c>
      <c r="H3605" s="9">
        <f>IF(TableRefills3[[#This Row],[prev_refill_end]]="","",TableRefills3[[#This Row],[refill_date]]-TableRefills3[[#This Row],[prev_refill_end]])</f>
        <v>-2</v>
      </c>
      <c r="I3605">
        <f>IF(TableRefills3[[#This Row],[gap_days]]="",0,IF(TableRefills3[[#This Row],[gap_days]]&gt;30,1,0))</f>
        <v>0</v>
      </c>
      <c r="J3605" s="9">
        <f>_xlfn.MAXIFS(TableRefills3[discountinuation_flag], TableRefills3[patient_id], A3605)</f>
        <v>0</v>
      </c>
      <c r="K3605" s="1">
        <f>_xlfn.MINIFS(C:C,A:A,TableRefills3[[#This Row],[patient_id]])</f>
        <v>45777</v>
      </c>
      <c r="L3605" s="1">
        <f>TableRefills3[[#This Row],[refill_date]]+TableRefills3[[#This Row],[quantity_days]]</f>
        <v>45868</v>
      </c>
    </row>
    <row r="3606" spans="1:12" x14ac:dyDescent="0.25">
      <c r="A3606" t="s">
        <v>804</v>
      </c>
      <c r="B3606" t="s">
        <v>5453</v>
      </c>
      <c r="C3606" s="1">
        <v>45868</v>
      </c>
      <c r="D3606" s="9">
        <f t="shared" si="113"/>
        <v>4</v>
      </c>
      <c r="E3606">
        <v>30</v>
      </c>
      <c r="F3606" s="1">
        <f t="shared" si="114"/>
        <v>45838</v>
      </c>
      <c r="G3606" s="1">
        <f>IF(TableRefills3[[#This Row],[prev_refill_days]]="","",TableRefills3[[#This Row],[prev_refill_days]]+TableRefills3[[#This Row],[quantity_days]])</f>
        <v>45868</v>
      </c>
      <c r="H3606" s="9">
        <f>IF(TableRefills3[[#This Row],[prev_refill_end]]="","",TableRefills3[[#This Row],[refill_date]]-TableRefills3[[#This Row],[prev_refill_end]])</f>
        <v>0</v>
      </c>
      <c r="I3606">
        <f>IF(TableRefills3[[#This Row],[gap_days]]="",0,IF(TableRefills3[[#This Row],[gap_days]]&gt;30,1,0))</f>
        <v>0</v>
      </c>
      <c r="J3606" s="9">
        <f>_xlfn.MAXIFS(TableRefills3[discountinuation_flag], TableRefills3[patient_id], A3606)</f>
        <v>0</v>
      </c>
      <c r="K3606" s="1">
        <f>_xlfn.MINIFS(C:C,A:A,TableRefills3[[#This Row],[patient_id]])</f>
        <v>45777</v>
      </c>
      <c r="L3606" s="1">
        <f>TableRefills3[[#This Row],[refill_date]]+TableRefills3[[#This Row],[quantity_days]]</f>
        <v>45898</v>
      </c>
    </row>
    <row r="3607" spans="1:12" x14ac:dyDescent="0.25">
      <c r="A3607" t="s">
        <v>804</v>
      </c>
      <c r="B3607" t="s">
        <v>5453</v>
      </c>
      <c r="C3607" s="1">
        <v>45897</v>
      </c>
      <c r="D3607" s="9">
        <f t="shared" si="113"/>
        <v>5</v>
      </c>
      <c r="E3607">
        <v>30</v>
      </c>
      <c r="F3607" s="1">
        <f t="shared" si="114"/>
        <v>45868</v>
      </c>
      <c r="G3607" s="1">
        <f>IF(TableRefills3[[#This Row],[prev_refill_days]]="","",TableRefills3[[#This Row],[prev_refill_days]]+TableRefills3[[#This Row],[quantity_days]])</f>
        <v>45898</v>
      </c>
      <c r="H3607" s="9">
        <f>IF(TableRefills3[[#This Row],[prev_refill_end]]="","",TableRefills3[[#This Row],[refill_date]]-TableRefills3[[#This Row],[prev_refill_end]])</f>
        <v>-1</v>
      </c>
      <c r="I3607">
        <f>IF(TableRefills3[[#This Row],[gap_days]]="",0,IF(TableRefills3[[#This Row],[gap_days]]&gt;30,1,0))</f>
        <v>0</v>
      </c>
      <c r="J3607" s="9">
        <f>_xlfn.MAXIFS(TableRefills3[discountinuation_flag], TableRefills3[patient_id], A3607)</f>
        <v>0</v>
      </c>
      <c r="K3607" s="1">
        <f>_xlfn.MINIFS(C:C,A:A,TableRefills3[[#This Row],[patient_id]])</f>
        <v>45777</v>
      </c>
      <c r="L3607" s="1">
        <f>TableRefills3[[#This Row],[refill_date]]+TableRefills3[[#This Row],[quantity_days]]</f>
        <v>45927</v>
      </c>
    </row>
    <row r="3608" spans="1:12" x14ac:dyDescent="0.25">
      <c r="A3608" t="s">
        <v>804</v>
      </c>
      <c r="B3608" t="s">
        <v>5453</v>
      </c>
      <c r="C3608" s="1">
        <v>45926</v>
      </c>
      <c r="D3608" s="9">
        <f t="shared" si="113"/>
        <v>6</v>
      </c>
      <c r="E3608">
        <v>30</v>
      </c>
      <c r="F3608" s="1">
        <f t="shared" si="114"/>
        <v>45897</v>
      </c>
      <c r="G3608" s="1">
        <f>IF(TableRefills3[[#This Row],[prev_refill_days]]="","",TableRefills3[[#This Row],[prev_refill_days]]+TableRefills3[[#This Row],[quantity_days]])</f>
        <v>45927</v>
      </c>
      <c r="H3608" s="9">
        <f>IF(TableRefills3[[#This Row],[prev_refill_end]]="","",TableRefills3[[#This Row],[refill_date]]-TableRefills3[[#This Row],[prev_refill_end]])</f>
        <v>-1</v>
      </c>
      <c r="I3608">
        <f>IF(TableRefills3[[#This Row],[gap_days]]="",0,IF(TableRefills3[[#This Row],[gap_days]]&gt;30,1,0))</f>
        <v>0</v>
      </c>
      <c r="J3608" s="9">
        <f>_xlfn.MAXIFS(TableRefills3[discountinuation_flag], TableRefills3[patient_id], A3608)</f>
        <v>0</v>
      </c>
      <c r="K3608" s="1">
        <f>_xlfn.MINIFS(C:C,A:A,TableRefills3[[#This Row],[patient_id]])</f>
        <v>45777</v>
      </c>
      <c r="L3608" s="1">
        <f>TableRefills3[[#This Row],[refill_date]]+TableRefills3[[#This Row],[quantity_days]]</f>
        <v>45956</v>
      </c>
    </row>
    <row r="3609" spans="1:12" x14ac:dyDescent="0.25">
      <c r="A3609" t="s">
        <v>805</v>
      </c>
      <c r="B3609" t="s">
        <v>5460</v>
      </c>
      <c r="C3609" s="1">
        <v>45811</v>
      </c>
      <c r="D3609" s="9">
        <f t="shared" si="113"/>
        <v>1</v>
      </c>
      <c r="E3609">
        <v>28</v>
      </c>
      <c r="F3609" s="1" t="str">
        <f t="shared" si="114"/>
        <v/>
      </c>
      <c r="G3609" s="1" t="str">
        <f>IF(TableRefills3[[#This Row],[prev_refill_days]]="","",TableRefills3[[#This Row],[prev_refill_days]]+TableRefills3[[#This Row],[quantity_days]])</f>
        <v/>
      </c>
      <c r="H3609" s="9" t="str">
        <f>IF(TableRefills3[[#This Row],[prev_refill_end]]="","",TableRefills3[[#This Row],[refill_date]]-TableRefills3[[#This Row],[prev_refill_end]])</f>
        <v/>
      </c>
      <c r="I3609">
        <f>IF(TableRefills3[[#This Row],[gap_days]]="",0,IF(TableRefills3[[#This Row],[gap_days]]&gt;30,1,0))</f>
        <v>0</v>
      </c>
      <c r="J3609" s="9">
        <f>_xlfn.MAXIFS(TableRefills3[discountinuation_flag], TableRefills3[patient_id], A3609)</f>
        <v>0</v>
      </c>
      <c r="K3609" s="1">
        <f>_xlfn.MINIFS(C:C,A:A,TableRefills3[[#This Row],[patient_id]])</f>
        <v>45811</v>
      </c>
      <c r="L3609" s="1">
        <f>TableRefills3[[#This Row],[refill_date]]+TableRefills3[[#This Row],[quantity_days]]</f>
        <v>45839</v>
      </c>
    </row>
    <row r="3610" spans="1:12" x14ac:dyDescent="0.25">
      <c r="A3610" t="s">
        <v>805</v>
      </c>
      <c r="B3610" t="s">
        <v>5460</v>
      </c>
      <c r="C3610" s="1">
        <v>45838</v>
      </c>
      <c r="D3610" s="9">
        <f t="shared" si="113"/>
        <v>2</v>
      </c>
      <c r="E3610">
        <v>28</v>
      </c>
      <c r="F3610" s="1">
        <f t="shared" si="114"/>
        <v>45811</v>
      </c>
      <c r="G3610" s="1">
        <f>IF(TableRefills3[[#This Row],[prev_refill_days]]="","",TableRefills3[[#This Row],[prev_refill_days]]+TableRefills3[[#This Row],[quantity_days]])</f>
        <v>45839</v>
      </c>
      <c r="H3610" s="9">
        <f>IF(TableRefills3[[#This Row],[prev_refill_end]]="","",TableRefills3[[#This Row],[refill_date]]-TableRefills3[[#This Row],[prev_refill_end]])</f>
        <v>-1</v>
      </c>
      <c r="I3610">
        <f>IF(TableRefills3[[#This Row],[gap_days]]="",0,IF(TableRefills3[[#This Row],[gap_days]]&gt;30,1,0))</f>
        <v>0</v>
      </c>
      <c r="J3610" s="9">
        <f>_xlfn.MAXIFS(TableRefills3[discountinuation_flag], TableRefills3[patient_id], A3610)</f>
        <v>0</v>
      </c>
      <c r="K3610" s="1">
        <f>_xlfn.MINIFS(C:C,A:A,TableRefills3[[#This Row],[patient_id]])</f>
        <v>45811</v>
      </c>
      <c r="L3610" s="1">
        <f>TableRefills3[[#This Row],[refill_date]]+TableRefills3[[#This Row],[quantity_days]]</f>
        <v>45866</v>
      </c>
    </row>
    <row r="3611" spans="1:12" x14ac:dyDescent="0.25">
      <c r="A3611" t="s">
        <v>805</v>
      </c>
      <c r="B3611" t="s">
        <v>5460</v>
      </c>
      <c r="C3611" s="1">
        <v>45867</v>
      </c>
      <c r="D3611" s="9">
        <f t="shared" si="113"/>
        <v>3</v>
      </c>
      <c r="E3611">
        <v>28</v>
      </c>
      <c r="F3611" s="1">
        <f t="shared" si="114"/>
        <v>45838</v>
      </c>
      <c r="G3611" s="1">
        <f>IF(TableRefills3[[#This Row],[prev_refill_days]]="","",TableRefills3[[#This Row],[prev_refill_days]]+TableRefills3[[#This Row],[quantity_days]])</f>
        <v>45866</v>
      </c>
      <c r="H3611" s="9">
        <f>IF(TableRefills3[[#This Row],[prev_refill_end]]="","",TableRefills3[[#This Row],[refill_date]]-TableRefills3[[#This Row],[prev_refill_end]])</f>
        <v>1</v>
      </c>
      <c r="I3611">
        <f>IF(TableRefills3[[#This Row],[gap_days]]="",0,IF(TableRefills3[[#This Row],[gap_days]]&gt;30,1,0))</f>
        <v>0</v>
      </c>
      <c r="J3611" s="9">
        <f>_xlfn.MAXIFS(TableRefills3[discountinuation_flag], TableRefills3[patient_id], A3611)</f>
        <v>0</v>
      </c>
      <c r="K3611" s="1">
        <f>_xlfn.MINIFS(C:C,A:A,TableRefills3[[#This Row],[patient_id]])</f>
        <v>45811</v>
      </c>
      <c r="L3611" s="1">
        <f>TableRefills3[[#This Row],[refill_date]]+TableRefills3[[#This Row],[quantity_days]]</f>
        <v>45895</v>
      </c>
    </row>
    <row r="3612" spans="1:12" x14ac:dyDescent="0.25">
      <c r="A3612" t="s">
        <v>805</v>
      </c>
      <c r="B3612" t="s">
        <v>5460</v>
      </c>
      <c r="C3612" s="1">
        <v>45898</v>
      </c>
      <c r="D3612" s="9">
        <f t="shared" si="113"/>
        <v>4</v>
      </c>
      <c r="E3612">
        <v>28</v>
      </c>
      <c r="F3612" s="1">
        <f t="shared" si="114"/>
        <v>45867</v>
      </c>
      <c r="G3612" s="1">
        <f>IF(TableRefills3[[#This Row],[prev_refill_days]]="","",TableRefills3[[#This Row],[prev_refill_days]]+TableRefills3[[#This Row],[quantity_days]])</f>
        <v>45895</v>
      </c>
      <c r="H3612" s="9">
        <f>IF(TableRefills3[[#This Row],[prev_refill_end]]="","",TableRefills3[[#This Row],[refill_date]]-TableRefills3[[#This Row],[prev_refill_end]])</f>
        <v>3</v>
      </c>
      <c r="I3612">
        <f>IF(TableRefills3[[#This Row],[gap_days]]="",0,IF(TableRefills3[[#This Row],[gap_days]]&gt;30,1,0))</f>
        <v>0</v>
      </c>
      <c r="J3612" s="9">
        <f>_xlfn.MAXIFS(TableRefills3[discountinuation_flag], TableRefills3[patient_id], A3612)</f>
        <v>0</v>
      </c>
      <c r="K3612" s="1">
        <f>_xlfn.MINIFS(C:C,A:A,TableRefills3[[#This Row],[patient_id]])</f>
        <v>45811</v>
      </c>
      <c r="L3612" s="1">
        <f>TableRefills3[[#This Row],[refill_date]]+TableRefills3[[#This Row],[quantity_days]]</f>
        <v>45926</v>
      </c>
    </row>
    <row r="3613" spans="1:12" x14ac:dyDescent="0.25">
      <c r="A3613" t="s">
        <v>805</v>
      </c>
      <c r="B3613" t="s">
        <v>5460</v>
      </c>
      <c r="C3613" s="1">
        <v>45923</v>
      </c>
      <c r="D3613" s="9">
        <f t="shared" si="113"/>
        <v>5</v>
      </c>
      <c r="E3613">
        <v>28</v>
      </c>
      <c r="F3613" s="1">
        <f t="shared" si="114"/>
        <v>45898</v>
      </c>
      <c r="G3613" s="1">
        <f>IF(TableRefills3[[#This Row],[prev_refill_days]]="","",TableRefills3[[#This Row],[prev_refill_days]]+TableRefills3[[#This Row],[quantity_days]])</f>
        <v>45926</v>
      </c>
      <c r="H3613" s="9">
        <f>IF(TableRefills3[[#This Row],[prev_refill_end]]="","",TableRefills3[[#This Row],[refill_date]]-TableRefills3[[#This Row],[prev_refill_end]])</f>
        <v>-3</v>
      </c>
      <c r="I3613">
        <f>IF(TableRefills3[[#This Row],[gap_days]]="",0,IF(TableRefills3[[#This Row],[gap_days]]&gt;30,1,0))</f>
        <v>0</v>
      </c>
      <c r="J3613" s="9">
        <f>_xlfn.MAXIFS(TableRefills3[discountinuation_flag], TableRefills3[patient_id], A3613)</f>
        <v>0</v>
      </c>
      <c r="K3613" s="1">
        <f>_xlfn.MINIFS(C:C,A:A,TableRefills3[[#This Row],[patient_id]])</f>
        <v>45811</v>
      </c>
      <c r="L3613" s="1">
        <f>TableRefills3[[#This Row],[refill_date]]+TableRefills3[[#This Row],[quantity_days]]</f>
        <v>45951</v>
      </c>
    </row>
    <row r="3614" spans="1:12" x14ac:dyDescent="0.25">
      <c r="A3614" t="s">
        <v>806</v>
      </c>
      <c r="B3614" t="s">
        <v>5466</v>
      </c>
      <c r="C3614" s="1">
        <v>45699</v>
      </c>
      <c r="D3614" s="9">
        <f t="shared" si="113"/>
        <v>1</v>
      </c>
      <c r="E3614">
        <v>28</v>
      </c>
      <c r="F3614" s="1" t="str">
        <f t="shared" si="114"/>
        <v/>
      </c>
      <c r="G3614" s="1" t="str">
        <f>IF(TableRefills3[[#This Row],[prev_refill_days]]="","",TableRefills3[[#This Row],[prev_refill_days]]+TableRefills3[[#This Row],[quantity_days]])</f>
        <v/>
      </c>
      <c r="H3614" s="9" t="str">
        <f>IF(TableRefills3[[#This Row],[prev_refill_end]]="","",TableRefills3[[#This Row],[refill_date]]-TableRefills3[[#This Row],[prev_refill_end]])</f>
        <v/>
      </c>
      <c r="I3614">
        <f>IF(TableRefills3[[#This Row],[gap_days]]="",0,IF(TableRefills3[[#This Row],[gap_days]]&gt;30,1,0))</f>
        <v>0</v>
      </c>
      <c r="J3614" s="9">
        <f>_xlfn.MAXIFS(TableRefills3[discountinuation_flag], TableRefills3[patient_id], A3614)</f>
        <v>0</v>
      </c>
      <c r="K3614" s="1">
        <f>_xlfn.MINIFS(C:C,A:A,TableRefills3[[#This Row],[patient_id]])</f>
        <v>45699</v>
      </c>
      <c r="L3614" s="1">
        <f>TableRefills3[[#This Row],[refill_date]]+TableRefills3[[#This Row],[quantity_days]]</f>
        <v>45727</v>
      </c>
    </row>
    <row r="3615" spans="1:12" x14ac:dyDescent="0.25">
      <c r="A3615" t="s">
        <v>806</v>
      </c>
      <c r="B3615" t="s">
        <v>5466</v>
      </c>
      <c r="C3615" s="1">
        <v>45727</v>
      </c>
      <c r="D3615" s="9">
        <f t="shared" si="113"/>
        <v>2</v>
      </c>
      <c r="E3615">
        <v>28</v>
      </c>
      <c r="F3615" s="1">
        <f t="shared" si="114"/>
        <v>45699</v>
      </c>
      <c r="G3615" s="1">
        <f>IF(TableRefills3[[#This Row],[prev_refill_days]]="","",TableRefills3[[#This Row],[prev_refill_days]]+TableRefills3[[#This Row],[quantity_days]])</f>
        <v>45727</v>
      </c>
      <c r="H3615" s="9">
        <f>IF(TableRefills3[[#This Row],[prev_refill_end]]="","",TableRefills3[[#This Row],[refill_date]]-TableRefills3[[#This Row],[prev_refill_end]])</f>
        <v>0</v>
      </c>
      <c r="I3615">
        <f>IF(TableRefills3[[#This Row],[gap_days]]="",0,IF(TableRefills3[[#This Row],[gap_days]]&gt;30,1,0))</f>
        <v>0</v>
      </c>
      <c r="J3615" s="9">
        <f>_xlfn.MAXIFS(TableRefills3[discountinuation_flag], TableRefills3[patient_id], A3615)</f>
        <v>0</v>
      </c>
      <c r="K3615" s="1">
        <f>_xlfn.MINIFS(C:C,A:A,TableRefills3[[#This Row],[patient_id]])</f>
        <v>45699</v>
      </c>
      <c r="L3615" s="1">
        <f>TableRefills3[[#This Row],[refill_date]]+TableRefills3[[#This Row],[quantity_days]]</f>
        <v>45755</v>
      </c>
    </row>
    <row r="3616" spans="1:12" x14ac:dyDescent="0.25">
      <c r="A3616" t="s">
        <v>806</v>
      </c>
      <c r="B3616" t="s">
        <v>5466</v>
      </c>
      <c r="C3616" s="1">
        <v>45752</v>
      </c>
      <c r="D3616" s="9">
        <f t="shared" si="113"/>
        <v>3</v>
      </c>
      <c r="E3616">
        <v>28</v>
      </c>
      <c r="F3616" s="1">
        <f t="shared" si="114"/>
        <v>45727</v>
      </c>
      <c r="G3616" s="1">
        <f>IF(TableRefills3[[#This Row],[prev_refill_days]]="","",TableRefills3[[#This Row],[prev_refill_days]]+TableRefills3[[#This Row],[quantity_days]])</f>
        <v>45755</v>
      </c>
      <c r="H3616" s="9">
        <f>IF(TableRefills3[[#This Row],[prev_refill_end]]="","",TableRefills3[[#This Row],[refill_date]]-TableRefills3[[#This Row],[prev_refill_end]])</f>
        <v>-3</v>
      </c>
      <c r="I3616">
        <f>IF(TableRefills3[[#This Row],[gap_days]]="",0,IF(TableRefills3[[#This Row],[gap_days]]&gt;30,1,0))</f>
        <v>0</v>
      </c>
      <c r="J3616" s="9">
        <f>_xlfn.MAXIFS(TableRefills3[discountinuation_flag], TableRefills3[patient_id], A3616)</f>
        <v>0</v>
      </c>
      <c r="K3616" s="1">
        <f>_xlfn.MINIFS(C:C,A:A,TableRefills3[[#This Row],[patient_id]])</f>
        <v>45699</v>
      </c>
      <c r="L3616" s="1">
        <f>TableRefills3[[#This Row],[refill_date]]+TableRefills3[[#This Row],[quantity_days]]</f>
        <v>45780</v>
      </c>
    </row>
    <row r="3617" spans="1:12" x14ac:dyDescent="0.25">
      <c r="A3617" t="s">
        <v>806</v>
      </c>
      <c r="B3617" t="s">
        <v>5466</v>
      </c>
      <c r="C3617" s="1">
        <v>45778</v>
      </c>
      <c r="D3617" s="9">
        <f t="shared" si="113"/>
        <v>4</v>
      </c>
      <c r="E3617">
        <v>28</v>
      </c>
      <c r="F3617" s="1">
        <f t="shared" si="114"/>
        <v>45752</v>
      </c>
      <c r="G3617" s="1">
        <f>IF(TableRefills3[[#This Row],[prev_refill_days]]="","",TableRefills3[[#This Row],[prev_refill_days]]+TableRefills3[[#This Row],[quantity_days]])</f>
        <v>45780</v>
      </c>
      <c r="H3617" s="9">
        <f>IF(TableRefills3[[#This Row],[prev_refill_end]]="","",TableRefills3[[#This Row],[refill_date]]-TableRefills3[[#This Row],[prev_refill_end]])</f>
        <v>-2</v>
      </c>
      <c r="I3617">
        <f>IF(TableRefills3[[#This Row],[gap_days]]="",0,IF(TableRefills3[[#This Row],[gap_days]]&gt;30,1,0))</f>
        <v>0</v>
      </c>
      <c r="J3617" s="9">
        <f>_xlfn.MAXIFS(TableRefills3[discountinuation_flag], TableRefills3[patient_id], A3617)</f>
        <v>0</v>
      </c>
      <c r="K3617" s="1">
        <f>_xlfn.MINIFS(C:C,A:A,TableRefills3[[#This Row],[patient_id]])</f>
        <v>45699</v>
      </c>
      <c r="L3617" s="1">
        <f>TableRefills3[[#This Row],[refill_date]]+TableRefills3[[#This Row],[quantity_days]]</f>
        <v>45806</v>
      </c>
    </row>
    <row r="3618" spans="1:12" x14ac:dyDescent="0.25">
      <c r="A3618" t="s">
        <v>806</v>
      </c>
      <c r="B3618" t="s">
        <v>5466</v>
      </c>
      <c r="C3618" s="1">
        <v>45805</v>
      </c>
      <c r="D3618" s="9">
        <f t="shared" si="113"/>
        <v>5</v>
      </c>
      <c r="E3618">
        <v>28</v>
      </c>
      <c r="F3618" s="1">
        <f t="shared" si="114"/>
        <v>45778</v>
      </c>
      <c r="G3618" s="1">
        <f>IF(TableRefills3[[#This Row],[prev_refill_days]]="","",TableRefills3[[#This Row],[prev_refill_days]]+TableRefills3[[#This Row],[quantity_days]])</f>
        <v>45806</v>
      </c>
      <c r="H3618" s="9">
        <f>IF(TableRefills3[[#This Row],[prev_refill_end]]="","",TableRefills3[[#This Row],[refill_date]]-TableRefills3[[#This Row],[prev_refill_end]])</f>
        <v>-1</v>
      </c>
      <c r="I3618">
        <f>IF(TableRefills3[[#This Row],[gap_days]]="",0,IF(TableRefills3[[#This Row],[gap_days]]&gt;30,1,0))</f>
        <v>0</v>
      </c>
      <c r="J3618" s="9">
        <f>_xlfn.MAXIFS(TableRefills3[discountinuation_flag], TableRefills3[patient_id], A3618)</f>
        <v>0</v>
      </c>
      <c r="K3618" s="1">
        <f>_xlfn.MINIFS(C:C,A:A,TableRefills3[[#This Row],[patient_id]])</f>
        <v>45699</v>
      </c>
      <c r="L3618" s="1">
        <f>TableRefills3[[#This Row],[refill_date]]+TableRefills3[[#This Row],[quantity_days]]</f>
        <v>45833</v>
      </c>
    </row>
    <row r="3619" spans="1:12" x14ac:dyDescent="0.25">
      <c r="A3619" t="s">
        <v>807</v>
      </c>
      <c r="B3619" t="s">
        <v>5472</v>
      </c>
      <c r="C3619" s="1">
        <v>45793</v>
      </c>
      <c r="D3619" s="9">
        <f t="shared" si="113"/>
        <v>1</v>
      </c>
      <c r="E3619">
        <v>28</v>
      </c>
      <c r="F3619" s="1" t="str">
        <f t="shared" si="114"/>
        <v/>
      </c>
      <c r="G3619" s="1" t="str">
        <f>IF(TableRefills3[[#This Row],[prev_refill_days]]="","",TableRefills3[[#This Row],[prev_refill_days]]+TableRefills3[[#This Row],[quantity_days]])</f>
        <v/>
      </c>
      <c r="H3619" s="9" t="str">
        <f>IF(TableRefills3[[#This Row],[prev_refill_end]]="","",TableRefills3[[#This Row],[refill_date]]-TableRefills3[[#This Row],[prev_refill_end]])</f>
        <v/>
      </c>
      <c r="I3619">
        <f>IF(TableRefills3[[#This Row],[gap_days]]="",0,IF(TableRefills3[[#This Row],[gap_days]]&gt;30,1,0))</f>
        <v>0</v>
      </c>
      <c r="J3619" s="9">
        <f>_xlfn.MAXIFS(TableRefills3[discountinuation_flag], TableRefills3[patient_id], A3619)</f>
        <v>0</v>
      </c>
      <c r="K3619" s="1">
        <f>_xlfn.MINIFS(C:C,A:A,TableRefills3[[#This Row],[patient_id]])</f>
        <v>45793</v>
      </c>
      <c r="L3619" s="1">
        <f>TableRefills3[[#This Row],[refill_date]]+TableRefills3[[#This Row],[quantity_days]]</f>
        <v>45821</v>
      </c>
    </row>
    <row r="3620" spans="1:12" x14ac:dyDescent="0.25">
      <c r="A3620" t="s">
        <v>807</v>
      </c>
      <c r="B3620" t="s">
        <v>5472</v>
      </c>
      <c r="C3620" s="1">
        <v>45820</v>
      </c>
      <c r="D3620" s="9">
        <f t="shared" si="113"/>
        <v>2</v>
      </c>
      <c r="E3620">
        <v>28</v>
      </c>
      <c r="F3620" s="1">
        <f t="shared" si="114"/>
        <v>45793</v>
      </c>
      <c r="G3620" s="1">
        <f>IF(TableRefills3[[#This Row],[prev_refill_days]]="","",TableRefills3[[#This Row],[prev_refill_days]]+TableRefills3[[#This Row],[quantity_days]])</f>
        <v>45821</v>
      </c>
      <c r="H3620" s="9">
        <f>IF(TableRefills3[[#This Row],[prev_refill_end]]="","",TableRefills3[[#This Row],[refill_date]]-TableRefills3[[#This Row],[prev_refill_end]])</f>
        <v>-1</v>
      </c>
      <c r="I3620">
        <f>IF(TableRefills3[[#This Row],[gap_days]]="",0,IF(TableRefills3[[#This Row],[gap_days]]&gt;30,1,0))</f>
        <v>0</v>
      </c>
      <c r="J3620" s="9">
        <f>_xlfn.MAXIFS(TableRefills3[discountinuation_flag], TableRefills3[patient_id], A3620)</f>
        <v>0</v>
      </c>
      <c r="K3620" s="1">
        <f>_xlfn.MINIFS(C:C,A:A,TableRefills3[[#This Row],[patient_id]])</f>
        <v>45793</v>
      </c>
      <c r="L3620" s="1">
        <f>TableRefills3[[#This Row],[refill_date]]+TableRefills3[[#This Row],[quantity_days]]</f>
        <v>45848</v>
      </c>
    </row>
    <row r="3621" spans="1:12" x14ac:dyDescent="0.25">
      <c r="A3621" t="s">
        <v>807</v>
      </c>
      <c r="B3621" t="s">
        <v>5472</v>
      </c>
      <c r="C3621" s="1">
        <v>45851</v>
      </c>
      <c r="D3621" s="9">
        <f t="shared" si="113"/>
        <v>3</v>
      </c>
      <c r="E3621">
        <v>28</v>
      </c>
      <c r="F3621" s="1">
        <f t="shared" si="114"/>
        <v>45820</v>
      </c>
      <c r="G3621" s="1">
        <f>IF(TableRefills3[[#This Row],[prev_refill_days]]="","",TableRefills3[[#This Row],[prev_refill_days]]+TableRefills3[[#This Row],[quantity_days]])</f>
        <v>45848</v>
      </c>
      <c r="H3621" s="9">
        <f>IF(TableRefills3[[#This Row],[prev_refill_end]]="","",TableRefills3[[#This Row],[refill_date]]-TableRefills3[[#This Row],[prev_refill_end]])</f>
        <v>3</v>
      </c>
      <c r="I3621">
        <f>IF(TableRefills3[[#This Row],[gap_days]]="",0,IF(TableRefills3[[#This Row],[gap_days]]&gt;30,1,0))</f>
        <v>0</v>
      </c>
      <c r="J3621" s="9">
        <f>_xlfn.MAXIFS(TableRefills3[discountinuation_flag], TableRefills3[patient_id], A3621)</f>
        <v>0</v>
      </c>
      <c r="K3621" s="1">
        <f>_xlfn.MINIFS(C:C,A:A,TableRefills3[[#This Row],[patient_id]])</f>
        <v>45793</v>
      </c>
      <c r="L3621" s="1">
        <f>TableRefills3[[#This Row],[refill_date]]+TableRefills3[[#This Row],[quantity_days]]</f>
        <v>45879</v>
      </c>
    </row>
    <row r="3622" spans="1:12" x14ac:dyDescent="0.25">
      <c r="A3622" t="s">
        <v>807</v>
      </c>
      <c r="B3622" t="s">
        <v>5472</v>
      </c>
      <c r="C3622" s="1">
        <v>45880</v>
      </c>
      <c r="D3622" s="9">
        <f t="shared" si="113"/>
        <v>4</v>
      </c>
      <c r="E3622">
        <v>28</v>
      </c>
      <c r="F3622" s="1">
        <f t="shared" si="114"/>
        <v>45851</v>
      </c>
      <c r="G3622" s="1">
        <f>IF(TableRefills3[[#This Row],[prev_refill_days]]="","",TableRefills3[[#This Row],[prev_refill_days]]+TableRefills3[[#This Row],[quantity_days]])</f>
        <v>45879</v>
      </c>
      <c r="H3622" s="9">
        <f>IF(TableRefills3[[#This Row],[prev_refill_end]]="","",TableRefills3[[#This Row],[refill_date]]-TableRefills3[[#This Row],[prev_refill_end]])</f>
        <v>1</v>
      </c>
      <c r="I3622">
        <f>IF(TableRefills3[[#This Row],[gap_days]]="",0,IF(TableRefills3[[#This Row],[gap_days]]&gt;30,1,0))</f>
        <v>0</v>
      </c>
      <c r="J3622" s="9">
        <f>_xlfn.MAXIFS(TableRefills3[discountinuation_flag], TableRefills3[patient_id], A3622)</f>
        <v>0</v>
      </c>
      <c r="K3622" s="1">
        <f>_xlfn.MINIFS(C:C,A:A,TableRefills3[[#This Row],[patient_id]])</f>
        <v>45793</v>
      </c>
      <c r="L3622" s="1">
        <f>TableRefills3[[#This Row],[refill_date]]+TableRefills3[[#This Row],[quantity_days]]</f>
        <v>45908</v>
      </c>
    </row>
    <row r="3623" spans="1:12" x14ac:dyDescent="0.25">
      <c r="A3623" t="s">
        <v>807</v>
      </c>
      <c r="B3623" t="s">
        <v>5472</v>
      </c>
      <c r="C3623" s="1">
        <v>45908</v>
      </c>
      <c r="D3623" s="9">
        <f t="shared" si="113"/>
        <v>5</v>
      </c>
      <c r="E3623">
        <v>28</v>
      </c>
      <c r="F3623" s="1">
        <f t="shared" si="114"/>
        <v>45880</v>
      </c>
      <c r="G3623" s="1">
        <f>IF(TableRefills3[[#This Row],[prev_refill_days]]="","",TableRefills3[[#This Row],[prev_refill_days]]+TableRefills3[[#This Row],[quantity_days]])</f>
        <v>45908</v>
      </c>
      <c r="H3623" s="9">
        <f>IF(TableRefills3[[#This Row],[prev_refill_end]]="","",TableRefills3[[#This Row],[refill_date]]-TableRefills3[[#This Row],[prev_refill_end]])</f>
        <v>0</v>
      </c>
      <c r="I3623">
        <f>IF(TableRefills3[[#This Row],[gap_days]]="",0,IF(TableRefills3[[#This Row],[gap_days]]&gt;30,1,0))</f>
        <v>0</v>
      </c>
      <c r="J3623" s="9">
        <f>_xlfn.MAXIFS(TableRefills3[discountinuation_flag], TableRefills3[patient_id], A3623)</f>
        <v>0</v>
      </c>
      <c r="K3623" s="1">
        <f>_xlfn.MINIFS(C:C,A:A,TableRefills3[[#This Row],[patient_id]])</f>
        <v>45793</v>
      </c>
      <c r="L3623" s="1">
        <f>TableRefills3[[#This Row],[refill_date]]+TableRefills3[[#This Row],[quantity_days]]</f>
        <v>45936</v>
      </c>
    </row>
    <row r="3624" spans="1:12" x14ac:dyDescent="0.25">
      <c r="A3624" t="s">
        <v>807</v>
      </c>
      <c r="B3624" t="s">
        <v>5472</v>
      </c>
      <c r="C3624" s="1">
        <v>45933</v>
      </c>
      <c r="D3624" s="9">
        <f t="shared" si="113"/>
        <v>6</v>
      </c>
      <c r="E3624">
        <v>28</v>
      </c>
      <c r="F3624" s="1">
        <f t="shared" si="114"/>
        <v>45908</v>
      </c>
      <c r="G3624" s="1">
        <f>IF(TableRefills3[[#This Row],[prev_refill_days]]="","",TableRefills3[[#This Row],[prev_refill_days]]+TableRefills3[[#This Row],[quantity_days]])</f>
        <v>45936</v>
      </c>
      <c r="H3624" s="9">
        <f>IF(TableRefills3[[#This Row],[prev_refill_end]]="","",TableRefills3[[#This Row],[refill_date]]-TableRefills3[[#This Row],[prev_refill_end]])</f>
        <v>-3</v>
      </c>
      <c r="I3624">
        <f>IF(TableRefills3[[#This Row],[gap_days]]="",0,IF(TableRefills3[[#This Row],[gap_days]]&gt;30,1,0))</f>
        <v>0</v>
      </c>
      <c r="J3624" s="9">
        <f>_xlfn.MAXIFS(TableRefills3[discountinuation_flag], TableRefills3[patient_id], A3624)</f>
        <v>0</v>
      </c>
      <c r="K3624" s="1">
        <f>_xlfn.MINIFS(C:C,A:A,TableRefills3[[#This Row],[patient_id]])</f>
        <v>45793</v>
      </c>
      <c r="L3624" s="1">
        <f>TableRefills3[[#This Row],[refill_date]]+TableRefills3[[#This Row],[quantity_days]]</f>
        <v>45961</v>
      </c>
    </row>
    <row r="3625" spans="1:12" x14ac:dyDescent="0.25">
      <c r="A3625" t="s">
        <v>808</v>
      </c>
      <c r="B3625" t="s">
        <v>5479</v>
      </c>
      <c r="C3625" s="1">
        <v>45773</v>
      </c>
      <c r="D3625" s="9">
        <f t="shared" si="113"/>
        <v>1</v>
      </c>
      <c r="E3625">
        <v>21</v>
      </c>
      <c r="F3625" s="1" t="str">
        <f t="shared" si="114"/>
        <v/>
      </c>
      <c r="G3625" s="1" t="str">
        <f>IF(TableRefills3[[#This Row],[prev_refill_days]]="","",TableRefills3[[#This Row],[prev_refill_days]]+TableRefills3[[#This Row],[quantity_days]])</f>
        <v/>
      </c>
      <c r="H3625" s="9" t="str">
        <f>IF(TableRefills3[[#This Row],[prev_refill_end]]="","",TableRefills3[[#This Row],[refill_date]]-TableRefills3[[#This Row],[prev_refill_end]])</f>
        <v/>
      </c>
      <c r="I3625">
        <f>IF(TableRefills3[[#This Row],[gap_days]]="",0,IF(TableRefills3[[#This Row],[gap_days]]&gt;30,1,0))</f>
        <v>0</v>
      </c>
      <c r="J3625" s="9">
        <f>_xlfn.MAXIFS(TableRefills3[discountinuation_flag], TableRefills3[patient_id], A3625)</f>
        <v>0</v>
      </c>
      <c r="K3625" s="1">
        <f>_xlfn.MINIFS(C:C,A:A,TableRefills3[[#This Row],[patient_id]])</f>
        <v>45773</v>
      </c>
      <c r="L3625" s="1">
        <f>TableRefills3[[#This Row],[refill_date]]+TableRefills3[[#This Row],[quantity_days]]</f>
        <v>45794</v>
      </c>
    </row>
    <row r="3626" spans="1:12" x14ac:dyDescent="0.25">
      <c r="A3626" t="s">
        <v>808</v>
      </c>
      <c r="B3626" t="s">
        <v>5479</v>
      </c>
      <c r="C3626" s="1">
        <v>45796</v>
      </c>
      <c r="D3626" s="9">
        <f t="shared" si="113"/>
        <v>2</v>
      </c>
      <c r="E3626">
        <v>21</v>
      </c>
      <c r="F3626" s="1">
        <f t="shared" si="114"/>
        <v>45773</v>
      </c>
      <c r="G3626" s="1">
        <f>IF(TableRefills3[[#This Row],[prev_refill_days]]="","",TableRefills3[[#This Row],[prev_refill_days]]+TableRefills3[[#This Row],[quantity_days]])</f>
        <v>45794</v>
      </c>
      <c r="H3626" s="9">
        <f>IF(TableRefills3[[#This Row],[prev_refill_end]]="","",TableRefills3[[#This Row],[refill_date]]-TableRefills3[[#This Row],[prev_refill_end]])</f>
        <v>2</v>
      </c>
      <c r="I3626">
        <f>IF(TableRefills3[[#This Row],[gap_days]]="",0,IF(TableRefills3[[#This Row],[gap_days]]&gt;30,1,0))</f>
        <v>0</v>
      </c>
      <c r="J3626" s="9">
        <f>_xlfn.MAXIFS(TableRefills3[discountinuation_flag], TableRefills3[patient_id], A3626)</f>
        <v>0</v>
      </c>
      <c r="K3626" s="1">
        <f>_xlfn.MINIFS(C:C,A:A,TableRefills3[[#This Row],[patient_id]])</f>
        <v>45773</v>
      </c>
      <c r="L3626" s="1">
        <f>TableRefills3[[#This Row],[refill_date]]+TableRefills3[[#This Row],[quantity_days]]</f>
        <v>45817</v>
      </c>
    </row>
    <row r="3627" spans="1:12" x14ac:dyDescent="0.25">
      <c r="A3627" t="s">
        <v>808</v>
      </c>
      <c r="B3627" t="s">
        <v>5479</v>
      </c>
      <c r="C3627" s="1">
        <v>45814</v>
      </c>
      <c r="D3627" s="9">
        <f t="shared" si="113"/>
        <v>3</v>
      </c>
      <c r="E3627">
        <v>21</v>
      </c>
      <c r="F3627" s="1">
        <f t="shared" si="114"/>
        <v>45796</v>
      </c>
      <c r="G3627" s="1">
        <f>IF(TableRefills3[[#This Row],[prev_refill_days]]="","",TableRefills3[[#This Row],[prev_refill_days]]+TableRefills3[[#This Row],[quantity_days]])</f>
        <v>45817</v>
      </c>
      <c r="H3627" s="9">
        <f>IF(TableRefills3[[#This Row],[prev_refill_end]]="","",TableRefills3[[#This Row],[refill_date]]-TableRefills3[[#This Row],[prev_refill_end]])</f>
        <v>-3</v>
      </c>
      <c r="I3627">
        <f>IF(TableRefills3[[#This Row],[gap_days]]="",0,IF(TableRefills3[[#This Row],[gap_days]]&gt;30,1,0))</f>
        <v>0</v>
      </c>
      <c r="J3627" s="9">
        <f>_xlfn.MAXIFS(TableRefills3[discountinuation_flag], TableRefills3[patient_id], A3627)</f>
        <v>0</v>
      </c>
      <c r="K3627" s="1">
        <f>_xlfn.MINIFS(C:C,A:A,TableRefills3[[#This Row],[patient_id]])</f>
        <v>45773</v>
      </c>
      <c r="L3627" s="1">
        <f>TableRefills3[[#This Row],[refill_date]]+TableRefills3[[#This Row],[quantity_days]]</f>
        <v>45835</v>
      </c>
    </row>
    <row r="3628" spans="1:12" x14ac:dyDescent="0.25">
      <c r="A3628" t="s">
        <v>808</v>
      </c>
      <c r="B3628" t="s">
        <v>5479</v>
      </c>
      <c r="C3628" s="1">
        <v>45837</v>
      </c>
      <c r="D3628" s="9">
        <f t="shared" si="113"/>
        <v>4</v>
      </c>
      <c r="E3628">
        <v>21</v>
      </c>
      <c r="F3628" s="1">
        <f t="shared" si="114"/>
        <v>45814</v>
      </c>
      <c r="G3628" s="1">
        <f>IF(TableRefills3[[#This Row],[prev_refill_days]]="","",TableRefills3[[#This Row],[prev_refill_days]]+TableRefills3[[#This Row],[quantity_days]])</f>
        <v>45835</v>
      </c>
      <c r="H3628" s="9">
        <f>IF(TableRefills3[[#This Row],[prev_refill_end]]="","",TableRefills3[[#This Row],[refill_date]]-TableRefills3[[#This Row],[prev_refill_end]])</f>
        <v>2</v>
      </c>
      <c r="I3628">
        <f>IF(TableRefills3[[#This Row],[gap_days]]="",0,IF(TableRefills3[[#This Row],[gap_days]]&gt;30,1,0))</f>
        <v>0</v>
      </c>
      <c r="J3628" s="9">
        <f>_xlfn.MAXIFS(TableRefills3[discountinuation_flag], TableRefills3[patient_id], A3628)</f>
        <v>0</v>
      </c>
      <c r="K3628" s="1">
        <f>_xlfn.MINIFS(C:C,A:A,TableRefills3[[#This Row],[patient_id]])</f>
        <v>45773</v>
      </c>
      <c r="L3628" s="1">
        <f>TableRefills3[[#This Row],[refill_date]]+TableRefills3[[#This Row],[quantity_days]]</f>
        <v>45858</v>
      </c>
    </row>
    <row r="3629" spans="1:12" x14ac:dyDescent="0.25">
      <c r="A3629" t="s">
        <v>808</v>
      </c>
      <c r="B3629" t="s">
        <v>5479</v>
      </c>
      <c r="C3629" s="1">
        <v>45856</v>
      </c>
      <c r="D3629" s="9">
        <f t="shared" si="113"/>
        <v>5</v>
      </c>
      <c r="E3629">
        <v>21</v>
      </c>
      <c r="F3629" s="1">
        <f t="shared" si="114"/>
        <v>45837</v>
      </c>
      <c r="G3629" s="1">
        <f>IF(TableRefills3[[#This Row],[prev_refill_days]]="","",TableRefills3[[#This Row],[prev_refill_days]]+TableRefills3[[#This Row],[quantity_days]])</f>
        <v>45858</v>
      </c>
      <c r="H3629" s="9">
        <f>IF(TableRefills3[[#This Row],[prev_refill_end]]="","",TableRefills3[[#This Row],[refill_date]]-TableRefills3[[#This Row],[prev_refill_end]])</f>
        <v>-2</v>
      </c>
      <c r="I3629">
        <f>IF(TableRefills3[[#This Row],[gap_days]]="",0,IF(TableRefills3[[#This Row],[gap_days]]&gt;30,1,0))</f>
        <v>0</v>
      </c>
      <c r="J3629" s="9">
        <f>_xlfn.MAXIFS(TableRefills3[discountinuation_flag], TableRefills3[patient_id], A3629)</f>
        <v>0</v>
      </c>
      <c r="K3629" s="1">
        <f>_xlfn.MINIFS(C:C,A:A,TableRefills3[[#This Row],[patient_id]])</f>
        <v>45773</v>
      </c>
      <c r="L3629" s="1">
        <f>TableRefills3[[#This Row],[refill_date]]+TableRefills3[[#This Row],[quantity_days]]</f>
        <v>45877</v>
      </c>
    </row>
    <row r="3630" spans="1:12" x14ac:dyDescent="0.25">
      <c r="A3630" t="s">
        <v>809</v>
      </c>
      <c r="B3630" t="s">
        <v>5485</v>
      </c>
      <c r="C3630" s="1">
        <v>45725</v>
      </c>
      <c r="D3630" s="9">
        <f t="shared" si="113"/>
        <v>1</v>
      </c>
      <c r="E3630">
        <v>30</v>
      </c>
      <c r="F3630" s="1" t="str">
        <f t="shared" si="114"/>
        <v/>
      </c>
      <c r="G3630" s="1" t="str">
        <f>IF(TableRefills3[[#This Row],[prev_refill_days]]="","",TableRefills3[[#This Row],[prev_refill_days]]+TableRefills3[[#This Row],[quantity_days]])</f>
        <v/>
      </c>
      <c r="H3630" s="9" t="str">
        <f>IF(TableRefills3[[#This Row],[prev_refill_end]]="","",TableRefills3[[#This Row],[refill_date]]-TableRefills3[[#This Row],[prev_refill_end]])</f>
        <v/>
      </c>
      <c r="I3630">
        <f>IF(TableRefills3[[#This Row],[gap_days]]="",0,IF(TableRefills3[[#This Row],[gap_days]]&gt;30,1,0))</f>
        <v>0</v>
      </c>
      <c r="J3630" s="9">
        <f>_xlfn.MAXIFS(TableRefills3[discountinuation_flag], TableRefills3[patient_id], A3630)</f>
        <v>0</v>
      </c>
      <c r="K3630" s="1">
        <f>_xlfn.MINIFS(C:C,A:A,TableRefills3[[#This Row],[patient_id]])</f>
        <v>45725</v>
      </c>
      <c r="L3630" s="1">
        <f>TableRefills3[[#This Row],[refill_date]]+TableRefills3[[#This Row],[quantity_days]]</f>
        <v>45755</v>
      </c>
    </row>
    <row r="3631" spans="1:12" x14ac:dyDescent="0.25">
      <c r="A3631" t="s">
        <v>809</v>
      </c>
      <c r="B3631" t="s">
        <v>5485</v>
      </c>
      <c r="C3631" s="1">
        <v>45752</v>
      </c>
      <c r="D3631" s="9">
        <f t="shared" si="113"/>
        <v>2</v>
      </c>
      <c r="E3631">
        <v>30</v>
      </c>
      <c r="F3631" s="1">
        <f t="shared" si="114"/>
        <v>45725</v>
      </c>
      <c r="G3631" s="1">
        <f>IF(TableRefills3[[#This Row],[prev_refill_days]]="","",TableRefills3[[#This Row],[prev_refill_days]]+TableRefills3[[#This Row],[quantity_days]])</f>
        <v>45755</v>
      </c>
      <c r="H3631" s="9">
        <f>IF(TableRefills3[[#This Row],[prev_refill_end]]="","",TableRefills3[[#This Row],[refill_date]]-TableRefills3[[#This Row],[prev_refill_end]])</f>
        <v>-3</v>
      </c>
      <c r="I3631">
        <f>IF(TableRefills3[[#This Row],[gap_days]]="",0,IF(TableRefills3[[#This Row],[gap_days]]&gt;30,1,0))</f>
        <v>0</v>
      </c>
      <c r="J3631" s="9">
        <f>_xlfn.MAXIFS(TableRefills3[discountinuation_flag], TableRefills3[patient_id], A3631)</f>
        <v>0</v>
      </c>
      <c r="K3631" s="1">
        <f>_xlfn.MINIFS(C:C,A:A,TableRefills3[[#This Row],[patient_id]])</f>
        <v>45725</v>
      </c>
      <c r="L3631" s="1">
        <f>TableRefills3[[#This Row],[refill_date]]+TableRefills3[[#This Row],[quantity_days]]</f>
        <v>45782</v>
      </c>
    </row>
    <row r="3632" spans="1:12" x14ac:dyDescent="0.25">
      <c r="A3632" t="s">
        <v>809</v>
      </c>
      <c r="B3632" t="s">
        <v>5485</v>
      </c>
      <c r="C3632" s="1">
        <v>45784</v>
      </c>
      <c r="D3632" s="9">
        <f t="shared" si="113"/>
        <v>3</v>
      </c>
      <c r="E3632">
        <v>30</v>
      </c>
      <c r="F3632" s="1">
        <f t="shared" si="114"/>
        <v>45752</v>
      </c>
      <c r="G3632" s="1">
        <f>IF(TableRefills3[[#This Row],[prev_refill_days]]="","",TableRefills3[[#This Row],[prev_refill_days]]+TableRefills3[[#This Row],[quantity_days]])</f>
        <v>45782</v>
      </c>
      <c r="H3632" s="9">
        <f>IF(TableRefills3[[#This Row],[prev_refill_end]]="","",TableRefills3[[#This Row],[refill_date]]-TableRefills3[[#This Row],[prev_refill_end]])</f>
        <v>2</v>
      </c>
      <c r="I3632">
        <f>IF(TableRefills3[[#This Row],[gap_days]]="",0,IF(TableRefills3[[#This Row],[gap_days]]&gt;30,1,0))</f>
        <v>0</v>
      </c>
      <c r="J3632" s="9">
        <f>_xlfn.MAXIFS(TableRefills3[discountinuation_flag], TableRefills3[patient_id], A3632)</f>
        <v>0</v>
      </c>
      <c r="K3632" s="1">
        <f>_xlfn.MINIFS(C:C,A:A,TableRefills3[[#This Row],[patient_id]])</f>
        <v>45725</v>
      </c>
      <c r="L3632" s="1">
        <f>TableRefills3[[#This Row],[refill_date]]+TableRefills3[[#This Row],[quantity_days]]</f>
        <v>45814</v>
      </c>
    </row>
    <row r="3633" spans="1:12" x14ac:dyDescent="0.25">
      <c r="A3633" t="s">
        <v>809</v>
      </c>
      <c r="B3633" t="s">
        <v>5485</v>
      </c>
      <c r="C3633" s="1">
        <v>45813</v>
      </c>
      <c r="D3633" s="9">
        <f t="shared" si="113"/>
        <v>4</v>
      </c>
      <c r="E3633">
        <v>30</v>
      </c>
      <c r="F3633" s="1">
        <f t="shared" si="114"/>
        <v>45784</v>
      </c>
      <c r="G3633" s="1">
        <f>IF(TableRefills3[[#This Row],[prev_refill_days]]="","",TableRefills3[[#This Row],[prev_refill_days]]+TableRefills3[[#This Row],[quantity_days]])</f>
        <v>45814</v>
      </c>
      <c r="H3633" s="9">
        <f>IF(TableRefills3[[#This Row],[prev_refill_end]]="","",TableRefills3[[#This Row],[refill_date]]-TableRefills3[[#This Row],[prev_refill_end]])</f>
        <v>-1</v>
      </c>
      <c r="I3633">
        <f>IF(TableRefills3[[#This Row],[gap_days]]="",0,IF(TableRefills3[[#This Row],[gap_days]]&gt;30,1,0))</f>
        <v>0</v>
      </c>
      <c r="J3633" s="9">
        <f>_xlfn.MAXIFS(TableRefills3[discountinuation_flag], TableRefills3[patient_id], A3633)</f>
        <v>0</v>
      </c>
      <c r="K3633" s="1">
        <f>_xlfn.MINIFS(C:C,A:A,TableRefills3[[#This Row],[patient_id]])</f>
        <v>45725</v>
      </c>
      <c r="L3633" s="1">
        <f>TableRefills3[[#This Row],[refill_date]]+TableRefills3[[#This Row],[quantity_days]]</f>
        <v>45843</v>
      </c>
    </row>
    <row r="3634" spans="1:12" x14ac:dyDescent="0.25">
      <c r="A3634" t="s">
        <v>809</v>
      </c>
      <c r="B3634" t="s">
        <v>5485</v>
      </c>
      <c r="C3634" s="1">
        <v>45843</v>
      </c>
      <c r="D3634" s="9">
        <f t="shared" si="113"/>
        <v>5</v>
      </c>
      <c r="E3634">
        <v>30</v>
      </c>
      <c r="F3634" s="1">
        <f t="shared" si="114"/>
        <v>45813</v>
      </c>
      <c r="G3634" s="1">
        <f>IF(TableRefills3[[#This Row],[prev_refill_days]]="","",TableRefills3[[#This Row],[prev_refill_days]]+TableRefills3[[#This Row],[quantity_days]])</f>
        <v>45843</v>
      </c>
      <c r="H3634" s="9">
        <f>IF(TableRefills3[[#This Row],[prev_refill_end]]="","",TableRefills3[[#This Row],[refill_date]]-TableRefills3[[#This Row],[prev_refill_end]])</f>
        <v>0</v>
      </c>
      <c r="I3634">
        <f>IF(TableRefills3[[#This Row],[gap_days]]="",0,IF(TableRefills3[[#This Row],[gap_days]]&gt;30,1,0))</f>
        <v>0</v>
      </c>
      <c r="J3634" s="9">
        <f>_xlfn.MAXIFS(TableRefills3[discountinuation_flag], TableRefills3[patient_id], A3634)</f>
        <v>0</v>
      </c>
      <c r="K3634" s="1">
        <f>_xlfn.MINIFS(C:C,A:A,TableRefills3[[#This Row],[patient_id]])</f>
        <v>45725</v>
      </c>
      <c r="L3634" s="1">
        <f>TableRefills3[[#This Row],[refill_date]]+TableRefills3[[#This Row],[quantity_days]]</f>
        <v>45873</v>
      </c>
    </row>
    <row r="3635" spans="1:12" x14ac:dyDescent="0.25">
      <c r="A3635" t="s">
        <v>809</v>
      </c>
      <c r="B3635" t="s">
        <v>5485</v>
      </c>
      <c r="C3635" s="1">
        <v>45870</v>
      </c>
      <c r="D3635" s="9">
        <f t="shared" si="113"/>
        <v>6</v>
      </c>
      <c r="E3635">
        <v>30</v>
      </c>
      <c r="F3635" s="1">
        <f t="shared" si="114"/>
        <v>45843</v>
      </c>
      <c r="G3635" s="1">
        <f>IF(TableRefills3[[#This Row],[prev_refill_days]]="","",TableRefills3[[#This Row],[prev_refill_days]]+TableRefills3[[#This Row],[quantity_days]])</f>
        <v>45873</v>
      </c>
      <c r="H3635" s="9">
        <f>IF(TableRefills3[[#This Row],[prev_refill_end]]="","",TableRefills3[[#This Row],[refill_date]]-TableRefills3[[#This Row],[prev_refill_end]])</f>
        <v>-3</v>
      </c>
      <c r="I3635">
        <f>IF(TableRefills3[[#This Row],[gap_days]]="",0,IF(TableRefills3[[#This Row],[gap_days]]&gt;30,1,0))</f>
        <v>0</v>
      </c>
      <c r="J3635" s="9">
        <f>_xlfn.MAXIFS(TableRefills3[discountinuation_flag], TableRefills3[patient_id], A3635)</f>
        <v>0</v>
      </c>
      <c r="K3635" s="1">
        <f>_xlfn.MINIFS(C:C,A:A,TableRefills3[[#This Row],[patient_id]])</f>
        <v>45725</v>
      </c>
      <c r="L3635" s="1">
        <f>TableRefills3[[#This Row],[refill_date]]+TableRefills3[[#This Row],[quantity_days]]</f>
        <v>45900</v>
      </c>
    </row>
    <row r="3636" spans="1:12" x14ac:dyDescent="0.25">
      <c r="A3636" t="s">
        <v>810</v>
      </c>
      <c r="B3636" t="s">
        <v>5492</v>
      </c>
      <c r="C3636" s="1">
        <v>45751</v>
      </c>
      <c r="D3636" s="9">
        <f t="shared" si="113"/>
        <v>1</v>
      </c>
      <c r="E3636">
        <v>30</v>
      </c>
      <c r="F3636" s="1" t="str">
        <f t="shared" si="114"/>
        <v/>
      </c>
      <c r="G3636" s="1" t="str">
        <f>IF(TableRefills3[[#This Row],[prev_refill_days]]="","",TableRefills3[[#This Row],[prev_refill_days]]+TableRefills3[[#This Row],[quantity_days]])</f>
        <v/>
      </c>
      <c r="H3636" s="9" t="str">
        <f>IF(TableRefills3[[#This Row],[prev_refill_end]]="","",TableRefills3[[#This Row],[refill_date]]-TableRefills3[[#This Row],[prev_refill_end]])</f>
        <v/>
      </c>
      <c r="I3636">
        <f>IF(TableRefills3[[#This Row],[gap_days]]="",0,IF(TableRefills3[[#This Row],[gap_days]]&gt;30,1,0))</f>
        <v>0</v>
      </c>
      <c r="J3636" s="9">
        <f>_xlfn.MAXIFS(TableRefills3[discountinuation_flag], TableRefills3[patient_id], A3636)</f>
        <v>0</v>
      </c>
      <c r="K3636" s="1">
        <f>_xlfn.MINIFS(C:C,A:A,TableRefills3[[#This Row],[patient_id]])</f>
        <v>45751</v>
      </c>
      <c r="L3636" s="1">
        <f>TableRefills3[[#This Row],[refill_date]]+TableRefills3[[#This Row],[quantity_days]]</f>
        <v>45781</v>
      </c>
    </row>
    <row r="3637" spans="1:12" x14ac:dyDescent="0.25">
      <c r="A3637" t="s">
        <v>810</v>
      </c>
      <c r="B3637" t="s">
        <v>5492</v>
      </c>
      <c r="C3637" s="1">
        <v>45784</v>
      </c>
      <c r="D3637" s="9">
        <f t="shared" si="113"/>
        <v>2</v>
      </c>
      <c r="E3637">
        <v>30</v>
      </c>
      <c r="F3637" s="1">
        <f t="shared" si="114"/>
        <v>45751</v>
      </c>
      <c r="G3637" s="1">
        <f>IF(TableRefills3[[#This Row],[prev_refill_days]]="","",TableRefills3[[#This Row],[prev_refill_days]]+TableRefills3[[#This Row],[quantity_days]])</f>
        <v>45781</v>
      </c>
      <c r="H3637" s="9">
        <f>IF(TableRefills3[[#This Row],[prev_refill_end]]="","",TableRefills3[[#This Row],[refill_date]]-TableRefills3[[#This Row],[prev_refill_end]])</f>
        <v>3</v>
      </c>
      <c r="I3637">
        <f>IF(TableRefills3[[#This Row],[gap_days]]="",0,IF(TableRefills3[[#This Row],[gap_days]]&gt;30,1,0))</f>
        <v>0</v>
      </c>
      <c r="J3637" s="9">
        <f>_xlfn.MAXIFS(TableRefills3[discountinuation_flag], TableRefills3[patient_id], A3637)</f>
        <v>0</v>
      </c>
      <c r="K3637" s="1">
        <f>_xlfn.MINIFS(C:C,A:A,TableRefills3[[#This Row],[patient_id]])</f>
        <v>45751</v>
      </c>
      <c r="L3637" s="1">
        <f>TableRefills3[[#This Row],[refill_date]]+TableRefills3[[#This Row],[quantity_days]]</f>
        <v>45814</v>
      </c>
    </row>
    <row r="3638" spans="1:12" x14ac:dyDescent="0.25">
      <c r="A3638" t="s">
        <v>810</v>
      </c>
      <c r="B3638" t="s">
        <v>5492</v>
      </c>
      <c r="C3638" s="1">
        <v>45817</v>
      </c>
      <c r="D3638" s="9">
        <f t="shared" si="113"/>
        <v>3</v>
      </c>
      <c r="E3638">
        <v>30</v>
      </c>
      <c r="F3638" s="1">
        <f t="shared" si="114"/>
        <v>45784</v>
      </c>
      <c r="G3638" s="1">
        <f>IF(TableRefills3[[#This Row],[prev_refill_days]]="","",TableRefills3[[#This Row],[prev_refill_days]]+TableRefills3[[#This Row],[quantity_days]])</f>
        <v>45814</v>
      </c>
      <c r="H3638" s="9">
        <f>IF(TableRefills3[[#This Row],[prev_refill_end]]="","",TableRefills3[[#This Row],[refill_date]]-TableRefills3[[#This Row],[prev_refill_end]])</f>
        <v>3</v>
      </c>
      <c r="I3638">
        <f>IF(TableRefills3[[#This Row],[gap_days]]="",0,IF(TableRefills3[[#This Row],[gap_days]]&gt;30,1,0))</f>
        <v>0</v>
      </c>
      <c r="J3638" s="9">
        <f>_xlfn.MAXIFS(TableRefills3[discountinuation_flag], TableRefills3[patient_id], A3638)</f>
        <v>0</v>
      </c>
      <c r="K3638" s="1">
        <f>_xlfn.MINIFS(C:C,A:A,TableRefills3[[#This Row],[patient_id]])</f>
        <v>45751</v>
      </c>
      <c r="L3638" s="1">
        <f>TableRefills3[[#This Row],[refill_date]]+TableRefills3[[#This Row],[quantity_days]]</f>
        <v>45847</v>
      </c>
    </row>
    <row r="3639" spans="1:12" x14ac:dyDescent="0.25">
      <c r="A3639" t="s">
        <v>811</v>
      </c>
      <c r="B3639" t="s">
        <v>5496</v>
      </c>
      <c r="C3639" s="1">
        <v>45658</v>
      </c>
      <c r="D3639" s="9">
        <f t="shared" si="113"/>
        <v>1</v>
      </c>
      <c r="E3639">
        <v>21</v>
      </c>
      <c r="F3639" s="1" t="str">
        <f t="shared" si="114"/>
        <v/>
      </c>
      <c r="G3639" s="1" t="str">
        <f>IF(TableRefills3[[#This Row],[prev_refill_days]]="","",TableRefills3[[#This Row],[prev_refill_days]]+TableRefills3[[#This Row],[quantity_days]])</f>
        <v/>
      </c>
      <c r="H3639" s="9" t="str">
        <f>IF(TableRefills3[[#This Row],[prev_refill_end]]="","",TableRefills3[[#This Row],[refill_date]]-TableRefills3[[#This Row],[prev_refill_end]])</f>
        <v/>
      </c>
      <c r="I3639">
        <f>IF(TableRefills3[[#This Row],[gap_days]]="",0,IF(TableRefills3[[#This Row],[gap_days]]&gt;30,1,0))</f>
        <v>0</v>
      </c>
      <c r="J3639" s="9">
        <f>_xlfn.MAXIFS(TableRefills3[discountinuation_flag], TableRefills3[patient_id], A3639)</f>
        <v>0</v>
      </c>
      <c r="K3639" s="1">
        <f>_xlfn.MINIFS(C:C,A:A,TableRefills3[[#This Row],[patient_id]])</f>
        <v>45658</v>
      </c>
      <c r="L3639" s="1">
        <f>TableRefills3[[#This Row],[refill_date]]+TableRefills3[[#This Row],[quantity_days]]</f>
        <v>45679</v>
      </c>
    </row>
    <row r="3640" spans="1:12" x14ac:dyDescent="0.25">
      <c r="A3640" t="s">
        <v>811</v>
      </c>
      <c r="B3640" t="s">
        <v>5496</v>
      </c>
      <c r="C3640" s="1">
        <v>45680</v>
      </c>
      <c r="D3640" s="9">
        <f t="shared" si="113"/>
        <v>2</v>
      </c>
      <c r="E3640">
        <v>21</v>
      </c>
      <c r="F3640" s="1">
        <f t="shared" si="114"/>
        <v>45658</v>
      </c>
      <c r="G3640" s="1">
        <f>IF(TableRefills3[[#This Row],[prev_refill_days]]="","",TableRefills3[[#This Row],[prev_refill_days]]+TableRefills3[[#This Row],[quantity_days]])</f>
        <v>45679</v>
      </c>
      <c r="H3640" s="9">
        <f>IF(TableRefills3[[#This Row],[prev_refill_end]]="","",TableRefills3[[#This Row],[refill_date]]-TableRefills3[[#This Row],[prev_refill_end]])</f>
        <v>1</v>
      </c>
      <c r="I3640">
        <f>IF(TableRefills3[[#This Row],[gap_days]]="",0,IF(TableRefills3[[#This Row],[gap_days]]&gt;30,1,0))</f>
        <v>0</v>
      </c>
      <c r="J3640" s="9">
        <f>_xlfn.MAXIFS(TableRefills3[discountinuation_flag], TableRefills3[patient_id], A3640)</f>
        <v>0</v>
      </c>
      <c r="K3640" s="1">
        <f>_xlfn.MINIFS(C:C,A:A,TableRefills3[[#This Row],[patient_id]])</f>
        <v>45658</v>
      </c>
      <c r="L3640" s="1">
        <f>TableRefills3[[#This Row],[refill_date]]+TableRefills3[[#This Row],[quantity_days]]</f>
        <v>45701</v>
      </c>
    </row>
    <row r="3641" spans="1:12" x14ac:dyDescent="0.25">
      <c r="A3641" t="s">
        <v>811</v>
      </c>
      <c r="B3641" t="s">
        <v>5496</v>
      </c>
      <c r="C3641" s="1">
        <v>45701</v>
      </c>
      <c r="D3641" s="9">
        <f t="shared" si="113"/>
        <v>3</v>
      </c>
      <c r="E3641">
        <v>21</v>
      </c>
      <c r="F3641" s="1">
        <f t="shared" si="114"/>
        <v>45680</v>
      </c>
      <c r="G3641" s="1">
        <f>IF(TableRefills3[[#This Row],[prev_refill_days]]="","",TableRefills3[[#This Row],[prev_refill_days]]+TableRefills3[[#This Row],[quantity_days]])</f>
        <v>45701</v>
      </c>
      <c r="H3641" s="9">
        <f>IF(TableRefills3[[#This Row],[prev_refill_end]]="","",TableRefills3[[#This Row],[refill_date]]-TableRefills3[[#This Row],[prev_refill_end]])</f>
        <v>0</v>
      </c>
      <c r="I3641">
        <f>IF(TableRefills3[[#This Row],[gap_days]]="",0,IF(TableRefills3[[#This Row],[gap_days]]&gt;30,1,0))</f>
        <v>0</v>
      </c>
      <c r="J3641" s="9">
        <f>_xlfn.MAXIFS(TableRefills3[discountinuation_flag], TableRefills3[patient_id], A3641)</f>
        <v>0</v>
      </c>
      <c r="K3641" s="1">
        <f>_xlfn.MINIFS(C:C,A:A,TableRefills3[[#This Row],[patient_id]])</f>
        <v>45658</v>
      </c>
      <c r="L3641" s="1">
        <f>TableRefills3[[#This Row],[refill_date]]+TableRefills3[[#This Row],[quantity_days]]</f>
        <v>45722</v>
      </c>
    </row>
    <row r="3642" spans="1:12" x14ac:dyDescent="0.25">
      <c r="A3642" t="s">
        <v>811</v>
      </c>
      <c r="B3642" t="s">
        <v>5496</v>
      </c>
      <c r="C3642" s="1">
        <v>45721</v>
      </c>
      <c r="D3642" s="9">
        <f t="shared" si="113"/>
        <v>4</v>
      </c>
      <c r="E3642">
        <v>21</v>
      </c>
      <c r="F3642" s="1">
        <f t="shared" si="114"/>
        <v>45701</v>
      </c>
      <c r="G3642" s="1">
        <f>IF(TableRefills3[[#This Row],[prev_refill_days]]="","",TableRefills3[[#This Row],[prev_refill_days]]+TableRefills3[[#This Row],[quantity_days]])</f>
        <v>45722</v>
      </c>
      <c r="H3642" s="9">
        <f>IF(TableRefills3[[#This Row],[prev_refill_end]]="","",TableRefills3[[#This Row],[refill_date]]-TableRefills3[[#This Row],[prev_refill_end]])</f>
        <v>-1</v>
      </c>
      <c r="I3642">
        <f>IF(TableRefills3[[#This Row],[gap_days]]="",0,IF(TableRefills3[[#This Row],[gap_days]]&gt;30,1,0))</f>
        <v>0</v>
      </c>
      <c r="J3642" s="9">
        <f>_xlfn.MAXIFS(TableRefills3[discountinuation_flag], TableRefills3[patient_id], A3642)</f>
        <v>0</v>
      </c>
      <c r="K3642" s="1">
        <f>_xlfn.MINIFS(C:C,A:A,TableRefills3[[#This Row],[patient_id]])</f>
        <v>45658</v>
      </c>
      <c r="L3642" s="1">
        <f>TableRefills3[[#This Row],[refill_date]]+TableRefills3[[#This Row],[quantity_days]]</f>
        <v>45742</v>
      </c>
    </row>
    <row r="3643" spans="1:12" x14ac:dyDescent="0.25">
      <c r="A3643" t="s">
        <v>811</v>
      </c>
      <c r="B3643" t="s">
        <v>5496</v>
      </c>
      <c r="C3643" s="1">
        <v>45743</v>
      </c>
      <c r="D3643" s="9">
        <f t="shared" si="113"/>
        <v>5</v>
      </c>
      <c r="E3643">
        <v>21</v>
      </c>
      <c r="F3643" s="1">
        <f t="shared" si="114"/>
        <v>45721</v>
      </c>
      <c r="G3643" s="1">
        <f>IF(TableRefills3[[#This Row],[prev_refill_days]]="","",TableRefills3[[#This Row],[prev_refill_days]]+TableRefills3[[#This Row],[quantity_days]])</f>
        <v>45742</v>
      </c>
      <c r="H3643" s="9">
        <f>IF(TableRefills3[[#This Row],[prev_refill_end]]="","",TableRefills3[[#This Row],[refill_date]]-TableRefills3[[#This Row],[prev_refill_end]])</f>
        <v>1</v>
      </c>
      <c r="I3643">
        <f>IF(TableRefills3[[#This Row],[gap_days]]="",0,IF(TableRefills3[[#This Row],[gap_days]]&gt;30,1,0))</f>
        <v>0</v>
      </c>
      <c r="J3643" s="9">
        <f>_xlfn.MAXIFS(TableRefills3[discountinuation_flag], TableRefills3[patient_id], A3643)</f>
        <v>0</v>
      </c>
      <c r="K3643" s="1">
        <f>_xlfn.MINIFS(C:C,A:A,TableRefills3[[#This Row],[patient_id]])</f>
        <v>45658</v>
      </c>
      <c r="L3643" s="1">
        <f>TableRefills3[[#This Row],[refill_date]]+TableRefills3[[#This Row],[quantity_days]]</f>
        <v>45764</v>
      </c>
    </row>
    <row r="3644" spans="1:12" x14ac:dyDescent="0.25">
      <c r="A3644" t="s">
        <v>812</v>
      </c>
      <c r="B3644" t="s">
        <v>5502</v>
      </c>
      <c r="C3644" s="1">
        <v>45755</v>
      </c>
      <c r="D3644" s="9">
        <f t="shared" si="113"/>
        <v>1</v>
      </c>
      <c r="E3644">
        <v>28</v>
      </c>
      <c r="F3644" s="1" t="str">
        <f t="shared" si="114"/>
        <v/>
      </c>
      <c r="G3644" s="1" t="str">
        <f>IF(TableRefills3[[#This Row],[prev_refill_days]]="","",TableRefills3[[#This Row],[prev_refill_days]]+TableRefills3[[#This Row],[quantity_days]])</f>
        <v/>
      </c>
      <c r="H3644" s="9" t="str">
        <f>IF(TableRefills3[[#This Row],[prev_refill_end]]="","",TableRefills3[[#This Row],[refill_date]]-TableRefills3[[#This Row],[prev_refill_end]])</f>
        <v/>
      </c>
      <c r="I3644">
        <f>IF(TableRefills3[[#This Row],[gap_days]]="",0,IF(TableRefills3[[#This Row],[gap_days]]&gt;30,1,0))</f>
        <v>0</v>
      </c>
      <c r="J3644" s="9">
        <f>_xlfn.MAXIFS(TableRefills3[discountinuation_flag], TableRefills3[patient_id], A3644)</f>
        <v>0</v>
      </c>
      <c r="K3644" s="1">
        <f>_xlfn.MINIFS(C:C,A:A,TableRefills3[[#This Row],[patient_id]])</f>
        <v>45755</v>
      </c>
      <c r="L3644" s="1">
        <f>TableRefills3[[#This Row],[refill_date]]+TableRefills3[[#This Row],[quantity_days]]</f>
        <v>45783</v>
      </c>
    </row>
    <row r="3645" spans="1:12" x14ac:dyDescent="0.25">
      <c r="A3645" t="s">
        <v>812</v>
      </c>
      <c r="B3645" t="s">
        <v>5502</v>
      </c>
      <c r="C3645" s="1">
        <v>45786</v>
      </c>
      <c r="D3645" s="9">
        <f t="shared" si="113"/>
        <v>2</v>
      </c>
      <c r="E3645">
        <v>28</v>
      </c>
      <c r="F3645" s="1">
        <f t="shared" si="114"/>
        <v>45755</v>
      </c>
      <c r="G3645" s="1">
        <f>IF(TableRefills3[[#This Row],[prev_refill_days]]="","",TableRefills3[[#This Row],[prev_refill_days]]+TableRefills3[[#This Row],[quantity_days]])</f>
        <v>45783</v>
      </c>
      <c r="H3645" s="9">
        <f>IF(TableRefills3[[#This Row],[prev_refill_end]]="","",TableRefills3[[#This Row],[refill_date]]-TableRefills3[[#This Row],[prev_refill_end]])</f>
        <v>3</v>
      </c>
      <c r="I3645">
        <f>IF(TableRefills3[[#This Row],[gap_days]]="",0,IF(TableRefills3[[#This Row],[gap_days]]&gt;30,1,0))</f>
        <v>0</v>
      </c>
      <c r="J3645" s="9">
        <f>_xlfn.MAXIFS(TableRefills3[discountinuation_flag], TableRefills3[patient_id], A3645)</f>
        <v>0</v>
      </c>
      <c r="K3645" s="1">
        <f>_xlfn.MINIFS(C:C,A:A,TableRefills3[[#This Row],[patient_id]])</f>
        <v>45755</v>
      </c>
      <c r="L3645" s="1">
        <f>TableRefills3[[#This Row],[refill_date]]+TableRefills3[[#This Row],[quantity_days]]</f>
        <v>45814</v>
      </c>
    </row>
    <row r="3646" spans="1:12" x14ac:dyDescent="0.25">
      <c r="A3646" t="s">
        <v>812</v>
      </c>
      <c r="B3646" t="s">
        <v>5502</v>
      </c>
      <c r="C3646" s="1">
        <v>45817</v>
      </c>
      <c r="D3646" s="9">
        <f t="shared" si="113"/>
        <v>3</v>
      </c>
      <c r="E3646">
        <v>28</v>
      </c>
      <c r="F3646" s="1">
        <f t="shared" si="114"/>
        <v>45786</v>
      </c>
      <c r="G3646" s="1">
        <f>IF(TableRefills3[[#This Row],[prev_refill_days]]="","",TableRefills3[[#This Row],[prev_refill_days]]+TableRefills3[[#This Row],[quantity_days]])</f>
        <v>45814</v>
      </c>
      <c r="H3646" s="9">
        <f>IF(TableRefills3[[#This Row],[prev_refill_end]]="","",TableRefills3[[#This Row],[refill_date]]-TableRefills3[[#This Row],[prev_refill_end]])</f>
        <v>3</v>
      </c>
      <c r="I3646">
        <f>IF(TableRefills3[[#This Row],[gap_days]]="",0,IF(TableRefills3[[#This Row],[gap_days]]&gt;30,1,0))</f>
        <v>0</v>
      </c>
      <c r="J3646" s="9">
        <f>_xlfn.MAXIFS(TableRefills3[discountinuation_flag], TableRefills3[patient_id], A3646)</f>
        <v>0</v>
      </c>
      <c r="K3646" s="1">
        <f>_xlfn.MINIFS(C:C,A:A,TableRefills3[[#This Row],[patient_id]])</f>
        <v>45755</v>
      </c>
      <c r="L3646" s="1">
        <f>TableRefills3[[#This Row],[refill_date]]+TableRefills3[[#This Row],[quantity_days]]</f>
        <v>45845</v>
      </c>
    </row>
    <row r="3647" spans="1:12" x14ac:dyDescent="0.25">
      <c r="A3647" t="s">
        <v>813</v>
      </c>
      <c r="B3647" t="s">
        <v>5506</v>
      </c>
      <c r="C3647" s="1">
        <v>45662</v>
      </c>
      <c r="D3647" s="9">
        <f t="shared" si="113"/>
        <v>1</v>
      </c>
      <c r="E3647">
        <v>28</v>
      </c>
      <c r="F3647" s="1" t="str">
        <f t="shared" si="114"/>
        <v/>
      </c>
      <c r="G3647" s="1" t="str">
        <f>IF(TableRefills3[[#This Row],[prev_refill_days]]="","",TableRefills3[[#This Row],[prev_refill_days]]+TableRefills3[[#This Row],[quantity_days]])</f>
        <v/>
      </c>
      <c r="H3647" s="9" t="str">
        <f>IF(TableRefills3[[#This Row],[prev_refill_end]]="","",TableRefills3[[#This Row],[refill_date]]-TableRefills3[[#This Row],[prev_refill_end]])</f>
        <v/>
      </c>
      <c r="I3647">
        <f>IF(TableRefills3[[#This Row],[gap_days]]="",0,IF(TableRefills3[[#This Row],[gap_days]]&gt;30,1,0))</f>
        <v>0</v>
      </c>
      <c r="J3647" s="9">
        <f>_xlfn.MAXIFS(TableRefills3[discountinuation_flag], TableRefills3[patient_id], A3647)</f>
        <v>0</v>
      </c>
      <c r="K3647" s="1">
        <f>_xlfn.MINIFS(C:C,A:A,TableRefills3[[#This Row],[patient_id]])</f>
        <v>45662</v>
      </c>
      <c r="L3647" s="1">
        <f>TableRefills3[[#This Row],[refill_date]]+TableRefills3[[#This Row],[quantity_days]]</f>
        <v>45690</v>
      </c>
    </row>
    <row r="3648" spans="1:12" x14ac:dyDescent="0.25">
      <c r="A3648" t="s">
        <v>813</v>
      </c>
      <c r="B3648" t="s">
        <v>5506</v>
      </c>
      <c r="C3648" s="1">
        <v>45688</v>
      </c>
      <c r="D3648" s="9">
        <f t="shared" si="113"/>
        <v>2</v>
      </c>
      <c r="E3648">
        <v>28</v>
      </c>
      <c r="F3648" s="1">
        <f t="shared" si="114"/>
        <v>45662</v>
      </c>
      <c r="G3648" s="1">
        <f>IF(TableRefills3[[#This Row],[prev_refill_days]]="","",TableRefills3[[#This Row],[prev_refill_days]]+TableRefills3[[#This Row],[quantity_days]])</f>
        <v>45690</v>
      </c>
      <c r="H3648" s="9">
        <f>IF(TableRefills3[[#This Row],[prev_refill_end]]="","",TableRefills3[[#This Row],[refill_date]]-TableRefills3[[#This Row],[prev_refill_end]])</f>
        <v>-2</v>
      </c>
      <c r="I3648">
        <f>IF(TableRefills3[[#This Row],[gap_days]]="",0,IF(TableRefills3[[#This Row],[gap_days]]&gt;30,1,0))</f>
        <v>0</v>
      </c>
      <c r="J3648" s="9">
        <f>_xlfn.MAXIFS(TableRefills3[discountinuation_flag], TableRefills3[patient_id], A3648)</f>
        <v>0</v>
      </c>
      <c r="K3648" s="1">
        <f>_xlfn.MINIFS(C:C,A:A,TableRefills3[[#This Row],[patient_id]])</f>
        <v>45662</v>
      </c>
      <c r="L3648" s="1">
        <f>TableRefills3[[#This Row],[refill_date]]+TableRefills3[[#This Row],[quantity_days]]</f>
        <v>45716</v>
      </c>
    </row>
    <row r="3649" spans="1:12" x14ac:dyDescent="0.25">
      <c r="A3649" t="s">
        <v>813</v>
      </c>
      <c r="B3649" t="s">
        <v>5506</v>
      </c>
      <c r="C3649" s="1">
        <v>45716</v>
      </c>
      <c r="D3649" s="9">
        <f t="shared" si="113"/>
        <v>3</v>
      </c>
      <c r="E3649">
        <v>28</v>
      </c>
      <c r="F3649" s="1">
        <f t="shared" si="114"/>
        <v>45688</v>
      </c>
      <c r="G3649" s="1">
        <f>IF(TableRefills3[[#This Row],[prev_refill_days]]="","",TableRefills3[[#This Row],[prev_refill_days]]+TableRefills3[[#This Row],[quantity_days]])</f>
        <v>45716</v>
      </c>
      <c r="H3649" s="9">
        <f>IF(TableRefills3[[#This Row],[prev_refill_end]]="","",TableRefills3[[#This Row],[refill_date]]-TableRefills3[[#This Row],[prev_refill_end]])</f>
        <v>0</v>
      </c>
      <c r="I3649">
        <f>IF(TableRefills3[[#This Row],[gap_days]]="",0,IF(TableRefills3[[#This Row],[gap_days]]&gt;30,1,0))</f>
        <v>0</v>
      </c>
      <c r="J3649" s="9">
        <f>_xlfn.MAXIFS(TableRefills3[discountinuation_flag], TableRefills3[patient_id], A3649)</f>
        <v>0</v>
      </c>
      <c r="K3649" s="1">
        <f>_xlfn.MINIFS(C:C,A:A,TableRefills3[[#This Row],[patient_id]])</f>
        <v>45662</v>
      </c>
      <c r="L3649" s="1">
        <f>TableRefills3[[#This Row],[refill_date]]+TableRefills3[[#This Row],[quantity_days]]</f>
        <v>45744</v>
      </c>
    </row>
    <row r="3650" spans="1:12" x14ac:dyDescent="0.25">
      <c r="A3650" t="s">
        <v>813</v>
      </c>
      <c r="B3650" t="s">
        <v>5506</v>
      </c>
      <c r="C3650" s="1">
        <v>45744</v>
      </c>
      <c r="D3650" s="9">
        <f t="shared" ref="D3650:D3713" si="115">IF(A3650=A3649, D3649+1, 1)</f>
        <v>4</v>
      </c>
      <c r="E3650">
        <v>28</v>
      </c>
      <c r="F3650" s="1">
        <f t="shared" si="114"/>
        <v>45716</v>
      </c>
      <c r="G3650" s="1">
        <f>IF(TableRefills3[[#This Row],[prev_refill_days]]="","",TableRefills3[[#This Row],[prev_refill_days]]+TableRefills3[[#This Row],[quantity_days]])</f>
        <v>45744</v>
      </c>
      <c r="H3650" s="9">
        <f>IF(TableRefills3[[#This Row],[prev_refill_end]]="","",TableRefills3[[#This Row],[refill_date]]-TableRefills3[[#This Row],[prev_refill_end]])</f>
        <v>0</v>
      </c>
      <c r="I3650">
        <f>IF(TableRefills3[[#This Row],[gap_days]]="",0,IF(TableRefills3[[#This Row],[gap_days]]&gt;30,1,0))</f>
        <v>0</v>
      </c>
      <c r="J3650" s="9">
        <f>_xlfn.MAXIFS(TableRefills3[discountinuation_flag], TableRefills3[patient_id], A3650)</f>
        <v>0</v>
      </c>
      <c r="K3650" s="1">
        <f>_xlfn.MINIFS(C:C,A:A,TableRefills3[[#This Row],[patient_id]])</f>
        <v>45662</v>
      </c>
      <c r="L3650" s="1">
        <f>TableRefills3[[#This Row],[refill_date]]+TableRefills3[[#This Row],[quantity_days]]</f>
        <v>45772</v>
      </c>
    </row>
    <row r="3651" spans="1:12" x14ac:dyDescent="0.25">
      <c r="A3651" t="s">
        <v>813</v>
      </c>
      <c r="B3651" t="s">
        <v>5506</v>
      </c>
      <c r="C3651" s="1">
        <v>45771</v>
      </c>
      <c r="D3651" s="9">
        <f t="shared" si="115"/>
        <v>5</v>
      </c>
      <c r="E3651">
        <v>28</v>
      </c>
      <c r="F3651" s="1">
        <f t="shared" si="114"/>
        <v>45744</v>
      </c>
      <c r="G3651" s="1">
        <f>IF(TableRefills3[[#This Row],[prev_refill_days]]="","",TableRefills3[[#This Row],[prev_refill_days]]+TableRefills3[[#This Row],[quantity_days]])</f>
        <v>45772</v>
      </c>
      <c r="H3651" s="9">
        <f>IF(TableRefills3[[#This Row],[prev_refill_end]]="","",TableRefills3[[#This Row],[refill_date]]-TableRefills3[[#This Row],[prev_refill_end]])</f>
        <v>-1</v>
      </c>
      <c r="I3651">
        <f>IF(TableRefills3[[#This Row],[gap_days]]="",0,IF(TableRefills3[[#This Row],[gap_days]]&gt;30,1,0))</f>
        <v>0</v>
      </c>
      <c r="J3651" s="9">
        <f>_xlfn.MAXIFS(TableRefills3[discountinuation_flag], TableRefills3[patient_id], A3651)</f>
        <v>0</v>
      </c>
      <c r="K3651" s="1">
        <f>_xlfn.MINIFS(C:C,A:A,TableRefills3[[#This Row],[patient_id]])</f>
        <v>45662</v>
      </c>
      <c r="L3651" s="1">
        <f>TableRefills3[[#This Row],[refill_date]]+TableRefills3[[#This Row],[quantity_days]]</f>
        <v>45799</v>
      </c>
    </row>
    <row r="3652" spans="1:12" x14ac:dyDescent="0.25">
      <c r="A3652" t="s">
        <v>813</v>
      </c>
      <c r="B3652" t="s">
        <v>5506</v>
      </c>
      <c r="C3652" s="1">
        <v>45801</v>
      </c>
      <c r="D3652" s="9">
        <f t="shared" si="115"/>
        <v>6</v>
      </c>
      <c r="E3652">
        <v>28</v>
      </c>
      <c r="F3652" s="1">
        <f t="shared" si="114"/>
        <v>45771</v>
      </c>
      <c r="G3652" s="1">
        <f>IF(TableRefills3[[#This Row],[prev_refill_days]]="","",TableRefills3[[#This Row],[prev_refill_days]]+TableRefills3[[#This Row],[quantity_days]])</f>
        <v>45799</v>
      </c>
      <c r="H3652" s="9">
        <f>IF(TableRefills3[[#This Row],[prev_refill_end]]="","",TableRefills3[[#This Row],[refill_date]]-TableRefills3[[#This Row],[prev_refill_end]])</f>
        <v>2</v>
      </c>
      <c r="I3652">
        <f>IF(TableRefills3[[#This Row],[gap_days]]="",0,IF(TableRefills3[[#This Row],[gap_days]]&gt;30,1,0))</f>
        <v>0</v>
      </c>
      <c r="J3652" s="9">
        <f>_xlfn.MAXIFS(TableRefills3[discountinuation_flag], TableRefills3[patient_id], A3652)</f>
        <v>0</v>
      </c>
      <c r="K3652" s="1">
        <f>_xlfn.MINIFS(C:C,A:A,TableRefills3[[#This Row],[patient_id]])</f>
        <v>45662</v>
      </c>
      <c r="L3652" s="1">
        <f>TableRefills3[[#This Row],[refill_date]]+TableRefills3[[#This Row],[quantity_days]]</f>
        <v>45829</v>
      </c>
    </row>
    <row r="3653" spans="1:12" x14ac:dyDescent="0.25">
      <c r="A3653" t="s">
        <v>814</v>
      </c>
      <c r="B3653" t="s">
        <v>5513</v>
      </c>
      <c r="C3653" s="1">
        <v>45816</v>
      </c>
      <c r="D3653" s="9">
        <f t="shared" si="115"/>
        <v>1</v>
      </c>
      <c r="E3653">
        <v>30</v>
      </c>
      <c r="F3653" s="1" t="str">
        <f t="shared" si="114"/>
        <v/>
      </c>
      <c r="G3653" s="1" t="str">
        <f>IF(TableRefills3[[#This Row],[prev_refill_days]]="","",TableRefills3[[#This Row],[prev_refill_days]]+TableRefills3[[#This Row],[quantity_days]])</f>
        <v/>
      </c>
      <c r="H3653" s="9" t="str">
        <f>IF(TableRefills3[[#This Row],[prev_refill_end]]="","",TableRefills3[[#This Row],[refill_date]]-TableRefills3[[#This Row],[prev_refill_end]])</f>
        <v/>
      </c>
      <c r="I3653">
        <f>IF(TableRefills3[[#This Row],[gap_days]]="",0,IF(TableRefills3[[#This Row],[gap_days]]&gt;30,1,0))</f>
        <v>0</v>
      </c>
      <c r="J3653" s="9">
        <f>_xlfn.MAXIFS(TableRefills3[discountinuation_flag], TableRefills3[patient_id], A3653)</f>
        <v>0</v>
      </c>
      <c r="K3653" s="1">
        <f>_xlfn.MINIFS(C:C,A:A,TableRefills3[[#This Row],[patient_id]])</f>
        <v>45816</v>
      </c>
      <c r="L3653" s="1">
        <f>TableRefills3[[#This Row],[refill_date]]+TableRefills3[[#This Row],[quantity_days]]</f>
        <v>45846</v>
      </c>
    </row>
    <row r="3654" spans="1:12" x14ac:dyDescent="0.25">
      <c r="A3654" t="s">
        <v>814</v>
      </c>
      <c r="B3654" t="s">
        <v>5513</v>
      </c>
      <c r="C3654" s="1">
        <v>45843</v>
      </c>
      <c r="D3654" s="9">
        <f t="shared" si="115"/>
        <v>2</v>
      </c>
      <c r="E3654">
        <v>30</v>
      </c>
      <c r="F3654" s="1">
        <f t="shared" si="114"/>
        <v>45816</v>
      </c>
      <c r="G3654" s="1">
        <f>IF(TableRefills3[[#This Row],[prev_refill_days]]="","",TableRefills3[[#This Row],[prev_refill_days]]+TableRefills3[[#This Row],[quantity_days]])</f>
        <v>45846</v>
      </c>
      <c r="H3654" s="9">
        <f>IF(TableRefills3[[#This Row],[prev_refill_end]]="","",TableRefills3[[#This Row],[refill_date]]-TableRefills3[[#This Row],[prev_refill_end]])</f>
        <v>-3</v>
      </c>
      <c r="I3654">
        <f>IF(TableRefills3[[#This Row],[gap_days]]="",0,IF(TableRefills3[[#This Row],[gap_days]]&gt;30,1,0))</f>
        <v>0</v>
      </c>
      <c r="J3654" s="9">
        <f>_xlfn.MAXIFS(TableRefills3[discountinuation_flag], TableRefills3[patient_id], A3654)</f>
        <v>0</v>
      </c>
      <c r="K3654" s="1">
        <f>_xlfn.MINIFS(C:C,A:A,TableRefills3[[#This Row],[patient_id]])</f>
        <v>45816</v>
      </c>
      <c r="L3654" s="1">
        <f>TableRefills3[[#This Row],[refill_date]]+TableRefills3[[#This Row],[quantity_days]]</f>
        <v>45873</v>
      </c>
    </row>
    <row r="3655" spans="1:12" x14ac:dyDescent="0.25">
      <c r="A3655" t="s">
        <v>814</v>
      </c>
      <c r="B3655" t="s">
        <v>5513</v>
      </c>
      <c r="C3655" s="1">
        <v>45873</v>
      </c>
      <c r="D3655" s="9">
        <f t="shared" si="115"/>
        <v>3</v>
      </c>
      <c r="E3655">
        <v>30</v>
      </c>
      <c r="F3655" s="1">
        <f t="shared" si="114"/>
        <v>45843</v>
      </c>
      <c r="G3655" s="1">
        <f>IF(TableRefills3[[#This Row],[prev_refill_days]]="","",TableRefills3[[#This Row],[prev_refill_days]]+TableRefills3[[#This Row],[quantity_days]])</f>
        <v>45873</v>
      </c>
      <c r="H3655" s="9">
        <f>IF(TableRefills3[[#This Row],[prev_refill_end]]="","",TableRefills3[[#This Row],[refill_date]]-TableRefills3[[#This Row],[prev_refill_end]])</f>
        <v>0</v>
      </c>
      <c r="I3655">
        <f>IF(TableRefills3[[#This Row],[gap_days]]="",0,IF(TableRefills3[[#This Row],[gap_days]]&gt;30,1,0))</f>
        <v>0</v>
      </c>
      <c r="J3655" s="9">
        <f>_xlfn.MAXIFS(TableRefills3[discountinuation_flag], TableRefills3[patient_id], A3655)</f>
        <v>0</v>
      </c>
      <c r="K3655" s="1">
        <f>_xlfn.MINIFS(C:C,A:A,TableRefills3[[#This Row],[patient_id]])</f>
        <v>45816</v>
      </c>
      <c r="L3655" s="1">
        <f>TableRefills3[[#This Row],[refill_date]]+TableRefills3[[#This Row],[quantity_days]]</f>
        <v>45903</v>
      </c>
    </row>
    <row r="3656" spans="1:12" x14ac:dyDescent="0.25">
      <c r="A3656" t="s">
        <v>815</v>
      </c>
      <c r="B3656" t="s">
        <v>5517</v>
      </c>
      <c r="C3656" s="1">
        <v>45740</v>
      </c>
      <c r="D3656" s="9">
        <f t="shared" si="115"/>
        <v>1</v>
      </c>
      <c r="E3656">
        <v>28</v>
      </c>
      <c r="F3656" s="1" t="str">
        <f t="shared" si="114"/>
        <v/>
      </c>
      <c r="G3656" s="1" t="str">
        <f>IF(TableRefills3[[#This Row],[prev_refill_days]]="","",TableRefills3[[#This Row],[prev_refill_days]]+TableRefills3[[#This Row],[quantity_days]])</f>
        <v/>
      </c>
      <c r="H3656" s="9" t="str">
        <f>IF(TableRefills3[[#This Row],[prev_refill_end]]="","",TableRefills3[[#This Row],[refill_date]]-TableRefills3[[#This Row],[prev_refill_end]])</f>
        <v/>
      </c>
      <c r="I3656">
        <f>IF(TableRefills3[[#This Row],[gap_days]]="",0,IF(TableRefills3[[#This Row],[gap_days]]&gt;30,1,0))</f>
        <v>0</v>
      </c>
      <c r="J3656" s="9">
        <f>_xlfn.MAXIFS(TableRefills3[discountinuation_flag], TableRefills3[patient_id], A3656)</f>
        <v>0</v>
      </c>
      <c r="K3656" s="1">
        <f>_xlfn.MINIFS(C:C,A:A,TableRefills3[[#This Row],[patient_id]])</f>
        <v>45740</v>
      </c>
      <c r="L3656" s="1">
        <f>TableRefills3[[#This Row],[refill_date]]+TableRefills3[[#This Row],[quantity_days]]</f>
        <v>45768</v>
      </c>
    </row>
    <row r="3657" spans="1:12" x14ac:dyDescent="0.25">
      <c r="A3657" t="s">
        <v>815</v>
      </c>
      <c r="B3657" t="s">
        <v>5517</v>
      </c>
      <c r="C3657" s="1">
        <v>45765</v>
      </c>
      <c r="D3657" s="9">
        <f t="shared" si="115"/>
        <v>2</v>
      </c>
      <c r="E3657">
        <v>28</v>
      </c>
      <c r="F3657" s="1">
        <f t="shared" si="114"/>
        <v>45740</v>
      </c>
      <c r="G3657" s="1">
        <f>IF(TableRefills3[[#This Row],[prev_refill_days]]="","",TableRefills3[[#This Row],[prev_refill_days]]+TableRefills3[[#This Row],[quantity_days]])</f>
        <v>45768</v>
      </c>
      <c r="H3657" s="9">
        <f>IF(TableRefills3[[#This Row],[prev_refill_end]]="","",TableRefills3[[#This Row],[refill_date]]-TableRefills3[[#This Row],[prev_refill_end]])</f>
        <v>-3</v>
      </c>
      <c r="I3657">
        <f>IF(TableRefills3[[#This Row],[gap_days]]="",0,IF(TableRefills3[[#This Row],[gap_days]]&gt;30,1,0))</f>
        <v>0</v>
      </c>
      <c r="J3657" s="9">
        <f>_xlfn.MAXIFS(TableRefills3[discountinuation_flag], TableRefills3[patient_id], A3657)</f>
        <v>0</v>
      </c>
      <c r="K3657" s="1">
        <f>_xlfn.MINIFS(C:C,A:A,TableRefills3[[#This Row],[patient_id]])</f>
        <v>45740</v>
      </c>
      <c r="L3657" s="1">
        <f>TableRefills3[[#This Row],[refill_date]]+TableRefills3[[#This Row],[quantity_days]]</f>
        <v>45793</v>
      </c>
    </row>
    <row r="3658" spans="1:12" x14ac:dyDescent="0.25">
      <c r="A3658" t="s">
        <v>815</v>
      </c>
      <c r="B3658" t="s">
        <v>5517</v>
      </c>
      <c r="C3658" s="1">
        <v>45792</v>
      </c>
      <c r="D3658" s="9">
        <f t="shared" si="115"/>
        <v>3</v>
      </c>
      <c r="E3658">
        <v>28</v>
      </c>
      <c r="F3658" s="1">
        <f t="shared" si="114"/>
        <v>45765</v>
      </c>
      <c r="G3658" s="1">
        <f>IF(TableRefills3[[#This Row],[prev_refill_days]]="","",TableRefills3[[#This Row],[prev_refill_days]]+TableRefills3[[#This Row],[quantity_days]])</f>
        <v>45793</v>
      </c>
      <c r="H3658" s="9">
        <f>IF(TableRefills3[[#This Row],[prev_refill_end]]="","",TableRefills3[[#This Row],[refill_date]]-TableRefills3[[#This Row],[prev_refill_end]])</f>
        <v>-1</v>
      </c>
      <c r="I3658">
        <f>IF(TableRefills3[[#This Row],[gap_days]]="",0,IF(TableRefills3[[#This Row],[gap_days]]&gt;30,1,0))</f>
        <v>0</v>
      </c>
      <c r="J3658" s="9">
        <f>_xlfn.MAXIFS(TableRefills3[discountinuation_flag], TableRefills3[patient_id], A3658)</f>
        <v>0</v>
      </c>
      <c r="K3658" s="1">
        <f>_xlfn.MINIFS(C:C,A:A,TableRefills3[[#This Row],[patient_id]])</f>
        <v>45740</v>
      </c>
      <c r="L3658" s="1">
        <f>TableRefills3[[#This Row],[refill_date]]+TableRefills3[[#This Row],[quantity_days]]</f>
        <v>45820</v>
      </c>
    </row>
    <row r="3659" spans="1:12" x14ac:dyDescent="0.25">
      <c r="A3659" t="s">
        <v>816</v>
      </c>
      <c r="B3659" t="s">
        <v>5521</v>
      </c>
      <c r="C3659" s="1">
        <v>45826</v>
      </c>
      <c r="D3659" s="9">
        <f t="shared" si="115"/>
        <v>1</v>
      </c>
      <c r="E3659">
        <v>28</v>
      </c>
      <c r="F3659" s="1" t="str">
        <f t="shared" si="114"/>
        <v/>
      </c>
      <c r="G3659" s="1" t="str">
        <f>IF(TableRefills3[[#This Row],[prev_refill_days]]="","",TableRefills3[[#This Row],[prev_refill_days]]+TableRefills3[[#This Row],[quantity_days]])</f>
        <v/>
      </c>
      <c r="H3659" s="9" t="str">
        <f>IF(TableRefills3[[#This Row],[prev_refill_end]]="","",TableRefills3[[#This Row],[refill_date]]-TableRefills3[[#This Row],[prev_refill_end]])</f>
        <v/>
      </c>
      <c r="I3659">
        <f>IF(TableRefills3[[#This Row],[gap_days]]="",0,IF(TableRefills3[[#This Row],[gap_days]]&gt;30,1,0))</f>
        <v>0</v>
      </c>
      <c r="J3659" s="9">
        <f>_xlfn.MAXIFS(TableRefills3[discountinuation_flag], TableRefills3[patient_id], A3659)</f>
        <v>0</v>
      </c>
      <c r="K3659" s="1">
        <f>_xlfn.MINIFS(C:C,A:A,TableRefills3[[#This Row],[patient_id]])</f>
        <v>45826</v>
      </c>
      <c r="L3659" s="1">
        <f>TableRefills3[[#This Row],[refill_date]]+TableRefills3[[#This Row],[quantity_days]]</f>
        <v>45854</v>
      </c>
    </row>
    <row r="3660" spans="1:12" x14ac:dyDescent="0.25">
      <c r="A3660" t="s">
        <v>816</v>
      </c>
      <c r="B3660" t="s">
        <v>5521</v>
      </c>
      <c r="C3660" s="1">
        <v>45857</v>
      </c>
      <c r="D3660" s="9">
        <f t="shared" si="115"/>
        <v>2</v>
      </c>
      <c r="E3660">
        <v>28</v>
      </c>
      <c r="F3660" s="1">
        <f t="shared" si="114"/>
        <v>45826</v>
      </c>
      <c r="G3660" s="1">
        <f>IF(TableRefills3[[#This Row],[prev_refill_days]]="","",TableRefills3[[#This Row],[prev_refill_days]]+TableRefills3[[#This Row],[quantity_days]])</f>
        <v>45854</v>
      </c>
      <c r="H3660" s="9">
        <f>IF(TableRefills3[[#This Row],[prev_refill_end]]="","",TableRefills3[[#This Row],[refill_date]]-TableRefills3[[#This Row],[prev_refill_end]])</f>
        <v>3</v>
      </c>
      <c r="I3660">
        <f>IF(TableRefills3[[#This Row],[gap_days]]="",0,IF(TableRefills3[[#This Row],[gap_days]]&gt;30,1,0))</f>
        <v>0</v>
      </c>
      <c r="J3660" s="9">
        <f>_xlfn.MAXIFS(TableRefills3[discountinuation_flag], TableRefills3[patient_id], A3660)</f>
        <v>0</v>
      </c>
      <c r="K3660" s="1">
        <f>_xlfn.MINIFS(C:C,A:A,TableRefills3[[#This Row],[patient_id]])</f>
        <v>45826</v>
      </c>
      <c r="L3660" s="1">
        <f>TableRefills3[[#This Row],[refill_date]]+TableRefills3[[#This Row],[quantity_days]]</f>
        <v>45885</v>
      </c>
    </row>
    <row r="3661" spans="1:12" x14ac:dyDescent="0.25">
      <c r="A3661" t="s">
        <v>816</v>
      </c>
      <c r="B3661" t="s">
        <v>5521</v>
      </c>
      <c r="C3661" s="1">
        <v>45888</v>
      </c>
      <c r="D3661" s="9">
        <f t="shared" si="115"/>
        <v>3</v>
      </c>
      <c r="E3661">
        <v>28</v>
      </c>
      <c r="F3661" s="1">
        <f t="shared" ref="F3661:F3724" si="116">IF(A3660=A3661,C3660,"")</f>
        <v>45857</v>
      </c>
      <c r="G3661" s="1">
        <f>IF(TableRefills3[[#This Row],[prev_refill_days]]="","",TableRefills3[[#This Row],[prev_refill_days]]+TableRefills3[[#This Row],[quantity_days]])</f>
        <v>45885</v>
      </c>
      <c r="H3661" s="9">
        <f>IF(TableRefills3[[#This Row],[prev_refill_end]]="","",TableRefills3[[#This Row],[refill_date]]-TableRefills3[[#This Row],[prev_refill_end]])</f>
        <v>3</v>
      </c>
      <c r="I3661">
        <f>IF(TableRefills3[[#This Row],[gap_days]]="",0,IF(TableRefills3[[#This Row],[gap_days]]&gt;30,1,0))</f>
        <v>0</v>
      </c>
      <c r="J3661" s="9">
        <f>_xlfn.MAXIFS(TableRefills3[discountinuation_flag], TableRefills3[patient_id], A3661)</f>
        <v>0</v>
      </c>
      <c r="K3661" s="1">
        <f>_xlfn.MINIFS(C:C,A:A,TableRefills3[[#This Row],[patient_id]])</f>
        <v>45826</v>
      </c>
      <c r="L3661" s="1">
        <f>TableRefills3[[#This Row],[refill_date]]+TableRefills3[[#This Row],[quantity_days]]</f>
        <v>45916</v>
      </c>
    </row>
    <row r="3662" spans="1:12" x14ac:dyDescent="0.25">
      <c r="A3662" t="s">
        <v>817</v>
      </c>
      <c r="B3662" t="s">
        <v>5525</v>
      </c>
      <c r="C3662" s="1">
        <v>45757</v>
      </c>
      <c r="D3662" s="9">
        <f t="shared" si="115"/>
        <v>1</v>
      </c>
      <c r="E3662">
        <v>30</v>
      </c>
      <c r="F3662" s="1" t="str">
        <f t="shared" si="116"/>
        <v/>
      </c>
      <c r="G3662" s="1" t="str">
        <f>IF(TableRefills3[[#This Row],[prev_refill_days]]="","",TableRefills3[[#This Row],[prev_refill_days]]+TableRefills3[[#This Row],[quantity_days]])</f>
        <v/>
      </c>
      <c r="H3662" s="9" t="str">
        <f>IF(TableRefills3[[#This Row],[prev_refill_end]]="","",TableRefills3[[#This Row],[refill_date]]-TableRefills3[[#This Row],[prev_refill_end]])</f>
        <v/>
      </c>
      <c r="I3662">
        <f>IF(TableRefills3[[#This Row],[gap_days]]="",0,IF(TableRefills3[[#This Row],[gap_days]]&gt;30,1,0))</f>
        <v>0</v>
      </c>
      <c r="J3662" s="9">
        <f>_xlfn.MAXIFS(TableRefills3[discountinuation_flag], TableRefills3[patient_id], A3662)</f>
        <v>0</v>
      </c>
      <c r="K3662" s="1">
        <f>_xlfn.MINIFS(C:C,A:A,TableRefills3[[#This Row],[patient_id]])</f>
        <v>45757</v>
      </c>
      <c r="L3662" s="1">
        <f>TableRefills3[[#This Row],[refill_date]]+TableRefills3[[#This Row],[quantity_days]]</f>
        <v>45787</v>
      </c>
    </row>
    <row r="3663" spans="1:12" x14ac:dyDescent="0.25">
      <c r="A3663" t="s">
        <v>817</v>
      </c>
      <c r="B3663" t="s">
        <v>5525</v>
      </c>
      <c r="C3663" s="1">
        <v>45789</v>
      </c>
      <c r="D3663" s="9">
        <f t="shared" si="115"/>
        <v>2</v>
      </c>
      <c r="E3663">
        <v>30</v>
      </c>
      <c r="F3663" s="1">
        <f t="shared" si="116"/>
        <v>45757</v>
      </c>
      <c r="G3663" s="1">
        <f>IF(TableRefills3[[#This Row],[prev_refill_days]]="","",TableRefills3[[#This Row],[prev_refill_days]]+TableRefills3[[#This Row],[quantity_days]])</f>
        <v>45787</v>
      </c>
      <c r="H3663" s="9">
        <f>IF(TableRefills3[[#This Row],[prev_refill_end]]="","",TableRefills3[[#This Row],[refill_date]]-TableRefills3[[#This Row],[prev_refill_end]])</f>
        <v>2</v>
      </c>
      <c r="I3663">
        <f>IF(TableRefills3[[#This Row],[gap_days]]="",0,IF(TableRefills3[[#This Row],[gap_days]]&gt;30,1,0))</f>
        <v>0</v>
      </c>
      <c r="J3663" s="9">
        <f>_xlfn.MAXIFS(TableRefills3[discountinuation_flag], TableRefills3[patient_id], A3663)</f>
        <v>0</v>
      </c>
      <c r="K3663" s="1">
        <f>_xlfn.MINIFS(C:C,A:A,TableRefills3[[#This Row],[patient_id]])</f>
        <v>45757</v>
      </c>
      <c r="L3663" s="1">
        <f>TableRefills3[[#This Row],[refill_date]]+TableRefills3[[#This Row],[quantity_days]]</f>
        <v>45819</v>
      </c>
    </row>
    <row r="3664" spans="1:12" x14ac:dyDescent="0.25">
      <c r="A3664" t="s">
        <v>817</v>
      </c>
      <c r="B3664" t="s">
        <v>5525</v>
      </c>
      <c r="C3664" s="1">
        <v>45820</v>
      </c>
      <c r="D3664" s="9">
        <f t="shared" si="115"/>
        <v>3</v>
      </c>
      <c r="E3664">
        <v>30</v>
      </c>
      <c r="F3664" s="1">
        <f t="shared" si="116"/>
        <v>45789</v>
      </c>
      <c r="G3664" s="1">
        <f>IF(TableRefills3[[#This Row],[prev_refill_days]]="","",TableRefills3[[#This Row],[prev_refill_days]]+TableRefills3[[#This Row],[quantity_days]])</f>
        <v>45819</v>
      </c>
      <c r="H3664" s="9">
        <f>IF(TableRefills3[[#This Row],[prev_refill_end]]="","",TableRefills3[[#This Row],[refill_date]]-TableRefills3[[#This Row],[prev_refill_end]])</f>
        <v>1</v>
      </c>
      <c r="I3664">
        <f>IF(TableRefills3[[#This Row],[gap_days]]="",0,IF(TableRefills3[[#This Row],[gap_days]]&gt;30,1,0))</f>
        <v>0</v>
      </c>
      <c r="J3664" s="9">
        <f>_xlfn.MAXIFS(TableRefills3[discountinuation_flag], TableRefills3[patient_id], A3664)</f>
        <v>0</v>
      </c>
      <c r="K3664" s="1">
        <f>_xlfn.MINIFS(C:C,A:A,TableRefills3[[#This Row],[patient_id]])</f>
        <v>45757</v>
      </c>
      <c r="L3664" s="1">
        <f>TableRefills3[[#This Row],[refill_date]]+TableRefills3[[#This Row],[quantity_days]]</f>
        <v>45850</v>
      </c>
    </row>
    <row r="3665" spans="1:12" x14ac:dyDescent="0.25">
      <c r="A3665" t="s">
        <v>817</v>
      </c>
      <c r="B3665" t="s">
        <v>5525</v>
      </c>
      <c r="C3665" s="1">
        <v>45851</v>
      </c>
      <c r="D3665" s="9">
        <f t="shared" si="115"/>
        <v>4</v>
      </c>
      <c r="E3665">
        <v>30</v>
      </c>
      <c r="F3665" s="1">
        <f t="shared" si="116"/>
        <v>45820</v>
      </c>
      <c r="G3665" s="1">
        <f>IF(TableRefills3[[#This Row],[prev_refill_days]]="","",TableRefills3[[#This Row],[prev_refill_days]]+TableRefills3[[#This Row],[quantity_days]])</f>
        <v>45850</v>
      </c>
      <c r="H3665" s="9">
        <f>IF(TableRefills3[[#This Row],[prev_refill_end]]="","",TableRefills3[[#This Row],[refill_date]]-TableRefills3[[#This Row],[prev_refill_end]])</f>
        <v>1</v>
      </c>
      <c r="I3665">
        <f>IF(TableRefills3[[#This Row],[gap_days]]="",0,IF(TableRefills3[[#This Row],[gap_days]]&gt;30,1,0))</f>
        <v>0</v>
      </c>
      <c r="J3665" s="9">
        <f>_xlfn.MAXIFS(TableRefills3[discountinuation_flag], TableRefills3[patient_id], A3665)</f>
        <v>0</v>
      </c>
      <c r="K3665" s="1">
        <f>_xlfn.MINIFS(C:C,A:A,TableRefills3[[#This Row],[patient_id]])</f>
        <v>45757</v>
      </c>
      <c r="L3665" s="1">
        <f>TableRefills3[[#This Row],[refill_date]]+TableRefills3[[#This Row],[quantity_days]]</f>
        <v>45881</v>
      </c>
    </row>
    <row r="3666" spans="1:12" x14ac:dyDescent="0.25">
      <c r="A3666" t="s">
        <v>817</v>
      </c>
      <c r="B3666" t="s">
        <v>5525</v>
      </c>
      <c r="C3666" s="1">
        <v>45882</v>
      </c>
      <c r="D3666" s="9">
        <f t="shared" si="115"/>
        <v>5</v>
      </c>
      <c r="E3666">
        <v>30</v>
      </c>
      <c r="F3666" s="1">
        <f t="shared" si="116"/>
        <v>45851</v>
      </c>
      <c r="G3666" s="1">
        <f>IF(TableRefills3[[#This Row],[prev_refill_days]]="","",TableRefills3[[#This Row],[prev_refill_days]]+TableRefills3[[#This Row],[quantity_days]])</f>
        <v>45881</v>
      </c>
      <c r="H3666" s="9">
        <f>IF(TableRefills3[[#This Row],[prev_refill_end]]="","",TableRefills3[[#This Row],[refill_date]]-TableRefills3[[#This Row],[prev_refill_end]])</f>
        <v>1</v>
      </c>
      <c r="I3666">
        <f>IF(TableRefills3[[#This Row],[gap_days]]="",0,IF(TableRefills3[[#This Row],[gap_days]]&gt;30,1,0))</f>
        <v>0</v>
      </c>
      <c r="J3666" s="9">
        <f>_xlfn.MAXIFS(TableRefills3[discountinuation_flag], TableRefills3[patient_id], A3666)</f>
        <v>0</v>
      </c>
      <c r="K3666" s="1">
        <f>_xlfn.MINIFS(C:C,A:A,TableRefills3[[#This Row],[patient_id]])</f>
        <v>45757</v>
      </c>
      <c r="L3666" s="1">
        <f>TableRefills3[[#This Row],[refill_date]]+TableRefills3[[#This Row],[quantity_days]]</f>
        <v>45912</v>
      </c>
    </row>
    <row r="3667" spans="1:12" x14ac:dyDescent="0.25">
      <c r="A3667" t="s">
        <v>818</v>
      </c>
      <c r="B3667" t="s">
        <v>5531</v>
      </c>
      <c r="C3667" s="1">
        <v>45792</v>
      </c>
      <c r="D3667" s="9">
        <f t="shared" si="115"/>
        <v>1</v>
      </c>
      <c r="E3667">
        <v>30</v>
      </c>
      <c r="F3667" s="1" t="str">
        <f t="shared" si="116"/>
        <v/>
      </c>
      <c r="G3667" s="1" t="str">
        <f>IF(TableRefills3[[#This Row],[prev_refill_days]]="","",TableRefills3[[#This Row],[prev_refill_days]]+TableRefills3[[#This Row],[quantity_days]])</f>
        <v/>
      </c>
      <c r="H3667" s="9" t="str">
        <f>IF(TableRefills3[[#This Row],[prev_refill_end]]="","",TableRefills3[[#This Row],[refill_date]]-TableRefills3[[#This Row],[prev_refill_end]])</f>
        <v/>
      </c>
      <c r="I3667">
        <f>IF(TableRefills3[[#This Row],[gap_days]]="",0,IF(TableRefills3[[#This Row],[gap_days]]&gt;30,1,0))</f>
        <v>0</v>
      </c>
      <c r="J3667" s="9">
        <f>_xlfn.MAXIFS(TableRefills3[discountinuation_flag], TableRefills3[patient_id], A3667)</f>
        <v>0</v>
      </c>
      <c r="K3667" s="1">
        <f>_xlfn.MINIFS(C:C,A:A,TableRefills3[[#This Row],[patient_id]])</f>
        <v>45792</v>
      </c>
      <c r="L3667" s="1">
        <f>TableRefills3[[#This Row],[refill_date]]+TableRefills3[[#This Row],[quantity_days]]</f>
        <v>45822</v>
      </c>
    </row>
    <row r="3668" spans="1:12" x14ac:dyDescent="0.25">
      <c r="A3668" t="s">
        <v>818</v>
      </c>
      <c r="B3668" t="s">
        <v>5531</v>
      </c>
      <c r="C3668" s="1">
        <v>45823</v>
      </c>
      <c r="D3668" s="9">
        <f t="shared" si="115"/>
        <v>2</v>
      </c>
      <c r="E3668">
        <v>30</v>
      </c>
      <c r="F3668" s="1">
        <f t="shared" si="116"/>
        <v>45792</v>
      </c>
      <c r="G3668" s="1">
        <f>IF(TableRefills3[[#This Row],[prev_refill_days]]="","",TableRefills3[[#This Row],[prev_refill_days]]+TableRefills3[[#This Row],[quantity_days]])</f>
        <v>45822</v>
      </c>
      <c r="H3668" s="9">
        <f>IF(TableRefills3[[#This Row],[prev_refill_end]]="","",TableRefills3[[#This Row],[refill_date]]-TableRefills3[[#This Row],[prev_refill_end]])</f>
        <v>1</v>
      </c>
      <c r="I3668">
        <f>IF(TableRefills3[[#This Row],[gap_days]]="",0,IF(TableRefills3[[#This Row],[gap_days]]&gt;30,1,0))</f>
        <v>0</v>
      </c>
      <c r="J3668" s="9">
        <f>_xlfn.MAXIFS(TableRefills3[discountinuation_flag], TableRefills3[patient_id], A3668)</f>
        <v>0</v>
      </c>
      <c r="K3668" s="1">
        <f>_xlfn.MINIFS(C:C,A:A,TableRefills3[[#This Row],[patient_id]])</f>
        <v>45792</v>
      </c>
      <c r="L3668" s="1">
        <f>TableRefills3[[#This Row],[refill_date]]+TableRefills3[[#This Row],[quantity_days]]</f>
        <v>45853</v>
      </c>
    </row>
    <row r="3669" spans="1:12" x14ac:dyDescent="0.25">
      <c r="A3669" t="s">
        <v>818</v>
      </c>
      <c r="B3669" t="s">
        <v>5531</v>
      </c>
      <c r="C3669" s="1">
        <v>45856</v>
      </c>
      <c r="D3669" s="9">
        <f t="shared" si="115"/>
        <v>3</v>
      </c>
      <c r="E3669">
        <v>30</v>
      </c>
      <c r="F3669" s="1">
        <f t="shared" si="116"/>
        <v>45823</v>
      </c>
      <c r="G3669" s="1">
        <f>IF(TableRefills3[[#This Row],[prev_refill_days]]="","",TableRefills3[[#This Row],[prev_refill_days]]+TableRefills3[[#This Row],[quantity_days]])</f>
        <v>45853</v>
      </c>
      <c r="H3669" s="9">
        <f>IF(TableRefills3[[#This Row],[prev_refill_end]]="","",TableRefills3[[#This Row],[refill_date]]-TableRefills3[[#This Row],[prev_refill_end]])</f>
        <v>3</v>
      </c>
      <c r="I3669">
        <f>IF(TableRefills3[[#This Row],[gap_days]]="",0,IF(TableRefills3[[#This Row],[gap_days]]&gt;30,1,0))</f>
        <v>0</v>
      </c>
      <c r="J3669" s="9">
        <f>_xlfn.MAXIFS(TableRefills3[discountinuation_flag], TableRefills3[patient_id], A3669)</f>
        <v>0</v>
      </c>
      <c r="K3669" s="1">
        <f>_xlfn.MINIFS(C:C,A:A,TableRefills3[[#This Row],[patient_id]])</f>
        <v>45792</v>
      </c>
      <c r="L3669" s="1">
        <f>TableRefills3[[#This Row],[refill_date]]+TableRefills3[[#This Row],[quantity_days]]</f>
        <v>45886</v>
      </c>
    </row>
    <row r="3670" spans="1:12" x14ac:dyDescent="0.25">
      <c r="A3670" t="s">
        <v>819</v>
      </c>
      <c r="B3670" t="s">
        <v>5535</v>
      </c>
      <c r="C3670" s="1">
        <v>45799</v>
      </c>
      <c r="D3670" s="9">
        <f t="shared" si="115"/>
        <v>1</v>
      </c>
      <c r="E3670">
        <v>30</v>
      </c>
      <c r="F3670" s="1" t="str">
        <f t="shared" si="116"/>
        <v/>
      </c>
      <c r="G3670" s="1" t="str">
        <f>IF(TableRefills3[[#This Row],[prev_refill_days]]="","",TableRefills3[[#This Row],[prev_refill_days]]+TableRefills3[[#This Row],[quantity_days]])</f>
        <v/>
      </c>
      <c r="H3670" s="9" t="str">
        <f>IF(TableRefills3[[#This Row],[prev_refill_end]]="","",TableRefills3[[#This Row],[refill_date]]-TableRefills3[[#This Row],[prev_refill_end]])</f>
        <v/>
      </c>
      <c r="I3670">
        <f>IF(TableRefills3[[#This Row],[gap_days]]="",0,IF(TableRefills3[[#This Row],[gap_days]]&gt;30,1,0))</f>
        <v>0</v>
      </c>
      <c r="J3670" s="9">
        <f>_xlfn.MAXIFS(TableRefills3[discountinuation_flag], TableRefills3[patient_id], A3670)</f>
        <v>0</v>
      </c>
      <c r="K3670" s="1">
        <f>_xlfn.MINIFS(C:C,A:A,TableRefills3[[#This Row],[patient_id]])</f>
        <v>45799</v>
      </c>
      <c r="L3670" s="1">
        <f>TableRefills3[[#This Row],[refill_date]]+TableRefills3[[#This Row],[quantity_days]]</f>
        <v>45829</v>
      </c>
    </row>
    <row r="3671" spans="1:12" x14ac:dyDescent="0.25">
      <c r="A3671" t="s">
        <v>819</v>
      </c>
      <c r="B3671" t="s">
        <v>5535</v>
      </c>
      <c r="C3671" s="1">
        <v>45829</v>
      </c>
      <c r="D3671" s="9">
        <f t="shared" si="115"/>
        <v>2</v>
      </c>
      <c r="E3671">
        <v>30</v>
      </c>
      <c r="F3671" s="1">
        <f t="shared" si="116"/>
        <v>45799</v>
      </c>
      <c r="G3671" s="1">
        <f>IF(TableRefills3[[#This Row],[prev_refill_days]]="","",TableRefills3[[#This Row],[prev_refill_days]]+TableRefills3[[#This Row],[quantity_days]])</f>
        <v>45829</v>
      </c>
      <c r="H3671" s="9">
        <f>IF(TableRefills3[[#This Row],[prev_refill_end]]="","",TableRefills3[[#This Row],[refill_date]]-TableRefills3[[#This Row],[prev_refill_end]])</f>
        <v>0</v>
      </c>
      <c r="I3671">
        <f>IF(TableRefills3[[#This Row],[gap_days]]="",0,IF(TableRefills3[[#This Row],[gap_days]]&gt;30,1,0))</f>
        <v>0</v>
      </c>
      <c r="J3671" s="9">
        <f>_xlfn.MAXIFS(TableRefills3[discountinuation_flag], TableRefills3[patient_id], A3671)</f>
        <v>0</v>
      </c>
      <c r="K3671" s="1">
        <f>_xlfn.MINIFS(C:C,A:A,TableRefills3[[#This Row],[patient_id]])</f>
        <v>45799</v>
      </c>
      <c r="L3671" s="1">
        <f>TableRefills3[[#This Row],[refill_date]]+TableRefills3[[#This Row],[quantity_days]]</f>
        <v>45859</v>
      </c>
    </row>
    <row r="3672" spans="1:12" x14ac:dyDescent="0.25">
      <c r="A3672" t="s">
        <v>819</v>
      </c>
      <c r="B3672" t="s">
        <v>5535</v>
      </c>
      <c r="C3672" s="1">
        <v>45861</v>
      </c>
      <c r="D3672" s="9">
        <f t="shared" si="115"/>
        <v>3</v>
      </c>
      <c r="E3672">
        <v>30</v>
      </c>
      <c r="F3672" s="1">
        <f t="shared" si="116"/>
        <v>45829</v>
      </c>
      <c r="G3672" s="1">
        <f>IF(TableRefills3[[#This Row],[prev_refill_days]]="","",TableRefills3[[#This Row],[prev_refill_days]]+TableRefills3[[#This Row],[quantity_days]])</f>
        <v>45859</v>
      </c>
      <c r="H3672" s="9">
        <f>IF(TableRefills3[[#This Row],[prev_refill_end]]="","",TableRefills3[[#This Row],[refill_date]]-TableRefills3[[#This Row],[prev_refill_end]])</f>
        <v>2</v>
      </c>
      <c r="I3672">
        <f>IF(TableRefills3[[#This Row],[gap_days]]="",0,IF(TableRefills3[[#This Row],[gap_days]]&gt;30,1,0))</f>
        <v>0</v>
      </c>
      <c r="J3672" s="9">
        <f>_xlfn.MAXIFS(TableRefills3[discountinuation_flag], TableRefills3[patient_id], A3672)</f>
        <v>0</v>
      </c>
      <c r="K3672" s="1">
        <f>_xlfn.MINIFS(C:C,A:A,TableRefills3[[#This Row],[patient_id]])</f>
        <v>45799</v>
      </c>
      <c r="L3672" s="1">
        <f>TableRefills3[[#This Row],[refill_date]]+TableRefills3[[#This Row],[quantity_days]]</f>
        <v>45891</v>
      </c>
    </row>
    <row r="3673" spans="1:12" x14ac:dyDescent="0.25">
      <c r="A3673" t="s">
        <v>819</v>
      </c>
      <c r="B3673" t="s">
        <v>5535</v>
      </c>
      <c r="C3673" s="1">
        <v>45893</v>
      </c>
      <c r="D3673" s="9">
        <f t="shared" si="115"/>
        <v>4</v>
      </c>
      <c r="E3673">
        <v>30</v>
      </c>
      <c r="F3673" s="1">
        <f t="shared" si="116"/>
        <v>45861</v>
      </c>
      <c r="G3673" s="1">
        <f>IF(TableRefills3[[#This Row],[prev_refill_days]]="","",TableRefills3[[#This Row],[prev_refill_days]]+TableRefills3[[#This Row],[quantity_days]])</f>
        <v>45891</v>
      </c>
      <c r="H3673" s="9">
        <f>IF(TableRefills3[[#This Row],[prev_refill_end]]="","",TableRefills3[[#This Row],[refill_date]]-TableRefills3[[#This Row],[prev_refill_end]])</f>
        <v>2</v>
      </c>
      <c r="I3673">
        <f>IF(TableRefills3[[#This Row],[gap_days]]="",0,IF(TableRefills3[[#This Row],[gap_days]]&gt;30,1,0))</f>
        <v>0</v>
      </c>
      <c r="J3673" s="9">
        <f>_xlfn.MAXIFS(TableRefills3[discountinuation_flag], TableRefills3[patient_id], A3673)</f>
        <v>0</v>
      </c>
      <c r="K3673" s="1">
        <f>_xlfn.MINIFS(C:C,A:A,TableRefills3[[#This Row],[patient_id]])</f>
        <v>45799</v>
      </c>
      <c r="L3673" s="1">
        <f>TableRefills3[[#This Row],[refill_date]]+TableRefills3[[#This Row],[quantity_days]]</f>
        <v>45923</v>
      </c>
    </row>
    <row r="3674" spans="1:12" x14ac:dyDescent="0.25">
      <c r="A3674" t="s">
        <v>819</v>
      </c>
      <c r="B3674" t="s">
        <v>5535</v>
      </c>
      <c r="C3674" s="1">
        <v>45920</v>
      </c>
      <c r="D3674" s="9">
        <f t="shared" si="115"/>
        <v>5</v>
      </c>
      <c r="E3674">
        <v>30</v>
      </c>
      <c r="F3674" s="1">
        <f t="shared" si="116"/>
        <v>45893</v>
      </c>
      <c r="G3674" s="1">
        <f>IF(TableRefills3[[#This Row],[prev_refill_days]]="","",TableRefills3[[#This Row],[prev_refill_days]]+TableRefills3[[#This Row],[quantity_days]])</f>
        <v>45923</v>
      </c>
      <c r="H3674" s="9">
        <f>IF(TableRefills3[[#This Row],[prev_refill_end]]="","",TableRefills3[[#This Row],[refill_date]]-TableRefills3[[#This Row],[prev_refill_end]])</f>
        <v>-3</v>
      </c>
      <c r="I3674">
        <f>IF(TableRefills3[[#This Row],[gap_days]]="",0,IF(TableRefills3[[#This Row],[gap_days]]&gt;30,1,0))</f>
        <v>0</v>
      </c>
      <c r="J3674" s="9">
        <f>_xlfn.MAXIFS(TableRefills3[discountinuation_flag], TableRefills3[patient_id], A3674)</f>
        <v>0</v>
      </c>
      <c r="K3674" s="1">
        <f>_xlfn.MINIFS(C:C,A:A,TableRefills3[[#This Row],[patient_id]])</f>
        <v>45799</v>
      </c>
      <c r="L3674" s="1">
        <f>TableRefills3[[#This Row],[refill_date]]+TableRefills3[[#This Row],[quantity_days]]</f>
        <v>45950</v>
      </c>
    </row>
    <row r="3675" spans="1:12" x14ac:dyDescent="0.25">
      <c r="A3675" t="s">
        <v>819</v>
      </c>
      <c r="B3675" t="s">
        <v>5535</v>
      </c>
      <c r="C3675" s="1">
        <v>45952</v>
      </c>
      <c r="D3675" s="9">
        <f t="shared" si="115"/>
        <v>6</v>
      </c>
      <c r="E3675">
        <v>30</v>
      </c>
      <c r="F3675" s="1">
        <f t="shared" si="116"/>
        <v>45920</v>
      </c>
      <c r="G3675" s="1">
        <f>IF(TableRefills3[[#This Row],[prev_refill_days]]="","",TableRefills3[[#This Row],[prev_refill_days]]+TableRefills3[[#This Row],[quantity_days]])</f>
        <v>45950</v>
      </c>
      <c r="H3675" s="9">
        <f>IF(TableRefills3[[#This Row],[prev_refill_end]]="","",TableRefills3[[#This Row],[refill_date]]-TableRefills3[[#This Row],[prev_refill_end]])</f>
        <v>2</v>
      </c>
      <c r="I3675">
        <f>IF(TableRefills3[[#This Row],[gap_days]]="",0,IF(TableRefills3[[#This Row],[gap_days]]&gt;30,1,0))</f>
        <v>0</v>
      </c>
      <c r="J3675" s="9">
        <f>_xlfn.MAXIFS(TableRefills3[discountinuation_flag], TableRefills3[patient_id], A3675)</f>
        <v>0</v>
      </c>
      <c r="K3675" s="1">
        <f>_xlfn.MINIFS(C:C,A:A,TableRefills3[[#This Row],[patient_id]])</f>
        <v>45799</v>
      </c>
      <c r="L3675" s="1">
        <f>TableRefills3[[#This Row],[refill_date]]+TableRefills3[[#This Row],[quantity_days]]</f>
        <v>45982</v>
      </c>
    </row>
    <row r="3676" spans="1:12" x14ac:dyDescent="0.25">
      <c r="A3676" t="s">
        <v>820</v>
      </c>
      <c r="B3676" t="s">
        <v>5542</v>
      </c>
      <c r="C3676" s="1">
        <v>45814</v>
      </c>
      <c r="D3676" s="9">
        <f t="shared" si="115"/>
        <v>1</v>
      </c>
      <c r="E3676">
        <v>30</v>
      </c>
      <c r="F3676" s="1" t="str">
        <f t="shared" si="116"/>
        <v/>
      </c>
      <c r="G3676" s="1" t="str">
        <f>IF(TableRefills3[[#This Row],[prev_refill_days]]="","",TableRefills3[[#This Row],[prev_refill_days]]+TableRefills3[[#This Row],[quantity_days]])</f>
        <v/>
      </c>
      <c r="H3676" s="9" t="str">
        <f>IF(TableRefills3[[#This Row],[prev_refill_end]]="","",TableRefills3[[#This Row],[refill_date]]-TableRefills3[[#This Row],[prev_refill_end]])</f>
        <v/>
      </c>
      <c r="I3676">
        <f>IF(TableRefills3[[#This Row],[gap_days]]="",0,IF(TableRefills3[[#This Row],[gap_days]]&gt;30,1,0))</f>
        <v>0</v>
      </c>
      <c r="J3676" s="9">
        <f>_xlfn.MAXIFS(TableRefills3[discountinuation_flag], TableRefills3[patient_id], A3676)</f>
        <v>0</v>
      </c>
      <c r="K3676" s="1">
        <f>_xlfn.MINIFS(C:C,A:A,TableRefills3[[#This Row],[patient_id]])</f>
        <v>45814</v>
      </c>
      <c r="L3676" s="1">
        <f>TableRefills3[[#This Row],[refill_date]]+TableRefills3[[#This Row],[quantity_days]]</f>
        <v>45844</v>
      </c>
    </row>
    <row r="3677" spans="1:12" x14ac:dyDescent="0.25">
      <c r="A3677" t="s">
        <v>820</v>
      </c>
      <c r="B3677" t="s">
        <v>5542</v>
      </c>
      <c r="C3677" s="1">
        <v>45844</v>
      </c>
      <c r="D3677" s="9">
        <f t="shared" si="115"/>
        <v>2</v>
      </c>
      <c r="E3677">
        <v>30</v>
      </c>
      <c r="F3677" s="1">
        <f t="shared" si="116"/>
        <v>45814</v>
      </c>
      <c r="G3677" s="1">
        <f>IF(TableRefills3[[#This Row],[prev_refill_days]]="","",TableRefills3[[#This Row],[prev_refill_days]]+TableRefills3[[#This Row],[quantity_days]])</f>
        <v>45844</v>
      </c>
      <c r="H3677" s="9">
        <f>IF(TableRefills3[[#This Row],[prev_refill_end]]="","",TableRefills3[[#This Row],[refill_date]]-TableRefills3[[#This Row],[prev_refill_end]])</f>
        <v>0</v>
      </c>
      <c r="I3677">
        <f>IF(TableRefills3[[#This Row],[gap_days]]="",0,IF(TableRefills3[[#This Row],[gap_days]]&gt;30,1,0))</f>
        <v>0</v>
      </c>
      <c r="J3677" s="9">
        <f>_xlfn.MAXIFS(TableRefills3[discountinuation_flag], TableRefills3[patient_id], A3677)</f>
        <v>0</v>
      </c>
      <c r="K3677" s="1">
        <f>_xlfn.MINIFS(C:C,A:A,TableRefills3[[#This Row],[patient_id]])</f>
        <v>45814</v>
      </c>
      <c r="L3677" s="1">
        <f>TableRefills3[[#This Row],[refill_date]]+TableRefills3[[#This Row],[quantity_days]]</f>
        <v>45874</v>
      </c>
    </row>
    <row r="3678" spans="1:12" x14ac:dyDescent="0.25">
      <c r="A3678" t="s">
        <v>820</v>
      </c>
      <c r="B3678" t="s">
        <v>5542</v>
      </c>
      <c r="C3678" s="1">
        <v>45871</v>
      </c>
      <c r="D3678" s="9">
        <f t="shared" si="115"/>
        <v>3</v>
      </c>
      <c r="E3678">
        <v>30</v>
      </c>
      <c r="F3678" s="1">
        <f t="shared" si="116"/>
        <v>45844</v>
      </c>
      <c r="G3678" s="1">
        <f>IF(TableRefills3[[#This Row],[prev_refill_days]]="","",TableRefills3[[#This Row],[prev_refill_days]]+TableRefills3[[#This Row],[quantity_days]])</f>
        <v>45874</v>
      </c>
      <c r="H3678" s="9">
        <f>IF(TableRefills3[[#This Row],[prev_refill_end]]="","",TableRefills3[[#This Row],[refill_date]]-TableRefills3[[#This Row],[prev_refill_end]])</f>
        <v>-3</v>
      </c>
      <c r="I3678">
        <f>IF(TableRefills3[[#This Row],[gap_days]]="",0,IF(TableRefills3[[#This Row],[gap_days]]&gt;30,1,0))</f>
        <v>0</v>
      </c>
      <c r="J3678" s="9">
        <f>_xlfn.MAXIFS(TableRefills3[discountinuation_flag], TableRefills3[patient_id], A3678)</f>
        <v>0</v>
      </c>
      <c r="K3678" s="1">
        <f>_xlfn.MINIFS(C:C,A:A,TableRefills3[[#This Row],[patient_id]])</f>
        <v>45814</v>
      </c>
      <c r="L3678" s="1">
        <f>TableRefills3[[#This Row],[refill_date]]+TableRefills3[[#This Row],[quantity_days]]</f>
        <v>45901</v>
      </c>
    </row>
    <row r="3679" spans="1:12" x14ac:dyDescent="0.25">
      <c r="A3679" t="s">
        <v>820</v>
      </c>
      <c r="B3679" t="s">
        <v>5542</v>
      </c>
      <c r="C3679" s="1">
        <v>45898</v>
      </c>
      <c r="D3679" s="9">
        <f t="shared" si="115"/>
        <v>4</v>
      </c>
      <c r="E3679">
        <v>30</v>
      </c>
      <c r="F3679" s="1">
        <f t="shared" si="116"/>
        <v>45871</v>
      </c>
      <c r="G3679" s="1">
        <f>IF(TableRefills3[[#This Row],[prev_refill_days]]="","",TableRefills3[[#This Row],[prev_refill_days]]+TableRefills3[[#This Row],[quantity_days]])</f>
        <v>45901</v>
      </c>
      <c r="H3679" s="9">
        <f>IF(TableRefills3[[#This Row],[prev_refill_end]]="","",TableRefills3[[#This Row],[refill_date]]-TableRefills3[[#This Row],[prev_refill_end]])</f>
        <v>-3</v>
      </c>
      <c r="I3679">
        <f>IF(TableRefills3[[#This Row],[gap_days]]="",0,IF(TableRefills3[[#This Row],[gap_days]]&gt;30,1,0))</f>
        <v>0</v>
      </c>
      <c r="J3679" s="9">
        <f>_xlfn.MAXIFS(TableRefills3[discountinuation_flag], TableRefills3[patient_id], A3679)</f>
        <v>0</v>
      </c>
      <c r="K3679" s="1">
        <f>_xlfn.MINIFS(C:C,A:A,TableRefills3[[#This Row],[patient_id]])</f>
        <v>45814</v>
      </c>
      <c r="L3679" s="1">
        <f>TableRefills3[[#This Row],[refill_date]]+TableRefills3[[#This Row],[quantity_days]]</f>
        <v>45928</v>
      </c>
    </row>
    <row r="3680" spans="1:12" x14ac:dyDescent="0.25">
      <c r="A3680" t="s">
        <v>820</v>
      </c>
      <c r="B3680" t="s">
        <v>5542</v>
      </c>
      <c r="C3680" s="1">
        <v>45926</v>
      </c>
      <c r="D3680" s="9">
        <f t="shared" si="115"/>
        <v>5</v>
      </c>
      <c r="E3680">
        <v>30</v>
      </c>
      <c r="F3680" s="1">
        <f t="shared" si="116"/>
        <v>45898</v>
      </c>
      <c r="G3680" s="1">
        <f>IF(TableRefills3[[#This Row],[prev_refill_days]]="","",TableRefills3[[#This Row],[prev_refill_days]]+TableRefills3[[#This Row],[quantity_days]])</f>
        <v>45928</v>
      </c>
      <c r="H3680" s="9">
        <f>IF(TableRefills3[[#This Row],[prev_refill_end]]="","",TableRefills3[[#This Row],[refill_date]]-TableRefills3[[#This Row],[prev_refill_end]])</f>
        <v>-2</v>
      </c>
      <c r="I3680">
        <f>IF(TableRefills3[[#This Row],[gap_days]]="",0,IF(TableRefills3[[#This Row],[gap_days]]&gt;30,1,0))</f>
        <v>0</v>
      </c>
      <c r="J3680" s="9">
        <f>_xlfn.MAXIFS(TableRefills3[discountinuation_flag], TableRefills3[patient_id], A3680)</f>
        <v>0</v>
      </c>
      <c r="K3680" s="1">
        <f>_xlfn.MINIFS(C:C,A:A,TableRefills3[[#This Row],[patient_id]])</f>
        <v>45814</v>
      </c>
      <c r="L3680" s="1">
        <f>TableRefills3[[#This Row],[refill_date]]+TableRefills3[[#This Row],[quantity_days]]</f>
        <v>45956</v>
      </c>
    </row>
    <row r="3681" spans="1:12" x14ac:dyDescent="0.25">
      <c r="A3681" t="s">
        <v>820</v>
      </c>
      <c r="B3681" t="s">
        <v>5542</v>
      </c>
      <c r="C3681" s="1">
        <v>45956</v>
      </c>
      <c r="D3681" s="9">
        <f t="shared" si="115"/>
        <v>6</v>
      </c>
      <c r="E3681">
        <v>30</v>
      </c>
      <c r="F3681" s="1">
        <f t="shared" si="116"/>
        <v>45926</v>
      </c>
      <c r="G3681" s="1">
        <f>IF(TableRefills3[[#This Row],[prev_refill_days]]="","",TableRefills3[[#This Row],[prev_refill_days]]+TableRefills3[[#This Row],[quantity_days]])</f>
        <v>45956</v>
      </c>
      <c r="H3681" s="9">
        <f>IF(TableRefills3[[#This Row],[prev_refill_end]]="","",TableRefills3[[#This Row],[refill_date]]-TableRefills3[[#This Row],[prev_refill_end]])</f>
        <v>0</v>
      </c>
      <c r="I3681">
        <f>IF(TableRefills3[[#This Row],[gap_days]]="",0,IF(TableRefills3[[#This Row],[gap_days]]&gt;30,1,0))</f>
        <v>0</v>
      </c>
      <c r="J3681" s="9">
        <f>_xlfn.MAXIFS(TableRefills3[discountinuation_flag], TableRefills3[patient_id], A3681)</f>
        <v>0</v>
      </c>
      <c r="K3681" s="1">
        <f>_xlfn.MINIFS(C:C,A:A,TableRefills3[[#This Row],[patient_id]])</f>
        <v>45814</v>
      </c>
      <c r="L3681" s="1">
        <f>TableRefills3[[#This Row],[refill_date]]+TableRefills3[[#This Row],[quantity_days]]</f>
        <v>45986</v>
      </c>
    </row>
    <row r="3682" spans="1:12" x14ac:dyDescent="0.25">
      <c r="A3682" t="s">
        <v>821</v>
      </c>
      <c r="B3682" t="s">
        <v>5549</v>
      </c>
      <c r="C3682" s="1">
        <v>45740</v>
      </c>
      <c r="D3682" s="9">
        <f t="shared" si="115"/>
        <v>1</v>
      </c>
      <c r="E3682">
        <v>21</v>
      </c>
      <c r="F3682" s="1" t="str">
        <f t="shared" si="116"/>
        <v/>
      </c>
      <c r="G3682" s="1" t="str">
        <f>IF(TableRefills3[[#This Row],[prev_refill_days]]="","",TableRefills3[[#This Row],[prev_refill_days]]+TableRefills3[[#This Row],[quantity_days]])</f>
        <v/>
      </c>
      <c r="H3682" s="9" t="str">
        <f>IF(TableRefills3[[#This Row],[prev_refill_end]]="","",TableRefills3[[#This Row],[refill_date]]-TableRefills3[[#This Row],[prev_refill_end]])</f>
        <v/>
      </c>
      <c r="I3682">
        <f>IF(TableRefills3[[#This Row],[gap_days]]="",0,IF(TableRefills3[[#This Row],[gap_days]]&gt;30,1,0))</f>
        <v>0</v>
      </c>
      <c r="J3682" s="9">
        <f>_xlfn.MAXIFS(TableRefills3[discountinuation_flag], TableRefills3[patient_id], A3682)</f>
        <v>0</v>
      </c>
      <c r="K3682" s="1">
        <f>_xlfn.MINIFS(C:C,A:A,TableRefills3[[#This Row],[patient_id]])</f>
        <v>45740</v>
      </c>
      <c r="L3682" s="1">
        <f>TableRefills3[[#This Row],[refill_date]]+TableRefills3[[#This Row],[quantity_days]]</f>
        <v>45761</v>
      </c>
    </row>
    <row r="3683" spans="1:12" x14ac:dyDescent="0.25">
      <c r="A3683" t="s">
        <v>821</v>
      </c>
      <c r="B3683" t="s">
        <v>5549</v>
      </c>
      <c r="C3683" s="1">
        <v>45761</v>
      </c>
      <c r="D3683" s="9">
        <f t="shared" si="115"/>
        <v>2</v>
      </c>
      <c r="E3683">
        <v>21</v>
      </c>
      <c r="F3683" s="1">
        <f t="shared" si="116"/>
        <v>45740</v>
      </c>
      <c r="G3683" s="1">
        <f>IF(TableRefills3[[#This Row],[prev_refill_days]]="","",TableRefills3[[#This Row],[prev_refill_days]]+TableRefills3[[#This Row],[quantity_days]])</f>
        <v>45761</v>
      </c>
      <c r="H3683" s="9">
        <f>IF(TableRefills3[[#This Row],[prev_refill_end]]="","",TableRefills3[[#This Row],[refill_date]]-TableRefills3[[#This Row],[prev_refill_end]])</f>
        <v>0</v>
      </c>
      <c r="I3683">
        <f>IF(TableRefills3[[#This Row],[gap_days]]="",0,IF(TableRefills3[[#This Row],[gap_days]]&gt;30,1,0))</f>
        <v>0</v>
      </c>
      <c r="J3683" s="9">
        <f>_xlfn.MAXIFS(TableRefills3[discountinuation_flag], TableRefills3[patient_id], A3683)</f>
        <v>0</v>
      </c>
      <c r="K3683" s="1">
        <f>_xlfn.MINIFS(C:C,A:A,TableRefills3[[#This Row],[patient_id]])</f>
        <v>45740</v>
      </c>
      <c r="L3683" s="1">
        <f>TableRefills3[[#This Row],[refill_date]]+TableRefills3[[#This Row],[quantity_days]]</f>
        <v>45782</v>
      </c>
    </row>
    <row r="3684" spans="1:12" x14ac:dyDescent="0.25">
      <c r="A3684" t="s">
        <v>821</v>
      </c>
      <c r="B3684" t="s">
        <v>5549</v>
      </c>
      <c r="C3684" s="1">
        <v>45785</v>
      </c>
      <c r="D3684" s="9">
        <f t="shared" si="115"/>
        <v>3</v>
      </c>
      <c r="E3684">
        <v>21</v>
      </c>
      <c r="F3684" s="1">
        <f t="shared" si="116"/>
        <v>45761</v>
      </c>
      <c r="G3684" s="1">
        <f>IF(TableRefills3[[#This Row],[prev_refill_days]]="","",TableRefills3[[#This Row],[prev_refill_days]]+TableRefills3[[#This Row],[quantity_days]])</f>
        <v>45782</v>
      </c>
      <c r="H3684" s="9">
        <f>IF(TableRefills3[[#This Row],[prev_refill_end]]="","",TableRefills3[[#This Row],[refill_date]]-TableRefills3[[#This Row],[prev_refill_end]])</f>
        <v>3</v>
      </c>
      <c r="I3684">
        <f>IF(TableRefills3[[#This Row],[gap_days]]="",0,IF(TableRefills3[[#This Row],[gap_days]]&gt;30,1,0))</f>
        <v>0</v>
      </c>
      <c r="J3684" s="9">
        <f>_xlfn.MAXIFS(TableRefills3[discountinuation_flag], TableRefills3[patient_id], A3684)</f>
        <v>0</v>
      </c>
      <c r="K3684" s="1">
        <f>_xlfn.MINIFS(C:C,A:A,TableRefills3[[#This Row],[patient_id]])</f>
        <v>45740</v>
      </c>
      <c r="L3684" s="1">
        <f>TableRefills3[[#This Row],[refill_date]]+TableRefills3[[#This Row],[quantity_days]]</f>
        <v>45806</v>
      </c>
    </row>
    <row r="3685" spans="1:12" x14ac:dyDescent="0.25">
      <c r="A3685" t="s">
        <v>821</v>
      </c>
      <c r="B3685" t="s">
        <v>5549</v>
      </c>
      <c r="C3685" s="1">
        <v>45808</v>
      </c>
      <c r="D3685" s="9">
        <f t="shared" si="115"/>
        <v>4</v>
      </c>
      <c r="E3685">
        <v>21</v>
      </c>
      <c r="F3685" s="1">
        <f t="shared" si="116"/>
        <v>45785</v>
      </c>
      <c r="G3685" s="1">
        <f>IF(TableRefills3[[#This Row],[prev_refill_days]]="","",TableRefills3[[#This Row],[prev_refill_days]]+TableRefills3[[#This Row],[quantity_days]])</f>
        <v>45806</v>
      </c>
      <c r="H3685" s="9">
        <f>IF(TableRefills3[[#This Row],[prev_refill_end]]="","",TableRefills3[[#This Row],[refill_date]]-TableRefills3[[#This Row],[prev_refill_end]])</f>
        <v>2</v>
      </c>
      <c r="I3685">
        <f>IF(TableRefills3[[#This Row],[gap_days]]="",0,IF(TableRefills3[[#This Row],[gap_days]]&gt;30,1,0))</f>
        <v>0</v>
      </c>
      <c r="J3685" s="9">
        <f>_xlfn.MAXIFS(TableRefills3[discountinuation_flag], TableRefills3[patient_id], A3685)</f>
        <v>0</v>
      </c>
      <c r="K3685" s="1">
        <f>_xlfn.MINIFS(C:C,A:A,TableRefills3[[#This Row],[patient_id]])</f>
        <v>45740</v>
      </c>
      <c r="L3685" s="1">
        <f>TableRefills3[[#This Row],[refill_date]]+TableRefills3[[#This Row],[quantity_days]]</f>
        <v>45829</v>
      </c>
    </row>
    <row r="3686" spans="1:12" x14ac:dyDescent="0.25">
      <c r="A3686" t="s">
        <v>821</v>
      </c>
      <c r="B3686" t="s">
        <v>5549</v>
      </c>
      <c r="C3686" s="1">
        <v>45827</v>
      </c>
      <c r="D3686" s="9">
        <f t="shared" si="115"/>
        <v>5</v>
      </c>
      <c r="E3686">
        <v>21</v>
      </c>
      <c r="F3686" s="1">
        <f t="shared" si="116"/>
        <v>45808</v>
      </c>
      <c r="G3686" s="1">
        <f>IF(TableRefills3[[#This Row],[prev_refill_days]]="","",TableRefills3[[#This Row],[prev_refill_days]]+TableRefills3[[#This Row],[quantity_days]])</f>
        <v>45829</v>
      </c>
      <c r="H3686" s="9">
        <f>IF(TableRefills3[[#This Row],[prev_refill_end]]="","",TableRefills3[[#This Row],[refill_date]]-TableRefills3[[#This Row],[prev_refill_end]])</f>
        <v>-2</v>
      </c>
      <c r="I3686">
        <f>IF(TableRefills3[[#This Row],[gap_days]]="",0,IF(TableRefills3[[#This Row],[gap_days]]&gt;30,1,0))</f>
        <v>0</v>
      </c>
      <c r="J3686" s="9">
        <f>_xlfn.MAXIFS(TableRefills3[discountinuation_flag], TableRefills3[patient_id], A3686)</f>
        <v>0</v>
      </c>
      <c r="K3686" s="1">
        <f>_xlfn.MINIFS(C:C,A:A,TableRefills3[[#This Row],[patient_id]])</f>
        <v>45740</v>
      </c>
      <c r="L3686" s="1">
        <f>TableRefills3[[#This Row],[refill_date]]+TableRefills3[[#This Row],[quantity_days]]</f>
        <v>45848</v>
      </c>
    </row>
    <row r="3687" spans="1:12" x14ac:dyDescent="0.25">
      <c r="A3687" t="s">
        <v>822</v>
      </c>
      <c r="B3687" t="s">
        <v>5555</v>
      </c>
      <c r="C3687" s="1">
        <v>45822</v>
      </c>
      <c r="D3687" s="9">
        <f t="shared" si="115"/>
        <v>1</v>
      </c>
      <c r="E3687">
        <v>28</v>
      </c>
      <c r="F3687" s="1" t="str">
        <f t="shared" si="116"/>
        <v/>
      </c>
      <c r="G3687" s="1" t="str">
        <f>IF(TableRefills3[[#This Row],[prev_refill_days]]="","",TableRefills3[[#This Row],[prev_refill_days]]+TableRefills3[[#This Row],[quantity_days]])</f>
        <v/>
      </c>
      <c r="H3687" s="9" t="str">
        <f>IF(TableRefills3[[#This Row],[prev_refill_end]]="","",TableRefills3[[#This Row],[refill_date]]-TableRefills3[[#This Row],[prev_refill_end]])</f>
        <v/>
      </c>
      <c r="I3687">
        <f>IF(TableRefills3[[#This Row],[gap_days]]="",0,IF(TableRefills3[[#This Row],[gap_days]]&gt;30,1,0))</f>
        <v>0</v>
      </c>
      <c r="J3687" s="9">
        <f>_xlfn.MAXIFS(TableRefills3[discountinuation_flag], TableRefills3[patient_id], A3687)</f>
        <v>0</v>
      </c>
      <c r="K3687" s="1">
        <f>_xlfn.MINIFS(C:C,A:A,TableRefills3[[#This Row],[patient_id]])</f>
        <v>45822</v>
      </c>
      <c r="L3687" s="1">
        <f>TableRefills3[[#This Row],[refill_date]]+TableRefills3[[#This Row],[quantity_days]]</f>
        <v>45850</v>
      </c>
    </row>
    <row r="3688" spans="1:12" x14ac:dyDescent="0.25">
      <c r="A3688" t="s">
        <v>822</v>
      </c>
      <c r="B3688" t="s">
        <v>5555</v>
      </c>
      <c r="C3688" s="1">
        <v>45847</v>
      </c>
      <c r="D3688" s="9">
        <f t="shared" si="115"/>
        <v>2</v>
      </c>
      <c r="E3688">
        <v>28</v>
      </c>
      <c r="F3688" s="1">
        <f t="shared" si="116"/>
        <v>45822</v>
      </c>
      <c r="G3688" s="1">
        <f>IF(TableRefills3[[#This Row],[prev_refill_days]]="","",TableRefills3[[#This Row],[prev_refill_days]]+TableRefills3[[#This Row],[quantity_days]])</f>
        <v>45850</v>
      </c>
      <c r="H3688" s="9">
        <f>IF(TableRefills3[[#This Row],[prev_refill_end]]="","",TableRefills3[[#This Row],[refill_date]]-TableRefills3[[#This Row],[prev_refill_end]])</f>
        <v>-3</v>
      </c>
      <c r="I3688">
        <f>IF(TableRefills3[[#This Row],[gap_days]]="",0,IF(TableRefills3[[#This Row],[gap_days]]&gt;30,1,0))</f>
        <v>0</v>
      </c>
      <c r="J3688" s="9">
        <f>_xlfn.MAXIFS(TableRefills3[discountinuation_flag], TableRefills3[patient_id], A3688)</f>
        <v>0</v>
      </c>
      <c r="K3688" s="1">
        <f>_xlfn.MINIFS(C:C,A:A,TableRefills3[[#This Row],[patient_id]])</f>
        <v>45822</v>
      </c>
      <c r="L3688" s="1">
        <f>TableRefills3[[#This Row],[refill_date]]+TableRefills3[[#This Row],[quantity_days]]</f>
        <v>45875</v>
      </c>
    </row>
    <row r="3689" spans="1:12" x14ac:dyDescent="0.25">
      <c r="A3689" t="s">
        <v>822</v>
      </c>
      <c r="B3689" t="s">
        <v>5555</v>
      </c>
      <c r="C3689" s="1">
        <v>45876</v>
      </c>
      <c r="D3689" s="9">
        <f t="shared" si="115"/>
        <v>3</v>
      </c>
      <c r="E3689">
        <v>28</v>
      </c>
      <c r="F3689" s="1">
        <f t="shared" si="116"/>
        <v>45847</v>
      </c>
      <c r="G3689" s="1">
        <f>IF(TableRefills3[[#This Row],[prev_refill_days]]="","",TableRefills3[[#This Row],[prev_refill_days]]+TableRefills3[[#This Row],[quantity_days]])</f>
        <v>45875</v>
      </c>
      <c r="H3689" s="9">
        <f>IF(TableRefills3[[#This Row],[prev_refill_end]]="","",TableRefills3[[#This Row],[refill_date]]-TableRefills3[[#This Row],[prev_refill_end]])</f>
        <v>1</v>
      </c>
      <c r="I3689">
        <f>IF(TableRefills3[[#This Row],[gap_days]]="",0,IF(TableRefills3[[#This Row],[gap_days]]&gt;30,1,0))</f>
        <v>0</v>
      </c>
      <c r="J3689" s="9">
        <f>_xlfn.MAXIFS(TableRefills3[discountinuation_flag], TableRefills3[patient_id], A3689)</f>
        <v>0</v>
      </c>
      <c r="K3689" s="1">
        <f>_xlfn.MINIFS(C:C,A:A,TableRefills3[[#This Row],[patient_id]])</f>
        <v>45822</v>
      </c>
      <c r="L3689" s="1">
        <f>TableRefills3[[#This Row],[refill_date]]+TableRefills3[[#This Row],[quantity_days]]</f>
        <v>45904</v>
      </c>
    </row>
    <row r="3690" spans="1:12" x14ac:dyDescent="0.25">
      <c r="A3690" t="s">
        <v>822</v>
      </c>
      <c r="B3690" t="s">
        <v>5555</v>
      </c>
      <c r="C3690" s="1">
        <v>45907</v>
      </c>
      <c r="D3690" s="9">
        <f t="shared" si="115"/>
        <v>4</v>
      </c>
      <c r="E3690">
        <v>28</v>
      </c>
      <c r="F3690" s="1">
        <f t="shared" si="116"/>
        <v>45876</v>
      </c>
      <c r="G3690" s="1">
        <f>IF(TableRefills3[[#This Row],[prev_refill_days]]="","",TableRefills3[[#This Row],[prev_refill_days]]+TableRefills3[[#This Row],[quantity_days]])</f>
        <v>45904</v>
      </c>
      <c r="H3690" s="9">
        <f>IF(TableRefills3[[#This Row],[prev_refill_end]]="","",TableRefills3[[#This Row],[refill_date]]-TableRefills3[[#This Row],[prev_refill_end]])</f>
        <v>3</v>
      </c>
      <c r="I3690">
        <f>IF(TableRefills3[[#This Row],[gap_days]]="",0,IF(TableRefills3[[#This Row],[gap_days]]&gt;30,1,0))</f>
        <v>0</v>
      </c>
      <c r="J3690" s="9">
        <f>_xlfn.MAXIFS(TableRefills3[discountinuation_flag], TableRefills3[patient_id], A3690)</f>
        <v>0</v>
      </c>
      <c r="K3690" s="1">
        <f>_xlfn.MINIFS(C:C,A:A,TableRefills3[[#This Row],[patient_id]])</f>
        <v>45822</v>
      </c>
      <c r="L3690" s="1">
        <f>TableRefills3[[#This Row],[refill_date]]+TableRefills3[[#This Row],[quantity_days]]</f>
        <v>45935</v>
      </c>
    </row>
    <row r="3691" spans="1:12" x14ac:dyDescent="0.25">
      <c r="A3691" t="s">
        <v>823</v>
      </c>
      <c r="B3691" t="s">
        <v>5560</v>
      </c>
      <c r="C3691" s="1">
        <v>45686</v>
      </c>
      <c r="D3691" s="9">
        <f t="shared" si="115"/>
        <v>1</v>
      </c>
      <c r="E3691">
        <v>28</v>
      </c>
      <c r="F3691" s="1" t="str">
        <f t="shared" si="116"/>
        <v/>
      </c>
      <c r="G3691" s="1" t="str">
        <f>IF(TableRefills3[[#This Row],[prev_refill_days]]="","",TableRefills3[[#This Row],[prev_refill_days]]+TableRefills3[[#This Row],[quantity_days]])</f>
        <v/>
      </c>
      <c r="H3691" s="9" t="str">
        <f>IF(TableRefills3[[#This Row],[prev_refill_end]]="","",TableRefills3[[#This Row],[refill_date]]-TableRefills3[[#This Row],[prev_refill_end]])</f>
        <v/>
      </c>
      <c r="I3691">
        <f>IF(TableRefills3[[#This Row],[gap_days]]="",0,IF(TableRefills3[[#This Row],[gap_days]]&gt;30,1,0))</f>
        <v>0</v>
      </c>
      <c r="J3691" s="9">
        <f>_xlfn.MAXIFS(TableRefills3[discountinuation_flag], TableRefills3[patient_id], A3691)</f>
        <v>0</v>
      </c>
      <c r="K3691" s="1">
        <f>_xlfn.MINIFS(C:C,A:A,TableRefills3[[#This Row],[patient_id]])</f>
        <v>45686</v>
      </c>
      <c r="L3691" s="1">
        <f>TableRefills3[[#This Row],[refill_date]]+TableRefills3[[#This Row],[quantity_days]]</f>
        <v>45714</v>
      </c>
    </row>
    <row r="3692" spans="1:12" x14ac:dyDescent="0.25">
      <c r="A3692" t="s">
        <v>823</v>
      </c>
      <c r="B3692" t="s">
        <v>5560</v>
      </c>
      <c r="C3692" s="1">
        <v>45717</v>
      </c>
      <c r="D3692" s="9">
        <f t="shared" si="115"/>
        <v>2</v>
      </c>
      <c r="E3692">
        <v>28</v>
      </c>
      <c r="F3692" s="1">
        <f t="shared" si="116"/>
        <v>45686</v>
      </c>
      <c r="G3692" s="1">
        <f>IF(TableRefills3[[#This Row],[prev_refill_days]]="","",TableRefills3[[#This Row],[prev_refill_days]]+TableRefills3[[#This Row],[quantity_days]])</f>
        <v>45714</v>
      </c>
      <c r="H3692" s="9">
        <f>IF(TableRefills3[[#This Row],[prev_refill_end]]="","",TableRefills3[[#This Row],[refill_date]]-TableRefills3[[#This Row],[prev_refill_end]])</f>
        <v>3</v>
      </c>
      <c r="I3692">
        <f>IF(TableRefills3[[#This Row],[gap_days]]="",0,IF(TableRefills3[[#This Row],[gap_days]]&gt;30,1,0))</f>
        <v>0</v>
      </c>
      <c r="J3692" s="9">
        <f>_xlfn.MAXIFS(TableRefills3[discountinuation_flag], TableRefills3[patient_id], A3692)</f>
        <v>0</v>
      </c>
      <c r="K3692" s="1">
        <f>_xlfn.MINIFS(C:C,A:A,TableRefills3[[#This Row],[patient_id]])</f>
        <v>45686</v>
      </c>
      <c r="L3692" s="1">
        <f>TableRefills3[[#This Row],[refill_date]]+TableRefills3[[#This Row],[quantity_days]]</f>
        <v>45745</v>
      </c>
    </row>
    <row r="3693" spans="1:12" x14ac:dyDescent="0.25">
      <c r="A3693" t="s">
        <v>823</v>
      </c>
      <c r="B3693" t="s">
        <v>5560</v>
      </c>
      <c r="C3693" s="1">
        <v>45743</v>
      </c>
      <c r="D3693" s="9">
        <f t="shared" si="115"/>
        <v>3</v>
      </c>
      <c r="E3693">
        <v>28</v>
      </c>
      <c r="F3693" s="1">
        <f t="shared" si="116"/>
        <v>45717</v>
      </c>
      <c r="G3693" s="1">
        <f>IF(TableRefills3[[#This Row],[prev_refill_days]]="","",TableRefills3[[#This Row],[prev_refill_days]]+TableRefills3[[#This Row],[quantity_days]])</f>
        <v>45745</v>
      </c>
      <c r="H3693" s="9">
        <f>IF(TableRefills3[[#This Row],[prev_refill_end]]="","",TableRefills3[[#This Row],[refill_date]]-TableRefills3[[#This Row],[prev_refill_end]])</f>
        <v>-2</v>
      </c>
      <c r="I3693">
        <f>IF(TableRefills3[[#This Row],[gap_days]]="",0,IF(TableRefills3[[#This Row],[gap_days]]&gt;30,1,0))</f>
        <v>0</v>
      </c>
      <c r="J3693" s="9">
        <f>_xlfn.MAXIFS(TableRefills3[discountinuation_flag], TableRefills3[patient_id], A3693)</f>
        <v>0</v>
      </c>
      <c r="K3693" s="1">
        <f>_xlfn.MINIFS(C:C,A:A,TableRefills3[[#This Row],[patient_id]])</f>
        <v>45686</v>
      </c>
      <c r="L3693" s="1">
        <f>TableRefills3[[#This Row],[refill_date]]+TableRefills3[[#This Row],[quantity_days]]</f>
        <v>45771</v>
      </c>
    </row>
    <row r="3694" spans="1:12" x14ac:dyDescent="0.25">
      <c r="A3694" t="s">
        <v>824</v>
      </c>
      <c r="B3694" t="s">
        <v>5564</v>
      </c>
      <c r="C3694" s="1">
        <v>45791</v>
      </c>
      <c r="D3694" s="9">
        <f t="shared" si="115"/>
        <v>1</v>
      </c>
      <c r="E3694">
        <v>28</v>
      </c>
      <c r="F3694" s="1" t="str">
        <f t="shared" si="116"/>
        <v/>
      </c>
      <c r="G3694" s="1" t="str">
        <f>IF(TableRefills3[[#This Row],[prev_refill_days]]="","",TableRefills3[[#This Row],[prev_refill_days]]+TableRefills3[[#This Row],[quantity_days]])</f>
        <v/>
      </c>
      <c r="H3694" s="9" t="str">
        <f>IF(TableRefills3[[#This Row],[prev_refill_end]]="","",TableRefills3[[#This Row],[refill_date]]-TableRefills3[[#This Row],[prev_refill_end]])</f>
        <v/>
      </c>
      <c r="I3694">
        <f>IF(TableRefills3[[#This Row],[gap_days]]="",0,IF(TableRefills3[[#This Row],[gap_days]]&gt;30,1,0))</f>
        <v>0</v>
      </c>
      <c r="J3694" s="9">
        <f>_xlfn.MAXIFS(TableRefills3[discountinuation_flag], TableRefills3[patient_id], A3694)</f>
        <v>0</v>
      </c>
      <c r="K3694" s="1">
        <f>_xlfn.MINIFS(C:C,A:A,TableRefills3[[#This Row],[patient_id]])</f>
        <v>45791</v>
      </c>
      <c r="L3694" s="1">
        <f>TableRefills3[[#This Row],[refill_date]]+TableRefills3[[#This Row],[quantity_days]]</f>
        <v>45819</v>
      </c>
    </row>
    <row r="3695" spans="1:12" x14ac:dyDescent="0.25">
      <c r="A3695" t="s">
        <v>824</v>
      </c>
      <c r="B3695" t="s">
        <v>5564</v>
      </c>
      <c r="C3695" s="1">
        <v>45818</v>
      </c>
      <c r="D3695" s="9">
        <f t="shared" si="115"/>
        <v>2</v>
      </c>
      <c r="E3695">
        <v>28</v>
      </c>
      <c r="F3695" s="1">
        <f t="shared" si="116"/>
        <v>45791</v>
      </c>
      <c r="G3695" s="1">
        <f>IF(TableRefills3[[#This Row],[prev_refill_days]]="","",TableRefills3[[#This Row],[prev_refill_days]]+TableRefills3[[#This Row],[quantity_days]])</f>
        <v>45819</v>
      </c>
      <c r="H3695" s="9">
        <f>IF(TableRefills3[[#This Row],[prev_refill_end]]="","",TableRefills3[[#This Row],[refill_date]]-TableRefills3[[#This Row],[prev_refill_end]])</f>
        <v>-1</v>
      </c>
      <c r="I3695">
        <f>IF(TableRefills3[[#This Row],[gap_days]]="",0,IF(TableRefills3[[#This Row],[gap_days]]&gt;30,1,0))</f>
        <v>0</v>
      </c>
      <c r="J3695" s="9">
        <f>_xlfn.MAXIFS(TableRefills3[discountinuation_flag], TableRefills3[patient_id], A3695)</f>
        <v>0</v>
      </c>
      <c r="K3695" s="1">
        <f>_xlfn.MINIFS(C:C,A:A,TableRefills3[[#This Row],[patient_id]])</f>
        <v>45791</v>
      </c>
      <c r="L3695" s="1">
        <f>TableRefills3[[#This Row],[refill_date]]+TableRefills3[[#This Row],[quantity_days]]</f>
        <v>45846</v>
      </c>
    </row>
    <row r="3696" spans="1:12" x14ac:dyDescent="0.25">
      <c r="A3696" t="s">
        <v>824</v>
      </c>
      <c r="B3696" t="s">
        <v>5564</v>
      </c>
      <c r="C3696" s="1">
        <v>45844</v>
      </c>
      <c r="D3696" s="9">
        <f t="shared" si="115"/>
        <v>3</v>
      </c>
      <c r="E3696">
        <v>28</v>
      </c>
      <c r="F3696" s="1">
        <f t="shared" si="116"/>
        <v>45818</v>
      </c>
      <c r="G3696" s="1">
        <f>IF(TableRefills3[[#This Row],[prev_refill_days]]="","",TableRefills3[[#This Row],[prev_refill_days]]+TableRefills3[[#This Row],[quantity_days]])</f>
        <v>45846</v>
      </c>
      <c r="H3696" s="9">
        <f>IF(TableRefills3[[#This Row],[prev_refill_end]]="","",TableRefills3[[#This Row],[refill_date]]-TableRefills3[[#This Row],[prev_refill_end]])</f>
        <v>-2</v>
      </c>
      <c r="I3696">
        <f>IF(TableRefills3[[#This Row],[gap_days]]="",0,IF(TableRefills3[[#This Row],[gap_days]]&gt;30,1,0))</f>
        <v>0</v>
      </c>
      <c r="J3696" s="9">
        <f>_xlfn.MAXIFS(TableRefills3[discountinuation_flag], TableRefills3[patient_id], A3696)</f>
        <v>0</v>
      </c>
      <c r="K3696" s="1">
        <f>_xlfn.MINIFS(C:C,A:A,TableRefills3[[#This Row],[patient_id]])</f>
        <v>45791</v>
      </c>
      <c r="L3696" s="1">
        <f>TableRefills3[[#This Row],[refill_date]]+TableRefills3[[#This Row],[quantity_days]]</f>
        <v>45872</v>
      </c>
    </row>
    <row r="3697" spans="1:12" x14ac:dyDescent="0.25">
      <c r="A3697" t="s">
        <v>824</v>
      </c>
      <c r="B3697" t="s">
        <v>5564</v>
      </c>
      <c r="C3697" s="1">
        <v>45869</v>
      </c>
      <c r="D3697" s="9">
        <f t="shared" si="115"/>
        <v>4</v>
      </c>
      <c r="E3697">
        <v>28</v>
      </c>
      <c r="F3697" s="1">
        <f t="shared" si="116"/>
        <v>45844</v>
      </c>
      <c r="G3697" s="1">
        <f>IF(TableRefills3[[#This Row],[prev_refill_days]]="","",TableRefills3[[#This Row],[prev_refill_days]]+TableRefills3[[#This Row],[quantity_days]])</f>
        <v>45872</v>
      </c>
      <c r="H3697" s="9">
        <f>IF(TableRefills3[[#This Row],[prev_refill_end]]="","",TableRefills3[[#This Row],[refill_date]]-TableRefills3[[#This Row],[prev_refill_end]])</f>
        <v>-3</v>
      </c>
      <c r="I3697">
        <f>IF(TableRefills3[[#This Row],[gap_days]]="",0,IF(TableRefills3[[#This Row],[gap_days]]&gt;30,1,0))</f>
        <v>0</v>
      </c>
      <c r="J3697" s="9">
        <f>_xlfn.MAXIFS(TableRefills3[discountinuation_flag], TableRefills3[patient_id], A3697)</f>
        <v>0</v>
      </c>
      <c r="K3697" s="1">
        <f>_xlfn.MINIFS(C:C,A:A,TableRefills3[[#This Row],[patient_id]])</f>
        <v>45791</v>
      </c>
      <c r="L3697" s="1">
        <f>TableRefills3[[#This Row],[refill_date]]+TableRefills3[[#This Row],[quantity_days]]</f>
        <v>45897</v>
      </c>
    </row>
    <row r="3698" spans="1:12" x14ac:dyDescent="0.25">
      <c r="A3698" t="s">
        <v>825</v>
      </c>
      <c r="B3698" t="s">
        <v>5569</v>
      </c>
      <c r="C3698" s="1">
        <v>45669</v>
      </c>
      <c r="D3698" s="9">
        <f t="shared" si="115"/>
        <v>1</v>
      </c>
      <c r="E3698">
        <v>21</v>
      </c>
      <c r="F3698" s="1" t="str">
        <f t="shared" si="116"/>
        <v/>
      </c>
      <c r="G3698" s="1" t="str">
        <f>IF(TableRefills3[[#This Row],[prev_refill_days]]="","",TableRefills3[[#This Row],[prev_refill_days]]+TableRefills3[[#This Row],[quantity_days]])</f>
        <v/>
      </c>
      <c r="H3698" s="9" t="str">
        <f>IF(TableRefills3[[#This Row],[prev_refill_end]]="","",TableRefills3[[#This Row],[refill_date]]-TableRefills3[[#This Row],[prev_refill_end]])</f>
        <v/>
      </c>
      <c r="I3698">
        <f>IF(TableRefills3[[#This Row],[gap_days]]="",0,IF(TableRefills3[[#This Row],[gap_days]]&gt;30,1,0))</f>
        <v>0</v>
      </c>
      <c r="J3698" s="9">
        <f>_xlfn.MAXIFS(TableRefills3[discountinuation_flag], TableRefills3[patient_id], A3698)</f>
        <v>0</v>
      </c>
      <c r="K3698" s="1">
        <f>_xlfn.MINIFS(C:C,A:A,TableRefills3[[#This Row],[patient_id]])</f>
        <v>45669</v>
      </c>
      <c r="L3698" s="1">
        <f>TableRefills3[[#This Row],[refill_date]]+TableRefills3[[#This Row],[quantity_days]]</f>
        <v>45690</v>
      </c>
    </row>
    <row r="3699" spans="1:12" x14ac:dyDescent="0.25">
      <c r="A3699" t="s">
        <v>825</v>
      </c>
      <c r="B3699" t="s">
        <v>5569</v>
      </c>
      <c r="C3699" s="1">
        <v>45690</v>
      </c>
      <c r="D3699" s="9">
        <f t="shared" si="115"/>
        <v>2</v>
      </c>
      <c r="E3699">
        <v>21</v>
      </c>
      <c r="F3699" s="1">
        <f t="shared" si="116"/>
        <v>45669</v>
      </c>
      <c r="G3699" s="1">
        <f>IF(TableRefills3[[#This Row],[prev_refill_days]]="","",TableRefills3[[#This Row],[prev_refill_days]]+TableRefills3[[#This Row],[quantity_days]])</f>
        <v>45690</v>
      </c>
      <c r="H3699" s="9">
        <f>IF(TableRefills3[[#This Row],[prev_refill_end]]="","",TableRefills3[[#This Row],[refill_date]]-TableRefills3[[#This Row],[prev_refill_end]])</f>
        <v>0</v>
      </c>
      <c r="I3699">
        <f>IF(TableRefills3[[#This Row],[gap_days]]="",0,IF(TableRefills3[[#This Row],[gap_days]]&gt;30,1,0))</f>
        <v>0</v>
      </c>
      <c r="J3699" s="9">
        <f>_xlfn.MAXIFS(TableRefills3[discountinuation_flag], TableRefills3[patient_id], A3699)</f>
        <v>0</v>
      </c>
      <c r="K3699" s="1">
        <f>_xlfn.MINIFS(C:C,A:A,TableRefills3[[#This Row],[patient_id]])</f>
        <v>45669</v>
      </c>
      <c r="L3699" s="1">
        <f>TableRefills3[[#This Row],[refill_date]]+TableRefills3[[#This Row],[quantity_days]]</f>
        <v>45711</v>
      </c>
    </row>
    <row r="3700" spans="1:12" x14ac:dyDescent="0.25">
      <c r="A3700" t="s">
        <v>825</v>
      </c>
      <c r="B3700" t="s">
        <v>5569</v>
      </c>
      <c r="C3700" s="1">
        <v>45711</v>
      </c>
      <c r="D3700" s="9">
        <f t="shared" si="115"/>
        <v>3</v>
      </c>
      <c r="E3700">
        <v>21</v>
      </c>
      <c r="F3700" s="1">
        <f t="shared" si="116"/>
        <v>45690</v>
      </c>
      <c r="G3700" s="1">
        <f>IF(TableRefills3[[#This Row],[prev_refill_days]]="","",TableRefills3[[#This Row],[prev_refill_days]]+TableRefills3[[#This Row],[quantity_days]])</f>
        <v>45711</v>
      </c>
      <c r="H3700" s="9">
        <f>IF(TableRefills3[[#This Row],[prev_refill_end]]="","",TableRefills3[[#This Row],[refill_date]]-TableRefills3[[#This Row],[prev_refill_end]])</f>
        <v>0</v>
      </c>
      <c r="I3700">
        <f>IF(TableRefills3[[#This Row],[gap_days]]="",0,IF(TableRefills3[[#This Row],[gap_days]]&gt;30,1,0))</f>
        <v>0</v>
      </c>
      <c r="J3700" s="9">
        <f>_xlfn.MAXIFS(TableRefills3[discountinuation_flag], TableRefills3[patient_id], A3700)</f>
        <v>0</v>
      </c>
      <c r="K3700" s="1">
        <f>_xlfn.MINIFS(C:C,A:A,TableRefills3[[#This Row],[patient_id]])</f>
        <v>45669</v>
      </c>
      <c r="L3700" s="1">
        <f>TableRefills3[[#This Row],[refill_date]]+TableRefills3[[#This Row],[quantity_days]]</f>
        <v>45732</v>
      </c>
    </row>
    <row r="3701" spans="1:12" x14ac:dyDescent="0.25">
      <c r="A3701" t="s">
        <v>825</v>
      </c>
      <c r="B3701" t="s">
        <v>5569</v>
      </c>
      <c r="C3701" s="1">
        <v>45732</v>
      </c>
      <c r="D3701" s="9">
        <f t="shared" si="115"/>
        <v>4</v>
      </c>
      <c r="E3701">
        <v>21</v>
      </c>
      <c r="F3701" s="1">
        <f t="shared" si="116"/>
        <v>45711</v>
      </c>
      <c r="G3701" s="1">
        <f>IF(TableRefills3[[#This Row],[prev_refill_days]]="","",TableRefills3[[#This Row],[prev_refill_days]]+TableRefills3[[#This Row],[quantity_days]])</f>
        <v>45732</v>
      </c>
      <c r="H3701" s="9">
        <f>IF(TableRefills3[[#This Row],[prev_refill_end]]="","",TableRefills3[[#This Row],[refill_date]]-TableRefills3[[#This Row],[prev_refill_end]])</f>
        <v>0</v>
      </c>
      <c r="I3701">
        <f>IF(TableRefills3[[#This Row],[gap_days]]="",0,IF(TableRefills3[[#This Row],[gap_days]]&gt;30,1,0))</f>
        <v>0</v>
      </c>
      <c r="J3701" s="9">
        <f>_xlfn.MAXIFS(TableRefills3[discountinuation_flag], TableRefills3[patient_id], A3701)</f>
        <v>0</v>
      </c>
      <c r="K3701" s="1">
        <f>_xlfn.MINIFS(C:C,A:A,TableRefills3[[#This Row],[patient_id]])</f>
        <v>45669</v>
      </c>
      <c r="L3701" s="1">
        <f>TableRefills3[[#This Row],[refill_date]]+TableRefills3[[#This Row],[quantity_days]]</f>
        <v>45753</v>
      </c>
    </row>
    <row r="3702" spans="1:12" x14ac:dyDescent="0.25">
      <c r="A3702" t="s">
        <v>825</v>
      </c>
      <c r="B3702" t="s">
        <v>5569</v>
      </c>
      <c r="C3702" s="1">
        <v>45753</v>
      </c>
      <c r="D3702" s="9">
        <f t="shared" si="115"/>
        <v>5</v>
      </c>
      <c r="E3702">
        <v>21</v>
      </c>
      <c r="F3702" s="1">
        <f t="shared" si="116"/>
        <v>45732</v>
      </c>
      <c r="G3702" s="1">
        <f>IF(TableRefills3[[#This Row],[prev_refill_days]]="","",TableRefills3[[#This Row],[prev_refill_days]]+TableRefills3[[#This Row],[quantity_days]])</f>
        <v>45753</v>
      </c>
      <c r="H3702" s="9">
        <f>IF(TableRefills3[[#This Row],[prev_refill_end]]="","",TableRefills3[[#This Row],[refill_date]]-TableRefills3[[#This Row],[prev_refill_end]])</f>
        <v>0</v>
      </c>
      <c r="I3702">
        <f>IF(TableRefills3[[#This Row],[gap_days]]="",0,IF(TableRefills3[[#This Row],[gap_days]]&gt;30,1,0))</f>
        <v>0</v>
      </c>
      <c r="J3702" s="9">
        <f>_xlfn.MAXIFS(TableRefills3[discountinuation_flag], TableRefills3[patient_id], A3702)</f>
        <v>0</v>
      </c>
      <c r="K3702" s="1">
        <f>_xlfn.MINIFS(C:C,A:A,TableRefills3[[#This Row],[patient_id]])</f>
        <v>45669</v>
      </c>
      <c r="L3702" s="1">
        <f>TableRefills3[[#This Row],[refill_date]]+TableRefills3[[#This Row],[quantity_days]]</f>
        <v>45774</v>
      </c>
    </row>
    <row r="3703" spans="1:12" x14ac:dyDescent="0.25">
      <c r="A3703" t="s">
        <v>825</v>
      </c>
      <c r="B3703" t="s">
        <v>5569</v>
      </c>
      <c r="C3703" s="1">
        <v>45772</v>
      </c>
      <c r="D3703" s="9">
        <f t="shared" si="115"/>
        <v>6</v>
      </c>
      <c r="E3703">
        <v>21</v>
      </c>
      <c r="F3703" s="1">
        <f t="shared" si="116"/>
        <v>45753</v>
      </c>
      <c r="G3703" s="1">
        <f>IF(TableRefills3[[#This Row],[prev_refill_days]]="","",TableRefills3[[#This Row],[prev_refill_days]]+TableRefills3[[#This Row],[quantity_days]])</f>
        <v>45774</v>
      </c>
      <c r="H3703" s="9">
        <f>IF(TableRefills3[[#This Row],[prev_refill_end]]="","",TableRefills3[[#This Row],[refill_date]]-TableRefills3[[#This Row],[prev_refill_end]])</f>
        <v>-2</v>
      </c>
      <c r="I3703">
        <f>IF(TableRefills3[[#This Row],[gap_days]]="",0,IF(TableRefills3[[#This Row],[gap_days]]&gt;30,1,0))</f>
        <v>0</v>
      </c>
      <c r="J3703" s="9">
        <f>_xlfn.MAXIFS(TableRefills3[discountinuation_flag], TableRefills3[patient_id], A3703)</f>
        <v>0</v>
      </c>
      <c r="K3703" s="1">
        <f>_xlfn.MINIFS(C:C,A:A,TableRefills3[[#This Row],[patient_id]])</f>
        <v>45669</v>
      </c>
      <c r="L3703" s="1">
        <f>TableRefills3[[#This Row],[refill_date]]+TableRefills3[[#This Row],[quantity_days]]</f>
        <v>45793</v>
      </c>
    </row>
    <row r="3704" spans="1:12" x14ac:dyDescent="0.25">
      <c r="A3704" t="s">
        <v>826</v>
      </c>
      <c r="B3704" t="s">
        <v>5576</v>
      </c>
      <c r="C3704" s="1">
        <v>45703</v>
      </c>
      <c r="D3704" s="9">
        <f t="shared" si="115"/>
        <v>1</v>
      </c>
      <c r="E3704">
        <v>21</v>
      </c>
      <c r="F3704" s="1" t="str">
        <f t="shared" si="116"/>
        <v/>
      </c>
      <c r="G3704" s="1" t="str">
        <f>IF(TableRefills3[[#This Row],[prev_refill_days]]="","",TableRefills3[[#This Row],[prev_refill_days]]+TableRefills3[[#This Row],[quantity_days]])</f>
        <v/>
      </c>
      <c r="H3704" s="9" t="str">
        <f>IF(TableRefills3[[#This Row],[prev_refill_end]]="","",TableRefills3[[#This Row],[refill_date]]-TableRefills3[[#This Row],[prev_refill_end]])</f>
        <v/>
      </c>
      <c r="I3704">
        <f>IF(TableRefills3[[#This Row],[gap_days]]="",0,IF(TableRefills3[[#This Row],[gap_days]]&gt;30,1,0))</f>
        <v>0</v>
      </c>
      <c r="J3704" s="9">
        <f>_xlfn.MAXIFS(TableRefills3[discountinuation_flag], TableRefills3[patient_id], A3704)</f>
        <v>0</v>
      </c>
      <c r="K3704" s="1">
        <f>_xlfn.MINIFS(C:C,A:A,TableRefills3[[#This Row],[patient_id]])</f>
        <v>45703</v>
      </c>
      <c r="L3704" s="1">
        <f>TableRefills3[[#This Row],[refill_date]]+TableRefills3[[#This Row],[quantity_days]]</f>
        <v>45724</v>
      </c>
    </row>
    <row r="3705" spans="1:12" x14ac:dyDescent="0.25">
      <c r="A3705" t="s">
        <v>826</v>
      </c>
      <c r="B3705" t="s">
        <v>5576</v>
      </c>
      <c r="C3705" s="1">
        <v>45725</v>
      </c>
      <c r="D3705" s="9">
        <f t="shared" si="115"/>
        <v>2</v>
      </c>
      <c r="E3705">
        <v>21</v>
      </c>
      <c r="F3705" s="1">
        <f t="shared" si="116"/>
        <v>45703</v>
      </c>
      <c r="G3705" s="1">
        <f>IF(TableRefills3[[#This Row],[prev_refill_days]]="","",TableRefills3[[#This Row],[prev_refill_days]]+TableRefills3[[#This Row],[quantity_days]])</f>
        <v>45724</v>
      </c>
      <c r="H3705" s="9">
        <f>IF(TableRefills3[[#This Row],[prev_refill_end]]="","",TableRefills3[[#This Row],[refill_date]]-TableRefills3[[#This Row],[prev_refill_end]])</f>
        <v>1</v>
      </c>
      <c r="I3705">
        <f>IF(TableRefills3[[#This Row],[gap_days]]="",0,IF(TableRefills3[[#This Row],[gap_days]]&gt;30,1,0))</f>
        <v>0</v>
      </c>
      <c r="J3705" s="9">
        <f>_xlfn.MAXIFS(TableRefills3[discountinuation_flag], TableRefills3[patient_id], A3705)</f>
        <v>0</v>
      </c>
      <c r="K3705" s="1">
        <f>_xlfn.MINIFS(C:C,A:A,TableRefills3[[#This Row],[patient_id]])</f>
        <v>45703</v>
      </c>
      <c r="L3705" s="1">
        <f>TableRefills3[[#This Row],[refill_date]]+TableRefills3[[#This Row],[quantity_days]]</f>
        <v>45746</v>
      </c>
    </row>
    <row r="3706" spans="1:12" x14ac:dyDescent="0.25">
      <c r="A3706" t="s">
        <v>826</v>
      </c>
      <c r="B3706" t="s">
        <v>5576</v>
      </c>
      <c r="C3706" s="1">
        <v>45743</v>
      </c>
      <c r="D3706" s="9">
        <f t="shared" si="115"/>
        <v>3</v>
      </c>
      <c r="E3706">
        <v>21</v>
      </c>
      <c r="F3706" s="1">
        <f t="shared" si="116"/>
        <v>45725</v>
      </c>
      <c r="G3706" s="1">
        <f>IF(TableRefills3[[#This Row],[prev_refill_days]]="","",TableRefills3[[#This Row],[prev_refill_days]]+TableRefills3[[#This Row],[quantity_days]])</f>
        <v>45746</v>
      </c>
      <c r="H3706" s="9">
        <f>IF(TableRefills3[[#This Row],[prev_refill_end]]="","",TableRefills3[[#This Row],[refill_date]]-TableRefills3[[#This Row],[prev_refill_end]])</f>
        <v>-3</v>
      </c>
      <c r="I3706">
        <f>IF(TableRefills3[[#This Row],[gap_days]]="",0,IF(TableRefills3[[#This Row],[gap_days]]&gt;30,1,0))</f>
        <v>0</v>
      </c>
      <c r="J3706" s="9">
        <f>_xlfn.MAXIFS(TableRefills3[discountinuation_flag], TableRefills3[patient_id], A3706)</f>
        <v>0</v>
      </c>
      <c r="K3706" s="1">
        <f>_xlfn.MINIFS(C:C,A:A,TableRefills3[[#This Row],[patient_id]])</f>
        <v>45703</v>
      </c>
      <c r="L3706" s="1">
        <f>TableRefills3[[#This Row],[refill_date]]+TableRefills3[[#This Row],[quantity_days]]</f>
        <v>45764</v>
      </c>
    </row>
    <row r="3707" spans="1:12" x14ac:dyDescent="0.25">
      <c r="A3707" t="s">
        <v>827</v>
      </c>
      <c r="B3707" t="s">
        <v>5580</v>
      </c>
      <c r="C3707" s="1">
        <v>45709</v>
      </c>
      <c r="D3707" s="9">
        <f t="shared" si="115"/>
        <v>1</v>
      </c>
      <c r="E3707">
        <v>21</v>
      </c>
      <c r="F3707" s="1" t="str">
        <f t="shared" si="116"/>
        <v/>
      </c>
      <c r="G3707" s="1" t="str">
        <f>IF(TableRefills3[[#This Row],[prev_refill_days]]="","",TableRefills3[[#This Row],[prev_refill_days]]+TableRefills3[[#This Row],[quantity_days]])</f>
        <v/>
      </c>
      <c r="H3707" s="9" t="str">
        <f>IF(TableRefills3[[#This Row],[prev_refill_end]]="","",TableRefills3[[#This Row],[refill_date]]-TableRefills3[[#This Row],[prev_refill_end]])</f>
        <v/>
      </c>
      <c r="I3707">
        <f>IF(TableRefills3[[#This Row],[gap_days]]="",0,IF(TableRefills3[[#This Row],[gap_days]]&gt;30,1,0))</f>
        <v>0</v>
      </c>
      <c r="J3707" s="9">
        <f>_xlfn.MAXIFS(TableRefills3[discountinuation_flag], TableRefills3[patient_id], A3707)</f>
        <v>0</v>
      </c>
      <c r="K3707" s="1">
        <f>_xlfn.MINIFS(C:C,A:A,TableRefills3[[#This Row],[patient_id]])</f>
        <v>45709</v>
      </c>
      <c r="L3707" s="1">
        <f>TableRefills3[[#This Row],[refill_date]]+TableRefills3[[#This Row],[quantity_days]]</f>
        <v>45730</v>
      </c>
    </row>
    <row r="3708" spans="1:12" x14ac:dyDescent="0.25">
      <c r="A3708" t="s">
        <v>827</v>
      </c>
      <c r="B3708" t="s">
        <v>5580</v>
      </c>
      <c r="C3708" s="1">
        <v>45732</v>
      </c>
      <c r="D3708" s="9">
        <f t="shared" si="115"/>
        <v>2</v>
      </c>
      <c r="E3708">
        <v>21</v>
      </c>
      <c r="F3708" s="1">
        <f t="shared" si="116"/>
        <v>45709</v>
      </c>
      <c r="G3708" s="1">
        <f>IF(TableRefills3[[#This Row],[prev_refill_days]]="","",TableRefills3[[#This Row],[prev_refill_days]]+TableRefills3[[#This Row],[quantity_days]])</f>
        <v>45730</v>
      </c>
      <c r="H3708" s="9">
        <f>IF(TableRefills3[[#This Row],[prev_refill_end]]="","",TableRefills3[[#This Row],[refill_date]]-TableRefills3[[#This Row],[prev_refill_end]])</f>
        <v>2</v>
      </c>
      <c r="I3708">
        <f>IF(TableRefills3[[#This Row],[gap_days]]="",0,IF(TableRefills3[[#This Row],[gap_days]]&gt;30,1,0))</f>
        <v>0</v>
      </c>
      <c r="J3708" s="9">
        <f>_xlfn.MAXIFS(TableRefills3[discountinuation_flag], TableRefills3[patient_id], A3708)</f>
        <v>0</v>
      </c>
      <c r="K3708" s="1">
        <f>_xlfn.MINIFS(C:C,A:A,TableRefills3[[#This Row],[patient_id]])</f>
        <v>45709</v>
      </c>
      <c r="L3708" s="1">
        <f>TableRefills3[[#This Row],[refill_date]]+TableRefills3[[#This Row],[quantity_days]]</f>
        <v>45753</v>
      </c>
    </row>
    <row r="3709" spans="1:12" x14ac:dyDescent="0.25">
      <c r="A3709" t="s">
        <v>827</v>
      </c>
      <c r="B3709" t="s">
        <v>5580</v>
      </c>
      <c r="C3709" s="1">
        <v>45755</v>
      </c>
      <c r="D3709" s="9">
        <f t="shared" si="115"/>
        <v>3</v>
      </c>
      <c r="E3709">
        <v>21</v>
      </c>
      <c r="F3709" s="1">
        <f t="shared" si="116"/>
        <v>45732</v>
      </c>
      <c r="G3709" s="1">
        <f>IF(TableRefills3[[#This Row],[prev_refill_days]]="","",TableRefills3[[#This Row],[prev_refill_days]]+TableRefills3[[#This Row],[quantity_days]])</f>
        <v>45753</v>
      </c>
      <c r="H3709" s="9">
        <f>IF(TableRefills3[[#This Row],[prev_refill_end]]="","",TableRefills3[[#This Row],[refill_date]]-TableRefills3[[#This Row],[prev_refill_end]])</f>
        <v>2</v>
      </c>
      <c r="I3709">
        <f>IF(TableRefills3[[#This Row],[gap_days]]="",0,IF(TableRefills3[[#This Row],[gap_days]]&gt;30,1,0))</f>
        <v>0</v>
      </c>
      <c r="J3709" s="9">
        <f>_xlfn.MAXIFS(TableRefills3[discountinuation_flag], TableRefills3[patient_id], A3709)</f>
        <v>0</v>
      </c>
      <c r="K3709" s="1">
        <f>_xlfn.MINIFS(C:C,A:A,TableRefills3[[#This Row],[patient_id]])</f>
        <v>45709</v>
      </c>
      <c r="L3709" s="1">
        <f>TableRefills3[[#This Row],[refill_date]]+TableRefills3[[#This Row],[quantity_days]]</f>
        <v>45776</v>
      </c>
    </row>
    <row r="3710" spans="1:12" x14ac:dyDescent="0.25">
      <c r="A3710" t="s">
        <v>828</v>
      </c>
      <c r="B3710" t="s">
        <v>5584</v>
      </c>
      <c r="C3710" s="1">
        <v>45782</v>
      </c>
      <c r="D3710" s="9">
        <f t="shared" si="115"/>
        <v>1</v>
      </c>
      <c r="E3710">
        <v>21</v>
      </c>
      <c r="F3710" s="1" t="str">
        <f t="shared" si="116"/>
        <v/>
      </c>
      <c r="G3710" s="1" t="str">
        <f>IF(TableRefills3[[#This Row],[prev_refill_days]]="","",TableRefills3[[#This Row],[prev_refill_days]]+TableRefills3[[#This Row],[quantity_days]])</f>
        <v/>
      </c>
      <c r="H3710" s="9" t="str">
        <f>IF(TableRefills3[[#This Row],[prev_refill_end]]="","",TableRefills3[[#This Row],[refill_date]]-TableRefills3[[#This Row],[prev_refill_end]])</f>
        <v/>
      </c>
      <c r="I3710">
        <f>IF(TableRefills3[[#This Row],[gap_days]]="",0,IF(TableRefills3[[#This Row],[gap_days]]&gt;30,1,0))</f>
        <v>0</v>
      </c>
      <c r="J3710" s="9">
        <f>_xlfn.MAXIFS(TableRefills3[discountinuation_flag], TableRefills3[patient_id], A3710)</f>
        <v>0</v>
      </c>
      <c r="K3710" s="1">
        <f>_xlfn.MINIFS(C:C,A:A,TableRefills3[[#This Row],[patient_id]])</f>
        <v>45782</v>
      </c>
      <c r="L3710" s="1">
        <f>TableRefills3[[#This Row],[refill_date]]+TableRefills3[[#This Row],[quantity_days]]</f>
        <v>45803</v>
      </c>
    </row>
    <row r="3711" spans="1:12" x14ac:dyDescent="0.25">
      <c r="A3711" t="s">
        <v>828</v>
      </c>
      <c r="B3711" t="s">
        <v>5584</v>
      </c>
      <c r="C3711" s="1">
        <v>45806</v>
      </c>
      <c r="D3711" s="9">
        <f t="shared" si="115"/>
        <v>2</v>
      </c>
      <c r="E3711">
        <v>21</v>
      </c>
      <c r="F3711" s="1">
        <f t="shared" si="116"/>
        <v>45782</v>
      </c>
      <c r="G3711" s="1">
        <f>IF(TableRefills3[[#This Row],[prev_refill_days]]="","",TableRefills3[[#This Row],[prev_refill_days]]+TableRefills3[[#This Row],[quantity_days]])</f>
        <v>45803</v>
      </c>
      <c r="H3711" s="9">
        <f>IF(TableRefills3[[#This Row],[prev_refill_end]]="","",TableRefills3[[#This Row],[refill_date]]-TableRefills3[[#This Row],[prev_refill_end]])</f>
        <v>3</v>
      </c>
      <c r="I3711">
        <f>IF(TableRefills3[[#This Row],[gap_days]]="",0,IF(TableRefills3[[#This Row],[gap_days]]&gt;30,1,0))</f>
        <v>0</v>
      </c>
      <c r="J3711" s="9">
        <f>_xlfn.MAXIFS(TableRefills3[discountinuation_flag], TableRefills3[patient_id], A3711)</f>
        <v>0</v>
      </c>
      <c r="K3711" s="1">
        <f>_xlfn.MINIFS(C:C,A:A,TableRefills3[[#This Row],[patient_id]])</f>
        <v>45782</v>
      </c>
      <c r="L3711" s="1">
        <f>TableRefills3[[#This Row],[refill_date]]+TableRefills3[[#This Row],[quantity_days]]</f>
        <v>45827</v>
      </c>
    </row>
    <row r="3712" spans="1:12" x14ac:dyDescent="0.25">
      <c r="A3712" t="s">
        <v>828</v>
      </c>
      <c r="B3712" t="s">
        <v>5584</v>
      </c>
      <c r="C3712" s="1">
        <v>45826</v>
      </c>
      <c r="D3712" s="9">
        <f t="shared" si="115"/>
        <v>3</v>
      </c>
      <c r="E3712">
        <v>21</v>
      </c>
      <c r="F3712" s="1">
        <f t="shared" si="116"/>
        <v>45806</v>
      </c>
      <c r="G3712" s="1">
        <f>IF(TableRefills3[[#This Row],[prev_refill_days]]="","",TableRefills3[[#This Row],[prev_refill_days]]+TableRefills3[[#This Row],[quantity_days]])</f>
        <v>45827</v>
      </c>
      <c r="H3712" s="9">
        <f>IF(TableRefills3[[#This Row],[prev_refill_end]]="","",TableRefills3[[#This Row],[refill_date]]-TableRefills3[[#This Row],[prev_refill_end]])</f>
        <v>-1</v>
      </c>
      <c r="I3712">
        <f>IF(TableRefills3[[#This Row],[gap_days]]="",0,IF(TableRefills3[[#This Row],[gap_days]]&gt;30,1,0))</f>
        <v>0</v>
      </c>
      <c r="J3712" s="9">
        <f>_xlfn.MAXIFS(TableRefills3[discountinuation_flag], TableRefills3[patient_id], A3712)</f>
        <v>0</v>
      </c>
      <c r="K3712" s="1">
        <f>_xlfn.MINIFS(C:C,A:A,TableRefills3[[#This Row],[patient_id]])</f>
        <v>45782</v>
      </c>
      <c r="L3712" s="1">
        <f>TableRefills3[[#This Row],[refill_date]]+TableRefills3[[#This Row],[quantity_days]]</f>
        <v>45847</v>
      </c>
    </row>
    <row r="3713" spans="1:12" x14ac:dyDescent="0.25">
      <c r="A3713" t="s">
        <v>828</v>
      </c>
      <c r="B3713" t="s">
        <v>5584</v>
      </c>
      <c r="C3713" s="1">
        <v>45846</v>
      </c>
      <c r="D3713" s="9">
        <f t="shared" si="115"/>
        <v>4</v>
      </c>
      <c r="E3713">
        <v>21</v>
      </c>
      <c r="F3713" s="1">
        <f t="shared" si="116"/>
        <v>45826</v>
      </c>
      <c r="G3713" s="1">
        <f>IF(TableRefills3[[#This Row],[prev_refill_days]]="","",TableRefills3[[#This Row],[prev_refill_days]]+TableRefills3[[#This Row],[quantity_days]])</f>
        <v>45847</v>
      </c>
      <c r="H3713" s="9">
        <f>IF(TableRefills3[[#This Row],[prev_refill_end]]="","",TableRefills3[[#This Row],[refill_date]]-TableRefills3[[#This Row],[prev_refill_end]])</f>
        <v>-1</v>
      </c>
      <c r="I3713">
        <f>IF(TableRefills3[[#This Row],[gap_days]]="",0,IF(TableRefills3[[#This Row],[gap_days]]&gt;30,1,0))</f>
        <v>0</v>
      </c>
      <c r="J3713" s="9">
        <f>_xlfn.MAXIFS(TableRefills3[discountinuation_flag], TableRefills3[patient_id], A3713)</f>
        <v>0</v>
      </c>
      <c r="K3713" s="1">
        <f>_xlfn.MINIFS(C:C,A:A,TableRefills3[[#This Row],[patient_id]])</f>
        <v>45782</v>
      </c>
      <c r="L3713" s="1">
        <f>TableRefills3[[#This Row],[refill_date]]+TableRefills3[[#This Row],[quantity_days]]</f>
        <v>45867</v>
      </c>
    </row>
    <row r="3714" spans="1:12" x14ac:dyDescent="0.25">
      <c r="A3714" t="s">
        <v>829</v>
      </c>
      <c r="B3714" t="s">
        <v>5589</v>
      </c>
      <c r="C3714" s="1">
        <v>45683</v>
      </c>
      <c r="D3714" s="9">
        <f t="shared" ref="D3714:D3777" si="117">IF(A3714=A3713, D3713+1, 1)</f>
        <v>1</v>
      </c>
      <c r="E3714">
        <v>28</v>
      </c>
      <c r="F3714" s="1" t="str">
        <f t="shared" si="116"/>
        <v/>
      </c>
      <c r="G3714" s="1" t="str">
        <f>IF(TableRefills3[[#This Row],[prev_refill_days]]="","",TableRefills3[[#This Row],[prev_refill_days]]+TableRefills3[[#This Row],[quantity_days]])</f>
        <v/>
      </c>
      <c r="H3714" s="9" t="str">
        <f>IF(TableRefills3[[#This Row],[prev_refill_end]]="","",TableRefills3[[#This Row],[refill_date]]-TableRefills3[[#This Row],[prev_refill_end]])</f>
        <v/>
      </c>
      <c r="I3714">
        <f>IF(TableRefills3[[#This Row],[gap_days]]="",0,IF(TableRefills3[[#This Row],[gap_days]]&gt;30,1,0))</f>
        <v>0</v>
      </c>
      <c r="J3714" s="9">
        <f>_xlfn.MAXIFS(TableRefills3[discountinuation_flag], TableRefills3[patient_id], A3714)</f>
        <v>0</v>
      </c>
      <c r="K3714" s="1">
        <f>_xlfn.MINIFS(C:C,A:A,TableRefills3[[#This Row],[patient_id]])</f>
        <v>45683</v>
      </c>
      <c r="L3714" s="1">
        <f>TableRefills3[[#This Row],[refill_date]]+TableRefills3[[#This Row],[quantity_days]]</f>
        <v>45711</v>
      </c>
    </row>
    <row r="3715" spans="1:12" x14ac:dyDescent="0.25">
      <c r="A3715" t="s">
        <v>829</v>
      </c>
      <c r="B3715" t="s">
        <v>5589</v>
      </c>
      <c r="C3715" s="1">
        <v>45711</v>
      </c>
      <c r="D3715" s="9">
        <f t="shared" si="117"/>
        <v>2</v>
      </c>
      <c r="E3715">
        <v>28</v>
      </c>
      <c r="F3715" s="1">
        <f t="shared" si="116"/>
        <v>45683</v>
      </c>
      <c r="G3715" s="1">
        <f>IF(TableRefills3[[#This Row],[prev_refill_days]]="","",TableRefills3[[#This Row],[prev_refill_days]]+TableRefills3[[#This Row],[quantity_days]])</f>
        <v>45711</v>
      </c>
      <c r="H3715" s="9">
        <f>IF(TableRefills3[[#This Row],[prev_refill_end]]="","",TableRefills3[[#This Row],[refill_date]]-TableRefills3[[#This Row],[prev_refill_end]])</f>
        <v>0</v>
      </c>
      <c r="I3715">
        <f>IF(TableRefills3[[#This Row],[gap_days]]="",0,IF(TableRefills3[[#This Row],[gap_days]]&gt;30,1,0))</f>
        <v>0</v>
      </c>
      <c r="J3715" s="9">
        <f>_xlfn.MAXIFS(TableRefills3[discountinuation_flag], TableRefills3[patient_id], A3715)</f>
        <v>0</v>
      </c>
      <c r="K3715" s="1">
        <f>_xlfn.MINIFS(C:C,A:A,TableRefills3[[#This Row],[patient_id]])</f>
        <v>45683</v>
      </c>
      <c r="L3715" s="1">
        <f>TableRefills3[[#This Row],[refill_date]]+TableRefills3[[#This Row],[quantity_days]]</f>
        <v>45739</v>
      </c>
    </row>
    <row r="3716" spans="1:12" x14ac:dyDescent="0.25">
      <c r="A3716" t="s">
        <v>829</v>
      </c>
      <c r="B3716" t="s">
        <v>5589</v>
      </c>
      <c r="C3716" s="1">
        <v>45739</v>
      </c>
      <c r="D3716" s="9">
        <f t="shared" si="117"/>
        <v>3</v>
      </c>
      <c r="E3716">
        <v>28</v>
      </c>
      <c r="F3716" s="1">
        <f t="shared" si="116"/>
        <v>45711</v>
      </c>
      <c r="G3716" s="1">
        <f>IF(TableRefills3[[#This Row],[prev_refill_days]]="","",TableRefills3[[#This Row],[prev_refill_days]]+TableRefills3[[#This Row],[quantity_days]])</f>
        <v>45739</v>
      </c>
      <c r="H3716" s="9">
        <f>IF(TableRefills3[[#This Row],[prev_refill_end]]="","",TableRefills3[[#This Row],[refill_date]]-TableRefills3[[#This Row],[prev_refill_end]])</f>
        <v>0</v>
      </c>
      <c r="I3716">
        <f>IF(TableRefills3[[#This Row],[gap_days]]="",0,IF(TableRefills3[[#This Row],[gap_days]]&gt;30,1,0))</f>
        <v>0</v>
      </c>
      <c r="J3716" s="9">
        <f>_xlfn.MAXIFS(TableRefills3[discountinuation_flag], TableRefills3[patient_id], A3716)</f>
        <v>0</v>
      </c>
      <c r="K3716" s="1">
        <f>_xlfn.MINIFS(C:C,A:A,TableRefills3[[#This Row],[patient_id]])</f>
        <v>45683</v>
      </c>
      <c r="L3716" s="1">
        <f>TableRefills3[[#This Row],[refill_date]]+TableRefills3[[#This Row],[quantity_days]]</f>
        <v>45767</v>
      </c>
    </row>
    <row r="3717" spans="1:12" x14ac:dyDescent="0.25">
      <c r="A3717" t="s">
        <v>830</v>
      </c>
      <c r="B3717" t="s">
        <v>5593</v>
      </c>
      <c r="C3717" s="1">
        <v>45804</v>
      </c>
      <c r="D3717" s="9">
        <f t="shared" si="117"/>
        <v>1</v>
      </c>
      <c r="E3717">
        <v>28</v>
      </c>
      <c r="F3717" s="1" t="str">
        <f t="shared" si="116"/>
        <v/>
      </c>
      <c r="G3717" s="1" t="str">
        <f>IF(TableRefills3[[#This Row],[prev_refill_days]]="","",TableRefills3[[#This Row],[prev_refill_days]]+TableRefills3[[#This Row],[quantity_days]])</f>
        <v/>
      </c>
      <c r="H3717" s="9" t="str">
        <f>IF(TableRefills3[[#This Row],[prev_refill_end]]="","",TableRefills3[[#This Row],[refill_date]]-TableRefills3[[#This Row],[prev_refill_end]])</f>
        <v/>
      </c>
      <c r="I3717">
        <f>IF(TableRefills3[[#This Row],[gap_days]]="",0,IF(TableRefills3[[#This Row],[gap_days]]&gt;30,1,0))</f>
        <v>0</v>
      </c>
      <c r="J3717" s="9">
        <f>_xlfn.MAXIFS(TableRefills3[discountinuation_flag], TableRefills3[patient_id], A3717)</f>
        <v>0</v>
      </c>
      <c r="K3717" s="1">
        <f>_xlfn.MINIFS(C:C,A:A,TableRefills3[[#This Row],[patient_id]])</f>
        <v>45804</v>
      </c>
      <c r="L3717" s="1">
        <f>TableRefills3[[#This Row],[refill_date]]+TableRefills3[[#This Row],[quantity_days]]</f>
        <v>45832</v>
      </c>
    </row>
    <row r="3718" spans="1:12" x14ac:dyDescent="0.25">
      <c r="A3718" t="s">
        <v>830</v>
      </c>
      <c r="B3718" t="s">
        <v>5593</v>
      </c>
      <c r="C3718" s="1">
        <v>45832</v>
      </c>
      <c r="D3718" s="9">
        <f t="shared" si="117"/>
        <v>2</v>
      </c>
      <c r="E3718">
        <v>28</v>
      </c>
      <c r="F3718" s="1">
        <f t="shared" si="116"/>
        <v>45804</v>
      </c>
      <c r="G3718" s="1">
        <f>IF(TableRefills3[[#This Row],[prev_refill_days]]="","",TableRefills3[[#This Row],[prev_refill_days]]+TableRefills3[[#This Row],[quantity_days]])</f>
        <v>45832</v>
      </c>
      <c r="H3718" s="9">
        <f>IF(TableRefills3[[#This Row],[prev_refill_end]]="","",TableRefills3[[#This Row],[refill_date]]-TableRefills3[[#This Row],[prev_refill_end]])</f>
        <v>0</v>
      </c>
      <c r="I3718">
        <f>IF(TableRefills3[[#This Row],[gap_days]]="",0,IF(TableRefills3[[#This Row],[gap_days]]&gt;30,1,0))</f>
        <v>0</v>
      </c>
      <c r="J3718" s="9">
        <f>_xlfn.MAXIFS(TableRefills3[discountinuation_flag], TableRefills3[patient_id], A3718)</f>
        <v>0</v>
      </c>
      <c r="K3718" s="1">
        <f>_xlfn.MINIFS(C:C,A:A,TableRefills3[[#This Row],[patient_id]])</f>
        <v>45804</v>
      </c>
      <c r="L3718" s="1">
        <f>TableRefills3[[#This Row],[refill_date]]+TableRefills3[[#This Row],[quantity_days]]</f>
        <v>45860</v>
      </c>
    </row>
    <row r="3719" spans="1:12" x14ac:dyDescent="0.25">
      <c r="A3719" t="s">
        <v>830</v>
      </c>
      <c r="B3719" t="s">
        <v>5593</v>
      </c>
      <c r="C3719" s="1">
        <v>45858</v>
      </c>
      <c r="D3719" s="9">
        <f t="shared" si="117"/>
        <v>3</v>
      </c>
      <c r="E3719">
        <v>28</v>
      </c>
      <c r="F3719" s="1">
        <f t="shared" si="116"/>
        <v>45832</v>
      </c>
      <c r="G3719" s="1">
        <f>IF(TableRefills3[[#This Row],[prev_refill_days]]="","",TableRefills3[[#This Row],[prev_refill_days]]+TableRefills3[[#This Row],[quantity_days]])</f>
        <v>45860</v>
      </c>
      <c r="H3719" s="9">
        <f>IF(TableRefills3[[#This Row],[prev_refill_end]]="","",TableRefills3[[#This Row],[refill_date]]-TableRefills3[[#This Row],[prev_refill_end]])</f>
        <v>-2</v>
      </c>
      <c r="I3719">
        <f>IF(TableRefills3[[#This Row],[gap_days]]="",0,IF(TableRefills3[[#This Row],[gap_days]]&gt;30,1,0))</f>
        <v>0</v>
      </c>
      <c r="J3719" s="9">
        <f>_xlfn.MAXIFS(TableRefills3[discountinuation_flag], TableRefills3[patient_id], A3719)</f>
        <v>0</v>
      </c>
      <c r="K3719" s="1">
        <f>_xlfn.MINIFS(C:C,A:A,TableRefills3[[#This Row],[patient_id]])</f>
        <v>45804</v>
      </c>
      <c r="L3719" s="1">
        <f>TableRefills3[[#This Row],[refill_date]]+TableRefills3[[#This Row],[quantity_days]]</f>
        <v>45886</v>
      </c>
    </row>
    <row r="3720" spans="1:12" x14ac:dyDescent="0.25">
      <c r="A3720" t="s">
        <v>830</v>
      </c>
      <c r="B3720" t="s">
        <v>5593</v>
      </c>
      <c r="C3720" s="1">
        <v>45888</v>
      </c>
      <c r="D3720" s="9">
        <f t="shared" si="117"/>
        <v>4</v>
      </c>
      <c r="E3720">
        <v>28</v>
      </c>
      <c r="F3720" s="1">
        <f t="shared" si="116"/>
        <v>45858</v>
      </c>
      <c r="G3720" s="1">
        <f>IF(TableRefills3[[#This Row],[prev_refill_days]]="","",TableRefills3[[#This Row],[prev_refill_days]]+TableRefills3[[#This Row],[quantity_days]])</f>
        <v>45886</v>
      </c>
      <c r="H3720" s="9">
        <f>IF(TableRefills3[[#This Row],[prev_refill_end]]="","",TableRefills3[[#This Row],[refill_date]]-TableRefills3[[#This Row],[prev_refill_end]])</f>
        <v>2</v>
      </c>
      <c r="I3720">
        <f>IF(TableRefills3[[#This Row],[gap_days]]="",0,IF(TableRefills3[[#This Row],[gap_days]]&gt;30,1,0))</f>
        <v>0</v>
      </c>
      <c r="J3720" s="9">
        <f>_xlfn.MAXIFS(TableRefills3[discountinuation_flag], TableRefills3[patient_id], A3720)</f>
        <v>0</v>
      </c>
      <c r="K3720" s="1">
        <f>_xlfn.MINIFS(C:C,A:A,TableRefills3[[#This Row],[patient_id]])</f>
        <v>45804</v>
      </c>
      <c r="L3720" s="1">
        <f>TableRefills3[[#This Row],[refill_date]]+TableRefills3[[#This Row],[quantity_days]]</f>
        <v>45916</v>
      </c>
    </row>
    <row r="3721" spans="1:12" x14ac:dyDescent="0.25">
      <c r="A3721" t="s">
        <v>830</v>
      </c>
      <c r="B3721" t="s">
        <v>5593</v>
      </c>
      <c r="C3721" s="1">
        <v>45916</v>
      </c>
      <c r="D3721" s="9">
        <f t="shared" si="117"/>
        <v>5</v>
      </c>
      <c r="E3721">
        <v>28</v>
      </c>
      <c r="F3721" s="1">
        <f t="shared" si="116"/>
        <v>45888</v>
      </c>
      <c r="G3721" s="1">
        <f>IF(TableRefills3[[#This Row],[prev_refill_days]]="","",TableRefills3[[#This Row],[prev_refill_days]]+TableRefills3[[#This Row],[quantity_days]])</f>
        <v>45916</v>
      </c>
      <c r="H3721" s="9">
        <f>IF(TableRefills3[[#This Row],[prev_refill_end]]="","",TableRefills3[[#This Row],[refill_date]]-TableRefills3[[#This Row],[prev_refill_end]])</f>
        <v>0</v>
      </c>
      <c r="I3721">
        <f>IF(TableRefills3[[#This Row],[gap_days]]="",0,IF(TableRefills3[[#This Row],[gap_days]]&gt;30,1,0))</f>
        <v>0</v>
      </c>
      <c r="J3721" s="9">
        <f>_xlfn.MAXIFS(TableRefills3[discountinuation_flag], TableRefills3[patient_id], A3721)</f>
        <v>0</v>
      </c>
      <c r="K3721" s="1">
        <f>_xlfn.MINIFS(C:C,A:A,TableRefills3[[#This Row],[patient_id]])</f>
        <v>45804</v>
      </c>
      <c r="L3721" s="1">
        <f>TableRefills3[[#This Row],[refill_date]]+TableRefills3[[#This Row],[quantity_days]]</f>
        <v>45944</v>
      </c>
    </row>
    <row r="3722" spans="1:12" x14ac:dyDescent="0.25">
      <c r="A3722" t="s">
        <v>831</v>
      </c>
      <c r="B3722" t="s">
        <v>5599</v>
      </c>
      <c r="C3722" s="1">
        <v>45826</v>
      </c>
      <c r="D3722" s="9">
        <f t="shared" si="117"/>
        <v>1</v>
      </c>
      <c r="E3722">
        <v>30</v>
      </c>
      <c r="F3722" s="1" t="str">
        <f t="shared" si="116"/>
        <v/>
      </c>
      <c r="G3722" s="1" t="str">
        <f>IF(TableRefills3[[#This Row],[prev_refill_days]]="","",TableRefills3[[#This Row],[prev_refill_days]]+TableRefills3[[#This Row],[quantity_days]])</f>
        <v/>
      </c>
      <c r="H3722" s="9" t="str">
        <f>IF(TableRefills3[[#This Row],[prev_refill_end]]="","",TableRefills3[[#This Row],[refill_date]]-TableRefills3[[#This Row],[prev_refill_end]])</f>
        <v/>
      </c>
      <c r="I3722">
        <f>IF(TableRefills3[[#This Row],[gap_days]]="",0,IF(TableRefills3[[#This Row],[gap_days]]&gt;30,1,0))</f>
        <v>0</v>
      </c>
      <c r="J3722" s="9">
        <f>_xlfn.MAXIFS(TableRefills3[discountinuation_flag], TableRefills3[patient_id], A3722)</f>
        <v>0</v>
      </c>
      <c r="K3722" s="1">
        <f>_xlfn.MINIFS(C:C,A:A,TableRefills3[[#This Row],[patient_id]])</f>
        <v>45826</v>
      </c>
      <c r="L3722" s="1">
        <f>TableRefills3[[#This Row],[refill_date]]+TableRefills3[[#This Row],[quantity_days]]</f>
        <v>45856</v>
      </c>
    </row>
    <row r="3723" spans="1:12" x14ac:dyDescent="0.25">
      <c r="A3723" t="s">
        <v>831</v>
      </c>
      <c r="B3723" t="s">
        <v>5599</v>
      </c>
      <c r="C3723" s="1">
        <v>45854</v>
      </c>
      <c r="D3723" s="9">
        <f t="shared" si="117"/>
        <v>2</v>
      </c>
      <c r="E3723">
        <v>30</v>
      </c>
      <c r="F3723" s="1">
        <f t="shared" si="116"/>
        <v>45826</v>
      </c>
      <c r="G3723" s="1">
        <f>IF(TableRefills3[[#This Row],[prev_refill_days]]="","",TableRefills3[[#This Row],[prev_refill_days]]+TableRefills3[[#This Row],[quantity_days]])</f>
        <v>45856</v>
      </c>
      <c r="H3723" s="9">
        <f>IF(TableRefills3[[#This Row],[prev_refill_end]]="","",TableRefills3[[#This Row],[refill_date]]-TableRefills3[[#This Row],[prev_refill_end]])</f>
        <v>-2</v>
      </c>
      <c r="I3723">
        <f>IF(TableRefills3[[#This Row],[gap_days]]="",0,IF(TableRefills3[[#This Row],[gap_days]]&gt;30,1,0))</f>
        <v>0</v>
      </c>
      <c r="J3723" s="9">
        <f>_xlfn.MAXIFS(TableRefills3[discountinuation_flag], TableRefills3[patient_id], A3723)</f>
        <v>0</v>
      </c>
      <c r="K3723" s="1">
        <f>_xlfn.MINIFS(C:C,A:A,TableRefills3[[#This Row],[patient_id]])</f>
        <v>45826</v>
      </c>
      <c r="L3723" s="1">
        <f>TableRefills3[[#This Row],[refill_date]]+TableRefills3[[#This Row],[quantity_days]]</f>
        <v>45884</v>
      </c>
    </row>
    <row r="3724" spans="1:12" x14ac:dyDescent="0.25">
      <c r="A3724" t="s">
        <v>831</v>
      </c>
      <c r="B3724" t="s">
        <v>5599</v>
      </c>
      <c r="C3724" s="1">
        <v>45882</v>
      </c>
      <c r="D3724" s="9">
        <f t="shared" si="117"/>
        <v>3</v>
      </c>
      <c r="E3724">
        <v>30</v>
      </c>
      <c r="F3724" s="1">
        <f t="shared" si="116"/>
        <v>45854</v>
      </c>
      <c r="G3724" s="1">
        <f>IF(TableRefills3[[#This Row],[prev_refill_days]]="","",TableRefills3[[#This Row],[prev_refill_days]]+TableRefills3[[#This Row],[quantity_days]])</f>
        <v>45884</v>
      </c>
      <c r="H3724" s="9">
        <f>IF(TableRefills3[[#This Row],[prev_refill_end]]="","",TableRefills3[[#This Row],[refill_date]]-TableRefills3[[#This Row],[prev_refill_end]])</f>
        <v>-2</v>
      </c>
      <c r="I3724">
        <f>IF(TableRefills3[[#This Row],[gap_days]]="",0,IF(TableRefills3[[#This Row],[gap_days]]&gt;30,1,0))</f>
        <v>0</v>
      </c>
      <c r="J3724" s="9">
        <f>_xlfn.MAXIFS(TableRefills3[discountinuation_flag], TableRefills3[patient_id], A3724)</f>
        <v>0</v>
      </c>
      <c r="K3724" s="1">
        <f>_xlfn.MINIFS(C:C,A:A,TableRefills3[[#This Row],[patient_id]])</f>
        <v>45826</v>
      </c>
      <c r="L3724" s="1">
        <f>TableRefills3[[#This Row],[refill_date]]+TableRefills3[[#This Row],[quantity_days]]</f>
        <v>45912</v>
      </c>
    </row>
    <row r="3725" spans="1:12" x14ac:dyDescent="0.25">
      <c r="A3725" t="s">
        <v>831</v>
      </c>
      <c r="B3725" t="s">
        <v>5599</v>
      </c>
      <c r="C3725" s="1">
        <v>45910</v>
      </c>
      <c r="D3725" s="9">
        <f t="shared" si="117"/>
        <v>4</v>
      </c>
      <c r="E3725">
        <v>30</v>
      </c>
      <c r="F3725" s="1">
        <f t="shared" ref="F3725:F3788" si="118">IF(A3724=A3725,C3724,"")</f>
        <v>45882</v>
      </c>
      <c r="G3725" s="1">
        <f>IF(TableRefills3[[#This Row],[prev_refill_days]]="","",TableRefills3[[#This Row],[prev_refill_days]]+TableRefills3[[#This Row],[quantity_days]])</f>
        <v>45912</v>
      </c>
      <c r="H3725" s="9">
        <f>IF(TableRefills3[[#This Row],[prev_refill_end]]="","",TableRefills3[[#This Row],[refill_date]]-TableRefills3[[#This Row],[prev_refill_end]])</f>
        <v>-2</v>
      </c>
      <c r="I3725">
        <f>IF(TableRefills3[[#This Row],[gap_days]]="",0,IF(TableRefills3[[#This Row],[gap_days]]&gt;30,1,0))</f>
        <v>0</v>
      </c>
      <c r="J3725" s="9">
        <f>_xlfn.MAXIFS(TableRefills3[discountinuation_flag], TableRefills3[patient_id], A3725)</f>
        <v>0</v>
      </c>
      <c r="K3725" s="1">
        <f>_xlfn.MINIFS(C:C,A:A,TableRefills3[[#This Row],[patient_id]])</f>
        <v>45826</v>
      </c>
      <c r="L3725" s="1">
        <f>TableRefills3[[#This Row],[refill_date]]+TableRefills3[[#This Row],[quantity_days]]</f>
        <v>45940</v>
      </c>
    </row>
    <row r="3726" spans="1:12" x14ac:dyDescent="0.25">
      <c r="A3726" t="s">
        <v>831</v>
      </c>
      <c r="B3726" t="s">
        <v>5599</v>
      </c>
      <c r="C3726" s="1">
        <v>45938</v>
      </c>
      <c r="D3726" s="9">
        <f t="shared" si="117"/>
        <v>5</v>
      </c>
      <c r="E3726">
        <v>30</v>
      </c>
      <c r="F3726" s="1">
        <f t="shared" si="118"/>
        <v>45910</v>
      </c>
      <c r="G3726" s="1">
        <f>IF(TableRefills3[[#This Row],[prev_refill_days]]="","",TableRefills3[[#This Row],[prev_refill_days]]+TableRefills3[[#This Row],[quantity_days]])</f>
        <v>45940</v>
      </c>
      <c r="H3726" s="9">
        <f>IF(TableRefills3[[#This Row],[prev_refill_end]]="","",TableRefills3[[#This Row],[refill_date]]-TableRefills3[[#This Row],[prev_refill_end]])</f>
        <v>-2</v>
      </c>
      <c r="I3726">
        <f>IF(TableRefills3[[#This Row],[gap_days]]="",0,IF(TableRefills3[[#This Row],[gap_days]]&gt;30,1,0))</f>
        <v>0</v>
      </c>
      <c r="J3726" s="9">
        <f>_xlfn.MAXIFS(TableRefills3[discountinuation_flag], TableRefills3[patient_id], A3726)</f>
        <v>0</v>
      </c>
      <c r="K3726" s="1">
        <f>_xlfn.MINIFS(C:C,A:A,TableRefills3[[#This Row],[patient_id]])</f>
        <v>45826</v>
      </c>
      <c r="L3726" s="1">
        <f>TableRefills3[[#This Row],[refill_date]]+TableRefills3[[#This Row],[quantity_days]]</f>
        <v>45968</v>
      </c>
    </row>
    <row r="3727" spans="1:12" x14ac:dyDescent="0.25">
      <c r="A3727" t="s">
        <v>832</v>
      </c>
      <c r="B3727" t="s">
        <v>5605</v>
      </c>
      <c r="C3727" s="1">
        <v>45792</v>
      </c>
      <c r="D3727" s="9">
        <f t="shared" si="117"/>
        <v>1</v>
      </c>
      <c r="E3727">
        <v>28</v>
      </c>
      <c r="F3727" s="1" t="str">
        <f t="shared" si="118"/>
        <v/>
      </c>
      <c r="G3727" s="1" t="str">
        <f>IF(TableRefills3[[#This Row],[prev_refill_days]]="","",TableRefills3[[#This Row],[prev_refill_days]]+TableRefills3[[#This Row],[quantity_days]])</f>
        <v/>
      </c>
      <c r="H3727" s="9" t="str">
        <f>IF(TableRefills3[[#This Row],[prev_refill_end]]="","",TableRefills3[[#This Row],[refill_date]]-TableRefills3[[#This Row],[prev_refill_end]])</f>
        <v/>
      </c>
      <c r="I3727">
        <f>IF(TableRefills3[[#This Row],[gap_days]]="",0,IF(TableRefills3[[#This Row],[gap_days]]&gt;30,1,0))</f>
        <v>0</v>
      </c>
      <c r="J3727" s="9">
        <f>_xlfn.MAXIFS(TableRefills3[discountinuation_flag], TableRefills3[patient_id], A3727)</f>
        <v>0</v>
      </c>
      <c r="K3727" s="1">
        <f>_xlfn.MINIFS(C:C,A:A,TableRefills3[[#This Row],[patient_id]])</f>
        <v>45792</v>
      </c>
      <c r="L3727" s="1">
        <f>TableRefills3[[#This Row],[refill_date]]+TableRefills3[[#This Row],[quantity_days]]</f>
        <v>45820</v>
      </c>
    </row>
    <row r="3728" spans="1:12" x14ac:dyDescent="0.25">
      <c r="A3728" t="s">
        <v>832</v>
      </c>
      <c r="B3728" t="s">
        <v>5605</v>
      </c>
      <c r="C3728" s="1">
        <v>45821</v>
      </c>
      <c r="D3728" s="9">
        <f t="shared" si="117"/>
        <v>2</v>
      </c>
      <c r="E3728">
        <v>28</v>
      </c>
      <c r="F3728" s="1">
        <f t="shared" si="118"/>
        <v>45792</v>
      </c>
      <c r="G3728" s="1">
        <f>IF(TableRefills3[[#This Row],[prev_refill_days]]="","",TableRefills3[[#This Row],[prev_refill_days]]+TableRefills3[[#This Row],[quantity_days]])</f>
        <v>45820</v>
      </c>
      <c r="H3728" s="9">
        <f>IF(TableRefills3[[#This Row],[prev_refill_end]]="","",TableRefills3[[#This Row],[refill_date]]-TableRefills3[[#This Row],[prev_refill_end]])</f>
        <v>1</v>
      </c>
      <c r="I3728">
        <f>IF(TableRefills3[[#This Row],[gap_days]]="",0,IF(TableRefills3[[#This Row],[gap_days]]&gt;30,1,0))</f>
        <v>0</v>
      </c>
      <c r="J3728" s="9">
        <f>_xlfn.MAXIFS(TableRefills3[discountinuation_flag], TableRefills3[patient_id], A3728)</f>
        <v>0</v>
      </c>
      <c r="K3728" s="1">
        <f>_xlfn.MINIFS(C:C,A:A,TableRefills3[[#This Row],[patient_id]])</f>
        <v>45792</v>
      </c>
      <c r="L3728" s="1">
        <f>TableRefills3[[#This Row],[refill_date]]+TableRefills3[[#This Row],[quantity_days]]</f>
        <v>45849</v>
      </c>
    </row>
    <row r="3729" spans="1:12" x14ac:dyDescent="0.25">
      <c r="A3729" t="s">
        <v>832</v>
      </c>
      <c r="B3729" t="s">
        <v>5605</v>
      </c>
      <c r="C3729" s="1">
        <v>45852</v>
      </c>
      <c r="D3729" s="9">
        <f t="shared" si="117"/>
        <v>3</v>
      </c>
      <c r="E3729">
        <v>28</v>
      </c>
      <c r="F3729" s="1">
        <f t="shared" si="118"/>
        <v>45821</v>
      </c>
      <c r="G3729" s="1">
        <f>IF(TableRefills3[[#This Row],[prev_refill_days]]="","",TableRefills3[[#This Row],[prev_refill_days]]+TableRefills3[[#This Row],[quantity_days]])</f>
        <v>45849</v>
      </c>
      <c r="H3729" s="9">
        <f>IF(TableRefills3[[#This Row],[prev_refill_end]]="","",TableRefills3[[#This Row],[refill_date]]-TableRefills3[[#This Row],[prev_refill_end]])</f>
        <v>3</v>
      </c>
      <c r="I3729">
        <f>IF(TableRefills3[[#This Row],[gap_days]]="",0,IF(TableRefills3[[#This Row],[gap_days]]&gt;30,1,0))</f>
        <v>0</v>
      </c>
      <c r="J3729" s="9">
        <f>_xlfn.MAXIFS(TableRefills3[discountinuation_flag], TableRefills3[patient_id], A3729)</f>
        <v>0</v>
      </c>
      <c r="K3729" s="1">
        <f>_xlfn.MINIFS(C:C,A:A,TableRefills3[[#This Row],[patient_id]])</f>
        <v>45792</v>
      </c>
      <c r="L3729" s="1">
        <f>TableRefills3[[#This Row],[refill_date]]+TableRefills3[[#This Row],[quantity_days]]</f>
        <v>45880</v>
      </c>
    </row>
    <row r="3730" spans="1:12" x14ac:dyDescent="0.25">
      <c r="A3730" t="s">
        <v>833</v>
      </c>
      <c r="B3730" t="s">
        <v>5609</v>
      </c>
      <c r="C3730" s="1">
        <v>45670</v>
      </c>
      <c r="D3730" s="9">
        <f t="shared" si="117"/>
        <v>1</v>
      </c>
      <c r="E3730">
        <v>30</v>
      </c>
      <c r="F3730" s="1" t="str">
        <f t="shared" si="118"/>
        <v/>
      </c>
      <c r="G3730" s="1" t="str">
        <f>IF(TableRefills3[[#This Row],[prev_refill_days]]="","",TableRefills3[[#This Row],[prev_refill_days]]+TableRefills3[[#This Row],[quantity_days]])</f>
        <v/>
      </c>
      <c r="H3730" s="9" t="str">
        <f>IF(TableRefills3[[#This Row],[prev_refill_end]]="","",TableRefills3[[#This Row],[refill_date]]-TableRefills3[[#This Row],[prev_refill_end]])</f>
        <v/>
      </c>
      <c r="I3730">
        <f>IF(TableRefills3[[#This Row],[gap_days]]="",0,IF(TableRefills3[[#This Row],[gap_days]]&gt;30,1,0))</f>
        <v>0</v>
      </c>
      <c r="J3730" s="9">
        <f>_xlfn.MAXIFS(TableRefills3[discountinuation_flag], TableRefills3[patient_id], A3730)</f>
        <v>0</v>
      </c>
      <c r="K3730" s="1">
        <f>_xlfn.MINIFS(C:C,A:A,TableRefills3[[#This Row],[patient_id]])</f>
        <v>45670</v>
      </c>
      <c r="L3730" s="1">
        <f>TableRefills3[[#This Row],[refill_date]]+TableRefills3[[#This Row],[quantity_days]]</f>
        <v>45700</v>
      </c>
    </row>
    <row r="3731" spans="1:12" x14ac:dyDescent="0.25">
      <c r="A3731" t="s">
        <v>833</v>
      </c>
      <c r="B3731" t="s">
        <v>5609</v>
      </c>
      <c r="C3731" s="1">
        <v>45700</v>
      </c>
      <c r="D3731" s="9">
        <f t="shared" si="117"/>
        <v>2</v>
      </c>
      <c r="E3731">
        <v>30</v>
      </c>
      <c r="F3731" s="1">
        <f t="shared" si="118"/>
        <v>45670</v>
      </c>
      <c r="G3731" s="1">
        <f>IF(TableRefills3[[#This Row],[prev_refill_days]]="","",TableRefills3[[#This Row],[prev_refill_days]]+TableRefills3[[#This Row],[quantity_days]])</f>
        <v>45700</v>
      </c>
      <c r="H3731" s="9">
        <f>IF(TableRefills3[[#This Row],[prev_refill_end]]="","",TableRefills3[[#This Row],[refill_date]]-TableRefills3[[#This Row],[prev_refill_end]])</f>
        <v>0</v>
      </c>
      <c r="I3731">
        <f>IF(TableRefills3[[#This Row],[gap_days]]="",0,IF(TableRefills3[[#This Row],[gap_days]]&gt;30,1,0))</f>
        <v>0</v>
      </c>
      <c r="J3731" s="9">
        <f>_xlfn.MAXIFS(TableRefills3[discountinuation_flag], TableRefills3[patient_id], A3731)</f>
        <v>0</v>
      </c>
      <c r="K3731" s="1">
        <f>_xlfn.MINIFS(C:C,A:A,TableRefills3[[#This Row],[patient_id]])</f>
        <v>45670</v>
      </c>
      <c r="L3731" s="1">
        <f>TableRefills3[[#This Row],[refill_date]]+TableRefills3[[#This Row],[quantity_days]]</f>
        <v>45730</v>
      </c>
    </row>
    <row r="3732" spans="1:12" x14ac:dyDescent="0.25">
      <c r="A3732" t="s">
        <v>833</v>
      </c>
      <c r="B3732" t="s">
        <v>5609</v>
      </c>
      <c r="C3732" s="1">
        <v>45728</v>
      </c>
      <c r="D3732" s="9">
        <f t="shared" si="117"/>
        <v>3</v>
      </c>
      <c r="E3732">
        <v>30</v>
      </c>
      <c r="F3732" s="1">
        <f t="shared" si="118"/>
        <v>45700</v>
      </c>
      <c r="G3732" s="1">
        <f>IF(TableRefills3[[#This Row],[prev_refill_days]]="","",TableRefills3[[#This Row],[prev_refill_days]]+TableRefills3[[#This Row],[quantity_days]])</f>
        <v>45730</v>
      </c>
      <c r="H3732" s="9">
        <f>IF(TableRefills3[[#This Row],[prev_refill_end]]="","",TableRefills3[[#This Row],[refill_date]]-TableRefills3[[#This Row],[prev_refill_end]])</f>
        <v>-2</v>
      </c>
      <c r="I3732">
        <f>IF(TableRefills3[[#This Row],[gap_days]]="",0,IF(TableRefills3[[#This Row],[gap_days]]&gt;30,1,0))</f>
        <v>0</v>
      </c>
      <c r="J3732" s="9">
        <f>_xlfn.MAXIFS(TableRefills3[discountinuation_flag], TableRefills3[patient_id], A3732)</f>
        <v>0</v>
      </c>
      <c r="K3732" s="1">
        <f>_xlfn.MINIFS(C:C,A:A,TableRefills3[[#This Row],[patient_id]])</f>
        <v>45670</v>
      </c>
      <c r="L3732" s="1">
        <f>TableRefills3[[#This Row],[refill_date]]+TableRefills3[[#This Row],[quantity_days]]</f>
        <v>45758</v>
      </c>
    </row>
    <row r="3733" spans="1:12" x14ac:dyDescent="0.25">
      <c r="A3733" t="s">
        <v>833</v>
      </c>
      <c r="B3733" t="s">
        <v>5609</v>
      </c>
      <c r="C3733" s="1">
        <v>45756</v>
      </c>
      <c r="D3733" s="9">
        <f t="shared" si="117"/>
        <v>4</v>
      </c>
      <c r="E3733">
        <v>30</v>
      </c>
      <c r="F3733" s="1">
        <f t="shared" si="118"/>
        <v>45728</v>
      </c>
      <c r="G3733" s="1">
        <f>IF(TableRefills3[[#This Row],[prev_refill_days]]="","",TableRefills3[[#This Row],[prev_refill_days]]+TableRefills3[[#This Row],[quantity_days]])</f>
        <v>45758</v>
      </c>
      <c r="H3733" s="9">
        <f>IF(TableRefills3[[#This Row],[prev_refill_end]]="","",TableRefills3[[#This Row],[refill_date]]-TableRefills3[[#This Row],[prev_refill_end]])</f>
        <v>-2</v>
      </c>
      <c r="I3733">
        <f>IF(TableRefills3[[#This Row],[gap_days]]="",0,IF(TableRefills3[[#This Row],[gap_days]]&gt;30,1,0))</f>
        <v>0</v>
      </c>
      <c r="J3733" s="9">
        <f>_xlfn.MAXIFS(TableRefills3[discountinuation_flag], TableRefills3[patient_id], A3733)</f>
        <v>0</v>
      </c>
      <c r="K3733" s="1">
        <f>_xlfn.MINIFS(C:C,A:A,TableRefills3[[#This Row],[patient_id]])</f>
        <v>45670</v>
      </c>
      <c r="L3733" s="1">
        <f>TableRefills3[[#This Row],[refill_date]]+TableRefills3[[#This Row],[quantity_days]]</f>
        <v>45786</v>
      </c>
    </row>
    <row r="3734" spans="1:12" x14ac:dyDescent="0.25">
      <c r="A3734" t="s">
        <v>833</v>
      </c>
      <c r="B3734" t="s">
        <v>5609</v>
      </c>
      <c r="C3734" s="1">
        <v>45785</v>
      </c>
      <c r="D3734" s="9">
        <f t="shared" si="117"/>
        <v>5</v>
      </c>
      <c r="E3734">
        <v>30</v>
      </c>
      <c r="F3734" s="1">
        <f t="shared" si="118"/>
        <v>45756</v>
      </c>
      <c r="G3734" s="1">
        <f>IF(TableRefills3[[#This Row],[prev_refill_days]]="","",TableRefills3[[#This Row],[prev_refill_days]]+TableRefills3[[#This Row],[quantity_days]])</f>
        <v>45786</v>
      </c>
      <c r="H3734" s="9">
        <f>IF(TableRefills3[[#This Row],[prev_refill_end]]="","",TableRefills3[[#This Row],[refill_date]]-TableRefills3[[#This Row],[prev_refill_end]])</f>
        <v>-1</v>
      </c>
      <c r="I3734">
        <f>IF(TableRefills3[[#This Row],[gap_days]]="",0,IF(TableRefills3[[#This Row],[gap_days]]&gt;30,1,0))</f>
        <v>0</v>
      </c>
      <c r="J3734" s="9">
        <f>_xlfn.MAXIFS(TableRefills3[discountinuation_flag], TableRefills3[patient_id], A3734)</f>
        <v>0</v>
      </c>
      <c r="K3734" s="1">
        <f>_xlfn.MINIFS(C:C,A:A,TableRefills3[[#This Row],[patient_id]])</f>
        <v>45670</v>
      </c>
      <c r="L3734" s="1">
        <f>TableRefills3[[#This Row],[refill_date]]+TableRefills3[[#This Row],[quantity_days]]</f>
        <v>45815</v>
      </c>
    </row>
    <row r="3735" spans="1:12" x14ac:dyDescent="0.25">
      <c r="A3735" t="s">
        <v>833</v>
      </c>
      <c r="B3735" t="s">
        <v>5609</v>
      </c>
      <c r="C3735" s="1">
        <v>45818</v>
      </c>
      <c r="D3735" s="9">
        <f t="shared" si="117"/>
        <v>6</v>
      </c>
      <c r="E3735">
        <v>30</v>
      </c>
      <c r="F3735" s="1">
        <f t="shared" si="118"/>
        <v>45785</v>
      </c>
      <c r="G3735" s="1">
        <f>IF(TableRefills3[[#This Row],[prev_refill_days]]="","",TableRefills3[[#This Row],[prev_refill_days]]+TableRefills3[[#This Row],[quantity_days]])</f>
        <v>45815</v>
      </c>
      <c r="H3735" s="9">
        <f>IF(TableRefills3[[#This Row],[prev_refill_end]]="","",TableRefills3[[#This Row],[refill_date]]-TableRefills3[[#This Row],[prev_refill_end]])</f>
        <v>3</v>
      </c>
      <c r="I3735">
        <f>IF(TableRefills3[[#This Row],[gap_days]]="",0,IF(TableRefills3[[#This Row],[gap_days]]&gt;30,1,0))</f>
        <v>0</v>
      </c>
      <c r="J3735" s="9">
        <f>_xlfn.MAXIFS(TableRefills3[discountinuation_flag], TableRefills3[patient_id], A3735)</f>
        <v>0</v>
      </c>
      <c r="K3735" s="1">
        <f>_xlfn.MINIFS(C:C,A:A,TableRefills3[[#This Row],[patient_id]])</f>
        <v>45670</v>
      </c>
      <c r="L3735" s="1">
        <f>TableRefills3[[#This Row],[refill_date]]+TableRefills3[[#This Row],[quantity_days]]</f>
        <v>45848</v>
      </c>
    </row>
    <row r="3736" spans="1:12" x14ac:dyDescent="0.25">
      <c r="A3736" t="s">
        <v>834</v>
      </c>
      <c r="B3736" t="s">
        <v>5616</v>
      </c>
      <c r="C3736" s="1">
        <v>45714</v>
      </c>
      <c r="D3736" s="9">
        <f t="shared" si="117"/>
        <v>1</v>
      </c>
      <c r="E3736">
        <v>28</v>
      </c>
      <c r="F3736" s="1" t="str">
        <f t="shared" si="118"/>
        <v/>
      </c>
      <c r="G3736" s="1" t="str">
        <f>IF(TableRefills3[[#This Row],[prev_refill_days]]="","",TableRefills3[[#This Row],[prev_refill_days]]+TableRefills3[[#This Row],[quantity_days]])</f>
        <v/>
      </c>
      <c r="H3736" s="9" t="str">
        <f>IF(TableRefills3[[#This Row],[prev_refill_end]]="","",TableRefills3[[#This Row],[refill_date]]-TableRefills3[[#This Row],[prev_refill_end]])</f>
        <v/>
      </c>
      <c r="I3736">
        <f>IF(TableRefills3[[#This Row],[gap_days]]="",0,IF(TableRefills3[[#This Row],[gap_days]]&gt;30,1,0))</f>
        <v>0</v>
      </c>
      <c r="J3736" s="9">
        <f>_xlfn.MAXIFS(TableRefills3[discountinuation_flag], TableRefills3[patient_id], A3736)</f>
        <v>0</v>
      </c>
      <c r="K3736" s="1">
        <f>_xlfn.MINIFS(C:C,A:A,TableRefills3[[#This Row],[patient_id]])</f>
        <v>45714</v>
      </c>
      <c r="L3736" s="1">
        <f>TableRefills3[[#This Row],[refill_date]]+TableRefills3[[#This Row],[quantity_days]]</f>
        <v>45742</v>
      </c>
    </row>
    <row r="3737" spans="1:12" x14ac:dyDescent="0.25">
      <c r="A3737" t="s">
        <v>834</v>
      </c>
      <c r="B3737" t="s">
        <v>5616</v>
      </c>
      <c r="C3737" s="1">
        <v>45742</v>
      </c>
      <c r="D3737" s="9">
        <f t="shared" si="117"/>
        <v>2</v>
      </c>
      <c r="E3737">
        <v>28</v>
      </c>
      <c r="F3737" s="1">
        <f t="shared" si="118"/>
        <v>45714</v>
      </c>
      <c r="G3737" s="1">
        <f>IF(TableRefills3[[#This Row],[prev_refill_days]]="","",TableRefills3[[#This Row],[prev_refill_days]]+TableRefills3[[#This Row],[quantity_days]])</f>
        <v>45742</v>
      </c>
      <c r="H3737" s="9">
        <f>IF(TableRefills3[[#This Row],[prev_refill_end]]="","",TableRefills3[[#This Row],[refill_date]]-TableRefills3[[#This Row],[prev_refill_end]])</f>
        <v>0</v>
      </c>
      <c r="I3737">
        <f>IF(TableRefills3[[#This Row],[gap_days]]="",0,IF(TableRefills3[[#This Row],[gap_days]]&gt;30,1,0))</f>
        <v>0</v>
      </c>
      <c r="J3737" s="9">
        <f>_xlfn.MAXIFS(TableRefills3[discountinuation_flag], TableRefills3[patient_id], A3737)</f>
        <v>0</v>
      </c>
      <c r="K3737" s="1">
        <f>_xlfn.MINIFS(C:C,A:A,TableRefills3[[#This Row],[patient_id]])</f>
        <v>45714</v>
      </c>
      <c r="L3737" s="1">
        <f>TableRefills3[[#This Row],[refill_date]]+TableRefills3[[#This Row],[quantity_days]]</f>
        <v>45770</v>
      </c>
    </row>
    <row r="3738" spans="1:12" x14ac:dyDescent="0.25">
      <c r="A3738" t="s">
        <v>834</v>
      </c>
      <c r="B3738" t="s">
        <v>5616</v>
      </c>
      <c r="C3738" s="1">
        <v>45773</v>
      </c>
      <c r="D3738" s="9">
        <f t="shared" si="117"/>
        <v>3</v>
      </c>
      <c r="E3738">
        <v>28</v>
      </c>
      <c r="F3738" s="1">
        <f t="shared" si="118"/>
        <v>45742</v>
      </c>
      <c r="G3738" s="1">
        <f>IF(TableRefills3[[#This Row],[prev_refill_days]]="","",TableRefills3[[#This Row],[prev_refill_days]]+TableRefills3[[#This Row],[quantity_days]])</f>
        <v>45770</v>
      </c>
      <c r="H3738" s="9">
        <f>IF(TableRefills3[[#This Row],[prev_refill_end]]="","",TableRefills3[[#This Row],[refill_date]]-TableRefills3[[#This Row],[prev_refill_end]])</f>
        <v>3</v>
      </c>
      <c r="I3738">
        <f>IF(TableRefills3[[#This Row],[gap_days]]="",0,IF(TableRefills3[[#This Row],[gap_days]]&gt;30,1,0))</f>
        <v>0</v>
      </c>
      <c r="J3738" s="9">
        <f>_xlfn.MAXIFS(TableRefills3[discountinuation_flag], TableRefills3[patient_id], A3738)</f>
        <v>0</v>
      </c>
      <c r="K3738" s="1">
        <f>_xlfn.MINIFS(C:C,A:A,TableRefills3[[#This Row],[patient_id]])</f>
        <v>45714</v>
      </c>
      <c r="L3738" s="1">
        <f>TableRefills3[[#This Row],[refill_date]]+TableRefills3[[#This Row],[quantity_days]]</f>
        <v>45801</v>
      </c>
    </row>
    <row r="3739" spans="1:12" x14ac:dyDescent="0.25">
      <c r="A3739" t="s">
        <v>834</v>
      </c>
      <c r="B3739" t="s">
        <v>5616</v>
      </c>
      <c r="C3739" s="1">
        <v>45802</v>
      </c>
      <c r="D3739" s="9">
        <f t="shared" si="117"/>
        <v>4</v>
      </c>
      <c r="E3739">
        <v>28</v>
      </c>
      <c r="F3739" s="1">
        <f t="shared" si="118"/>
        <v>45773</v>
      </c>
      <c r="G3739" s="1">
        <f>IF(TableRefills3[[#This Row],[prev_refill_days]]="","",TableRefills3[[#This Row],[prev_refill_days]]+TableRefills3[[#This Row],[quantity_days]])</f>
        <v>45801</v>
      </c>
      <c r="H3739" s="9">
        <f>IF(TableRefills3[[#This Row],[prev_refill_end]]="","",TableRefills3[[#This Row],[refill_date]]-TableRefills3[[#This Row],[prev_refill_end]])</f>
        <v>1</v>
      </c>
      <c r="I3739">
        <f>IF(TableRefills3[[#This Row],[gap_days]]="",0,IF(TableRefills3[[#This Row],[gap_days]]&gt;30,1,0))</f>
        <v>0</v>
      </c>
      <c r="J3739" s="9">
        <f>_xlfn.MAXIFS(TableRefills3[discountinuation_flag], TableRefills3[patient_id], A3739)</f>
        <v>0</v>
      </c>
      <c r="K3739" s="1">
        <f>_xlfn.MINIFS(C:C,A:A,TableRefills3[[#This Row],[patient_id]])</f>
        <v>45714</v>
      </c>
      <c r="L3739" s="1">
        <f>TableRefills3[[#This Row],[refill_date]]+TableRefills3[[#This Row],[quantity_days]]</f>
        <v>45830</v>
      </c>
    </row>
    <row r="3740" spans="1:12" x14ac:dyDescent="0.25">
      <c r="A3740" t="s">
        <v>835</v>
      </c>
      <c r="B3740" t="s">
        <v>5621</v>
      </c>
      <c r="C3740" s="1">
        <v>45661</v>
      </c>
      <c r="D3740" s="9">
        <f t="shared" si="117"/>
        <v>1</v>
      </c>
      <c r="E3740">
        <v>21</v>
      </c>
      <c r="F3740" s="1" t="str">
        <f t="shared" si="118"/>
        <v/>
      </c>
      <c r="G3740" s="1" t="str">
        <f>IF(TableRefills3[[#This Row],[prev_refill_days]]="","",TableRefills3[[#This Row],[prev_refill_days]]+TableRefills3[[#This Row],[quantity_days]])</f>
        <v/>
      </c>
      <c r="H3740" s="9" t="str">
        <f>IF(TableRefills3[[#This Row],[prev_refill_end]]="","",TableRefills3[[#This Row],[refill_date]]-TableRefills3[[#This Row],[prev_refill_end]])</f>
        <v/>
      </c>
      <c r="I3740">
        <f>IF(TableRefills3[[#This Row],[gap_days]]="",0,IF(TableRefills3[[#This Row],[gap_days]]&gt;30,1,0))</f>
        <v>0</v>
      </c>
      <c r="J3740" s="9">
        <f>_xlfn.MAXIFS(TableRefills3[discountinuation_flag], TableRefills3[patient_id], A3740)</f>
        <v>0</v>
      </c>
      <c r="K3740" s="1">
        <f>_xlfn.MINIFS(C:C,A:A,TableRefills3[[#This Row],[patient_id]])</f>
        <v>45661</v>
      </c>
      <c r="L3740" s="1">
        <f>TableRefills3[[#This Row],[refill_date]]+TableRefills3[[#This Row],[quantity_days]]</f>
        <v>45682</v>
      </c>
    </row>
    <row r="3741" spans="1:12" x14ac:dyDescent="0.25">
      <c r="A3741" t="s">
        <v>835</v>
      </c>
      <c r="B3741" t="s">
        <v>5621</v>
      </c>
      <c r="C3741" s="1">
        <v>45682</v>
      </c>
      <c r="D3741" s="9">
        <f t="shared" si="117"/>
        <v>2</v>
      </c>
      <c r="E3741">
        <v>21</v>
      </c>
      <c r="F3741" s="1">
        <f t="shared" si="118"/>
        <v>45661</v>
      </c>
      <c r="G3741" s="1">
        <f>IF(TableRefills3[[#This Row],[prev_refill_days]]="","",TableRefills3[[#This Row],[prev_refill_days]]+TableRefills3[[#This Row],[quantity_days]])</f>
        <v>45682</v>
      </c>
      <c r="H3741" s="9">
        <f>IF(TableRefills3[[#This Row],[prev_refill_end]]="","",TableRefills3[[#This Row],[refill_date]]-TableRefills3[[#This Row],[prev_refill_end]])</f>
        <v>0</v>
      </c>
      <c r="I3741">
        <f>IF(TableRefills3[[#This Row],[gap_days]]="",0,IF(TableRefills3[[#This Row],[gap_days]]&gt;30,1,0))</f>
        <v>0</v>
      </c>
      <c r="J3741" s="9">
        <f>_xlfn.MAXIFS(TableRefills3[discountinuation_flag], TableRefills3[patient_id], A3741)</f>
        <v>0</v>
      </c>
      <c r="K3741" s="1">
        <f>_xlfn.MINIFS(C:C,A:A,TableRefills3[[#This Row],[patient_id]])</f>
        <v>45661</v>
      </c>
      <c r="L3741" s="1">
        <f>TableRefills3[[#This Row],[refill_date]]+TableRefills3[[#This Row],[quantity_days]]</f>
        <v>45703</v>
      </c>
    </row>
    <row r="3742" spans="1:12" x14ac:dyDescent="0.25">
      <c r="A3742" t="s">
        <v>835</v>
      </c>
      <c r="B3742" t="s">
        <v>5621</v>
      </c>
      <c r="C3742" s="1">
        <v>45705</v>
      </c>
      <c r="D3742" s="9">
        <f t="shared" si="117"/>
        <v>3</v>
      </c>
      <c r="E3742">
        <v>21</v>
      </c>
      <c r="F3742" s="1">
        <f t="shared" si="118"/>
        <v>45682</v>
      </c>
      <c r="G3742" s="1">
        <f>IF(TableRefills3[[#This Row],[prev_refill_days]]="","",TableRefills3[[#This Row],[prev_refill_days]]+TableRefills3[[#This Row],[quantity_days]])</f>
        <v>45703</v>
      </c>
      <c r="H3742" s="9">
        <f>IF(TableRefills3[[#This Row],[prev_refill_end]]="","",TableRefills3[[#This Row],[refill_date]]-TableRefills3[[#This Row],[prev_refill_end]])</f>
        <v>2</v>
      </c>
      <c r="I3742">
        <f>IF(TableRefills3[[#This Row],[gap_days]]="",0,IF(TableRefills3[[#This Row],[gap_days]]&gt;30,1,0))</f>
        <v>0</v>
      </c>
      <c r="J3742" s="9">
        <f>_xlfn.MAXIFS(TableRefills3[discountinuation_flag], TableRefills3[patient_id], A3742)</f>
        <v>0</v>
      </c>
      <c r="K3742" s="1">
        <f>_xlfn.MINIFS(C:C,A:A,TableRefills3[[#This Row],[patient_id]])</f>
        <v>45661</v>
      </c>
      <c r="L3742" s="1">
        <f>TableRefills3[[#This Row],[refill_date]]+TableRefills3[[#This Row],[quantity_days]]</f>
        <v>45726</v>
      </c>
    </row>
    <row r="3743" spans="1:12" x14ac:dyDescent="0.25">
      <c r="A3743" t="s">
        <v>835</v>
      </c>
      <c r="B3743" t="s">
        <v>5621</v>
      </c>
      <c r="C3743" s="1">
        <v>45726</v>
      </c>
      <c r="D3743" s="9">
        <f t="shared" si="117"/>
        <v>4</v>
      </c>
      <c r="E3743">
        <v>21</v>
      </c>
      <c r="F3743" s="1">
        <f t="shared" si="118"/>
        <v>45705</v>
      </c>
      <c r="G3743" s="1">
        <f>IF(TableRefills3[[#This Row],[prev_refill_days]]="","",TableRefills3[[#This Row],[prev_refill_days]]+TableRefills3[[#This Row],[quantity_days]])</f>
        <v>45726</v>
      </c>
      <c r="H3743" s="9">
        <f>IF(TableRefills3[[#This Row],[prev_refill_end]]="","",TableRefills3[[#This Row],[refill_date]]-TableRefills3[[#This Row],[prev_refill_end]])</f>
        <v>0</v>
      </c>
      <c r="I3743">
        <f>IF(TableRefills3[[#This Row],[gap_days]]="",0,IF(TableRefills3[[#This Row],[gap_days]]&gt;30,1,0))</f>
        <v>0</v>
      </c>
      <c r="J3743" s="9">
        <f>_xlfn.MAXIFS(TableRefills3[discountinuation_flag], TableRefills3[patient_id], A3743)</f>
        <v>0</v>
      </c>
      <c r="K3743" s="1">
        <f>_xlfn.MINIFS(C:C,A:A,TableRefills3[[#This Row],[patient_id]])</f>
        <v>45661</v>
      </c>
      <c r="L3743" s="1">
        <f>TableRefills3[[#This Row],[refill_date]]+TableRefills3[[#This Row],[quantity_days]]</f>
        <v>45747</v>
      </c>
    </row>
    <row r="3744" spans="1:12" x14ac:dyDescent="0.25">
      <c r="A3744" t="s">
        <v>835</v>
      </c>
      <c r="B3744" t="s">
        <v>5621</v>
      </c>
      <c r="C3744" s="1">
        <v>45748</v>
      </c>
      <c r="D3744" s="9">
        <f t="shared" si="117"/>
        <v>5</v>
      </c>
      <c r="E3744">
        <v>21</v>
      </c>
      <c r="F3744" s="1">
        <f t="shared" si="118"/>
        <v>45726</v>
      </c>
      <c r="G3744" s="1">
        <f>IF(TableRefills3[[#This Row],[prev_refill_days]]="","",TableRefills3[[#This Row],[prev_refill_days]]+TableRefills3[[#This Row],[quantity_days]])</f>
        <v>45747</v>
      </c>
      <c r="H3744" s="9">
        <f>IF(TableRefills3[[#This Row],[prev_refill_end]]="","",TableRefills3[[#This Row],[refill_date]]-TableRefills3[[#This Row],[prev_refill_end]])</f>
        <v>1</v>
      </c>
      <c r="I3744">
        <f>IF(TableRefills3[[#This Row],[gap_days]]="",0,IF(TableRefills3[[#This Row],[gap_days]]&gt;30,1,0))</f>
        <v>0</v>
      </c>
      <c r="J3744" s="9">
        <f>_xlfn.MAXIFS(TableRefills3[discountinuation_flag], TableRefills3[patient_id], A3744)</f>
        <v>0</v>
      </c>
      <c r="K3744" s="1">
        <f>_xlfn.MINIFS(C:C,A:A,TableRefills3[[#This Row],[patient_id]])</f>
        <v>45661</v>
      </c>
      <c r="L3744" s="1">
        <f>TableRefills3[[#This Row],[refill_date]]+TableRefills3[[#This Row],[quantity_days]]</f>
        <v>45769</v>
      </c>
    </row>
    <row r="3745" spans="1:12" x14ac:dyDescent="0.25">
      <c r="A3745" t="s">
        <v>836</v>
      </c>
      <c r="B3745" t="s">
        <v>5627</v>
      </c>
      <c r="C3745" s="1">
        <v>45825</v>
      </c>
      <c r="D3745" s="9">
        <f t="shared" si="117"/>
        <v>1</v>
      </c>
      <c r="E3745">
        <v>30</v>
      </c>
      <c r="F3745" s="1" t="str">
        <f t="shared" si="118"/>
        <v/>
      </c>
      <c r="G3745" s="1" t="str">
        <f>IF(TableRefills3[[#This Row],[prev_refill_days]]="","",TableRefills3[[#This Row],[prev_refill_days]]+TableRefills3[[#This Row],[quantity_days]])</f>
        <v/>
      </c>
      <c r="H3745" s="9" t="str">
        <f>IF(TableRefills3[[#This Row],[prev_refill_end]]="","",TableRefills3[[#This Row],[refill_date]]-TableRefills3[[#This Row],[prev_refill_end]])</f>
        <v/>
      </c>
      <c r="I3745">
        <f>IF(TableRefills3[[#This Row],[gap_days]]="",0,IF(TableRefills3[[#This Row],[gap_days]]&gt;30,1,0))</f>
        <v>0</v>
      </c>
      <c r="J3745" s="9">
        <f>_xlfn.MAXIFS(TableRefills3[discountinuation_flag], TableRefills3[patient_id], A3745)</f>
        <v>0</v>
      </c>
      <c r="K3745" s="1">
        <f>_xlfn.MINIFS(C:C,A:A,TableRefills3[[#This Row],[patient_id]])</f>
        <v>45825</v>
      </c>
      <c r="L3745" s="1">
        <f>TableRefills3[[#This Row],[refill_date]]+TableRefills3[[#This Row],[quantity_days]]</f>
        <v>45855</v>
      </c>
    </row>
    <row r="3746" spans="1:12" x14ac:dyDescent="0.25">
      <c r="A3746" t="s">
        <v>836</v>
      </c>
      <c r="B3746" t="s">
        <v>5627</v>
      </c>
      <c r="C3746" s="1">
        <v>45852</v>
      </c>
      <c r="D3746" s="9">
        <f t="shared" si="117"/>
        <v>2</v>
      </c>
      <c r="E3746">
        <v>30</v>
      </c>
      <c r="F3746" s="1">
        <f t="shared" si="118"/>
        <v>45825</v>
      </c>
      <c r="G3746" s="1">
        <f>IF(TableRefills3[[#This Row],[prev_refill_days]]="","",TableRefills3[[#This Row],[prev_refill_days]]+TableRefills3[[#This Row],[quantity_days]])</f>
        <v>45855</v>
      </c>
      <c r="H3746" s="9">
        <f>IF(TableRefills3[[#This Row],[prev_refill_end]]="","",TableRefills3[[#This Row],[refill_date]]-TableRefills3[[#This Row],[prev_refill_end]])</f>
        <v>-3</v>
      </c>
      <c r="I3746">
        <f>IF(TableRefills3[[#This Row],[gap_days]]="",0,IF(TableRefills3[[#This Row],[gap_days]]&gt;30,1,0))</f>
        <v>0</v>
      </c>
      <c r="J3746" s="9">
        <f>_xlfn.MAXIFS(TableRefills3[discountinuation_flag], TableRefills3[patient_id], A3746)</f>
        <v>0</v>
      </c>
      <c r="K3746" s="1">
        <f>_xlfn.MINIFS(C:C,A:A,TableRefills3[[#This Row],[patient_id]])</f>
        <v>45825</v>
      </c>
      <c r="L3746" s="1">
        <f>TableRefills3[[#This Row],[refill_date]]+TableRefills3[[#This Row],[quantity_days]]</f>
        <v>45882</v>
      </c>
    </row>
    <row r="3747" spans="1:12" x14ac:dyDescent="0.25">
      <c r="A3747" t="s">
        <v>836</v>
      </c>
      <c r="B3747" t="s">
        <v>5627</v>
      </c>
      <c r="C3747" s="1">
        <v>45881</v>
      </c>
      <c r="D3747" s="9">
        <f t="shared" si="117"/>
        <v>3</v>
      </c>
      <c r="E3747">
        <v>30</v>
      </c>
      <c r="F3747" s="1">
        <f t="shared" si="118"/>
        <v>45852</v>
      </c>
      <c r="G3747" s="1">
        <f>IF(TableRefills3[[#This Row],[prev_refill_days]]="","",TableRefills3[[#This Row],[prev_refill_days]]+TableRefills3[[#This Row],[quantity_days]])</f>
        <v>45882</v>
      </c>
      <c r="H3747" s="9">
        <f>IF(TableRefills3[[#This Row],[prev_refill_end]]="","",TableRefills3[[#This Row],[refill_date]]-TableRefills3[[#This Row],[prev_refill_end]])</f>
        <v>-1</v>
      </c>
      <c r="I3747">
        <f>IF(TableRefills3[[#This Row],[gap_days]]="",0,IF(TableRefills3[[#This Row],[gap_days]]&gt;30,1,0))</f>
        <v>0</v>
      </c>
      <c r="J3747" s="9">
        <f>_xlfn.MAXIFS(TableRefills3[discountinuation_flag], TableRefills3[patient_id], A3747)</f>
        <v>0</v>
      </c>
      <c r="K3747" s="1">
        <f>_xlfn.MINIFS(C:C,A:A,TableRefills3[[#This Row],[patient_id]])</f>
        <v>45825</v>
      </c>
      <c r="L3747" s="1">
        <f>TableRefills3[[#This Row],[refill_date]]+TableRefills3[[#This Row],[quantity_days]]</f>
        <v>45911</v>
      </c>
    </row>
    <row r="3748" spans="1:12" x14ac:dyDescent="0.25">
      <c r="A3748" t="s">
        <v>836</v>
      </c>
      <c r="B3748" t="s">
        <v>5627</v>
      </c>
      <c r="C3748" s="1">
        <v>45908</v>
      </c>
      <c r="D3748" s="9">
        <f t="shared" si="117"/>
        <v>4</v>
      </c>
      <c r="E3748">
        <v>30</v>
      </c>
      <c r="F3748" s="1">
        <f t="shared" si="118"/>
        <v>45881</v>
      </c>
      <c r="G3748" s="1">
        <f>IF(TableRefills3[[#This Row],[prev_refill_days]]="","",TableRefills3[[#This Row],[prev_refill_days]]+TableRefills3[[#This Row],[quantity_days]])</f>
        <v>45911</v>
      </c>
      <c r="H3748" s="9">
        <f>IF(TableRefills3[[#This Row],[prev_refill_end]]="","",TableRefills3[[#This Row],[refill_date]]-TableRefills3[[#This Row],[prev_refill_end]])</f>
        <v>-3</v>
      </c>
      <c r="I3748">
        <f>IF(TableRefills3[[#This Row],[gap_days]]="",0,IF(TableRefills3[[#This Row],[gap_days]]&gt;30,1,0))</f>
        <v>0</v>
      </c>
      <c r="J3748" s="9">
        <f>_xlfn.MAXIFS(TableRefills3[discountinuation_flag], TableRefills3[patient_id], A3748)</f>
        <v>0</v>
      </c>
      <c r="K3748" s="1">
        <f>_xlfn.MINIFS(C:C,A:A,TableRefills3[[#This Row],[patient_id]])</f>
        <v>45825</v>
      </c>
      <c r="L3748" s="1">
        <f>TableRefills3[[#This Row],[refill_date]]+TableRefills3[[#This Row],[quantity_days]]</f>
        <v>45938</v>
      </c>
    </row>
    <row r="3749" spans="1:12" x14ac:dyDescent="0.25">
      <c r="A3749" t="s">
        <v>837</v>
      </c>
      <c r="B3749" t="s">
        <v>5632</v>
      </c>
      <c r="C3749" s="1">
        <v>45678</v>
      </c>
      <c r="D3749" s="9">
        <f t="shared" si="117"/>
        <v>1</v>
      </c>
      <c r="E3749">
        <v>21</v>
      </c>
      <c r="F3749" s="1" t="str">
        <f t="shared" si="118"/>
        <v/>
      </c>
      <c r="G3749" s="1" t="str">
        <f>IF(TableRefills3[[#This Row],[prev_refill_days]]="","",TableRefills3[[#This Row],[prev_refill_days]]+TableRefills3[[#This Row],[quantity_days]])</f>
        <v/>
      </c>
      <c r="H3749" s="9" t="str">
        <f>IF(TableRefills3[[#This Row],[prev_refill_end]]="","",TableRefills3[[#This Row],[refill_date]]-TableRefills3[[#This Row],[prev_refill_end]])</f>
        <v/>
      </c>
      <c r="I3749">
        <f>IF(TableRefills3[[#This Row],[gap_days]]="",0,IF(TableRefills3[[#This Row],[gap_days]]&gt;30,1,0))</f>
        <v>0</v>
      </c>
      <c r="J3749" s="9">
        <f>_xlfn.MAXIFS(TableRefills3[discountinuation_flag], TableRefills3[patient_id], A3749)</f>
        <v>0</v>
      </c>
      <c r="K3749" s="1">
        <f>_xlfn.MINIFS(C:C,A:A,TableRefills3[[#This Row],[patient_id]])</f>
        <v>45678</v>
      </c>
      <c r="L3749" s="1">
        <f>TableRefills3[[#This Row],[refill_date]]+TableRefills3[[#This Row],[quantity_days]]</f>
        <v>45699</v>
      </c>
    </row>
    <row r="3750" spans="1:12" x14ac:dyDescent="0.25">
      <c r="A3750" t="s">
        <v>837</v>
      </c>
      <c r="B3750" t="s">
        <v>5632</v>
      </c>
      <c r="C3750" s="1">
        <v>45699</v>
      </c>
      <c r="D3750" s="9">
        <f t="shared" si="117"/>
        <v>2</v>
      </c>
      <c r="E3750">
        <v>21</v>
      </c>
      <c r="F3750" s="1">
        <f t="shared" si="118"/>
        <v>45678</v>
      </c>
      <c r="G3750" s="1">
        <f>IF(TableRefills3[[#This Row],[prev_refill_days]]="","",TableRefills3[[#This Row],[prev_refill_days]]+TableRefills3[[#This Row],[quantity_days]])</f>
        <v>45699</v>
      </c>
      <c r="H3750" s="9">
        <f>IF(TableRefills3[[#This Row],[prev_refill_end]]="","",TableRefills3[[#This Row],[refill_date]]-TableRefills3[[#This Row],[prev_refill_end]])</f>
        <v>0</v>
      </c>
      <c r="I3750">
        <f>IF(TableRefills3[[#This Row],[gap_days]]="",0,IF(TableRefills3[[#This Row],[gap_days]]&gt;30,1,0))</f>
        <v>0</v>
      </c>
      <c r="J3750" s="9">
        <f>_xlfn.MAXIFS(TableRefills3[discountinuation_flag], TableRefills3[patient_id], A3750)</f>
        <v>0</v>
      </c>
      <c r="K3750" s="1">
        <f>_xlfn.MINIFS(C:C,A:A,TableRefills3[[#This Row],[patient_id]])</f>
        <v>45678</v>
      </c>
      <c r="L3750" s="1">
        <f>TableRefills3[[#This Row],[refill_date]]+TableRefills3[[#This Row],[quantity_days]]</f>
        <v>45720</v>
      </c>
    </row>
    <row r="3751" spans="1:12" x14ac:dyDescent="0.25">
      <c r="A3751" t="s">
        <v>837</v>
      </c>
      <c r="B3751" t="s">
        <v>5632</v>
      </c>
      <c r="C3751" s="1">
        <v>45718</v>
      </c>
      <c r="D3751" s="9">
        <f t="shared" si="117"/>
        <v>3</v>
      </c>
      <c r="E3751">
        <v>21</v>
      </c>
      <c r="F3751" s="1">
        <f t="shared" si="118"/>
        <v>45699</v>
      </c>
      <c r="G3751" s="1">
        <f>IF(TableRefills3[[#This Row],[prev_refill_days]]="","",TableRefills3[[#This Row],[prev_refill_days]]+TableRefills3[[#This Row],[quantity_days]])</f>
        <v>45720</v>
      </c>
      <c r="H3751" s="9">
        <f>IF(TableRefills3[[#This Row],[prev_refill_end]]="","",TableRefills3[[#This Row],[refill_date]]-TableRefills3[[#This Row],[prev_refill_end]])</f>
        <v>-2</v>
      </c>
      <c r="I3751">
        <f>IF(TableRefills3[[#This Row],[gap_days]]="",0,IF(TableRefills3[[#This Row],[gap_days]]&gt;30,1,0))</f>
        <v>0</v>
      </c>
      <c r="J3751" s="9">
        <f>_xlfn.MAXIFS(TableRefills3[discountinuation_flag], TableRefills3[patient_id], A3751)</f>
        <v>0</v>
      </c>
      <c r="K3751" s="1">
        <f>_xlfn.MINIFS(C:C,A:A,TableRefills3[[#This Row],[patient_id]])</f>
        <v>45678</v>
      </c>
      <c r="L3751" s="1">
        <f>TableRefills3[[#This Row],[refill_date]]+TableRefills3[[#This Row],[quantity_days]]</f>
        <v>45739</v>
      </c>
    </row>
    <row r="3752" spans="1:12" x14ac:dyDescent="0.25">
      <c r="A3752" t="s">
        <v>837</v>
      </c>
      <c r="B3752" t="s">
        <v>5632</v>
      </c>
      <c r="C3752" s="1">
        <v>45738</v>
      </c>
      <c r="D3752" s="9">
        <f t="shared" si="117"/>
        <v>4</v>
      </c>
      <c r="E3752">
        <v>21</v>
      </c>
      <c r="F3752" s="1">
        <f t="shared" si="118"/>
        <v>45718</v>
      </c>
      <c r="G3752" s="1">
        <f>IF(TableRefills3[[#This Row],[prev_refill_days]]="","",TableRefills3[[#This Row],[prev_refill_days]]+TableRefills3[[#This Row],[quantity_days]])</f>
        <v>45739</v>
      </c>
      <c r="H3752" s="9">
        <f>IF(TableRefills3[[#This Row],[prev_refill_end]]="","",TableRefills3[[#This Row],[refill_date]]-TableRefills3[[#This Row],[prev_refill_end]])</f>
        <v>-1</v>
      </c>
      <c r="I3752">
        <f>IF(TableRefills3[[#This Row],[gap_days]]="",0,IF(TableRefills3[[#This Row],[gap_days]]&gt;30,1,0))</f>
        <v>0</v>
      </c>
      <c r="J3752" s="9">
        <f>_xlfn.MAXIFS(TableRefills3[discountinuation_flag], TableRefills3[patient_id], A3752)</f>
        <v>0</v>
      </c>
      <c r="K3752" s="1">
        <f>_xlfn.MINIFS(C:C,A:A,TableRefills3[[#This Row],[patient_id]])</f>
        <v>45678</v>
      </c>
      <c r="L3752" s="1">
        <f>TableRefills3[[#This Row],[refill_date]]+TableRefills3[[#This Row],[quantity_days]]</f>
        <v>45759</v>
      </c>
    </row>
    <row r="3753" spans="1:12" x14ac:dyDescent="0.25">
      <c r="A3753" t="s">
        <v>837</v>
      </c>
      <c r="B3753" t="s">
        <v>5632</v>
      </c>
      <c r="C3753" s="1">
        <v>45759</v>
      </c>
      <c r="D3753" s="9">
        <f t="shared" si="117"/>
        <v>5</v>
      </c>
      <c r="E3753">
        <v>21</v>
      </c>
      <c r="F3753" s="1">
        <f t="shared" si="118"/>
        <v>45738</v>
      </c>
      <c r="G3753" s="1">
        <f>IF(TableRefills3[[#This Row],[prev_refill_days]]="","",TableRefills3[[#This Row],[prev_refill_days]]+TableRefills3[[#This Row],[quantity_days]])</f>
        <v>45759</v>
      </c>
      <c r="H3753" s="9">
        <f>IF(TableRefills3[[#This Row],[prev_refill_end]]="","",TableRefills3[[#This Row],[refill_date]]-TableRefills3[[#This Row],[prev_refill_end]])</f>
        <v>0</v>
      </c>
      <c r="I3753">
        <f>IF(TableRefills3[[#This Row],[gap_days]]="",0,IF(TableRefills3[[#This Row],[gap_days]]&gt;30,1,0))</f>
        <v>0</v>
      </c>
      <c r="J3753" s="9">
        <f>_xlfn.MAXIFS(TableRefills3[discountinuation_flag], TableRefills3[patient_id], A3753)</f>
        <v>0</v>
      </c>
      <c r="K3753" s="1">
        <f>_xlfn.MINIFS(C:C,A:A,TableRefills3[[#This Row],[patient_id]])</f>
        <v>45678</v>
      </c>
      <c r="L3753" s="1">
        <f>TableRefills3[[#This Row],[refill_date]]+TableRefills3[[#This Row],[quantity_days]]</f>
        <v>45780</v>
      </c>
    </row>
    <row r="3754" spans="1:12" x14ac:dyDescent="0.25">
      <c r="A3754" t="s">
        <v>837</v>
      </c>
      <c r="B3754" t="s">
        <v>5632</v>
      </c>
      <c r="C3754" s="1">
        <v>45778</v>
      </c>
      <c r="D3754" s="9">
        <f t="shared" si="117"/>
        <v>6</v>
      </c>
      <c r="E3754">
        <v>21</v>
      </c>
      <c r="F3754" s="1">
        <f t="shared" si="118"/>
        <v>45759</v>
      </c>
      <c r="G3754" s="1">
        <f>IF(TableRefills3[[#This Row],[prev_refill_days]]="","",TableRefills3[[#This Row],[prev_refill_days]]+TableRefills3[[#This Row],[quantity_days]])</f>
        <v>45780</v>
      </c>
      <c r="H3754" s="9">
        <f>IF(TableRefills3[[#This Row],[prev_refill_end]]="","",TableRefills3[[#This Row],[refill_date]]-TableRefills3[[#This Row],[prev_refill_end]])</f>
        <v>-2</v>
      </c>
      <c r="I3754">
        <f>IF(TableRefills3[[#This Row],[gap_days]]="",0,IF(TableRefills3[[#This Row],[gap_days]]&gt;30,1,0))</f>
        <v>0</v>
      </c>
      <c r="J3754" s="9">
        <f>_xlfn.MAXIFS(TableRefills3[discountinuation_flag], TableRefills3[patient_id], A3754)</f>
        <v>0</v>
      </c>
      <c r="K3754" s="1">
        <f>_xlfn.MINIFS(C:C,A:A,TableRefills3[[#This Row],[patient_id]])</f>
        <v>45678</v>
      </c>
      <c r="L3754" s="1">
        <f>TableRefills3[[#This Row],[refill_date]]+TableRefills3[[#This Row],[quantity_days]]</f>
        <v>45799</v>
      </c>
    </row>
    <row r="3755" spans="1:12" x14ac:dyDescent="0.25">
      <c r="A3755" t="s">
        <v>838</v>
      </c>
      <c r="B3755" t="s">
        <v>5639</v>
      </c>
      <c r="C3755" s="1">
        <v>45821</v>
      </c>
      <c r="D3755" s="9">
        <f t="shared" si="117"/>
        <v>1</v>
      </c>
      <c r="E3755">
        <v>30</v>
      </c>
      <c r="F3755" s="1" t="str">
        <f t="shared" si="118"/>
        <v/>
      </c>
      <c r="G3755" s="1" t="str">
        <f>IF(TableRefills3[[#This Row],[prev_refill_days]]="","",TableRefills3[[#This Row],[prev_refill_days]]+TableRefills3[[#This Row],[quantity_days]])</f>
        <v/>
      </c>
      <c r="H3755" s="9" t="str">
        <f>IF(TableRefills3[[#This Row],[prev_refill_end]]="","",TableRefills3[[#This Row],[refill_date]]-TableRefills3[[#This Row],[prev_refill_end]])</f>
        <v/>
      </c>
      <c r="I3755">
        <f>IF(TableRefills3[[#This Row],[gap_days]]="",0,IF(TableRefills3[[#This Row],[gap_days]]&gt;30,1,0))</f>
        <v>0</v>
      </c>
      <c r="J3755" s="9">
        <f>_xlfn.MAXIFS(TableRefills3[discountinuation_flag], TableRefills3[patient_id], A3755)</f>
        <v>0</v>
      </c>
      <c r="K3755" s="1">
        <f>_xlfn.MINIFS(C:C,A:A,TableRefills3[[#This Row],[patient_id]])</f>
        <v>45821</v>
      </c>
      <c r="L3755" s="1">
        <f>TableRefills3[[#This Row],[refill_date]]+TableRefills3[[#This Row],[quantity_days]]</f>
        <v>45851</v>
      </c>
    </row>
    <row r="3756" spans="1:12" x14ac:dyDescent="0.25">
      <c r="A3756" t="s">
        <v>838</v>
      </c>
      <c r="B3756" t="s">
        <v>5639</v>
      </c>
      <c r="C3756" s="1">
        <v>45851</v>
      </c>
      <c r="D3756" s="9">
        <f t="shared" si="117"/>
        <v>2</v>
      </c>
      <c r="E3756">
        <v>30</v>
      </c>
      <c r="F3756" s="1">
        <f t="shared" si="118"/>
        <v>45821</v>
      </c>
      <c r="G3756" s="1">
        <f>IF(TableRefills3[[#This Row],[prev_refill_days]]="","",TableRefills3[[#This Row],[prev_refill_days]]+TableRefills3[[#This Row],[quantity_days]])</f>
        <v>45851</v>
      </c>
      <c r="H3756" s="9">
        <f>IF(TableRefills3[[#This Row],[prev_refill_end]]="","",TableRefills3[[#This Row],[refill_date]]-TableRefills3[[#This Row],[prev_refill_end]])</f>
        <v>0</v>
      </c>
      <c r="I3756">
        <f>IF(TableRefills3[[#This Row],[gap_days]]="",0,IF(TableRefills3[[#This Row],[gap_days]]&gt;30,1,0))</f>
        <v>0</v>
      </c>
      <c r="J3756" s="9">
        <f>_xlfn.MAXIFS(TableRefills3[discountinuation_flag], TableRefills3[patient_id], A3756)</f>
        <v>0</v>
      </c>
      <c r="K3756" s="1">
        <f>_xlfn.MINIFS(C:C,A:A,TableRefills3[[#This Row],[patient_id]])</f>
        <v>45821</v>
      </c>
      <c r="L3756" s="1">
        <f>TableRefills3[[#This Row],[refill_date]]+TableRefills3[[#This Row],[quantity_days]]</f>
        <v>45881</v>
      </c>
    </row>
    <row r="3757" spans="1:12" x14ac:dyDescent="0.25">
      <c r="A3757" t="s">
        <v>838</v>
      </c>
      <c r="B3757" t="s">
        <v>5639</v>
      </c>
      <c r="C3757" s="1">
        <v>45883</v>
      </c>
      <c r="D3757" s="9">
        <f t="shared" si="117"/>
        <v>3</v>
      </c>
      <c r="E3757">
        <v>30</v>
      </c>
      <c r="F3757" s="1">
        <f t="shared" si="118"/>
        <v>45851</v>
      </c>
      <c r="G3757" s="1">
        <f>IF(TableRefills3[[#This Row],[prev_refill_days]]="","",TableRefills3[[#This Row],[prev_refill_days]]+TableRefills3[[#This Row],[quantity_days]])</f>
        <v>45881</v>
      </c>
      <c r="H3757" s="9">
        <f>IF(TableRefills3[[#This Row],[prev_refill_end]]="","",TableRefills3[[#This Row],[refill_date]]-TableRefills3[[#This Row],[prev_refill_end]])</f>
        <v>2</v>
      </c>
      <c r="I3757">
        <f>IF(TableRefills3[[#This Row],[gap_days]]="",0,IF(TableRefills3[[#This Row],[gap_days]]&gt;30,1,0))</f>
        <v>0</v>
      </c>
      <c r="J3757" s="9">
        <f>_xlfn.MAXIFS(TableRefills3[discountinuation_flag], TableRefills3[patient_id], A3757)</f>
        <v>0</v>
      </c>
      <c r="K3757" s="1">
        <f>_xlfn.MINIFS(C:C,A:A,TableRefills3[[#This Row],[patient_id]])</f>
        <v>45821</v>
      </c>
      <c r="L3757" s="1">
        <f>TableRefills3[[#This Row],[refill_date]]+TableRefills3[[#This Row],[quantity_days]]</f>
        <v>45913</v>
      </c>
    </row>
    <row r="3758" spans="1:12" x14ac:dyDescent="0.25">
      <c r="A3758" t="s">
        <v>838</v>
      </c>
      <c r="B3758" t="s">
        <v>5639</v>
      </c>
      <c r="C3758" s="1">
        <v>45911</v>
      </c>
      <c r="D3758" s="9">
        <f t="shared" si="117"/>
        <v>4</v>
      </c>
      <c r="E3758">
        <v>30</v>
      </c>
      <c r="F3758" s="1">
        <f t="shared" si="118"/>
        <v>45883</v>
      </c>
      <c r="G3758" s="1">
        <f>IF(TableRefills3[[#This Row],[prev_refill_days]]="","",TableRefills3[[#This Row],[prev_refill_days]]+TableRefills3[[#This Row],[quantity_days]])</f>
        <v>45913</v>
      </c>
      <c r="H3758" s="9">
        <f>IF(TableRefills3[[#This Row],[prev_refill_end]]="","",TableRefills3[[#This Row],[refill_date]]-TableRefills3[[#This Row],[prev_refill_end]])</f>
        <v>-2</v>
      </c>
      <c r="I3758">
        <f>IF(TableRefills3[[#This Row],[gap_days]]="",0,IF(TableRefills3[[#This Row],[gap_days]]&gt;30,1,0))</f>
        <v>0</v>
      </c>
      <c r="J3758" s="9">
        <f>_xlfn.MAXIFS(TableRefills3[discountinuation_flag], TableRefills3[patient_id], A3758)</f>
        <v>0</v>
      </c>
      <c r="K3758" s="1">
        <f>_xlfn.MINIFS(C:C,A:A,TableRefills3[[#This Row],[patient_id]])</f>
        <v>45821</v>
      </c>
      <c r="L3758" s="1">
        <f>TableRefills3[[#This Row],[refill_date]]+TableRefills3[[#This Row],[quantity_days]]</f>
        <v>45941</v>
      </c>
    </row>
    <row r="3759" spans="1:12" x14ac:dyDescent="0.25">
      <c r="A3759" t="s">
        <v>838</v>
      </c>
      <c r="B3759" t="s">
        <v>5639</v>
      </c>
      <c r="C3759" s="1">
        <v>45942</v>
      </c>
      <c r="D3759" s="9">
        <f t="shared" si="117"/>
        <v>5</v>
      </c>
      <c r="E3759">
        <v>30</v>
      </c>
      <c r="F3759" s="1">
        <f t="shared" si="118"/>
        <v>45911</v>
      </c>
      <c r="G3759" s="1">
        <f>IF(TableRefills3[[#This Row],[prev_refill_days]]="","",TableRefills3[[#This Row],[prev_refill_days]]+TableRefills3[[#This Row],[quantity_days]])</f>
        <v>45941</v>
      </c>
      <c r="H3759" s="9">
        <f>IF(TableRefills3[[#This Row],[prev_refill_end]]="","",TableRefills3[[#This Row],[refill_date]]-TableRefills3[[#This Row],[prev_refill_end]])</f>
        <v>1</v>
      </c>
      <c r="I3759">
        <f>IF(TableRefills3[[#This Row],[gap_days]]="",0,IF(TableRefills3[[#This Row],[gap_days]]&gt;30,1,0))</f>
        <v>0</v>
      </c>
      <c r="J3759" s="9">
        <f>_xlfn.MAXIFS(TableRefills3[discountinuation_flag], TableRefills3[patient_id], A3759)</f>
        <v>0</v>
      </c>
      <c r="K3759" s="1">
        <f>_xlfn.MINIFS(C:C,A:A,TableRefills3[[#This Row],[patient_id]])</f>
        <v>45821</v>
      </c>
      <c r="L3759" s="1">
        <f>TableRefills3[[#This Row],[refill_date]]+TableRefills3[[#This Row],[quantity_days]]</f>
        <v>45972</v>
      </c>
    </row>
    <row r="3760" spans="1:12" x14ac:dyDescent="0.25">
      <c r="A3760" t="s">
        <v>839</v>
      </c>
      <c r="B3760" t="s">
        <v>5645</v>
      </c>
      <c r="C3760" s="1">
        <v>45750</v>
      </c>
      <c r="D3760" s="9">
        <f t="shared" si="117"/>
        <v>1</v>
      </c>
      <c r="E3760">
        <v>21</v>
      </c>
      <c r="F3760" s="1" t="str">
        <f t="shared" si="118"/>
        <v/>
      </c>
      <c r="G3760" s="1" t="str">
        <f>IF(TableRefills3[[#This Row],[prev_refill_days]]="","",TableRefills3[[#This Row],[prev_refill_days]]+TableRefills3[[#This Row],[quantity_days]])</f>
        <v/>
      </c>
      <c r="H3760" s="9" t="str">
        <f>IF(TableRefills3[[#This Row],[prev_refill_end]]="","",TableRefills3[[#This Row],[refill_date]]-TableRefills3[[#This Row],[prev_refill_end]])</f>
        <v/>
      </c>
      <c r="I3760">
        <f>IF(TableRefills3[[#This Row],[gap_days]]="",0,IF(TableRefills3[[#This Row],[gap_days]]&gt;30,1,0))</f>
        <v>0</v>
      </c>
      <c r="J3760" s="9">
        <f>_xlfn.MAXIFS(TableRefills3[discountinuation_flag], TableRefills3[patient_id], A3760)</f>
        <v>0</v>
      </c>
      <c r="K3760" s="1">
        <f>_xlfn.MINIFS(C:C,A:A,TableRefills3[[#This Row],[patient_id]])</f>
        <v>45750</v>
      </c>
      <c r="L3760" s="1">
        <f>TableRefills3[[#This Row],[refill_date]]+TableRefills3[[#This Row],[quantity_days]]</f>
        <v>45771</v>
      </c>
    </row>
    <row r="3761" spans="1:12" x14ac:dyDescent="0.25">
      <c r="A3761" t="s">
        <v>839</v>
      </c>
      <c r="B3761" t="s">
        <v>5645</v>
      </c>
      <c r="C3761" s="1">
        <v>45773</v>
      </c>
      <c r="D3761" s="9">
        <f t="shared" si="117"/>
        <v>2</v>
      </c>
      <c r="E3761">
        <v>21</v>
      </c>
      <c r="F3761" s="1">
        <f t="shared" si="118"/>
        <v>45750</v>
      </c>
      <c r="G3761" s="1">
        <f>IF(TableRefills3[[#This Row],[prev_refill_days]]="","",TableRefills3[[#This Row],[prev_refill_days]]+TableRefills3[[#This Row],[quantity_days]])</f>
        <v>45771</v>
      </c>
      <c r="H3761" s="9">
        <f>IF(TableRefills3[[#This Row],[prev_refill_end]]="","",TableRefills3[[#This Row],[refill_date]]-TableRefills3[[#This Row],[prev_refill_end]])</f>
        <v>2</v>
      </c>
      <c r="I3761">
        <f>IF(TableRefills3[[#This Row],[gap_days]]="",0,IF(TableRefills3[[#This Row],[gap_days]]&gt;30,1,0))</f>
        <v>0</v>
      </c>
      <c r="J3761" s="9">
        <f>_xlfn.MAXIFS(TableRefills3[discountinuation_flag], TableRefills3[patient_id], A3761)</f>
        <v>0</v>
      </c>
      <c r="K3761" s="1">
        <f>_xlfn.MINIFS(C:C,A:A,TableRefills3[[#This Row],[patient_id]])</f>
        <v>45750</v>
      </c>
      <c r="L3761" s="1">
        <f>TableRefills3[[#This Row],[refill_date]]+TableRefills3[[#This Row],[quantity_days]]</f>
        <v>45794</v>
      </c>
    </row>
    <row r="3762" spans="1:12" x14ac:dyDescent="0.25">
      <c r="A3762" t="s">
        <v>839</v>
      </c>
      <c r="B3762" t="s">
        <v>5645</v>
      </c>
      <c r="C3762" s="1">
        <v>45796</v>
      </c>
      <c r="D3762" s="9">
        <f t="shared" si="117"/>
        <v>3</v>
      </c>
      <c r="E3762">
        <v>21</v>
      </c>
      <c r="F3762" s="1">
        <f t="shared" si="118"/>
        <v>45773</v>
      </c>
      <c r="G3762" s="1">
        <f>IF(TableRefills3[[#This Row],[prev_refill_days]]="","",TableRefills3[[#This Row],[prev_refill_days]]+TableRefills3[[#This Row],[quantity_days]])</f>
        <v>45794</v>
      </c>
      <c r="H3762" s="9">
        <f>IF(TableRefills3[[#This Row],[prev_refill_end]]="","",TableRefills3[[#This Row],[refill_date]]-TableRefills3[[#This Row],[prev_refill_end]])</f>
        <v>2</v>
      </c>
      <c r="I3762">
        <f>IF(TableRefills3[[#This Row],[gap_days]]="",0,IF(TableRefills3[[#This Row],[gap_days]]&gt;30,1,0))</f>
        <v>0</v>
      </c>
      <c r="J3762" s="9">
        <f>_xlfn.MAXIFS(TableRefills3[discountinuation_flag], TableRefills3[patient_id], A3762)</f>
        <v>0</v>
      </c>
      <c r="K3762" s="1">
        <f>_xlfn.MINIFS(C:C,A:A,TableRefills3[[#This Row],[patient_id]])</f>
        <v>45750</v>
      </c>
      <c r="L3762" s="1">
        <f>TableRefills3[[#This Row],[refill_date]]+TableRefills3[[#This Row],[quantity_days]]</f>
        <v>45817</v>
      </c>
    </row>
    <row r="3763" spans="1:12" x14ac:dyDescent="0.25">
      <c r="A3763" t="s">
        <v>839</v>
      </c>
      <c r="B3763" t="s">
        <v>5645</v>
      </c>
      <c r="C3763" s="1">
        <v>45816</v>
      </c>
      <c r="D3763" s="9">
        <f t="shared" si="117"/>
        <v>4</v>
      </c>
      <c r="E3763">
        <v>21</v>
      </c>
      <c r="F3763" s="1">
        <f t="shared" si="118"/>
        <v>45796</v>
      </c>
      <c r="G3763" s="1">
        <f>IF(TableRefills3[[#This Row],[prev_refill_days]]="","",TableRefills3[[#This Row],[prev_refill_days]]+TableRefills3[[#This Row],[quantity_days]])</f>
        <v>45817</v>
      </c>
      <c r="H3763" s="9">
        <f>IF(TableRefills3[[#This Row],[prev_refill_end]]="","",TableRefills3[[#This Row],[refill_date]]-TableRefills3[[#This Row],[prev_refill_end]])</f>
        <v>-1</v>
      </c>
      <c r="I3763">
        <f>IF(TableRefills3[[#This Row],[gap_days]]="",0,IF(TableRefills3[[#This Row],[gap_days]]&gt;30,1,0))</f>
        <v>0</v>
      </c>
      <c r="J3763" s="9">
        <f>_xlfn.MAXIFS(TableRefills3[discountinuation_flag], TableRefills3[patient_id], A3763)</f>
        <v>0</v>
      </c>
      <c r="K3763" s="1">
        <f>_xlfn.MINIFS(C:C,A:A,TableRefills3[[#This Row],[patient_id]])</f>
        <v>45750</v>
      </c>
      <c r="L3763" s="1">
        <f>TableRefills3[[#This Row],[refill_date]]+TableRefills3[[#This Row],[quantity_days]]</f>
        <v>45837</v>
      </c>
    </row>
    <row r="3764" spans="1:12" x14ac:dyDescent="0.25">
      <c r="A3764" t="s">
        <v>840</v>
      </c>
      <c r="B3764" t="s">
        <v>5650</v>
      </c>
      <c r="C3764" s="1">
        <v>45764</v>
      </c>
      <c r="D3764" s="9">
        <f t="shared" si="117"/>
        <v>1</v>
      </c>
      <c r="E3764">
        <v>21</v>
      </c>
      <c r="F3764" s="1" t="str">
        <f t="shared" si="118"/>
        <v/>
      </c>
      <c r="G3764" s="1" t="str">
        <f>IF(TableRefills3[[#This Row],[prev_refill_days]]="","",TableRefills3[[#This Row],[prev_refill_days]]+TableRefills3[[#This Row],[quantity_days]])</f>
        <v/>
      </c>
      <c r="H3764" s="9" t="str">
        <f>IF(TableRefills3[[#This Row],[prev_refill_end]]="","",TableRefills3[[#This Row],[refill_date]]-TableRefills3[[#This Row],[prev_refill_end]])</f>
        <v/>
      </c>
      <c r="I3764">
        <f>IF(TableRefills3[[#This Row],[gap_days]]="",0,IF(TableRefills3[[#This Row],[gap_days]]&gt;30,1,0))</f>
        <v>0</v>
      </c>
      <c r="J3764" s="9">
        <f>_xlfn.MAXIFS(TableRefills3[discountinuation_flag], TableRefills3[patient_id], A3764)</f>
        <v>0</v>
      </c>
      <c r="K3764" s="1">
        <f>_xlfn.MINIFS(C:C,A:A,TableRefills3[[#This Row],[patient_id]])</f>
        <v>45764</v>
      </c>
      <c r="L3764" s="1">
        <f>TableRefills3[[#This Row],[refill_date]]+TableRefills3[[#This Row],[quantity_days]]</f>
        <v>45785</v>
      </c>
    </row>
    <row r="3765" spans="1:12" x14ac:dyDescent="0.25">
      <c r="A3765" t="s">
        <v>840</v>
      </c>
      <c r="B3765" t="s">
        <v>5650</v>
      </c>
      <c r="C3765" s="1">
        <v>45787</v>
      </c>
      <c r="D3765" s="9">
        <f t="shared" si="117"/>
        <v>2</v>
      </c>
      <c r="E3765">
        <v>21</v>
      </c>
      <c r="F3765" s="1">
        <f t="shared" si="118"/>
        <v>45764</v>
      </c>
      <c r="G3765" s="1">
        <f>IF(TableRefills3[[#This Row],[prev_refill_days]]="","",TableRefills3[[#This Row],[prev_refill_days]]+TableRefills3[[#This Row],[quantity_days]])</f>
        <v>45785</v>
      </c>
      <c r="H3765" s="9">
        <f>IF(TableRefills3[[#This Row],[prev_refill_end]]="","",TableRefills3[[#This Row],[refill_date]]-TableRefills3[[#This Row],[prev_refill_end]])</f>
        <v>2</v>
      </c>
      <c r="I3765">
        <f>IF(TableRefills3[[#This Row],[gap_days]]="",0,IF(TableRefills3[[#This Row],[gap_days]]&gt;30,1,0))</f>
        <v>0</v>
      </c>
      <c r="J3765" s="9">
        <f>_xlfn.MAXIFS(TableRefills3[discountinuation_flag], TableRefills3[patient_id], A3765)</f>
        <v>0</v>
      </c>
      <c r="K3765" s="1">
        <f>_xlfn.MINIFS(C:C,A:A,TableRefills3[[#This Row],[patient_id]])</f>
        <v>45764</v>
      </c>
      <c r="L3765" s="1">
        <f>TableRefills3[[#This Row],[refill_date]]+TableRefills3[[#This Row],[quantity_days]]</f>
        <v>45808</v>
      </c>
    </row>
    <row r="3766" spans="1:12" x14ac:dyDescent="0.25">
      <c r="A3766" t="s">
        <v>840</v>
      </c>
      <c r="B3766" t="s">
        <v>5650</v>
      </c>
      <c r="C3766" s="1">
        <v>45807</v>
      </c>
      <c r="D3766" s="9">
        <f t="shared" si="117"/>
        <v>3</v>
      </c>
      <c r="E3766">
        <v>21</v>
      </c>
      <c r="F3766" s="1">
        <f t="shared" si="118"/>
        <v>45787</v>
      </c>
      <c r="G3766" s="1">
        <f>IF(TableRefills3[[#This Row],[prev_refill_days]]="","",TableRefills3[[#This Row],[prev_refill_days]]+TableRefills3[[#This Row],[quantity_days]])</f>
        <v>45808</v>
      </c>
      <c r="H3766" s="9">
        <f>IF(TableRefills3[[#This Row],[prev_refill_end]]="","",TableRefills3[[#This Row],[refill_date]]-TableRefills3[[#This Row],[prev_refill_end]])</f>
        <v>-1</v>
      </c>
      <c r="I3766">
        <f>IF(TableRefills3[[#This Row],[gap_days]]="",0,IF(TableRefills3[[#This Row],[gap_days]]&gt;30,1,0))</f>
        <v>0</v>
      </c>
      <c r="J3766" s="9">
        <f>_xlfn.MAXIFS(TableRefills3[discountinuation_flag], TableRefills3[patient_id], A3766)</f>
        <v>0</v>
      </c>
      <c r="K3766" s="1">
        <f>_xlfn.MINIFS(C:C,A:A,TableRefills3[[#This Row],[patient_id]])</f>
        <v>45764</v>
      </c>
      <c r="L3766" s="1">
        <f>TableRefills3[[#This Row],[refill_date]]+TableRefills3[[#This Row],[quantity_days]]</f>
        <v>45828</v>
      </c>
    </row>
    <row r="3767" spans="1:12" x14ac:dyDescent="0.25">
      <c r="A3767" t="s">
        <v>840</v>
      </c>
      <c r="B3767" t="s">
        <v>5650</v>
      </c>
      <c r="C3767" s="1">
        <v>45830</v>
      </c>
      <c r="D3767" s="9">
        <f t="shared" si="117"/>
        <v>4</v>
      </c>
      <c r="E3767">
        <v>21</v>
      </c>
      <c r="F3767" s="1">
        <f t="shared" si="118"/>
        <v>45807</v>
      </c>
      <c r="G3767" s="1">
        <f>IF(TableRefills3[[#This Row],[prev_refill_days]]="","",TableRefills3[[#This Row],[prev_refill_days]]+TableRefills3[[#This Row],[quantity_days]])</f>
        <v>45828</v>
      </c>
      <c r="H3767" s="9">
        <f>IF(TableRefills3[[#This Row],[prev_refill_end]]="","",TableRefills3[[#This Row],[refill_date]]-TableRefills3[[#This Row],[prev_refill_end]])</f>
        <v>2</v>
      </c>
      <c r="I3767">
        <f>IF(TableRefills3[[#This Row],[gap_days]]="",0,IF(TableRefills3[[#This Row],[gap_days]]&gt;30,1,0))</f>
        <v>0</v>
      </c>
      <c r="J3767" s="9">
        <f>_xlfn.MAXIFS(TableRefills3[discountinuation_flag], TableRefills3[patient_id], A3767)</f>
        <v>0</v>
      </c>
      <c r="K3767" s="1">
        <f>_xlfn.MINIFS(C:C,A:A,TableRefills3[[#This Row],[patient_id]])</f>
        <v>45764</v>
      </c>
      <c r="L3767" s="1">
        <f>TableRefills3[[#This Row],[refill_date]]+TableRefills3[[#This Row],[quantity_days]]</f>
        <v>45851</v>
      </c>
    </row>
    <row r="3768" spans="1:12" x14ac:dyDescent="0.25">
      <c r="A3768" t="s">
        <v>840</v>
      </c>
      <c r="B3768" t="s">
        <v>5650</v>
      </c>
      <c r="C3768" s="1">
        <v>45852</v>
      </c>
      <c r="D3768" s="9">
        <f t="shared" si="117"/>
        <v>5</v>
      </c>
      <c r="E3768">
        <v>21</v>
      </c>
      <c r="F3768" s="1">
        <f t="shared" si="118"/>
        <v>45830</v>
      </c>
      <c r="G3768" s="1">
        <f>IF(TableRefills3[[#This Row],[prev_refill_days]]="","",TableRefills3[[#This Row],[prev_refill_days]]+TableRefills3[[#This Row],[quantity_days]])</f>
        <v>45851</v>
      </c>
      <c r="H3768" s="9">
        <f>IF(TableRefills3[[#This Row],[prev_refill_end]]="","",TableRefills3[[#This Row],[refill_date]]-TableRefills3[[#This Row],[prev_refill_end]])</f>
        <v>1</v>
      </c>
      <c r="I3768">
        <f>IF(TableRefills3[[#This Row],[gap_days]]="",0,IF(TableRefills3[[#This Row],[gap_days]]&gt;30,1,0))</f>
        <v>0</v>
      </c>
      <c r="J3768" s="9">
        <f>_xlfn.MAXIFS(TableRefills3[discountinuation_flag], TableRefills3[patient_id], A3768)</f>
        <v>0</v>
      </c>
      <c r="K3768" s="1">
        <f>_xlfn.MINIFS(C:C,A:A,TableRefills3[[#This Row],[patient_id]])</f>
        <v>45764</v>
      </c>
      <c r="L3768" s="1">
        <f>TableRefills3[[#This Row],[refill_date]]+TableRefills3[[#This Row],[quantity_days]]</f>
        <v>45873</v>
      </c>
    </row>
    <row r="3769" spans="1:12" x14ac:dyDescent="0.25">
      <c r="A3769" t="s">
        <v>841</v>
      </c>
      <c r="B3769" t="s">
        <v>5656</v>
      </c>
      <c r="C3769" s="1">
        <v>45672</v>
      </c>
      <c r="D3769" s="9">
        <f t="shared" si="117"/>
        <v>1</v>
      </c>
      <c r="E3769">
        <v>21</v>
      </c>
      <c r="F3769" s="1" t="str">
        <f t="shared" si="118"/>
        <v/>
      </c>
      <c r="G3769" s="1" t="str">
        <f>IF(TableRefills3[[#This Row],[prev_refill_days]]="","",TableRefills3[[#This Row],[prev_refill_days]]+TableRefills3[[#This Row],[quantity_days]])</f>
        <v/>
      </c>
      <c r="H3769" s="9" t="str">
        <f>IF(TableRefills3[[#This Row],[prev_refill_end]]="","",TableRefills3[[#This Row],[refill_date]]-TableRefills3[[#This Row],[prev_refill_end]])</f>
        <v/>
      </c>
      <c r="I3769">
        <f>IF(TableRefills3[[#This Row],[gap_days]]="",0,IF(TableRefills3[[#This Row],[gap_days]]&gt;30,1,0))</f>
        <v>0</v>
      </c>
      <c r="J3769" s="9">
        <f>_xlfn.MAXIFS(TableRefills3[discountinuation_flag], TableRefills3[patient_id], A3769)</f>
        <v>0</v>
      </c>
      <c r="K3769" s="1">
        <f>_xlfn.MINIFS(C:C,A:A,TableRefills3[[#This Row],[patient_id]])</f>
        <v>45672</v>
      </c>
      <c r="L3769" s="1">
        <f>TableRefills3[[#This Row],[refill_date]]+TableRefills3[[#This Row],[quantity_days]]</f>
        <v>45693</v>
      </c>
    </row>
    <row r="3770" spans="1:12" x14ac:dyDescent="0.25">
      <c r="A3770" t="s">
        <v>841</v>
      </c>
      <c r="B3770" t="s">
        <v>5656</v>
      </c>
      <c r="C3770" s="1">
        <v>45692</v>
      </c>
      <c r="D3770" s="9">
        <f t="shared" si="117"/>
        <v>2</v>
      </c>
      <c r="E3770">
        <v>21</v>
      </c>
      <c r="F3770" s="1">
        <f t="shared" si="118"/>
        <v>45672</v>
      </c>
      <c r="G3770" s="1">
        <f>IF(TableRefills3[[#This Row],[prev_refill_days]]="","",TableRefills3[[#This Row],[prev_refill_days]]+TableRefills3[[#This Row],[quantity_days]])</f>
        <v>45693</v>
      </c>
      <c r="H3770" s="9">
        <f>IF(TableRefills3[[#This Row],[prev_refill_end]]="","",TableRefills3[[#This Row],[refill_date]]-TableRefills3[[#This Row],[prev_refill_end]])</f>
        <v>-1</v>
      </c>
      <c r="I3770">
        <f>IF(TableRefills3[[#This Row],[gap_days]]="",0,IF(TableRefills3[[#This Row],[gap_days]]&gt;30,1,0))</f>
        <v>0</v>
      </c>
      <c r="J3770" s="9">
        <f>_xlfn.MAXIFS(TableRefills3[discountinuation_flag], TableRefills3[patient_id], A3770)</f>
        <v>0</v>
      </c>
      <c r="K3770" s="1">
        <f>_xlfn.MINIFS(C:C,A:A,TableRefills3[[#This Row],[patient_id]])</f>
        <v>45672</v>
      </c>
      <c r="L3770" s="1">
        <f>TableRefills3[[#This Row],[refill_date]]+TableRefills3[[#This Row],[quantity_days]]</f>
        <v>45713</v>
      </c>
    </row>
    <row r="3771" spans="1:12" x14ac:dyDescent="0.25">
      <c r="A3771" t="s">
        <v>841</v>
      </c>
      <c r="B3771" t="s">
        <v>5656</v>
      </c>
      <c r="C3771" s="1">
        <v>45714</v>
      </c>
      <c r="D3771" s="9">
        <f t="shared" si="117"/>
        <v>3</v>
      </c>
      <c r="E3771">
        <v>21</v>
      </c>
      <c r="F3771" s="1">
        <f t="shared" si="118"/>
        <v>45692</v>
      </c>
      <c r="G3771" s="1">
        <f>IF(TableRefills3[[#This Row],[prev_refill_days]]="","",TableRefills3[[#This Row],[prev_refill_days]]+TableRefills3[[#This Row],[quantity_days]])</f>
        <v>45713</v>
      </c>
      <c r="H3771" s="9">
        <f>IF(TableRefills3[[#This Row],[prev_refill_end]]="","",TableRefills3[[#This Row],[refill_date]]-TableRefills3[[#This Row],[prev_refill_end]])</f>
        <v>1</v>
      </c>
      <c r="I3771">
        <f>IF(TableRefills3[[#This Row],[gap_days]]="",0,IF(TableRefills3[[#This Row],[gap_days]]&gt;30,1,0))</f>
        <v>0</v>
      </c>
      <c r="J3771" s="9">
        <f>_xlfn.MAXIFS(TableRefills3[discountinuation_flag], TableRefills3[patient_id], A3771)</f>
        <v>0</v>
      </c>
      <c r="K3771" s="1">
        <f>_xlfn.MINIFS(C:C,A:A,TableRefills3[[#This Row],[patient_id]])</f>
        <v>45672</v>
      </c>
      <c r="L3771" s="1">
        <f>TableRefills3[[#This Row],[refill_date]]+TableRefills3[[#This Row],[quantity_days]]</f>
        <v>45735</v>
      </c>
    </row>
    <row r="3772" spans="1:12" x14ac:dyDescent="0.25">
      <c r="A3772" t="s">
        <v>841</v>
      </c>
      <c r="B3772" t="s">
        <v>5656</v>
      </c>
      <c r="C3772" s="1">
        <v>45737</v>
      </c>
      <c r="D3772" s="9">
        <f t="shared" si="117"/>
        <v>4</v>
      </c>
      <c r="E3772">
        <v>21</v>
      </c>
      <c r="F3772" s="1">
        <f t="shared" si="118"/>
        <v>45714</v>
      </c>
      <c r="G3772" s="1">
        <f>IF(TableRefills3[[#This Row],[prev_refill_days]]="","",TableRefills3[[#This Row],[prev_refill_days]]+TableRefills3[[#This Row],[quantity_days]])</f>
        <v>45735</v>
      </c>
      <c r="H3772" s="9">
        <f>IF(TableRefills3[[#This Row],[prev_refill_end]]="","",TableRefills3[[#This Row],[refill_date]]-TableRefills3[[#This Row],[prev_refill_end]])</f>
        <v>2</v>
      </c>
      <c r="I3772">
        <f>IF(TableRefills3[[#This Row],[gap_days]]="",0,IF(TableRefills3[[#This Row],[gap_days]]&gt;30,1,0))</f>
        <v>0</v>
      </c>
      <c r="J3772" s="9">
        <f>_xlfn.MAXIFS(TableRefills3[discountinuation_flag], TableRefills3[patient_id], A3772)</f>
        <v>0</v>
      </c>
      <c r="K3772" s="1">
        <f>_xlfn.MINIFS(C:C,A:A,TableRefills3[[#This Row],[patient_id]])</f>
        <v>45672</v>
      </c>
      <c r="L3772" s="1">
        <f>TableRefills3[[#This Row],[refill_date]]+TableRefills3[[#This Row],[quantity_days]]</f>
        <v>45758</v>
      </c>
    </row>
    <row r="3773" spans="1:12" x14ac:dyDescent="0.25">
      <c r="A3773" t="s">
        <v>841</v>
      </c>
      <c r="B3773" t="s">
        <v>5656</v>
      </c>
      <c r="C3773" s="1">
        <v>45760</v>
      </c>
      <c r="D3773" s="9">
        <f t="shared" si="117"/>
        <v>5</v>
      </c>
      <c r="E3773">
        <v>21</v>
      </c>
      <c r="F3773" s="1">
        <f t="shared" si="118"/>
        <v>45737</v>
      </c>
      <c r="G3773" s="1">
        <f>IF(TableRefills3[[#This Row],[prev_refill_days]]="","",TableRefills3[[#This Row],[prev_refill_days]]+TableRefills3[[#This Row],[quantity_days]])</f>
        <v>45758</v>
      </c>
      <c r="H3773" s="9">
        <f>IF(TableRefills3[[#This Row],[prev_refill_end]]="","",TableRefills3[[#This Row],[refill_date]]-TableRefills3[[#This Row],[prev_refill_end]])</f>
        <v>2</v>
      </c>
      <c r="I3773">
        <f>IF(TableRefills3[[#This Row],[gap_days]]="",0,IF(TableRefills3[[#This Row],[gap_days]]&gt;30,1,0))</f>
        <v>0</v>
      </c>
      <c r="J3773" s="9">
        <f>_xlfn.MAXIFS(TableRefills3[discountinuation_flag], TableRefills3[patient_id], A3773)</f>
        <v>0</v>
      </c>
      <c r="K3773" s="1">
        <f>_xlfn.MINIFS(C:C,A:A,TableRefills3[[#This Row],[patient_id]])</f>
        <v>45672</v>
      </c>
      <c r="L3773" s="1">
        <f>TableRefills3[[#This Row],[refill_date]]+TableRefills3[[#This Row],[quantity_days]]</f>
        <v>45781</v>
      </c>
    </row>
    <row r="3774" spans="1:12" x14ac:dyDescent="0.25">
      <c r="A3774" t="s">
        <v>842</v>
      </c>
      <c r="B3774" t="s">
        <v>5662</v>
      </c>
      <c r="C3774" s="1">
        <v>45793</v>
      </c>
      <c r="D3774" s="9">
        <f t="shared" si="117"/>
        <v>1</v>
      </c>
      <c r="E3774">
        <v>21</v>
      </c>
      <c r="F3774" s="1" t="str">
        <f t="shared" si="118"/>
        <v/>
      </c>
      <c r="G3774" s="1" t="str">
        <f>IF(TableRefills3[[#This Row],[prev_refill_days]]="","",TableRefills3[[#This Row],[prev_refill_days]]+TableRefills3[[#This Row],[quantity_days]])</f>
        <v/>
      </c>
      <c r="H3774" s="9" t="str">
        <f>IF(TableRefills3[[#This Row],[prev_refill_end]]="","",TableRefills3[[#This Row],[refill_date]]-TableRefills3[[#This Row],[prev_refill_end]])</f>
        <v/>
      </c>
      <c r="I3774">
        <f>IF(TableRefills3[[#This Row],[gap_days]]="",0,IF(TableRefills3[[#This Row],[gap_days]]&gt;30,1,0))</f>
        <v>0</v>
      </c>
      <c r="J3774" s="9">
        <f>_xlfn.MAXIFS(TableRefills3[discountinuation_flag], TableRefills3[patient_id], A3774)</f>
        <v>0</v>
      </c>
      <c r="K3774" s="1">
        <f>_xlfn.MINIFS(C:C,A:A,TableRefills3[[#This Row],[patient_id]])</f>
        <v>45793</v>
      </c>
      <c r="L3774" s="1">
        <f>TableRefills3[[#This Row],[refill_date]]+TableRefills3[[#This Row],[quantity_days]]</f>
        <v>45814</v>
      </c>
    </row>
    <row r="3775" spans="1:12" x14ac:dyDescent="0.25">
      <c r="A3775" t="s">
        <v>842</v>
      </c>
      <c r="B3775" t="s">
        <v>5662</v>
      </c>
      <c r="C3775" s="1">
        <v>45812</v>
      </c>
      <c r="D3775" s="9">
        <f t="shared" si="117"/>
        <v>2</v>
      </c>
      <c r="E3775">
        <v>21</v>
      </c>
      <c r="F3775" s="1">
        <f t="shared" si="118"/>
        <v>45793</v>
      </c>
      <c r="G3775" s="1">
        <f>IF(TableRefills3[[#This Row],[prev_refill_days]]="","",TableRefills3[[#This Row],[prev_refill_days]]+TableRefills3[[#This Row],[quantity_days]])</f>
        <v>45814</v>
      </c>
      <c r="H3775" s="9">
        <f>IF(TableRefills3[[#This Row],[prev_refill_end]]="","",TableRefills3[[#This Row],[refill_date]]-TableRefills3[[#This Row],[prev_refill_end]])</f>
        <v>-2</v>
      </c>
      <c r="I3775">
        <f>IF(TableRefills3[[#This Row],[gap_days]]="",0,IF(TableRefills3[[#This Row],[gap_days]]&gt;30,1,0))</f>
        <v>0</v>
      </c>
      <c r="J3775" s="9">
        <f>_xlfn.MAXIFS(TableRefills3[discountinuation_flag], TableRefills3[patient_id], A3775)</f>
        <v>0</v>
      </c>
      <c r="K3775" s="1">
        <f>_xlfn.MINIFS(C:C,A:A,TableRefills3[[#This Row],[patient_id]])</f>
        <v>45793</v>
      </c>
      <c r="L3775" s="1">
        <f>TableRefills3[[#This Row],[refill_date]]+TableRefills3[[#This Row],[quantity_days]]</f>
        <v>45833</v>
      </c>
    </row>
    <row r="3776" spans="1:12" x14ac:dyDescent="0.25">
      <c r="A3776" t="s">
        <v>842</v>
      </c>
      <c r="B3776" t="s">
        <v>5662</v>
      </c>
      <c r="C3776" s="1">
        <v>45836</v>
      </c>
      <c r="D3776" s="9">
        <f t="shared" si="117"/>
        <v>3</v>
      </c>
      <c r="E3776">
        <v>21</v>
      </c>
      <c r="F3776" s="1">
        <f t="shared" si="118"/>
        <v>45812</v>
      </c>
      <c r="G3776" s="1">
        <f>IF(TableRefills3[[#This Row],[prev_refill_days]]="","",TableRefills3[[#This Row],[prev_refill_days]]+TableRefills3[[#This Row],[quantity_days]])</f>
        <v>45833</v>
      </c>
      <c r="H3776" s="9">
        <f>IF(TableRefills3[[#This Row],[prev_refill_end]]="","",TableRefills3[[#This Row],[refill_date]]-TableRefills3[[#This Row],[prev_refill_end]])</f>
        <v>3</v>
      </c>
      <c r="I3776">
        <f>IF(TableRefills3[[#This Row],[gap_days]]="",0,IF(TableRefills3[[#This Row],[gap_days]]&gt;30,1,0))</f>
        <v>0</v>
      </c>
      <c r="J3776" s="9">
        <f>_xlfn.MAXIFS(TableRefills3[discountinuation_flag], TableRefills3[patient_id], A3776)</f>
        <v>0</v>
      </c>
      <c r="K3776" s="1">
        <f>_xlfn.MINIFS(C:C,A:A,TableRefills3[[#This Row],[patient_id]])</f>
        <v>45793</v>
      </c>
      <c r="L3776" s="1">
        <f>TableRefills3[[#This Row],[refill_date]]+TableRefills3[[#This Row],[quantity_days]]</f>
        <v>45857</v>
      </c>
    </row>
    <row r="3777" spans="1:12" x14ac:dyDescent="0.25">
      <c r="A3777" t="s">
        <v>842</v>
      </c>
      <c r="B3777" t="s">
        <v>5662</v>
      </c>
      <c r="C3777" s="1">
        <v>45855</v>
      </c>
      <c r="D3777" s="9">
        <f t="shared" si="117"/>
        <v>4</v>
      </c>
      <c r="E3777">
        <v>21</v>
      </c>
      <c r="F3777" s="1">
        <f t="shared" si="118"/>
        <v>45836</v>
      </c>
      <c r="G3777" s="1">
        <f>IF(TableRefills3[[#This Row],[prev_refill_days]]="","",TableRefills3[[#This Row],[prev_refill_days]]+TableRefills3[[#This Row],[quantity_days]])</f>
        <v>45857</v>
      </c>
      <c r="H3777" s="9">
        <f>IF(TableRefills3[[#This Row],[prev_refill_end]]="","",TableRefills3[[#This Row],[refill_date]]-TableRefills3[[#This Row],[prev_refill_end]])</f>
        <v>-2</v>
      </c>
      <c r="I3777">
        <f>IF(TableRefills3[[#This Row],[gap_days]]="",0,IF(TableRefills3[[#This Row],[gap_days]]&gt;30,1,0))</f>
        <v>0</v>
      </c>
      <c r="J3777" s="9">
        <f>_xlfn.MAXIFS(TableRefills3[discountinuation_flag], TableRefills3[patient_id], A3777)</f>
        <v>0</v>
      </c>
      <c r="K3777" s="1">
        <f>_xlfn.MINIFS(C:C,A:A,TableRefills3[[#This Row],[patient_id]])</f>
        <v>45793</v>
      </c>
      <c r="L3777" s="1">
        <f>TableRefills3[[#This Row],[refill_date]]+TableRefills3[[#This Row],[quantity_days]]</f>
        <v>45876</v>
      </c>
    </row>
    <row r="3778" spans="1:12" x14ac:dyDescent="0.25">
      <c r="A3778" t="s">
        <v>843</v>
      </c>
      <c r="B3778" t="s">
        <v>5667</v>
      </c>
      <c r="C3778" s="1">
        <v>45676</v>
      </c>
      <c r="D3778" s="9">
        <f t="shared" ref="D3778:D3841" si="119">IF(A3778=A3777, D3777+1, 1)</f>
        <v>1</v>
      </c>
      <c r="E3778">
        <v>21</v>
      </c>
      <c r="F3778" s="1" t="str">
        <f t="shared" si="118"/>
        <v/>
      </c>
      <c r="G3778" s="1" t="str">
        <f>IF(TableRefills3[[#This Row],[prev_refill_days]]="","",TableRefills3[[#This Row],[prev_refill_days]]+TableRefills3[[#This Row],[quantity_days]])</f>
        <v/>
      </c>
      <c r="H3778" s="9" t="str">
        <f>IF(TableRefills3[[#This Row],[prev_refill_end]]="","",TableRefills3[[#This Row],[refill_date]]-TableRefills3[[#This Row],[prev_refill_end]])</f>
        <v/>
      </c>
      <c r="I3778">
        <f>IF(TableRefills3[[#This Row],[gap_days]]="",0,IF(TableRefills3[[#This Row],[gap_days]]&gt;30,1,0))</f>
        <v>0</v>
      </c>
      <c r="J3778" s="9">
        <f>_xlfn.MAXIFS(TableRefills3[discountinuation_flag], TableRefills3[patient_id], A3778)</f>
        <v>0</v>
      </c>
      <c r="K3778" s="1">
        <f>_xlfn.MINIFS(C:C,A:A,TableRefills3[[#This Row],[patient_id]])</f>
        <v>45676</v>
      </c>
      <c r="L3778" s="1">
        <f>TableRefills3[[#This Row],[refill_date]]+TableRefills3[[#This Row],[quantity_days]]</f>
        <v>45697</v>
      </c>
    </row>
    <row r="3779" spans="1:12" x14ac:dyDescent="0.25">
      <c r="A3779" t="s">
        <v>843</v>
      </c>
      <c r="B3779" t="s">
        <v>5667</v>
      </c>
      <c r="C3779" s="1">
        <v>45700</v>
      </c>
      <c r="D3779" s="9">
        <f t="shared" si="119"/>
        <v>2</v>
      </c>
      <c r="E3779">
        <v>21</v>
      </c>
      <c r="F3779" s="1">
        <f t="shared" si="118"/>
        <v>45676</v>
      </c>
      <c r="G3779" s="1">
        <f>IF(TableRefills3[[#This Row],[prev_refill_days]]="","",TableRefills3[[#This Row],[prev_refill_days]]+TableRefills3[[#This Row],[quantity_days]])</f>
        <v>45697</v>
      </c>
      <c r="H3779" s="9">
        <f>IF(TableRefills3[[#This Row],[prev_refill_end]]="","",TableRefills3[[#This Row],[refill_date]]-TableRefills3[[#This Row],[prev_refill_end]])</f>
        <v>3</v>
      </c>
      <c r="I3779">
        <f>IF(TableRefills3[[#This Row],[gap_days]]="",0,IF(TableRefills3[[#This Row],[gap_days]]&gt;30,1,0))</f>
        <v>0</v>
      </c>
      <c r="J3779" s="9">
        <f>_xlfn.MAXIFS(TableRefills3[discountinuation_flag], TableRefills3[patient_id], A3779)</f>
        <v>0</v>
      </c>
      <c r="K3779" s="1">
        <f>_xlfn.MINIFS(C:C,A:A,TableRefills3[[#This Row],[patient_id]])</f>
        <v>45676</v>
      </c>
      <c r="L3779" s="1">
        <f>TableRefills3[[#This Row],[refill_date]]+TableRefills3[[#This Row],[quantity_days]]</f>
        <v>45721</v>
      </c>
    </row>
    <row r="3780" spans="1:12" x14ac:dyDescent="0.25">
      <c r="A3780" t="s">
        <v>843</v>
      </c>
      <c r="B3780" t="s">
        <v>5667</v>
      </c>
      <c r="C3780" s="1">
        <v>45719</v>
      </c>
      <c r="D3780" s="9">
        <f t="shared" si="119"/>
        <v>3</v>
      </c>
      <c r="E3780">
        <v>21</v>
      </c>
      <c r="F3780" s="1">
        <f t="shared" si="118"/>
        <v>45700</v>
      </c>
      <c r="G3780" s="1">
        <f>IF(TableRefills3[[#This Row],[prev_refill_days]]="","",TableRefills3[[#This Row],[prev_refill_days]]+TableRefills3[[#This Row],[quantity_days]])</f>
        <v>45721</v>
      </c>
      <c r="H3780" s="9">
        <f>IF(TableRefills3[[#This Row],[prev_refill_end]]="","",TableRefills3[[#This Row],[refill_date]]-TableRefills3[[#This Row],[prev_refill_end]])</f>
        <v>-2</v>
      </c>
      <c r="I3780">
        <f>IF(TableRefills3[[#This Row],[gap_days]]="",0,IF(TableRefills3[[#This Row],[gap_days]]&gt;30,1,0))</f>
        <v>0</v>
      </c>
      <c r="J3780" s="9">
        <f>_xlfn.MAXIFS(TableRefills3[discountinuation_flag], TableRefills3[patient_id], A3780)</f>
        <v>0</v>
      </c>
      <c r="K3780" s="1">
        <f>_xlfn.MINIFS(C:C,A:A,TableRefills3[[#This Row],[patient_id]])</f>
        <v>45676</v>
      </c>
      <c r="L3780" s="1">
        <f>TableRefills3[[#This Row],[refill_date]]+TableRefills3[[#This Row],[quantity_days]]</f>
        <v>45740</v>
      </c>
    </row>
    <row r="3781" spans="1:12" x14ac:dyDescent="0.25">
      <c r="A3781" t="s">
        <v>843</v>
      </c>
      <c r="B3781" t="s">
        <v>5667</v>
      </c>
      <c r="C3781" s="1">
        <v>45740</v>
      </c>
      <c r="D3781" s="9">
        <f t="shared" si="119"/>
        <v>4</v>
      </c>
      <c r="E3781">
        <v>21</v>
      </c>
      <c r="F3781" s="1">
        <f t="shared" si="118"/>
        <v>45719</v>
      </c>
      <c r="G3781" s="1">
        <f>IF(TableRefills3[[#This Row],[prev_refill_days]]="","",TableRefills3[[#This Row],[prev_refill_days]]+TableRefills3[[#This Row],[quantity_days]])</f>
        <v>45740</v>
      </c>
      <c r="H3781" s="9">
        <f>IF(TableRefills3[[#This Row],[prev_refill_end]]="","",TableRefills3[[#This Row],[refill_date]]-TableRefills3[[#This Row],[prev_refill_end]])</f>
        <v>0</v>
      </c>
      <c r="I3781">
        <f>IF(TableRefills3[[#This Row],[gap_days]]="",0,IF(TableRefills3[[#This Row],[gap_days]]&gt;30,1,0))</f>
        <v>0</v>
      </c>
      <c r="J3781" s="9">
        <f>_xlfn.MAXIFS(TableRefills3[discountinuation_flag], TableRefills3[patient_id], A3781)</f>
        <v>0</v>
      </c>
      <c r="K3781" s="1">
        <f>_xlfn.MINIFS(C:C,A:A,TableRefills3[[#This Row],[patient_id]])</f>
        <v>45676</v>
      </c>
      <c r="L3781" s="1">
        <f>TableRefills3[[#This Row],[refill_date]]+TableRefills3[[#This Row],[quantity_days]]</f>
        <v>45761</v>
      </c>
    </row>
    <row r="3782" spans="1:12" x14ac:dyDescent="0.25">
      <c r="A3782" t="s">
        <v>843</v>
      </c>
      <c r="B3782" t="s">
        <v>5667</v>
      </c>
      <c r="C3782" s="1">
        <v>45761</v>
      </c>
      <c r="D3782" s="9">
        <f t="shared" si="119"/>
        <v>5</v>
      </c>
      <c r="E3782">
        <v>21</v>
      </c>
      <c r="F3782" s="1">
        <f t="shared" si="118"/>
        <v>45740</v>
      </c>
      <c r="G3782" s="1">
        <f>IF(TableRefills3[[#This Row],[prev_refill_days]]="","",TableRefills3[[#This Row],[prev_refill_days]]+TableRefills3[[#This Row],[quantity_days]])</f>
        <v>45761</v>
      </c>
      <c r="H3782" s="9">
        <f>IF(TableRefills3[[#This Row],[prev_refill_end]]="","",TableRefills3[[#This Row],[refill_date]]-TableRefills3[[#This Row],[prev_refill_end]])</f>
        <v>0</v>
      </c>
      <c r="I3782">
        <f>IF(TableRefills3[[#This Row],[gap_days]]="",0,IF(TableRefills3[[#This Row],[gap_days]]&gt;30,1,0))</f>
        <v>0</v>
      </c>
      <c r="J3782" s="9">
        <f>_xlfn.MAXIFS(TableRefills3[discountinuation_flag], TableRefills3[patient_id], A3782)</f>
        <v>0</v>
      </c>
      <c r="K3782" s="1">
        <f>_xlfn.MINIFS(C:C,A:A,TableRefills3[[#This Row],[patient_id]])</f>
        <v>45676</v>
      </c>
      <c r="L3782" s="1">
        <f>TableRefills3[[#This Row],[refill_date]]+TableRefills3[[#This Row],[quantity_days]]</f>
        <v>45782</v>
      </c>
    </row>
    <row r="3783" spans="1:12" x14ac:dyDescent="0.25">
      <c r="A3783" t="s">
        <v>843</v>
      </c>
      <c r="B3783" t="s">
        <v>5667</v>
      </c>
      <c r="C3783" s="1">
        <v>45783</v>
      </c>
      <c r="D3783" s="9">
        <f t="shared" si="119"/>
        <v>6</v>
      </c>
      <c r="E3783">
        <v>21</v>
      </c>
      <c r="F3783" s="1">
        <f t="shared" si="118"/>
        <v>45761</v>
      </c>
      <c r="G3783" s="1">
        <f>IF(TableRefills3[[#This Row],[prev_refill_days]]="","",TableRefills3[[#This Row],[prev_refill_days]]+TableRefills3[[#This Row],[quantity_days]])</f>
        <v>45782</v>
      </c>
      <c r="H3783" s="9">
        <f>IF(TableRefills3[[#This Row],[prev_refill_end]]="","",TableRefills3[[#This Row],[refill_date]]-TableRefills3[[#This Row],[prev_refill_end]])</f>
        <v>1</v>
      </c>
      <c r="I3783">
        <f>IF(TableRefills3[[#This Row],[gap_days]]="",0,IF(TableRefills3[[#This Row],[gap_days]]&gt;30,1,0))</f>
        <v>0</v>
      </c>
      <c r="J3783" s="9">
        <f>_xlfn.MAXIFS(TableRefills3[discountinuation_flag], TableRefills3[patient_id], A3783)</f>
        <v>0</v>
      </c>
      <c r="K3783" s="1">
        <f>_xlfn.MINIFS(C:C,A:A,TableRefills3[[#This Row],[patient_id]])</f>
        <v>45676</v>
      </c>
      <c r="L3783" s="1">
        <f>TableRefills3[[#This Row],[refill_date]]+TableRefills3[[#This Row],[quantity_days]]</f>
        <v>45804</v>
      </c>
    </row>
    <row r="3784" spans="1:12" x14ac:dyDescent="0.25">
      <c r="A3784" t="s">
        <v>844</v>
      </c>
      <c r="B3784" t="s">
        <v>5674</v>
      </c>
      <c r="C3784" s="1">
        <v>45677</v>
      </c>
      <c r="D3784" s="9">
        <f t="shared" si="119"/>
        <v>1</v>
      </c>
      <c r="E3784">
        <v>30</v>
      </c>
      <c r="F3784" s="1" t="str">
        <f t="shared" si="118"/>
        <v/>
      </c>
      <c r="G3784" s="1" t="str">
        <f>IF(TableRefills3[[#This Row],[prev_refill_days]]="","",TableRefills3[[#This Row],[prev_refill_days]]+TableRefills3[[#This Row],[quantity_days]])</f>
        <v/>
      </c>
      <c r="H3784" s="9" t="str">
        <f>IF(TableRefills3[[#This Row],[prev_refill_end]]="","",TableRefills3[[#This Row],[refill_date]]-TableRefills3[[#This Row],[prev_refill_end]])</f>
        <v/>
      </c>
      <c r="I3784">
        <f>IF(TableRefills3[[#This Row],[gap_days]]="",0,IF(TableRefills3[[#This Row],[gap_days]]&gt;30,1,0))</f>
        <v>0</v>
      </c>
      <c r="J3784" s="9">
        <f>_xlfn.MAXIFS(TableRefills3[discountinuation_flag], TableRefills3[patient_id], A3784)</f>
        <v>0</v>
      </c>
      <c r="K3784" s="1">
        <f>_xlfn.MINIFS(C:C,A:A,TableRefills3[[#This Row],[patient_id]])</f>
        <v>45677</v>
      </c>
      <c r="L3784" s="1">
        <f>TableRefills3[[#This Row],[refill_date]]+TableRefills3[[#This Row],[quantity_days]]</f>
        <v>45707</v>
      </c>
    </row>
    <row r="3785" spans="1:12" x14ac:dyDescent="0.25">
      <c r="A3785" t="s">
        <v>844</v>
      </c>
      <c r="B3785" t="s">
        <v>5674</v>
      </c>
      <c r="C3785" s="1">
        <v>45706</v>
      </c>
      <c r="D3785" s="9">
        <f t="shared" si="119"/>
        <v>2</v>
      </c>
      <c r="E3785">
        <v>30</v>
      </c>
      <c r="F3785" s="1">
        <f t="shared" si="118"/>
        <v>45677</v>
      </c>
      <c r="G3785" s="1">
        <f>IF(TableRefills3[[#This Row],[prev_refill_days]]="","",TableRefills3[[#This Row],[prev_refill_days]]+TableRefills3[[#This Row],[quantity_days]])</f>
        <v>45707</v>
      </c>
      <c r="H3785" s="9">
        <f>IF(TableRefills3[[#This Row],[prev_refill_end]]="","",TableRefills3[[#This Row],[refill_date]]-TableRefills3[[#This Row],[prev_refill_end]])</f>
        <v>-1</v>
      </c>
      <c r="I3785">
        <f>IF(TableRefills3[[#This Row],[gap_days]]="",0,IF(TableRefills3[[#This Row],[gap_days]]&gt;30,1,0))</f>
        <v>0</v>
      </c>
      <c r="J3785" s="9">
        <f>_xlfn.MAXIFS(TableRefills3[discountinuation_flag], TableRefills3[patient_id], A3785)</f>
        <v>0</v>
      </c>
      <c r="K3785" s="1">
        <f>_xlfn.MINIFS(C:C,A:A,TableRefills3[[#This Row],[patient_id]])</f>
        <v>45677</v>
      </c>
      <c r="L3785" s="1">
        <f>TableRefills3[[#This Row],[refill_date]]+TableRefills3[[#This Row],[quantity_days]]</f>
        <v>45736</v>
      </c>
    </row>
    <row r="3786" spans="1:12" x14ac:dyDescent="0.25">
      <c r="A3786" t="s">
        <v>844</v>
      </c>
      <c r="B3786" t="s">
        <v>5674</v>
      </c>
      <c r="C3786" s="1">
        <v>45734</v>
      </c>
      <c r="D3786" s="9">
        <f t="shared" si="119"/>
        <v>3</v>
      </c>
      <c r="E3786">
        <v>30</v>
      </c>
      <c r="F3786" s="1">
        <f t="shared" si="118"/>
        <v>45706</v>
      </c>
      <c r="G3786" s="1">
        <f>IF(TableRefills3[[#This Row],[prev_refill_days]]="","",TableRefills3[[#This Row],[prev_refill_days]]+TableRefills3[[#This Row],[quantity_days]])</f>
        <v>45736</v>
      </c>
      <c r="H3786" s="9">
        <f>IF(TableRefills3[[#This Row],[prev_refill_end]]="","",TableRefills3[[#This Row],[refill_date]]-TableRefills3[[#This Row],[prev_refill_end]])</f>
        <v>-2</v>
      </c>
      <c r="I3786">
        <f>IF(TableRefills3[[#This Row],[gap_days]]="",0,IF(TableRefills3[[#This Row],[gap_days]]&gt;30,1,0))</f>
        <v>0</v>
      </c>
      <c r="J3786" s="9">
        <f>_xlfn.MAXIFS(TableRefills3[discountinuation_flag], TableRefills3[patient_id], A3786)</f>
        <v>0</v>
      </c>
      <c r="K3786" s="1">
        <f>_xlfn.MINIFS(C:C,A:A,TableRefills3[[#This Row],[patient_id]])</f>
        <v>45677</v>
      </c>
      <c r="L3786" s="1">
        <f>TableRefills3[[#This Row],[refill_date]]+TableRefills3[[#This Row],[quantity_days]]</f>
        <v>45764</v>
      </c>
    </row>
    <row r="3787" spans="1:12" x14ac:dyDescent="0.25">
      <c r="A3787" t="s">
        <v>844</v>
      </c>
      <c r="B3787" t="s">
        <v>5674</v>
      </c>
      <c r="C3787" s="1">
        <v>45763</v>
      </c>
      <c r="D3787" s="9">
        <f t="shared" si="119"/>
        <v>4</v>
      </c>
      <c r="E3787">
        <v>30</v>
      </c>
      <c r="F3787" s="1">
        <f t="shared" si="118"/>
        <v>45734</v>
      </c>
      <c r="G3787" s="1">
        <f>IF(TableRefills3[[#This Row],[prev_refill_days]]="","",TableRefills3[[#This Row],[prev_refill_days]]+TableRefills3[[#This Row],[quantity_days]])</f>
        <v>45764</v>
      </c>
      <c r="H3787" s="9">
        <f>IF(TableRefills3[[#This Row],[prev_refill_end]]="","",TableRefills3[[#This Row],[refill_date]]-TableRefills3[[#This Row],[prev_refill_end]])</f>
        <v>-1</v>
      </c>
      <c r="I3787">
        <f>IF(TableRefills3[[#This Row],[gap_days]]="",0,IF(TableRefills3[[#This Row],[gap_days]]&gt;30,1,0))</f>
        <v>0</v>
      </c>
      <c r="J3787" s="9">
        <f>_xlfn.MAXIFS(TableRefills3[discountinuation_flag], TableRefills3[patient_id], A3787)</f>
        <v>0</v>
      </c>
      <c r="K3787" s="1">
        <f>_xlfn.MINIFS(C:C,A:A,TableRefills3[[#This Row],[patient_id]])</f>
        <v>45677</v>
      </c>
      <c r="L3787" s="1">
        <f>TableRefills3[[#This Row],[refill_date]]+TableRefills3[[#This Row],[quantity_days]]</f>
        <v>45793</v>
      </c>
    </row>
    <row r="3788" spans="1:12" x14ac:dyDescent="0.25">
      <c r="A3788" t="s">
        <v>844</v>
      </c>
      <c r="B3788" t="s">
        <v>5674</v>
      </c>
      <c r="C3788" s="1">
        <v>45796</v>
      </c>
      <c r="D3788" s="9">
        <f t="shared" si="119"/>
        <v>5</v>
      </c>
      <c r="E3788">
        <v>30</v>
      </c>
      <c r="F3788" s="1">
        <f t="shared" si="118"/>
        <v>45763</v>
      </c>
      <c r="G3788" s="1">
        <f>IF(TableRefills3[[#This Row],[prev_refill_days]]="","",TableRefills3[[#This Row],[prev_refill_days]]+TableRefills3[[#This Row],[quantity_days]])</f>
        <v>45793</v>
      </c>
      <c r="H3788" s="9">
        <f>IF(TableRefills3[[#This Row],[prev_refill_end]]="","",TableRefills3[[#This Row],[refill_date]]-TableRefills3[[#This Row],[prev_refill_end]])</f>
        <v>3</v>
      </c>
      <c r="I3788">
        <f>IF(TableRefills3[[#This Row],[gap_days]]="",0,IF(TableRefills3[[#This Row],[gap_days]]&gt;30,1,0))</f>
        <v>0</v>
      </c>
      <c r="J3788" s="9">
        <f>_xlfn.MAXIFS(TableRefills3[discountinuation_flag], TableRefills3[patient_id], A3788)</f>
        <v>0</v>
      </c>
      <c r="K3788" s="1">
        <f>_xlfn.MINIFS(C:C,A:A,TableRefills3[[#This Row],[patient_id]])</f>
        <v>45677</v>
      </c>
      <c r="L3788" s="1">
        <f>TableRefills3[[#This Row],[refill_date]]+TableRefills3[[#This Row],[quantity_days]]</f>
        <v>45826</v>
      </c>
    </row>
    <row r="3789" spans="1:12" x14ac:dyDescent="0.25">
      <c r="A3789" t="s">
        <v>845</v>
      </c>
      <c r="B3789" t="s">
        <v>5680</v>
      </c>
      <c r="C3789" s="1">
        <v>45790</v>
      </c>
      <c r="D3789" s="9">
        <f t="shared" si="119"/>
        <v>1</v>
      </c>
      <c r="E3789">
        <v>21</v>
      </c>
      <c r="F3789" s="1" t="str">
        <f t="shared" ref="F3789:F3852" si="120">IF(A3788=A3789,C3788,"")</f>
        <v/>
      </c>
      <c r="G3789" s="1" t="str">
        <f>IF(TableRefills3[[#This Row],[prev_refill_days]]="","",TableRefills3[[#This Row],[prev_refill_days]]+TableRefills3[[#This Row],[quantity_days]])</f>
        <v/>
      </c>
      <c r="H3789" s="9" t="str">
        <f>IF(TableRefills3[[#This Row],[prev_refill_end]]="","",TableRefills3[[#This Row],[refill_date]]-TableRefills3[[#This Row],[prev_refill_end]])</f>
        <v/>
      </c>
      <c r="I3789">
        <f>IF(TableRefills3[[#This Row],[gap_days]]="",0,IF(TableRefills3[[#This Row],[gap_days]]&gt;30,1,0))</f>
        <v>0</v>
      </c>
      <c r="J3789" s="9">
        <f>_xlfn.MAXIFS(TableRefills3[discountinuation_flag], TableRefills3[patient_id], A3789)</f>
        <v>0</v>
      </c>
      <c r="K3789" s="1">
        <f>_xlfn.MINIFS(C:C,A:A,TableRefills3[[#This Row],[patient_id]])</f>
        <v>45790</v>
      </c>
      <c r="L3789" s="1">
        <f>TableRefills3[[#This Row],[refill_date]]+TableRefills3[[#This Row],[quantity_days]]</f>
        <v>45811</v>
      </c>
    </row>
    <row r="3790" spans="1:12" x14ac:dyDescent="0.25">
      <c r="A3790" t="s">
        <v>845</v>
      </c>
      <c r="B3790" t="s">
        <v>5680</v>
      </c>
      <c r="C3790" s="1">
        <v>45810</v>
      </c>
      <c r="D3790" s="9">
        <f t="shared" si="119"/>
        <v>2</v>
      </c>
      <c r="E3790">
        <v>21</v>
      </c>
      <c r="F3790" s="1">
        <f t="shared" si="120"/>
        <v>45790</v>
      </c>
      <c r="G3790" s="1">
        <f>IF(TableRefills3[[#This Row],[prev_refill_days]]="","",TableRefills3[[#This Row],[prev_refill_days]]+TableRefills3[[#This Row],[quantity_days]])</f>
        <v>45811</v>
      </c>
      <c r="H3790" s="9">
        <f>IF(TableRefills3[[#This Row],[prev_refill_end]]="","",TableRefills3[[#This Row],[refill_date]]-TableRefills3[[#This Row],[prev_refill_end]])</f>
        <v>-1</v>
      </c>
      <c r="I3790">
        <f>IF(TableRefills3[[#This Row],[gap_days]]="",0,IF(TableRefills3[[#This Row],[gap_days]]&gt;30,1,0))</f>
        <v>0</v>
      </c>
      <c r="J3790" s="9">
        <f>_xlfn.MAXIFS(TableRefills3[discountinuation_flag], TableRefills3[patient_id], A3790)</f>
        <v>0</v>
      </c>
      <c r="K3790" s="1">
        <f>_xlfn.MINIFS(C:C,A:A,TableRefills3[[#This Row],[patient_id]])</f>
        <v>45790</v>
      </c>
      <c r="L3790" s="1">
        <f>TableRefills3[[#This Row],[refill_date]]+TableRefills3[[#This Row],[quantity_days]]</f>
        <v>45831</v>
      </c>
    </row>
    <row r="3791" spans="1:12" x14ac:dyDescent="0.25">
      <c r="A3791" t="s">
        <v>845</v>
      </c>
      <c r="B3791" t="s">
        <v>5680</v>
      </c>
      <c r="C3791" s="1">
        <v>45834</v>
      </c>
      <c r="D3791" s="9">
        <f t="shared" si="119"/>
        <v>3</v>
      </c>
      <c r="E3791">
        <v>21</v>
      </c>
      <c r="F3791" s="1">
        <f t="shared" si="120"/>
        <v>45810</v>
      </c>
      <c r="G3791" s="1">
        <f>IF(TableRefills3[[#This Row],[prev_refill_days]]="","",TableRefills3[[#This Row],[prev_refill_days]]+TableRefills3[[#This Row],[quantity_days]])</f>
        <v>45831</v>
      </c>
      <c r="H3791" s="9">
        <f>IF(TableRefills3[[#This Row],[prev_refill_end]]="","",TableRefills3[[#This Row],[refill_date]]-TableRefills3[[#This Row],[prev_refill_end]])</f>
        <v>3</v>
      </c>
      <c r="I3791">
        <f>IF(TableRefills3[[#This Row],[gap_days]]="",0,IF(TableRefills3[[#This Row],[gap_days]]&gt;30,1,0))</f>
        <v>0</v>
      </c>
      <c r="J3791" s="9">
        <f>_xlfn.MAXIFS(TableRefills3[discountinuation_flag], TableRefills3[patient_id], A3791)</f>
        <v>0</v>
      </c>
      <c r="K3791" s="1">
        <f>_xlfn.MINIFS(C:C,A:A,TableRefills3[[#This Row],[patient_id]])</f>
        <v>45790</v>
      </c>
      <c r="L3791" s="1">
        <f>TableRefills3[[#This Row],[refill_date]]+TableRefills3[[#This Row],[quantity_days]]</f>
        <v>45855</v>
      </c>
    </row>
    <row r="3792" spans="1:12" x14ac:dyDescent="0.25">
      <c r="A3792" t="s">
        <v>845</v>
      </c>
      <c r="B3792" t="s">
        <v>5680</v>
      </c>
      <c r="C3792" s="1">
        <v>45855</v>
      </c>
      <c r="D3792" s="9">
        <f t="shared" si="119"/>
        <v>4</v>
      </c>
      <c r="E3792">
        <v>21</v>
      </c>
      <c r="F3792" s="1">
        <f t="shared" si="120"/>
        <v>45834</v>
      </c>
      <c r="G3792" s="1">
        <f>IF(TableRefills3[[#This Row],[prev_refill_days]]="","",TableRefills3[[#This Row],[prev_refill_days]]+TableRefills3[[#This Row],[quantity_days]])</f>
        <v>45855</v>
      </c>
      <c r="H3792" s="9">
        <f>IF(TableRefills3[[#This Row],[prev_refill_end]]="","",TableRefills3[[#This Row],[refill_date]]-TableRefills3[[#This Row],[prev_refill_end]])</f>
        <v>0</v>
      </c>
      <c r="I3792">
        <f>IF(TableRefills3[[#This Row],[gap_days]]="",0,IF(TableRefills3[[#This Row],[gap_days]]&gt;30,1,0))</f>
        <v>0</v>
      </c>
      <c r="J3792" s="9">
        <f>_xlfn.MAXIFS(TableRefills3[discountinuation_flag], TableRefills3[patient_id], A3792)</f>
        <v>0</v>
      </c>
      <c r="K3792" s="1">
        <f>_xlfn.MINIFS(C:C,A:A,TableRefills3[[#This Row],[patient_id]])</f>
        <v>45790</v>
      </c>
      <c r="L3792" s="1">
        <f>TableRefills3[[#This Row],[refill_date]]+TableRefills3[[#This Row],[quantity_days]]</f>
        <v>45876</v>
      </c>
    </row>
    <row r="3793" spans="1:12" x14ac:dyDescent="0.25">
      <c r="A3793" t="s">
        <v>845</v>
      </c>
      <c r="B3793" t="s">
        <v>5680</v>
      </c>
      <c r="C3793" s="1">
        <v>45877</v>
      </c>
      <c r="D3793" s="9">
        <f t="shared" si="119"/>
        <v>5</v>
      </c>
      <c r="E3793">
        <v>21</v>
      </c>
      <c r="F3793" s="1">
        <f t="shared" si="120"/>
        <v>45855</v>
      </c>
      <c r="G3793" s="1">
        <f>IF(TableRefills3[[#This Row],[prev_refill_days]]="","",TableRefills3[[#This Row],[prev_refill_days]]+TableRefills3[[#This Row],[quantity_days]])</f>
        <v>45876</v>
      </c>
      <c r="H3793" s="9">
        <f>IF(TableRefills3[[#This Row],[prev_refill_end]]="","",TableRefills3[[#This Row],[refill_date]]-TableRefills3[[#This Row],[prev_refill_end]])</f>
        <v>1</v>
      </c>
      <c r="I3793">
        <f>IF(TableRefills3[[#This Row],[gap_days]]="",0,IF(TableRefills3[[#This Row],[gap_days]]&gt;30,1,0))</f>
        <v>0</v>
      </c>
      <c r="J3793" s="9">
        <f>_xlfn.MAXIFS(TableRefills3[discountinuation_flag], TableRefills3[patient_id], A3793)</f>
        <v>0</v>
      </c>
      <c r="K3793" s="1">
        <f>_xlfn.MINIFS(C:C,A:A,TableRefills3[[#This Row],[patient_id]])</f>
        <v>45790</v>
      </c>
      <c r="L3793" s="1">
        <f>TableRefills3[[#This Row],[refill_date]]+TableRefills3[[#This Row],[quantity_days]]</f>
        <v>45898</v>
      </c>
    </row>
    <row r="3794" spans="1:12" x14ac:dyDescent="0.25">
      <c r="A3794" t="s">
        <v>846</v>
      </c>
      <c r="B3794" t="s">
        <v>5686</v>
      </c>
      <c r="C3794" s="1">
        <v>45683</v>
      </c>
      <c r="D3794" s="9">
        <f t="shared" si="119"/>
        <v>1</v>
      </c>
      <c r="E3794">
        <v>21</v>
      </c>
      <c r="F3794" s="1" t="str">
        <f t="shared" si="120"/>
        <v/>
      </c>
      <c r="G3794" s="1" t="str">
        <f>IF(TableRefills3[[#This Row],[prev_refill_days]]="","",TableRefills3[[#This Row],[prev_refill_days]]+TableRefills3[[#This Row],[quantity_days]])</f>
        <v/>
      </c>
      <c r="H3794" s="9" t="str">
        <f>IF(TableRefills3[[#This Row],[prev_refill_end]]="","",TableRefills3[[#This Row],[refill_date]]-TableRefills3[[#This Row],[prev_refill_end]])</f>
        <v/>
      </c>
      <c r="I3794">
        <f>IF(TableRefills3[[#This Row],[gap_days]]="",0,IF(TableRefills3[[#This Row],[gap_days]]&gt;30,1,0))</f>
        <v>0</v>
      </c>
      <c r="J3794" s="9">
        <f>_xlfn.MAXIFS(TableRefills3[discountinuation_flag], TableRefills3[patient_id], A3794)</f>
        <v>0</v>
      </c>
      <c r="K3794" s="1">
        <f>_xlfn.MINIFS(C:C,A:A,TableRefills3[[#This Row],[patient_id]])</f>
        <v>45683</v>
      </c>
      <c r="L3794" s="1">
        <f>TableRefills3[[#This Row],[refill_date]]+TableRefills3[[#This Row],[quantity_days]]</f>
        <v>45704</v>
      </c>
    </row>
    <row r="3795" spans="1:12" x14ac:dyDescent="0.25">
      <c r="A3795" t="s">
        <v>846</v>
      </c>
      <c r="B3795" t="s">
        <v>5686</v>
      </c>
      <c r="C3795" s="1">
        <v>45701</v>
      </c>
      <c r="D3795" s="9">
        <f t="shared" si="119"/>
        <v>2</v>
      </c>
      <c r="E3795">
        <v>21</v>
      </c>
      <c r="F3795" s="1">
        <f t="shared" si="120"/>
        <v>45683</v>
      </c>
      <c r="G3795" s="1">
        <f>IF(TableRefills3[[#This Row],[prev_refill_days]]="","",TableRefills3[[#This Row],[prev_refill_days]]+TableRefills3[[#This Row],[quantity_days]])</f>
        <v>45704</v>
      </c>
      <c r="H3795" s="9">
        <f>IF(TableRefills3[[#This Row],[prev_refill_end]]="","",TableRefills3[[#This Row],[refill_date]]-TableRefills3[[#This Row],[prev_refill_end]])</f>
        <v>-3</v>
      </c>
      <c r="I3795">
        <f>IF(TableRefills3[[#This Row],[gap_days]]="",0,IF(TableRefills3[[#This Row],[gap_days]]&gt;30,1,0))</f>
        <v>0</v>
      </c>
      <c r="J3795" s="9">
        <f>_xlfn.MAXIFS(TableRefills3[discountinuation_flag], TableRefills3[patient_id], A3795)</f>
        <v>0</v>
      </c>
      <c r="K3795" s="1">
        <f>_xlfn.MINIFS(C:C,A:A,TableRefills3[[#This Row],[patient_id]])</f>
        <v>45683</v>
      </c>
      <c r="L3795" s="1">
        <f>TableRefills3[[#This Row],[refill_date]]+TableRefills3[[#This Row],[quantity_days]]</f>
        <v>45722</v>
      </c>
    </row>
    <row r="3796" spans="1:12" x14ac:dyDescent="0.25">
      <c r="A3796" t="s">
        <v>846</v>
      </c>
      <c r="B3796" t="s">
        <v>5686</v>
      </c>
      <c r="C3796" s="1">
        <v>45720</v>
      </c>
      <c r="D3796" s="9">
        <f t="shared" si="119"/>
        <v>3</v>
      </c>
      <c r="E3796">
        <v>21</v>
      </c>
      <c r="F3796" s="1">
        <f t="shared" si="120"/>
        <v>45701</v>
      </c>
      <c r="G3796" s="1">
        <f>IF(TableRefills3[[#This Row],[prev_refill_days]]="","",TableRefills3[[#This Row],[prev_refill_days]]+TableRefills3[[#This Row],[quantity_days]])</f>
        <v>45722</v>
      </c>
      <c r="H3796" s="9">
        <f>IF(TableRefills3[[#This Row],[prev_refill_end]]="","",TableRefills3[[#This Row],[refill_date]]-TableRefills3[[#This Row],[prev_refill_end]])</f>
        <v>-2</v>
      </c>
      <c r="I3796">
        <f>IF(TableRefills3[[#This Row],[gap_days]]="",0,IF(TableRefills3[[#This Row],[gap_days]]&gt;30,1,0))</f>
        <v>0</v>
      </c>
      <c r="J3796" s="9">
        <f>_xlfn.MAXIFS(TableRefills3[discountinuation_flag], TableRefills3[patient_id], A3796)</f>
        <v>0</v>
      </c>
      <c r="K3796" s="1">
        <f>_xlfn.MINIFS(C:C,A:A,TableRefills3[[#This Row],[patient_id]])</f>
        <v>45683</v>
      </c>
      <c r="L3796" s="1">
        <f>TableRefills3[[#This Row],[refill_date]]+TableRefills3[[#This Row],[quantity_days]]</f>
        <v>45741</v>
      </c>
    </row>
    <row r="3797" spans="1:12" x14ac:dyDescent="0.25">
      <c r="A3797" t="s">
        <v>846</v>
      </c>
      <c r="B3797" t="s">
        <v>5686</v>
      </c>
      <c r="C3797" s="1">
        <v>45740</v>
      </c>
      <c r="D3797" s="9">
        <f t="shared" si="119"/>
        <v>4</v>
      </c>
      <c r="E3797">
        <v>21</v>
      </c>
      <c r="F3797" s="1">
        <f t="shared" si="120"/>
        <v>45720</v>
      </c>
      <c r="G3797" s="1">
        <f>IF(TableRefills3[[#This Row],[prev_refill_days]]="","",TableRefills3[[#This Row],[prev_refill_days]]+TableRefills3[[#This Row],[quantity_days]])</f>
        <v>45741</v>
      </c>
      <c r="H3797" s="9">
        <f>IF(TableRefills3[[#This Row],[prev_refill_end]]="","",TableRefills3[[#This Row],[refill_date]]-TableRefills3[[#This Row],[prev_refill_end]])</f>
        <v>-1</v>
      </c>
      <c r="I3797">
        <f>IF(TableRefills3[[#This Row],[gap_days]]="",0,IF(TableRefills3[[#This Row],[gap_days]]&gt;30,1,0))</f>
        <v>0</v>
      </c>
      <c r="J3797" s="9">
        <f>_xlfn.MAXIFS(TableRefills3[discountinuation_flag], TableRefills3[patient_id], A3797)</f>
        <v>0</v>
      </c>
      <c r="K3797" s="1">
        <f>_xlfn.MINIFS(C:C,A:A,TableRefills3[[#This Row],[patient_id]])</f>
        <v>45683</v>
      </c>
      <c r="L3797" s="1">
        <f>TableRefills3[[#This Row],[refill_date]]+TableRefills3[[#This Row],[quantity_days]]</f>
        <v>45761</v>
      </c>
    </row>
    <row r="3798" spans="1:12" x14ac:dyDescent="0.25">
      <c r="A3798" t="s">
        <v>846</v>
      </c>
      <c r="B3798" t="s">
        <v>5686</v>
      </c>
      <c r="C3798" s="1">
        <v>45761</v>
      </c>
      <c r="D3798" s="9">
        <f t="shared" si="119"/>
        <v>5</v>
      </c>
      <c r="E3798">
        <v>21</v>
      </c>
      <c r="F3798" s="1">
        <f t="shared" si="120"/>
        <v>45740</v>
      </c>
      <c r="G3798" s="1">
        <f>IF(TableRefills3[[#This Row],[prev_refill_days]]="","",TableRefills3[[#This Row],[prev_refill_days]]+TableRefills3[[#This Row],[quantity_days]])</f>
        <v>45761</v>
      </c>
      <c r="H3798" s="9">
        <f>IF(TableRefills3[[#This Row],[prev_refill_end]]="","",TableRefills3[[#This Row],[refill_date]]-TableRefills3[[#This Row],[prev_refill_end]])</f>
        <v>0</v>
      </c>
      <c r="I3798">
        <f>IF(TableRefills3[[#This Row],[gap_days]]="",0,IF(TableRefills3[[#This Row],[gap_days]]&gt;30,1,0))</f>
        <v>0</v>
      </c>
      <c r="J3798" s="9">
        <f>_xlfn.MAXIFS(TableRefills3[discountinuation_flag], TableRefills3[patient_id], A3798)</f>
        <v>0</v>
      </c>
      <c r="K3798" s="1">
        <f>_xlfn.MINIFS(C:C,A:A,TableRefills3[[#This Row],[patient_id]])</f>
        <v>45683</v>
      </c>
      <c r="L3798" s="1">
        <f>TableRefills3[[#This Row],[refill_date]]+TableRefills3[[#This Row],[quantity_days]]</f>
        <v>45782</v>
      </c>
    </row>
    <row r="3799" spans="1:12" x14ac:dyDescent="0.25">
      <c r="A3799" t="s">
        <v>846</v>
      </c>
      <c r="B3799" t="s">
        <v>5686</v>
      </c>
      <c r="C3799" s="1">
        <v>45785</v>
      </c>
      <c r="D3799" s="9">
        <f t="shared" si="119"/>
        <v>6</v>
      </c>
      <c r="E3799">
        <v>21</v>
      </c>
      <c r="F3799" s="1">
        <f t="shared" si="120"/>
        <v>45761</v>
      </c>
      <c r="G3799" s="1">
        <f>IF(TableRefills3[[#This Row],[prev_refill_days]]="","",TableRefills3[[#This Row],[prev_refill_days]]+TableRefills3[[#This Row],[quantity_days]])</f>
        <v>45782</v>
      </c>
      <c r="H3799" s="9">
        <f>IF(TableRefills3[[#This Row],[prev_refill_end]]="","",TableRefills3[[#This Row],[refill_date]]-TableRefills3[[#This Row],[prev_refill_end]])</f>
        <v>3</v>
      </c>
      <c r="I3799">
        <f>IF(TableRefills3[[#This Row],[gap_days]]="",0,IF(TableRefills3[[#This Row],[gap_days]]&gt;30,1,0))</f>
        <v>0</v>
      </c>
      <c r="J3799" s="9">
        <f>_xlfn.MAXIFS(TableRefills3[discountinuation_flag], TableRefills3[patient_id], A3799)</f>
        <v>0</v>
      </c>
      <c r="K3799" s="1">
        <f>_xlfn.MINIFS(C:C,A:A,TableRefills3[[#This Row],[patient_id]])</f>
        <v>45683</v>
      </c>
      <c r="L3799" s="1">
        <f>TableRefills3[[#This Row],[refill_date]]+TableRefills3[[#This Row],[quantity_days]]</f>
        <v>45806</v>
      </c>
    </row>
    <row r="3800" spans="1:12" x14ac:dyDescent="0.25">
      <c r="A3800" t="s">
        <v>847</v>
      </c>
      <c r="B3800" t="s">
        <v>5693</v>
      </c>
      <c r="C3800" s="1">
        <v>45794</v>
      </c>
      <c r="D3800" s="9">
        <f t="shared" si="119"/>
        <v>1</v>
      </c>
      <c r="E3800">
        <v>28</v>
      </c>
      <c r="F3800" s="1" t="str">
        <f t="shared" si="120"/>
        <v/>
      </c>
      <c r="G3800" s="1" t="str">
        <f>IF(TableRefills3[[#This Row],[prev_refill_days]]="","",TableRefills3[[#This Row],[prev_refill_days]]+TableRefills3[[#This Row],[quantity_days]])</f>
        <v/>
      </c>
      <c r="H3800" s="9" t="str">
        <f>IF(TableRefills3[[#This Row],[prev_refill_end]]="","",TableRefills3[[#This Row],[refill_date]]-TableRefills3[[#This Row],[prev_refill_end]])</f>
        <v/>
      </c>
      <c r="I3800">
        <f>IF(TableRefills3[[#This Row],[gap_days]]="",0,IF(TableRefills3[[#This Row],[gap_days]]&gt;30,1,0))</f>
        <v>0</v>
      </c>
      <c r="J3800" s="9">
        <f>_xlfn.MAXIFS(TableRefills3[discountinuation_flag], TableRefills3[patient_id], A3800)</f>
        <v>0</v>
      </c>
      <c r="K3800" s="1">
        <f>_xlfn.MINIFS(C:C,A:A,TableRefills3[[#This Row],[patient_id]])</f>
        <v>45794</v>
      </c>
      <c r="L3800" s="1">
        <f>TableRefills3[[#This Row],[refill_date]]+TableRefills3[[#This Row],[quantity_days]]</f>
        <v>45822</v>
      </c>
    </row>
    <row r="3801" spans="1:12" x14ac:dyDescent="0.25">
      <c r="A3801" t="s">
        <v>847</v>
      </c>
      <c r="B3801" t="s">
        <v>5693</v>
      </c>
      <c r="C3801" s="1">
        <v>45825</v>
      </c>
      <c r="D3801" s="9">
        <f t="shared" si="119"/>
        <v>2</v>
      </c>
      <c r="E3801">
        <v>28</v>
      </c>
      <c r="F3801" s="1">
        <f t="shared" si="120"/>
        <v>45794</v>
      </c>
      <c r="G3801" s="1">
        <f>IF(TableRefills3[[#This Row],[prev_refill_days]]="","",TableRefills3[[#This Row],[prev_refill_days]]+TableRefills3[[#This Row],[quantity_days]])</f>
        <v>45822</v>
      </c>
      <c r="H3801" s="9">
        <f>IF(TableRefills3[[#This Row],[prev_refill_end]]="","",TableRefills3[[#This Row],[refill_date]]-TableRefills3[[#This Row],[prev_refill_end]])</f>
        <v>3</v>
      </c>
      <c r="I3801">
        <f>IF(TableRefills3[[#This Row],[gap_days]]="",0,IF(TableRefills3[[#This Row],[gap_days]]&gt;30,1,0))</f>
        <v>0</v>
      </c>
      <c r="J3801" s="9">
        <f>_xlfn.MAXIFS(TableRefills3[discountinuation_flag], TableRefills3[patient_id], A3801)</f>
        <v>0</v>
      </c>
      <c r="K3801" s="1">
        <f>_xlfn.MINIFS(C:C,A:A,TableRefills3[[#This Row],[patient_id]])</f>
        <v>45794</v>
      </c>
      <c r="L3801" s="1">
        <f>TableRefills3[[#This Row],[refill_date]]+TableRefills3[[#This Row],[quantity_days]]</f>
        <v>45853</v>
      </c>
    </row>
    <row r="3802" spans="1:12" x14ac:dyDescent="0.25">
      <c r="A3802" t="s">
        <v>847</v>
      </c>
      <c r="B3802" t="s">
        <v>5693</v>
      </c>
      <c r="C3802" s="1">
        <v>45856</v>
      </c>
      <c r="D3802" s="9">
        <f t="shared" si="119"/>
        <v>3</v>
      </c>
      <c r="E3802">
        <v>28</v>
      </c>
      <c r="F3802" s="1">
        <f t="shared" si="120"/>
        <v>45825</v>
      </c>
      <c r="G3802" s="1">
        <f>IF(TableRefills3[[#This Row],[prev_refill_days]]="","",TableRefills3[[#This Row],[prev_refill_days]]+TableRefills3[[#This Row],[quantity_days]])</f>
        <v>45853</v>
      </c>
      <c r="H3802" s="9">
        <f>IF(TableRefills3[[#This Row],[prev_refill_end]]="","",TableRefills3[[#This Row],[refill_date]]-TableRefills3[[#This Row],[prev_refill_end]])</f>
        <v>3</v>
      </c>
      <c r="I3802">
        <f>IF(TableRefills3[[#This Row],[gap_days]]="",0,IF(TableRefills3[[#This Row],[gap_days]]&gt;30,1,0))</f>
        <v>0</v>
      </c>
      <c r="J3802" s="9">
        <f>_xlfn.MAXIFS(TableRefills3[discountinuation_flag], TableRefills3[patient_id], A3802)</f>
        <v>0</v>
      </c>
      <c r="K3802" s="1">
        <f>_xlfn.MINIFS(C:C,A:A,TableRefills3[[#This Row],[patient_id]])</f>
        <v>45794</v>
      </c>
      <c r="L3802" s="1">
        <f>TableRefills3[[#This Row],[refill_date]]+TableRefills3[[#This Row],[quantity_days]]</f>
        <v>45884</v>
      </c>
    </row>
    <row r="3803" spans="1:12" x14ac:dyDescent="0.25">
      <c r="A3803" t="s">
        <v>847</v>
      </c>
      <c r="B3803" t="s">
        <v>5693</v>
      </c>
      <c r="C3803" s="1">
        <v>45882</v>
      </c>
      <c r="D3803" s="9">
        <f t="shared" si="119"/>
        <v>4</v>
      </c>
      <c r="E3803">
        <v>28</v>
      </c>
      <c r="F3803" s="1">
        <f t="shared" si="120"/>
        <v>45856</v>
      </c>
      <c r="G3803" s="1">
        <f>IF(TableRefills3[[#This Row],[prev_refill_days]]="","",TableRefills3[[#This Row],[prev_refill_days]]+TableRefills3[[#This Row],[quantity_days]])</f>
        <v>45884</v>
      </c>
      <c r="H3803" s="9">
        <f>IF(TableRefills3[[#This Row],[prev_refill_end]]="","",TableRefills3[[#This Row],[refill_date]]-TableRefills3[[#This Row],[prev_refill_end]])</f>
        <v>-2</v>
      </c>
      <c r="I3803">
        <f>IF(TableRefills3[[#This Row],[gap_days]]="",0,IF(TableRefills3[[#This Row],[gap_days]]&gt;30,1,0))</f>
        <v>0</v>
      </c>
      <c r="J3803" s="9">
        <f>_xlfn.MAXIFS(TableRefills3[discountinuation_flag], TableRefills3[patient_id], A3803)</f>
        <v>0</v>
      </c>
      <c r="K3803" s="1">
        <f>_xlfn.MINIFS(C:C,A:A,TableRefills3[[#This Row],[patient_id]])</f>
        <v>45794</v>
      </c>
      <c r="L3803" s="1">
        <f>TableRefills3[[#This Row],[refill_date]]+TableRefills3[[#This Row],[quantity_days]]</f>
        <v>45910</v>
      </c>
    </row>
    <row r="3804" spans="1:12" x14ac:dyDescent="0.25">
      <c r="A3804" t="s">
        <v>848</v>
      </c>
      <c r="B3804" t="s">
        <v>5698</v>
      </c>
      <c r="C3804" s="1">
        <v>45706</v>
      </c>
      <c r="D3804" s="9">
        <f t="shared" si="119"/>
        <v>1</v>
      </c>
      <c r="E3804">
        <v>30</v>
      </c>
      <c r="F3804" s="1" t="str">
        <f t="shared" si="120"/>
        <v/>
      </c>
      <c r="G3804" s="1" t="str">
        <f>IF(TableRefills3[[#This Row],[prev_refill_days]]="","",TableRefills3[[#This Row],[prev_refill_days]]+TableRefills3[[#This Row],[quantity_days]])</f>
        <v/>
      </c>
      <c r="H3804" s="9" t="str">
        <f>IF(TableRefills3[[#This Row],[prev_refill_end]]="","",TableRefills3[[#This Row],[refill_date]]-TableRefills3[[#This Row],[prev_refill_end]])</f>
        <v/>
      </c>
      <c r="I3804">
        <f>IF(TableRefills3[[#This Row],[gap_days]]="",0,IF(TableRefills3[[#This Row],[gap_days]]&gt;30,1,0))</f>
        <v>0</v>
      </c>
      <c r="J3804" s="9">
        <f>_xlfn.MAXIFS(TableRefills3[discountinuation_flag], TableRefills3[patient_id], A3804)</f>
        <v>0</v>
      </c>
      <c r="K3804" s="1">
        <f>_xlfn.MINIFS(C:C,A:A,TableRefills3[[#This Row],[patient_id]])</f>
        <v>45706</v>
      </c>
      <c r="L3804" s="1">
        <f>TableRefills3[[#This Row],[refill_date]]+TableRefills3[[#This Row],[quantity_days]]</f>
        <v>45736</v>
      </c>
    </row>
    <row r="3805" spans="1:12" x14ac:dyDescent="0.25">
      <c r="A3805" t="s">
        <v>848</v>
      </c>
      <c r="B3805" t="s">
        <v>5698</v>
      </c>
      <c r="C3805" s="1">
        <v>45737</v>
      </c>
      <c r="D3805" s="9">
        <f t="shared" si="119"/>
        <v>2</v>
      </c>
      <c r="E3805">
        <v>30</v>
      </c>
      <c r="F3805" s="1">
        <f t="shared" si="120"/>
        <v>45706</v>
      </c>
      <c r="G3805" s="1">
        <f>IF(TableRefills3[[#This Row],[prev_refill_days]]="","",TableRefills3[[#This Row],[prev_refill_days]]+TableRefills3[[#This Row],[quantity_days]])</f>
        <v>45736</v>
      </c>
      <c r="H3805" s="9">
        <f>IF(TableRefills3[[#This Row],[prev_refill_end]]="","",TableRefills3[[#This Row],[refill_date]]-TableRefills3[[#This Row],[prev_refill_end]])</f>
        <v>1</v>
      </c>
      <c r="I3805">
        <f>IF(TableRefills3[[#This Row],[gap_days]]="",0,IF(TableRefills3[[#This Row],[gap_days]]&gt;30,1,0))</f>
        <v>0</v>
      </c>
      <c r="J3805" s="9">
        <f>_xlfn.MAXIFS(TableRefills3[discountinuation_flag], TableRefills3[patient_id], A3805)</f>
        <v>0</v>
      </c>
      <c r="K3805" s="1">
        <f>_xlfn.MINIFS(C:C,A:A,TableRefills3[[#This Row],[patient_id]])</f>
        <v>45706</v>
      </c>
      <c r="L3805" s="1">
        <f>TableRefills3[[#This Row],[refill_date]]+TableRefills3[[#This Row],[quantity_days]]</f>
        <v>45767</v>
      </c>
    </row>
    <row r="3806" spans="1:12" x14ac:dyDescent="0.25">
      <c r="A3806" t="s">
        <v>848</v>
      </c>
      <c r="B3806" t="s">
        <v>5698</v>
      </c>
      <c r="C3806" s="1">
        <v>45770</v>
      </c>
      <c r="D3806" s="9">
        <f t="shared" si="119"/>
        <v>3</v>
      </c>
      <c r="E3806">
        <v>30</v>
      </c>
      <c r="F3806" s="1">
        <f t="shared" si="120"/>
        <v>45737</v>
      </c>
      <c r="G3806" s="1">
        <f>IF(TableRefills3[[#This Row],[prev_refill_days]]="","",TableRefills3[[#This Row],[prev_refill_days]]+TableRefills3[[#This Row],[quantity_days]])</f>
        <v>45767</v>
      </c>
      <c r="H3806" s="9">
        <f>IF(TableRefills3[[#This Row],[prev_refill_end]]="","",TableRefills3[[#This Row],[refill_date]]-TableRefills3[[#This Row],[prev_refill_end]])</f>
        <v>3</v>
      </c>
      <c r="I3806">
        <f>IF(TableRefills3[[#This Row],[gap_days]]="",0,IF(TableRefills3[[#This Row],[gap_days]]&gt;30,1,0))</f>
        <v>0</v>
      </c>
      <c r="J3806" s="9">
        <f>_xlfn.MAXIFS(TableRefills3[discountinuation_flag], TableRefills3[patient_id], A3806)</f>
        <v>0</v>
      </c>
      <c r="K3806" s="1">
        <f>_xlfn.MINIFS(C:C,A:A,TableRefills3[[#This Row],[patient_id]])</f>
        <v>45706</v>
      </c>
      <c r="L3806" s="1">
        <f>TableRefills3[[#This Row],[refill_date]]+TableRefills3[[#This Row],[quantity_days]]</f>
        <v>45800</v>
      </c>
    </row>
    <row r="3807" spans="1:12" x14ac:dyDescent="0.25">
      <c r="A3807" t="s">
        <v>848</v>
      </c>
      <c r="B3807" t="s">
        <v>5698</v>
      </c>
      <c r="C3807" s="1">
        <v>45799</v>
      </c>
      <c r="D3807" s="9">
        <f t="shared" si="119"/>
        <v>4</v>
      </c>
      <c r="E3807">
        <v>30</v>
      </c>
      <c r="F3807" s="1">
        <f t="shared" si="120"/>
        <v>45770</v>
      </c>
      <c r="G3807" s="1">
        <f>IF(TableRefills3[[#This Row],[prev_refill_days]]="","",TableRefills3[[#This Row],[prev_refill_days]]+TableRefills3[[#This Row],[quantity_days]])</f>
        <v>45800</v>
      </c>
      <c r="H3807" s="9">
        <f>IF(TableRefills3[[#This Row],[prev_refill_end]]="","",TableRefills3[[#This Row],[refill_date]]-TableRefills3[[#This Row],[prev_refill_end]])</f>
        <v>-1</v>
      </c>
      <c r="I3807">
        <f>IF(TableRefills3[[#This Row],[gap_days]]="",0,IF(TableRefills3[[#This Row],[gap_days]]&gt;30,1,0))</f>
        <v>0</v>
      </c>
      <c r="J3807" s="9">
        <f>_xlfn.MAXIFS(TableRefills3[discountinuation_flag], TableRefills3[patient_id], A3807)</f>
        <v>0</v>
      </c>
      <c r="K3807" s="1">
        <f>_xlfn.MINIFS(C:C,A:A,TableRefills3[[#This Row],[patient_id]])</f>
        <v>45706</v>
      </c>
      <c r="L3807" s="1">
        <f>TableRefills3[[#This Row],[refill_date]]+TableRefills3[[#This Row],[quantity_days]]</f>
        <v>45829</v>
      </c>
    </row>
    <row r="3808" spans="1:12" x14ac:dyDescent="0.25">
      <c r="A3808" t="s">
        <v>849</v>
      </c>
      <c r="B3808" t="s">
        <v>5703</v>
      </c>
      <c r="C3808" s="1">
        <v>45792</v>
      </c>
      <c r="D3808" s="9">
        <f t="shared" si="119"/>
        <v>1</v>
      </c>
      <c r="E3808">
        <v>30</v>
      </c>
      <c r="F3808" s="1" t="str">
        <f t="shared" si="120"/>
        <v/>
      </c>
      <c r="G3808" s="1" t="str">
        <f>IF(TableRefills3[[#This Row],[prev_refill_days]]="","",TableRefills3[[#This Row],[prev_refill_days]]+TableRefills3[[#This Row],[quantity_days]])</f>
        <v/>
      </c>
      <c r="H3808" s="9" t="str">
        <f>IF(TableRefills3[[#This Row],[prev_refill_end]]="","",TableRefills3[[#This Row],[refill_date]]-TableRefills3[[#This Row],[prev_refill_end]])</f>
        <v/>
      </c>
      <c r="I3808">
        <f>IF(TableRefills3[[#This Row],[gap_days]]="",0,IF(TableRefills3[[#This Row],[gap_days]]&gt;30,1,0))</f>
        <v>0</v>
      </c>
      <c r="J3808" s="9">
        <f>_xlfn.MAXIFS(TableRefills3[discountinuation_flag], TableRefills3[patient_id], A3808)</f>
        <v>0</v>
      </c>
      <c r="K3808" s="1">
        <f>_xlfn.MINIFS(C:C,A:A,TableRefills3[[#This Row],[patient_id]])</f>
        <v>45792</v>
      </c>
      <c r="L3808" s="1">
        <f>TableRefills3[[#This Row],[refill_date]]+TableRefills3[[#This Row],[quantity_days]]</f>
        <v>45822</v>
      </c>
    </row>
    <row r="3809" spans="1:12" x14ac:dyDescent="0.25">
      <c r="A3809" t="s">
        <v>849</v>
      </c>
      <c r="B3809" t="s">
        <v>5703</v>
      </c>
      <c r="C3809" s="1">
        <v>45820</v>
      </c>
      <c r="D3809" s="9">
        <f t="shared" si="119"/>
        <v>2</v>
      </c>
      <c r="E3809">
        <v>30</v>
      </c>
      <c r="F3809" s="1">
        <f t="shared" si="120"/>
        <v>45792</v>
      </c>
      <c r="G3809" s="1">
        <f>IF(TableRefills3[[#This Row],[prev_refill_days]]="","",TableRefills3[[#This Row],[prev_refill_days]]+TableRefills3[[#This Row],[quantity_days]])</f>
        <v>45822</v>
      </c>
      <c r="H3809" s="9">
        <f>IF(TableRefills3[[#This Row],[prev_refill_end]]="","",TableRefills3[[#This Row],[refill_date]]-TableRefills3[[#This Row],[prev_refill_end]])</f>
        <v>-2</v>
      </c>
      <c r="I3809">
        <f>IF(TableRefills3[[#This Row],[gap_days]]="",0,IF(TableRefills3[[#This Row],[gap_days]]&gt;30,1,0))</f>
        <v>0</v>
      </c>
      <c r="J3809" s="9">
        <f>_xlfn.MAXIFS(TableRefills3[discountinuation_flag], TableRefills3[patient_id], A3809)</f>
        <v>0</v>
      </c>
      <c r="K3809" s="1">
        <f>_xlfn.MINIFS(C:C,A:A,TableRefills3[[#This Row],[patient_id]])</f>
        <v>45792</v>
      </c>
      <c r="L3809" s="1">
        <f>TableRefills3[[#This Row],[refill_date]]+TableRefills3[[#This Row],[quantity_days]]</f>
        <v>45850</v>
      </c>
    </row>
    <row r="3810" spans="1:12" x14ac:dyDescent="0.25">
      <c r="A3810" t="s">
        <v>849</v>
      </c>
      <c r="B3810" t="s">
        <v>5703</v>
      </c>
      <c r="C3810" s="1">
        <v>45852</v>
      </c>
      <c r="D3810" s="9">
        <f t="shared" si="119"/>
        <v>3</v>
      </c>
      <c r="E3810">
        <v>30</v>
      </c>
      <c r="F3810" s="1">
        <f t="shared" si="120"/>
        <v>45820</v>
      </c>
      <c r="G3810" s="1">
        <f>IF(TableRefills3[[#This Row],[prev_refill_days]]="","",TableRefills3[[#This Row],[prev_refill_days]]+TableRefills3[[#This Row],[quantity_days]])</f>
        <v>45850</v>
      </c>
      <c r="H3810" s="9">
        <f>IF(TableRefills3[[#This Row],[prev_refill_end]]="","",TableRefills3[[#This Row],[refill_date]]-TableRefills3[[#This Row],[prev_refill_end]])</f>
        <v>2</v>
      </c>
      <c r="I3810">
        <f>IF(TableRefills3[[#This Row],[gap_days]]="",0,IF(TableRefills3[[#This Row],[gap_days]]&gt;30,1,0))</f>
        <v>0</v>
      </c>
      <c r="J3810" s="9">
        <f>_xlfn.MAXIFS(TableRefills3[discountinuation_flag], TableRefills3[patient_id], A3810)</f>
        <v>0</v>
      </c>
      <c r="K3810" s="1">
        <f>_xlfn.MINIFS(C:C,A:A,TableRefills3[[#This Row],[patient_id]])</f>
        <v>45792</v>
      </c>
      <c r="L3810" s="1">
        <f>TableRefills3[[#This Row],[refill_date]]+TableRefills3[[#This Row],[quantity_days]]</f>
        <v>45882</v>
      </c>
    </row>
    <row r="3811" spans="1:12" x14ac:dyDescent="0.25">
      <c r="A3811" t="s">
        <v>849</v>
      </c>
      <c r="B3811" t="s">
        <v>5703</v>
      </c>
      <c r="C3811" s="1">
        <v>45884</v>
      </c>
      <c r="D3811" s="9">
        <f t="shared" si="119"/>
        <v>4</v>
      </c>
      <c r="E3811">
        <v>30</v>
      </c>
      <c r="F3811" s="1">
        <f t="shared" si="120"/>
        <v>45852</v>
      </c>
      <c r="G3811" s="1">
        <f>IF(TableRefills3[[#This Row],[prev_refill_days]]="","",TableRefills3[[#This Row],[prev_refill_days]]+TableRefills3[[#This Row],[quantity_days]])</f>
        <v>45882</v>
      </c>
      <c r="H3811" s="9">
        <f>IF(TableRefills3[[#This Row],[prev_refill_end]]="","",TableRefills3[[#This Row],[refill_date]]-TableRefills3[[#This Row],[prev_refill_end]])</f>
        <v>2</v>
      </c>
      <c r="I3811">
        <f>IF(TableRefills3[[#This Row],[gap_days]]="",0,IF(TableRefills3[[#This Row],[gap_days]]&gt;30,1,0))</f>
        <v>0</v>
      </c>
      <c r="J3811" s="9">
        <f>_xlfn.MAXIFS(TableRefills3[discountinuation_flag], TableRefills3[patient_id], A3811)</f>
        <v>0</v>
      </c>
      <c r="K3811" s="1">
        <f>_xlfn.MINIFS(C:C,A:A,TableRefills3[[#This Row],[patient_id]])</f>
        <v>45792</v>
      </c>
      <c r="L3811" s="1">
        <f>TableRefills3[[#This Row],[refill_date]]+TableRefills3[[#This Row],[quantity_days]]</f>
        <v>45914</v>
      </c>
    </row>
    <row r="3812" spans="1:12" x14ac:dyDescent="0.25">
      <c r="A3812" t="s">
        <v>850</v>
      </c>
      <c r="B3812" t="s">
        <v>5708</v>
      </c>
      <c r="C3812" s="1">
        <v>45803</v>
      </c>
      <c r="D3812" s="9">
        <f t="shared" si="119"/>
        <v>1</v>
      </c>
      <c r="E3812">
        <v>30</v>
      </c>
      <c r="F3812" s="1" t="str">
        <f t="shared" si="120"/>
        <v/>
      </c>
      <c r="G3812" s="1" t="str">
        <f>IF(TableRefills3[[#This Row],[prev_refill_days]]="","",TableRefills3[[#This Row],[prev_refill_days]]+TableRefills3[[#This Row],[quantity_days]])</f>
        <v/>
      </c>
      <c r="H3812" s="9" t="str">
        <f>IF(TableRefills3[[#This Row],[prev_refill_end]]="","",TableRefills3[[#This Row],[refill_date]]-TableRefills3[[#This Row],[prev_refill_end]])</f>
        <v/>
      </c>
      <c r="I3812">
        <f>IF(TableRefills3[[#This Row],[gap_days]]="",0,IF(TableRefills3[[#This Row],[gap_days]]&gt;30,1,0))</f>
        <v>0</v>
      </c>
      <c r="J3812" s="9">
        <f>_xlfn.MAXIFS(TableRefills3[discountinuation_flag], TableRefills3[patient_id], A3812)</f>
        <v>0</v>
      </c>
      <c r="K3812" s="1">
        <f>_xlfn.MINIFS(C:C,A:A,TableRefills3[[#This Row],[patient_id]])</f>
        <v>45803</v>
      </c>
      <c r="L3812" s="1">
        <f>TableRefills3[[#This Row],[refill_date]]+TableRefills3[[#This Row],[quantity_days]]</f>
        <v>45833</v>
      </c>
    </row>
    <row r="3813" spans="1:12" x14ac:dyDescent="0.25">
      <c r="A3813" t="s">
        <v>850</v>
      </c>
      <c r="B3813" t="s">
        <v>5708</v>
      </c>
      <c r="C3813" s="1">
        <v>45836</v>
      </c>
      <c r="D3813" s="9">
        <f t="shared" si="119"/>
        <v>2</v>
      </c>
      <c r="E3813">
        <v>30</v>
      </c>
      <c r="F3813" s="1">
        <f t="shared" si="120"/>
        <v>45803</v>
      </c>
      <c r="G3813" s="1">
        <f>IF(TableRefills3[[#This Row],[prev_refill_days]]="","",TableRefills3[[#This Row],[prev_refill_days]]+TableRefills3[[#This Row],[quantity_days]])</f>
        <v>45833</v>
      </c>
      <c r="H3813" s="9">
        <f>IF(TableRefills3[[#This Row],[prev_refill_end]]="","",TableRefills3[[#This Row],[refill_date]]-TableRefills3[[#This Row],[prev_refill_end]])</f>
        <v>3</v>
      </c>
      <c r="I3813">
        <f>IF(TableRefills3[[#This Row],[gap_days]]="",0,IF(TableRefills3[[#This Row],[gap_days]]&gt;30,1,0))</f>
        <v>0</v>
      </c>
      <c r="J3813" s="9">
        <f>_xlfn.MAXIFS(TableRefills3[discountinuation_flag], TableRefills3[patient_id], A3813)</f>
        <v>0</v>
      </c>
      <c r="K3813" s="1">
        <f>_xlfn.MINIFS(C:C,A:A,TableRefills3[[#This Row],[patient_id]])</f>
        <v>45803</v>
      </c>
      <c r="L3813" s="1">
        <f>TableRefills3[[#This Row],[refill_date]]+TableRefills3[[#This Row],[quantity_days]]</f>
        <v>45866</v>
      </c>
    </row>
    <row r="3814" spans="1:12" x14ac:dyDescent="0.25">
      <c r="A3814" t="s">
        <v>850</v>
      </c>
      <c r="B3814" t="s">
        <v>5708</v>
      </c>
      <c r="C3814" s="1">
        <v>45865</v>
      </c>
      <c r="D3814" s="9">
        <f t="shared" si="119"/>
        <v>3</v>
      </c>
      <c r="E3814">
        <v>30</v>
      </c>
      <c r="F3814" s="1">
        <f t="shared" si="120"/>
        <v>45836</v>
      </c>
      <c r="G3814" s="1">
        <f>IF(TableRefills3[[#This Row],[prev_refill_days]]="","",TableRefills3[[#This Row],[prev_refill_days]]+TableRefills3[[#This Row],[quantity_days]])</f>
        <v>45866</v>
      </c>
      <c r="H3814" s="9">
        <f>IF(TableRefills3[[#This Row],[prev_refill_end]]="","",TableRefills3[[#This Row],[refill_date]]-TableRefills3[[#This Row],[prev_refill_end]])</f>
        <v>-1</v>
      </c>
      <c r="I3814">
        <f>IF(TableRefills3[[#This Row],[gap_days]]="",0,IF(TableRefills3[[#This Row],[gap_days]]&gt;30,1,0))</f>
        <v>0</v>
      </c>
      <c r="J3814" s="9">
        <f>_xlfn.MAXIFS(TableRefills3[discountinuation_flag], TableRefills3[patient_id], A3814)</f>
        <v>0</v>
      </c>
      <c r="K3814" s="1">
        <f>_xlfn.MINIFS(C:C,A:A,TableRefills3[[#This Row],[patient_id]])</f>
        <v>45803</v>
      </c>
      <c r="L3814" s="1">
        <f>TableRefills3[[#This Row],[refill_date]]+TableRefills3[[#This Row],[quantity_days]]</f>
        <v>45895</v>
      </c>
    </row>
    <row r="3815" spans="1:12" x14ac:dyDescent="0.25">
      <c r="A3815" t="s">
        <v>850</v>
      </c>
      <c r="B3815" t="s">
        <v>5708</v>
      </c>
      <c r="C3815" s="1">
        <v>45895</v>
      </c>
      <c r="D3815" s="9">
        <f t="shared" si="119"/>
        <v>4</v>
      </c>
      <c r="E3815">
        <v>30</v>
      </c>
      <c r="F3815" s="1">
        <f t="shared" si="120"/>
        <v>45865</v>
      </c>
      <c r="G3815" s="1">
        <f>IF(TableRefills3[[#This Row],[prev_refill_days]]="","",TableRefills3[[#This Row],[prev_refill_days]]+TableRefills3[[#This Row],[quantity_days]])</f>
        <v>45895</v>
      </c>
      <c r="H3815" s="9">
        <f>IF(TableRefills3[[#This Row],[prev_refill_end]]="","",TableRefills3[[#This Row],[refill_date]]-TableRefills3[[#This Row],[prev_refill_end]])</f>
        <v>0</v>
      </c>
      <c r="I3815">
        <f>IF(TableRefills3[[#This Row],[gap_days]]="",0,IF(TableRefills3[[#This Row],[gap_days]]&gt;30,1,0))</f>
        <v>0</v>
      </c>
      <c r="J3815" s="9">
        <f>_xlfn.MAXIFS(TableRefills3[discountinuation_flag], TableRefills3[patient_id], A3815)</f>
        <v>0</v>
      </c>
      <c r="K3815" s="1">
        <f>_xlfn.MINIFS(C:C,A:A,TableRefills3[[#This Row],[patient_id]])</f>
        <v>45803</v>
      </c>
      <c r="L3815" s="1">
        <f>TableRefills3[[#This Row],[refill_date]]+TableRefills3[[#This Row],[quantity_days]]</f>
        <v>45925</v>
      </c>
    </row>
    <row r="3816" spans="1:12" x14ac:dyDescent="0.25">
      <c r="A3816" t="s">
        <v>851</v>
      </c>
      <c r="B3816" t="s">
        <v>5713</v>
      </c>
      <c r="C3816" s="1">
        <v>45800</v>
      </c>
      <c r="D3816" s="9">
        <f t="shared" si="119"/>
        <v>1</v>
      </c>
      <c r="E3816">
        <v>30</v>
      </c>
      <c r="F3816" s="1" t="str">
        <f t="shared" si="120"/>
        <v/>
      </c>
      <c r="G3816" s="1" t="str">
        <f>IF(TableRefills3[[#This Row],[prev_refill_days]]="","",TableRefills3[[#This Row],[prev_refill_days]]+TableRefills3[[#This Row],[quantity_days]])</f>
        <v/>
      </c>
      <c r="H3816" s="9" t="str">
        <f>IF(TableRefills3[[#This Row],[prev_refill_end]]="","",TableRefills3[[#This Row],[refill_date]]-TableRefills3[[#This Row],[prev_refill_end]])</f>
        <v/>
      </c>
      <c r="I3816">
        <f>IF(TableRefills3[[#This Row],[gap_days]]="",0,IF(TableRefills3[[#This Row],[gap_days]]&gt;30,1,0))</f>
        <v>0</v>
      </c>
      <c r="J3816" s="9">
        <f>_xlfn.MAXIFS(TableRefills3[discountinuation_flag], TableRefills3[patient_id], A3816)</f>
        <v>0</v>
      </c>
      <c r="K3816" s="1">
        <f>_xlfn.MINIFS(C:C,A:A,TableRefills3[[#This Row],[patient_id]])</f>
        <v>45800</v>
      </c>
      <c r="L3816" s="1">
        <f>TableRefills3[[#This Row],[refill_date]]+TableRefills3[[#This Row],[quantity_days]]</f>
        <v>45830</v>
      </c>
    </row>
    <row r="3817" spans="1:12" x14ac:dyDescent="0.25">
      <c r="A3817" t="s">
        <v>851</v>
      </c>
      <c r="B3817" t="s">
        <v>5713</v>
      </c>
      <c r="C3817" s="1">
        <v>45830</v>
      </c>
      <c r="D3817" s="9">
        <f t="shared" si="119"/>
        <v>2</v>
      </c>
      <c r="E3817">
        <v>30</v>
      </c>
      <c r="F3817" s="1">
        <f t="shared" si="120"/>
        <v>45800</v>
      </c>
      <c r="G3817" s="1">
        <f>IF(TableRefills3[[#This Row],[prev_refill_days]]="","",TableRefills3[[#This Row],[prev_refill_days]]+TableRefills3[[#This Row],[quantity_days]])</f>
        <v>45830</v>
      </c>
      <c r="H3817" s="9">
        <f>IF(TableRefills3[[#This Row],[prev_refill_end]]="","",TableRefills3[[#This Row],[refill_date]]-TableRefills3[[#This Row],[prev_refill_end]])</f>
        <v>0</v>
      </c>
      <c r="I3817">
        <f>IF(TableRefills3[[#This Row],[gap_days]]="",0,IF(TableRefills3[[#This Row],[gap_days]]&gt;30,1,0))</f>
        <v>0</v>
      </c>
      <c r="J3817" s="9">
        <f>_xlfn.MAXIFS(TableRefills3[discountinuation_flag], TableRefills3[patient_id], A3817)</f>
        <v>0</v>
      </c>
      <c r="K3817" s="1">
        <f>_xlfn.MINIFS(C:C,A:A,TableRefills3[[#This Row],[patient_id]])</f>
        <v>45800</v>
      </c>
      <c r="L3817" s="1">
        <f>TableRefills3[[#This Row],[refill_date]]+TableRefills3[[#This Row],[quantity_days]]</f>
        <v>45860</v>
      </c>
    </row>
    <row r="3818" spans="1:12" x14ac:dyDescent="0.25">
      <c r="A3818" t="s">
        <v>851</v>
      </c>
      <c r="B3818" t="s">
        <v>5713</v>
      </c>
      <c r="C3818" s="1">
        <v>45858</v>
      </c>
      <c r="D3818" s="9">
        <f t="shared" si="119"/>
        <v>3</v>
      </c>
      <c r="E3818">
        <v>30</v>
      </c>
      <c r="F3818" s="1">
        <f t="shared" si="120"/>
        <v>45830</v>
      </c>
      <c r="G3818" s="1">
        <f>IF(TableRefills3[[#This Row],[prev_refill_days]]="","",TableRefills3[[#This Row],[prev_refill_days]]+TableRefills3[[#This Row],[quantity_days]])</f>
        <v>45860</v>
      </c>
      <c r="H3818" s="9">
        <f>IF(TableRefills3[[#This Row],[prev_refill_end]]="","",TableRefills3[[#This Row],[refill_date]]-TableRefills3[[#This Row],[prev_refill_end]])</f>
        <v>-2</v>
      </c>
      <c r="I3818">
        <f>IF(TableRefills3[[#This Row],[gap_days]]="",0,IF(TableRefills3[[#This Row],[gap_days]]&gt;30,1,0))</f>
        <v>0</v>
      </c>
      <c r="J3818" s="9">
        <f>_xlfn.MAXIFS(TableRefills3[discountinuation_flag], TableRefills3[patient_id], A3818)</f>
        <v>0</v>
      </c>
      <c r="K3818" s="1">
        <f>_xlfn.MINIFS(C:C,A:A,TableRefills3[[#This Row],[patient_id]])</f>
        <v>45800</v>
      </c>
      <c r="L3818" s="1">
        <f>TableRefills3[[#This Row],[refill_date]]+TableRefills3[[#This Row],[quantity_days]]</f>
        <v>45888</v>
      </c>
    </row>
    <row r="3819" spans="1:12" x14ac:dyDescent="0.25">
      <c r="A3819" t="s">
        <v>851</v>
      </c>
      <c r="B3819" t="s">
        <v>5713</v>
      </c>
      <c r="C3819" s="1">
        <v>45885</v>
      </c>
      <c r="D3819" s="9">
        <f t="shared" si="119"/>
        <v>4</v>
      </c>
      <c r="E3819">
        <v>30</v>
      </c>
      <c r="F3819" s="1">
        <f t="shared" si="120"/>
        <v>45858</v>
      </c>
      <c r="G3819" s="1">
        <f>IF(TableRefills3[[#This Row],[prev_refill_days]]="","",TableRefills3[[#This Row],[prev_refill_days]]+TableRefills3[[#This Row],[quantity_days]])</f>
        <v>45888</v>
      </c>
      <c r="H3819" s="9">
        <f>IF(TableRefills3[[#This Row],[prev_refill_end]]="","",TableRefills3[[#This Row],[refill_date]]-TableRefills3[[#This Row],[prev_refill_end]])</f>
        <v>-3</v>
      </c>
      <c r="I3819">
        <f>IF(TableRefills3[[#This Row],[gap_days]]="",0,IF(TableRefills3[[#This Row],[gap_days]]&gt;30,1,0))</f>
        <v>0</v>
      </c>
      <c r="J3819" s="9">
        <f>_xlfn.MAXIFS(TableRefills3[discountinuation_flag], TableRefills3[patient_id], A3819)</f>
        <v>0</v>
      </c>
      <c r="K3819" s="1">
        <f>_xlfn.MINIFS(C:C,A:A,TableRefills3[[#This Row],[patient_id]])</f>
        <v>45800</v>
      </c>
      <c r="L3819" s="1">
        <f>TableRefills3[[#This Row],[refill_date]]+TableRefills3[[#This Row],[quantity_days]]</f>
        <v>45915</v>
      </c>
    </row>
    <row r="3820" spans="1:12" x14ac:dyDescent="0.25">
      <c r="A3820" t="s">
        <v>851</v>
      </c>
      <c r="B3820" t="s">
        <v>5713</v>
      </c>
      <c r="C3820" s="1">
        <v>45914</v>
      </c>
      <c r="D3820" s="9">
        <f t="shared" si="119"/>
        <v>5</v>
      </c>
      <c r="E3820">
        <v>30</v>
      </c>
      <c r="F3820" s="1">
        <f t="shared" si="120"/>
        <v>45885</v>
      </c>
      <c r="G3820" s="1">
        <f>IF(TableRefills3[[#This Row],[prev_refill_days]]="","",TableRefills3[[#This Row],[prev_refill_days]]+TableRefills3[[#This Row],[quantity_days]])</f>
        <v>45915</v>
      </c>
      <c r="H3820" s="9">
        <f>IF(TableRefills3[[#This Row],[prev_refill_end]]="","",TableRefills3[[#This Row],[refill_date]]-TableRefills3[[#This Row],[prev_refill_end]])</f>
        <v>-1</v>
      </c>
      <c r="I3820">
        <f>IF(TableRefills3[[#This Row],[gap_days]]="",0,IF(TableRefills3[[#This Row],[gap_days]]&gt;30,1,0))</f>
        <v>0</v>
      </c>
      <c r="J3820" s="9">
        <f>_xlfn.MAXIFS(TableRefills3[discountinuation_flag], TableRefills3[patient_id], A3820)</f>
        <v>0</v>
      </c>
      <c r="K3820" s="1">
        <f>_xlfn.MINIFS(C:C,A:A,TableRefills3[[#This Row],[patient_id]])</f>
        <v>45800</v>
      </c>
      <c r="L3820" s="1">
        <f>TableRefills3[[#This Row],[refill_date]]+TableRefills3[[#This Row],[quantity_days]]</f>
        <v>45944</v>
      </c>
    </row>
    <row r="3821" spans="1:12" x14ac:dyDescent="0.25">
      <c r="A3821" t="s">
        <v>851</v>
      </c>
      <c r="B3821" t="s">
        <v>5713</v>
      </c>
      <c r="C3821" s="1">
        <v>45942</v>
      </c>
      <c r="D3821" s="9">
        <f t="shared" si="119"/>
        <v>6</v>
      </c>
      <c r="E3821">
        <v>30</v>
      </c>
      <c r="F3821" s="1">
        <f t="shared" si="120"/>
        <v>45914</v>
      </c>
      <c r="G3821" s="1">
        <f>IF(TableRefills3[[#This Row],[prev_refill_days]]="","",TableRefills3[[#This Row],[prev_refill_days]]+TableRefills3[[#This Row],[quantity_days]])</f>
        <v>45944</v>
      </c>
      <c r="H3821" s="9">
        <f>IF(TableRefills3[[#This Row],[prev_refill_end]]="","",TableRefills3[[#This Row],[refill_date]]-TableRefills3[[#This Row],[prev_refill_end]])</f>
        <v>-2</v>
      </c>
      <c r="I3821">
        <f>IF(TableRefills3[[#This Row],[gap_days]]="",0,IF(TableRefills3[[#This Row],[gap_days]]&gt;30,1,0))</f>
        <v>0</v>
      </c>
      <c r="J3821" s="9">
        <f>_xlfn.MAXIFS(TableRefills3[discountinuation_flag], TableRefills3[patient_id], A3821)</f>
        <v>0</v>
      </c>
      <c r="K3821" s="1">
        <f>_xlfn.MINIFS(C:C,A:A,TableRefills3[[#This Row],[patient_id]])</f>
        <v>45800</v>
      </c>
      <c r="L3821" s="1">
        <f>TableRefills3[[#This Row],[refill_date]]+TableRefills3[[#This Row],[quantity_days]]</f>
        <v>45972</v>
      </c>
    </row>
    <row r="3822" spans="1:12" x14ac:dyDescent="0.25">
      <c r="A3822" t="s">
        <v>852</v>
      </c>
      <c r="B3822" t="s">
        <v>5720</v>
      </c>
      <c r="C3822" s="1">
        <v>45764</v>
      </c>
      <c r="D3822" s="9">
        <f t="shared" si="119"/>
        <v>1</v>
      </c>
      <c r="E3822">
        <v>28</v>
      </c>
      <c r="F3822" s="1" t="str">
        <f t="shared" si="120"/>
        <v/>
      </c>
      <c r="G3822" s="1" t="str">
        <f>IF(TableRefills3[[#This Row],[prev_refill_days]]="","",TableRefills3[[#This Row],[prev_refill_days]]+TableRefills3[[#This Row],[quantity_days]])</f>
        <v/>
      </c>
      <c r="H3822" s="9" t="str">
        <f>IF(TableRefills3[[#This Row],[prev_refill_end]]="","",TableRefills3[[#This Row],[refill_date]]-TableRefills3[[#This Row],[prev_refill_end]])</f>
        <v/>
      </c>
      <c r="I3822">
        <f>IF(TableRefills3[[#This Row],[gap_days]]="",0,IF(TableRefills3[[#This Row],[gap_days]]&gt;30,1,0))</f>
        <v>0</v>
      </c>
      <c r="J3822" s="9">
        <f>_xlfn.MAXIFS(TableRefills3[discountinuation_flag], TableRefills3[patient_id], A3822)</f>
        <v>0</v>
      </c>
      <c r="K3822" s="1">
        <f>_xlfn.MINIFS(C:C,A:A,TableRefills3[[#This Row],[patient_id]])</f>
        <v>45764</v>
      </c>
      <c r="L3822" s="1">
        <f>TableRefills3[[#This Row],[refill_date]]+TableRefills3[[#This Row],[quantity_days]]</f>
        <v>45792</v>
      </c>
    </row>
    <row r="3823" spans="1:12" x14ac:dyDescent="0.25">
      <c r="A3823" t="s">
        <v>852</v>
      </c>
      <c r="B3823" t="s">
        <v>5720</v>
      </c>
      <c r="C3823" s="1">
        <v>45792</v>
      </c>
      <c r="D3823" s="9">
        <f t="shared" si="119"/>
        <v>2</v>
      </c>
      <c r="E3823">
        <v>28</v>
      </c>
      <c r="F3823" s="1">
        <f t="shared" si="120"/>
        <v>45764</v>
      </c>
      <c r="G3823" s="1">
        <f>IF(TableRefills3[[#This Row],[prev_refill_days]]="","",TableRefills3[[#This Row],[prev_refill_days]]+TableRefills3[[#This Row],[quantity_days]])</f>
        <v>45792</v>
      </c>
      <c r="H3823" s="9">
        <f>IF(TableRefills3[[#This Row],[prev_refill_end]]="","",TableRefills3[[#This Row],[refill_date]]-TableRefills3[[#This Row],[prev_refill_end]])</f>
        <v>0</v>
      </c>
      <c r="I3823">
        <f>IF(TableRefills3[[#This Row],[gap_days]]="",0,IF(TableRefills3[[#This Row],[gap_days]]&gt;30,1,0))</f>
        <v>0</v>
      </c>
      <c r="J3823" s="9">
        <f>_xlfn.MAXIFS(TableRefills3[discountinuation_flag], TableRefills3[patient_id], A3823)</f>
        <v>0</v>
      </c>
      <c r="K3823" s="1">
        <f>_xlfn.MINIFS(C:C,A:A,TableRefills3[[#This Row],[patient_id]])</f>
        <v>45764</v>
      </c>
      <c r="L3823" s="1">
        <f>TableRefills3[[#This Row],[refill_date]]+TableRefills3[[#This Row],[quantity_days]]</f>
        <v>45820</v>
      </c>
    </row>
    <row r="3824" spans="1:12" x14ac:dyDescent="0.25">
      <c r="A3824" t="s">
        <v>852</v>
      </c>
      <c r="B3824" t="s">
        <v>5720</v>
      </c>
      <c r="C3824" s="1">
        <v>45823</v>
      </c>
      <c r="D3824" s="9">
        <f t="shared" si="119"/>
        <v>3</v>
      </c>
      <c r="E3824">
        <v>28</v>
      </c>
      <c r="F3824" s="1">
        <f t="shared" si="120"/>
        <v>45792</v>
      </c>
      <c r="G3824" s="1">
        <f>IF(TableRefills3[[#This Row],[prev_refill_days]]="","",TableRefills3[[#This Row],[prev_refill_days]]+TableRefills3[[#This Row],[quantity_days]])</f>
        <v>45820</v>
      </c>
      <c r="H3824" s="9">
        <f>IF(TableRefills3[[#This Row],[prev_refill_end]]="","",TableRefills3[[#This Row],[refill_date]]-TableRefills3[[#This Row],[prev_refill_end]])</f>
        <v>3</v>
      </c>
      <c r="I3824">
        <f>IF(TableRefills3[[#This Row],[gap_days]]="",0,IF(TableRefills3[[#This Row],[gap_days]]&gt;30,1,0))</f>
        <v>0</v>
      </c>
      <c r="J3824" s="9">
        <f>_xlfn.MAXIFS(TableRefills3[discountinuation_flag], TableRefills3[patient_id], A3824)</f>
        <v>0</v>
      </c>
      <c r="K3824" s="1">
        <f>_xlfn.MINIFS(C:C,A:A,TableRefills3[[#This Row],[patient_id]])</f>
        <v>45764</v>
      </c>
      <c r="L3824" s="1">
        <f>TableRefills3[[#This Row],[refill_date]]+TableRefills3[[#This Row],[quantity_days]]</f>
        <v>45851</v>
      </c>
    </row>
    <row r="3825" spans="1:12" x14ac:dyDescent="0.25">
      <c r="A3825" t="s">
        <v>852</v>
      </c>
      <c r="B3825" t="s">
        <v>5720</v>
      </c>
      <c r="C3825" s="1">
        <v>45851</v>
      </c>
      <c r="D3825" s="9">
        <f t="shared" si="119"/>
        <v>4</v>
      </c>
      <c r="E3825">
        <v>28</v>
      </c>
      <c r="F3825" s="1">
        <f t="shared" si="120"/>
        <v>45823</v>
      </c>
      <c r="G3825" s="1">
        <f>IF(TableRefills3[[#This Row],[prev_refill_days]]="","",TableRefills3[[#This Row],[prev_refill_days]]+TableRefills3[[#This Row],[quantity_days]])</f>
        <v>45851</v>
      </c>
      <c r="H3825" s="9">
        <f>IF(TableRefills3[[#This Row],[prev_refill_end]]="","",TableRefills3[[#This Row],[refill_date]]-TableRefills3[[#This Row],[prev_refill_end]])</f>
        <v>0</v>
      </c>
      <c r="I3825">
        <f>IF(TableRefills3[[#This Row],[gap_days]]="",0,IF(TableRefills3[[#This Row],[gap_days]]&gt;30,1,0))</f>
        <v>0</v>
      </c>
      <c r="J3825" s="9">
        <f>_xlfn.MAXIFS(TableRefills3[discountinuation_flag], TableRefills3[patient_id], A3825)</f>
        <v>0</v>
      </c>
      <c r="K3825" s="1">
        <f>_xlfn.MINIFS(C:C,A:A,TableRefills3[[#This Row],[patient_id]])</f>
        <v>45764</v>
      </c>
      <c r="L3825" s="1">
        <f>TableRefills3[[#This Row],[refill_date]]+TableRefills3[[#This Row],[quantity_days]]</f>
        <v>45879</v>
      </c>
    </row>
    <row r="3826" spans="1:12" x14ac:dyDescent="0.25">
      <c r="A3826" t="s">
        <v>853</v>
      </c>
      <c r="B3826" t="s">
        <v>5725</v>
      </c>
      <c r="C3826" s="1">
        <v>45821</v>
      </c>
      <c r="D3826" s="9">
        <f t="shared" si="119"/>
        <v>1</v>
      </c>
      <c r="E3826">
        <v>28</v>
      </c>
      <c r="F3826" s="1" t="str">
        <f t="shared" si="120"/>
        <v/>
      </c>
      <c r="G3826" s="1" t="str">
        <f>IF(TableRefills3[[#This Row],[prev_refill_days]]="","",TableRefills3[[#This Row],[prev_refill_days]]+TableRefills3[[#This Row],[quantity_days]])</f>
        <v/>
      </c>
      <c r="H3826" s="9" t="str">
        <f>IF(TableRefills3[[#This Row],[prev_refill_end]]="","",TableRefills3[[#This Row],[refill_date]]-TableRefills3[[#This Row],[prev_refill_end]])</f>
        <v/>
      </c>
      <c r="I3826">
        <f>IF(TableRefills3[[#This Row],[gap_days]]="",0,IF(TableRefills3[[#This Row],[gap_days]]&gt;30,1,0))</f>
        <v>0</v>
      </c>
      <c r="J3826" s="9">
        <f>_xlfn.MAXIFS(TableRefills3[discountinuation_flag], TableRefills3[patient_id], A3826)</f>
        <v>0</v>
      </c>
      <c r="K3826" s="1">
        <f>_xlfn.MINIFS(C:C,A:A,TableRefills3[[#This Row],[patient_id]])</f>
        <v>45821</v>
      </c>
      <c r="L3826" s="1">
        <f>TableRefills3[[#This Row],[refill_date]]+TableRefills3[[#This Row],[quantity_days]]</f>
        <v>45849</v>
      </c>
    </row>
    <row r="3827" spans="1:12" x14ac:dyDescent="0.25">
      <c r="A3827" t="s">
        <v>853</v>
      </c>
      <c r="B3827" t="s">
        <v>5725</v>
      </c>
      <c r="C3827" s="1">
        <v>45847</v>
      </c>
      <c r="D3827" s="9">
        <f t="shared" si="119"/>
        <v>2</v>
      </c>
      <c r="E3827">
        <v>28</v>
      </c>
      <c r="F3827" s="1">
        <f t="shared" si="120"/>
        <v>45821</v>
      </c>
      <c r="G3827" s="1">
        <f>IF(TableRefills3[[#This Row],[prev_refill_days]]="","",TableRefills3[[#This Row],[prev_refill_days]]+TableRefills3[[#This Row],[quantity_days]])</f>
        <v>45849</v>
      </c>
      <c r="H3827" s="9">
        <f>IF(TableRefills3[[#This Row],[prev_refill_end]]="","",TableRefills3[[#This Row],[refill_date]]-TableRefills3[[#This Row],[prev_refill_end]])</f>
        <v>-2</v>
      </c>
      <c r="I3827">
        <f>IF(TableRefills3[[#This Row],[gap_days]]="",0,IF(TableRefills3[[#This Row],[gap_days]]&gt;30,1,0))</f>
        <v>0</v>
      </c>
      <c r="J3827" s="9">
        <f>_xlfn.MAXIFS(TableRefills3[discountinuation_flag], TableRefills3[patient_id], A3827)</f>
        <v>0</v>
      </c>
      <c r="K3827" s="1">
        <f>_xlfn.MINIFS(C:C,A:A,TableRefills3[[#This Row],[patient_id]])</f>
        <v>45821</v>
      </c>
      <c r="L3827" s="1">
        <f>TableRefills3[[#This Row],[refill_date]]+TableRefills3[[#This Row],[quantity_days]]</f>
        <v>45875</v>
      </c>
    </row>
    <row r="3828" spans="1:12" x14ac:dyDescent="0.25">
      <c r="A3828" t="s">
        <v>853</v>
      </c>
      <c r="B3828" t="s">
        <v>5725</v>
      </c>
      <c r="C3828" s="1">
        <v>45872</v>
      </c>
      <c r="D3828" s="9">
        <f t="shared" si="119"/>
        <v>3</v>
      </c>
      <c r="E3828">
        <v>28</v>
      </c>
      <c r="F3828" s="1">
        <f t="shared" si="120"/>
        <v>45847</v>
      </c>
      <c r="G3828" s="1">
        <f>IF(TableRefills3[[#This Row],[prev_refill_days]]="","",TableRefills3[[#This Row],[prev_refill_days]]+TableRefills3[[#This Row],[quantity_days]])</f>
        <v>45875</v>
      </c>
      <c r="H3828" s="9">
        <f>IF(TableRefills3[[#This Row],[prev_refill_end]]="","",TableRefills3[[#This Row],[refill_date]]-TableRefills3[[#This Row],[prev_refill_end]])</f>
        <v>-3</v>
      </c>
      <c r="I3828">
        <f>IF(TableRefills3[[#This Row],[gap_days]]="",0,IF(TableRefills3[[#This Row],[gap_days]]&gt;30,1,0))</f>
        <v>0</v>
      </c>
      <c r="J3828" s="9">
        <f>_xlfn.MAXIFS(TableRefills3[discountinuation_flag], TableRefills3[patient_id], A3828)</f>
        <v>0</v>
      </c>
      <c r="K3828" s="1">
        <f>_xlfn.MINIFS(C:C,A:A,TableRefills3[[#This Row],[patient_id]])</f>
        <v>45821</v>
      </c>
      <c r="L3828" s="1">
        <f>TableRefills3[[#This Row],[refill_date]]+TableRefills3[[#This Row],[quantity_days]]</f>
        <v>45900</v>
      </c>
    </row>
    <row r="3829" spans="1:12" x14ac:dyDescent="0.25">
      <c r="A3829" t="s">
        <v>853</v>
      </c>
      <c r="B3829" t="s">
        <v>5725</v>
      </c>
      <c r="C3829" s="1">
        <v>45899</v>
      </c>
      <c r="D3829" s="9">
        <f t="shared" si="119"/>
        <v>4</v>
      </c>
      <c r="E3829">
        <v>28</v>
      </c>
      <c r="F3829" s="1">
        <f t="shared" si="120"/>
        <v>45872</v>
      </c>
      <c r="G3829" s="1">
        <f>IF(TableRefills3[[#This Row],[prev_refill_days]]="","",TableRefills3[[#This Row],[prev_refill_days]]+TableRefills3[[#This Row],[quantity_days]])</f>
        <v>45900</v>
      </c>
      <c r="H3829" s="9">
        <f>IF(TableRefills3[[#This Row],[prev_refill_end]]="","",TableRefills3[[#This Row],[refill_date]]-TableRefills3[[#This Row],[prev_refill_end]])</f>
        <v>-1</v>
      </c>
      <c r="I3829">
        <f>IF(TableRefills3[[#This Row],[gap_days]]="",0,IF(TableRefills3[[#This Row],[gap_days]]&gt;30,1,0))</f>
        <v>0</v>
      </c>
      <c r="J3829" s="9">
        <f>_xlfn.MAXIFS(TableRefills3[discountinuation_flag], TableRefills3[patient_id], A3829)</f>
        <v>0</v>
      </c>
      <c r="K3829" s="1">
        <f>_xlfn.MINIFS(C:C,A:A,TableRefills3[[#This Row],[patient_id]])</f>
        <v>45821</v>
      </c>
      <c r="L3829" s="1">
        <f>TableRefills3[[#This Row],[refill_date]]+TableRefills3[[#This Row],[quantity_days]]</f>
        <v>45927</v>
      </c>
    </row>
    <row r="3830" spans="1:12" x14ac:dyDescent="0.25">
      <c r="A3830" t="s">
        <v>853</v>
      </c>
      <c r="B3830" t="s">
        <v>5725</v>
      </c>
      <c r="C3830" s="1">
        <v>45927</v>
      </c>
      <c r="D3830" s="9">
        <f t="shared" si="119"/>
        <v>5</v>
      </c>
      <c r="E3830">
        <v>28</v>
      </c>
      <c r="F3830" s="1">
        <f t="shared" si="120"/>
        <v>45899</v>
      </c>
      <c r="G3830" s="1">
        <f>IF(TableRefills3[[#This Row],[prev_refill_days]]="","",TableRefills3[[#This Row],[prev_refill_days]]+TableRefills3[[#This Row],[quantity_days]])</f>
        <v>45927</v>
      </c>
      <c r="H3830" s="9">
        <f>IF(TableRefills3[[#This Row],[prev_refill_end]]="","",TableRefills3[[#This Row],[refill_date]]-TableRefills3[[#This Row],[prev_refill_end]])</f>
        <v>0</v>
      </c>
      <c r="I3830">
        <f>IF(TableRefills3[[#This Row],[gap_days]]="",0,IF(TableRefills3[[#This Row],[gap_days]]&gt;30,1,0))</f>
        <v>0</v>
      </c>
      <c r="J3830" s="9">
        <f>_xlfn.MAXIFS(TableRefills3[discountinuation_flag], TableRefills3[patient_id], A3830)</f>
        <v>0</v>
      </c>
      <c r="K3830" s="1">
        <f>_xlfn.MINIFS(C:C,A:A,TableRefills3[[#This Row],[patient_id]])</f>
        <v>45821</v>
      </c>
      <c r="L3830" s="1">
        <f>TableRefills3[[#This Row],[refill_date]]+TableRefills3[[#This Row],[quantity_days]]</f>
        <v>45955</v>
      </c>
    </row>
    <row r="3831" spans="1:12" x14ac:dyDescent="0.25">
      <c r="A3831" t="s">
        <v>853</v>
      </c>
      <c r="B3831" t="s">
        <v>5725</v>
      </c>
      <c r="C3831" s="1">
        <v>45957</v>
      </c>
      <c r="D3831" s="9">
        <f t="shared" si="119"/>
        <v>6</v>
      </c>
      <c r="E3831">
        <v>28</v>
      </c>
      <c r="F3831" s="1">
        <f t="shared" si="120"/>
        <v>45927</v>
      </c>
      <c r="G3831" s="1">
        <f>IF(TableRefills3[[#This Row],[prev_refill_days]]="","",TableRefills3[[#This Row],[prev_refill_days]]+TableRefills3[[#This Row],[quantity_days]])</f>
        <v>45955</v>
      </c>
      <c r="H3831" s="9">
        <f>IF(TableRefills3[[#This Row],[prev_refill_end]]="","",TableRefills3[[#This Row],[refill_date]]-TableRefills3[[#This Row],[prev_refill_end]])</f>
        <v>2</v>
      </c>
      <c r="I3831">
        <f>IF(TableRefills3[[#This Row],[gap_days]]="",0,IF(TableRefills3[[#This Row],[gap_days]]&gt;30,1,0))</f>
        <v>0</v>
      </c>
      <c r="J3831" s="9">
        <f>_xlfn.MAXIFS(TableRefills3[discountinuation_flag], TableRefills3[patient_id], A3831)</f>
        <v>0</v>
      </c>
      <c r="K3831" s="1">
        <f>_xlfn.MINIFS(C:C,A:A,TableRefills3[[#This Row],[patient_id]])</f>
        <v>45821</v>
      </c>
      <c r="L3831" s="1">
        <f>TableRefills3[[#This Row],[refill_date]]+TableRefills3[[#This Row],[quantity_days]]</f>
        <v>45985</v>
      </c>
    </row>
    <row r="3832" spans="1:12" x14ac:dyDescent="0.25">
      <c r="A3832" t="s">
        <v>854</v>
      </c>
      <c r="B3832" t="s">
        <v>5732</v>
      </c>
      <c r="C3832" s="1">
        <v>45749</v>
      </c>
      <c r="D3832" s="9">
        <f t="shared" si="119"/>
        <v>1</v>
      </c>
      <c r="E3832">
        <v>28</v>
      </c>
      <c r="F3832" s="1" t="str">
        <f t="shared" si="120"/>
        <v/>
      </c>
      <c r="G3832" s="1" t="str">
        <f>IF(TableRefills3[[#This Row],[prev_refill_days]]="","",TableRefills3[[#This Row],[prev_refill_days]]+TableRefills3[[#This Row],[quantity_days]])</f>
        <v/>
      </c>
      <c r="H3832" s="9" t="str">
        <f>IF(TableRefills3[[#This Row],[prev_refill_end]]="","",TableRefills3[[#This Row],[refill_date]]-TableRefills3[[#This Row],[prev_refill_end]])</f>
        <v/>
      </c>
      <c r="I3832">
        <f>IF(TableRefills3[[#This Row],[gap_days]]="",0,IF(TableRefills3[[#This Row],[gap_days]]&gt;30,1,0))</f>
        <v>0</v>
      </c>
      <c r="J3832" s="9">
        <f>_xlfn.MAXIFS(TableRefills3[discountinuation_flag], TableRefills3[patient_id], A3832)</f>
        <v>0</v>
      </c>
      <c r="K3832" s="1">
        <f>_xlfn.MINIFS(C:C,A:A,TableRefills3[[#This Row],[patient_id]])</f>
        <v>45749</v>
      </c>
      <c r="L3832" s="1">
        <f>TableRefills3[[#This Row],[refill_date]]+TableRefills3[[#This Row],[quantity_days]]</f>
        <v>45777</v>
      </c>
    </row>
    <row r="3833" spans="1:12" x14ac:dyDescent="0.25">
      <c r="A3833" t="s">
        <v>854</v>
      </c>
      <c r="B3833" t="s">
        <v>5732</v>
      </c>
      <c r="C3833" s="1">
        <v>45780</v>
      </c>
      <c r="D3833" s="9">
        <f t="shared" si="119"/>
        <v>2</v>
      </c>
      <c r="E3833">
        <v>28</v>
      </c>
      <c r="F3833" s="1">
        <f t="shared" si="120"/>
        <v>45749</v>
      </c>
      <c r="G3833" s="1">
        <f>IF(TableRefills3[[#This Row],[prev_refill_days]]="","",TableRefills3[[#This Row],[prev_refill_days]]+TableRefills3[[#This Row],[quantity_days]])</f>
        <v>45777</v>
      </c>
      <c r="H3833" s="9">
        <f>IF(TableRefills3[[#This Row],[prev_refill_end]]="","",TableRefills3[[#This Row],[refill_date]]-TableRefills3[[#This Row],[prev_refill_end]])</f>
        <v>3</v>
      </c>
      <c r="I3833">
        <f>IF(TableRefills3[[#This Row],[gap_days]]="",0,IF(TableRefills3[[#This Row],[gap_days]]&gt;30,1,0))</f>
        <v>0</v>
      </c>
      <c r="J3833" s="9">
        <f>_xlfn.MAXIFS(TableRefills3[discountinuation_flag], TableRefills3[patient_id], A3833)</f>
        <v>0</v>
      </c>
      <c r="K3833" s="1">
        <f>_xlfn.MINIFS(C:C,A:A,TableRefills3[[#This Row],[patient_id]])</f>
        <v>45749</v>
      </c>
      <c r="L3833" s="1">
        <f>TableRefills3[[#This Row],[refill_date]]+TableRefills3[[#This Row],[quantity_days]]</f>
        <v>45808</v>
      </c>
    </row>
    <row r="3834" spans="1:12" x14ac:dyDescent="0.25">
      <c r="A3834" t="s">
        <v>854</v>
      </c>
      <c r="B3834" t="s">
        <v>5732</v>
      </c>
      <c r="C3834" s="1">
        <v>45805</v>
      </c>
      <c r="D3834" s="9">
        <f t="shared" si="119"/>
        <v>3</v>
      </c>
      <c r="E3834">
        <v>28</v>
      </c>
      <c r="F3834" s="1">
        <f t="shared" si="120"/>
        <v>45780</v>
      </c>
      <c r="G3834" s="1">
        <f>IF(TableRefills3[[#This Row],[prev_refill_days]]="","",TableRefills3[[#This Row],[prev_refill_days]]+TableRefills3[[#This Row],[quantity_days]])</f>
        <v>45808</v>
      </c>
      <c r="H3834" s="9">
        <f>IF(TableRefills3[[#This Row],[prev_refill_end]]="","",TableRefills3[[#This Row],[refill_date]]-TableRefills3[[#This Row],[prev_refill_end]])</f>
        <v>-3</v>
      </c>
      <c r="I3834">
        <f>IF(TableRefills3[[#This Row],[gap_days]]="",0,IF(TableRefills3[[#This Row],[gap_days]]&gt;30,1,0))</f>
        <v>0</v>
      </c>
      <c r="J3834" s="9">
        <f>_xlfn.MAXIFS(TableRefills3[discountinuation_flag], TableRefills3[patient_id], A3834)</f>
        <v>0</v>
      </c>
      <c r="K3834" s="1">
        <f>_xlfn.MINIFS(C:C,A:A,TableRefills3[[#This Row],[patient_id]])</f>
        <v>45749</v>
      </c>
      <c r="L3834" s="1">
        <f>TableRefills3[[#This Row],[refill_date]]+TableRefills3[[#This Row],[quantity_days]]</f>
        <v>45833</v>
      </c>
    </row>
    <row r="3835" spans="1:12" x14ac:dyDescent="0.25">
      <c r="A3835" t="s">
        <v>854</v>
      </c>
      <c r="B3835" t="s">
        <v>5732</v>
      </c>
      <c r="C3835" s="1">
        <v>45834</v>
      </c>
      <c r="D3835" s="9">
        <f t="shared" si="119"/>
        <v>4</v>
      </c>
      <c r="E3835">
        <v>28</v>
      </c>
      <c r="F3835" s="1">
        <f t="shared" si="120"/>
        <v>45805</v>
      </c>
      <c r="G3835" s="1">
        <f>IF(TableRefills3[[#This Row],[prev_refill_days]]="","",TableRefills3[[#This Row],[prev_refill_days]]+TableRefills3[[#This Row],[quantity_days]])</f>
        <v>45833</v>
      </c>
      <c r="H3835" s="9">
        <f>IF(TableRefills3[[#This Row],[prev_refill_end]]="","",TableRefills3[[#This Row],[refill_date]]-TableRefills3[[#This Row],[prev_refill_end]])</f>
        <v>1</v>
      </c>
      <c r="I3835">
        <f>IF(TableRefills3[[#This Row],[gap_days]]="",0,IF(TableRefills3[[#This Row],[gap_days]]&gt;30,1,0))</f>
        <v>0</v>
      </c>
      <c r="J3835" s="9">
        <f>_xlfn.MAXIFS(TableRefills3[discountinuation_flag], TableRefills3[patient_id], A3835)</f>
        <v>0</v>
      </c>
      <c r="K3835" s="1">
        <f>_xlfn.MINIFS(C:C,A:A,TableRefills3[[#This Row],[patient_id]])</f>
        <v>45749</v>
      </c>
      <c r="L3835" s="1">
        <f>TableRefills3[[#This Row],[refill_date]]+TableRefills3[[#This Row],[quantity_days]]</f>
        <v>45862</v>
      </c>
    </row>
    <row r="3836" spans="1:12" x14ac:dyDescent="0.25">
      <c r="A3836" t="s">
        <v>855</v>
      </c>
      <c r="B3836" t="s">
        <v>5737</v>
      </c>
      <c r="C3836" s="1">
        <v>45837</v>
      </c>
      <c r="D3836" s="9">
        <f t="shared" si="119"/>
        <v>1</v>
      </c>
      <c r="E3836">
        <v>21</v>
      </c>
      <c r="F3836" s="1" t="str">
        <f t="shared" si="120"/>
        <v/>
      </c>
      <c r="G3836" s="1" t="str">
        <f>IF(TableRefills3[[#This Row],[prev_refill_days]]="","",TableRefills3[[#This Row],[prev_refill_days]]+TableRefills3[[#This Row],[quantity_days]])</f>
        <v/>
      </c>
      <c r="H3836" s="9" t="str">
        <f>IF(TableRefills3[[#This Row],[prev_refill_end]]="","",TableRefills3[[#This Row],[refill_date]]-TableRefills3[[#This Row],[prev_refill_end]])</f>
        <v/>
      </c>
      <c r="I3836">
        <f>IF(TableRefills3[[#This Row],[gap_days]]="",0,IF(TableRefills3[[#This Row],[gap_days]]&gt;30,1,0))</f>
        <v>0</v>
      </c>
      <c r="J3836" s="9">
        <f>_xlfn.MAXIFS(TableRefills3[discountinuation_flag], TableRefills3[patient_id], A3836)</f>
        <v>0</v>
      </c>
      <c r="K3836" s="1">
        <f>_xlfn.MINIFS(C:C,A:A,TableRefills3[[#This Row],[patient_id]])</f>
        <v>45837</v>
      </c>
      <c r="L3836" s="1">
        <f>TableRefills3[[#This Row],[refill_date]]+TableRefills3[[#This Row],[quantity_days]]</f>
        <v>45858</v>
      </c>
    </row>
    <row r="3837" spans="1:12" x14ac:dyDescent="0.25">
      <c r="A3837" t="s">
        <v>855</v>
      </c>
      <c r="B3837" t="s">
        <v>5737</v>
      </c>
      <c r="C3837" s="1">
        <v>45860</v>
      </c>
      <c r="D3837" s="9">
        <f t="shared" si="119"/>
        <v>2</v>
      </c>
      <c r="E3837">
        <v>21</v>
      </c>
      <c r="F3837" s="1">
        <f t="shared" si="120"/>
        <v>45837</v>
      </c>
      <c r="G3837" s="1">
        <f>IF(TableRefills3[[#This Row],[prev_refill_days]]="","",TableRefills3[[#This Row],[prev_refill_days]]+TableRefills3[[#This Row],[quantity_days]])</f>
        <v>45858</v>
      </c>
      <c r="H3837" s="9">
        <f>IF(TableRefills3[[#This Row],[prev_refill_end]]="","",TableRefills3[[#This Row],[refill_date]]-TableRefills3[[#This Row],[prev_refill_end]])</f>
        <v>2</v>
      </c>
      <c r="I3837">
        <f>IF(TableRefills3[[#This Row],[gap_days]]="",0,IF(TableRefills3[[#This Row],[gap_days]]&gt;30,1,0))</f>
        <v>0</v>
      </c>
      <c r="J3837" s="9">
        <f>_xlfn.MAXIFS(TableRefills3[discountinuation_flag], TableRefills3[patient_id], A3837)</f>
        <v>0</v>
      </c>
      <c r="K3837" s="1">
        <f>_xlfn.MINIFS(C:C,A:A,TableRefills3[[#This Row],[patient_id]])</f>
        <v>45837</v>
      </c>
      <c r="L3837" s="1">
        <f>TableRefills3[[#This Row],[refill_date]]+TableRefills3[[#This Row],[quantity_days]]</f>
        <v>45881</v>
      </c>
    </row>
    <row r="3838" spans="1:12" x14ac:dyDescent="0.25">
      <c r="A3838" t="s">
        <v>855</v>
      </c>
      <c r="B3838" t="s">
        <v>5737</v>
      </c>
      <c r="C3838" s="1">
        <v>45880</v>
      </c>
      <c r="D3838" s="9">
        <f t="shared" si="119"/>
        <v>3</v>
      </c>
      <c r="E3838">
        <v>21</v>
      </c>
      <c r="F3838" s="1">
        <f t="shared" si="120"/>
        <v>45860</v>
      </c>
      <c r="G3838" s="1">
        <f>IF(TableRefills3[[#This Row],[prev_refill_days]]="","",TableRefills3[[#This Row],[prev_refill_days]]+TableRefills3[[#This Row],[quantity_days]])</f>
        <v>45881</v>
      </c>
      <c r="H3838" s="9">
        <f>IF(TableRefills3[[#This Row],[prev_refill_end]]="","",TableRefills3[[#This Row],[refill_date]]-TableRefills3[[#This Row],[prev_refill_end]])</f>
        <v>-1</v>
      </c>
      <c r="I3838">
        <f>IF(TableRefills3[[#This Row],[gap_days]]="",0,IF(TableRefills3[[#This Row],[gap_days]]&gt;30,1,0))</f>
        <v>0</v>
      </c>
      <c r="J3838" s="9">
        <f>_xlfn.MAXIFS(TableRefills3[discountinuation_flag], TableRefills3[patient_id], A3838)</f>
        <v>0</v>
      </c>
      <c r="K3838" s="1">
        <f>_xlfn.MINIFS(C:C,A:A,TableRefills3[[#This Row],[patient_id]])</f>
        <v>45837</v>
      </c>
      <c r="L3838" s="1">
        <f>TableRefills3[[#This Row],[refill_date]]+TableRefills3[[#This Row],[quantity_days]]</f>
        <v>45901</v>
      </c>
    </row>
    <row r="3839" spans="1:12" x14ac:dyDescent="0.25">
      <c r="A3839" t="s">
        <v>855</v>
      </c>
      <c r="B3839" t="s">
        <v>5737</v>
      </c>
      <c r="C3839" s="1">
        <v>45902</v>
      </c>
      <c r="D3839" s="9">
        <f t="shared" si="119"/>
        <v>4</v>
      </c>
      <c r="E3839">
        <v>21</v>
      </c>
      <c r="F3839" s="1">
        <f t="shared" si="120"/>
        <v>45880</v>
      </c>
      <c r="G3839" s="1">
        <f>IF(TableRefills3[[#This Row],[prev_refill_days]]="","",TableRefills3[[#This Row],[prev_refill_days]]+TableRefills3[[#This Row],[quantity_days]])</f>
        <v>45901</v>
      </c>
      <c r="H3839" s="9">
        <f>IF(TableRefills3[[#This Row],[prev_refill_end]]="","",TableRefills3[[#This Row],[refill_date]]-TableRefills3[[#This Row],[prev_refill_end]])</f>
        <v>1</v>
      </c>
      <c r="I3839">
        <f>IF(TableRefills3[[#This Row],[gap_days]]="",0,IF(TableRefills3[[#This Row],[gap_days]]&gt;30,1,0))</f>
        <v>0</v>
      </c>
      <c r="J3839" s="9">
        <f>_xlfn.MAXIFS(TableRefills3[discountinuation_flag], TableRefills3[patient_id], A3839)</f>
        <v>0</v>
      </c>
      <c r="K3839" s="1">
        <f>_xlfn.MINIFS(C:C,A:A,TableRefills3[[#This Row],[patient_id]])</f>
        <v>45837</v>
      </c>
      <c r="L3839" s="1">
        <f>TableRefills3[[#This Row],[refill_date]]+TableRefills3[[#This Row],[quantity_days]]</f>
        <v>45923</v>
      </c>
    </row>
    <row r="3840" spans="1:12" x14ac:dyDescent="0.25">
      <c r="A3840" t="s">
        <v>855</v>
      </c>
      <c r="B3840" t="s">
        <v>5737</v>
      </c>
      <c r="C3840" s="1">
        <v>45921</v>
      </c>
      <c r="D3840" s="9">
        <f t="shared" si="119"/>
        <v>5</v>
      </c>
      <c r="E3840">
        <v>21</v>
      </c>
      <c r="F3840" s="1">
        <f t="shared" si="120"/>
        <v>45902</v>
      </c>
      <c r="G3840" s="1">
        <f>IF(TableRefills3[[#This Row],[prev_refill_days]]="","",TableRefills3[[#This Row],[prev_refill_days]]+TableRefills3[[#This Row],[quantity_days]])</f>
        <v>45923</v>
      </c>
      <c r="H3840" s="9">
        <f>IF(TableRefills3[[#This Row],[prev_refill_end]]="","",TableRefills3[[#This Row],[refill_date]]-TableRefills3[[#This Row],[prev_refill_end]])</f>
        <v>-2</v>
      </c>
      <c r="I3840">
        <f>IF(TableRefills3[[#This Row],[gap_days]]="",0,IF(TableRefills3[[#This Row],[gap_days]]&gt;30,1,0))</f>
        <v>0</v>
      </c>
      <c r="J3840" s="9">
        <f>_xlfn.MAXIFS(TableRefills3[discountinuation_flag], TableRefills3[patient_id], A3840)</f>
        <v>0</v>
      </c>
      <c r="K3840" s="1">
        <f>_xlfn.MINIFS(C:C,A:A,TableRefills3[[#This Row],[patient_id]])</f>
        <v>45837</v>
      </c>
      <c r="L3840" s="1">
        <f>TableRefills3[[#This Row],[refill_date]]+TableRefills3[[#This Row],[quantity_days]]</f>
        <v>45942</v>
      </c>
    </row>
    <row r="3841" spans="1:12" x14ac:dyDescent="0.25">
      <c r="A3841" t="s">
        <v>855</v>
      </c>
      <c r="B3841" t="s">
        <v>5737</v>
      </c>
      <c r="C3841" s="1">
        <v>45945</v>
      </c>
      <c r="D3841" s="9">
        <f t="shared" si="119"/>
        <v>6</v>
      </c>
      <c r="E3841">
        <v>21</v>
      </c>
      <c r="F3841" s="1">
        <f t="shared" si="120"/>
        <v>45921</v>
      </c>
      <c r="G3841" s="1">
        <f>IF(TableRefills3[[#This Row],[prev_refill_days]]="","",TableRefills3[[#This Row],[prev_refill_days]]+TableRefills3[[#This Row],[quantity_days]])</f>
        <v>45942</v>
      </c>
      <c r="H3841" s="9">
        <f>IF(TableRefills3[[#This Row],[prev_refill_end]]="","",TableRefills3[[#This Row],[refill_date]]-TableRefills3[[#This Row],[prev_refill_end]])</f>
        <v>3</v>
      </c>
      <c r="I3841">
        <f>IF(TableRefills3[[#This Row],[gap_days]]="",0,IF(TableRefills3[[#This Row],[gap_days]]&gt;30,1,0))</f>
        <v>0</v>
      </c>
      <c r="J3841" s="9">
        <f>_xlfn.MAXIFS(TableRefills3[discountinuation_flag], TableRefills3[patient_id], A3841)</f>
        <v>0</v>
      </c>
      <c r="K3841" s="1">
        <f>_xlfn.MINIFS(C:C,A:A,TableRefills3[[#This Row],[patient_id]])</f>
        <v>45837</v>
      </c>
      <c r="L3841" s="1">
        <f>TableRefills3[[#This Row],[refill_date]]+TableRefills3[[#This Row],[quantity_days]]</f>
        <v>45966</v>
      </c>
    </row>
    <row r="3842" spans="1:12" x14ac:dyDescent="0.25">
      <c r="A3842" t="s">
        <v>856</v>
      </c>
      <c r="B3842" t="s">
        <v>5744</v>
      </c>
      <c r="C3842" s="1">
        <v>45684</v>
      </c>
      <c r="D3842" s="9">
        <f t="shared" ref="D3842:D3905" si="121">IF(A3842=A3841, D3841+1, 1)</f>
        <v>1</v>
      </c>
      <c r="E3842">
        <v>21</v>
      </c>
      <c r="F3842" s="1" t="str">
        <f t="shared" si="120"/>
        <v/>
      </c>
      <c r="G3842" s="1" t="str">
        <f>IF(TableRefills3[[#This Row],[prev_refill_days]]="","",TableRefills3[[#This Row],[prev_refill_days]]+TableRefills3[[#This Row],[quantity_days]])</f>
        <v/>
      </c>
      <c r="H3842" s="9" t="str">
        <f>IF(TableRefills3[[#This Row],[prev_refill_end]]="","",TableRefills3[[#This Row],[refill_date]]-TableRefills3[[#This Row],[prev_refill_end]])</f>
        <v/>
      </c>
      <c r="I3842">
        <f>IF(TableRefills3[[#This Row],[gap_days]]="",0,IF(TableRefills3[[#This Row],[gap_days]]&gt;30,1,0))</f>
        <v>0</v>
      </c>
      <c r="J3842" s="9">
        <f>_xlfn.MAXIFS(TableRefills3[discountinuation_flag], TableRefills3[patient_id], A3842)</f>
        <v>0</v>
      </c>
      <c r="K3842" s="1">
        <f>_xlfn.MINIFS(C:C,A:A,TableRefills3[[#This Row],[patient_id]])</f>
        <v>45684</v>
      </c>
      <c r="L3842" s="1">
        <f>TableRefills3[[#This Row],[refill_date]]+TableRefills3[[#This Row],[quantity_days]]</f>
        <v>45705</v>
      </c>
    </row>
    <row r="3843" spans="1:12" x14ac:dyDescent="0.25">
      <c r="A3843" t="s">
        <v>856</v>
      </c>
      <c r="B3843" t="s">
        <v>5744</v>
      </c>
      <c r="C3843" s="1">
        <v>45702</v>
      </c>
      <c r="D3843" s="9">
        <f t="shared" si="121"/>
        <v>2</v>
      </c>
      <c r="E3843">
        <v>21</v>
      </c>
      <c r="F3843" s="1">
        <f t="shared" si="120"/>
        <v>45684</v>
      </c>
      <c r="G3843" s="1">
        <f>IF(TableRefills3[[#This Row],[prev_refill_days]]="","",TableRefills3[[#This Row],[prev_refill_days]]+TableRefills3[[#This Row],[quantity_days]])</f>
        <v>45705</v>
      </c>
      <c r="H3843" s="9">
        <f>IF(TableRefills3[[#This Row],[prev_refill_end]]="","",TableRefills3[[#This Row],[refill_date]]-TableRefills3[[#This Row],[prev_refill_end]])</f>
        <v>-3</v>
      </c>
      <c r="I3843">
        <f>IF(TableRefills3[[#This Row],[gap_days]]="",0,IF(TableRefills3[[#This Row],[gap_days]]&gt;30,1,0))</f>
        <v>0</v>
      </c>
      <c r="J3843" s="9">
        <f>_xlfn.MAXIFS(TableRefills3[discountinuation_flag], TableRefills3[patient_id], A3843)</f>
        <v>0</v>
      </c>
      <c r="K3843" s="1">
        <f>_xlfn.MINIFS(C:C,A:A,TableRefills3[[#This Row],[patient_id]])</f>
        <v>45684</v>
      </c>
      <c r="L3843" s="1">
        <f>TableRefills3[[#This Row],[refill_date]]+TableRefills3[[#This Row],[quantity_days]]</f>
        <v>45723</v>
      </c>
    </row>
    <row r="3844" spans="1:12" x14ac:dyDescent="0.25">
      <c r="A3844" t="s">
        <v>856</v>
      </c>
      <c r="B3844" t="s">
        <v>5744</v>
      </c>
      <c r="C3844" s="1">
        <v>45723</v>
      </c>
      <c r="D3844" s="9">
        <f t="shared" si="121"/>
        <v>3</v>
      </c>
      <c r="E3844">
        <v>21</v>
      </c>
      <c r="F3844" s="1">
        <f t="shared" si="120"/>
        <v>45702</v>
      </c>
      <c r="G3844" s="1">
        <f>IF(TableRefills3[[#This Row],[prev_refill_days]]="","",TableRefills3[[#This Row],[prev_refill_days]]+TableRefills3[[#This Row],[quantity_days]])</f>
        <v>45723</v>
      </c>
      <c r="H3844" s="9">
        <f>IF(TableRefills3[[#This Row],[prev_refill_end]]="","",TableRefills3[[#This Row],[refill_date]]-TableRefills3[[#This Row],[prev_refill_end]])</f>
        <v>0</v>
      </c>
      <c r="I3844">
        <f>IF(TableRefills3[[#This Row],[gap_days]]="",0,IF(TableRefills3[[#This Row],[gap_days]]&gt;30,1,0))</f>
        <v>0</v>
      </c>
      <c r="J3844" s="9">
        <f>_xlfn.MAXIFS(TableRefills3[discountinuation_flag], TableRefills3[patient_id], A3844)</f>
        <v>0</v>
      </c>
      <c r="K3844" s="1">
        <f>_xlfn.MINIFS(C:C,A:A,TableRefills3[[#This Row],[patient_id]])</f>
        <v>45684</v>
      </c>
      <c r="L3844" s="1">
        <f>TableRefills3[[#This Row],[refill_date]]+TableRefills3[[#This Row],[quantity_days]]</f>
        <v>45744</v>
      </c>
    </row>
    <row r="3845" spans="1:12" x14ac:dyDescent="0.25">
      <c r="A3845" t="s">
        <v>856</v>
      </c>
      <c r="B3845" t="s">
        <v>5744</v>
      </c>
      <c r="C3845" s="1">
        <v>45746</v>
      </c>
      <c r="D3845" s="9">
        <f t="shared" si="121"/>
        <v>4</v>
      </c>
      <c r="E3845">
        <v>21</v>
      </c>
      <c r="F3845" s="1">
        <f t="shared" si="120"/>
        <v>45723</v>
      </c>
      <c r="G3845" s="1">
        <f>IF(TableRefills3[[#This Row],[prev_refill_days]]="","",TableRefills3[[#This Row],[prev_refill_days]]+TableRefills3[[#This Row],[quantity_days]])</f>
        <v>45744</v>
      </c>
      <c r="H3845" s="9">
        <f>IF(TableRefills3[[#This Row],[prev_refill_end]]="","",TableRefills3[[#This Row],[refill_date]]-TableRefills3[[#This Row],[prev_refill_end]])</f>
        <v>2</v>
      </c>
      <c r="I3845">
        <f>IF(TableRefills3[[#This Row],[gap_days]]="",0,IF(TableRefills3[[#This Row],[gap_days]]&gt;30,1,0))</f>
        <v>0</v>
      </c>
      <c r="J3845" s="9">
        <f>_xlfn.MAXIFS(TableRefills3[discountinuation_flag], TableRefills3[patient_id], A3845)</f>
        <v>0</v>
      </c>
      <c r="K3845" s="1">
        <f>_xlfn.MINIFS(C:C,A:A,TableRefills3[[#This Row],[patient_id]])</f>
        <v>45684</v>
      </c>
      <c r="L3845" s="1">
        <f>TableRefills3[[#This Row],[refill_date]]+TableRefills3[[#This Row],[quantity_days]]</f>
        <v>45767</v>
      </c>
    </row>
    <row r="3846" spans="1:12" x14ac:dyDescent="0.25">
      <c r="A3846" t="s">
        <v>856</v>
      </c>
      <c r="B3846" t="s">
        <v>5744</v>
      </c>
      <c r="C3846" s="1">
        <v>45770</v>
      </c>
      <c r="D3846" s="9">
        <f t="shared" si="121"/>
        <v>5</v>
      </c>
      <c r="E3846">
        <v>21</v>
      </c>
      <c r="F3846" s="1">
        <f t="shared" si="120"/>
        <v>45746</v>
      </c>
      <c r="G3846" s="1">
        <f>IF(TableRefills3[[#This Row],[prev_refill_days]]="","",TableRefills3[[#This Row],[prev_refill_days]]+TableRefills3[[#This Row],[quantity_days]])</f>
        <v>45767</v>
      </c>
      <c r="H3846" s="9">
        <f>IF(TableRefills3[[#This Row],[prev_refill_end]]="","",TableRefills3[[#This Row],[refill_date]]-TableRefills3[[#This Row],[prev_refill_end]])</f>
        <v>3</v>
      </c>
      <c r="I3846">
        <f>IF(TableRefills3[[#This Row],[gap_days]]="",0,IF(TableRefills3[[#This Row],[gap_days]]&gt;30,1,0))</f>
        <v>0</v>
      </c>
      <c r="J3846" s="9">
        <f>_xlfn.MAXIFS(TableRefills3[discountinuation_flag], TableRefills3[patient_id], A3846)</f>
        <v>0</v>
      </c>
      <c r="K3846" s="1">
        <f>_xlfn.MINIFS(C:C,A:A,TableRefills3[[#This Row],[patient_id]])</f>
        <v>45684</v>
      </c>
      <c r="L3846" s="1">
        <f>TableRefills3[[#This Row],[refill_date]]+TableRefills3[[#This Row],[quantity_days]]</f>
        <v>45791</v>
      </c>
    </row>
    <row r="3847" spans="1:12" x14ac:dyDescent="0.25">
      <c r="A3847" t="s">
        <v>856</v>
      </c>
      <c r="B3847" t="s">
        <v>5744</v>
      </c>
      <c r="C3847" s="1">
        <v>45789</v>
      </c>
      <c r="D3847" s="9">
        <f t="shared" si="121"/>
        <v>6</v>
      </c>
      <c r="E3847">
        <v>21</v>
      </c>
      <c r="F3847" s="1">
        <f t="shared" si="120"/>
        <v>45770</v>
      </c>
      <c r="G3847" s="1">
        <f>IF(TableRefills3[[#This Row],[prev_refill_days]]="","",TableRefills3[[#This Row],[prev_refill_days]]+TableRefills3[[#This Row],[quantity_days]])</f>
        <v>45791</v>
      </c>
      <c r="H3847" s="9">
        <f>IF(TableRefills3[[#This Row],[prev_refill_end]]="","",TableRefills3[[#This Row],[refill_date]]-TableRefills3[[#This Row],[prev_refill_end]])</f>
        <v>-2</v>
      </c>
      <c r="I3847">
        <f>IF(TableRefills3[[#This Row],[gap_days]]="",0,IF(TableRefills3[[#This Row],[gap_days]]&gt;30,1,0))</f>
        <v>0</v>
      </c>
      <c r="J3847" s="9">
        <f>_xlfn.MAXIFS(TableRefills3[discountinuation_flag], TableRefills3[patient_id], A3847)</f>
        <v>0</v>
      </c>
      <c r="K3847" s="1">
        <f>_xlfn.MINIFS(C:C,A:A,TableRefills3[[#This Row],[patient_id]])</f>
        <v>45684</v>
      </c>
      <c r="L3847" s="1">
        <f>TableRefills3[[#This Row],[refill_date]]+TableRefills3[[#This Row],[quantity_days]]</f>
        <v>45810</v>
      </c>
    </row>
    <row r="3848" spans="1:12" x14ac:dyDescent="0.25">
      <c r="A3848" t="s">
        <v>857</v>
      </c>
      <c r="B3848" t="s">
        <v>5751</v>
      </c>
      <c r="C3848" s="1">
        <v>45704</v>
      </c>
      <c r="D3848" s="9">
        <f t="shared" si="121"/>
        <v>1</v>
      </c>
      <c r="E3848">
        <v>21</v>
      </c>
      <c r="F3848" s="1" t="str">
        <f t="shared" si="120"/>
        <v/>
      </c>
      <c r="G3848" s="1" t="str">
        <f>IF(TableRefills3[[#This Row],[prev_refill_days]]="","",TableRefills3[[#This Row],[prev_refill_days]]+TableRefills3[[#This Row],[quantity_days]])</f>
        <v/>
      </c>
      <c r="H3848" s="9" t="str">
        <f>IF(TableRefills3[[#This Row],[prev_refill_end]]="","",TableRefills3[[#This Row],[refill_date]]-TableRefills3[[#This Row],[prev_refill_end]])</f>
        <v/>
      </c>
      <c r="I3848">
        <f>IF(TableRefills3[[#This Row],[gap_days]]="",0,IF(TableRefills3[[#This Row],[gap_days]]&gt;30,1,0))</f>
        <v>0</v>
      </c>
      <c r="J3848" s="9">
        <f>_xlfn.MAXIFS(TableRefills3[discountinuation_flag], TableRefills3[patient_id], A3848)</f>
        <v>0</v>
      </c>
      <c r="K3848" s="1">
        <f>_xlfn.MINIFS(C:C,A:A,TableRefills3[[#This Row],[patient_id]])</f>
        <v>45704</v>
      </c>
      <c r="L3848" s="1">
        <f>TableRefills3[[#This Row],[refill_date]]+TableRefills3[[#This Row],[quantity_days]]</f>
        <v>45725</v>
      </c>
    </row>
    <row r="3849" spans="1:12" x14ac:dyDescent="0.25">
      <c r="A3849" t="s">
        <v>857</v>
      </c>
      <c r="B3849" t="s">
        <v>5751</v>
      </c>
      <c r="C3849" s="1">
        <v>45728</v>
      </c>
      <c r="D3849" s="9">
        <f t="shared" si="121"/>
        <v>2</v>
      </c>
      <c r="E3849">
        <v>21</v>
      </c>
      <c r="F3849" s="1">
        <f t="shared" si="120"/>
        <v>45704</v>
      </c>
      <c r="G3849" s="1">
        <f>IF(TableRefills3[[#This Row],[prev_refill_days]]="","",TableRefills3[[#This Row],[prev_refill_days]]+TableRefills3[[#This Row],[quantity_days]])</f>
        <v>45725</v>
      </c>
      <c r="H3849" s="9">
        <f>IF(TableRefills3[[#This Row],[prev_refill_end]]="","",TableRefills3[[#This Row],[refill_date]]-TableRefills3[[#This Row],[prev_refill_end]])</f>
        <v>3</v>
      </c>
      <c r="I3849">
        <f>IF(TableRefills3[[#This Row],[gap_days]]="",0,IF(TableRefills3[[#This Row],[gap_days]]&gt;30,1,0))</f>
        <v>0</v>
      </c>
      <c r="J3849" s="9">
        <f>_xlfn.MAXIFS(TableRefills3[discountinuation_flag], TableRefills3[patient_id], A3849)</f>
        <v>0</v>
      </c>
      <c r="K3849" s="1">
        <f>_xlfn.MINIFS(C:C,A:A,TableRefills3[[#This Row],[patient_id]])</f>
        <v>45704</v>
      </c>
      <c r="L3849" s="1">
        <f>TableRefills3[[#This Row],[refill_date]]+TableRefills3[[#This Row],[quantity_days]]</f>
        <v>45749</v>
      </c>
    </row>
    <row r="3850" spans="1:12" x14ac:dyDescent="0.25">
      <c r="A3850" t="s">
        <v>857</v>
      </c>
      <c r="B3850" t="s">
        <v>5751</v>
      </c>
      <c r="C3850" s="1">
        <v>45752</v>
      </c>
      <c r="D3850" s="9">
        <f t="shared" si="121"/>
        <v>3</v>
      </c>
      <c r="E3850">
        <v>21</v>
      </c>
      <c r="F3850" s="1">
        <f t="shared" si="120"/>
        <v>45728</v>
      </c>
      <c r="G3850" s="1">
        <f>IF(TableRefills3[[#This Row],[prev_refill_days]]="","",TableRefills3[[#This Row],[prev_refill_days]]+TableRefills3[[#This Row],[quantity_days]])</f>
        <v>45749</v>
      </c>
      <c r="H3850" s="9">
        <f>IF(TableRefills3[[#This Row],[prev_refill_end]]="","",TableRefills3[[#This Row],[refill_date]]-TableRefills3[[#This Row],[prev_refill_end]])</f>
        <v>3</v>
      </c>
      <c r="I3850">
        <f>IF(TableRefills3[[#This Row],[gap_days]]="",0,IF(TableRefills3[[#This Row],[gap_days]]&gt;30,1,0))</f>
        <v>0</v>
      </c>
      <c r="J3850" s="9">
        <f>_xlfn.MAXIFS(TableRefills3[discountinuation_flag], TableRefills3[patient_id], A3850)</f>
        <v>0</v>
      </c>
      <c r="K3850" s="1">
        <f>_xlfn.MINIFS(C:C,A:A,TableRefills3[[#This Row],[patient_id]])</f>
        <v>45704</v>
      </c>
      <c r="L3850" s="1">
        <f>TableRefills3[[#This Row],[refill_date]]+TableRefills3[[#This Row],[quantity_days]]</f>
        <v>45773</v>
      </c>
    </row>
    <row r="3851" spans="1:12" x14ac:dyDescent="0.25">
      <c r="A3851" t="s">
        <v>857</v>
      </c>
      <c r="B3851" t="s">
        <v>5751</v>
      </c>
      <c r="C3851" s="1">
        <v>45773</v>
      </c>
      <c r="D3851" s="9">
        <f t="shared" si="121"/>
        <v>4</v>
      </c>
      <c r="E3851">
        <v>21</v>
      </c>
      <c r="F3851" s="1">
        <f t="shared" si="120"/>
        <v>45752</v>
      </c>
      <c r="G3851" s="1">
        <f>IF(TableRefills3[[#This Row],[prev_refill_days]]="","",TableRefills3[[#This Row],[prev_refill_days]]+TableRefills3[[#This Row],[quantity_days]])</f>
        <v>45773</v>
      </c>
      <c r="H3851" s="9">
        <f>IF(TableRefills3[[#This Row],[prev_refill_end]]="","",TableRefills3[[#This Row],[refill_date]]-TableRefills3[[#This Row],[prev_refill_end]])</f>
        <v>0</v>
      </c>
      <c r="I3851">
        <f>IF(TableRefills3[[#This Row],[gap_days]]="",0,IF(TableRefills3[[#This Row],[gap_days]]&gt;30,1,0))</f>
        <v>0</v>
      </c>
      <c r="J3851" s="9">
        <f>_xlfn.MAXIFS(TableRefills3[discountinuation_flag], TableRefills3[patient_id], A3851)</f>
        <v>0</v>
      </c>
      <c r="K3851" s="1">
        <f>_xlfn.MINIFS(C:C,A:A,TableRefills3[[#This Row],[patient_id]])</f>
        <v>45704</v>
      </c>
      <c r="L3851" s="1">
        <f>TableRefills3[[#This Row],[refill_date]]+TableRefills3[[#This Row],[quantity_days]]</f>
        <v>45794</v>
      </c>
    </row>
    <row r="3852" spans="1:12" x14ac:dyDescent="0.25">
      <c r="A3852" t="s">
        <v>857</v>
      </c>
      <c r="B3852" t="s">
        <v>5751</v>
      </c>
      <c r="C3852" s="1">
        <v>45796</v>
      </c>
      <c r="D3852" s="9">
        <f t="shared" si="121"/>
        <v>5</v>
      </c>
      <c r="E3852">
        <v>21</v>
      </c>
      <c r="F3852" s="1">
        <f t="shared" si="120"/>
        <v>45773</v>
      </c>
      <c r="G3852" s="1">
        <f>IF(TableRefills3[[#This Row],[prev_refill_days]]="","",TableRefills3[[#This Row],[prev_refill_days]]+TableRefills3[[#This Row],[quantity_days]])</f>
        <v>45794</v>
      </c>
      <c r="H3852" s="9">
        <f>IF(TableRefills3[[#This Row],[prev_refill_end]]="","",TableRefills3[[#This Row],[refill_date]]-TableRefills3[[#This Row],[prev_refill_end]])</f>
        <v>2</v>
      </c>
      <c r="I3852">
        <f>IF(TableRefills3[[#This Row],[gap_days]]="",0,IF(TableRefills3[[#This Row],[gap_days]]&gt;30,1,0))</f>
        <v>0</v>
      </c>
      <c r="J3852" s="9">
        <f>_xlfn.MAXIFS(TableRefills3[discountinuation_flag], TableRefills3[patient_id], A3852)</f>
        <v>0</v>
      </c>
      <c r="K3852" s="1">
        <f>_xlfn.MINIFS(C:C,A:A,TableRefills3[[#This Row],[patient_id]])</f>
        <v>45704</v>
      </c>
      <c r="L3852" s="1">
        <f>TableRefills3[[#This Row],[refill_date]]+TableRefills3[[#This Row],[quantity_days]]</f>
        <v>45817</v>
      </c>
    </row>
    <row r="3853" spans="1:12" x14ac:dyDescent="0.25">
      <c r="A3853" t="s">
        <v>858</v>
      </c>
      <c r="B3853" t="s">
        <v>5757</v>
      </c>
      <c r="C3853" s="1">
        <v>45760</v>
      </c>
      <c r="D3853" s="9">
        <f t="shared" si="121"/>
        <v>1</v>
      </c>
      <c r="E3853">
        <v>28</v>
      </c>
      <c r="F3853" s="1" t="str">
        <f t="shared" ref="F3853:F3916" si="122">IF(A3852=A3853,C3852,"")</f>
        <v/>
      </c>
      <c r="G3853" s="1" t="str">
        <f>IF(TableRefills3[[#This Row],[prev_refill_days]]="","",TableRefills3[[#This Row],[prev_refill_days]]+TableRefills3[[#This Row],[quantity_days]])</f>
        <v/>
      </c>
      <c r="H3853" s="9" t="str">
        <f>IF(TableRefills3[[#This Row],[prev_refill_end]]="","",TableRefills3[[#This Row],[refill_date]]-TableRefills3[[#This Row],[prev_refill_end]])</f>
        <v/>
      </c>
      <c r="I3853">
        <f>IF(TableRefills3[[#This Row],[gap_days]]="",0,IF(TableRefills3[[#This Row],[gap_days]]&gt;30,1,0))</f>
        <v>0</v>
      </c>
      <c r="J3853" s="9">
        <f>_xlfn.MAXIFS(TableRefills3[discountinuation_flag], TableRefills3[patient_id], A3853)</f>
        <v>0</v>
      </c>
      <c r="K3853" s="1">
        <f>_xlfn.MINIFS(C:C,A:A,TableRefills3[[#This Row],[patient_id]])</f>
        <v>45760</v>
      </c>
      <c r="L3853" s="1">
        <f>TableRefills3[[#This Row],[refill_date]]+TableRefills3[[#This Row],[quantity_days]]</f>
        <v>45788</v>
      </c>
    </row>
    <row r="3854" spans="1:12" x14ac:dyDescent="0.25">
      <c r="A3854" t="s">
        <v>858</v>
      </c>
      <c r="B3854" t="s">
        <v>5757</v>
      </c>
      <c r="C3854" s="1">
        <v>45790</v>
      </c>
      <c r="D3854" s="9">
        <f t="shared" si="121"/>
        <v>2</v>
      </c>
      <c r="E3854">
        <v>28</v>
      </c>
      <c r="F3854" s="1">
        <f t="shared" si="122"/>
        <v>45760</v>
      </c>
      <c r="G3854" s="1">
        <f>IF(TableRefills3[[#This Row],[prev_refill_days]]="","",TableRefills3[[#This Row],[prev_refill_days]]+TableRefills3[[#This Row],[quantity_days]])</f>
        <v>45788</v>
      </c>
      <c r="H3854" s="9">
        <f>IF(TableRefills3[[#This Row],[prev_refill_end]]="","",TableRefills3[[#This Row],[refill_date]]-TableRefills3[[#This Row],[prev_refill_end]])</f>
        <v>2</v>
      </c>
      <c r="I3854">
        <f>IF(TableRefills3[[#This Row],[gap_days]]="",0,IF(TableRefills3[[#This Row],[gap_days]]&gt;30,1,0))</f>
        <v>0</v>
      </c>
      <c r="J3854" s="9">
        <f>_xlfn.MAXIFS(TableRefills3[discountinuation_flag], TableRefills3[patient_id], A3854)</f>
        <v>0</v>
      </c>
      <c r="K3854" s="1">
        <f>_xlfn.MINIFS(C:C,A:A,TableRefills3[[#This Row],[patient_id]])</f>
        <v>45760</v>
      </c>
      <c r="L3854" s="1">
        <f>TableRefills3[[#This Row],[refill_date]]+TableRefills3[[#This Row],[quantity_days]]</f>
        <v>45818</v>
      </c>
    </row>
    <row r="3855" spans="1:12" x14ac:dyDescent="0.25">
      <c r="A3855" t="s">
        <v>858</v>
      </c>
      <c r="B3855" t="s">
        <v>5757</v>
      </c>
      <c r="C3855" s="1">
        <v>45817</v>
      </c>
      <c r="D3855" s="9">
        <f t="shared" si="121"/>
        <v>3</v>
      </c>
      <c r="E3855">
        <v>28</v>
      </c>
      <c r="F3855" s="1">
        <f t="shared" si="122"/>
        <v>45790</v>
      </c>
      <c r="G3855" s="1">
        <f>IF(TableRefills3[[#This Row],[prev_refill_days]]="","",TableRefills3[[#This Row],[prev_refill_days]]+TableRefills3[[#This Row],[quantity_days]])</f>
        <v>45818</v>
      </c>
      <c r="H3855" s="9">
        <f>IF(TableRefills3[[#This Row],[prev_refill_end]]="","",TableRefills3[[#This Row],[refill_date]]-TableRefills3[[#This Row],[prev_refill_end]])</f>
        <v>-1</v>
      </c>
      <c r="I3855">
        <f>IF(TableRefills3[[#This Row],[gap_days]]="",0,IF(TableRefills3[[#This Row],[gap_days]]&gt;30,1,0))</f>
        <v>0</v>
      </c>
      <c r="J3855" s="9">
        <f>_xlfn.MAXIFS(TableRefills3[discountinuation_flag], TableRefills3[patient_id], A3855)</f>
        <v>0</v>
      </c>
      <c r="K3855" s="1">
        <f>_xlfn.MINIFS(C:C,A:A,TableRefills3[[#This Row],[patient_id]])</f>
        <v>45760</v>
      </c>
      <c r="L3855" s="1">
        <f>TableRefills3[[#This Row],[refill_date]]+TableRefills3[[#This Row],[quantity_days]]</f>
        <v>45845</v>
      </c>
    </row>
    <row r="3856" spans="1:12" x14ac:dyDescent="0.25">
      <c r="A3856" t="s">
        <v>858</v>
      </c>
      <c r="B3856" t="s">
        <v>5757</v>
      </c>
      <c r="C3856" s="1">
        <v>45847</v>
      </c>
      <c r="D3856" s="9">
        <f t="shared" si="121"/>
        <v>4</v>
      </c>
      <c r="E3856">
        <v>28</v>
      </c>
      <c r="F3856" s="1">
        <f t="shared" si="122"/>
        <v>45817</v>
      </c>
      <c r="G3856" s="1">
        <f>IF(TableRefills3[[#This Row],[prev_refill_days]]="","",TableRefills3[[#This Row],[prev_refill_days]]+TableRefills3[[#This Row],[quantity_days]])</f>
        <v>45845</v>
      </c>
      <c r="H3856" s="9">
        <f>IF(TableRefills3[[#This Row],[prev_refill_end]]="","",TableRefills3[[#This Row],[refill_date]]-TableRefills3[[#This Row],[prev_refill_end]])</f>
        <v>2</v>
      </c>
      <c r="I3856">
        <f>IF(TableRefills3[[#This Row],[gap_days]]="",0,IF(TableRefills3[[#This Row],[gap_days]]&gt;30,1,0))</f>
        <v>0</v>
      </c>
      <c r="J3856" s="9">
        <f>_xlfn.MAXIFS(TableRefills3[discountinuation_flag], TableRefills3[patient_id], A3856)</f>
        <v>0</v>
      </c>
      <c r="K3856" s="1">
        <f>_xlfn.MINIFS(C:C,A:A,TableRefills3[[#This Row],[patient_id]])</f>
        <v>45760</v>
      </c>
      <c r="L3856" s="1">
        <f>TableRefills3[[#This Row],[refill_date]]+TableRefills3[[#This Row],[quantity_days]]</f>
        <v>45875</v>
      </c>
    </row>
    <row r="3857" spans="1:12" x14ac:dyDescent="0.25">
      <c r="A3857" t="s">
        <v>858</v>
      </c>
      <c r="B3857" t="s">
        <v>5757</v>
      </c>
      <c r="C3857" s="1">
        <v>45874</v>
      </c>
      <c r="D3857" s="9">
        <f t="shared" si="121"/>
        <v>5</v>
      </c>
      <c r="E3857">
        <v>28</v>
      </c>
      <c r="F3857" s="1">
        <f t="shared" si="122"/>
        <v>45847</v>
      </c>
      <c r="G3857" s="1">
        <f>IF(TableRefills3[[#This Row],[prev_refill_days]]="","",TableRefills3[[#This Row],[prev_refill_days]]+TableRefills3[[#This Row],[quantity_days]])</f>
        <v>45875</v>
      </c>
      <c r="H3857" s="9">
        <f>IF(TableRefills3[[#This Row],[prev_refill_end]]="","",TableRefills3[[#This Row],[refill_date]]-TableRefills3[[#This Row],[prev_refill_end]])</f>
        <v>-1</v>
      </c>
      <c r="I3857">
        <f>IF(TableRefills3[[#This Row],[gap_days]]="",0,IF(TableRefills3[[#This Row],[gap_days]]&gt;30,1,0))</f>
        <v>0</v>
      </c>
      <c r="J3857" s="9">
        <f>_xlfn.MAXIFS(TableRefills3[discountinuation_flag], TableRefills3[patient_id], A3857)</f>
        <v>0</v>
      </c>
      <c r="K3857" s="1">
        <f>_xlfn.MINIFS(C:C,A:A,TableRefills3[[#This Row],[patient_id]])</f>
        <v>45760</v>
      </c>
      <c r="L3857" s="1">
        <f>TableRefills3[[#This Row],[refill_date]]+TableRefills3[[#This Row],[quantity_days]]</f>
        <v>45902</v>
      </c>
    </row>
    <row r="3858" spans="1:12" x14ac:dyDescent="0.25">
      <c r="A3858" t="s">
        <v>859</v>
      </c>
      <c r="B3858" t="s">
        <v>5763</v>
      </c>
      <c r="C3858" s="1">
        <v>45744</v>
      </c>
      <c r="D3858" s="9">
        <f t="shared" si="121"/>
        <v>1</v>
      </c>
      <c r="E3858">
        <v>21</v>
      </c>
      <c r="F3858" s="1" t="str">
        <f t="shared" si="122"/>
        <v/>
      </c>
      <c r="G3858" s="1" t="str">
        <f>IF(TableRefills3[[#This Row],[prev_refill_days]]="","",TableRefills3[[#This Row],[prev_refill_days]]+TableRefills3[[#This Row],[quantity_days]])</f>
        <v/>
      </c>
      <c r="H3858" s="9" t="str">
        <f>IF(TableRefills3[[#This Row],[prev_refill_end]]="","",TableRefills3[[#This Row],[refill_date]]-TableRefills3[[#This Row],[prev_refill_end]])</f>
        <v/>
      </c>
      <c r="I3858">
        <f>IF(TableRefills3[[#This Row],[gap_days]]="",0,IF(TableRefills3[[#This Row],[gap_days]]&gt;30,1,0))</f>
        <v>0</v>
      </c>
      <c r="J3858" s="9">
        <f>_xlfn.MAXIFS(TableRefills3[discountinuation_flag], TableRefills3[patient_id], A3858)</f>
        <v>0</v>
      </c>
      <c r="K3858" s="1">
        <f>_xlfn.MINIFS(C:C,A:A,TableRefills3[[#This Row],[patient_id]])</f>
        <v>45744</v>
      </c>
      <c r="L3858" s="1">
        <f>TableRefills3[[#This Row],[refill_date]]+TableRefills3[[#This Row],[quantity_days]]</f>
        <v>45765</v>
      </c>
    </row>
    <row r="3859" spans="1:12" x14ac:dyDescent="0.25">
      <c r="A3859" t="s">
        <v>859</v>
      </c>
      <c r="B3859" t="s">
        <v>5763</v>
      </c>
      <c r="C3859" s="1">
        <v>45766</v>
      </c>
      <c r="D3859" s="9">
        <f t="shared" si="121"/>
        <v>2</v>
      </c>
      <c r="E3859">
        <v>21</v>
      </c>
      <c r="F3859" s="1">
        <f t="shared" si="122"/>
        <v>45744</v>
      </c>
      <c r="G3859" s="1">
        <f>IF(TableRefills3[[#This Row],[prev_refill_days]]="","",TableRefills3[[#This Row],[prev_refill_days]]+TableRefills3[[#This Row],[quantity_days]])</f>
        <v>45765</v>
      </c>
      <c r="H3859" s="9">
        <f>IF(TableRefills3[[#This Row],[prev_refill_end]]="","",TableRefills3[[#This Row],[refill_date]]-TableRefills3[[#This Row],[prev_refill_end]])</f>
        <v>1</v>
      </c>
      <c r="I3859">
        <f>IF(TableRefills3[[#This Row],[gap_days]]="",0,IF(TableRefills3[[#This Row],[gap_days]]&gt;30,1,0))</f>
        <v>0</v>
      </c>
      <c r="J3859" s="9">
        <f>_xlfn.MAXIFS(TableRefills3[discountinuation_flag], TableRefills3[patient_id], A3859)</f>
        <v>0</v>
      </c>
      <c r="K3859" s="1">
        <f>_xlfn.MINIFS(C:C,A:A,TableRefills3[[#This Row],[patient_id]])</f>
        <v>45744</v>
      </c>
      <c r="L3859" s="1">
        <f>TableRefills3[[#This Row],[refill_date]]+TableRefills3[[#This Row],[quantity_days]]</f>
        <v>45787</v>
      </c>
    </row>
    <row r="3860" spans="1:12" x14ac:dyDescent="0.25">
      <c r="A3860" t="s">
        <v>859</v>
      </c>
      <c r="B3860" t="s">
        <v>5763</v>
      </c>
      <c r="C3860" s="1">
        <v>45785</v>
      </c>
      <c r="D3860" s="9">
        <f t="shared" si="121"/>
        <v>3</v>
      </c>
      <c r="E3860">
        <v>21</v>
      </c>
      <c r="F3860" s="1">
        <f t="shared" si="122"/>
        <v>45766</v>
      </c>
      <c r="G3860" s="1">
        <f>IF(TableRefills3[[#This Row],[prev_refill_days]]="","",TableRefills3[[#This Row],[prev_refill_days]]+TableRefills3[[#This Row],[quantity_days]])</f>
        <v>45787</v>
      </c>
      <c r="H3860" s="9">
        <f>IF(TableRefills3[[#This Row],[prev_refill_end]]="","",TableRefills3[[#This Row],[refill_date]]-TableRefills3[[#This Row],[prev_refill_end]])</f>
        <v>-2</v>
      </c>
      <c r="I3860">
        <f>IF(TableRefills3[[#This Row],[gap_days]]="",0,IF(TableRefills3[[#This Row],[gap_days]]&gt;30,1,0))</f>
        <v>0</v>
      </c>
      <c r="J3860" s="9">
        <f>_xlfn.MAXIFS(TableRefills3[discountinuation_flag], TableRefills3[patient_id], A3860)</f>
        <v>0</v>
      </c>
      <c r="K3860" s="1">
        <f>_xlfn.MINIFS(C:C,A:A,TableRefills3[[#This Row],[patient_id]])</f>
        <v>45744</v>
      </c>
      <c r="L3860" s="1">
        <f>TableRefills3[[#This Row],[refill_date]]+TableRefills3[[#This Row],[quantity_days]]</f>
        <v>45806</v>
      </c>
    </row>
    <row r="3861" spans="1:12" x14ac:dyDescent="0.25">
      <c r="A3861" t="s">
        <v>859</v>
      </c>
      <c r="B3861" t="s">
        <v>5763</v>
      </c>
      <c r="C3861" s="1">
        <v>45808</v>
      </c>
      <c r="D3861" s="9">
        <f t="shared" si="121"/>
        <v>4</v>
      </c>
      <c r="E3861">
        <v>21</v>
      </c>
      <c r="F3861" s="1">
        <f t="shared" si="122"/>
        <v>45785</v>
      </c>
      <c r="G3861" s="1">
        <f>IF(TableRefills3[[#This Row],[prev_refill_days]]="","",TableRefills3[[#This Row],[prev_refill_days]]+TableRefills3[[#This Row],[quantity_days]])</f>
        <v>45806</v>
      </c>
      <c r="H3861" s="9">
        <f>IF(TableRefills3[[#This Row],[prev_refill_end]]="","",TableRefills3[[#This Row],[refill_date]]-TableRefills3[[#This Row],[prev_refill_end]])</f>
        <v>2</v>
      </c>
      <c r="I3861">
        <f>IF(TableRefills3[[#This Row],[gap_days]]="",0,IF(TableRefills3[[#This Row],[gap_days]]&gt;30,1,0))</f>
        <v>0</v>
      </c>
      <c r="J3861" s="9">
        <f>_xlfn.MAXIFS(TableRefills3[discountinuation_flag], TableRefills3[patient_id], A3861)</f>
        <v>0</v>
      </c>
      <c r="K3861" s="1">
        <f>_xlfn.MINIFS(C:C,A:A,TableRefills3[[#This Row],[patient_id]])</f>
        <v>45744</v>
      </c>
      <c r="L3861" s="1">
        <f>TableRefills3[[#This Row],[refill_date]]+TableRefills3[[#This Row],[quantity_days]]</f>
        <v>45829</v>
      </c>
    </row>
    <row r="3862" spans="1:12" x14ac:dyDescent="0.25">
      <c r="A3862" t="s">
        <v>859</v>
      </c>
      <c r="B3862" t="s">
        <v>5763</v>
      </c>
      <c r="C3862" s="1">
        <v>45826</v>
      </c>
      <c r="D3862" s="9">
        <f t="shared" si="121"/>
        <v>5</v>
      </c>
      <c r="E3862">
        <v>21</v>
      </c>
      <c r="F3862" s="1">
        <f t="shared" si="122"/>
        <v>45808</v>
      </c>
      <c r="G3862" s="1">
        <f>IF(TableRefills3[[#This Row],[prev_refill_days]]="","",TableRefills3[[#This Row],[prev_refill_days]]+TableRefills3[[#This Row],[quantity_days]])</f>
        <v>45829</v>
      </c>
      <c r="H3862" s="9">
        <f>IF(TableRefills3[[#This Row],[prev_refill_end]]="","",TableRefills3[[#This Row],[refill_date]]-TableRefills3[[#This Row],[prev_refill_end]])</f>
        <v>-3</v>
      </c>
      <c r="I3862">
        <f>IF(TableRefills3[[#This Row],[gap_days]]="",0,IF(TableRefills3[[#This Row],[gap_days]]&gt;30,1,0))</f>
        <v>0</v>
      </c>
      <c r="J3862" s="9">
        <f>_xlfn.MAXIFS(TableRefills3[discountinuation_flag], TableRefills3[patient_id], A3862)</f>
        <v>0</v>
      </c>
      <c r="K3862" s="1">
        <f>_xlfn.MINIFS(C:C,A:A,TableRefills3[[#This Row],[patient_id]])</f>
        <v>45744</v>
      </c>
      <c r="L3862" s="1">
        <f>TableRefills3[[#This Row],[refill_date]]+TableRefills3[[#This Row],[quantity_days]]</f>
        <v>45847</v>
      </c>
    </row>
    <row r="3863" spans="1:12" x14ac:dyDescent="0.25">
      <c r="A3863" t="s">
        <v>859</v>
      </c>
      <c r="B3863" t="s">
        <v>5763</v>
      </c>
      <c r="C3863" s="1">
        <v>45848</v>
      </c>
      <c r="D3863" s="9">
        <f t="shared" si="121"/>
        <v>6</v>
      </c>
      <c r="E3863">
        <v>21</v>
      </c>
      <c r="F3863" s="1">
        <f t="shared" si="122"/>
        <v>45826</v>
      </c>
      <c r="G3863" s="1">
        <f>IF(TableRefills3[[#This Row],[prev_refill_days]]="","",TableRefills3[[#This Row],[prev_refill_days]]+TableRefills3[[#This Row],[quantity_days]])</f>
        <v>45847</v>
      </c>
      <c r="H3863" s="9">
        <f>IF(TableRefills3[[#This Row],[prev_refill_end]]="","",TableRefills3[[#This Row],[refill_date]]-TableRefills3[[#This Row],[prev_refill_end]])</f>
        <v>1</v>
      </c>
      <c r="I3863">
        <f>IF(TableRefills3[[#This Row],[gap_days]]="",0,IF(TableRefills3[[#This Row],[gap_days]]&gt;30,1,0))</f>
        <v>0</v>
      </c>
      <c r="J3863" s="9">
        <f>_xlfn.MAXIFS(TableRefills3[discountinuation_flag], TableRefills3[patient_id], A3863)</f>
        <v>0</v>
      </c>
      <c r="K3863" s="1">
        <f>_xlfn.MINIFS(C:C,A:A,TableRefills3[[#This Row],[patient_id]])</f>
        <v>45744</v>
      </c>
      <c r="L3863" s="1">
        <f>TableRefills3[[#This Row],[refill_date]]+TableRefills3[[#This Row],[quantity_days]]</f>
        <v>45869</v>
      </c>
    </row>
    <row r="3864" spans="1:12" x14ac:dyDescent="0.25">
      <c r="A3864" t="s">
        <v>860</v>
      </c>
      <c r="B3864" t="s">
        <v>5770</v>
      </c>
      <c r="C3864" s="1">
        <v>45794</v>
      </c>
      <c r="D3864" s="9">
        <f t="shared" si="121"/>
        <v>1</v>
      </c>
      <c r="E3864">
        <v>30</v>
      </c>
      <c r="F3864" s="1" t="str">
        <f t="shared" si="122"/>
        <v/>
      </c>
      <c r="G3864" s="1" t="str">
        <f>IF(TableRefills3[[#This Row],[prev_refill_days]]="","",TableRefills3[[#This Row],[prev_refill_days]]+TableRefills3[[#This Row],[quantity_days]])</f>
        <v/>
      </c>
      <c r="H3864" s="9" t="str">
        <f>IF(TableRefills3[[#This Row],[prev_refill_end]]="","",TableRefills3[[#This Row],[refill_date]]-TableRefills3[[#This Row],[prev_refill_end]])</f>
        <v/>
      </c>
      <c r="I3864">
        <f>IF(TableRefills3[[#This Row],[gap_days]]="",0,IF(TableRefills3[[#This Row],[gap_days]]&gt;30,1,0))</f>
        <v>0</v>
      </c>
      <c r="J3864" s="9">
        <f>_xlfn.MAXIFS(TableRefills3[discountinuation_flag], TableRefills3[patient_id], A3864)</f>
        <v>0</v>
      </c>
      <c r="K3864" s="1">
        <f>_xlfn.MINIFS(C:C,A:A,TableRefills3[[#This Row],[patient_id]])</f>
        <v>45794</v>
      </c>
      <c r="L3864" s="1">
        <f>TableRefills3[[#This Row],[refill_date]]+TableRefills3[[#This Row],[quantity_days]]</f>
        <v>45824</v>
      </c>
    </row>
    <row r="3865" spans="1:12" x14ac:dyDescent="0.25">
      <c r="A3865" t="s">
        <v>860</v>
      </c>
      <c r="B3865" t="s">
        <v>5770</v>
      </c>
      <c r="C3865" s="1">
        <v>45825</v>
      </c>
      <c r="D3865" s="9">
        <f t="shared" si="121"/>
        <v>2</v>
      </c>
      <c r="E3865">
        <v>30</v>
      </c>
      <c r="F3865" s="1">
        <f t="shared" si="122"/>
        <v>45794</v>
      </c>
      <c r="G3865" s="1">
        <f>IF(TableRefills3[[#This Row],[prev_refill_days]]="","",TableRefills3[[#This Row],[prev_refill_days]]+TableRefills3[[#This Row],[quantity_days]])</f>
        <v>45824</v>
      </c>
      <c r="H3865" s="9">
        <f>IF(TableRefills3[[#This Row],[prev_refill_end]]="","",TableRefills3[[#This Row],[refill_date]]-TableRefills3[[#This Row],[prev_refill_end]])</f>
        <v>1</v>
      </c>
      <c r="I3865">
        <f>IF(TableRefills3[[#This Row],[gap_days]]="",0,IF(TableRefills3[[#This Row],[gap_days]]&gt;30,1,0))</f>
        <v>0</v>
      </c>
      <c r="J3865" s="9">
        <f>_xlfn.MAXIFS(TableRefills3[discountinuation_flag], TableRefills3[patient_id], A3865)</f>
        <v>0</v>
      </c>
      <c r="K3865" s="1">
        <f>_xlfn.MINIFS(C:C,A:A,TableRefills3[[#This Row],[patient_id]])</f>
        <v>45794</v>
      </c>
      <c r="L3865" s="1">
        <f>TableRefills3[[#This Row],[refill_date]]+TableRefills3[[#This Row],[quantity_days]]</f>
        <v>45855</v>
      </c>
    </row>
    <row r="3866" spans="1:12" x14ac:dyDescent="0.25">
      <c r="A3866" t="s">
        <v>860</v>
      </c>
      <c r="B3866" t="s">
        <v>5770</v>
      </c>
      <c r="C3866" s="1">
        <v>45856</v>
      </c>
      <c r="D3866" s="9">
        <f t="shared" si="121"/>
        <v>3</v>
      </c>
      <c r="E3866">
        <v>30</v>
      </c>
      <c r="F3866" s="1">
        <f t="shared" si="122"/>
        <v>45825</v>
      </c>
      <c r="G3866" s="1">
        <f>IF(TableRefills3[[#This Row],[prev_refill_days]]="","",TableRefills3[[#This Row],[prev_refill_days]]+TableRefills3[[#This Row],[quantity_days]])</f>
        <v>45855</v>
      </c>
      <c r="H3866" s="9">
        <f>IF(TableRefills3[[#This Row],[prev_refill_end]]="","",TableRefills3[[#This Row],[refill_date]]-TableRefills3[[#This Row],[prev_refill_end]])</f>
        <v>1</v>
      </c>
      <c r="I3866">
        <f>IF(TableRefills3[[#This Row],[gap_days]]="",0,IF(TableRefills3[[#This Row],[gap_days]]&gt;30,1,0))</f>
        <v>0</v>
      </c>
      <c r="J3866" s="9">
        <f>_xlfn.MAXIFS(TableRefills3[discountinuation_flag], TableRefills3[patient_id], A3866)</f>
        <v>0</v>
      </c>
      <c r="K3866" s="1">
        <f>_xlfn.MINIFS(C:C,A:A,TableRefills3[[#This Row],[patient_id]])</f>
        <v>45794</v>
      </c>
      <c r="L3866" s="1">
        <f>TableRefills3[[#This Row],[refill_date]]+TableRefills3[[#This Row],[quantity_days]]</f>
        <v>45886</v>
      </c>
    </row>
    <row r="3867" spans="1:12" x14ac:dyDescent="0.25">
      <c r="A3867" t="s">
        <v>860</v>
      </c>
      <c r="B3867" t="s">
        <v>5770</v>
      </c>
      <c r="C3867" s="1">
        <v>45887</v>
      </c>
      <c r="D3867" s="9">
        <f t="shared" si="121"/>
        <v>4</v>
      </c>
      <c r="E3867">
        <v>30</v>
      </c>
      <c r="F3867" s="1">
        <f t="shared" si="122"/>
        <v>45856</v>
      </c>
      <c r="G3867" s="1">
        <f>IF(TableRefills3[[#This Row],[prev_refill_days]]="","",TableRefills3[[#This Row],[prev_refill_days]]+TableRefills3[[#This Row],[quantity_days]])</f>
        <v>45886</v>
      </c>
      <c r="H3867" s="9">
        <f>IF(TableRefills3[[#This Row],[prev_refill_end]]="","",TableRefills3[[#This Row],[refill_date]]-TableRefills3[[#This Row],[prev_refill_end]])</f>
        <v>1</v>
      </c>
      <c r="I3867">
        <f>IF(TableRefills3[[#This Row],[gap_days]]="",0,IF(TableRefills3[[#This Row],[gap_days]]&gt;30,1,0))</f>
        <v>0</v>
      </c>
      <c r="J3867" s="9">
        <f>_xlfn.MAXIFS(TableRefills3[discountinuation_flag], TableRefills3[patient_id], A3867)</f>
        <v>0</v>
      </c>
      <c r="K3867" s="1">
        <f>_xlfn.MINIFS(C:C,A:A,TableRefills3[[#This Row],[patient_id]])</f>
        <v>45794</v>
      </c>
      <c r="L3867" s="1">
        <f>TableRefills3[[#This Row],[refill_date]]+TableRefills3[[#This Row],[quantity_days]]</f>
        <v>45917</v>
      </c>
    </row>
    <row r="3868" spans="1:12" x14ac:dyDescent="0.25">
      <c r="A3868" t="s">
        <v>860</v>
      </c>
      <c r="B3868" t="s">
        <v>5770</v>
      </c>
      <c r="C3868" s="1">
        <v>45914</v>
      </c>
      <c r="D3868" s="9">
        <f t="shared" si="121"/>
        <v>5</v>
      </c>
      <c r="E3868">
        <v>30</v>
      </c>
      <c r="F3868" s="1">
        <f t="shared" si="122"/>
        <v>45887</v>
      </c>
      <c r="G3868" s="1">
        <f>IF(TableRefills3[[#This Row],[prev_refill_days]]="","",TableRefills3[[#This Row],[prev_refill_days]]+TableRefills3[[#This Row],[quantity_days]])</f>
        <v>45917</v>
      </c>
      <c r="H3868" s="9">
        <f>IF(TableRefills3[[#This Row],[prev_refill_end]]="","",TableRefills3[[#This Row],[refill_date]]-TableRefills3[[#This Row],[prev_refill_end]])</f>
        <v>-3</v>
      </c>
      <c r="I3868">
        <f>IF(TableRefills3[[#This Row],[gap_days]]="",0,IF(TableRefills3[[#This Row],[gap_days]]&gt;30,1,0))</f>
        <v>0</v>
      </c>
      <c r="J3868" s="9">
        <f>_xlfn.MAXIFS(TableRefills3[discountinuation_flag], TableRefills3[patient_id], A3868)</f>
        <v>0</v>
      </c>
      <c r="K3868" s="1">
        <f>_xlfn.MINIFS(C:C,A:A,TableRefills3[[#This Row],[patient_id]])</f>
        <v>45794</v>
      </c>
      <c r="L3868" s="1">
        <f>TableRefills3[[#This Row],[refill_date]]+TableRefills3[[#This Row],[quantity_days]]</f>
        <v>45944</v>
      </c>
    </row>
    <row r="3869" spans="1:12" x14ac:dyDescent="0.25">
      <c r="A3869" t="s">
        <v>860</v>
      </c>
      <c r="B3869" t="s">
        <v>5770</v>
      </c>
      <c r="C3869" s="1">
        <v>45943</v>
      </c>
      <c r="D3869" s="9">
        <f t="shared" si="121"/>
        <v>6</v>
      </c>
      <c r="E3869">
        <v>30</v>
      </c>
      <c r="F3869" s="1">
        <f t="shared" si="122"/>
        <v>45914</v>
      </c>
      <c r="G3869" s="1">
        <f>IF(TableRefills3[[#This Row],[prev_refill_days]]="","",TableRefills3[[#This Row],[prev_refill_days]]+TableRefills3[[#This Row],[quantity_days]])</f>
        <v>45944</v>
      </c>
      <c r="H3869" s="9">
        <f>IF(TableRefills3[[#This Row],[prev_refill_end]]="","",TableRefills3[[#This Row],[refill_date]]-TableRefills3[[#This Row],[prev_refill_end]])</f>
        <v>-1</v>
      </c>
      <c r="I3869">
        <f>IF(TableRefills3[[#This Row],[gap_days]]="",0,IF(TableRefills3[[#This Row],[gap_days]]&gt;30,1,0))</f>
        <v>0</v>
      </c>
      <c r="J3869" s="9">
        <f>_xlfn.MAXIFS(TableRefills3[discountinuation_flag], TableRefills3[patient_id], A3869)</f>
        <v>0</v>
      </c>
      <c r="K3869" s="1">
        <f>_xlfn.MINIFS(C:C,A:A,TableRefills3[[#This Row],[patient_id]])</f>
        <v>45794</v>
      </c>
      <c r="L3869" s="1">
        <f>TableRefills3[[#This Row],[refill_date]]+TableRefills3[[#This Row],[quantity_days]]</f>
        <v>45973</v>
      </c>
    </row>
    <row r="3870" spans="1:12" x14ac:dyDescent="0.25">
      <c r="A3870" t="s">
        <v>861</v>
      </c>
      <c r="B3870" t="s">
        <v>5777</v>
      </c>
      <c r="C3870" s="1">
        <v>45748</v>
      </c>
      <c r="D3870" s="9">
        <f t="shared" si="121"/>
        <v>1</v>
      </c>
      <c r="E3870">
        <v>28</v>
      </c>
      <c r="F3870" s="1" t="str">
        <f t="shared" si="122"/>
        <v/>
      </c>
      <c r="G3870" s="1" t="str">
        <f>IF(TableRefills3[[#This Row],[prev_refill_days]]="","",TableRefills3[[#This Row],[prev_refill_days]]+TableRefills3[[#This Row],[quantity_days]])</f>
        <v/>
      </c>
      <c r="H3870" s="9" t="str">
        <f>IF(TableRefills3[[#This Row],[prev_refill_end]]="","",TableRefills3[[#This Row],[refill_date]]-TableRefills3[[#This Row],[prev_refill_end]])</f>
        <v/>
      </c>
      <c r="I3870">
        <f>IF(TableRefills3[[#This Row],[gap_days]]="",0,IF(TableRefills3[[#This Row],[gap_days]]&gt;30,1,0))</f>
        <v>0</v>
      </c>
      <c r="J3870" s="9">
        <f>_xlfn.MAXIFS(TableRefills3[discountinuation_flag], TableRefills3[patient_id], A3870)</f>
        <v>0</v>
      </c>
      <c r="K3870" s="1">
        <f>_xlfn.MINIFS(C:C,A:A,TableRefills3[[#This Row],[patient_id]])</f>
        <v>45748</v>
      </c>
      <c r="L3870" s="1">
        <f>TableRefills3[[#This Row],[refill_date]]+TableRefills3[[#This Row],[quantity_days]]</f>
        <v>45776</v>
      </c>
    </row>
    <row r="3871" spans="1:12" x14ac:dyDescent="0.25">
      <c r="A3871" t="s">
        <v>861</v>
      </c>
      <c r="B3871" t="s">
        <v>5777</v>
      </c>
      <c r="C3871" s="1">
        <v>45778</v>
      </c>
      <c r="D3871" s="9">
        <f t="shared" si="121"/>
        <v>2</v>
      </c>
      <c r="E3871">
        <v>28</v>
      </c>
      <c r="F3871" s="1">
        <f t="shared" si="122"/>
        <v>45748</v>
      </c>
      <c r="G3871" s="1">
        <f>IF(TableRefills3[[#This Row],[prev_refill_days]]="","",TableRefills3[[#This Row],[prev_refill_days]]+TableRefills3[[#This Row],[quantity_days]])</f>
        <v>45776</v>
      </c>
      <c r="H3871" s="9">
        <f>IF(TableRefills3[[#This Row],[prev_refill_end]]="","",TableRefills3[[#This Row],[refill_date]]-TableRefills3[[#This Row],[prev_refill_end]])</f>
        <v>2</v>
      </c>
      <c r="I3871">
        <f>IF(TableRefills3[[#This Row],[gap_days]]="",0,IF(TableRefills3[[#This Row],[gap_days]]&gt;30,1,0))</f>
        <v>0</v>
      </c>
      <c r="J3871" s="9">
        <f>_xlfn.MAXIFS(TableRefills3[discountinuation_flag], TableRefills3[patient_id], A3871)</f>
        <v>0</v>
      </c>
      <c r="K3871" s="1">
        <f>_xlfn.MINIFS(C:C,A:A,TableRefills3[[#This Row],[patient_id]])</f>
        <v>45748</v>
      </c>
      <c r="L3871" s="1">
        <f>TableRefills3[[#This Row],[refill_date]]+TableRefills3[[#This Row],[quantity_days]]</f>
        <v>45806</v>
      </c>
    </row>
    <row r="3872" spans="1:12" x14ac:dyDescent="0.25">
      <c r="A3872" t="s">
        <v>861</v>
      </c>
      <c r="B3872" t="s">
        <v>5777</v>
      </c>
      <c r="C3872" s="1">
        <v>45809</v>
      </c>
      <c r="D3872" s="9">
        <f t="shared" si="121"/>
        <v>3</v>
      </c>
      <c r="E3872">
        <v>28</v>
      </c>
      <c r="F3872" s="1">
        <f t="shared" si="122"/>
        <v>45778</v>
      </c>
      <c r="G3872" s="1">
        <f>IF(TableRefills3[[#This Row],[prev_refill_days]]="","",TableRefills3[[#This Row],[prev_refill_days]]+TableRefills3[[#This Row],[quantity_days]])</f>
        <v>45806</v>
      </c>
      <c r="H3872" s="9">
        <f>IF(TableRefills3[[#This Row],[prev_refill_end]]="","",TableRefills3[[#This Row],[refill_date]]-TableRefills3[[#This Row],[prev_refill_end]])</f>
        <v>3</v>
      </c>
      <c r="I3872">
        <f>IF(TableRefills3[[#This Row],[gap_days]]="",0,IF(TableRefills3[[#This Row],[gap_days]]&gt;30,1,0))</f>
        <v>0</v>
      </c>
      <c r="J3872" s="9">
        <f>_xlfn.MAXIFS(TableRefills3[discountinuation_flag], TableRefills3[patient_id], A3872)</f>
        <v>0</v>
      </c>
      <c r="K3872" s="1">
        <f>_xlfn.MINIFS(C:C,A:A,TableRefills3[[#This Row],[patient_id]])</f>
        <v>45748</v>
      </c>
      <c r="L3872" s="1">
        <f>TableRefills3[[#This Row],[refill_date]]+TableRefills3[[#This Row],[quantity_days]]</f>
        <v>45837</v>
      </c>
    </row>
    <row r="3873" spans="1:12" x14ac:dyDescent="0.25">
      <c r="A3873" t="s">
        <v>862</v>
      </c>
      <c r="B3873" t="s">
        <v>5781</v>
      </c>
      <c r="C3873" s="1">
        <v>45798</v>
      </c>
      <c r="D3873" s="9">
        <f t="shared" si="121"/>
        <v>1</v>
      </c>
      <c r="E3873">
        <v>30</v>
      </c>
      <c r="F3873" s="1" t="str">
        <f t="shared" si="122"/>
        <v/>
      </c>
      <c r="G3873" s="1" t="str">
        <f>IF(TableRefills3[[#This Row],[prev_refill_days]]="","",TableRefills3[[#This Row],[prev_refill_days]]+TableRefills3[[#This Row],[quantity_days]])</f>
        <v/>
      </c>
      <c r="H3873" s="9" t="str">
        <f>IF(TableRefills3[[#This Row],[prev_refill_end]]="","",TableRefills3[[#This Row],[refill_date]]-TableRefills3[[#This Row],[prev_refill_end]])</f>
        <v/>
      </c>
      <c r="I3873">
        <f>IF(TableRefills3[[#This Row],[gap_days]]="",0,IF(TableRefills3[[#This Row],[gap_days]]&gt;30,1,0))</f>
        <v>0</v>
      </c>
      <c r="J3873" s="9">
        <f>_xlfn.MAXIFS(TableRefills3[discountinuation_flag], TableRefills3[patient_id], A3873)</f>
        <v>0</v>
      </c>
      <c r="K3873" s="1">
        <f>_xlfn.MINIFS(C:C,A:A,TableRefills3[[#This Row],[patient_id]])</f>
        <v>45798</v>
      </c>
      <c r="L3873" s="1">
        <f>TableRefills3[[#This Row],[refill_date]]+TableRefills3[[#This Row],[quantity_days]]</f>
        <v>45828</v>
      </c>
    </row>
    <row r="3874" spans="1:12" x14ac:dyDescent="0.25">
      <c r="A3874" t="s">
        <v>862</v>
      </c>
      <c r="B3874" t="s">
        <v>5781</v>
      </c>
      <c r="C3874" s="1">
        <v>45831</v>
      </c>
      <c r="D3874" s="9">
        <f t="shared" si="121"/>
        <v>2</v>
      </c>
      <c r="E3874">
        <v>30</v>
      </c>
      <c r="F3874" s="1">
        <f t="shared" si="122"/>
        <v>45798</v>
      </c>
      <c r="G3874" s="1">
        <f>IF(TableRefills3[[#This Row],[prev_refill_days]]="","",TableRefills3[[#This Row],[prev_refill_days]]+TableRefills3[[#This Row],[quantity_days]])</f>
        <v>45828</v>
      </c>
      <c r="H3874" s="9">
        <f>IF(TableRefills3[[#This Row],[prev_refill_end]]="","",TableRefills3[[#This Row],[refill_date]]-TableRefills3[[#This Row],[prev_refill_end]])</f>
        <v>3</v>
      </c>
      <c r="I3874">
        <f>IF(TableRefills3[[#This Row],[gap_days]]="",0,IF(TableRefills3[[#This Row],[gap_days]]&gt;30,1,0))</f>
        <v>0</v>
      </c>
      <c r="J3874" s="9">
        <f>_xlfn.MAXIFS(TableRefills3[discountinuation_flag], TableRefills3[patient_id], A3874)</f>
        <v>0</v>
      </c>
      <c r="K3874" s="1">
        <f>_xlfn.MINIFS(C:C,A:A,TableRefills3[[#This Row],[patient_id]])</f>
        <v>45798</v>
      </c>
      <c r="L3874" s="1">
        <f>TableRefills3[[#This Row],[refill_date]]+TableRefills3[[#This Row],[quantity_days]]</f>
        <v>45861</v>
      </c>
    </row>
    <row r="3875" spans="1:12" x14ac:dyDescent="0.25">
      <c r="A3875" t="s">
        <v>862</v>
      </c>
      <c r="B3875" t="s">
        <v>5781</v>
      </c>
      <c r="C3875" s="1">
        <v>45863</v>
      </c>
      <c r="D3875" s="9">
        <f t="shared" si="121"/>
        <v>3</v>
      </c>
      <c r="E3875">
        <v>30</v>
      </c>
      <c r="F3875" s="1">
        <f t="shared" si="122"/>
        <v>45831</v>
      </c>
      <c r="G3875" s="1">
        <f>IF(TableRefills3[[#This Row],[prev_refill_days]]="","",TableRefills3[[#This Row],[prev_refill_days]]+TableRefills3[[#This Row],[quantity_days]])</f>
        <v>45861</v>
      </c>
      <c r="H3875" s="9">
        <f>IF(TableRefills3[[#This Row],[prev_refill_end]]="","",TableRefills3[[#This Row],[refill_date]]-TableRefills3[[#This Row],[prev_refill_end]])</f>
        <v>2</v>
      </c>
      <c r="I3875">
        <f>IF(TableRefills3[[#This Row],[gap_days]]="",0,IF(TableRefills3[[#This Row],[gap_days]]&gt;30,1,0))</f>
        <v>0</v>
      </c>
      <c r="J3875" s="9">
        <f>_xlfn.MAXIFS(TableRefills3[discountinuation_flag], TableRefills3[patient_id], A3875)</f>
        <v>0</v>
      </c>
      <c r="K3875" s="1">
        <f>_xlfn.MINIFS(C:C,A:A,TableRefills3[[#This Row],[patient_id]])</f>
        <v>45798</v>
      </c>
      <c r="L3875" s="1">
        <f>TableRefills3[[#This Row],[refill_date]]+TableRefills3[[#This Row],[quantity_days]]</f>
        <v>45893</v>
      </c>
    </row>
    <row r="3876" spans="1:12" x14ac:dyDescent="0.25">
      <c r="A3876" t="s">
        <v>863</v>
      </c>
      <c r="B3876" t="s">
        <v>5785</v>
      </c>
      <c r="C3876" s="1">
        <v>45753</v>
      </c>
      <c r="D3876" s="9">
        <f t="shared" si="121"/>
        <v>1</v>
      </c>
      <c r="E3876">
        <v>30</v>
      </c>
      <c r="F3876" s="1" t="str">
        <f t="shared" si="122"/>
        <v/>
      </c>
      <c r="G3876" s="1" t="str">
        <f>IF(TableRefills3[[#This Row],[prev_refill_days]]="","",TableRefills3[[#This Row],[prev_refill_days]]+TableRefills3[[#This Row],[quantity_days]])</f>
        <v/>
      </c>
      <c r="H3876" s="9" t="str">
        <f>IF(TableRefills3[[#This Row],[prev_refill_end]]="","",TableRefills3[[#This Row],[refill_date]]-TableRefills3[[#This Row],[prev_refill_end]])</f>
        <v/>
      </c>
      <c r="I3876">
        <f>IF(TableRefills3[[#This Row],[gap_days]]="",0,IF(TableRefills3[[#This Row],[gap_days]]&gt;30,1,0))</f>
        <v>0</v>
      </c>
      <c r="J3876" s="9">
        <f>_xlfn.MAXIFS(TableRefills3[discountinuation_flag], TableRefills3[patient_id], A3876)</f>
        <v>0</v>
      </c>
      <c r="K3876" s="1">
        <f>_xlfn.MINIFS(C:C,A:A,TableRefills3[[#This Row],[patient_id]])</f>
        <v>45753</v>
      </c>
      <c r="L3876" s="1">
        <f>TableRefills3[[#This Row],[refill_date]]+TableRefills3[[#This Row],[quantity_days]]</f>
        <v>45783</v>
      </c>
    </row>
    <row r="3877" spans="1:12" x14ac:dyDescent="0.25">
      <c r="A3877" t="s">
        <v>863</v>
      </c>
      <c r="B3877" t="s">
        <v>5785</v>
      </c>
      <c r="C3877" s="1">
        <v>45785</v>
      </c>
      <c r="D3877" s="9">
        <f t="shared" si="121"/>
        <v>2</v>
      </c>
      <c r="E3877">
        <v>30</v>
      </c>
      <c r="F3877" s="1">
        <f t="shared" si="122"/>
        <v>45753</v>
      </c>
      <c r="G3877" s="1">
        <f>IF(TableRefills3[[#This Row],[prev_refill_days]]="","",TableRefills3[[#This Row],[prev_refill_days]]+TableRefills3[[#This Row],[quantity_days]])</f>
        <v>45783</v>
      </c>
      <c r="H3877" s="9">
        <f>IF(TableRefills3[[#This Row],[prev_refill_end]]="","",TableRefills3[[#This Row],[refill_date]]-TableRefills3[[#This Row],[prev_refill_end]])</f>
        <v>2</v>
      </c>
      <c r="I3877">
        <f>IF(TableRefills3[[#This Row],[gap_days]]="",0,IF(TableRefills3[[#This Row],[gap_days]]&gt;30,1,0))</f>
        <v>0</v>
      </c>
      <c r="J3877" s="9">
        <f>_xlfn.MAXIFS(TableRefills3[discountinuation_flag], TableRefills3[patient_id], A3877)</f>
        <v>0</v>
      </c>
      <c r="K3877" s="1">
        <f>_xlfn.MINIFS(C:C,A:A,TableRefills3[[#This Row],[patient_id]])</f>
        <v>45753</v>
      </c>
      <c r="L3877" s="1">
        <f>TableRefills3[[#This Row],[refill_date]]+TableRefills3[[#This Row],[quantity_days]]</f>
        <v>45815</v>
      </c>
    </row>
    <row r="3878" spans="1:12" x14ac:dyDescent="0.25">
      <c r="A3878" t="s">
        <v>863</v>
      </c>
      <c r="B3878" t="s">
        <v>5785</v>
      </c>
      <c r="C3878" s="1">
        <v>45812</v>
      </c>
      <c r="D3878" s="9">
        <f t="shared" si="121"/>
        <v>3</v>
      </c>
      <c r="E3878">
        <v>30</v>
      </c>
      <c r="F3878" s="1">
        <f t="shared" si="122"/>
        <v>45785</v>
      </c>
      <c r="G3878" s="1">
        <f>IF(TableRefills3[[#This Row],[prev_refill_days]]="","",TableRefills3[[#This Row],[prev_refill_days]]+TableRefills3[[#This Row],[quantity_days]])</f>
        <v>45815</v>
      </c>
      <c r="H3878" s="9">
        <f>IF(TableRefills3[[#This Row],[prev_refill_end]]="","",TableRefills3[[#This Row],[refill_date]]-TableRefills3[[#This Row],[prev_refill_end]])</f>
        <v>-3</v>
      </c>
      <c r="I3878">
        <f>IF(TableRefills3[[#This Row],[gap_days]]="",0,IF(TableRefills3[[#This Row],[gap_days]]&gt;30,1,0))</f>
        <v>0</v>
      </c>
      <c r="J3878" s="9">
        <f>_xlfn.MAXIFS(TableRefills3[discountinuation_flag], TableRefills3[patient_id], A3878)</f>
        <v>0</v>
      </c>
      <c r="K3878" s="1">
        <f>_xlfn.MINIFS(C:C,A:A,TableRefills3[[#This Row],[patient_id]])</f>
        <v>45753</v>
      </c>
      <c r="L3878" s="1">
        <f>TableRefills3[[#This Row],[refill_date]]+TableRefills3[[#This Row],[quantity_days]]</f>
        <v>45842</v>
      </c>
    </row>
    <row r="3879" spans="1:12" x14ac:dyDescent="0.25">
      <c r="A3879" t="s">
        <v>863</v>
      </c>
      <c r="B3879" t="s">
        <v>5785</v>
      </c>
      <c r="C3879" s="1">
        <v>45842</v>
      </c>
      <c r="D3879" s="9">
        <f t="shared" si="121"/>
        <v>4</v>
      </c>
      <c r="E3879">
        <v>30</v>
      </c>
      <c r="F3879" s="1">
        <f t="shared" si="122"/>
        <v>45812</v>
      </c>
      <c r="G3879" s="1">
        <f>IF(TableRefills3[[#This Row],[prev_refill_days]]="","",TableRefills3[[#This Row],[prev_refill_days]]+TableRefills3[[#This Row],[quantity_days]])</f>
        <v>45842</v>
      </c>
      <c r="H3879" s="9">
        <f>IF(TableRefills3[[#This Row],[prev_refill_end]]="","",TableRefills3[[#This Row],[refill_date]]-TableRefills3[[#This Row],[prev_refill_end]])</f>
        <v>0</v>
      </c>
      <c r="I3879">
        <f>IF(TableRefills3[[#This Row],[gap_days]]="",0,IF(TableRefills3[[#This Row],[gap_days]]&gt;30,1,0))</f>
        <v>0</v>
      </c>
      <c r="J3879" s="9">
        <f>_xlfn.MAXIFS(TableRefills3[discountinuation_flag], TableRefills3[patient_id], A3879)</f>
        <v>0</v>
      </c>
      <c r="K3879" s="1">
        <f>_xlfn.MINIFS(C:C,A:A,TableRefills3[[#This Row],[patient_id]])</f>
        <v>45753</v>
      </c>
      <c r="L3879" s="1">
        <f>TableRefills3[[#This Row],[refill_date]]+TableRefills3[[#This Row],[quantity_days]]</f>
        <v>45872</v>
      </c>
    </row>
    <row r="3880" spans="1:12" x14ac:dyDescent="0.25">
      <c r="A3880" t="s">
        <v>864</v>
      </c>
      <c r="B3880" t="s">
        <v>5790</v>
      </c>
      <c r="C3880" s="1">
        <v>45820</v>
      </c>
      <c r="D3880" s="9">
        <f t="shared" si="121"/>
        <v>1</v>
      </c>
      <c r="E3880">
        <v>28</v>
      </c>
      <c r="F3880" s="1" t="str">
        <f t="shared" si="122"/>
        <v/>
      </c>
      <c r="G3880" s="1" t="str">
        <f>IF(TableRefills3[[#This Row],[prev_refill_days]]="","",TableRefills3[[#This Row],[prev_refill_days]]+TableRefills3[[#This Row],[quantity_days]])</f>
        <v/>
      </c>
      <c r="H3880" s="9" t="str">
        <f>IF(TableRefills3[[#This Row],[prev_refill_end]]="","",TableRefills3[[#This Row],[refill_date]]-TableRefills3[[#This Row],[prev_refill_end]])</f>
        <v/>
      </c>
      <c r="I3880">
        <f>IF(TableRefills3[[#This Row],[gap_days]]="",0,IF(TableRefills3[[#This Row],[gap_days]]&gt;30,1,0))</f>
        <v>0</v>
      </c>
      <c r="J3880" s="9">
        <f>_xlfn.MAXIFS(TableRefills3[discountinuation_flag], TableRefills3[patient_id], A3880)</f>
        <v>0</v>
      </c>
      <c r="K3880" s="1">
        <f>_xlfn.MINIFS(C:C,A:A,TableRefills3[[#This Row],[patient_id]])</f>
        <v>45820</v>
      </c>
      <c r="L3880" s="1">
        <f>TableRefills3[[#This Row],[refill_date]]+TableRefills3[[#This Row],[quantity_days]]</f>
        <v>45848</v>
      </c>
    </row>
    <row r="3881" spans="1:12" x14ac:dyDescent="0.25">
      <c r="A3881" t="s">
        <v>864</v>
      </c>
      <c r="B3881" t="s">
        <v>5790</v>
      </c>
      <c r="C3881" s="1">
        <v>45851</v>
      </c>
      <c r="D3881" s="9">
        <f t="shared" si="121"/>
        <v>2</v>
      </c>
      <c r="E3881">
        <v>28</v>
      </c>
      <c r="F3881" s="1">
        <f t="shared" si="122"/>
        <v>45820</v>
      </c>
      <c r="G3881" s="1">
        <f>IF(TableRefills3[[#This Row],[prev_refill_days]]="","",TableRefills3[[#This Row],[prev_refill_days]]+TableRefills3[[#This Row],[quantity_days]])</f>
        <v>45848</v>
      </c>
      <c r="H3881" s="9">
        <f>IF(TableRefills3[[#This Row],[prev_refill_end]]="","",TableRefills3[[#This Row],[refill_date]]-TableRefills3[[#This Row],[prev_refill_end]])</f>
        <v>3</v>
      </c>
      <c r="I3881">
        <f>IF(TableRefills3[[#This Row],[gap_days]]="",0,IF(TableRefills3[[#This Row],[gap_days]]&gt;30,1,0))</f>
        <v>0</v>
      </c>
      <c r="J3881" s="9">
        <f>_xlfn.MAXIFS(TableRefills3[discountinuation_flag], TableRefills3[patient_id], A3881)</f>
        <v>0</v>
      </c>
      <c r="K3881" s="1">
        <f>_xlfn.MINIFS(C:C,A:A,TableRefills3[[#This Row],[patient_id]])</f>
        <v>45820</v>
      </c>
      <c r="L3881" s="1">
        <f>TableRefills3[[#This Row],[refill_date]]+TableRefills3[[#This Row],[quantity_days]]</f>
        <v>45879</v>
      </c>
    </row>
    <row r="3882" spans="1:12" x14ac:dyDescent="0.25">
      <c r="A3882" t="s">
        <v>864</v>
      </c>
      <c r="B3882" t="s">
        <v>5790</v>
      </c>
      <c r="C3882" s="1">
        <v>45878</v>
      </c>
      <c r="D3882" s="9">
        <f t="shared" si="121"/>
        <v>3</v>
      </c>
      <c r="E3882">
        <v>28</v>
      </c>
      <c r="F3882" s="1">
        <f t="shared" si="122"/>
        <v>45851</v>
      </c>
      <c r="G3882" s="1">
        <f>IF(TableRefills3[[#This Row],[prev_refill_days]]="","",TableRefills3[[#This Row],[prev_refill_days]]+TableRefills3[[#This Row],[quantity_days]])</f>
        <v>45879</v>
      </c>
      <c r="H3882" s="9">
        <f>IF(TableRefills3[[#This Row],[prev_refill_end]]="","",TableRefills3[[#This Row],[refill_date]]-TableRefills3[[#This Row],[prev_refill_end]])</f>
        <v>-1</v>
      </c>
      <c r="I3882">
        <f>IF(TableRefills3[[#This Row],[gap_days]]="",0,IF(TableRefills3[[#This Row],[gap_days]]&gt;30,1,0))</f>
        <v>0</v>
      </c>
      <c r="J3882" s="9">
        <f>_xlfn.MAXIFS(TableRefills3[discountinuation_flag], TableRefills3[patient_id], A3882)</f>
        <v>0</v>
      </c>
      <c r="K3882" s="1">
        <f>_xlfn.MINIFS(C:C,A:A,TableRefills3[[#This Row],[patient_id]])</f>
        <v>45820</v>
      </c>
      <c r="L3882" s="1">
        <f>TableRefills3[[#This Row],[refill_date]]+TableRefills3[[#This Row],[quantity_days]]</f>
        <v>45906</v>
      </c>
    </row>
    <row r="3883" spans="1:12" x14ac:dyDescent="0.25">
      <c r="A3883" t="s">
        <v>864</v>
      </c>
      <c r="B3883" t="s">
        <v>5790</v>
      </c>
      <c r="C3883" s="1">
        <v>45905</v>
      </c>
      <c r="D3883" s="9">
        <f t="shared" si="121"/>
        <v>4</v>
      </c>
      <c r="E3883">
        <v>28</v>
      </c>
      <c r="F3883" s="1">
        <f t="shared" si="122"/>
        <v>45878</v>
      </c>
      <c r="G3883" s="1">
        <f>IF(TableRefills3[[#This Row],[prev_refill_days]]="","",TableRefills3[[#This Row],[prev_refill_days]]+TableRefills3[[#This Row],[quantity_days]])</f>
        <v>45906</v>
      </c>
      <c r="H3883" s="9">
        <f>IF(TableRefills3[[#This Row],[prev_refill_end]]="","",TableRefills3[[#This Row],[refill_date]]-TableRefills3[[#This Row],[prev_refill_end]])</f>
        <v>-1</v>
      </c>
      <c r="I3883">
        <f>IF(TableRefills3[[#This Row],[gap_days]]="",0,IF(TableRefills3[[#This Row],[gap_days]]&gt;30,1,0))</f>
        <v>0</v>
      </c>
      <c r="J3883" s="9">
        <f>_xlfn.MAXIFS(TableRefills3[discountinuation_flag], TableRefills3[patient_id], A3883)</f>
        <v>0</v>
      </c>
      <c r="K3883" s="1">
        <f>_xlfn.MINIFS(C:C,A:A,TableRefills3[[#This Row],[patient_id]])</f>
        <v>45820</v>
      </c>
      <c r="L3883" s="1">
        <f>TableRefills3[[#This Row],[refill_date]]+TableRefills3[[#This Row],[quantity_days]]</f>
        <v>45933</v>
      </c>
    </row>
    <row r="3884" spans="1:12" x14ac:dyDescent="0.25">
      <c r="A3884" t="s">
        <v>864</v>
      </c>
      <c r="B3884" t="s">
        <v>5790</v>
      </c>
      <c r="C3884" s="1">
        <v>45936</v>
      </c>
      <c r="D3884" s="9">
        <f t="shared" si="121"/>
        <v>5</v>
      </c>
      <c r="E3884">
        <v>28</v>
      </c>
      <c r="F3884" s="1">
        <f t="shared" si="122"/>
        <v>45905</v>
      </c>
      <c r="G3884" s="1">
        <f>IF(TableRefills3[[#This Row],[prev_refill_days]]="","",TableRefills3[[#This Row],[prev_refill_days]]+TableRefills3[[#This Row],[quantity_days]])</f>
        <v>45933</v>
      </c>
      <c r="H3884" s="9">
        <f>IF(TableRefills3[[#This Row],[prev_refill_end]]="","",TableRefills3[[#This Row],[refill_date]]-TableRefills3[[#This Row],[prev_refill_end]])</f>
        <v>3</v>
      </c>
      <c r="I3884">
        <f>IF(TableRefills3[[#This Row],[gap_days]]="",0,IF(TableRefills3[[#This Row],[gap_days]]&gt;30,1,0))</f>
        <v>0</v>
      </c>
      <c r="J3884" s="9">
        <f>_xlfn.MAXIFS(TableRefills3[discountinuation_flag], TableRefills3[patient_id], A3884)</f>
        <v>0</v>
      </c>
      <c r="K3884" s="1">
        <f>_xlfn.MINIFS(C:C,A:A,TableRefills3[[#This Row],[patient_id]])</f>
        <v>45820</v>
      </c>
      <c r="L3884" s="1">
        <f>TableRefills3[[#This Row],[refill_date]]+TableRefills3[[#This Row],[quantity_days]]</f>
        <v>45964</v>
      </c>
    </row>
    <row r="3885" spans="1:12" x14ac:dyDescent="0.25">
      <c r="A3885" t="s">
        <v>865</v>
      </c>
      <c r="B3885" t="s">
        <v>5796</v>
      </c>
      <c r="C3885" s="1">
        <v>45740</v>
      </c>
      <c r="D3885" s="9">
        <f t="shared" si="121"/>
        <v>1</v>
      </c>
      <c r="E3885">
        <v>28</v>
      </c>
      <c r="F3885" s="1" t="str">
        <f t="shared" si="122"/>
        <v/>
      </c>
      <c r="G3885" s="1" t="str">
        <f>IF(TableRefills3[[#This Row],[prev_refill_days]]="","",TableRefills3[[#This Row],[prev_refill_days]]+TableRefills3[[#This Row],[quantity_days]])</f>
        <v/>
      </c>
      <c r="H3885" s="9" t="str">
        <f>IF(TableRefills3[[#This Row],[prev_refill_end]]="","",TableRefills3[[#This Row],[refill_date]]-TableRefills3[[#This Row],[prev_refill_end]])</f>
        <v/>
      </c>
      <c r="I3885">
        <f>IF(TableRefills3[[#This Row],[gap_days]]="",0,IF(TableRefills3[[#This Row],[gap_days]]&gt;30,1,0))</f>
        <v>0</v>
      </c>
      <c r="J3885" s="9">
        <f>_xlfn.MAXIFS(TableRefills3[discountinuation_flag], TableRefills3[patient_id], A3885)</f>
        <v>0</v>
      </c>
      <c r="K3885" s="1">
        <f>_xlfn.MINIFS(C:C,A:A,TableRefills3[[#This Row],[patient_id]])</f>
        <v>45740</v>
      </c>
      <c r="L3885" s="1">
        <f>TableRefills3[[#This Row],[refill_date]]+TableRefills3[[#This Row],[quantity_days]]</f>
        <v>45768</v>
      </c>
    </row>
    <row r="3886" spans="1:12" x14ac:dyDescent="0.25">
      <c r="A3886" t="s">
        <v>865</v>
      </c>
      <c r="B3886" t="s">
        <v>5796</v>
      </c>
      <c r="C3886" s="1">
        <v>45766</v>
      </c>
      <c r="D3886" s="9">
        <f t="shared" si="121"/>
        <v>2</v>
      </c>
      <c r="E3886">
        <v>28</v>
      </c>
      <c r="F3886" s="1">
        <f t="shared" si="122"/>
        <v>45740</v>
      </c>
      <c r="G3886" s="1">
        <f>IF(TableRefills3[[#This Row],[prev_refill_days]]="","",TableRefills3[[#This Row],[prev_refill_days]]+TableRefills3[[#This Row],[quantity_days]])</f>
        <v>45768</v>
      </c>
      <c r="H3886" s="9">
        <f>IF(TableRefills3[[#This Row],[prev_refill_end]]="","",TableRefills3[[#This Row],[refill_date]]-TableRefills3[[#This Row],[prev_refill_end]])</f>
        <v>-2</v>
      </c>
      <c r="I3886">
        <f>IF(TableRefills3[[#This Row],[gap_days]]="",0,IF(TableRefills3[[#This Row],[gap_days]]&gt;30,1,0))</f>
        <v>0</v>
      </c>
      <c r="J3886" s="9">
        <f>_xlfn.MAXIFS(TableRefills3[discountinuation_flag], TableRefills3[patient_id], A3886)</f>
        <v>0</v>
      </c>
      <c r="K3886" s="1">
        <f>_xlfn.MINIFS(C:C,A:A,TableRefills3[[#This Row],[patient_id]])</f>
        <v>45740</v>
      </c>
      <c r="L3886" s="1">
        <f>TableRefills3[[#This Row],[refill_date]]+TableRefills3[[#This Row],[quantity_days]]</f>
        <v>45794</v>
      </c>
    </row>
    <row r="3887" spans="1:12" x14ac:dyDescent="0.25">
      <c r="A3887" t="s">
        <v>865</v>
      </c>
      <c r="B3887" t="s">
        <v>5796</v>
      </c>
      <c r="C3887" s="1">
        <v>45796</v>
      </c>
      <c r="D3887" s="9">
        <f t="shared" si="121"/>
        <v>3</v>
      </c>
      <c r="E3887">
        <v>28</v>
      </c>
      <c r="F3887" s="1">
        <f t="shared" si="122"/>
        <v>45766</v>
      </c>
      <c r="G3887" s="1">
        <f>IF(TableRefills3[[#This Row],[prev_refill_days]]="","",TableRefills3[[#This Row],[prev_refill_days]]+TableRefills3[[#This Row],[quantity_days]])</f>
        <v>45794</v>
      </c>
      <c r="H3887" s="9">
        <f>IF(TableRefills3[[#This Row],[prev_refill_end]]="","",TableRefills3[[#This Row],[refill_date]]-TableRefills3[[#This Row],[prev_refill_end]])</f>
        <v>2</v>
      </c>
      <c r="I3887">
        <f>IF(TableRefills3[[#This Row],[gap_days]]="",0,IF(TableRefills3[[#This Row],[gap_days]]&gt;30,1,0))</f>
        <v>0</v>
      </c>
      <c r="J3887" s="9">
        <f>_xlfn.MAXIFS(TableRefills3[discountinuation_flag], TableRefills3[patient_id], A3887)</f>
        <v>0</v>
      </c>
      <c r="K3887" s="1">
        <f>_xlfn.MINIFS(C:C,A:A,TableRefills3[[#This Row],[patient_id]])</f>
        <v>45740</v>
      </c>
      <c r="L3887" s="1">
        <f>TableRefills3[[#This Row],[refill_date]]+TableRefills3[[#This Row],[quantity_days]]</f>
        <v>45824</v>
      </c>
    </row>
    <row r="3888" spans="1:12" x14ac:dyDescent="0.25">
      <c r="A3888" t="s">
        <v>865</v>
      </c>
      <c r="B3888" t="s">
        <v>5796</v>
      </c>
      <c r="C3888" s="1">
        <v>45827</v>
      </c>
      <c r="D3888" s="9">
        <f t="shared" si="121"/>
        <v>4</v>
      </c>
      <c r="E3888">
        <v>28</v>
      </c>
      <c r="F3888" s="1">
        <f t="shared" si="122"/>
        <v>45796</v>
      </c>
      <c r="G3888" s="1">
        <f>IF(TableRefills3[[#This Row],[prev_refill_days]]="","",TableRefills3[[#This Row],[prev_refill_days]]+TableRefills3[[#This Row],[quantity_days]])</f>
        <v>45824</v>
      </c>
      <c r="H3888" s="9">
        <f>IF(TableRefills3[[#This Row],[prev_refill_end]]="","",TableRefills3[[#This Row],[refill_date]]-TableRefills3[[#This Row],[prev_refill_end]])</f>
        <v>3</v>
      </c>
      <c r="I3888">
        <f>IF(TableRefills3[[#This Row],[gap_days]]="",0,IF(TableRefills3[[#This Row],[gap_days]]&gt;30,1,0))</f>
        <v>0</v>
      </c>
      <c r="J3888" s="9">
        <f>_xlfn.MAXIFS(TableRefills3[discountinuation_flag], TableRefills3[patient_id], A3888)</f>
        <v>0</v>
      </c>
      <c r="K3888" s="1">
        <f>_xlfn.MINIFS(C:C,A:A,TableRefills3[[#This Row],[patient_id]])</f>
        <v>45740</v>
      </c>
      <c r="L3888" s="1">
        <f>TableRefills3[[#This Row],[refill_date]]+TableRefills3[[#This Row],[quantity_days]]</f>
        <v>45855</v>
      </c>
    </row>
    <row r="3889" spans="1:12" x14ac:dyDescent="0.25">
      <c r="A3889" t="s">
        <v>865</v>
      </c>
      <c r="B3889" t="s">
        <v>5796</v>
      </c>
      <c r="C3889" s="1">
        <v>45858</v>
      </c>
      <c r="D3889" s="9">
        <f t="shared" si="121"/>
        <v>5</v>
      </c>
      <c r="E3889">
        <v>28</v>
      </c>
      <c r="F3889" s="1">
        <f t="shared" si="122"/>
        <v>45827</v>
      </c>
      <c r="G3889" s="1">
        <f>IF(TableRefills3[[#This Row],[prev_refill_days]]="","",TableRefills3[[#This Row],[prev_refill_days]]+TableRefills3[[#This Row],[quantity_days]])</f>
        <v>45855</v>
      </c>
      <c r="H3889" s="9">
        <f>IF(TableRefills3[[#This Row],[prev_refill_end]]="","",TableRefills3[[#This Row],[refill_date]]-TableRefills3[[#This Row],[prev_refill_end]])</f>
        <v>3</v>
      </c>
      <c r="I3889">
        <f>IF(TableRefills3[[#This Row],[gap_days]]="",0,IF(TableRefills3[[#This Row],[gap_days]]&gt;30,1,0))</f>
        <v>0</v>
      </c>
      <c r="J3889" s="9">
        <f>_xlfn.MAXIFS(TableRefills3[discountinuation_flag], TableRefills3[patient_id], A3889)</f>
        <v>0</v>
      </c>
      <c r="K3889" s="1">
        <f>_xlfn.MINIFS(C:C,A:A,TableRefills3[[#This Row],[patient_id]])</f>
        <v>45740</v>
      </c>
      <c r="L3889" s="1">
        <f>TableRefills3[[#This Row],[refill_date]]+TableRefills3[[#This Row],[quantity_days]]</f>
        <v>45886</v>
      </c>
    </row>
    <row r="3890" spans="1:12" x14ac:dyDescent="0.25">
      <c r="A3890" t="s">
        <v>866</v>
      </c>
      <c r="B3890" t="s">
        <v>5802</v>
      </c>
      <c r="C3890" s="1">
        <v>45802</v>
      </c>
      <c r="D3890" s="9">
        <f t="shared" si="121"/>
        <v>1</v>
      </c>
      <c r="E3890">
        <v>28</v>
      </c>
      <c r="F3890" s="1" t="str">
        <f t="shared" si="122"/>
        <v/>
      </c>
      <c r="G3890" s="1" t="str">
        <f>IF(TableRefills3[[#This Row],[prev_refill_days]]="","",TableRefills3[[#This Row],[prev_refill_days]]+TableRefills3[[#This Row],[quantity_days]])</f>
        <v/>
      </c>
      <c r="H3890" s="9" t="str">
        <f>IF(TableRefills3[[#This Row],[prev_refill_end]]="","",TableRefills3[[#This Row],[refill_date]]-TableRefills3[[#This Row],[prev_refill_end]])</f>
        <v/>
      </c>
      <c r="I3890">
        <f>IF(TableRefills3[[#This Row],[gap_days]]="",0,IF(TableRefills3[[#This Row],[gap_days]]&gt;30,1,0))</f>
        <v>0</v>
      </c>
      <c r="J3890" s="9">
        <f>_xlfn.MAXIFS(TableRefills3[discountinuation_flag], TableRefills3[patient_id], A3890)</f>
        <v>0</v>
      </c>
      <c r="K3890" s="1">
        <f>_xlfn.MINIFS(C:C,A:A,TableRefills3[[#This Row],[patient_id]])</f>
        <v>45802</v>
      </c>
      <c r="L3890" s="1">
        <f>TableRefills3[[#This Row],[refill_date]]+TableRefills3[[#This Row],[quantity_days]]</f>
        <v>45830</v>
      </c>
    </row>
    <row r="3891" spans="1:12" x14ac:dyDescent="0.25">
      <c r="A3891" t="s">
        <v>866</v>
      </c>
      <c r="B3891" t="s">
        <v>5802</v>
      </c>
      <c r="C3891" s="1">
        <v>45829</v>
      </c>
      <c r="D3891" s="9">
        <f t="shared" si="121"/>
        <v>2</v>
      </c>
      <c r="E3891">
        <v>28</v>
      </c>
      <c r="F3891" s="1">
        <f t="shared" si="122"/>
        <v>45802</v>
      </c>
      <c r="G3891" s="1">
        <f>IF(TableRefills3[[#This Row],[prev_refill_days]]="","",TableRefills3[[#This Row],[prev_refill_days]]+TableRefills3[[#This Row],[quantity_days]])</f>
        <v>45830</v>
      </c>
      <c r="H3891" s="9">
        <f>IF(TableRefills3[[#This Row],[prev_refill_end]]="","",TableRefills3[[#This Row],[refill_date]]-TableRefills3[[#This Row],[prev_refill_end]])</f>
        <v>-1</v>
      </c>
      <c r="I3891">
        <f>IF(TableRefills3[[#This Row],[gap_days]]="",0,IF(TableRefills3[[#This Row],[gap_days]]&gt;30,1,0))</f>
        <v>0</v>
      </c>
      <c r="J3891" s="9">
        <f>_xlfn.MAXIFS(TableRefills3[discountinuation_flag], TableRefills3[patient_id], A3891)</f>
        <v>0</v>
      </c>
      <c r="K3891" s="1">
        <f>_xlfn.MINIFS(C:C,A:A,TableRefills3[[#This Row],[patient_id]])</f>
        <v>45802</v>
      </c>
      <c r="L3891" s="1">
        <f>TableRefills3[[#This Row],[refill_date]]+TableRefills3[[#This Row],[quantity_days]]</f>
        <v>45857</v>
      </c>
    </row>
    <row r="3892" spans="1:12" x14ac:dyDescent="0.25">
      <c r="A3892" t="s">
        <v>866</v>
      </c>
      <c r="B3892" t="s">
        <v>5802</v>
      </c>
      <c r="C3892" s="1">
        <v>45856</v>
      </c>
      <c r="D3892" s="9">
        <f t="shared" si="121"/>
        <v>3</v>
      </c>
      <c r="E3892">
        <v>28</v>
      </c>
      <c r="F3892" s="1">
        <f t="shared" si="122"/>
        <v>45829</v>
      </c>
      <c r="G3892" s="1">
        <f>IF(TableRefills3[[#This Row],[prev_refill_days]]="","",TableRefills3[[#This Row],[prev_refill_days]]+TableRefills3[[#This Row],[quantity_days]])</f>
        <v>45857</v>
      </c>
      <c r="H3892" s="9">
        <f>IF(TableRefills3[[#This Row],[prev_refill_end]]="","",TableRefills3[[#This Row],[refill_date]]-TableRefills3[[#This Row],[prev_refill_end]])</f>
        <v>-1</v>
      </c>
      <c r="I3892">
        <f>IF(TableRefills3[[#This Row],[gap_days]]="",0,IF(TableRefills3[[#This Row],[gap_days]]&gt;30,1,0))</f>
        <v>0</v>
      </c>
      <c r="J3892" s="9">
        <f>_xlfn.MAXIFS(TableRefills3[discountinuation_flag], TableRefills3[patient_id], A3892)</f>
        <v>0</v>
      </c>
      <c r="K3892" s="1">
        <f>_xlfn.MINIFS(C:C,A:A,TableRefills3[[#This Row],[patient_id]])</f>
        <v>45802</v>
      </c>
      <c r="L3892" s="1">
        <f>TableRefills3[[#This Row],[refill_date]]+TableRefills3[[#This Row],[quantity_days]]</f>
        <v>45884</v>
      </c>
    </row>
    <row r="3893" spans="1:12" x14ac:dyDescent="0.25">
      <c r="A3893" t="s">
        <v>867</v>
      </c>
      <c r="B3893" t="s">
        <v>5806</v>
      </c>
      <c r="C3893" s="1">
        <v>45712</v>
      </c>
      <c r="D3893" s="9">
        <f t="shared" si="121"/>
        <v>1</v>
      </c>
      <c r="E3893">
        <v>30</v>
      </c>
      <c r="F3893" s="1" t="str">
        <f t="shared" si="122"/>
        <v/>
      </c>
      <c r="G3893" s="1" t="str">
        <f>IF(TableRefills3[[#This Row],[prev_refill_days]]="","",TableRefills3[[#This Row],[prev_refill_days]]+TableRefills3[[#This Row],[quantity_days]])</f>
        <v/>
      </c>
      <c r="H3893" s="9" t="str">
        <f>IF(TableRefills3[[#This Row],[prev_refill_end]]="","",TableRefills3[[#This Row],[refill_date]]-TableRefills3[[#This Row],[prev_refill_end]])</f>
        <v/>
      </c>
      <c r="I3893">
        <f>IF(TableRefills3[[#This Row],[gap_days]]="",0,IF(TableRefills3[[#This Row],[gap_days]]&gt;30,1,0))</f>
        <v>0</v>
      </c>
      <c r="J3893" s="9">
        <f>_xlfn.MAXIFS(TableRefills3[discountinuation_flag], TableRefills3[patient_id], A3893)</f>
        <v>0</v>
      </c>
      <c r="K3893" s="1">
        <f>_xlfn.MINIFS(C:C,A:A,TableRefills3[[#This Row],[patient_id]])</f>
        <v>45712</v>
      </c>
      <c r="L3893" s="1">
        <f>TableRefills3[[#This Row],[refill_date]]+TableRefills3[[#This Row],[quantity_days]]</f>
        <v>45742</v>
      </c>
    </row>
    <row r="3894" spans="1:12" x14ac:dyDescent="0.25">
      <c r="A3894" t="s">
        <v>867</v>
      </c>
      <c r="B3894" t="s">
        <v>5806</v>
      </c>
      <c r="C3894" s="1">
        <v>45741</v>
      </c>
      <c r="D3894" s="9">
        <f t="shared" si="121"/>
        <v>2</v>
      </c>
      <c r="E3894">
        <v>30</v>
      </c>
      <c r="F3894" s="1">
        <f t="shared" si="122"/>
        <v>45712</v>
      </c>
      <c r="G3894" s="1">
        <f>IF(TableRefills3[[#This Row],[prev_refill_days]]="","",TableRefills3[[#This Row],[prev_refill_days]]+TableRefills3[[#This Row],[quantity_days]])</f>
        <v>45742</v>
      </c>
      <c r="H3894" s="9">
        <f>IF(TableRefills3[[#This Row],[prev_refill_end]]="","",TableRefills3[[#This Row],[refill_date]]-TableRefills3[[#This Row],[prev_refill_end]])</f>
        <v>-1</v>
      </c>
      <c r="I3894">
        <f>IF(TableRefills3[[#This Row],[gap_days]]="",0,IF(TableRefills3[[#This Row],[gap_days]]&gt;30,1,0))</f>
        <v>0</v>
      </c>
      <c r="J3894" s="9">
        <f>_xlfn.MAXIFS(TableRefills3[discountinuation_flag], TableRefills3[patient_id], A3894)</f>
        <v>0</v>
      </c>
      <c r="K3894" s="1">
        <f>_xlfn.MINIFS(C:C,A:A,TableRefills3[[#This Row],[patient_id]])</f>
        <v>45712</v>
      </c>
      <c r="L3894" s="1">
        <f>TableRefills3[[#This Row],[refill_date]]+TableRefills3[[#This Row],[quantity_days]]</f>
        <v>45771</v>
      </c>
    </row>
    <row r="3895" spans="1:12" x14ac:dyDescent="0.25">
      <c r="A3895" t="s">
        <v>867</v>
      </c>
      <c r="B3895" t="s">
        <v>5806</v>
      </c>
      <c r="C3895" s="1">
        <v>45773</v>
      </c>
      <c r="D3895" s="9">
        <f t="shared" si="121"/>
        <v>3</v>
      </c>
      <c r="E3895">
        <v>30</v>
      </c>
      <c r="F3895" s="1">
        <f t="shared" si="122"/>
        <v>45741</v>
      </c>
      <c r="G3895" s="1">
        <f>IF(TableRefills3[[#This Row],[prev_refill_days]]="","",TableRefills3[[#This Row],[prev_refill_days]]+TableRefills3[[#This Row],[quantity_days]])</f>
        <v>45771</v>
      </c>
      <c r="H3895" s="9">
        <f>IF(TableRefills3[[#This Row],[prev_refill_end]]="","",TableRefills3[[#This Row],[refill_date]]-TableRefills3[[#This Row],[prev_refill_end]])</f>
        <v>2</v>
      </c>
      <c r="I3895">
        <f>IF(TableRefills3[[#This Row],[gap_days]]="",0,IF(TableRefills3[[#This Row],[gap_days]]&gt;30,1,0))</f>
        <v>0</v>
      </c>
      <c r="J3895" s="9">
        <f>_xlfn.MAXIFS(TableRefills3[discountinuation_flag], TableRefills3[patient_id], A3895)</f>
        <v>0</v>
      </c>
      <c r="K3895" s="1">
        <f>_xlfn.MINIFS(C:C,A:A,TableRefills3[[#This Row],[patient_id]])</f>
        <v>45712</v>
      </c>
      <c r="L3895" s="1">
        <f>TableRefills3[[#This Row],[refill_date]]+TableRefills3[[#This Row],[quantity_days]]</f>
        <v>45803</v>
      </c>
    </row>
    <row r="3896" spans="1:12" x14ac:dyDescent="0.25">
      <c r="A3896" t="s">
        <v>868</v>
      </c>
      <c r="B3896" t="s">
        <v>5810</v>
      </c>
      <c r="C3896" s="1">
        <v>45798</v>
      </c>
      <c r="D3896" s="9">
        <f t="shared" si="121"/>
        <v>1</v>
      </c>
      <c r="E3896">
        <v>28</v>
      </c>
      <c r="F3896" s="1" t="str">
        <f t="shared" si="122"/>
        <v/>
      </c>
      <c r="G3896" s="1" t="str">
        <f>IF(TableRefills3[[#This Row],[prev_refill_days]]="","",TableRefills3[[#This Row],[prev_refill_days]]+TableRefills3[[#This Row],[quantity_days]])</f>
        <v/>
      </c>
      <c r="H3896" s="9" t="str">
        <f>IF(TableRefills3[[#This Row],[prev_refill_end]]="","",TableRefills3[[#This Row],[refill_date]]-TableRefills3[[#This Row],[prev_refill_end]])</f>
        <v/>
      </c>
      <c r="I3896">
        <f>IF(TableRefills3[[#This Row],[gap_days]]="",0,IF(TableRefills3[[#This Row],[gap_days]]&gt;30,1,0))</f>
        <v>0</v>
      </c>
      <c r="J3896" s="9">
        <f>_xlfn.MAXIFS(TableRefills3[discountinuation_flag], TableRefills3[patient_id], A3896)</f>
        <v>0</v>
      </c>
      <c r="K3896" s="1">
        <f>_xlfn.MINIFS(C:C,A:A,TableRefills3[[#This Row],[patient_id]])</f>
        <v>45798</v>
      </c>
      <c r="L3896" s="1">
        <f>TableRefills3[[#This Row],[refill_date]]+TableRefills3[[#This Row],[quantity_days]]</f>
        <v>45826</v>
      </c>
    </row>
    <row r="3897" spans="1:12" x14ac:dyDescent="0.25">
      <c r="A3897" t="s">
        <v>868</v>
      </c>
      <c r="B3897" t="s">
        <v>5810</v>
      </c>
      <c r="C3897" s="1">
        <v>45829</v>
      </c>
      <c r="D3897" s="9">
        <f t="shared" si="121"/>
        <v>2</v>
      </c>
      <c r="E3897">
        <v>28</v>
      </c>
      <c r="F3897" s="1">
        <f t="shared" si="122"/>
        <v>45798</v>
      </c>
      <c r="G3897" s="1">
        <f>IF(TableRefills3[[#This Row],[prev_refill_days]]="","",TableRefills3[[#This Row],[prev_refill_days]]+TableRefills3[[#This Row],[quantity_days]])</f>
        <v>45826</v>
      </c>
      <c r="H3897" s="9">
        <f>IF(TableRefills3[[#This Row],[prev_refill_end]]="","",TableRefills3[[#This Row],[refill_date]]-TableRefills3[[#This Row],[prev_refill_end]])</f>
        <v>3</v>
      </c>
      <c r="I3897">
        <f>IF(TableRefills3[[#This Row],[gap_days]]="",0,IF(TableRefills3[[#This Row],[gap_days]]&gt;30,1,0))</f>
        <v>0</v>
      </c>
      <c r="J3897" s="9">
        <f>_xlfn.MAXIFS(TableRefills3[discountinuation_flag], TableRefills3[patient_id], A3897)</f>
        <v>0</v>
      </c>
      <c r="K3897" s="1">
        <f>_xlfn.MINIFS(C:C,A:A,TableRefills3[[#This Row],[patient_id]])</f>
        <v>45798</v>
      </c>
      <c r="L3897" s="1">
        <f>TableRefills3[[#This Row],[refill_date]]+TableRefills3[[#This Row],[quantity_days]]</f>
        <v>45857</v>
      </c>
    </row>
    <row r="3898" spans="1:12" x14ac:dyDescent="0.25">
      <c r="A3898" t="s">
        <v>868</v>
      </c>
      <c r="B3898" t="s">
        <v>5810</v>
      </c>
      <c r="C3898" s="1">
        <v>45856</v>
      </c>
      <c r="D3898" s="9">
        <f t="shared" si="121"/>
        <v>3</v>
      </c>
      <c r="E3898">
        <v>28</v>
      </c>
      <c r="F3898" s="1">
        <f t="shared" si="122"/>
        <v>45829</v>
      </c>
      <c r="G3898" s="1">
        <f>IF(TableRefills3[[#This Row],[prev_refill_days]]="","",TableRefills3[[#This Row],[prev_refill_days]]+TableRefills3[[#This Row],[quantity_days]])</f>
        <v>45857</v>
      </c>
      <c r="H3898" s="9">
        <f>IF(TableRefills3[[#This Row],[prev_refill_end]]="","",TableRefills3[[#This Row],[refill_date]]-TableRefills3[[#This Row],[prev_refill_end]])</f>
        <v>-1</v>
      </c>
      <c r="I3898">
        <f>IF(TableRefills3[[#This Row],[gap_days]]="",0,IF(TableRefills3[[#This Row],[gap_days]]&gt;30,1,0))</f>
        <v>0</v>
      </c>
      <c r="J3898" s="9">
        <f>_xlfn.MAXIFS(TableRefills3[discountinuation_flag], TableRefills3[patient_id], A3898)</f>
        <v>0</v>
      </c>
      <c r="K3898" s="1">
        <f>_xlfn.MINIFS(C:C,A:A,TableRefills3[[#This Row],[patient_id]])</f>
        <v>45798</v>
      </c>
      <c r="L3898" s="1">
        <f>TableRefills3[[#This Row],[refill_date]]+TableRefills3[[#This Row],[quantity_days]]</f>
        <v>45884</v>
      </c>
    </row>
    <row r="3899" spans="1:12" x14ac:dyDescent="0.25">
      <c r="A3899" t="s">
        <v>868</v>
      </c>
      <c r="B3899" t="s">
        <v>5810</v>
      </c>
      <c r="C3899" s="1">
        <v>45887</v>
      </c>
      <c r="D3899" s="9">
        <f t="shared" si="121"/>
        <v>4</v>
      </c>
      <c r="E3899">
        <v>28</v>
      </c>
      <c r="F3899" s="1">
        <f t="shared" si="122"/>
        <v>45856</v>
      </c>
      <c r="G3899" s="1">
        <f>IF(TableRefills3[[#This Row],[prev_refill_days]]="","",TableRefills3[[#This Row],[prev_refill_days]]+TableRefills3[[#This Row],[quantity_days]])</f>
        <v>45884</v>
      </c>
      <c r="H3899" s="9">
        <f>IF(TableRefills3[[#This Row],[prev_refill_end]]="","",TableRefills3[[#This Row],[refill_date]]-TableRefills3[[#This Row],[prev_refill_end]])</f>
        <v>3</v>
      </c>
      <c r="I3899">
        <f>IF(TableRefills3[[#This Row],[gap_days]]="",0,IF(TableRefills3[[#This Row],[gap_days]]&gt;30,1,0))</f>
        <v>0</v>
      </c>
      <c r="J3899" s="9">
        <f>_xlfn.MAXIFS(TableRefills3[discountinuation_flag], TableRefills3[patient_id], A3899)</f>
        <v>0</v>
      </c>
      <c r="K3899" s="1">
        <f>_xlfn.MINIFS(C:C,A:A,TableRefills3[[#This Row],[patient_id]])</f>
        <v>45798</v>
      </c>
      <c r="L3899" s="1">
        <f>TableRefills3[[#This Row],[refill_date]]+TableRefills3[[#This Row],[quantity_days]]</f>
        <v>45915</v>
      </c>
    </row>
    <row r="3900" spans="1:12" x14ac:dyDescent="0.25">
      <c r="A3900" t="s">
        <v>869</v>
      </c>
      <c r="B3900" t="s">
        <v>5815</v>
      </c>
      <c r="C3900" s="1">
        <v>45750</v>
      </c>
      <c r="D3900" s="9">
        <f t="shared" si="121"/>
        <v>1</v>
      </c>
      <c r="E3900">
        <v>21</v>
      </c>
      <c r="F3900" s="1" t="str">
        <f t="shared" si="122"/>
        <v/>
      </c>
      <c r="G3900" s="1" t="str">
        <f>IF(TableRefills3[[#This Row],[prev_refill_days]]="","",TableRefills3[[#This Row],[prev_refill_days]]+TableRefills3[[#This Row],[quantity_days]])</f>
        <v/>
      </c>
      <c r="H3900" s="9" t="str">
        <f>IF(TableRefills3[[#This Row],[prev_refill_end]]="","",TableRefills3[[#This Row],[refill_date]]-TableRefills3[[#This Row],[prev_refill_end]])</f>
        <v/>
      </c>
      <c r="I3900">
        <f>IF(TableRefills3[[#This Row],[gap_days]]="",0,IF(TableRefills3[[#This Row],[gap_days]]&gt;30,1,0))</f>
        <v>0</v>
      </c>
      <c r="J3900" s="9">
        <f>_xlfn.MAXIFS(TableRefills3[discountinuation_flag], TableRefills3[patient_id], A3900)</f>
        <v>0</v>
      </c>
      <c r="K3900" s="1">
        <f>_xlfn.MINIFS(C:C,A:A,TableRefills3[[#This Row],[patient_id]])</f>
        <v>45750</v>
      </c>
      <c r="L3900" s="1">
        <f>TableRefills3[[#This Row],[refill_date]]+TableRefills3[[#This Row],[quantity_days]]</f>
        <v>45771</v>
      </c>
    </row>
    <row r="3901" spans="1:12" x14ac:dyDescent="0.25">
      <c r="A3901" t="s">
        <v>869</v>
      </c>
      <c r="B3901" t="s">
        <v>5815</v>
      </c>
      <c r="C3901" s="1">
        <v>45768</v>
      </c>
      <c r="D3901" s="9">
        <f t="shared" si="121"/>
        <v>2</v>
      </c>
      <c r="E3901">
        <v>21</v>
      </c>
      <c r="F3901" s="1">
        <f t="shared" si="122"/>
        <v>45750</v>
      </c>
      <c r="G3901" s="1">
        <f>IF(TableRefills3[[#This Row],[prev_refill_days]]="","",TableRefills3[[#This Row],[prev_refill_days]]+TableRefills3[[#This Row],[quantity_days]])</f>
        <v>45771</v>
      </c>
      <c r="H3901" s="9">
        <f>IF(TableRefills3[[#This Row],[prev_refill_end]]="","",TableRefills3[[#This Row],[refill_date]]-TableRefills3[[#This Row],[prev_refill_end]])</f>
        <v>-3</v>
      </c>
      <c r="I3901">
        <f>IF(TableRefills3[[#This Row],[gap_days]]="",0,IF(TableRefills3[[#This Row],[gap_days]]&gt;30,1,0))</f>
        <v>0</v>
      </c>
      <c r="J3901" s="9">
        <f>_xlfn.MAXIFS(TableRefills3[discountinuation_flag], TableRefills3[patient_id], A3901)</f>
        <v>0</v>
      </c>
      <c r="K3901" s="1">
        <f>_xlfn.MINIFS(C:C,A:A,TableRefills3[[#This Row],[patient_id]])</f>
        <v>45750</v>
      </c>
      <c r="L3901" s="1">
        <f>TableRefills3[[#This Row],[refill_date]]+TableRefills3[[#This Row],[quantity_days]]</f>
        <v>45789</v>
      </c>
    </row>
    <row r="3902" spans="1:12" x14ac:dyDescent="0.25">
      <c r="A3902" t="s">
        <v>869</v>
      </c>
      <c r="B3902" t="s">
        <v>5815</v>
      </c>
      <c r="C3902" s="1">
        <v>45787</v>
      </c>
      <c r="D3902" s="9">
        <f t="shared" si="121"/>
        <v>3</v>
      </c>
      <c r="E3902">
        <v>21</v>
      </c>
      <c r="F3902" s="1">
        <f t="shared" si="122"/>
        <v>45768</v>
      </c>
      <c r="G3902" s="1">
        <f>IF(TableRefills3[[#This Row],[prev_refill_days]]="","",TableRefills3[[#This Row],[prev_refill_days]]+TableRefills3[[#This Row],[quantity_days]])</f>
        <v>45789</v>
      </c>
      <c r="H3902" s="9">
        <f>IF(TableRefills3[[#This Row],[prev_refill_end]]="","",TableRefills3[[#This Row],[refill_date]]-TableRefills3[[#This Row],[prev_refill_end]])</f>
        <v>-2</v>
      </c>
      <c r="I3902">
        <f>IF(TableRefills3[[#This Row],[gap_days]]="",0,IF(TableRefills3[[#This Row],[gap_days]]&gt;30,1,0))</f>
        <v>0</v>
      </c>
      <c r="J3902" s="9">
        <f>_xlfn.MAXIFS(TableRefills3[discountinuation_flag], TableRefills3[patient_id], A3902)</f>
        <v>0</v>
      </c>
      <c r="K3902" s="1">
        <f>_xlfn.MINIFS(C:C,A:A,TableRefills3[[#This Row],[patient_id]])</f>
        <v>45750</v>
      </c>
      <c r="L3902" s="1">
        <f>TableRefills3[[#This Row],[refill_date]]+TableRefills3[[#This Row],[quantity_days]]</f>
        <v>45808</v>
      </c>
    </row>
    <row r="3903" spans="1:12" x14ac:dyDescent="0.25">
      <c r="A3903" t="s">
        <v>869</v>
      </c>
      <c r="B3903" t="s">
        <v>5815</v>
      </c>
      <c r="C3903" s="1">
        <v>45809</v>
      </c>
      <c r="D3903" s="9">
        <f t="shared" si="121"/>
        <v>4</v>
      </c>
      <c r="E3903">
        <v>21</v>
      </c>
      <c r="F3903" s="1">
        <f t="shared" si="122"/>
        <v>45787</v>
      </c>
      <c r="G3903" s="1">
        <f>IF(TableRefills3[[#This Row],[prev_refill_days]]="","",TableRefills3[[#This Row],[prev_refill_days]]+TableRefills3[[#This Row],[quantity_days]])</f>
        <v>45808</v>
      </c>
      <c r="H3903" s="9">
        <f>IF(TableRefills3[[#This Row],[prev_refill_end]]="","",TableRefills3[[#This Row],[refill_date]]-TableRefills3[[#This Row],[prev_refill_end]])</f>
        <v>1</v>
      </c>
      <c r="I3903">
        <f>IF(TableRefills3[[#This Row],[gap_days]]="",0,IF(TableRefills3[[#This Row],[gap_days]]&gt;30,1,0))</f>
        <v>0</v>
      </c>
      <c r="J3903" s="9">
        <f>_xlfn.MAXIFS(TableRefills3[discountinuation_flag], TableRefills3[patient_id], A3903)</f>
        <v>0</v>
      </c>
      <c r="K3903" s="1">
        <f>_xlfn.MINIFS(C:C,A:A,TableRefills3[[#This Row],[patient_id]])</f>
        <v>45750</v>
      </c>
      <c r="L3903" s="1">
        <f>TableRefills3[[#This Row],[refill_date]]+TableRefills3[[#This Row],[quantity_days]]</f>
        <v>45830</v>
      </c>
    </row>
    <row r="3904" spans="1:12" x14ac:dyDescent="0.25">
      <c r="A3904" t="s">
        <v>870</v>
      </c>
      <c r="B3904" t="s">
        <v>5820</v>
      </c>
      <c r="C3904" s="1">
        <v>45772</v>
      </c>
      <c r="D3904" s="9">
        <f t="shared" si="121"/>
        <v>1</v>
      </c>
      <c r="E3904">
        <v>30</v>
      </c>
      <c r="F3904" s="1" t="str">
        <f t="shared" si="122"/>
        <v/>
      </c>
      <c r="G3904" s="1" t="str">
        <f>IF(TableRefills3[[#This Row],[prev_refill_days]]="","",TableRefills3[[#This Row],[prev_refill_days]]+TableRefills3[[#This Row],[quantity_days]])</f>
        <v/>
      </c>
      <c r="H3904" s="9" t="str">
        <f>IF(TableRefills3[[#This Row],[prev_refill_end]]="","",TableRefills3[[#This Row],[refill_date]]-TableRefills3[[#This Row],[prev_refill_end]])</f>
        <v/>
      </c>
      <c r="I3904">
        <f>IF(TableRefills3[[#This Row],[gap_days]]="",0,IF(TableRefills3[[#This Row],[gap_days]]&gt;30,1,0))</f>
        <v>0</v>
      </c>
      <c r="J3904" s="9">
        <f>_xlfn.MAXIFS(TableRefills3[discountinuation_flag], TableRefills3[patient_id], A3904)</f>
        <v>0</v>
      </c>
      <c r="K3904" s="1">
        <f>_xlfn.MINIFS(C:C,A:A,TableRefills3[[#This Row],[patient_id]])</f>
        <v>45772</v>
      </c>
      <c r="L3904" s="1">
        <f>TableRefills3[[#This Row],[refill_date]]+TableRefills3[[#This Row],[quantity_days]]</f>
        <v>45802</v>
      </c>
    </row>
    <row r="3905" spans="1:12" x14ac:dyDescent="0.25">
      <c r="A3905" t="s">
        <v>870</v>
      </c>
      <c r="B3905" t="s">
        <v>5820</v>
      </c>
      <c r="C3905" s="1">
        <v>45803</v>
      </c>
      <c r="D3905" s="9">
        <f t="shared" si="121"/>
        <v>2</v>
      </c>
      <c r="E3905">
        <v>30</v>
      </c>
      <c r="F3905" s="1">
        <f t="shared" si="122"/>
        <v>45772</v>
      </c>
      <c r="G3905" s="1">
        <f>IF(TableRefills3[[#This Row],[prev_refill_days]]="","",TableRefills3[[#This Row],[prev_refill_days]]+TableRefills3[[#This Row],[quantity_days]])</f>
        <v>45802</v>
      </c>
      <c r="H3905" s="9">
        <f>IF(TableRefills3[[#This Row],[prev_refill_end]]="","",TableRefills3[[#This Row],[refill_date]]-TableRefills3[[#This Row],[prev_refill_end]])</f>
        <v>1</v>
      </c>
      <c r="I3905">
        <f>IF(TableRefills3[[#This Row],[gap_days]]="",0,IF(TableRefills3[[#This Row],[gap_days]]&gt;30,1,0))</f>
        <v>0</v>
      </c>
      <c r="J3905" s="9">
        <f>_xlfn.MAXIFS(TableRefills3[discountinuation_flag], TableRefills3[patient_id], A3905)</f>
        <v>0</v>
      </c>
      <c r="K3905" s="1">
        <f>_xlfn.MINIFS(C:C,A:A,TableRefills3[[#This Row],[patient_id]])</f>
        <v>45772</v>
      </c>
      <c r="L3905" s="1">
        <f>TableRefills3[[#This Row],[refill_date]]+TableRefills3[[#This Row],[quantity_days]]</f>
        <v>45833</v>
      </c>
    </row>
    <row r="3906" spans="1:12" x14ac:dyDescent="0.25">
      <c r="A3906" t="s">
        <v>870</v>
      </c>
      <c r="B3906" t="s">
        <v>5820</v>
      </c>
      <c r="C3906" s="1">
        <v>45831</v>
      </c>
      <c r="D3906" s="9">
        <f t="shared" ref="D3906:D3969" si="123">IF(A3906=A3905, D3905+1, 1)</f>
        <v>3</v>
      </c>
      <c r="E3906">
        <v>30</v>
      </c>
      <c r="F3906" s="1">
        <f t="shared" si="122"/>
        <v>45803</v>
      </c>
      <c r="G3906" s="1">
        <f>IF(TableRefills3[[#This Row],[prev_refill_days]]="","",TableRefills3[[#This Row],[prev_refill_days]]+TableRefills3[[#This Row],[quantity_days]])</f>
        <v>45833</v>
      </c>
      <c r="H3906" s="9">
        <f>IF(TableRefills3[[#This Row],[prev_refill_end]]="","",TableRefills3[[#This Row],[refill_date]]-TableRefills3[[#This Row],[prev_refill_end]])</f>
        <v>-2</v>
      </c>
      <c r="I3906">
        <f>IF(TableRefills3[[#This Row],[gap_days]]="",0,IF(TableRefills3[[#This Row],[gap_days]]&gt;30,1,0))</f>
        <v>0</v>
      </c>
      <c r="J3906" s="9">
        <f>_xlfn.MAXIFS(TableRefills3[discountinuation_flag], TableRefills3[patient_id], A3906)</f>
        <v>0</v>
      </c>
      <c r="K3906" s="1">
        <f>_xlfn.MINIFS(C:C,A:A,TableRefills3[[#This Row],[patient_id]])</f>
        <v>45772</v>
      </c>
      <c r="L3906" s="1">
        <f>TableRefills3[[#This Row],[refill_date]]+TableRefills3[[#This Row],[quantity_days]]</f>
        <v>45861</v>
      </c>
    </row>
    <row r="3907" spans="1:12" x14ac:dyDescent="0.25">
      <c r="A3907" t="s">
        <v>870</v>
      </c>
      <c r="B3907" t="s">
        <v>5820</v>
      </c>
      <c r="C3907" s="1">
        <v>45858</v>
      </c>
      <c r="D3907" s="9">
        <f t="shared" si="123"/>
        <v>4</v>
      </c>
      <c r="E3907">
        <v>30</v>
      </c>
      <c r="F3907" s="1">
        <f t="shared" si="122"/>
        <v>45831</v>
      </c>
      <c r="G3907" s="1">
        <f>IF(TableRefills3[[#This Row],[prev_refill_days]]="","",TableRefills3[[#This Row],[prev_refill_days]]+TableRefills3[[#This Row],[quantity_days]])</f>
        <v>45861</v>
      </c>
      <c r="H3907" s="9">
        <f>IF(TableRefills3[[#This Row],[prev_refill_end]]="","",TableRefills3[[#This Row],[refill_date]]-TableRefills3[[#This Row],[prev_refill_end]])</f>
        <v>-3</v>
      </c>
      <c r="I3907">
        <f>IF(TableRefills3[[#This Row],[gap_days]]="",0,IF(TableRefills3[[#This Row],[gap_days]]&gt;30,1,0))</f>
        <v>0</v>
      </c>
      <c r="J3907" s="9">
        <f>_xlfn.MAXIFS(TableRefills3[discountinuation_flag], TableRefills3[patient_id], A3907)</f>
        <v>0</v>
      </c>
      <c r="K3907" s="1">
        <f>_xlfn.MINIFS(C:C,A:A,TableRefills3[[#This Row],[patient_id]])</f>
        <v>45772</v>
      </c>
      <c r="L3907" s="1">
        <f>TableRefills3[[#This Row],[refill_date]]+TableRefills3[[#This Row],[quantity_days]]</f>
        <v>45888</v>
      </c>
    </row>
    <row r="3908" spans="1:12" x14ac:dyDescent="0.25">
      <c r="A3908" t="s">
        <v>871</v>
      </c>
      <c r="B3908" t="s">
        <v>5825</v>
      </c>
      <c r="C3908" s="1">
        <v>45658</v>
      </c>
      <c r="D3908" s="9">
        <f t="shared" si="123"/>
        <v>1</v>
      </c>
      <c r="E3908">
        <v>28</v>
      </c>
      <c r="F3908" s="1" t="str">
        <f t="shared" si="122"/>
        <v/>
      </c>
      <c r="G3908" s="1" t="str">
        <f>IF(TableRefills3[[#This Row],[prev_refill_days]]="","",TableRefills3[[#This Row],[prev_refill_days]]+TableRefills3[[#This Row],[quantity_days]])</f>
        <v/>
      </c>
      <c r="H3908" s="9" t="str">
        <f>IF(TableRefills3[[#This Row],[prev_refill_end]]="","",TableRefills3[[#This Row],[refill_date]]-TableRefills3[[#This Row],[prev_refill_end]])</f>
        <v/>
      </c>
      <c r="I3908">
        <f>IF(TableRefills3[[#This Row],[gap_days]]="",0,IF(TableRefills3[[#This Row],[gap_days]]&gt;30,1,0))</f>
        <v>0</v>
      </c>
      <c r="J3908" s="9">
        <f>_xlfn.MAXIFS(TableRefills3[discountinuation_flag], TableRefills3[patient_id], A3908)</f>
        <v>0</v>
      </c>
      <c r="K3908" s="1">
        <f>_xlfn.MINIFS(C:C,A:A,TableRefills3[[#This Row],[patient_id]])</f>
        <v>45658</v>
      </c>
      <c r="L3908" s="1">
        <f>TableRefills3[[#This Row],[refill_date]]+TableRefills3[[#This Row],[quantity_days]]</f>
        <v>45686</v>
      </c>
    </row>
    <row r="3909" spans="1:12" x14ac:dyDescent="0.25">
      <c r="A3909" t="s">
        <v>871</v>
      </c>
      <c r="B3909" t="s">
        <v>5825</v>
      </c>
      <c r="C3909" s="1">
        <v>45687</v>
      </c>
      <c r="D3909" s="9">
        <f t="shared" si="123"/>
        <v>2</v>
      </c>
      <c r="E3909">
        <v>28</v>
      </c>
      <c r="F3909" s="1">
        <f t="shared" si="122"/>
        <v>45658</v>
      </c>
      <c r="G3909" s="1">
        <f>IF(TableRefills3[[#This Row],[prev_refill_days]]="","",TableRefills3[[#This Row],[prev_refill_days]]+TableRefills3[[#This Row],[quantity_days]])</f>
        <v>45686</v>
      </c>
      <c r="H3909" s="9">
        <f>IF(TableRefills3[[#This Row],[prev_refill_end]]="","",TableRefills3[[#This Row],[refill_date]]-TableRefills3[[#This Row],[prev_refill_end]])</f>
        <v>1</v>
      </c>
      <c r="I3909">
        <f>IF(TableRefills3[[#This Row],[gap_days]]="",0,IF(TableRefills3[[#This Row],[gap_days]]&gt;30,1,0))</f>
        <v>0</v>
      </c>
      <c r="J3909" s="9">
        <f>_xlfn.MAXIFS(TableRefills3[discountinuation_flag], TableRefills3[patient_id], A3909)</f>
        <v>0</v>
      </c>
      <c r="K3909" s="1">
        <f>_xlfn.MINIFS(C:C,A:A,TableRefills3[[#This Row],[patient_id]])</f>
        <v>45658</v>
      </c>
      <c r="L3909" s="1">
        <f>TableRefills3[[#This Row],[refill_date]]+TableRefills3[[#This Row],[quantity_days]]</f>
        <v>45715</v>
      </c>
    </row>
    <row r="3910" spans="1:12" x14ac:dyDescent="0.25">
      <c r="A3910" t="s">
        <v>871</v>
      </c>
      <c r="B3910" t="s">
        <v>5825</v>
      </c>
      <c r="C3910" s="1">
        <v>45715</v>
      </c>
      <c r="D3910" s="9">
        <f t="shared" si="123"/>
        <v>3</v>
      </c>
      <c r="E3910">
        <v>28</v>
      </c>
      <c r="F3910" s="1">
        <f t="shared" si="122"/>
        <v>45687</v>
      </c>
      <c r="G3910" s="1">
        <f>IF(TableRefills3[[#This Row],[prev_refill_days]]="","",TableRefills3[[#This Row],[prev_refill_days]]+TableRefills3[[#This Row],[quantity_days]])</f>
        <v>45715</v>
      </c>
      <c r="H3910" s="9">
        <f>IF(TableRefills3[[#This Row],[prev_refill_end]]="","",TableRefills3[[#This Row],[refill_date]]-TableRefills3[[#This Row],[prev_refill_end]])</f>
        <v>0</v>
      </c>
      <c r="I3910">
        <f>IF(TableRefills3[[#This Row],[gap_days]]="",0,IF(TableRefills3[[#This Row],[gap_days]]&gt;30,1,0))</f>
        <v>0</v>
      </c>
      <c r="J3910" s="9">
        <f>_xlfn.MAXIFS(TableRefills3[discountinuation_flag], TableRefills3[patient_id], A3910)</f>
        <v>0</v>
      </c>
      <c r="K3910" s="1">
        <f>_xlfn.MINIFS(C:C,A:A,TableRefills3[[#This Row],[patient_id]])</f>
        <v>45658</v>
      </c>
      <c r="L3910" s="1">
        <f>TableRefills3[[#This Row],[refill_date]]+TableRefills3[[#This Row],[quantity_days]]</f>
        <v>45743</v>
      </c>
    </row>
    <row r="3911" spans="1:12" x14ac:dyDescent="0.25">
      <c r="A3911" t="s">
        <v>871</v>
      </c>
      <c r="B3911" t="s">
        <v>5825</v>
      </c>
      <c r="C3911" s="1">
        <v>45743</v>
      </c>
      <c r="D3911" s="9">
        <f t="shared" si="123"/>
        <v>4</v>
      </c>
      <c r="E3911">
        <v>28</v>
      </c>
      <c r="F3911" s="1">
        <f t="shared" si="122"/>
        <v>45715</v>
      </c>
      <c r="G3911" s="1">
        <f>IF(TableRefills3[[#This Row],[prev_refill_days]]="","",TableRefills3[[#This Row],[prev_refill_days]]+TableRefills3[[#This Row],[quantity_days]])</f>
        <v>45743</v>
      </c>
      <c r="H3911" s="9">
        <f>IF(TableRefills3[[#This Row],[prev_refill_end]]="","",TableRefills3[[#This Row],[refill_date]]-TableRefills3[[#This Row],[prev_refill_end]])</f>
        <v>0</v>
      </c>
      <c r="I3911">
        <f>IF(TableRefills3[[#This Row],[gap_days]]="",0,IF(TableRefills3[[#This Row],[gap_days]]&gt;30,1,0))</f>
        <v>0</v>
      </c>
      <c r="J3911" s="9">
        <f>_xlfn.MAXIFS(TableRefills3[discountinuation_flag], TableRefills3[patient_id], A3911)</f>
        <v>0</v>
      </c>
      <c r="K3911" s="1">
        <f>_xlfn.MINIFS(C:C,A:A,TableRefills3[[#This Row],[patient_id]])</f>
        <v>45658</v>
      </c>
      <c r="L3911" s="1">
        <f>TableRefills3[[#This Row],[refill_date]]+TableRefills3[[#This Row],[quantity_days]]</f>
        <v>45771</v>
      </c>
    </row>
    <row r="3912" spans="1:12" x14ac:dyDescent="0.25">
      <c r="A3912" t="s">
        <v>872</v>
      </c>
      <c r="B3912" t="s">
        <v>5830</v>
      </c>
      <c r="C3912" s="1">
        <v>45730</v>
      </c>
      <c r="D3912" s="9">
        <f t="shared" si="123"/>
        <v>1</v>
      </c>
      <c r="E3912">
        <v>30</v>
      </c>
      <c r="F3912" s="1" t="str">
        <f t="shared" si="122"/>
        <v/>
      </c>
      <c r="G3912" s="1" t="str">
        <f>IF(TableRefills3[[#This Row],[prev_refill_days]]="","",TableRefills3[[#This Row],[prev_refill_days]]+TableRefills3[[#This Row],[quantity_days]])</f>
        <v/>
      </c>
      <c r="H3912" s="9" t="str">
        <f>IF(TableRefills3[[#This Row],[prev_refill_end]]="","",TableRefills3[[#This Row],[refill_date]]-TableRefills3[[#This Row],[prev_refill_end]])</f>
        <v/>
      </c>
      <c r="I3912">
        <f>IF(TableRefills3[[#This Row],[gap_days]]="",0,IF(TableRefills3[[#This Row],[gap_days]]&gt;30,1,0))</f>
        <v>0</v>
      </c>
      <c r="J3912" s="9">
        <f>_xlfn.MAXIFS(TableRefills3[discountinuation_flag], TableRefills3[patient_id], A3912)</f>
        <v>0</v>
      </c>
      <c r="K3912" s="1">
        <f>_xlfn.MINIFS(C:C,A:A,TableRefills3[[#This Row],[patient_id]])</f>
        <v>45730</v>
      </c>
      <c r="L3912" s="1">
        <f>TableRefills3[[#This Row],[refill_date]]+TableRefills3[[#This Row],[quantity_days]]</f>
        <v>45760</v>
      </c>
    </row>
    <row r="3913" spans="1:12" x14ac:dyDescent="0.25">
      <c r="A3913" t="s">
        <v>872</v>
      </c>
      <c r="B3913" t="s">
        <v>5830</v>
      </c>
      <c r="C3913" s="1">
        <v>45759</v>
      </c>
      <c r="D3913" s="9">
        <f t="shared" si="123"/>
        <v>2</v>
      </c>
      <c r="E3913">
        <v>30</v>
      </c>
      <c r="F3913" s="1">
        <f t="shared" si="122"/>
        <v>45730</v>
      </c>
      <c r="G3913" s="1">
        <f>IF(TableRefills3[[#This Row],[prev_refill_days]]="","",TableRefills3[[#This Row],[prev_refill_days]]+TableRefills3[[#This Row],[quantity_days]])</f>
        <v>45760</v>
      </c>
      <c r="H3913" s="9">
        <f>IF(TableRefills3[[#This Row],[prev_refill_end]]="","",TableRefills3[[#This Row],[refill_date]]-TableRefills3[[#This Row],[prev_refill_end]])</f>
        <v>-1</v>
      </c>
      <c r="I3913">
        <f>IF(TableRefills3[[#This Row],[gap_days]]="",0,IF(TableRefills3[[#This Row],[gap_days]]&gt;30,1,0))</f>
        <v>0</v>
      </c>
      <c r="J3913" s="9">
        <f>_xlfn.MAXIFS(TableRefills3[discountinuation_flag], TableRefills3[patient_id], A3913)</f>
        <v>0</v>
      </c>
      <c r="K3913" s="1">
        <f>_xlfn.MINIFS(C:C,A:A,TableRefills3[[#This Row],[patient_id]])</f>
        <v>45730</v>
      </c>
      <c r="L3913" s="1">
        <f>TableRefills3[[#This Row],[refill_date]]+TableRefills3[[#This Row],[quantity_days]]</f>
        <v>45789</v>
      </c>
    </row>
    <row r="3914" spans="1:12" x14ac:dyDescent="0.25">
      <c r="A3914" t="s">
        <v>872</v>
      </c>
      <c r="B3914" t="s">
        <v>5830</v>
      </c>
      <c r="C3914" s="1">
        <v>45789</v>
      </c>
      <c r="D3914" s="9">
        <f t="shared" si="123"/>
        <v>3</v>
      </c>
      <c r="E3914">
        <v>30</v>
      </c>
      <c r="F3914" s="1">
        <f t="shared" si="122"/>
        <v>45759</v>
      </c>
      <c r="G3914" s="1">
        <f>IF(TableRefills3[[#This Row],[prev_refill_days]]="","",TableRefills3[[#This Row],[prev_refill_days]]+TableRefills3[[#This Row],[quantity_days]])</f>
        <v>45789</v>
      </c>
      <c r="H3914" s="9">
        <f>IF(TableRefills3[[#This Row],[prev_refill_end]]="","",TableRefills3[[#This Row],[refill_date]]-TableRefills3[[#This Row],[prev_refill_end]])</f>
        <v>0</v>
      </c>
      <c r="I3914">
        <f>IF(TableRefills3[[#This Row],[gap_days]]="",0,IF(TableRefills3[[#This Row],[gap_days]]&gt;30,1,0))</f>
        <v>0</v>
      </c>
      <c r="J3914" s="9">
        <f>_xlfn.MAXIFS(TableRefills3[discountinuation_flag], TableRefills3[patient_id], A3914)</f>
        <v>0</v>
      </c>
      <c r="K3914" s="1">
        <f>_xlfn.MINIFS(C:C,A:A,TableRefills3[[#This Row],[patient_id]])</f>
        <v>45730</v>
      </c>
      <c r="L3914" s="1">
        <f>TableRefills3[[#This Row],[refill_date]]+TableRefills3[[#This Row],[quantity_days]]</f>
        <v>45819</v>
      </c>
    </row>
    <row r="3915" spans="1:12" x14ac:dyDescent="0.25">
      <c r="A3915" t="s">
        <v>872</v>
      </c>
      <c r="B3915" t="s">
        <v>5830</v>
      </c>
      <c r="C3915" s="1">
        <v>45817</v>
      </c>
      <c r="D3915" s="9">
        <f t="shared" si="123"/>
        <v>4</v>
      </c>
      <c r="E3915">
        <v>30</v>
      </c>
      <c r="F3915" s="1">
        <f t="shared" si="122"/>
        <v>45789</v>
      </c>
      <c r="G3915" s="1">
        <f>IF(TableRefills3[[#This Row],[prev_refill_days]]="","",TableRefills3[[#This Row],[prev_refill_days]]+TableRefills3[[#This Row],[quantity_days]])</f>
        <v>45819</v>
      </c>
      <c r="H3915" s="9">
        <f>IF(TableRefills3[[#This Row],[prev_refill_end]]="","",TableRefills3[[#This Row],[refill_date]]-TableRefills3[[#This Row],[prev_refill_end]])</f>
        <v>-2</v>
      </c>
      <c r="I3915">
        <f>IF(TableRefills3[[#This Row],[gap_days]]="",0,IF(TableRefills3[[#This Row],[gap_days]]&gt;30,1,0))</f>
        <v>0</v>
      </c>
      <c r="J3915" s="9">
        <f>_xlfn.MAXIFS(TableRefills3[discountinuation_flag], TableRefills3[patient_id], A3915)</f>
        <v>0</v>
      </c>
      <c r="K3915" s="1">
        <f>_xlfn.MINIFS(C:C,A:A,TableRefills3[[#This Row],[patient_id]])</f>
        <v>45730</v>
      </c>
      <c r="L3915" s="1">
        <f>TableRefills3[[#This Row],[refill_date]]+TableRefills3[[#This Row],[quantity_days]]</f>
        <v>45847</v>
      </c>
    </row>
    <row r="3916" spans="1:12" x14ac:dyDescent="0.25">
      <c r="A3916" t="s">
        <v>872</v>
      </c>
      <c r="B3916" t="s">
        <v>5830</v>
      </c>
      <c r="C3916" s="1">
        <v>45849</v>
      </c>
      <c r="D3916" s="9">
        <f t="shared" si="123"/>
        <v>5</v>
      </c>
      <c r="E3916">
        <v>30</v>
      </c>
      <c r="F3916" s="1">
        <f t="shared" si="122"/>
        <v>45817</v>
      </c>
      <c r="G3916" s="1">
        <f>IF(TableRefills3[[#This Row],[prev_refill_days]]="","",TableRefills3[[#This Row],[prev_refill_days]]+TableRefills3[[#This Row],[quantity_days]])</f>
        <v>45847</v>
      </c>
      <c r="H3916" s="9">
        <f>IF(TableRefills3[[#This Row],[prev_refill_end]]="","",TableRefills3[[#This Row],[refill_date]]-TableRefills3[[#This Row],[prev_refill_end]])</f>
        <v>2</v>
      </c>
      <c r="I3916">
        <f>IF(TableRefills3[[#This Row],[gap_days]]="",0,IF(TableRefills3[[#This Row],[gap_days]]&gt;30,1,0))</f>
        <v>0</v>
      </c>
      <c r="J3916" s="9">
        <f>_xlfn.MAXIFS(TableRefills3[discountinuation_flag], TableRefills3[patient_id], A3916)</f>
        <v>0</v>
      </c>
      <c r="K3916" s="1">
        <f>_xlfn.MINIFS(C:C,A:A,TableRefills3[[#This Row],[patient_id]])</f>
        <v>45730</v>
      </c>
      <c r="L3916" s="1">
        <f>TableRefills3[[#This Row],[refill_date]]+TableRefills3[[#This Row],[quantity_days]]</f>
        <v>45879</v>
      </c>
    </row>
    <row r="3917" spans="1:12" x14ac:dyDescent="0.25">
      <c r="A3917" t="s">
        <v>873</v>
      </c>
      <c r="B3917" t="s">
        <v>5836</v>
      </c>
      <c r="C3917" s="1">
        <v>45790</v>
      </c>
      <c r="D3917" s="9">
        <f t="shared" si="123"/>
        <v>1</v>
      </c>
      <c r="E3917">
        <v>28</v>
      </c>
      <c r="F3917" s="1" t="str">
        <f t="shared" ref="F3917:F3980" si="124">IF(A3916=A3917,C3916,"")</f>
        <v/>
      </c>
      <c r="G3917" s="1" t="str">
        <f>IF(TableRefills3[[#This Row],[prev_refill_days]]="","",TableRefills3[[#This Row],[prev_refill_days]]+TableRefills3[[#This Row],[quantity_days]])</f>
        <v/>
      </c>
      <c r="H3917" s="9" t="str">
        <f>IF(TableRefills3[[#This Row],[prev_refill_end]]="","",TableRefills3[[#This Row],[refill_date]]-TableRefills3[[#This Row],[prev_refill_end]])</f>
        <v/>
      </c>
      <c r="I3917">
        <f>IF(TableRefills3[[#This Row],[gap_days]]="",0,IF(TableRefills3[[#This Row],[gap_days]]&gt;30,1,0))</f>
        <v>0</v>
      </c>
      <c r="J3917" s="9">
        <f>_xlfn.MAXIFS(TableRefills3[discountinuation_flag], TableRefills3[patient_id], A3917)</f>
        <v>0</v>
      </c>
      <c r="K3917" s="1">
        <f>_xlfn.MINIFS(C:C,A:A,TableRefills3[[#This Row],[patient_id]])</f>
        <v>45790</v>
      </c>
      <c r="L3917" s="1">
        <f>TableRefills3[[#This Row],[refill_date]]+TableRefills3[[#This Row],[quantity_days]]</f>
        <v>45818</v>
      </c>
    </row>
    <row r="3918" spans="1:12" x14ac:dyDescent="0.25">
      <c r="A3918" t="s">
        <v>873</v>
      </c>
      <c r="B3918" t="s">
        <v>5836</v>
      </c>
      <c r="C3918" s="1">
        <v>45816</v>
      </c>
      <c r="D3918" s="9">
        <f t="shared" si="123"/>
        <v>2</v>
      </c>
      <c r="E3918">
        <v>28</v>
      </c>
      <c r="F3918" s="1">
        <f t="shared" si="124"/>
        <v>45790</v>
      </c>
      <c r="G3918" s="1">
        <f>IF(TableRefills3[[#This Row],[prev_refill_days]]="","",TableRefills3[[#This Row],[prev_refill_days]]+TableRefills3[[#This Row],[quantity_days]])</f>
        <v>45818</v>
      </c>
      <c r="H3918" s="9">
        <f>IF(TableRefills3[[#This Row],[prev_refill_end]]="","",TableRefills3[[#This Row],[refill_date]]-TableRefills3[[#This Row],[prev_refill_end]])</f>
        <v>-2</v>
      </c>
      <c r="I3918">
        <f>IF(TableRefills3[[#This Row],[gap_days]]="",0,IF(TableRefills3[[#This Row],[gap_days]]&gt;30,1,0))</f>
        <v>0</v>
      </c>
      <c r="J3918" s="9">
        <f>_xlfn.MAXIFS(TableRefills3[discountinuation_flag], TableRefills3[patient_id], A3918)</f>
        <v>0</v>
      </c>
      <c r="K3918" s="1">
        <f>_xlfn.MINIFS(C:C,A:A,TableRefills3[[#This Row],[patient_id]])</f>
        <v>45790</v>
      </c>
      <c r="L3918" s="1">
        <f>TableRefills3[[#This Row],[refill_date]]+TableRefills3[[#This Row],[quantity_days]]</f>
        <v>45844</v>
      </c>
    </row>
    <row r="3919" spans="1:12" x14ac:dyDescent="0.25">
      <c r="A3919" t="s">
        <v>873</v>
      </c>
      <c r="B3919" t="s">
        <v>5836</v>
      </c>
      <c r="C3919" s="1">
        <v>45844</v>
      </c>
      <c r="D3919" s="9">
        <f t="shared" si="123"/>
        <v>3</v>
      </c>
      <c r="E3919">
        <v>28</v>
      </c>
      <c r="F3919" s="1">
        <f t="shared" si="124"/>
        <v>45816</v>
      </c>
      <c r="G3919" s="1">
        <f>IF(TableRefills3[[#This Row],[prev_refill_days]]="","",TableRefills3[[#This Row],[prev_refill_days]]+TableRefills3[[#This Row],[quantity_days]])</f>
        <v>45844</v>
      </c>
      <c r="H3919" s="9">
        <f>IF(TableRefills3[[#This Row],[prev_refill_end]]="","",TableRefills3[[#This Row],[refill_date]]-TableRefills3[[#This Row],[prev_refill_end]])</f>
        <v>0</v>
      </c>
      <c r="I3919">
        <f>IF(TableRefills3[[#This Row],[gap_days]]="",0,IF(TableRefills3[[#This Row],[gap_days]]&gt;30,1,0))</f>
        <v>0</v>
      </c>
      <c r="J3919" s="9">
        <f>_xlfn.MAXIFS(TableRefills3[discountinuation_flag], TableRefills3[patient_id], A3919)</f>
        <v>0</v>
      </c>
      <c r="K3919" s="1">
        <f>_xlfn.MINIFS(C:C,A:A,TableRefills3[[#This Row],[patient_id]])</f>
        <v>45790</v>
      </c>
      <c r="L3919" s="1">
        <f>TableRefills3[[#This Row],[refill_date]]+TableRefills3[[#This Row],[quantity_days]]</f>
        <v>45872</v>
      </c>
    </row>
    <row r="3920" spans="1:12" x14ac:dyDescent="0.25">
      <c r="A3920" t="s">
        <v>873</v>
      </c>
      <c r="B3920" t="s">
        <v>5836</v>
      </c>
      <c r="C3920" s="1">
        <v>45870</v>
      </c>
      <c r="D3920" s="9">
        <f t="shared" si="123"/>
        <v>4</v>
      </c>
      <c r="E3920">
        <v>28</v>
      </c>
      <c r="F3920" s="1">
        <f t="shared" si="124"/>
        <v>45844</v>
      </c>
      <c r="G3920" s="1">
        <f>IF(TableRefills3[[#This Row],[prev_refill_days]]="","",TableRefills3[[#This Row],[prev_refill_days]]+TableRefills3[[#This Row],[quantity_days]])</f>
        <v>45872</v>
      </c>
      <c r="H3920" s="9">
        <f>IF(TableRefills3[[#This Row],[prev_refill_end]]="","",TableRefills3[[#This Row],[refill_date]]-TableRefills3[[#This Row],[prev_refill_end]])</f>
        <v>-2</v>
      </c>
      <c r="I3920">
        <f>IF(TableRefills3[[#This Row],[gap_days]]="",0,IF(TableRefills3[[#This Row],[gap_days]]&gt;30,1,0))</f>
        <v>0</v>
      </c>
      <c r="J3920" s="9">
        <f>_xlfn.MAXIFS(TableRefills3[discountinuation_flag], TableRefills3[patient_id], A3920)</f>
        <v>0</v>
      </c>
      <c r="K3920" s="1">
        <f>_xlfn.MINIFS(C:C,A:A,TableRefills3[[#This Row],[patient_id]])</f>
        <v>45790</v>
      </c>
      <c r="L3920" s="1">
        <f>TableRefills3[[#This Row],[refill_date]]+TableRefills3[[#This Row],[quantity_days]]</f>
        <v>45898</v>
      </c>
    </row>
    <row r="3921" spans="1:12" x14ac:dyDescent="0.25">
      <c r="A3921" t="s">
        <v>874</v>
      </c>
      <c r="B3921" t="s">
        <v>5841</v>
      </c>
      <c r="C3921" s="1">
        <v>45735</v>
      </c>
      <c r="D3921" s="9">
        <f t="shared" si="123"/>
        <v>1</v>
      </c>
      <c r="E3921">
        <v>21</v>
      </c>
      <c r="F3921" s="1" t="str">
        <f t="shared" si="124"/>
        <v/>
      </c>
      <c r="G3921" s="1" t="str">
        <f>IF(TableRefills3[[#This Row],[prev_refill_days]]="","",TableRefills3[[#This Row],[prev_refill_days]]+TableRefills3[[#This Row],[quantity_days]])</f>
        <v/>
      </c>
      <c r="H3921" s="9" t="str">
        <f>IF(TableRefills3[[#This Row],[prev_refill_end]]="","",TableRefills3[[#This Row],[refill_date]]-TableRefills3[[#This Row],[prev_refill_end]])</f>
        <v/>
      </c>
      <c r="I3921">
        <f>IF(TableRefills3[[#This Row],[gap_days]]="",0,IF(TableRefills3[[#This Row],[gap_days]]&gt;30,1,0))</f>
        <v>0</v>
      </c>
      <c r="J3921" s="9">
        <f>_xlfn.MAXIFS(TableRefills3[discountinuation_flag], TableRefills3[patient_id], A3921)</f>
        <v>0</v>
      </c>
      <c r="K3921" s="1">
        <f>_xlfn.MINIFS(C:C,A:A,TableRefills3[[#This Row],[patient_id]])</f>
        <v>45735</v>
      </c>
      <c r="L3921" s="1">
        <f>TableRefills3[[#This Row],[refill_date]]+TableRefills3[[#This Row],[quantity_days]]</f>
        <v>45756</v>
      </c>
    </row>
    <row r="3922" spans="1:12" x14ac:dyDescent="0.25">
      <c r="A3922" t="s">
        <v>874</v>
      </c>
      <c r="B3922" t="s">
        <v>5841</v>
      </c>
      <c r="C3922" s="1">
        <v>45759</v>
      </c>
      <c r="D3922" s="9">
        <f t="shared" si="123"/>
        <v>2</v>
      </c>
      <c r="E3922">
        <v>21</v>
      </c>
      <c r="F3922" s="1">
        <f t="shared" si="124"/>
        <v>45735</v>
      </c>
      <c r="G3922" s="1">
        <f>IF(TableRefills3[[#This Row],[prev_refill_days]]="","",TableRefills3[[#This Row],[prev_refill_days]]+TableRefills3[[#This Row],[quantity_days]])</f>
        <v>45756</v>
      </c>
      <c r="H3922" s="9">
        <f>IF(TableRefills3[[#This Row],[prev_refill_end]]="","",TableRefills3[[#This Row],[refill_date]]-TableRefills3[[#This Row],[prev_refill_end]])</f>
        <v>3</v>
      </c>
      <c r="I3922">
        <f>IF(TableRefills3[[#This Row],[gap_days]]="",0,IF(TableRefills3[[#This Row],[gap_days]]&gt;30,1,0))</f>
        <v>0</v>
      </c>
      <c r="J3922" s="9">
        <f>_xlfn.MAXIFS(TableRefills3[discountinuation_flag], TableRefills3[patient_id], A3922)</f>
        <v>0</v>
      </c>
      <c r="K3922" s="1">
        <f>_xlfn.MINIFS(C:C,A:A,TableRefills3[[#This Row],[patient_id]])</f>
        <v>45735</v>
      </c>
      <c r="L3922" s="1">
        <f>TableRefills3[[#This Row],[refill_date]]+TableRefills3[[#This Row],[quantity_days]]</f>
        <v>45780</v>
      </c>
    </row>
    <row r="3923" spans="1:12" x14ac:dyDescent="0.25">
      <c r="A3923" t="s">
        <v>874</v>
      </c>
      <c r="B3923" t="s">
        <v>5841</v>
      </c>
      <c r="C3923" s="1">
        <v>45780</v>
      </c>
      <c r="D3923" s="9">
        <f t="shared" si="123"/>
        <v>3</v>
      </c>
      <c r="E3923">
        <v>21</v>
      </c>
      <c r="F3923" s="1">
        <f t="shared" si="124"/>
        <v>45759</v>
      </c>
      <c r="G3923" s="1">
        <f>IF(TableRefills3[[#This Row],[prev_refill_days]]="","",TableRefills3[[#This Row],[prev_refill_days]]+TableRefills3[[#This Row],[quantity_days]])</f>
        <v>45780</v>
      </c>
      <c r="H3923" s="9">
        <f>IF(TableRefills3[[#This Row],[prev_refill_end]]="","",TableRefills3[[#This Row],[refill_date]]-TableRefills3[[#This Row],[prev_refill_end]])</f>
        <v>0</v>
      </c>
      <c r="I3923">
        <f>IF(TableRefills3[[#This Row],[gap_days]]="",0,IF(TableRefills3[[#This Row],[gap_days]]&gt;30,1,0))</f>
        <v>0</v>
      </c>
      <c r="J3923" s="9">
        <f>_xlfn.MAXIFS(TableRefills3[discountinuation_flag], TableRefills3[patient_id], A3923)</f>
        <v>0</v>
      </c>
      <c r="K3923" s="1">
        <f>_xlfn.MINIFS(C:C,A:A,TableRefills3[[#This Row],[patient_id]])</f>
        <v>45735</v>
      </c>
      <c r="L3923" s="1">
        <f>TableRefills3[[#This Row],[refill_date]]+TableRefills3[[#This Row],[quantity_days]]</f>
        <v>45801</v>
      </c>
    </row>
    <row r="3924" spans="1:12" x14ac:dyDescent="0.25">
      <c r="A3924" t="s">
        <v>875</v>
      </c>
      <c r="B3924" t="s">
        <v>5845</v>
      </c>
      <c r="C3924" s="1">
        <v>45734</v>
      </c>
      <c r="D3924" s="9">
        <f t="shared" si="123"/>
        <v>1</v>
      </c>
      <c r="E3924">
        <v>21</v>
      </c>
      <c r="F3924" s="1" t="str">
        <f t="shared" si="124"/>
        <v/>
      </c>
      <c r="G3924" s="1" t="str">
        <f>IF(TableRefills3[[#This Row],[prev_refill_days]]="","",TableRefills3[[#This Row],[prev_refill_days]]+TableRefills3[[#This Row],[quantity_days]])</f>
        <v/>
      </c>
      <c r="H3924" s="9" t="str">
        <f>IF(TableRefills3[[#This Row],[prev_refill_end]]="","",TableRefills3[[#This Row],[refill_date]]-TableRefills3[[#This Row],[prev_refill_end]])</f>
        <v/>
      </c>
      <c r="I3924">
        <f>IF(TableRefills3[[#This Row],[gap_days]]="",0,IF(TableRefills3[[#This Row],[gap_days]]&gt;30,1,0))</f>
        <v>0</v>
      </c>
      <c r="J3924" s="9">
        <f>_xlfn.MAXIFS(TableRefills3[discountinuation_flag], TableRefills3[patient_id], A3924)</f>
        <v>0</v>
      </c>
      <c r="K3924" s="1">
        <f>_xlfn.MINIFS(C:C,A:A,TableRefills3[[#This Row],[patient_id]])</f>
        <v>45734</v>
      </c>
      <c r="L3924" s="1">
        <f>TableRefills3[[#This Row],[refill_date]]+TableRefills3[[#This Row],[quantity_days]]</f>
        <v>45755</v>
      </c>
    </row>
    <row r="3925" spans="1:12" x14ac:dyDescent="0.25">
      <c r="A3925" t="s">
        <v>875</v>
      </c>
      <c r="B3925" t="s">
        <v>5845</v>
      </c>
      <c r="C3925" s="1">
        <v>45757</v>
      </c>
      <c r="D3925" s="9">
        <f t="shared" si="123"/>
        <v>2</v>
      </c>
      <c r="E3925">
        <v>21</v>
      </c>
      <c r="F3925" s="1">
        <f t="shared" si="124"/>
        <v>45734</v>
      </c>
      <c r="G3925" s="1">
        <f>IF(TableRefills3[[#This Row],[prev_refill_days]]="","",TableRefills3[[#This Row],[prev_refill_days]]+TableRefills3[[#This Row],[quantity_days]])</f>
        <v>45755</v>
      </c>
      <c r="H3925" s="9">
        <f>IF(TableRefills3[[#This Row],[prev_refill_end]]="","",TableRefills3[[#This Row],[refill_date]]-TableRefills3[[#This Row],[prev_refill_end]])</f>
        <v>2</v>
      </c>
      <c r="I3925">
        <f>IF(TableRefills3[[#This Row],[gap_days]]="",0,IF(TableRefills3[[#This Row],[gap_days]]&gt;30,1,0))</f>
        <v>0</v>
      </c>
      <c r="J3925" s="9">
        <f>_xlfn.MAXIFS(TableRefills3[discountinuation_flag], TableRefills3[patient_id], A3925)</f>
        <v>0</v>
      </c>
      <c r="K3925" s="1">
        <f>_xlfn.MINIFS(C:C,A:A,TableRefills3[[#This Row],[patient_id]])</f>
        <v>45734</v>
      </c>
      <c r="L3925" s="1">
        <f>TableRefills3[[#This Row],[refill_date]]+TableRefills3[[#This Row],[quantity_days]]</f>
        <v>45778</v>
      </c>
    </row>
    <row r="3926" spans="1:12" x14ac:dyDescent="0.25">
      <c r="A3926" t="s">
        <v>875</v>
      </c>
      <c r="B3926" t="s">
        <v>5845</v>
      </c>
      <c r="C3926" s="1">
        <v>45780</v>
      </c>
      <c r="D3926" s="9">
        <f t="shared" si="123"/>
        <v>3</v>
      </c>
      <c r="E3926">
        <v>21</v>
      </c>
      <c r="F3926" s="1">
        <f t="shared" si="124"/>
        <v>45757</v>
      </c>
      <c r="G3926" s="1">
        <f>IF(TableRefills3[[#This Row],[prev_refill_days]]="","",TableRefills3[[#This Row],[prev_refill_days]]+TableRefills3[[#This Row],[quantity_days]])</f>
        <v>45778</v>
      </c>
      <c r="H3926" s="9">
        <f>IF(TableRefills3[[#This Row],[prev_refill_end]]="","",TableRefills3[[#This Row],[refill_date]]-TableRefills3[[#This Row],[prev_refill_end]])</f>
        <v>2</v>
      </c>
      <c r="I3926">
        <f>IF(TableRefills3[[#This Row],[gap_days]]="",0,IF(TableRefills3[[#This Row],[gap_days]]&gt;30,1,0))</f>
        <v>0</v>
      </c>
      <c r="J3926" s="9">
        <f>_xlfn.MAXIFS(TableRefills3[discountinuation_flag], TableRefills3[patient_id], A3926)</f>
        <v>0</v>
      </c>
      <c r="K3926" s="1">
        <f>_xlfn.MINIFS(C:C,A:A,TableRefills3[[#This Row],[patient_id]])</f>
        <v>45734</v>
      </c>
      <c r="L3926" s="1">
        <f>TableRefills3[[#This Row],[refill_date]]+TableRefills3[[#This Row],[quantity_days]]</f>
        <v>45801</v>
      </c>
    </row>
    <row r="3927" spans="1:12" x14ac:dyDescent="0.25">
      <c r="A3927" t="s">
        <v>875</v>
      </c>
      <c r="B3927" t="s">
        <v>5845</v>
      </c>
      <c r="C3927" s="1">
        <v>45804</v>
      </c>
      <c r="D3927" s="9">
        <f t="shared" si="123"/>
        <v>4</v>
      </c>
      <c r="E3927">
        <v>21</v>
      </c>
      <c r="F3927" s="1">
        <f t="shared" si="124"/>
        <v>45780</v>
      </c>
      <c r="G3927" s="1">
        <f>IF(TableRefills3[[#This Row],[prev_refill_days]]="","",TableRefills3[[#This Row],[prev_refill_days]]+TableRefills3[[#This Row],[quantity_days]])</f>
        <v>45801</v>
      </c>
      <c r="H3927" s="9">
        <f>IF(TableRefills3[[#This Row],[prev_refill_end]]="","",TableRefills3[[#This Row],[refill_date]]-TableRefills3[[#This Row],[prev_refill_end]])</f>
        <v>3</v>
      </c>
      <c r="I3927">
        <f>IF(TableRefills3[[#This Row],[gap_days]]="",0,IF(TableRefills3[[#This Row],[gap_days]]&gt;30,1,0))</f>
        <v>0</v>
      </c>
      <c r="J3927" s="9">
        <f>_xlfn.MAXIFS(TableRefills3[discountinuation_flag], TableRefills3[patient_id], A3927)</f>
        <v>0</v>
      </c>
      <c r="K3927" s="1">
        <f>_xlfn.MINIFS(C:C,A:A,TableRefills3[[#This Row],[patient_id]])</f>
        <v>45734</v>
      </c>
      <c r="L3927" s="1">
        <f>TableRefills3[[#This Row],[refill_date]]+TableRefills3[[#This Row],[quantity_days]]</f>
        <v>45825</v>
      </c>
    </row>
    <row r="3928" spans="1:12" x14ac:dyDescent="0.25">
      <c r="A3928" t="s">
        <v>875</v>
      </c>
      <c r="B3928" t="s">
        <v>5845</v>
      </c>
      <c r="C3928" s="1">
        <v>45825</v>
      </c>
      <c r="D3928" s="9">
        <f t="shared" si="123"/>
        <v>5</v>
      </c>
      <c r="E3928">
        <v>21</v>
      </c>
      <c r="F3928" s="1">
        <f t="shared" si="124"/>
        <v>45804</v>
      </c>
      <c r="G3928" s="1">
        <f>IF(TableRefills3[[#This Row],[prev_refill_days]]="","",TableRefills3[[#This Row],[prev_refill_days]]+TableRefills3[[#This Row],[quantity_days]])</f>
        <v>45825</v>
      </c>
      <c r="H3928" s="9">
        <f>IF(TableRefills3[[#This Row],[prev_refill_end]]="","",TableRefills3[[#This Row],[refill_date]]-TableRefills3[[#This Row],[prev_refill_end]])</f>
        <v>0</v>
      </c>
      <c r="I3928">
        <f>IF(TableRefills3[[#This Row],[gap_days]]="",0,IF(TableRefills3[[#This Row],[gap_days]]&gt;30,1,0))</f>
        <v>0</v>
      </c>
      <c r="J3928" s="9">
        <f>_xlfn.MAXIFS(TableRefills3[discountinuation_flag], TableRefills3[patient_id], A3928)</f>
        <v>0</v>
      </c>
      <c r="K3928" s="1">
        <f>_xlfn.MINIFS(C:C,A:A,TableRefills3[[#This Row],[patient_id]])</f>
        <v>45734</v>
      </c>
      <c r="L3928" s="1">
        <f>TableRefills3[[#This Row],[refill_date]]+TableRefills3[[#This Row],[quantity_days]]</f>
        <v>45846</v>
      </c>
    </row>
    <row r="3929" spans="1:12" x14ac:dyDescent="0.25">
      <c r="A3929" t="s">
        <v>875</v>
      </c>
      <c r="B3929" t="s">
        <v>5845</v>
      </c>
      <c r="C3929" s="1">
        <v>45845</v>
      </c>
      <c r="D3929" s="9">
        <f t="shared" si="123"/>
        <v>6</v>
      </c>
      <c r="E3929">
        <v>21</v>
      </c>
      <c r="F3929" s="1">
        <f t="shared" si="124"/>
        <v>45825</v>
      </c>
      <c r="G3929" s="1">
        <f>IF(TableRefills3[[#This Row],[prev_refill_days]]="","",TableRefills3[[#This Row],[prev_refill_days]]+TableRefills3[[#This Row],[quantity_days]])</f>
        <v>45846</v>
      </c>
      <c r="H3929" s="9">
        <f>IF(TableRefills3[[#This Row],[prev_refill_end]]="","",TableRefills3[[#This Row],[refill_date]]-TableRefills3[[#This Row],[prev_refill_end]])</f>
        <v>-1</v>
      </c>
      <c r="I3929">
        <f>IF(TableRefills3[[#This Row],[gap_days]]="",0,IF(TableRefills3[[#This Row],[gap_days]]&gt;30,1,0))</f>
        <v>0</v>
      </c>
      <c r="J3929" s="9">
        <f>_xlfn.MAXIFS(TableRefills3[discountinuation_flag], TableRefills3[patient_id], A3929)</f>
        <v>0</v>
      </c>
      <c r="K3929" s="1">
        <f>_xlfn.MINIFS(C:C,A:A,TableRefills3[[#This Row],[patient_id]])</f>
        <v>45734</v>
      </c>
      <c r="L3929" s="1">
        <f>TableRefills3[[#This Row],[refill_date]]+TableRefills3[[#This Row],[quantity_days]]</f>
        <v>45866</v>
      </c>
    </row>
    <row r="3930" spans="1:12" x14ac:dyDescent="0.25">
      <c r="A3930" t="s">
        <v>876</v>
      </c>
      <c r="B3930" t="s">
        <v>5852</v>
      </c>
      <c r="C3930" s="1">
        <v>45712</v>
      </c>
      <c r="D3930" s="9">
        <f t="shared" si="123"/>
        <v>1</v>
      </c>
      <c r="E3930">
        <v>30</v>
      </c>
      <c r="F3930" s="1" t="str">
        <f t="shared" si="124"/>
        <v/>
      </c>
      <c r="G3930" s="1" t="str">
        <f>IF(TableRefills3[[#This Row],[prev_refill_days]]="","",TableRefills3[[#This Row],[prev_refill_days]]+TableRefills3[[#This Row],[quantity_days]])</f>
        <v/>
      </c>
      <c r="H3930" s="9" t="str">
        <f>IF(TableRefills3[[#This Row],[prev_refill_end]]="","",TableRefills3[[#This Row],[refill_date]]-TableRefills3[[#This Row],[prev_refill_end]])</f>
        <v/>
      </c>
      <c r="I3930">
        <f>IF(TableRefills3[[#This Row],[gap_days]]="",0,IF(TableRefills3[[#This Row],[gap_days]]&gt;30,1,0))</f>
        <v>0</v>
      </c>
      <c r="J3930" s="9">
        <f>_xlfn.MAXIFS(TableRefills3[discountinuation_flag], TableRefills3[patient_id], A3930)</f>
        <v>0</v>
      </c>
      <c r="K3930" s="1">
        <f>_xlfn.MINIFS(C:C,A:A,TableRefills3[[#This Row],[patient_id]])</f>
        <v>45712</v>
      </c>
      <c r="L3930" s="1">
        <f>TableRefills3[[#This Row],[refill_date]]+TableRefills3[[#This Row],[quantity_days]]</f>
        <v>45742</v>
      </c>
    </row>
    <row r="3931" spans="1:12" x14ac:dyDescent="0.25">
      <c r="A3931" t="s">
        <v>876</v>
      </c>
      <c r="B3931" t="s">
        <v>5852</v>
      </c>
      <c r="C3931" s="1">
        <v>45744</v>
      </c>
      <c r="D3931" s="9">
        <f t="shared" si="123"/>
        <v>2</v>
      </c>
      <c r="E3931">
        <v>30</v>
      </c>
      <c r="F3931" s="1">
        <f t="shared" si="124"/>
        <v>45712</v>
      </c>
      <c r="G3931" s="1">
        <f>IF(TableRefills3[[#This Row],[prev_refill_days]]="","",TableRefills3[[#This Row],[prev_refill_days]]+TableRefills3[[#This Row],[quantity_days]])</f>
        <v>45742</v>
      </c>
      <c r="H3931" s="9">
        <f>IF(TableRefills3[[#This Row],[prev_refill_end]]="","",TableRefills3[[#This Row],[refill_date]]-TableRefills3[[#This Row],[prev_refill_end]])</f>
        <v>2</v>
      </c>
      <c r="I3931">
        <f>IF(TableRefills3[[#This Row],[gap_days]]="",0,IF(TableRefills3[[#This Row],[gap_days]]&gt;30,1,0))</f>
        <v>0</v>
      </c>
      <c r="J3931" s="9">
        <f>_xlfn.MAXIFS(TableRefills3[discountinuation_flag], TableRefills3[patient_id], A3931)</f>
        <v>0</v>
      </c>
      <c r="K3931" s="1">
        <f>_xlfn.MINIFS(C:C,A:A,TableRefills3[[#This Row],[patient_id]])</f>
        <v>45712</v>
      </c>
      <c r="L3931" s="1">
        <f>TableRefills3[[#This Row],[refill_date]]+TableRefills3[[#This Row],[quantity_days]]</f>
        <v>45774</v>
      </c>
    </row>
    <row r="3932" spans="1:12" x14ac:dyDescent="0.25">
      <c r="A3932" t="s">
        <v>876</v>
      </c>
      <c r="B3932" t="s">
        <v>5852</v>
      </c>
      <c r="C3932" s="1">
        <v>45773</v>
      </c>
      <c r="D3932" s="9">
        <f t="shared" si="123"/>
        <v>3</v>
      </c>
      <c r="E3932">
        <v>30</v>
      </c>
      <c r="F3932" s="1">
        <f t="shared" si="124"/>
        <v>45744</v>
      </c>
      <c r="G3932" s="1">
        <f>IF(TableRefills3[[#This Row],[prev_refill_days]]="","",TableRefills3[[#This Row],[prev_refill_days]]+TableRefills3[[#This Row],[quantity_days]])</f>
        <v>45774</v>
      </c>
      <c r="H3932" s="9">
        <f>IF(TableRefills3[[#This Row],[prev_refill_end]]="","",TableRefills3[[#This Row],[refill_date]]-TableRefills3[[#This Row],[prev_refill_end]])</f>
        <v>-1</v>
      </c>
      <c r="I3932">
        <f>IF(TableRefills3[[#This Row],[gap_days]]="",0,IF(TableRefills3[[#This Row],[gap_days]]&gt;30,1,0))</f>
        <v>0</v>
      </c>
      <c r="J3932" s="9">
        <f>_xlfn.MAXIFS(TableRefills3[discountinuation_flag], TableRefills3[patient_id], A3932)</f>
        <v>0</v>
      </c>
      <c r="K3932" s="1">
        <f>_xlfn.MINIFS(C:C,A:A,TableRefills3[[#This Row],[patient_id]])</f>
        <v>45712</v>
      </c>
      <c r="L3932" s="1">
        <f>TableRefills3[[#This Row],[refill_date]]+TableRefills3[[#This Row],[quantity_days]]</f>
        <v>45803</v>
      </c>
    </row>
    <row r="3933" spans="1:12" x14ac:dyDescent="0.25">
      <c r="A3933" t="s">
        <v>876</v>
      </c>
      <c r="B3933" t="s">
        <v>5852</v>
      </c>
      <c r="C3933" s="1">
        <v>45806</v>
      </c>
      <c r="D3933" s="9">
        <f t="shared" si="123"/>
        <v>4</v>
      </c>
      <c r="E3933">
        <v>30</v>
      </c>
      <c r="F3933" s="1">
        <f t="shared" si="124"/>
        <v>45773</v>
      </c>
      <c r="G3933" s="1">
        <f>IF(TableRefills3[[#This Row],[prev_refill_days]]="","",TableRefills3[[#This Row],[prev_refill_days]]+TableRefills3[[#This Row],[quantity_days]])</f>
        <v>45803</v>
      </c>
      <c r="H3933" s="9">
        <f>IF(TableRefills3[[#This Row],[prev_refill_end]]="","",TableRefills3[[#This Row],[refill_date]]-TableRefills3[[#This Row],[prev_refill_end]])</f>
        <v>3</v>
      </c>
      <c r="I3933">
        <f>IF(TableRefills3[[#This Row],[gap_days]]="",0,IF(TableRefills3[[#This Row],[gap_days]]&gt;30,1,0))</f>
        <v>0</v>
      </c>
      <c r="J3933" s="9">
        <f>_xlfn.MAXIFS(TableRefills3[discountinuation_flag], TableRefills3[patient_id], A3933)</f>
        <v>0</v>
      </c>
      <c r="K3933" s="1">
        <f>_xlfn.MINIFS(C:C,A:A,TableRefills3[[#This Row],[patient_id]])</f>
        <v>45712</v>
      </c>
      <c r="L3933" s="1">
        <f>TableRefills3[[#This Row],[refill_date]]+TableRefills3[[#This Row],[quantity_days]]</f>
        <v>45836</v>
      </c>
    </row>
    <row r="3934" spans="1:12" x14ac:dyDescent="0.25">
      <c r="A3934" t="s">
        <v>876</v>
      </c>
      <c r="B3934" t="s">
        <v>5852</v>
      </c>
      <c r="C3934" s="1">
        <v>45833</v>
      </c>
      <c r="D3934" s="9">
        <f t="shared" si="123"/>
        <v>5</v>
      </c>
      <c r="E3934">
        <v>30</v>
      </c>
      <c r="F3934" s="1">
        <f t="shared" si="124"/>
        <v>45806</v>
      </c>
      <c r="G3934" s="1">
        <f>IF(TableRefills3[[#This Row],[prev_refill_days]]="","",TableRefills3[[#This Row],[prev_refill_days]]+TableRefills3[[#This Row],[quantity_days]])</f>
        <v>45836</v>
      </c>
      <c r="H3934" s="9">
        <f>IF(TableRefills3[[#This Row],[prev_refill_end]]="","",TableRefills3[[#This Row],[refill_date]]-TableRefills3[[#This Row],[prev_refill_end]])</f>
        <v>-3</v>
      </c>
      <c r="I3934">
        <f>IF(TableRefills3[[#This Row],[gap_days]]="",0,IF(TableRefills3[[#This Row],[gap_days]]&gt;30,1,0))</f>
        <v>0</v>
      </c>
      <c r="J3934" s="9">
        <f>_xlfn.MAXIFS(TableRefills3[discountinuation_flag], TableRefills3[patient_id], A3934)</f>
        <v>0</v>
      </c>
      <c r="K3934" s="1">
        <f>_xlfn.MINIFS(C:C,A:A,TableRefills3[[#This Row],[patient_id]])</f>
        <v>45712</v>
      </c>
      <c r="L3934" s="1">
        <f>TableRefills3[[#This Row],[refill_date]]+TableRefills3[[#This Row],[quantity_days]]</f>
        <v>45863</v>
      </c>
    </row>
    <row r="3935" spans="1:12" x14ac:dyDescent="0.25">
      <c r="A3935" t="s">
        <v>877</v>
      </c>
      <c r="B3935" t="s">
        <v>5858</v>
      </c>
      <c r="C3935" s="1">
        <v>45663</v>
      </c>
      <c r="D3935" s="9">
        <f t="shared" si="123"/>
        <v>1</v>
      </c>
      <c r="E3935">
        <v>28</v>
      </c>
      <c r="F3935" s="1" t="str">
        <f t="shared" si="124"/>
        <v/>
      </c>
      <c r="G3935" s="1" t="str">
        <f>IF(TableRefills3[[#This Row],[prev_refill_days]]="","",TableRefills3[[#This Row],[prev_refill_days]]+TableRefills3[[#This Row],[quantity_days]])</f>
        <v/>
      </c>
      <c r="H3935" s="9" t="str">
        <f>IF(TableRefills3[[#This Row],[prev_refill_end]]="","",TableRefills3[[#This Row],[refill_date]]-TableRefills3[[#This Row],[prev_refill_end]])</f>
        <v/>
      </c>
      <c r="I3935">
        <f>IF(TableRefills3[[#This Row],[gap_days]]="",0,IF(TableRefills3[[#This Row],[gap_days]]&gt;30,1,0))</f>
        <v>0</v>
      </c>
      <c r="J3935" s="9">
        <f>_xlfn.MAXIFS(TableRefills3[discountinuation_flag], TableRefills3[patient_id], A3935)</f>
        <v>0</v>
      </c>
      <c r="K3935" s="1">
        <f>_xlfn.MINIFS(C:C,A:A,TableRefills3[[#This Row],[patient_id]])</f>
        <v>45663</v>
      </c>
      <c r="L3935" s="1">
        <f>TableRefills3[[#This Row],[refill_date]]+TableRefills3[[#This Row],[quantity_days]]</f>
        <v>45691</v>
      </c>
    </row>
    <row r="3936" spans="1:12" x14ac:dyDescent="0.25">
      <c r="A3936" t="s">
        <v>877</v>
      </c>
      <c r="B3936" t="s">
        <v>5858</v>
      </c>
      <c r="C3936" s="1">
        <v>45694</v>
      </c>
      <c r="D3936" s="9">
        <f t="shared" si="123"/>
        <v>2</v>
      </c>
      <c r="E3936">
        <v>28</v>
      </c>
      <c r="F3936" s="1">
        <f t="shared" si="124"/>
        <v>45663</v>
      </c>
      <c r="G3936" s="1">
        <f>IF(TableRefills3[[#This Row],[prev_refill_days]]="","",TableRefills3[[#This Row],[prev_refill_days]]+TableRefills3[[#This Row],[quantity_days]])</f>
        <v>45691</v>
      </c>
      <c r="H3936" s="9">
        <f>IF(TableRefills3[[#This Row],[prev_refill_end]]="","",TableRefills3[[#This Row],[refill_date]]-TableRefills3[[#This Row],[prev_refill_end]])</f>
        <v>3</v>
      </c>
      <c r="I3936">
        <f>IF(TableRefills3[[#This Row],[gap_days]]="",0,IF(TableRefills3[[#This Row],[gap_days]]&gt;30,1,0))</f>
        <v>0</v>
      </c>
      <c r="J3936" s="9">
        <f>_xlfn.MAXIFS(TableRefills3[discountinuation_flag], TableRefills3[patient_id], A3936)</f>
        <v>0</v>
      </c>
      <c r="K3936" s="1">
        <f>_xlfn.MINIFS(C:C,A:A,TableRefills3[[#This Row],[patient_id]])</f>
        <v>45663</v>
      </c>
      <c r="L3936" s="1">
        <f>TableRefills3[[#This Row],[refill_date]]+TableRefills3[[#This Row],[quantity_days]]</f>
        <v>45722</v>
      </c>
    </row>
    <row r="3937" spans="1:12" x14ac:dyDescent="0.25">
      <c r="A3937" t="s">
        <v>877</v>
      </c>
      <c r="B3937" t="s">
        <v>5858</v>
      </c>
      <c r="C3937" s="1">
        <v>45724</v>
      </c>
      <c r="D3937" s="9">
        <f t="shared" si="123"/>
        <v>3</v>
      </c>
      <c r="E3937">
        <v>28</v>
      </c>
      <c r="F3937" s="1">
        <f t="shared" si="124"/>
        <v>45694</v>
      </c>
      <c r="G3937" s="1">
        <f>IF(TableRefills3[[#This Row],[prev_refill_days]]="","",TableRefills3[[#This Row],[prev_refill_days]]+TableRefills3[[#This Row],[quantity_days]])</f>
        <v>45722</v>
      </c>
      <c r="H3937" s="9">
        <f>IF(TableRefills3[[#This Row],[prev_refill_end]]="","",TableRefills3[[#This Row],[refill_date]]-TableRefills3[[#This Row],[prev_refill_end]])</f>
        <v>2</v>
      </c>
      <c r="I3937">
        <f>IF(TableRefills3[[#This Row],[gap_days]]="",0,IF(TableRefills3[[#This Row],[gap_days]]&gt;30,1,0))</f>
        <v>0</v>
      </c>
      <c r="J3937" s="9">
        <f>_xlfn.MAXIFS(TableRefills3[discountinuation_flag], TableRefills3[patient_id], A3937)</f>
        <v>0</v>
      </c>
      <c r="K3937" s="1">
        <f>_xlfn.MINIFS(C:C,A:A,TableRefills3[[#This Row],[patient_id]])</f>
        <v>45663</v>
      </c>
      <c r="L3937" s="1">
        <f>TableRefills3[[#This Row],[refill_date]]+TableRefills3[[#This Row],[quantity_days]]</f>
        <v>45752</v>
      </c>
    </row>
    <row r="3938" spans="1:12" x14ac:dyDescent="0.25">
      <c r="A3938" t="s">
        <v>877</v>
      </c>
      <c r="B3938" t="s">
        <v>5858</v>
      </c>
      <c r="C3938" s="1">
        <v>45754</v>
      </c>
      <c r="D3938" s="9">
        <f t="shared" si="123"/>
        <v>4</v>
      </c>
      <c r="E3938">
        <v>28</v>
      </c>
      <c r="F3938" s="1">
        <f t="shared" si="124"/>
        <v>45724</v>
      </c>
      <c r="G3938" s="1">
        <f>IF(TableRefills3[[#This Row],[prev_refill_days]]="","",TableRefills3[[#This Row],[prev_refill_days]]+TableRefills3[[#This Row],[quantity_days]])</f>
        <v>45752</v>
      </c>
      <c r="H3938" s="9">
        <f>IF(TableRefills3[[#This Row],[prev_refill_end]]="","",TableRefills3[[#This Row],[refill_date]]-TableRefills3[[#This Row],[prev_refill_end]])</f>
        <v>2</v>
      </c>
      <c r="I3938">
        <f>IF(TableRefills3[[#This Row],[gap_days]]="",0,IF(TableRefills3[[#This Row],[gap_days]]&gt;30,1,0))</f>
        <v>0</v>
      </c>
      <c r="J3938" s="9">
        <f>_xlfn.MAXIFS(TableRefills3[discountinuation_flag], TableRefills3[patient_id], A3938)</f>
        <v>0</v>
      </c>
      <c r="K3938" s="1">
        <f>_xlfn.MINIFS(C:C,A:A,TableRefills3[[#This Row],[patient_id]])</f>
        <v>45663</v>
      </c>
      <c r="L3938" s="1">
        <f>TableRefills3[[#This Row],[refill_date]]+TableRefills3[[#This Row],[quantity_days]]</f>
        <v>45782</v>
      </c>
    </row>
    <row r="3939" spans="1:12" x14ac:dyDescent="0.25">
      <c r="A3939" t="s">
        <v>877</v>
      </c>
      <c r="B3939" t="s">
        <v>5858</v>
      </c>
      <c r="C3939" s="1">
        <v>45782</v>
      </c>
      <c r="D3939" s="9">
        <f t="shared" si="123"/>
        <v>5</v>
      </c>
      <c r="E3939">
        <v>28</v>
      </c>
      <c r="F3939" s="1">
        <f t="shared" si="124"/>
        <v>45754</v>
      </c>
      <c r="G3939" s="1">
        <f>IF(TableRefills3[[#This Row],[prev_refill_days]]="","",TableRefills3[[#This Row],[prev_refill_days]]+TableRefills3[[#This Row],[quantity_days]])</f>
        <v>45782</v>
      </c>
      <c r="H3939" s="9">
        <f>IF(TableRefills3[[#This Row],[prev_refill_end]]="","",TableRefills3[[#This Row],[refill_date]]-TableRefills3[[#This Row],[prev_refill_end]])</f>
        <v>0</v>
      </c>
      <c r="I3939">
        <f>IF(TableRefills3[[#This Row],[gap_days]]="",0,IF(TableRefills3[[#This Row],[gap_days]]&gt;30,1,0))</f>
        <v>0</v>
      </c>
      <c r="J3939" s="9">
        <f>_xlfn.MAXIFS(TableRefills3[discountinuation_flag], TableRefills3[patient_id], A3939)</f>
        <v>0</v>
      </c>
      <c r="K3939" s="1">
        <f>_xlfn.MINIFS(C:C,A:A,TableRefills3[[#This Row],[patient_id]])</f>
        <v>45663</v>
      </c>
      <c r="L3939" s="1">
        <f>TableRefills3[[#This Row],[refill_date]]+TableRefills3[[#This Row],[quantity_days]]</f>
        <v>45810</v>
      </c>
    </row>
    <row r="3940" spans="1:12" x14ac:dyDescent="0.25">
      <c r="A3940" t="s">
        <v>878</v>
      </c>
      <c r="B3940" t="s">
        <v>5864</v>
      </c>
      <c r="C3940" s="1">
        <v>45799</v>
      </c>
      <c r="D3940" s="9">
        <f t="shared" si="123"/>
        <v>1</v>
      </c>
      <c r="E3940">
        <v>21</v>
      </c>
      <c r="F3940" s="1" t="str">
        <f t="shared" si="124"/>
        <v/>
      </c>
      <c r="G3940" s="1" t="str">
        <f>IF(TableRefills3[[#This Row],[prev_refill_days]]="","",TableRefills3[[#This Row],[prev_refill_days]]+TableRefills3[[#This Row],[quantity_days]])</f>
        <v/>
      </c>
      <c r="H3940" s="9" t="str">
        <f>IF(TableRefills3[[#This Row],[prev_refill_end]]="","",TableRefills3[[#This Row],[refill_date]]-TableRefills3[[#This Row],[prev_refill_end]])</f>
        <v/>
      </c>
      <c r="I3940">
        <f>IF(TableRefills3[[#This Row],[gap_days]]="",0,IF(TableRefills3[[#This Row],[gap_days]]&gt;30,1,0))</f>
        <v>0</v>
      </c>
      <c r="J3940" s="9">
        <f>_xlfn.MAXIFS(TableRefills3[discountinuation_flag], TableRefills3[patient_id], A3940)</f>
        <v>0</v>
      </c>
      <c r="K3940" s="1">
        <f>_xlfn.MINIFS(C:C,A:A,TableRefills3[[#This Row],[patient_id]])</f>
        <v>45799</v>
      </c>
      <c r="L3940" s="1">
        <f>TableRefills3[[#This Row],[refill_date]]+TableRefills3[[#This Row],[quantity_days]]</f>
        <v>45820</v>
      </c>
    </row>
    <row r="3941" spans="1:12" x14ac:dyDescent="0.25">
      <c r="A3941" t="s">
        <v>878</v>
      </c>
      <c r="B3941" t="s">
        <v>5864</v>
      </c>
      <c r="C3941" s="1">
        <v>45820</v>
      </c>
      <c r="D3941" s="9">
        <f t="shared" si="123"/>
        <v>2</v>
      </c>
      <c r="E3941">
        <v>21</v>
      </c>
      <c r="F3941" s="1">
        <f t="shared" si="124"/>
        <v>45799</v>
      </c>
      <c r="G3941" s="1">
        <f>IF(TableRefills3[[#This Row],[prev_refill_days]]="","",TableRefills3[[#This Row],[prev_refill_days]]+TableRefills3[[#This Row],[quantity_days]])</f>
        <v>45820</v>
      </c>
      <c r="H3941" s="9">
        <f>IF(TableRefills3[[#This Row],[prev_refill_end]]="","",TableRefills3[[#This Row],[refill_date]]-TableRefills3[[#This Row],[prev_refill_end]])</f>
        <v>0</v>
      </c>
      <c r="I3941">
        <f>IF(TableRefills3[[#This Row],[gap_days]]="",0,IF(TableRefills3[[#This Row],[gap_days]]&gt;30,1,0))</f>
        <v>0</v>
      </c>
      <c r="J3941" s="9">
        <f>_xlfn.MAXIFS(TableRefills3[discountinuation_flag], TableRefills3[patient_id], A3941)</f>
        <v>0</v>
      </c>
      <c r="K3941" s="1">
        <f>_xlfn.MINIFS(C:C,A:A,TableRefills3[[#This Row],[patient_id]])</f>
        <v>45799</v>
      </c>
      <c r="L3941" s="1">
        <f>TableRefills3[[#This Row],[refill_date]]+TableRefills3[[#This Row],[quantity_days]]</f>
        <v>45841</v>
      </c>
    </row>
    <row r="3942" spans="1:12" x14ac:dyDescent="0.25">
      <c r="A3942" t="s">
        <v>878</v>
      </c>
      <c r="B3942" t="s">
        <v>5864</v>
      </c>
      <c r="C3942" s="1">
        <v>45838</v>
      </c>
      <c r="D3942" s="9">
        <f t="shared" si="123"/>
        <v>3</v>
      </c>
      <c r="E3942">
        <v>21</v>
      </c>
      <c r="F3942" s="1">
        <f t="shared" si="124"/>
        <v>45820</v>
      </c>
      <c r="G3942" s="1">
        <f>IF(TableRefills3[[#This Row],[prev_refill_days]]="","",TableRefills3[[#This Row],[prev_refill_days]]+TableRefills3[[#This Row],[quantity_days]])</f>
        <v>45841</v>
      </c>
      <c r="H3942" s="9">
        <f>IF(TableRefills3[[#This Row],[prev_refill_end]]="","",TableRefills3[[#This Row],[refill_date]]-TableRefills3[[#This Row],[prev_refill_end]])</f>
        <v>-3</v>
      </c>
      <c r="I3942">
        <f>IF(TableRefills3[[#This Row],[gap_days]]="",0,IF(TableRefills3[[#This Row],[gap_days]]&gt;30,1,0))</f>
        <v>0</v>
      </c>
      <c r="J3942" s="9">
        <f>_xlfn.MAXIFS(TableRefills3[discountinuation_flag], TableRefills3[patient_id], A3942)</f>
        <v>0</v>
      </c>
      <c r="K3942" s="1">
        <f>_xlfn.MINIFS(C:C,A:A,TableRefills3[[#This Row],[patient_id]])</f>
        <v>45799</v>
      </c>
      <c r="L3942" s="1">
        <f>TableRefills3[[#This Row],[refill_date]]+TableRefills3[[#This Row],[quantity_days]]</f>
        <v>45859</v>
      </c>
    </row>
    <row r="3943" spans="1:12" x14ac:dyDescent="0.25">
      <c r="A3943" t="s">
        <v>878</v>
      </c>
      <c r="B3943" t="s">
        <v>5864</v>
      </c>
      <c r="C3943" s="1">
        <v>45856</v>
      </c>
      <c r="D3943" s="9">
        <f t="shared" si="123"/>
        <v>4</v>
      </c>
      <c r="E3943">
        <v>21</v>
      </c>
      <c r="F3943" s="1">
        <f t="shared" si="124"/>
        <v>45838</v>
      </c>
      <c r="G3943" s="1">
        <f>IF(TableRefills3[[#This Row],[prev_refill_days]]="","",TableRefills3[[#This Row],[prev_refill_days]]+TableRefills3[[#This Row],[quantity_days]])</f>
        <v>45859</v>
      </c>
      <c r="H3943" s="9">
        <f>IF(TableRefills3[[#This Row],[prev_refill_end]]="","",TableRefills3[[#This Row],[refill_date]]-TableRefills3[[#This Row],[prev_refill_end]])</f>
        <v>-3</v>
      </c>
      <c r="I3943">
        <f>IF(TableRefills3[[#This Row],[gap_days]]="",0,IF(TableRefills3[[#This Row],[gap_days]]&gt;30,1,0))</f>
        <v>0</v>
      </c>
      <c r="J3943" s="9">
        <f>_xlfn.MAXIFS(TableRefills3[discountinuation_flag], TableRefills3[patient_id], A3943)</f>
        <v>0</v>
      </c>
      <c r="K3943" s="1">
        <f>_xlfn.MINIFS(C:C,A:A,TableRefills3[[#This Row],[patient_id]])</f>
        <v>45799</v>
      </c>
      <c r="L3943" s="1">
        <f>TableRefills3[[#This Row],[refill_date]]+TableRefills3[[#This Row],[quantity_days]]</f>
        <v>45877</v>
      </c>
    </row>
    <row r="3944" spans="1:12" x14ac:dyDescent="0.25">
      <c r="A3944" t="s">
        <v>878</v>
      </c>
      <c r="B3944" t="s">
        <v>5864</v>
      </c>
      <c r="C3944" s="1">
        <v>45878</v>
      </c>
      <c r="D3944" s="9">
        <f t="shared" si="123"/>
        <v>5</v>
      </c>
      <c r="E3944">
        <v>21</v>
      </c>
      <c r="F3944" s="1">
        <f t="shared" si="124"/>
        <v>45856</v>
      </c>
      <c r="G3944" s="1">
        <f>IF(TableRefills3[[#This Row],[prev_refill_days]]="","",TableRefills3[[#This Row],[prev_refill_days]]+TableRefills3[[#This Row],[quantity_days]])</f>
        <v>45877</v>
      </c>
      <c r="H3944" s="9">
        <f>IF(TableRefills3[[#This Row],[prev_refill_end]]="","",TableRefills3[[#This Row],[refill_date]]-TableRefills3[[#This Row],[prev_refill_end]])</f>
        <v>1</v>
      </c>
      <c r="I3944">
        <f>IF(TableRefills3[[#This Row],[gap_days]]="",0,IF(TableRefills3[[#This Row],[gap_days]]&gt;30,1,0))</f>
        <v>0</v>
      </c>
      <c r="J3944" s="9">
        <f>_xlfn.MAXIFS(TableRefills3[discountinuation_flag], TableRefills3[patient_id], A3944)</f>
        <v>0</v>
      </c>
      <c r="K3944" s="1">
        <f>_xlfn.MINIFS(C:C,A:A,TableRefills3[[#This Row],[patient_id]])</f>
        <v>45799</v>
      </c>
      <c r="L3944" s="1">
        <f>TableRefills3[[#This Row],[refill_date]]+TableRefills3[[#This Row],[quantity_days]]</f>
        <v>45899</v>
      </c>
    </row>
    <row r="3945" spans="1:12" x14ac:dyDescent="0.25">
      <c r="A3945" t="s">
        <v>878</v>
      </c>
      <c r="B3945" t="s">
        <v>5864</v>
      </c>
      <c r="C3945" s="1">
        <v>45898</v>
      </c>
      <c r="D3945" s="9">
        <f t="shared" si="123"/>
        <v>6</v>
      </c>
      <c r="E3945">
        <v>21</v>
      </c>
      <c r="F3945" s="1">
        <f t="shared" si="124"/>
        <v>45878</v>
      </c>
      <c r="G3945" s="1">
        <f>IF(TableRefills3[[#This Row],[prev_refill_days]]="","",TableRefills3[[#This Row],[prev_refill_days]]+TableRefills3[[#This Row],[quantity_days]])</f>
        <v>45899</v>
      </c>
      <c r="H3945" s="9">
        <f>IF(TableRefills3[[#This Row],[prev_refill_end]]="","",TableRefills3[[#This Row],[refill_date]]-TableRefills3[[#This Row],[prev_refill_end]])</f>
        <v>-1</v>
      </c>
      <c r="I3945">
        <f>IF(TableRefills3[[#This Row],[gap_days]]="",0,IF(TableRefills3[[#This Row],[gap_days]]&gt;30,1,0))</f>
        <v>0</v>
      </c>
      <c r="J3945" s="9">
        <f>_xlfn.MAXIFS(TableRefills3[discountinuation_flag], TableRefills3[patient_id], A3945)</f>
        <v>0</v>
      </c>
      <c r="K3945" s="1">
        <f>_xlfn.MINIFS(C:C,A:A,TableRefills3[[#This Row],[patient_id]])</f>
        <v>45799</v>
      </c>
      <c r="L3945" s="1">
        <f>TableRefills3[[#This Row],[refill_date]]+TableRefills3[[#This Row],[quantity_days]]</f>
        <v>45919</v>
      </c>
    </row>
    <row r="3946" spans="1:12" x14ac:dyDescent="0.25">
      <c r="A3946" t="s">
        <v>879</v>
      </c>
      <c r="B3946" t="s">
        <v>5871</v>
      </c>
      <c r="C3946" s="1">
        <v>45800</v>
      </c>
      <c r="D3946" s="9">
        <f t="shared" si="123"/>
        <v>1</v>
      </c>
      <c r="E3946">
        <v>30</v>
      </c>
      <c r="F3946" s="1" t="str">
        <f t="shared" si="124"/>
        <v/>
      </c>
      <c r="G3946" s="1" t="str">
        <f>IF(TableRefills3[[#This Row],[prev_refill_days]]="","",TableRefills3[[#This Row],[prev_refill_days]]+TableRefills3[[#This Row],[quantity_days]])</f>
        <v/>
      </c>
      <c r="H3946" s="9" t="str">
        <f>IF(TableRefills3[[#This Row],[prev_refill_end]]="","",TableRefills3[[#This Row],[refill_date]]-TableRefills3[[#This Row],[prev_refill_end]])</f>
        <v/>
      </c>
      <c r="I3946">
        <f>IF(TableRefills3[[#This Row],[gap_days]]="",0,IF(TableRefills3[[#This Row],[gap_days]]&gt;30,1,0))</f>
        <v>0</v>
      </c>
      <c r="J3946" s="9">
        <f>_xlfn.MAXIFS(TableRefills3[discountinuation_flag], TableRefills3[patient_id], A3946)</f>
        <v>0</v>
      </c>
      <c r="K3946" s="1">
        <f>_xlfn.MINIFS(C:C,A:A,TableRefills3[[#This Row],[patient_id]])</f>
        <v>45800</v>
      </c>
      <c r="L3946" s="1">
        <f>TableRefills3[[#This Row],[refill_date]]+TableRefills3[[#This Row],[quantity_days]]</f>
        <v>45830</v>
      </c>
    </row>
    <row r="3947" spans="1:12" x14ac:dyDescent="0.25">
      <c r="A3947" t="s">
        <v>879</v>
      </c>
      <c r="B3947" t="s">
        <v>5871</v>
      </c>
      <c r="C3947" s="1">
        <v>45832</v>
      </c>
      <c r="D3947" s="9">
        <f t="shared" si="123"/>
        <v>2</v>
      </c>
      <c r="E3947">
        <v>30</v>
      </c>
      <c r="F3947" s="1">
        <f t="shared" si="124"/>
        <v>45800</v>
      </c>
      <c r="G3947" s="1">
        <f>IF(TableRefills3[[#This Row],[prev_refill_days]]="","",TableRefills3[[#This Row],[prev_refill_days]]+TableRefills3[[#This Row],[quantity_days]])</f>
        <v>45830</v>
      </c>
      <c r="H3947" s="9">
        <f>IF(TableRefills3[[#This Row],[prev_refill_end]]="","",TableRefills3[[#This Row],[refill_date]]-TableRefills3[[#This Row],[prev_refill_end]])</f>
        <v>2</v>
      </c>
      <c r="I3947">
        <f>IF(TableRefills3[[#This Row],[gap_days]]="",0,IF(TableRefills3[[#This Row],[gap_days]]&gt;30,1,0))</f>
        <v>0</v>
      </c>
      <c r="J3947" s="9">
        <f>_xlfn.MAXIFS(TableRefills3[discountinuation_flag], TableRefills3[patient_id], A3947)</f>
        <v>0</v>
      </c>
      <c r="K3947" s="1">
        <f>_xlfn.MINIFS(C:C,A:A,TableRefills3[[#This Row],[patient_id]])</f>
        <v>45800</v>
      </c>
      <c r="L3947" s="1">
        <f>TableRefills3[[#This Row],[refill_date]]+TableRefills3[[#This Row],[quantity_days]]</f>
        <v>45862</v>
      </c>
    </row>
    <row r="3948" spans="1:12" x14ac:dyDescent="0.25">
      <c r="A3948" t="s">
        <v>879</v>
      </c>
      <c r="B3948" t="s">
        <v>5871</v>
      </c>
      <c r="C3948" s="1">
        <v>45859</v>
      </c>
      <c r="D3948" s="9">
        <f t="shared" si="123"/>
        <v>3</v>
      </c>
      <c r="E3948">
        <v>30</v>
      </c>
      <c r="F3948" s="1">
        <f t="shared" si="124"/>
        <v>45832</v>
      </c>
      <c r="G3948" s="1">
        <f>IF(TableRefills3[[#This Row],[prev_refill_days]]="","",TableRefills3[[#This Row],[prev_refill_days]]+TableRefills3[[#This Row],[quantity_days]])</f>
        <v>45862</v>
      </c>
      <c r="H3948" s="9">
        <f>IF(TableRefills3[[#This Row],[prev_refill_end]]="","",TableRefills3[[#This Row],[refill_date]]-TableRefills3[[#This Row],[prev_refill_end]])</f>
        <v>-3</v>
      </c>
      <c r="I3948">
        <f>IF(TableRefills3[[#This Row],[gap_days]]="",0,IF(TableRefills3[[#This Row],[gap_days]]&gt;30,1,0))</f>
        <v>0</v>
      </c>
      <c r="J3948" s="9">
        <f>_xlfn.MAXIFS(TableRefills3[discountinuation_flag], TableRefills3[patient_id], A3948)</f>
        <v>0</v>
      </c>
      <c r="K3948" s="1">
        <f>_xlfn.MINIFS(C:C,A:A,TableRefills3[[#This Row],[patient_id]])</f>
        <v>45800</v>
      </c>
      <c r="L3948" s="1">
        <f>TableRefills3[[#This Row],[refill_date]]+TableRefills3[[#This Row],[quantity_days]]</f>
        <v>45889</v>
      </c>
    </row>
    <row r="3949" spans="1:12" x14ac:dyDescent="0.25">
      <c r="A3949" t="s">
        <v>879</v>
      </c>
      <c r="B3949" t="s">
        <v>5871</v>
      </c>
      <c r="C3949" s="1">
        <v>45890</v>
      </c>
      <c r="D3949" s="9">
        <f t="shared" si="123"/>
        <v>4</v>
      </c>
      <c r="E3949">
        <v>30</v>
      </c>
      <c r="F3949" s="1">
        <f t="shared" si="124"/>
        <v>45859</v>
      </c>
      <c r="G3949" s="1">
        <f>IF(TableRefills3[[#This Row],[prev_refill_days]]="","",TableRefills3[[#This Row],[prev_refill_days]]+TableRefills3[[#This Row],[quantity_days]])</f>
        <v>45889</v>
      </c>
      <c r="H3949" s="9">
        <f>IF(TableRefills3[[#This Row],[prev_refill_end]]="","",TableRefills3[[#This Row],[refill_date]]-TableRefills3[[#This Row],[prev_refill_end]])</f>
        <v>1</v>
      </c>
      <c r="I3949">
        <f>IF(TableRefills3[[#This Row],[gap_days]]="",0,IF(TableRefills3[[#This Row],[gap_days]]&gt;30,1,0))</f>
        <v>0</v>
      </c>
      <c r="J3949" s="9">
        <f>_xlfn.MAXIFS(TableRefills3[discountinuation_flag], TableRefills3[patient_id], A3949)</f>
        <v>0</v>
      </c>
      <c r="K3949" s="1">
        <f>_xlfn.MINIFS(C:C,A:A,TableRefills3[[#This Row],[patient_id]])</f>
        <v>45800</v>
      </c>
      <c r="L3949" s="1">
        <f>TableRefills3[[#This Row],[refill_date]]+TableRefills3[[#This Row],[quantity_days]]</f>
        <v>45920</v>
      </c>
    </row>
    <row r="3950" spans="1:12" x14ac:dyDescent="0.25">
      <c r="A3950" t="s">
        <v>880</v>
      </c>
      <c r="B3950" t="s">
        <v>5876</v>
      </c>
      <c r="C3950" s="1">
        <v>45804</v>
      </c>
      <c r="D3950" s="9">
        <f t="shared" si="123"/>
        <v>1</v>
      </c>
      <c r="E3950">
        <v>21</v>
      </c>
      <c r="F3950" s="1" t="str">
        <f t="shared" si="124"/>
        <v/>
      </c>
      <c r="G3950" s="1" t="str">
        <f>IF(TableRefills3[[#This Row],[prev_refill_days]]="","",TableRefills3[[#This Row],[prev_refill_days]]+TableRefills3[[#This Row],[quantity_days]])</f>
        <v/>
      </c>
      <c r="H3950" s="9" t="str">
        <f>IF(TableRefills3[[#This Row],[prev_refill_end]]="","",TableRefills3[[#This Row],[refill_date]]-TableRefills3[[#This Row],[prev_refill_end]])</f>
        <v/>
      </c>
      <c r="I3950">
        <f>IF(TableRefills3[[#This Row],[gap_days]]="",0,IF(TableRefills3[[#This Row],[gap_days]]&gt;30,1,0))</f>
        <v>0</v>
      </c>
      <c r="J3950" s="9">
        <f>_xlfn.MAXIFS(TableRefills3[discountinuation_flag], TableRefills3[patient_id], A3950)</f>
        <v>0</v>
      </c>
      <c r="K3950" s="1">
        <f>_xlfn.MINIFS(C:C,A:A,TableRefills3[[#This Row],[patient_id]])</f>
        <v>45804</v>
      </c>
      <c r="L3950" s="1">
        <f>TableRefills3[[#This Row],[refill_date]]+TableRefills3[[#This Row],[quantity_days]]</f>
        <v>45825</v>
      </c>
    </row>
    <row r="3951" spans="1:12" x14ac:dyDescent="0.25">
      <c r="A3951" t="s">
        <v>880</v>
      </c>
      <c r="B3951" t="s">
        <v>5876</v>
      </c>
      <c r="C3951" s="1">
        <v>45827</v>
      </c>
      <c r="D3951" s="9">
        <f t="shared" si="123"/>
        <v>2</v>
      </c>
      <c r="E3951">
        <v>21</v>
      </c>
      <c r="F3951" s="1">
        <f t="shared" si="124"/>
        <v>45804</v>
      </c>
      <c r="G3951" s="1">
        <f>IF(TableRefills3[[#This Row],[prev_refill_days]]="","",TableRefills3[[#This Row],[prev_refill_days]]+TableRefills3[[#This Row],[quantity_days]])</f>
        <v>45825</v>
      </c>
      <c r="H3951" s="9">
        <f>IF(TableRefills3[[#This Row],[prev_refill_end]]="","",TableRefills3[[#This Row],[refill_date]]-TableRefills3[[#This Row],[prev_refill_end]])</f>
        <v>2</v>
      </c>
      <c r="I3951">
        <f>IF(TableRefills3[[#This Row],[gap_days]]="",0,IF(TableRefills3[[#This Row],[gap_days]]&gt;30,1,0))</f>
        <v>0</v>
      </c>
      <c r="J3951" s="9">
        <f>_xlfn.MAXIFS(TableRefills3[discountinuation_flag], TableRefills3[patient_id], A3951)</f>
        <v>0</v>
      </c>
      <c r="K3951" s="1">
        <f>_xlfn.MINIFS(C:C,A:A,TableRefills3[[#This Row],[patient_id]])</f>
        <v>45804</v>
      </c>
      <c r="L3951" s="1">
        <f>TableRefills3[[#This Row],[refill_date]]+TableRefills3[[#This Row],[quantity_days]]</f>
        <v>45848</v>
      </c>
    </row>
    <row r="3952" spans="1:12" x14ac:dyDescent="0.25">
      <c r="A3952" t="s">
        <v>880</v>
      </c>
      <c r="B3952" t="s">
        <v>5876</v>
      </c>
      <c r="C3952" s="1">
        <v>45848</v>
      </c>
      <c r="D3952" s="9">
        <f t="shared" si="123"/>
        <v>3</v>
      </c>
      <c r="E3952">
        <v>21</v>
      </c>
      <c r="F3952" s="1">
        <f t="shared" si="124"/>
        <v>45827</v>
      </c>
      <c r="G3952" s="1">
        <f>IF(TableRefills3[[#This Row],[prev_refill_days]]="","",TableRefills3[[#This Row],[prev_refill_days]]+TableRefills3[[#This Row],[quantity_days]])</f>
        <v>45848</v>
      </c>
      <c r="H3952" s="9">
        <f>IF(TableRefills3[[#This Row],[prev_refill_end]]="","",TableRefills3[[#This Row],[refill_date]]-TableRefills3[[#This Row],[prev_refill_end]])</f>
        <v>0</v>
      </c>
      <c r="I3952">
        <f>IF(TableRefills3[[#This Row],[gap_days]]="",0,IF(TableRefills3[[#This Row],[gap_days]]&gt;30,1,0))</f>
        <v>0</v>
      </c>
      <c r="J3952" s="9">
        <f>_xlfn.MAXIFS(TableRefills3[discountinuation_flag], TableRefills3[patient_id], A3952)</f>
        <v>0</v>
      </c>
      <c r="K3952" s="1">
        <f>_xlfn.MINIFS(C:C,A:A,TableRefills3[[#This Row],[patient_id]])</f>
        <v>45804</v>
      </c>
      <c r="L3952" s="1">
        <f>TableRefills3[[#This Row],[refill_date]]+TableRefills3[[#This Row],[quantity_days]]</f>
        <v>45869</v>
      </c>
    </row>
    <row r="3953" spans="1:12" x14ac:dyDescent="0.25">
      <c r="A3953" t="s">
        <v>880</v>
      </c>
      <c r="B3953" t="s">
        <v>5876</v>
      </c>
      <c r="C3953" s="1">
        <v>45871</v>
      </c>
      <c r="D3953" s="9">
        <f t="shared" si="123"/>
        <v>4</v>
      </c>
      <c r="E3953">
        <v>21</v>
      </c>
      <c r="F3953" s="1">
        <f t="shared" si="124"/>
        <v>45848</v>
      </c>
      <c r="G3953" s="1">
        <f>IF(TableRefills3[[#This Row],[prev_refill_days]]="","",TableRefills3[[#This Row],[prev_refill_days]]+TableRefills3[[#This Row],[quantity_days]])</f>
        <v>45869</v>
      </c>
      <c r="H3953" s="9">
        <f>IF(TableRefills3[[#This Row],[prev_refill_end]]="","",TableRefills3[[#This Row],[refill_date]]-TableRefills3[[#This Row],[prev_refill_end]])</f>
        <v>2</v>
      </c>
      <c r="I3953">
        <f>IF(TableRefills3[[#This Row],[gap_days]]="",0,IF(TableRefills3[[#This Row],[gap_days]]&gt;30,1,0))</f>
        <v>0</v>
      </c>
      <c r="J3953" s="9">
        <f>_xlfn.MAXIFS(TableRefills3[discountinuation_flag], TableRefills3[patient_id], A3953)</f>
        <v>0</v>
      </c>
      <c r="K3953" s="1">
        <f>_xlfn.MINIFS(C:C,A:A,TableRefills3[[#This Row],[patient_id]])</f>
        <v>45804</v>
      </c>
      <c r="L3953" s="1">
        <f>TableRefills3[[#This Row],[refill_date]]+TableRefills3[[#This Row],[quantity_days]]</f>
        <v>45892</v>
      </c>
    </row>
    <row r="3954" spans="1:12" x14ac:dyDescent="0.25">
      <c r="A3954" t="s">
        <v>880</v>
      </c>
      <c r="B3954" t="s">
        <v>5876</v>
      </c>
      <c r="C3954" s="1">
        <v>45891</v>
      </c>
      <c r="D3954" s="9">
        <f t="shared" si="123"/>
        <v>5</v>
      </c>
      <c r="E3954">
        <v>21</v>
      </c>
      <c r="F3954" s="1">
        <f t="shared" si="124"/>
        <v>45871</v>
      </c>
      <c r="G3954" s="1">
        <f>IF(TableRefills3[[#This Row],[prev_refill_days]]="","",TableRefills3[[#This Row],[prev_refill_days]]+TableRefills3[[#This Row],[quantity_days]])</f>
        <v>45892</v>
      </c>
      <c r="H3954" s="9">
        <f>IF(TableRefills3[[#This Row],[prev_refill_end]]="","",TableRefills3[[#This Row],[refill_date]]-TableRefills3[[#This Row],[prev_refill_end]])</f>
        <v>-1</v>
      </c>
      <c r="I3954">
        <f>IF(TableRefills3[[#This Row],[gap_days]]="",0,IF(TableRefills3[[#This Row],[gap_days]]&gt;30,1,0))</f>
        <v>0</v>
      </c>
      <c r="J3954" s="9">
        <f>_xlfn.MAXIFS(TableRefills3[discountinuation_flag], TableRefills3[patient_id], A3954)</f>
        <v>0</v>
      </c>
      <c r="K3954" s="1">
        <f>_xlfn.MINIFS(C:C,A:A,TableRefills3[[#This Row],[patient_id]])</f>
        <v>45804</v>
      </c>
      <c r="L3954" s="1">
        <f>TableRefills3[[#This Row],[refill_date]]+TableRefills3[[#This Row],[quantity_days]]</f>
        <v>45912</v>
      </c>
    </row>
    <row r="3955" spans="1:12" x14ac:dyDescent="0.25">
      <c r="A3955" t="s">
        <v>880</v>
      </c>
      <c r="B3955" t="s">
        <v>5876</v>
      </c>
      <c r="C3955" s="1">
        <v>45911</v>
      </c>
      <c r="D3955" s="9">
        <f t="shared" si="123"/>
        <v>6</v>
      </c>
      <c r="E3955">
        <v>21</v>
      </c>
      <c r="F3955" s="1">
        <f t="shared" si="124"/>
        <v>45891</v>
      </c>
      <c r="G3955" s="1">
        <f>IF(TableRefills3[[#This Row],[prev_refill_days]]="","",TableRefills3[[#This Row],[prev_refill_days]]+TableRefills3[[#This Row],[quantity_days]])</f>
        <v>45912</v>
      </c>
      <c r="H3955" s="9">
        <f>IF(TableRefills3[[#This Row],[prev_refill_end]]="","",TableRefills3[[#This Row],[refill_date]]-TableRefills3[[#This Row],[prev_refill_end]])</f>
        <v>-1</v>
      </c>
      <c r="I3955">
        <f>IF(TableRefills3[[#This Row],[gap_days]]="",0,IF(TableRefills3[[#This Row],[gap_days]]&gt;30,1,0))</f>
        <v>0</v>
      </c>
      <c r="J3955" s="9">
        <f>_xlfn.MAXIFS(TableRefills3[discountinuation_flag], TableRefills3[patient_id], A3955)</f>
        <v>0</v>
      </c>
      <c r="K3955" s="1">
        <f>_xlfn.MINIFS(C:C,A:A,TableRefills3[[#This Row],[patient_id]])</f>
        <v>45804</v>
      </c>
      <c r="L3955" s="1">
        <f>TableRefills3[[#This Row],[refill_date]]+TableRefills3[[#This Row],[quantity_days]]</f>
        <v>45932</v>
      </c>
    </row>
    <row r="3956" spans="1:12" x14ac:dyDescent="0.25">
      <c r="A3956" t="s">
        <v>881</v>
      </c>
      <c r="B3956" t="s">
        <v>5883</v>
      </c>
      <c r="C3956" s="1">
        <v>45682</v>
      </c>
      <c r="D3956" s="9">
        <f t="shared" si="123"/>
        <v>1</v>
      </c>
      <c r="E3956">
        <v>30</v>
      </c>
      <c r="F3956" s="1" t="str">
        <f t="shared" si="124"/>
        <v/>
      </c>
      <c r="G3956" s="1" t="str">
        <f>IF(TableRefills3[[#This Row],[prev_refill_days]]="","",TableRefills3[[#This Row],[prev_refill_days]]+TableRefills3[[#This Row],[quantity_days]])</f>
        <v/>
      </c>
      <c r="H3956" s="9" t="str">
        <f>IF(TableRefills3[[#This Row],[prev_refill_end]]="","",TableRefills3[[#This Row],[refill_date]]-TableRefills3[[#This Row],[prev_refill_end]])</f>
        <v/>
      </c>
      <c r="I3956">
        <f>IF(TableRefills3[[#This Row],[gap_days]]="",0,IF(TableRefills3[[#This Row],[gap_days]]&gt;30,1,0))</f>
        <v>0</v>
      </c>
      <c r="J3956" s="9">
        <f>_xlfn.MAXIFS(TableRefills3[discountinuation_flag], TableRefills3[patient_id], A3956)</f>
        <v>0</v>
      </c>
      <c r="K3956" s="1">
        <f>_xlfn.MINIFS(C:C,A:A,TableRefills3[[#This Row],[patient_id]])</f>
        <v>45682</v>
      </c>
      <c r="L3956" s="1">
        <f>TableRefills3[[#This Row],[refill_date]]+TableRefills3[[#This Row],[quantity_days]]</f>
        <v>45712</v>
      </c>
    </row>
    <row r="3957" spans="1:12" x14ac:dyDescent="0.25">
      <c r="A3957" t="s">
        <v>881</v>
      </c>
      <c r="B3957" t="s">
        <v>5883</v>
      </c>
      <c r="C3957" s="1">
        <v>45715</v>
      </c>
      <c r="D3957" s="9">
        <f t="shared" si="123"/>
        <v>2</v>
      </c>
      <c r="E3957">
        <v>30</v>
      </c>
      <c r="F3957" s="1">
        <f t="shared" si="124"/>
        <v>45682</v>
      </c>
      <c r="G3957" s="1">
        <f>IF(TableRefills3[[#This Row],[prev_refill_days]]="","",TableRefills3[[#This Row],[prev_refill_days]]+TableRefills3[[#This Row],[quantity_days]])</f>
        <v>45712</v>
      </c>
      <c r="H3957" s="9">
        <f>IF(TableRefills3[[#This Row],[prev_refill_end]]="","",TableRefills3[[#This Row],[refill_date]]-TableRefills3[[#This Row],[prev_refill_end]])</f>
        <v>3</v>
      </c>
      <c r="I3957">
        <f>IF(TableRefills3[[#This Row],[gap_days]]="",0,IF(TableRefills3[[#This Row],[gap_days]]&gt;30,1,0))</f>
        <v>0</v>
      </c>
      <c r="J3957" s="9">
        <f>_xlfn.MAXIFS(TableRefills3[discountinuation_flag], TableRefills3[patient_id], A3957)</f>
        <v>0</v>
      </c>
      <c r="K3957" s="1">
        <f>_xlfn.MINIFS(C:C,A:A,TableRefills3[[#This Row],[patient_id]])</f>
        <v>45682</v>
      </c>
      <c r="L3957" s="1">
        <f>TableRefills3[[#This Row],[refill_date]]+TableRefills3[[#This Row],[quantity_days]]</f>
        <v>45745</v>
      </c>
    </row>
    <row r="3958" spans="1:12" x14ac:dyDescent="0.25">
      <c r="A3958" t="s">
        <v>881</v>
      </c>
      <c r="B3958" t="s">
        <v>5883</v>
      </c>
      <c r="C3958" s="1">
        <v>45748</v>
      </c>
      <c r="D3958" s="9">
        <f t="shared" si="123"/>
        <v>3</v>
      </c>
      <c r="E3958">
        <v>30</v>
      </c>
      <c r="F3958" s="1">
        <f t="shared" si="124"/>
        <v>45715</v>
      </c>
      <c r="G3958" s="1">
        <f>IF(TableRefills3[[#This Row],[prev_refill_days]]="","",TableRefills3[[#This Row],[prev_refill_days]]+TableRefills3[[#This Row],[quantity_days]])</f>
        <v>45745</v>
      </c>
      <c r="H3958" s="9">
        <f>IF(TableRefills3[[#This Row],[prev_refill_end]]="","",TableRefills3[[#This Row],[refill_date]]-TableRefills3[[#This Row],[prev_refill_end]])</f>
        <v>3</v>
      </c>
      <c r="I3958">
        <f>IF(TableRefills3[[#This Row],[gap_days]]="",0,IF(TableRefills3[[#This Row],[gap_days]]&gt;30,1,0))</f>
        <v>0</v>
      </c>
      <c r="J3958" s="9">
        <f>_xlfn.MAXIFS(TableRefills3[discountinuation_flag], TableRefills3[patient_id], A3958)</f>
        <v>0</v>
      </c>
      <c r="K3958" s="1">
        <f>_xlfn.MINIFS(C:C,A:A,TableRefills3[[#This Row],[patient_id]])</f>
        <v>45682</v>
      </c>
      <c r="L3958" s="1">
        <f>TableRefills3[[#This Row],[refill_date]]+TableRefills3[[#This Row],[quantity_days]]</f>
        <v>45778</v>
      </c>
    </row>
    <row r="3959" spans="1:12" x14ac:dyDescent="0.25">
      <c r="A3959" t="s">
        <v>881</v>
      </c>
      <c r="B3959" t="s">
        <v>5883</v>
      </c>
      <c r="C3959" s="1">
        <v>45779</v>
      </c>
      <c r="D3959" s="9">
        <f t="shared" si="123"/>
        <v>4</v>
      </c>
      <c r="E3959">
        <v>30</v>
      </c>
      <c r="F3959" s="1">
        <f t="shared" si="124"/>
        <v>45748</v>
      </c>
      <c r="G3959" s="1">
        <f>IF(TableRefills3[[#This Row],[prev_refill_days]]="","",TableRefills3[[#This Row],[prev_refill_days]]+TableRefills3[[#This Row],[quantity_days]])</f>
        <v>45778</v>
      </c>
      <c r="H3959" s="9">
        <f>IF(TableRefills3[[#This Row],[prev_refill_end]]="","",TableRefills3[[#This Row],[refill_date]]-TableRefills3[[#This Row],[prev_refill_end]])</f>
        <v>1</v>
      </c>
      <c r="I3959">
        <f>IF(TableRefills3[[#This Row],[gap_days]]="",0,IF(TableRefills3[[#This Row],[gap_days]]&gt;30,1,0))</f>
        <v>0</v>
      </c>
      <c r="J3959" s="9">
        <f>_xlfn.MAXIFS(TableRefills3[discountinuation_flag], TableRefills3[patient_id], A3959)</f>
        <v>0</v>
      </c>
      <c r="K3959" s="1">
        <f>_xlfn.MINIFS(C:C,A:A,TableRefills3[[#This Row],[patient_id]])</f>
        <v>45682</v>
      </c>
      <c r="L3959" s="1">
        <f>TableRefills3[[#This Row],[refill_date]]+TableRefills3[[#This Row],[quantity_days]]</f>
        <v>45809</v>
      </c>
    </row>
    <row r="3960" spans="1:12" x14ac:dyDescent="0.25">
      <c r="A3960" t="s">
        <v>881</v>
      </c>
      <c r="B3960" t="s">
        <v>5883</v>
      </c>
      <c r="C3960" s="1">
        <v>45811</v>
      </c>
      <c r="D3960" s="9">
        <f t="shared" si="123"/>
        <v>5</v>
      </c>
      <c r="E3960">
        <v>30</v>
      </c>
      <c r="F3960" s="1">
        <f t="shared" si="124"/>
        <v>45779</v>
      </c>
      <c r="G3960" s="1">
        <f>IF(TableRefills3[[#This Row],[prev_refill_days]]="","",TableRefills3[[#This Row],[prev_refill_days]]+TableRefills3[[#This Row],[quantity_days]])</f>
        <v>45809</v>
      </c>
      <c r="H3960" s="9">
        <f>IF(TableRefills3[[#This Row],[prev_refill_end]]="","",TableRefills3[[#This Row],[refill_date]]-TableRefills3[[#This Row],[prev_refill_end]])</f>
        <v>2</v>
      </c>
      <c r="I3960">
        <f>IF(TableRefills3[[#This Row],[gap_days]]="",0,IF(TableRefills3[[#This Row],[gap_days]]&gt;30,1,0))</f>
        <v>0</v>
      </c>
      <c r="J3960" s="9">
        <f>_xlfn.MAXIFS(TableRefills3[discountinuation_flag], TableRefills3[patient_id], A3960)</f>
        <v>0</v>
      </c>
      <c r="K3960" s="1">
        <f>_xlfn.MINIFS(C:C,A:A,TableRefills3[[#This Row],[patient_id]])</f>
        <v>45682</v>
      </c>
      <c r="L3960" s="1">
        <f>TableRefills3[[#This Row],[refill_date]]+TableRefills3[[#This Row],[quantity_days]]</f>
        <v>45841</v>
      </c>
    </row>
    <row r="3961" spans="1:12" x14ac:dyDescent="0.25">
      <c r="A3961" t="s">
        <v>881</v>
      </c>
      <c r="B3961" t="s">
        <v>5883</v>
      </c>
      <c r="C3961" s="1">
        <v>45842</v>
      </c>
      <c r="D3961" s="9">
        <f t="shared" si="123"/>
        <v>6</v>
      </c>
      <c r="E3961">
        <v>30</v>
      </c>
      <c r="F3961" s="1">
        <f t="shared" si="124"/>
        <v>45811</v>
      </c>
      <c r="G3961" s="1">
        <f>IF(TableRefills3[[#This Row],[prev_refill_days]]="","",TableRefills3[[#This Row],[prev_refill_days]]+TableRefills3[[#This Row],[quantity_days]])</f>
        <v>45841</v>
      </c>
      <c r="H3961" s="9">
        <f>IF(TableRefills3[[#This Row],[prev_refill_end]]="","",TableRefills3[[#This Row],[refill_date]]-TableRefills3[[#This Row],[prev_refill_end]])</f>
        <v>1</v>
      </c>
      <c r="I3961">
        <f>IF(TableRefills3[[#This Row],[gap_days]]="",0,IF(TableRefills3[[#This Row],[gap_days]]&gt;30,1,0))</f>
        <v>0</v>
      </c>
      <c r="J3961" s="9">
        <f>_xlfn.MAXIFS(TableRefills3[discountinuation_flag], TableRefills3[patient_id], A3961)</f>
        <v>0</v>
      </c>
      <c r="K3961" s="1">
        <f>_xlfn.MINIFS(C:C,A:A,TableRefills3[[#This Row],[patient_id]])</f>
        <v>45682</v>
      </c>
      <c r="L3961" s="1">
        <f>TableRefills3[[#This Row],[refill_date]]+TableRefills3[[#This Row],[quantity_days]]</f>
        <v>45872</v>
      </c>
    </row>
    <row r="3962" spans="1:12" x14ac:dyDescent="0.25">
      <c r="A3962" t="s">
        <v>882</v>
      </c>
      <c r="B3962" t="s">
        <v>5890</v>
      </c>
      <c r="C3962" s="1">
        <v>45775</v>
      </c>
      <c r="D3962" s="9">
        <f t="shared" si="123"/>
        <v>1</v>
      </c>
      <c r="E3962">
        <v>21</v>
      </c>
      <c r="F3962" s="1" t="str">
        <f t="shared" si="124"/>
        <v/>
      </c>
      <c r="G3962" s="1" t="str">
        <f>IF(TableRefills3[[#This Row],[prev_refill_days]]="","",TableRefills3[[#This Row],[prev_refill_days]]+TableRefills3[[#This Row],[quantity_days]])</f>
        <v/>
      </c>
      <c r="H3962" s="9" t="str">
        <f>IF(TableRefills3[[#This Row],[prev_refill_end]]="","",TableRefills3[[#This Row],[refill_date]]-TableRefills3[[#This Row],[prev_refill_end]])</f>
        <v/>
      </c>
      <c r="I3962">
        <f>IF(TableRefills3[[#This Row],[gap_days]]="",0,IF(TableRefills3[[#This Row],[gap_days]]&gt;30,1,0))</f>
        <v>0</v>
      </c>
      <c r="J3962" s="9">
        <f>_xlfn.MAXIFS(TableRefills3[discountinuation_flag], TableRefills3[patient_id], A3962)</f>
        <v>0</v>
      </c>
      <c r="K3962" s="1">
        <f>_xlfn.MINIFS(C:C,A:A,TableRefills3[[#This Row],[patient_id]])</f>
        <v>45775</v>
      </c>
      <c r="L3962" s="1">
        <f>TableRefills3[[#This Row],[refill_date]]+TableRefills3[[#This Row],[quantity_days]]</f>
        <v>45796</v>
      </c>
    </row>
    <row r="3963" spans="1:12" x14ac:dyDescent="0.25">
      <c r="A3963" t="s">
        <v>882</v>
      </c>
      <c r="B3963" t="s">
        <v>5890</v>
      </c>
      <c r="C3963" s="1">
        <v>45796</v>
      </c>
      <c r="D3963" s="9">
        <f t="shared" si="123"/>
        <v>2</v>
      </c>
      <c r="E3963">
        <v>21</v>
      </c>
      <c r="F3963" s="1">
        <f t="shared" si="124"/>
        <v>45775</v>
      </c>
      <c r="G3963" s="1">
        <f>IF(TableRefills3[[#This Row],[prev_refill_days]]="","",TableRefills3[[#This Row],[prev_refill_days]]+TableRefills3[[#This Row],[quantity_days]])</f>
        <v>45796</v>
      </c>
      <c r="H3963" s="9">
        <f>IF(TableRefills3[[#This Row],[prev_refill_end]]="","",TableRefills3[[#This Row],[refill_date]]-TableRefills3[[#This Row],[prev_refill_end]])</f>
        <v>0</v>
      </c>
      <c r="I3963">
        <f>IF(TableRefills3[[#This Row],[gap_days]]="",0,IF(TableRefills3[[#This Row],[gap_days]]&gt;30,1,0))</f>
        <v>0</v>
      </c>
      <c r="J3963" s="9">
        <f>_xlfn.MAXIFS(TableRefills3[discountinuation_flag], TableRefills3[patient_id], A3963)</f>
        <v>0</v>
      </c>
      <c r="K3963" s="1">
        <f>_xlfn.MINIFS(C:C,A:A,TableRefills3[[#This Row],[patient_id]])</f>
        <v>45775</v>
      </c>
      <c r="L3963" s="1">
        <f>TableRefills3[[#This Row],[refill_date]]+TableRefills3[[#This Row],[quantity_days]]</f>
        <v>45817</v>
      </c>
    </row>
    <row r="3964" spans="1:12" x14ac:dyDescent="0.25">
      <c r="A3964" t="s">
        <v>882</v>
      </c>
      <c r="B3964" t="s">
        <v>5890</v>
      </c>
      <c r="C3964" s="1">
        <v>45819</v>
      </c>
      <c r="D3964" s="9">
        <f t="shared" si="123"/>
        <v>3</v>
      </c>
      <c r="E3964">
        <v>21</v>
      </c>
      <c r="F3964" s="1">
        <f t="shared" si="124"/>
        <v>45796</v>
      </c>
      <c r="G3964" s="1">
        <f>IF(TableRefills3[[#This Row],[prev_refill_days]]="","",TableRefills3[[#This Row],[prev_refill_days]]+TableRefills3[[#This Row],[quantity_days]])</f>
        <v>45817</v>
      </c>
      <c r="H3964" s="9">
        <f>IF(TableRefills3[[#This Row],[prev_refill_end]]="","",TableRefills3[[#This Row],[refill_date]]-TableRefills3[[#This Row],[prev_refill_end]])</f>
        <v>2</v>
      </c>
      <c r="I3964">
        <f>IF(TableRefills3[[#This Row],[gap_days]]="",0,IF(TableRefills3[[#This Row],[gap_days]]&gt;30,1,0))</f>
        <v>0</v>
      </c>
      <c r="J3964" s="9">
        <f>_xlfn.MAXIFS(TableRefills3[discountinuation_flag], TableRefills3[patient_id], A3964)</f>
        <v>0</v>
      </c>
      <c r="K3964" s="1">
        <f>_xlfn.MINIFS(C:C,A:A,TableRefills3[[#This Row],[patient_id]])</f>
        <v>45775</v>
      </c>
      <c r="L3964" s="1">
        <f>TableRefills3[[#This Row],[refill_date]]+TableRefills3[[#This Row],[quantity_days]]</f>
        <v>45840</v>
      </c>
    </row>
    <row r="3965" spans="1:12" x14ac:dyDescent="0.25">
      <c r="A3965" t="s">
        <v>883</v>
      </c>
      <c r="B3965" t="s">
        <v>5894</v>
      </c>
      <c r="C3965" s="1">
        <v>45697</v>
      </c>
      <c r="D3965" s="9">
        <f t="shared" si="123"/>
        <v>1</v>
      </c>
      <c r="E3965">
        <v>30</v>
      </c>
      <c r="F3965" s="1" t="str">
        <f t="shared" si="124"/>
        <v/>
      </c>
      <c r="G3965" s="1" t="str">
        <f>IF(TableRefills3[[#This Row],[prev_refill_days]]="","",TableRefills3[[#This Row],[prev_refill_days]]+TableRefills3[[#This Row],[quantity_days]])</f>
        <v/>
      </c>
      <c r="H3965" s="9" t="str">
        <f>IF(TableRefills3[[#This Row],[prev_refill_end]]="","",TableRefills3[[#This Row],[refill_date]]-TableRefills3[[#This Row],[prev_refill_end]])</f>
        <v/>
      </c>
      <c r="I3965">
        <f>IF(TableRefills3[[#This Row],[gap_days]]="",0,IF(TableRefills3[[#This Row],[gap_days]]&gt;30,1,0))</f>
        <v>0</v>
      </c>
      <c r="J3965" s="9">
        <f>_xlfn.MAXIFS(TableRefills3[discountinuation_flag], TableRefills3[patient_id], A3965)</f>
        <v>0</v>
      </c>
      <c r="K3965" s="1">
        <f>_xlfn.MINIFS(C:C,A:A,TableRefills3[[#This Row],[patient_id]])</f>
        <v>45697</v>
      </c>
      <c r="L3965" s="1">
        <f>TableRefills3[[#This Row],[refill_date]]+TableRefills3[[#This Row],[quantity_days]]</f>
        <v>45727</v>
      </c>
    </row>
    <row r="3966" spans="1:12" x14ac:dyDescent="0.25">
      <c r="A3966" t="s">
        <v>883</v>
      </c>
      <c r="B3966" t="s">
        <v>5894</v>
      </c>
      <c r="C3966" s="1">
        <v>45724</v>
      </c>
      <c r="D3966" s="9">
        <f t="shared" si="123"/>
        <v>2</v>
      </c>
      <c r="E3966">
        <v>30</v>
      </c>
      <c r="F3966" s="1">
        <f t="shared" si="124"/>
        <v>45697</v>
      </c>
      <c r="G3966" s="1">
        <f>IF(TableRefills3[[#This Row],[prev_refill_days]]="","",TableRefills3[[#This Row],[prev_refill_days]]+TableRefills3[[#This Row],[quantity_days]])</f>
        <v>45727</v>
      </c>
      <c r="H3966" s="9">
        <f>IF(TableRefills3[[#This Row],[prev_refill_end]]="","",TableRefills3[[#This Row],[refill_date]]-TableRefills3[[#This Row],[prev_refill_end]])</f>
        <v>-3</v>
      </c>
      <c r="I3966">
        <f>IF(TableRefills3[[#This Row],[gap_days]]="",0,IF(TableRefills3[[#This Row],[gap_days]]&gt;30,1,0))</f>
        <v>0</v>
      </c>
      <c r="J3966" s="9">
        <f>_xlfn.MAXIFS(TableRefills3[discountinuation_flag], TableRefills3[patient_id], A3966)</f>
        <v>0</v>
      </c>
      <c r="K3966" s="1">
        <f>_xlfn.MINIFS(C:C,A:A,TableRefills3[[#This Row],[patient_id]])</f>
        <v>45697</v>
      </c>
      <c r="L3966" s="1">
        <f>TableRefills3[[#This Row],[refill_date]]+TableRefills3[[#This Row],[quantity_days]]</f>
        <v>45754</v>
      </c>
    </row>
    <row r="3967" spans="1:12" x14ac:dyDescent="0.25">
      <c r="A3967" t="s">
        <v>883</v>
      </c>
      <c r="B3967" t="s">
        <v>5894</v>
      </c>
      <c r="C3967" s="1">
        <v>45756</v>
      </c>
      <c r="D3967" s="9">
        <f t="shared" si="123"/>
        <v>3</v>
      </c>
      <c r="E3967">
        <v>30</v>
      </c>
      <c r="F3967" s="1">
        <f t="shared" si="124"/>
        <v>45724</v>
      </c>
      <c r="G3967" s="1">
        <f>IF(TableRefills3[[#This Row],[prev_refill_days]]="","",TableRefills3[[#This Row],[prev_refill_days]]+TableRefills3[[#This Row],[quantity_days]])</f>
        <v>45754</v>
      </c>
      <c r="H3967" s="9">
        <f>IF(TableRefills3[[#This Row],[prev_refill_end]]="","",TableRefills3[[#This Row],[refill_date]]-TableRefills3[[#This Row],[prev_refill_end]])</f>
        <v>2</v>
      </c>
      <c r="I3967">
        <f>IF(TableRefills3[[#This Row],[gap_days]]="",0,IF(TableRefills3[[#This Row],[gap_days]]&gt;30,1,0))</f>
        <v>0</v>
      </c>
      <c r="J3967" s="9">
        <f>_xlfn.MAXIFS(TableRefills3[discountinuation_flag], TableRefills3[patient_id], A3967)</f>
        <v>0</v>
      </c>
      <c r="K3967" s="1">
        <f>_xlfn.MINIFS(C:C,A:A,TableRefills3[[#This Row],[patient_id]])</f>
        <v>45697</v>
      </c>
      <c r="L3967" s="1">
        <f>TableRefills3[[#This Row],[refill_date]]+TableRefills3[[#This Row],[quantity_days]]</f>
        <v>45786</v>
      </c>
    </row>
    <row r="3968" spans="1:12" x14ac:dyDescent="0.25">
      <c r="A3968" t="s">
        <v>883</v>
      </c>
      <c r="B3968" t="s">
        <v>5894</v>
      </c>
      <c r="C3968" s="1">
        <v>45785</v>
      </c>
      <c r="D3968" s="9">
        <f t="shared" si="123"/>
        <v>4</v>
      </c>
      <c r="E3968">
        <v>30</v>
      </c>
      <c r="F3968" s="1">
        <f t="shared" si="124"/>
        <v>45756</v>
      </c>
      <c r="G3968" s="1">
        <f>IF(TableRefills3[[#This Row],[prev_refill_days]]="","",TableRefills3[[#This Row],[prev_refill_days]]+TableRefills3[[#This Row],[quantity_days]])</f>
        <v>45786</v>
      </c>
      <c r="H3968" s="9">
        <f>IF(TableRefills3[[#This Row],[prev_refill_end]]="","",TableRefills3[[#This Row],[refill_date]]-TableRefills3[[#This Row],[prev_refill_end]])</f>
        <v>-1</v>
      </c>
      <c r="I3968">
        <f>IF(TableRefills3[[#This Row],[gap_days]]="",0,IF(TableRefills3[[#This Row],[gap_days]]&gt;30,1,0))</f>
        <v>0</v>
      </c>
      <c r="J3968" s="9">
        <f>_xlfn.MAXIFS(TableRefills3[discountinuation_flag], TableRefills3[patient_id], A3968)</f>
        <v>0</v>
      </c>
      <c r="K3968" s="1">
        <f>_xlfn.MINIFS(C:C,A:A,TableRefills3[[#This Row],[patient_id]])</f>
        <v>45697</v>
      </c>
      <c r="L3968" s="1">
        <f>TableRefills3[[#This Row],[refill_date]]+TableRefills3[[#This Row],[quantity_days]]</f>
        <v>45815</v>
      </c>
    </row>
    <row r="3969" spans="1:12" x14ac:dyDescent="0.25">
      <c r="A3969" t="s">
        <v>884</v>
      </c>
      <c r="B3969" t="s">
        <v>5899</v>
      </c>
      <c r="C3969" s="1">
        <v>45725</v>
      </c>
      <c r="D3969" s="9">
        <f t="shared" si="123"/>
        <v>1</v>
      </c>
      <c r="E3969">
        <v>28</v>
      </c>
      <c r="F3969" s="1" t="str">
        <f t="shared" si="124"/>
        <v/>
      </c>
      <c r="G3969" s="1" t="str">
        <f>IF(TableRefills3[[#This Row],[prev_refill_days]]="","",TableRefills3[[#This Row],[prev_refill_days]]+TableRefills3[[#This Row],[quantity_days]])</f>
        <v/>
      </c>
      <c r="H3969" s="9" t="str">
        <f>IF(TableRefills3[[#This Row],[prev_refill_end]]="","",TableRefills3[[#This Row],[refill_date]]-TableRefills3[[#This Row],[prev_refill_end]])</f>
        <v/>
      </c>
      <c r="I3969">
        <f>IF(TableRefills3[[#This Row],[gap_days]]="",0,IF(TableRefills3[[#This Row],[gap_days]]&gt;30,1,0))</f>
        <v>0</v>
      </c>
      <c r="J3969" s="9">
        <f>_xlfn.MAXIFS(TableRefills3[discountinuation_flag], TableRefills3[patient_id], A3969)</f>
        <v>0</v>
      </c>
      <c r="K3969" s="1">
        <f>_xlfn.MINIFS(C:C,A:A,TableRefills3[[#This Row],[patient_id]])</f>
        <v>45725</v>
      </c>
      <c r="L3969" s="1">
        <f>TableRefills3[[#This Row],[refill_date]]+TableRefills3[[#This Row],[quantity_days]]</f>
        <v>45753</v>
      </c>
    </row>
    <row r="3970" spans="1:12" x14ac:dyDescent="0.25">
      <c r="A3970" t="s">
        <v>884</v>
      </c>
      <c r="B3970" t="s">
        <v>5899</v>
      </c>
      <c r="C3970" s="1">
        <v>45753</v>
      </c>
      <c r="D3970" s="9">
        <f t="shared" ref="D3970:D4033" si="125">IF(A3970=A3969, D3969+1, 1)</f>
        <v>2</v>
      </c>
      <c r="E3970">
        <v>28</v>
      </c>
      <c r="F3970" s="1">
        <f t="shared" si="124"/>
        <v>45725</v>
      </c>
      <c r="G3970" s="1">
        <f>IF(TableRefills3[[#This Row],[prev_refill_days]]="","",TableRefills3[[#This Row],[prev_refill_days]]+TableRefills3[[#This Row],[quantity_days]])</f>
        <v>45753</v>
      </c>
      <c r="H3970" s="9">
        <f>IF(TableRefills3[[#This Row],[prev_refill_end]]="","",TableRefills3[[#This Row],[refill_date]]-TableRefills3[[#This Row],[prev_refill_end]])</f>
        <v>0</v>
      </c>
      <c r="I3970">
        <f>IF(TableRefills3[[#This Row],[gap_days]]="",0,IF(TableRefills3[[#This Row],[gap_days]]&gt;30,1,0))</f>
        <v>0</v>
      </c>
      <c r="J3970" s="9">
        <f>_xlfn.MAXIFS(TableRefills3[discountinuation_flag], TableRefills3[patient_id], A3970)</f>
        <v>0</v>
      </c>
      <c r="K3970" s="1">
        <f>_xlfn.MINIFS(C:C,A:A,TableRefills3[[#This Row],[patient_id]])</f>
        <v>45725</v>
      </c>
      <c r="L3970" s="1">
        <f>TableRefills3[[#This Row],[refill_date]]+TableRefills3[[#This Row],[quantity_days]]</f>
        <v>45781</v>
      </c>
    </row>
    <row r="3971" spans="1:12" x14ac:dyDescent="0.25">
      <c r="A3971" t="s">
        <v>884</v>
      </c>
      <c r="B3971" t="s">
        <v>5899</v>
      </c>
      <c r="C3971" s="1">
        <v>45779</v>
      </c>
      <c r="D3971" s="9">
        <f t="shared" si="125"/>
        <v>3</v>
      </c>
      <c r="E3971">
        <v>28</v>
      </c>
      <c r="F3971" s="1">
        <f t="shared" si="124"/>
        <v>45753</v>
      </c>
      <c r="G3971" s="1">
        <f>IF(TableRefills3[[#This Row],[prev_refill_days]]="","",TableRefills3[[#This Row],[prev_refill_days]]+TableRefills3[[#This Row],[quantity_days]])</f>
        <v>45781</v>
      </c>
      <c r="H3971" s="9">
        <f>IF(TableRefills3[[#This Row],[prev_refill_end]]="","",TableRefills3[[#This Row],[refill_date]]-TableRefills3[[#This Row],[prev_refill_end]])</f>
        <v>-2</v>
      </c>
      <c r="I3971">
        <f>IF(TableRefills3[[#This Row],[gap_days]]="",0,IF(TableRefills3[[#This Row],[gap_days]]&gt;30,1,0))</f>
        <v>0</v>
      </c>
      <c r="J3971" s="9">
        <f>_xlfn.MAXIFS(TableRefills3[discountinuation_flag], TableRefills3[patient_id], A3971)</f>
        <v>0</v>
      </c>
      <c r="K3971" s="1">
        <f>_xlfn.MINIFS(C:C,A:A,TableRefills3[[#This Row],[patient_id]])</f>
        <v>45725</v>
      </c>
      <c r="L3971" s="1">
        <f>TableRefills3[[#This Row],[refill_date]]+TableRefills3[[#This Row],[quantity_days]]</f>
        <v>45807</v>
      </c>
    </row>
    <row r="3972" spans="1:12" x14ac:dyDescent="0.25">
      <c r="A3972" t="s">
        <v>884</v>
      </c>
      <c r="B3972" t="s">
        <v>5899</v>
      </c>
      <c r="C3972" s="1">
        <v>45805</v>
      </c>
      <c r="D3972" s="9">
        <f t="shared" si="125"/>
        <v>4</v>
      </c>
      <c r="E3972">
        <v>28</v>
      </c>
      <c r="F3972" s="1">
        <f t="shared" si="124"/>
        <v>45779</v>
      </c>
      <c r="G3972" s="1">
        <f>IF(TableRefills3[[#This Row],[prev_refill_days]]="","",TableRefills3[[#This Row],[prev_refill_days]]+TableRefills3[[#This Row],[quantity_days]])</f>
        <v>45807</v>
      </c>
      <c r="H3972" s="9">
        <f>IF(TableRefills3[[#This Row],[prev_refill_end]]="","",TableRefills3[[#This Row],[refill_date]]-TableRefills3[[#This Row],[prev_refill_end]])</f>
        <v>-2</v>
      </c>
      <c r="I3972">
        <f>IF(TableRefills3[[#This Row],[gap_days]]="",0,IF(TableRefills3[[#This Row],[gap_days]]&gt;30,1,0))</f>
        <v>0</v>
      </c>
      <c r="J3972" s="9">
        <f>_xlfn.MAXIFS(TableRefills3[discountinuation_flag], TableRefills3[patient_id], A3972)</f>
        <v>0</v>
      </c>
      <c r="K3972" s="1">
        <f>_xlfn.MINIFS(C:C,A:A,TableRefills3[[#This Row],[patient_id]])</f>
        <v>45725</v>
      </c>
      <c r="L3972" s="1">
        <f>TableRefills3[[#This Row],[refill_date]]+TableRefills3[[#This Row],[quantity_days]]</f>
        <v>45833</v>
      </c>
    </row>
    <row r="3973" spans="1:12" x14ac:dyDescent="0.25">
      <c r="A3973" t="s">
        <v>884</v>
      </c>
      <c r="B3973" t="s">
        <v>5899</v>
      </c>
      <c r="C3973" s="1">
        <v>45832</v>
      </c>
      <c r="D3973" s="9">
        <f t="shared" si="125"/>
        <v>5</v>
      </c>
      <c r="E3973">
        <v>28</v>
      </c>
      <c r="F3973" s="1">
        <f t="shared" si="124"/>
        <v>45805</v>
      </c>
      <c r="G3973" s="1">
        <f>IF(TableRefills3[[#This Row],[prev_refill_days]]="","",TableRefills3[[#This Row],[prev_refill_days]]+TableRefills3[[#This Row],[quantity_days]])</f>
        <v>45833</v>
      </c>
      <c r="H3973" s="9">
        <f>IF(TableRefills3[[#This Row],[prev_refill_end]]="","",TableRefills3[[#This Row],[refill_date]]-TableRefills3[[#This Row],[prev_refill_end]])</f>
        <v>-1</v>
      </c>
      <c r="I3973">
        <f>IF(TableRefills3[[#This Row],[gap_days]]="",0,IF(TableRefills3[[#This Row],[gap_days]]&gt;30,1,0))</f>
        <v>0</v>
      </c>
      <c r="J3973" s="9">
        <f>_xlfn.MAXIFS(TableRefills3[discountinuation_flag], TableRefills3[patient_id], A3973)</f>
        <v>0</v>
      </c>
      <c r="K3973" s="1">
        <f>_xlfn.MINIFS(C:C,A:A,TableRefills3[[#This Row],[patient_id]])</f>
        <v>45725</v>
      </c>
      <c r="L3973" s="1">
        <f>TableRefills3[[#This Row],[refill_date]]+TableRefills3[[#This Row],[quantity_days]]</f>
        <v>45860</v>
      </c>
    </row>
    <row r="3974" spans="1:12" x14ac:dyDescent="0.25">
      <c r="A3974" t="s">
        <v>884</v>
      </c>
      <c r="B3974" t="s">
        <v>5899</v>
      </c>
      <c r="C3974" s="1">
        <v>45858</v>
      </c>
      <c r="D3974" s="9">
        <f t="shared" si="125"/>
        <v>6</v>
      </c>
      <c r="E3974">
        <v>28</v>
      </c>
      <c r="F3974" s="1">
        <f t="shared" si="124"/>
        <v>45832</v>
      </c>
      <c r="G3974" s="1">
        <f>IF(TableRefills3[[#This Row],[prev_refill_days]]="","",TableRefills3[[#This Row],[prev_refill_days]]+TableRefills3[[#This Row],[quantity_days]])</f>
        <v>45860</v>
      </c>
      <c r="H3974" s="9">
        <f>IF(TableRefills3[[#This Row],[prev_refill_end]]="","",TableRefills3[[#This Row],[refill_date]]-TableRefills3[[#This Row],[prev_refill_end]])</f>
        <v>-2</v>
      </c>
      <c r="I3974">
        <f>IF(TableRefills3[[#This Row],[gap_days]]="",0,IF(TableRefills3[[#This Row],[gap_days]]&gt;30,1,0))</f>
        <v>0</v>
      </c>
      <c r="J3974" s="9">
        <f>_xlfn.MAXIFS(TableRefills3[discountinuation_flag], TableRefills3[patient_id], A3974)</f>
        <v>0</v>
      </c>
      <c r="K3974" s="1">
        <f>_xlfn.MINIFS(C:C,A:A,TableRefills3[[#This Row],[patient_id]])</f>
        <v>45725</v>
      </c>
      <c r="L3974" s="1">
        <f>TableRefills3[[#This Row],[refill_date]]+TableRefills3[[#This Row],[quantity_days]]</f>
        <v>45886</v>
      </c>
    </row>
    <row r="3975" spans="1:12" x14ac:dyDescent="0.25">
      <c r="A3975" t="s">
        <v>885</v>
      </c>
      <c r="B3975" t="s">
        <v>5906</v>
      </c>
      <c r="C3975" s="1">
        <v>45807</v>
      </c>
      <c r="D3975" s="9">
        <f t="shared" si="125"/>
        <v>1</v>
      </c>
      <c r="E3975">
        <v>28</v>
      </c>
      <c r="F3975" s="1" t="str">
        <f t="shared" si="124"/>
        <v/>
      </c>
      <c r="G3975" s="1" t="str">
        <f>IF(TableRefills3[[#This Row],[prev_refill_days]]="","",TableRefills3[[#This Row],[prev_refill_days]]+TableRefills3[[#This Row],[quantity_days]])</f>
        <v/>
      </c>
      <c r="H3975" s="9" t="str">
        <f>IF(TableRefills3[[#This Row],[prev_refill_end]]="","",TableRefills3[[#This Row],[refill_date]]-TableRefills3[[#This Row],[prev_refill_end]])</f>
        <v/>
      </c>
      <c r="I3975">
        <f>IF(TableRefills3[[#This Row],[gap_days]]="",0,IF(TableRefills3[[#This Row],[gap_days]]&gt;30,1,0))</f>
        <v>0</v>
      </c>
      <c r="J3975" s="9">
        <f>_xlfn.MAXIFS(TableRefills3[discountinuation_flag], TableRefills3[patient_id], A3975)</f>
        <v>0</v>
      </c>
      <c r="K3975" s="1">
        <f>_xlfn.MINIFS(C:C,A:A,TableRefills3[[#This Row],[patient_id]])</f>
        <v>45807</v>
      </c>
      <c r="L3975" s="1">
        <f>TableRefills3[[#This Row],[refill_date]]+TableRefills3[[#This Row],[quantity_days]]</f>
        <v>45835</v>
      </c>
    </row>
    <row r="3976" spans="1:12" x14ac:dyDescent="0.25">
      <c r="A3976" t="s">
        <v>885</v>
      </c>
      <c r="B3976" t="s">
        <v>5906</v>
      </c>
      <c r="C3976" s="1">
        <v>45834</v>
      </c>
      <c r="D3976" s="9">
        <f t="shared" si="125"/>
        <v>2</v>
      </c>
      <c r="E3976">
        <v>28</v>
      </c>
      <c r="F3976" s="1">
        <f t="shared" si="124"/>
        <v>45807</v>
      </c>
      <c r="G3976" s="1">
        <f>IF(TableRefills3[[#This Row],[prev_refill_days]]="","",TableRefills3[[#This Row],[prev_refill_days]]+TableRefills3[[#This Row],[quantity_days]])</f>
        <v>45835</v>
      </c>
      <c r="H3976" s="9">
        <f>IF(TableRefills3[[#This Row],[prev_refill_end]]="","",TableRefills3[[#This Row],[refill_date]]-TableRefills3[[#This Row],[prev_refill_end]])</f>
        <v>-1</v>
      </c>
      <c r="I3976">
        <f>IF(TableRefills3[[#This Row],[gap_days]]="",0,IF(TableRefills3[[#This Row],[gap_days]]&gt;30,1,0))</f>
        <v>0</v>
      </c>
      <c r="J3976" s="9">
        <f>_xlfn.MAXIFS(TableRefills3[discountinuation_flag], TableRefills3[patient_id], A3976)</f>
        <v>0</v>
      </c>
      <c r="K3976" s="1">
        <f>_xlfn.MINIFS(C:C,A:A,TableRefills3[[#This Row],[patient_id]])</f>
        <v>45807</v>
      </c>
      <c r="L3976" s="1">
        <f>TableRefills3[[#This Row],[refill_date]]+TableRefills3[[#This Row],[quantity_days]]</f>
        <v>45862</v>
      </c>
    </row>
    <row r="3977" spans="1:12" x14ac:dyDescent="0.25">
      <c r="A3977" t="s">
        <v>885</v>
      </c>
      <c r="B3977" t="s">
        <v>5906</v>
      </c>
      <c r="C3977" s="1">
        <v>45860</v>
      </c>
      <c r="D3977" s="9">
        <f t="shared" si="125"/>
        <v>3</v>
      </c>
      <c r="E3977">
        <v>28</v>
      </c>
      <c r="F3977" s="1">
        <f t="shared" si="124"/>
        <v>45834</v>
      </c>
      <c r="G3977" s="1">
        <f>IF(TableRefills3[[#This Row],[prev_refill_days]]="","",TableRefills3[[#This Row],[prev_refill_days]]+TableRefills3[[#This Row],[quantity_days]])</f>
        <v>45862</v>
      </c>
      <c r="H3977" s="9">
        <f>IF(TableRefills3[[#This Row],[prev_refill_end]]="","",TableRefills3[[#This Row],[refill_date]]-TableRefills3[[#This Row],[prev_refill_end]])</f>
        <v>-2</v>
      </c>
      <c r="I3977">
        <f>IF(TableRefills3[[#This Row],[gap_days]]="",0,IF(TableRefills3[[#This Row],[gap_days]]&gt;30,1,0))</f>
        <v>0</v>
      </c>
      <c r="J3977" s="9">
        <f>_xlfn.MAXIFS(TableRefills3[discountinuation_flag], TableRefills3[patient_id], A3977)</f>
        <v>0</v>
      </c>
      <c r="K3977" s="1">
        <f>_xlfn.MINIFS(C:C,A:A,TableRefills3[[#This Row],[patient_id]])</f>
        <v>45807</v>
      </c>
      <c r="L3977" s="1">
        <f>TableRefills3[[#This Row],[refill_date]]+TableRefills3[[#This Row],[quantity_days]]</f>
        <v>45888</v>
      </c>
    </row>
    <row r="3978" spans="1:12" x14ac:dyDescent="0.25">
      <c r="A3978" t="s">
        <v>886</v>
      </c>
      <c r="B3978" t="s">
        <v>5910</v>
      </c>
      <c r="C3978" s="1">
        <v>45717</v>
      </c>
      <c r="D3978" s="9">
        <f t="shared" si="125"/>
        <v>1</v>
      </c>
      <c r="E3978">
        <v>30</v>
      </c>
      <c r="F3978" s="1" t="str">
        <f t="shared" si="124"/>
        <v/>
      </c>
      <c r="G3978" s="1" t="str">
        <f>IF(TableRefills3[[#This Row],[prev_refill_days]]="","",TableRefills3[[#This Row],[prev_refill_days]]+TableRefills3[[#This Row],[quantity_days]])</f>
        <v/>
      </c>
      <c r="H3978" s="9" t="str">
        <f>IF(TableRefills3[[#This Row],[prev_refill_end]]="","",TableRefills3[[#This Row],[refill_date]]-TableRefills3[[#This Row],[prev_refill_end]])</f>
        <v/>
      </c>
      <c r="I3978">
        <f>IF(TableRefills3[[#This Row],[gap_days]]="",0,IF(TableRefills3[[#This Row],[gap_days]]&gt;30,1,0))</f>
        <v>0</v>
      </c>
      <c r="J3978" s="9">
        <f>_xlfn.MAXIFS(TableRefills3[discountinuation_flag], TableRefills3[patient_id], A3978)</f>
        <v>0</v>
      </c>
      <c r="K3978" s="1">
        <f>_xlfn.MINIFS(C:C,A:A,TableRefills3[[#This Row],[patient_id]])</f>
        <v>45717</v>
      </c>
      <c r="L3978" s="1">
        <f>TableRefills3[[#This Row],[refill_date]]+TableRefills3[[#This Row],[quantity_days]]</f>
        <v>45747</v>
      </c>
    </row>
    <row r="3979" spans="1:12" x14ac:dyDescent="0.25">
      <c r="A3979" t="s">
        <v>886</v>
      </c>
      <c r="B3979" t="s">
        <v>5910</v>
      </c>
      <c r="C3979" s="1">
        <v>45747</v>
      </c>
      <c r="D3979" s="9">
        <f t="shared" si="125"/>
        <v>2</v>
      </c>
      <c r="E3979">
        <v>30</v>
      </c>
      <c r="F3979" s="1">
        <f t="shared" si="124"/>
        <v>45717</v>
      </c>
      <c r="G3979" s="1">
        <f>IF(TableRefills3[[#This Row],[prev_refill_days]]="","",TableRefills3[[#This Row],[prev_refill_days]]+TableRefills3[[#This Row],[quantity_days]])</f>
        <v>45747</v>
      </c>
      <c r="H3979" s="9">
        <f>IF(TableRefills3[[#This Row],[prev_refill_end]]="","",TableRefills3[[#This Row],[refill_date]]-TableRefills3[[#This Row],[prev_refill_end]])</f>
        <v>0</v>
      </c>
      <c r="I3979">
        <f>IF(TableRefills3[[#This Row],[gap_days]]="",0,IF(TableRefills3[[#This Row],[gap_days]]&gt;30,1,0))</f>
        <v>0</v>
      </c>
      <c r="J3979" s="9">
        <f>_xlfn.MAXIFS(TableRefills3[discountinuation_flag], TableRefills3[patient_id], A3979)</f>
        <v>0</v>
      </c>
      <c r="K3979" s="1">
        <f>_xlfn.MINIFS(C:C,A:A,TableRefills3[[#This Row],[patient_id]])</f>
        <v>45717</v>
      </c>
      <c r="L3979" s="1">
        <f>TableRefills3[[#This Row],[refill_date]]+TableRefills3[[#This Row],[quantity_days]]</f>
        <v>45777</v>
      </c>
    </row>
    <row r="3980" spans="1:12" x14ac:dyDescent="0.25">
      <c r="A3980" t="s">
        <v>886</v>
      </c>
      <c r="B3980" t="s">
        <v>5910</v>
      </c>
      <c r="C3980" s="1">
        <v>45778</v>
      </c>
      <c r="D3980" s="9">
        <f t="shared" si="125"/>
        <v>3</v>
      </c>
      <c r="E3980">
        <v>30</v>
      </c>
      <c r="F3980" s="1">
        <f t="shared" si="124"/>
        <v>45747</v>
      </c>
      <c r="G3980" s="1">
        <f>IF(TableRefills3[[#This Row],[prev_refill_days]]="","",TableRefills3[[#This Row],[prev_refill_days]]+TableRefills3[[#This Row],[quantity_days]])</f>
        <v>45777</v>
      </c>
      <c r="H3980" s="9">
        <f>IF(TableRefills3[[#This Row],[prev_refill_end]]="","",TableRefills3[[#This Row],[refill_date]]-TableRefills3[[#This Row],[prev_refill_end]])</f>
        <v>1</v>
      </c>
      <c r="I3980">
        <f>IF(TableRefills3[[#This Row],[gap_days]]="",0,IF(TableRefills3[[#This Row],[gap_days]]&gt;30,1,0))</f>
        <v>0</v>
      </c>
      <c r="J3980" s="9">
        <f>_xlfn.MAXIFS(TableRefills3[discountinuation_flag], TableRefills3[patient_id], A3980)</f>
        <v>0</v>
      </c>
      <c r="K3980" s="1">
        <f>_xlfn.MINIFS(C:C,A:A,TableRefills3[[#This Row],[patient_id]])</f>
        <v>45717</v>
      </c>
      <c r="L3980" s="1">
        <f>TableRefills3[[#This Row],[refill_date]]+TableRefills3[[#This Row],[quantity_days]]</f>
        <v>45808</v>
      </c>
    </row>
    <row r="3981" spans="1:12" x14ac:dyDescent="0.25">
      <c r="A3981" t="s">
        <v>887</v>
      </c>
      <c r="B3981" t="s">
        <v>5914</v>
      </c>
      <c r="C3981" s="1">
        <v>45734</v>
      </c>
      <c r="D3981" s="9">
        <f t="shared" si="125"/>
        <v>1</v>
      </c>
      <c r="E3981">
        <v>30</v>
      </c>
      <c r="F3981" s="1" t="str">
        <f t="shared" ref="F3981:F4044" si="126">IF(A3980=A3981,C3980,"")</f>
        <v/>
      </c>
      <c r="G3981" s="1" t="str">
        <f>IF(TableRefills3[[#This Row],[prev_refill_days]]="","",TableRefills3[[#This Row],[prev_refill_days]]+TableRefills3[[#This Row],[quantity_days]])</f>
        <v/>
      </c>
      <c r="H3981" s="9" t="str">
        <f>IF(TableRefills3[[#This Row],[prev_refill_end]]="","",TableRefills3[[#This Row],[refill_date]]-TableRefills3[[#This Row],[prev_refill_end]])</f>
        <v/>
      </c>
      <c r="I3981">
        <f>IF(TableRefills3[[#This Row],[gap_days]]="",0,IF(TableRefills3[[#This Row],[gap_days]]&gt;30,1,0))</f>
        <v>0</v>
      </c>
      <c r="J3981" s="9">
        <f>_xlfn.MAXIFS(TableRefills3[discountinuation_flag], TableRefills3[patient_id], A3981)</f>
        <v>0</v>
      </c>
      <c r="K3981" s="1">
        <f>_xlfn.MINIFS(C:C,A:A,TableRefills3[[#This Row],[patient_id]])</f>
        <v>45734</v>
      </c>
      <c r="L3981" s="1">
        <f>TableRefills3[[#This Row],[refill_date]]+TableRefills3[[#This Row],[quantity_days]]</f>
        <v>45764</v>
      </c>
    </row>
    <row r="3982" spans="1:12" x14ac:dyDescent="0.25">
      <c r="A3982" t="s">
        <v>887</v>
      </c>
      <c r="B3982" t="s">
        <v>5914</v>
      </c>
      <c r="C3982" s="1">
        <v>45766</v>
      </c>
      <c r="D3982" s="9">
        <f t="shared" si="125"/>
        <v>2</v>
      </c>
      <c r="E3982">
        <v>30</v>
      </c>
      <c r="F3982" s="1">
        <f t="shared" si="126"/>
        <v>45734</v>
      </c>
      <c r="G3982" s="1">
        <f>IF(TableRefills3[[#This Row],[prev_refill_days]]="","",TableRefills3[[#This Row],[prev_refill_days]]+TableRefills3[[#This Row],[quantity_days]])</f>
        <v>45764</v>
      </c>
      <c r="H3982" s="9">
        <f>IF(TableRefills3[[#This Row],[prev_refill_end]]="","",TableRefills3[[#This Row],[refill_date]]-TableRefills3[[#This Row],[prev_refill_end]])</f>
        <v>2</v>
      </c>
      <c r="I3982">
        <f>IF(TableRefills3[[#This Row],[gap_days]]="",0,IF(TableRefills3[[#This Row],[gap_days]]&gt;30,1,0))</f>
        <v>0</v>
      </c>
      <c r="J3982" s="9">
        <f>_xlfn.MAXIFS(TableRefills3[discountinuation_flag], TableRefills3[patient_id], A3982)</f>
        <v>0</v>
      </c>
      <c r="K3982" s="1">
        <f>_xlfn.MINIFS(C:C,A:A,TableRefills3[[#This Row],[patient_id]])</f>
        <v>45734</v>
      </c>
      <c r="L3982" s="1">
        <f>TableRefills3[[#This Row],[refill_date]]+TableRefills3[[#This Row],[quantity_days]]</f>
        <v>45796</v>
      </c>
    </row>
    <row r="3983" spans="1:12" x14ac:dyDescent="0.25">
      <c r="A3983" t="s">
        <v>887</v>
      </c>
      <c r="B3983" t="s">
        <v>5914</v>
      </c>
      <c r="C3983" s="1">
        <v>45793</v>
      </c>
      <c r="D3983" s="9">
        <f t="shared" si="125"/>
        <v>3</v>
      </c>
      <c r="E3983">
        <v>30</v>
      </c>
      <c r="F3983" s="1">
        <f t="shared" si="126"/>
        <v>45766</v>
      </c>
      <c r="G3983" s="1">
        <f>IF(TableRefills3[[#This Row],[prev_refill_days]]="","",TableRefills3[[#This Row],[prev_refill_days]]+TableRefills3[[#This Row],[quantity_days]])</f>
        <v>45796</v>
      </c>
      <c r="H3983" s="9">
        <f>IF(TableRefills3[[#This Row],[prev_refill_end]]="","",TableRefills3[[#This Row],[refill_date]]-TableRefills3[[#This Row],[prev_refill_end]])</f>
        <v>-3</v>
      </c>
      <c r="I3983">
        <f>IF(TableRefills3[[#This Row],[gap_days]]="",0,IF(TableRefills3[[#This Row],[gap_days]]&gt;30,1,0))</f>
        <v>0</v>
      </c>
      <c r="J3983" s="9">
        <f>_xlfn.MAXIFS(TableRefills3[discountinuation_flag], TableRefills3[patient_id], A3983)</f>
        <v>0</v>
      </c>
      <c r="K3983" s="1">
        <f>_xlfn.MINIFS(C:C,A:A,TableRefills3[[#This Row],[patient_id]])</f>
        <v>45734</v>
      </c>
      <c r="L3983" s="1">
        <f>TableRefills3[[#This Row],[refill_date]]+TableRefills3[[#This Row],[quantity_days]]</f>
        <v>45823</v>
      </c>
    </row>
    <row r="3984" spans="1:12" x14ac:dyDescent="0.25">
      <c r="A3984" t="s">
        <v>888</v>
      </c>
      <c r="B3984" t="s">
        <v>5918</v>
      </c>
      <c r="C3984" s="1">
        <v>45804</v>
      </c>
      <c r="D3984" s="9">
        <f t="shared" si="125"/>
        <v>1</v>
      </c>
      <c r="E3984">
        <v>30</v>
      </c>
      <c r="F3984" s="1" t="str">
        <f t="shared" si="126"/>
        <v/>
      </c>
      <c r="G3984" s="1" t="str">
        <f>IF(TableRefills3[[#This Row],[prev_refill_days]]="","",TableRefills3[[#This Row],[prev_refill_days]]+TableRefills3[[#This Row],[quantity_days]])</f>
        <v/>
      </c>
      <c r="H3984" s="9" t="str">
        <f>IF(TableRefills3[[#This Row],[prev_refill_end]]="","",TableRefills3[[#This Row],[refill_date]]-TableRefills3[[#This Row],[prev_refill_end]])</f>
        <v/>
      </c>
      <c r="I3984">
        <f>IF(TableRefills3[[#This Row],[gap_days]]="",0,IF(TableRefills3[[#This Row],[gap_days]]&gt;30,1,0))</f>
        <v>0</v>
      </c>
      <c r="J3984" s="9">
        <f>_xlfn.MAXIFS(TableRefills3[discountinuation_flag], TableRefills3[patient_id], A3984)</f>
        <v>0</v>
      </c>
      <c r="K3984" s="1">
        <f>_xlfn.MINIFS(C:C,A:A,TableRefills3[[#This Row],[patient_id]])</f>
        <v>45804</v>
      </c>
      <c r="L3984" s="1">
        <f>TableRefills3[[#This Row],[refill_date]]+TableRefills3[[#This Row],[quantity_days]]</f>
        <v>45834</v>
      </c>
    </row>
    <row r="3985" spans="1:12" x14ac:dyDescent="0.25">
      <c r="A3985" t="s">
        <v>888</v>
      </c>
      <c r="B3985" t="s">
        <v>5918</v>
      </c>
      <c r="C3985" s="1">
        <v>45833</v>
      </c>
      <c r="D3985" s="9">
        <f t="shared" si="125"/>
        <v>2</v>
      </c>
      <c r="E3985">
        <v>30</v>
      </c>
      <c r="F3985" s="1">
        <f t="shared" si="126"/>
        <v>45804</v>
      </c>
      <c r="G3985" s="1">
        <f>IF(TableRefills3[[#This Row],[prev_refill_days]]="","",TableRefills3[[#This Row],[prev_refill_days]]+TableRefills3[[#This Row],[quantity_days]])</f>
        <v>45834</v>
      </c>
      <c r="H3985" s="9">
        <f>IF(TableRefills3[[#This Row],[prev_refill_end]]="","",TableRefills3[[#This Row],[refill_date]]-TableRefills3[[#This Row],[prev_refill_end]])</f>
        <v>-1</v>
      </c>
      <c r="I3985">
        <f>IF(TableRefills3[[#This Row],[gap_days]]="",0,IF(TableRefills3[[#This Row],[gap_days]]&gt;30,1,0))</f>
        <v>0</v>
      </c>
      <c r="J3985" s="9">
        <f>_xlfn.MAXIFS(TableRefills3[discountinuation_flag], TableRefills3[patient_id], A3985)</f>
        <v>0</v>
      </c>
      <c r="K3985" s="1">
        <f>_xlfn.MINIFS(C:C,A:A,TableRefills3[[#This Row],[patient_id]])</f>
        <v>45804</v>
      </c>
      <c r="L3985" s="1">
        <f>TableRefills3[[#This Row],[refill_date]]+TableRefills3[[#This Row],[quantity_days]]</f>
        <v>45863</v>
      </c>
    </row>
    <row r="3986" spans="1:12" x14ac:dyDescent="0.25">
      <c r="A3986" t="s">
        <v>888</v>
      </c>
      <c r="B3986" t="s">
        <v>5918</v>
      </c>
      <c r="C3986" s="1">
        <v>45862</v>
      </c>
      <c r="D3986" s="9">
        <f t="shared" si="125"/>
        <v>3</v>
      </c>
      <c r="E3986">
        <v>30</v>
      </c>
      <c r="F3986" s="1">
        <f t="shared" si="126"/>
        <v>45833</v>
      </c>
      <c r="G3986" s="1">
        <f>IF(TableRefills3[[#This Row],[prev_refill_days]]="","",TableRefills3[[#This Row],[prev_refill_days]]+TableRefills3[[#This Row],[quantity_days]])</f>
        <v>45863</v>
      </c>
      <c r="H3986" s="9">
        <f>IF(TableRefills3[[#This Row],[prev_refill_end]]="","",TableRefills3[[#This Row],[refill_date]]-TableRefills3[[#This Row],[prev_refill_end]])</f>
        <v>-1</v>
      </c>
      <c r="I3986">
        <f>IF(TableRefills3[[#This Row],[gap_days]]="",0,IF(TableRefills3[[#This Row],[gap_days]]&gt;30,1,0))</f>
        <v>0</v>
      </c>
      <c r="J3986" s="9">
        <f>_xlfn.MAXIFS(TableRefills3[discountinuation_flag], TableRefills3[patient_id], A3986)</f>
        <v>0</v>
      </c>
      <c r="K3986" s="1">
        <f>_xlfn.MINIFS(C:C,A:A,TableRefills3[[#This Row],[patient_id]])</f>
        <v>45804</v>
      </c>
      <c r="L3986" s="1">
        <f>TableRefills3[[#This Row],[refill_date]]+TableRefills3[[#This Row],[quantity_days]]</f>
        <v>45892</v>
      </c>
    </row>
    <row r="3987" spans="1:12" x14ac:dyDescent="0.25">
      <c r="A3987" t="s">
        <v>889</v>
      </c>
      <c r="B3987" t="s">
        <v>5922</v>
      </c>
      <c r="C3987" s="1">
        <v>45803</v>
      </c>
      <c r="D3987" s="9">
        <f t="shared" si="125"/>
        <v>1</v>
      </c>
      <c r="E3987">
        <v>30</v>
      </c>
      <c r="F3987" s="1" t="str">
        <f t="shared" si="126"/>
        <v/>
      </c>
      <c r="G3987" s="1" t="str">
        <f>IF(TableRefills3[[#This Row],[prev_refill_days]]="","",TableRefills3[[#This Row],[prev_refill_days]]+TableRefills3[[#This Row],[quantity_days]])</f>
        <v/>
      </c>
      <c r="H3987" s="9" t="str">
        <f>IF(TableRefills3[[#This Row],[prev_refill_end]]="","",TableRefills3[[#This Row],[refill_date]]-TableRefills3[[#This Row],[prev_refill_end]])</f>
        <v/>
      </c>
      <c r="I3987">
        <f>IF(TableRefills3[[#This Row],[gap_days]]="",0,IF(TableRefills3[[#This Row],[gap_days]]&gt;30,1,0))</f>
        <v>0</v>
      </c>
      <c r="J3987" s="9">
        <f>_xlfn.MAXIFS(TableRefills3[discountinuation_flag], TableRefills3[patient_id], A3987)</f>
        <v>0</v>
      </c>
      <c r="K3987" s="1">
        <f>_xlfn.MINIFS(C:C,A:A,TableRefills3[[#This Row],[patient_id]])</f>
        <v>45803</v>
      </c>
      <c r="L3987" s="1">
        <f>TableRefills3[[#This Row],[refill_date]]+TableRefills3[[#This Row],[quantity_days]]</f>
        <v>45833</v>
      </c>
    </row>
    <row r="3988" spans="1:12" x14ac:dyDescent="0.25">
      <c r="A3988" t="s">
        <v>889</v>
      </c>
      <c r="B3988" t="s">
        <v>5922</v>
      </c>
      <c r="C3988" s="1">
        <v>45831</v>
      </c>
      <c r="D3988" s="9">
        <f t="shared" si="125"/>
        <v>2</v>
      </c>
      <c r="E3988">
        <v>30</v>
      </c>
      <c r="F3988" s="1">
        <f t="shared" si="126"/>
        <v>45803</v>
      </c>
      <c r="G3988" s="1">
        <f>IF(TableRefills3[[#This Row],[prev_refill_days]]="","",TableRefills3[[#This Row],[prev_refill_days]]+TableRefills3[[#This Row],[quantity_days]])</f>
        <v>45833</v>
      </c>
      <c r="H3988" s="9">
        <f>IF(TableRefills3[[#This Row],[prev_refill_end]]="","",TableRefills3[[#This Row],[refill_date]]-TableRefills3[[#This Row],[prev_refill_end]])</f>
        <v>-2</v>
      </c>
      <c r="I3988">
        <f>IF(TableRefills3[[#This Row],[gap_days]]="",0,IF(TableRefills3[[#This Row],[gap_days]]&gt;30,1,0))</f>
        <v>0</v>
      </c>
      <c r="J3988" s="9">
        <f>_xlfn.MAXIFS(TableRefills3[discountinuation_flag], TableRefills3[patient_id], A3988)</f>
        <v>0</v>
      </c>
      <c r="K3988" s="1">
        <f>_xlfn.MINIFS(C:C,A:A,TableRefills3[[#This Row],[patient_id]])</f>
        <v>45803</v>
      </c>
      <c r="L3988" s="1">
        <f>TableRefills3[[#This Row],[refill_date]]+TableRefills3[[#This Row],[quantity_days]]</f>
        <v>45861</v>
      </c>
    </row>
    <row r="3989" spans="1:12" x14ac:dyDescent="0.25">
      <c r="A3989" t="s">
        <v>889</v>
      </c>
      <c r="B3989" t="s">
        <v>5922</v>
      </c>
      <c r="C3989" s="1">
        <v>45863</v>
      </c>
      <c r="D3989" s="9">
        <f t="shared" si="125"/>
        <v>3</v>
      </c>
      <c r="E3989">
        <v>30</v>
      </c>
      <c r="F3989" s="1">
        <f t="shared" si="126"/>
        <v>45831</v>
      </c>
      <c r="G3989" s="1">
        <f>IF(TableRefills3[[#This Row],[prev_refill_days]]="","",TableRefills3[[#This Row],[prev_refill_days]]+TableRefills3[[#This Row],[quantity_days]])</f>
        <v>45861</v>
      </c>
      <c r="H3989" s="9">
        <f>IF(TableRefills3[[#This Row],[prev_refill_end]]="","",TableRefills3[[#This Row],[refill_date]]-TableRefills3[[#This Row],[prev_refill_end]])</f>
        <v>2</v>
      </c>
      <c r="I3989">
        <f>IF(TableRefills3[[#This Row],[gap_days]]="",0,IF(TableRefills3[[#This Row],[gap_days]]&gt;30,1,0))</f>
        <v>0</v>
      </c>
      <c r="J3989" s="9">
        <f>_xlfn.MAXIFS(TableRefills3[discountinuation_flag], TableRefills3[patient_id], A3989)</f>
        <v>0</v>
      </c>
      <c r="K3989" s="1">
        <f>_xlfn.MINIFS(C:C,A:A,TableRefills3[[#This Row],[patient_id]])</f>
        <v>45803</v>
      </c>
      <c r="L3989" s="1">
        <f>TableRefills3[[#This Row],[refill_date]]+TableRefills3[[#This Row],[quantity_days]]</f>
        <v>45893</v>
      </c>
    </row>
    <row r="3990" spans="1:12" x14ac:dyDescent="0.25">
      <c r="A3990" t="s">
        <v>889</v>
      </c>
      <c r="B3990" t="s">
        <v>5922</v>
      </c>
      <c r="C3990" s="1">
        <v>45891</v>
      </c>
      <c r="D3990" s="9">
        <f t="shared" si="125"/>
        <v>4</v>
      </c>
      <c r="E3990">
        <v>30</v>
      </c>
      <c r="F3990" s="1">
        <f t="shared" si="126"/>
        <v>45863</v>
      </c>
      <c r="G3990" s="1">
        <f>IF(TableRefills3[[#This Row],[prev_refill_days]]="","",TableRefills3[[#This Row],[prev_refill_days]]+TableRefills3[[#This Row],[quantity_days]])</f>
        <v>45893</v>
      </c>
      <c r="H3990" s="9">
        <f>IF(TableRefills3[[#This Row],[prev_refill_end]]="","",TableRefills3[[#This Row],[refill_date]]-TableRefills3[[#This Row],[prev_refill_end]])</f>
        <v>-2</v>
      </c>
      <c r="I3990">
        <f>IF(TableRefills3[[#This Row],[gap_days]]="",0,IF(TableRefills3[[#This Row],[gap_days]]&gt;30,1,0))</f>
        <v>0</v>
      </c>
      <c r="J3990" s="9">
        <f>_xlfn.MAXIFS(TableRefills3[discountinuation_flag], TableRefills3[patient_id], A3990)</f>
        <v>0</v>
      </c>
      <c r="K3990" s="1">
        <f>_xlfn.MINIFS(C:C,A:A,TableRefills3[[#This Row],[patient_id]])</f>
        <v>45803</v>
      </c>
      <c r="L3990" s="1">
        <f>TableRefills3[[#This Row],[refill_date]]+TableRefills3[[#This Row],[quantity_days]]</f>
        <v>45921</v>
      </c>
    </row>
    <row r="3991" spans="1:12" x14ac:dyDescent="0.25">
      <c r="A3991" t="s">
        <v>889</v>
      </c>
      <c r="B3991" t="s">
        <v>5922</v>
      </c>
      <c r="C3991" s="1">
        <v>45919</v>
      </c>
      <c r="D3991" s="9">
        <f t="shared" si="125"/>
        <v>5</v>
      </c>
      <c r="E3991">
        <v>30</v>
      </c>
      <c r="F3991" s="1">
        <f t="shared" si="126"/>
        <v>45891</v>
      </c>
      <c r="G3991" s="1">
        <f>IF(TableRefills3[[#This Row],[prev_refill_days]]="","",TableRefills3[[#This Row],[prev_refill_days]]+TableRefills3[[#This Row],[quantity_days]])</f>
        <v>45921</v>
      </c>
      <c r="H3991" s="9">
        <f>IF(TableRefills3[[#This Row],[prev_refill_end]]="","",TableRefills3[[#This Row],[refill_date]]-TableRefills3[[#This Row],[prev_refill_end]])</f>
        <v>-2</v>
      </c>
      <c r="I3991">
        <f>IF(TableRefills3[[#This Row],[gap_days]]="",0,IF(TableRefills3[[#This Row],[gap_days]]&gt;30,1,0))</f>
        <v>0</v>
      </c>
      <c r="J3991" s="9">
        <f>_xlfn.MAXIFS(TableRefills3[discountinuation_flag], TableRefills3[patient_id], A3991)</f>
        <v>0</v>
      </c>
      <c r="K3991" s="1">
        <f>_xlfn.MINIFS(C:C,A:A,TableRefills3[[#This Row],[patient_id]])</f>
        <v>45803</v>
      </c>
      <c r="L3991" s="1">
        <f>TableRefills3[[#This Row],[refill_date]]+TableRefills3[[#This Row],[quantity_days]]</f>
        <v>45949</v>
      </c>
    </row>
    <row r="3992" spans="1:12" x14ac:dyDescent="0.25">
      <c r="A3992" t="s">
        <v>890</v>
      </c>
      <c r="B3992" t="s">
        <v>5928</v>
      </c>
      <c r="C3992" s="1">
        <v>45677</v>
      </c>
      <c r="D3992" s="9">
        <f t="shared" si="125"/>
        <v>1</v>
      </c>
      <c r="E3992">
        <v>30</v>
      </c>
      <c r="F3992" s="1" t="str">
        <f t="shared" si="126"/>
        <v/>
      </c>
      <c r="G3992" s="1" t="str">
        <f>IF(TableRefills3[[#This Row],[prev_refill_days]]="","",TableRefills3[[#This Row],[prev_refill_days]]+TableRefills3[[#This Row],[quantity_days]])</f>
        <v/>
      </c>
      <c r="H3992" s="9" t="str">
        <f>IF(TableRefills3[[#This Row],[prev_refill_end]]="","",TableRefills3[[#This Row],[refill_date]]-TableRefills3[[#This Row],[prev_refill_end]])</f>
        <v/>
      </c>
      <c r="I3992">
        <f>IF(TableRefills3[[#This Row],[gap_days]]="",0,IF(TableRefills3[[#This Row],[gap_days]]&gt;30,1,0))</f>
        <v>0</v>
      </c>
      <c r="J3992" s="9">
        <f>_xlfn.MAXIFS(TableRefills3[discountinuation_flag], TableRefills3[patient_id], A3992)</f>
        <v>0</v>
      </c>
      <c r="K3992" s="1">
        <f>_xlfn.MINIFS(C:C,A:A,TableRefills3[[#This Row],[patient_id]])</f>
        <v>45677</v>
      </c>
      <c r="L3992" s="1">
        <f>TableRefills3[[#This Row],[refill_date]]+TableRefills3[[#This Row],[quantity_days]]</f>
        <v>45707</v>
      </c>
    </row>
    <row r="3993" spans="1:12" x14ac:dyDescent="0.25">
      <c r="A3993" t="s">
        <v>890</v>
      </c>
      <c r="B3993" t="s">
        <v>5928</v>
      </c>
      <c r="C3993" s="1">
        <v>45708</v>
      </c>
      <c r="D3993" s="9">
        <f t="shared" si="125"/>
        <v>2</v>
      </c>
      <c r="E3993">
        <v>30</v>
      </c>
      <c r="F3993" s="1">
        <f t="shared" si="126"/>
        <v>45677</v>
      </c>
      <c r="G3993" s="1">
        <f>IF(TableRefills3[[#This Row],[prev_refill_days]]="","",TableRefills3[[#This Row],[prev_refill_days]]+TableRefills3[[#This Row],[quantity_days]])</f>
        <v>45707</v>
      </c>
      <c r="H3993" s="9">
        <f>IF(TableRefills3[[#This Row],[prev_refill_end]]="","",TableRefills3[[#This Row],[refill_date]]-TableRefills3[[#This Row],[prev_refill_end]])</f>
        <v>1</v>
      </c>
      <c r="I3993">
        <f>IF(TableRefills3[[#This Row],[gap_days]]="",0,IF(TableRefills3[[#This Row],[gap_days]]&gt;30,1,0))</f>
        <v>0</v>
      </c>
      <c r="J3993" s="9">
        <f>_xlfn.MAXIFS(TableRefills3[discountinuation_flag], TableRefills3[patient_id], A3993)</f>
        <v>0</v>
      </c>
      <c r="K3993" s="1">
        <f>_xlfn.MINIFS(C:C,A:A,TableRefills3[[#This Row],[patient_id]])</f>
        <v>45677</v>
      </c>
      <c r="L3993" s="1">
        <f>TableRefills3[[#This Row],[refill_date]]+TableRefills3[[#This Row],[quantity_days]]</f>
        <v>45738</v>
      </c>
    </row>
    <row r="3994" spans="1:12" x14ac:dyDescent="0.25">
      <c r="A3994" t="s">
        <v>890</v>
      </c>
      <c r="B3994" t="s">
        <v>5928</v>
      </c>
      <c r="C3994" s="1">
        <v>45738</v>
      </c>
      <c r="D3994" s="9">
        <f t="shared" si="125"/>
        <v>3</v>
      </c>
      <c r="E3994">
        <v>30</v>
      </c>
      <c r="F3994" s="1">
        <f t="shared" si="126"/>
        <v>45708</v>
      </c>
      <c r="G3994" s="1">
        <f>IF(TableRefills3[[#This Row],[prev_refill_days]]="","",TableRefills3[[#This Row],[prev_refill_days]]+TableRefills3[[#This Row],[quantity_days]])</f>
        <v>45738</v>
      </c>
      <c r="H3994" s="9">
        <f>IF(TableRefills3[[#This Row],[prev_refill_end]]="","",TableRefills3[[#This Row],[refill_date]]-TableRefills3[[#This Row],[prev_refill_end]])</f>
        <v>0</v>
      </c>
      <c r="I3994">
        <f>IF(TableRefills3[[#This Row],[gap_days]]="",0,IF(TableRefills3[[#This Row],[gap_days]]&gt;30,1,0))</f>
        <v>0</v>
      </c>
      <c r="J3994" s="9">
        <f>_xlfn.MAXIFS(TableRefills3[discountinuation_flag], TableRefills3[patient_id], A3994)</f>
        <v>0</v>
      </c>
      <c r="K3994" s="1">
        <f>_xlfn.MINIFS(C:C,A:A,TableRefills3[[#This Row],[patient_id]])</f>
        <v>45677</v>
      </c>
      <c r="L3994" s="1">
        <f>TableRefills3[[#This Row],[refill_date]]+TableRefills3[[#This Row],[quantity_days]]</f>
        <v>45768</v>
      </c>
    </row>
    <row r="3995" spans="1:12" x14ac:dyDescent="0.25">
      <c r="A3995" t="s">
        <v>890</v>
      </c>
      <c r="B3995" t="s">
        <v>5928</v>
      </c>
      <c r="C3995" s="1">
        <v>45769</v>
      </c>
      <c r="D3995" s="9">
        <f t="shared" si="125"/>
        <v>4</v>
      </c>
      <c r="E3995">
        <v>30</v>
      </c>
      <c r="F3995" s="1">
        <f t="shared" si="126"/>
        <v>45738</v>
      </c>
      <c r="G3995" s="1">
        <f>IF(TableRefills3[[#This Row],[prev_refill_days]]="","",TableRefills3[[#This Row],[prev_refill_days]]+TableRefills3[[#This Row],[quantity_days]])</f>
        <v>45768</v>
      </c>
      <c r="H3995" s="9">
        <f>IF(TableRefills3[[#This Row],[prev_refill_end]]="","",TableRefills3[[#This Row],[refill_date]]-TableRefills3[[#This Row],[prev_refill_end]])</f>
        <v>1</v>
      </c>
      <c r="I3995">
        <f>IF(TableRefills3[[#This Row],[gap_days]]="",0,IF(TableRefills3[[#This Row],[gap_days]]&gt;30,1,0))</f>
        <v>0</v>
      </c>
      <c r="J3995" s="9">
        <f>_xlfn.MAXIFS(TableRefills3[discountinuation_flag], TableRefills3[patient_id], A3995)</f>
        <v>0</v>
      </c>
      <c r="K3995" s="1">
        <f>_xlfn.MINIFS(C:C,A:A,TableRefills3[[#This Row],[patient_id]])</f>
        <v>45677</v>
      </c>
      <c r="L3995" s="1">
        <f>TableRefills3[[#This Row],[refill_date]]+TableRefills3[[#This Row],[quantity_days]]</f>
        <v>45799</v>
      </c>
    </row>
    <row r="3996" spans="1:12" x14ac:dyDescent="0.25">
      <c r="A3996" t="s">
        <v>891</v>
      </c>
      <c r="B3996" t="s">
        <v>5933</v>
      </c>
      <c r="C3996" s="1">
        <v>45781</v>
      </c>
      <c r="D3996" s="9">
        <f t="shared" si="125"/>
        <v>1</v>
      </c>
      <c r="E3996">
        <v>28</v>
      </c>
      <c r="F3996" s="1" t="str">
        <f t="shared" si="126"/>
        <v/>
      </c>
      <c r="G3996" s="1" t="str">
        <f>IF(TableRefills3[[#This Row],[prev_refill_days]]="","",TableRefills3[[#This Row],[prev_refill_days]]+TableRefills3[[#This Row],[quantity_days]])</f>
        <v/>
      </c>
      <c r="H3996" s="9" t="str">
        <f>IF(TableRefills3[[#This Row],[prev_refill_end]]="","",TableRefills3[[#This Row],[refill_date]]-TableRefills3[[#This Row],[prev_refill_end]])</f>
        <v/>
      </c>
      <c r="I3996">
        <f>IF(TableRefills3[[#This Row],[gap_days]]="",0,IF(TableRefills3[[#This Row],[gap_days]]&gt;30,1,0))</f>
        <v>0</v>
      </c>
      <c r="J3996" s="9">
        <f>_xlfn.MAXIFS(TableRefills3[discountinuation_flag], TableRefills3[patient_id], A3996)</f>
        <v>0</v>
      </c>
      <c r="K3996" s="1">
        <f>_xlfn.MINIFS(C:C,A:A,TableRefills3[[#This Row],[patient_id]])</f>
        <v>45781</v>
      </c>
      <c r="L3996" s="1">
        <f>TableRefills3[[#This Row],[refill_date]]+TableRefills3[[#This Row],[quantity_days]]</f>
        <v>45809</v>
      </c>
    </row>
    <row r="3997" spans="1:12" x14ac:dyDescent="0.25">
      <c r="A3997" t="s">
        <v>891</v>
      </c>
      <c r="B3997" t="s">
        <v>5933</v>
      </c>
      <c r="C3997" s="1">
        <v>45810</v>
      </c>
      <c r="D3997" s="9">
        <f t="shared" si="125"/>
        <v>2</v>
      </c>
      <c r="E3997">
        <v>28</v>
      </c>
      <c r="F3997" s="1">
        <f t="shared" si="126"/>
        <v>45781</v>
      </c>
      <c r="G3997" s="1">
        <f>IF(TableRefills3[[#This Row],[prev_refill_days]]="","",TableRefills3[[#This Row],[prev_refill_days]]+TableRefills3[[#This Row],[quantity_days]])</f>
        <v>45809</v>
      </c>
      <c r="H3997" s="9">
        <f>IF(TableRefills3[[#This Row],[prev_refill_end]]="","",TableRefills3[[#This Row],[refill_date]]-TableRefills3[[#This Row],[prev_refill_end]])</f>
        <v>1</v>
      </c>
      <c r="I3997">
        <f>IF(TableRefills3[[#This Row],[gap_days]]="",0,IF(TableRefills3[[#This Row],[gap_days]]&gt;30,1,0))</f>
        <v>0</v>
      </c>
      <c r="J3997" s="9">
        <f>_xlfn.MAXIFS(TableRefills3[discountinuation_flag], TableRefills3[patient_id], A3997)</f>
        <v>0</v>
      </c>
      <c r="K3997" s="1">
        <f>_xlfn.MINIFS(C:C,A:A,TableRefills3[[#This Row],[patient_id]])</f>
        <v>45781</v>
      </c>
      <c r="L3997" s="1">
        <f>TableRefills3[[#This Row],[refill_date]]+TableRefills3[[#This Row],[quantity_days]]</f>
        <v>45838</v>
      </c>
    </row>
    <row r="3998" spans="1:12" x14ac:dyDescent="0.25">
      <c r="A3998" t="s">
        <v>891</v>
      </c>
      <c r="B3998" t="s">
        <v>5933</v>
      </c>
      <c r="C3998" s="1">
        <v>45841</v>
      </c>
      <c r="D3998" s="9">
        <f t="shared" si="125"/>
        <v>3</v>
      </c>
      <c r="E3998">
        <v>28</v>
      </c>
      <c r="F3998" s="1">
        <f t="shared" si="126"/>
        <v>45810</v>
      </c>
      <c r="G3998" s="1">
        <f>IF(TableRefills3[[#This Row],[prev_refill_days]]="","",TableRefills3[[#This Row],[prev_refill_days]]+TableRefills3[[#This Row],[quantity_days]])</f>
        <v>45838</v>
      </c>
      <c r="H3998" s="9">
        <f>IF(TableRefills3[[#This Row],[prev_refill_end]]="","",TableRefills3[[#This Row],[refill_date]]-TableRefills3[[#This Row],[prev_refill_end]])</f>
        <v>3</v>
      </c>
      <c r="I3998">
        <f>IF(TableRefills3[[#This Row],[gap_days]]="",0,IF(TableRefills3[[#This Row],[gap_days]]&gt;30,1,0))</f>
        <v>0</v>
      </c>
      <c r="J3998" s="9">
        <f>_xlfn.MAXIFS(TableRefills3[discountinuation_flag], TableRefills3[patient_id], A3998)</f>
        <v>0</v>
      </c>
      <c r="K3998" s="1">
        <f>_xlfn.MINIFS(C:C,A:A,TableRefills3[[#This Row],[patient_id]])</f>
        <v>45781</v>
      </c>
      <c r="L3998" s="1">
        <f>TableRefills3[[#This Row],[refill_date]]+TableRefills3[[#This Row],[quantity_days]]</f>
        <v>45869</v>
      </c>
    </row>
    <row r="3999" spans="1:12" x14ac:dyDescent="0.25">
      <c r="A3999" t="s">
        <v>892</v>
      </c>
      <c r="B3999" t="s">
        <v>5937</v>
      </c>
      <c r="C3999" s="1">
        <v>45782</v>
      </c>
      <c r="D3999" s="9">
        <f t="shared" si="125"/>
        <v>1</v>
      </c>
      <c r="E3999">
        <v>21</v>
      </c>
      <c r="F3999" s="1" t="str">
        <f t="shared" si="126"/>
        <v/>
      </c>
      <c r="G3999" s="1" t="str">
        <f>IF(TableRefills3[[#This Row],[prev_refill_days]]="","",TableRefills3[[#This Row],[prev_refill_days]]+TableRefills3[[#This Row],[quantity_days]])</f>
        <v/>
      </c>
      <c r="H3999" s="9" t="str">
        <f>IF(TableRefills3[[#This Row],[prev_refill_end]]="","",TableRefills3[[#This Row],[refill_date]]-TableRefills3[[#This Row],[prev_refill_end]])</f>
        <v/>
      </c>
      <c r="I3999">
        <f>IF(TableRefills3[[#This Row],[gap_days]]="",0,IF(TableRefills3[[#This Row],[gap_days]]&gt;30,1,0))</f>
        <v>0</v>
      </c>
      <c r="J3999" s="9">
        <f>_xlfn.MAXIFS(TableRefills3[discountinuation_flag], TableRefills3[patient_id], A3999)</f>
        <v>0</v>
      </c>
      <c r="K3999" s="1">
        <f>_xlfn.MINIFS(C:C,A:A,TableRefills3[[#This Row],[patient_id]])</f>
        <v>45782</v>
      </c>
      <c r="L3999" s="1">
        <f>TableRefills3[[#This Row],[refill_date]]+TableRefills3[[#This Row],[quantity_days]]</f>
        <v>45803</v>
      </c>
    </row>
    <row r="4000" spans="1:12" x14ac:dyDescent="0.25">
      <c r="A4000" t="s">
        <v>892</v>
      </c>
      <c r="B4000" t="s">
        <v>5937</v>
      </c>
      <c r="C4000" s="1">
        <v>45804</v>
      </c>
      <c r="D4000" s="9">
        <f t="shared" si="125"/>
        <v>2</v>
      </c>
      <c r="E4000">
        <v>21</v>
      </c>
      <c r="F4000" s="1">
        <f t="shared" si="126"/>
        <v>45782</v>
      </c>
      <c r="G4000" s="1">
        <f>IF(TableRefills3[[#This Row],[prev_refill_days]]="","",TableRefills3[[#This Row],[prev_refill_days]]+TableRefills3[[#This Row],[quantity_days]])</f>
        <v>45803</v>
      </c>
      <c r="H4000" s="9">
        <f>IF(TableRefills3[[#This Row],[prev_refill_end]]="","",TableRefills3[[#This Row],[refill_date]]-TableRefills3[[#This Row],[prev_refill_end]])</f>
        <v>1</v>
      </c>
      <c r="I4000">
        <f>IF(TableRefills3[[#This Row],[gap_days]]="",0,IF(TableRefills3[[#This Row],[gap_days]]&gt;30,1,0))</f>
        <v>0</v>
      </c>
      <c r="J4000" s="9">
        <f>_xlfn.MAXIFS(TableRefills3[discountinuation_flag], TableRefills3[patient_id], A4000)</f>
        <v>0</v>
      </c>
      <c r="K4000" s="1">
        <f>_xlfn.MINIFS(C:C,A:A,TableRefills3[[#This Row],[patient_id]])</f>
        <v>45782</v>
      </c>
      <c r="L4000" s="1">
        <f>TableRefills3[[#This Row],[refill_date]]+TableRefills3[[#This Row],[quantity_days]]</f>
        <v>45825</v>
      </c>
    </row>
    <row r="4001" spans="1:12" x14ac:dyDescent="0.25">
      <c r="A4001" t="s">
        <v>892</v>
      </c>
      <c r="B4001" t="s">
        <v>5937</v>
      </c>
      <c r="C4001" s="1">
        <v>45823</v>
      </c>
      <c r="D4001" s="9">
        <f t="shared" si="125"/>
        <v>3</v>
      </c>
      <c r="E4001">
        <v>21</v>
      </c>
      <c r="F4001" s="1">
        <f t="shared" si="126"/>
        <v>45804</v>
      </c>
      <c r="G4001" s="1">
        <f>IF(TableRefills3[[#This Row],[prev_refill_days]]="","",TableRefills3[[#This Row],[prev_refill_days]]+TableRefills3[[#This Row],[quantity_days]])</f>
        <v>45825</v>
      </c>
      <c r="H4001" s="9">
        <f>IF(TableRefills3[[#This Row],[prev_refill_end]]="","",TableRefills3[[#This Row],[refill_date]]-TableRefills3[[#This Row],[prev_refill_end]])</f>
        <v>-2</v>
      </c>
      <c r="I4001">
        <f>IF(TableRefills3[[#This Row],[gap_days]]="",0,IF(TableRefills3[[#This Row],[gap_days]]&gt;30,1,0))</f>
        <v>0</v>
      </c>
      <c r="J4001" s="9">
        <f>_xlfn.MAXIFS(TableRefills3[discountinuation_flag], TableRefills3[patient_id], A4001)</f>
        <v>0</v>
      </c>
      <c r="K4001" s="1">
        <f>_xlfn.MINIFS(C:C,A:A,TableRefills3[[#This Row],[patient_id]])</f>
        <v>45782</v>
      </c>
      <c r="L4001" s="1">
        <f>TableRefills3[[#This Row],[refill_date]]+TableRefills3[[#This Row],[quantity_days]]</f>
        <v>45844</v>
      </c>
    </row>
    <row r="4002" spans="1:12" x14ac:dyDescent="0.25">
      <c r="A4002" t="s">
        <v>892</v>
      </c>
      <c r="B4002" t="s">
        <v>5937</v>
      </c>
      <c r="C4002" s="1">
        <v>45844</v>
      </c>
      <c r="D4002" s="9">
        <f t="shared" si="125"/>
        <v>4</v>
      </c>
      <c r="E4002">
        <v>21</v>
      </c>
      <c r="F4002" s="1">
        <f t="shared" si="126"/>
        <v>45823</v>
      </c>
      <c r="G4002" s="1">
        <f>IF(TableRefills3[[#This Row],[prev_refill_days]]="","",TableRefills3[[#This Row],[prev_refill_days]]+TableRefills3[[#This Row],[quantity_days]])</f>
        <v>45844</v>
      </c>
      <c r="H4002" s="9">
        <f>IF(TableRefills3[[#This Row],[prev_refill_end]]="","",TableRefills3[[#This Row],[refill_date]]-TableRefills3[[#This Row],[prev_refill_end]])</f>
        <v>0</v>
      </c>
      <c r="I4002">
        <f>IF(TableRefills3[[#This Row],[gap_days]]="",0,IF(TableRefills3[[#This Row],[gap_days]]&gt;30,1,0))</f>
        <v>0</v>
      </c>
      <c r="J4002" s="9">
        <f>_xlfn.MAXIFS(TableRefills3[discountinuation_flag], TableRefills3[patient_id], A4002)</f>
        <v>0</v>
      </c>
      <c r="K4002" s="1">
        <f>_xlfn.MINIFS(C:C,A:A,TableRefills3[[#This Row],[patient_id]])</f>
        <v>45782</v>
      </c>
      <c r="L4002" s="1">
        <f>TableRefills3[[#This Row],[refill_date]]+TableRefills3[[#This Row],[quantity_days]]</f>
        <v>45865</v>
      </c>
    </row>
    <row r="4003" spans="1:12" x14ac:dyDescent="0.25">
      <c r="A4003" t="s">
        <v>892</v>
      </c>
      <c r="B4003" t="s">
        <v>5937</v>
      </c>
      <c r="C4003" s="1">
        <v>45866</v>
      </c>
      <c r="D4003" s="9">
        <f t="shared" si="125"/>
        <v>5</v>
      </c>
      <c r="E4003">
        <v>21</v>
      </c>
      <c r="F4003" s="1">
        <f t="shared" si="126"/>
        <v>45844</v>
      </c>
      <c r="G4003" s="1">
        <f>IF(TableRefills3[[#This Row],[prev_refill_days]]="","",TableRefills3[[#This Row],[prev_refill_days]]+TableRefills3[[#This Row],[quantity_days]])</f>
        <v>45865</v>
      </c>
      <c r="H4003" s="9">
        <f>IF(TableRefills3[[#This Row],[prev_refill_end]]="","",TableRefills3[[#This Row],[refill_date]]-TableRefills3[[#This Row],[prev_refill_end]])</f>
        <v>1</v>
      </c>
      <c r="I4003">
        <f>IF(TableRefills3[[#This Row],[gap_days]]="",0,IF(TableRefills3[[#This Row],[gap_days]]&gt;30,1,0))</f>
        <v>0</v>
      </c>
      <c r="J4003" s="9">
        <f>_xlfn.MAXIFS(TableRefills3[discountinuation_flag], TableRefills3[patient_id], A4003)</f>
        <v>0</v>
      </c>
      <c r="K4003" s="1">
        <f>_xlfn.MINIFS(C:C,A:A,TableRefills3[[#This Row],[patient_id]])</f>
        <v>45782</v>
      </c>
      <c r="L4003" s="1">
        <f>TableRefills3[[#This Row],[refill_date]]+TableRefills3[[#This Row],[quantity_days]]</f>
        <v>45887</v>
      </c>
    </row>
    <row r="4004" spans="1:12" x14ac:dyDescent="0.25">
      <c r="A4004" t="s">
        <v>893</v>
      </c>
      <c r="B4004" t="s">
        <v>5943</v>
      </c>
      <c r="C4004" s="1">
        <v>45682</v>
      </c>
      <c r="D4004" s="9">
        <f t="shared" si="125"/>
        <v>1</v>
      </c>
      <c r="E4004">
        <v>28</v>
      </c>
      <c r="F4004" s="1" t="str">
        <f t="shared" si="126"/>
        <v/>
      </c>
      <c r="G4004" s="1" t="str">
        <f>IF(TableRefills3[[#This Row],[prev_refill_days]]="","",TableRefills3[[#This Row],[prev_refill_days]]+TableRefills3[[#This Row],[quantity_days]])</f>
        <v/>
      </c>
      <c r="H4004" s="9" t="str">
        <f>IF(TableRefills3[[#This Row],[prev_refill_end]]="","",TableRefills3[[#This Row],[refill_date]]-TableRefills3[[#This Row],[prev_refill_end]])</f>
        <v/>
      </c>
      <c r="I4004">
        <f>IF(TableRefills3[[#This Row],[gap_days]]="",0,IF(TableRefills3[[#This Row],[gap_days]]&gt;30,1,0))</f>
        <v>0</v>
      </c>
      <c r="J4004" s="9">
        <f>_xlfn.MAXIFS(TableRefills3[discountinuation_flag], TableRefills3[patient_id], A4004)</f>
        <v>0</v>
      </c>
      <c r="K4004" s="1">
        <f>_xlfn.MINIFS(C:C,A:A,TableRefills3[[#This Row],[patient_id]])</f>
        <v>45682</v>
      </c>
      <c r="L4004" s="1">
        <f>TableRefills3[[#This Row],[refill_date]]+TableRefills3[[#This Row],[quantity_days]]</f>
        <v>45710</v>
      </c>
    </row>
    <row r="4005" spans="1:12" x14ac:dyDescent="0.25">
      <c r="A4005" t="s">
        <v>893</v>
      </c>
      <c r="B4005" t="s">
        <v>5943</v>
      </c>
      <c r="C4005" s="1">
        <v>45713</v>
      </c>
      <c r="D4005" s="9">
        <f t="shared" si="125"/>
        <v>2</v>
      </c>
      <c r="E4005">
        <v>28</v>
      </c>
      <c r="F4005" s="1">
        <f t="shared" si="126"/>
        <v>45682</v>
      </c>
      <c r="G4005" s="1">
        <f>IF(TableRefills3[[#This Row],[prev_refill_days]]="","",TableRefills3[[#This Row],[prev_refill_days]]+TableRefills3[[#This Row],[quantity_days]])</f>
        <v>45710</v>
      </c>
      <c r="H4005" s="9">
        <f>IF(TableRefills3[[#This Row],[prev_refill_end]]="","",TableRefills3[[#This Row],[refill_date]]-TableRefills3[[#This Row],[prev_refill_end]])</f>
        <v>3</v>
      </c>
      <c r="I4005">
        <f>IF(TableRefills3[[#This Row],[gap_days]]="",0,IF(TableRefills3[[#This Row],[gap_days]]&gt;30,1,0))</f>
        <v>0</v>
      </c>
      <c r="J4005" s="9">
        <f>_xlfn.MAXIFS(TableRefills3[discountinuation_flag], TableRefills3[patient_id], A4005)</f>
        <v>0</v>
      </c>
      <c r="K4005" s="1">
        <f>_xlfn.MINIFS(C:C,A:A,TableRefills3[[#This Row],[patient_id]])</f>
        <v>45682</v>
      </c>
      <c r="L4005" s="1">
        <f>TableRefills3[[#This Row],[refill_date]]+TableRefills3[[#This Row],[quantity_days]]</f>
        <v>45741</v>
      </c>
    </row>
    <row r="4006" spans="1:12" x14ac:dyDescent="0.25">
      <c r="A4006" t="s">
        <v>893</v>
      </c>
      <c r="B4006" t="s">
        <v>5943</v>
      </c>
      <c r="C4006" s="1">
        <v>45738</v>
      </c>
      <c r="D4006" s="9">
        <f t="shared" si="125"/>
        <v>3</v>
      </c>
      <c r="E4006">
        <v>28</v>
      </c>
      <c r="F4006" s="1">
        <f t="shared" si="126"/>
        <v>45713</v>
      </c>
      <c r="G4006" s="1">
        <f>IF(TableRefills3[[#This Row],[prev_refill_days]]="","",TableRefills3[[#This Row],[prev_refill_days]]+TableRefills3[[#This Row],[quantity_days]])</f>
        <v>45741</v>
      </c>
      <c r="H4006" s="9">
        <f>IF(TableRefills3[[#This Row],[prev_refill_end]]="","",TableRefills3[[#This Row],[refill_date]]-TableRefills3[[#This Row],[prev_refill_end]])</f>
        <v>-3</v>
      </c>
      <c r="I4006">
        <f>IF(TableRefills3[[#This Row],[gap_days]]="",0,IF(TableRefills3[[#This Row],[gap_days]]&gt;30,1,0))</f>
        <v>0</v>
      </c>
      <c r="J4006" s="9">
        <f>_xlfn.MAXIFS(TableRefills3[discountinuation_flag], TableRefills3[patient_id], A4006)</f>
        <v>0</v>
      </c>
      <c r="K4006" s="1">
        <f>_xlfn.MINIFS(C:C,A:A,TableRefills3[[#This Row],[patient_id]])</f>
        <v>45682</v>
      </c>
      <c r="L4006" s="1">
        <f>TableRefills3[[#This Row],[refill_date]]+TableRefills3[[#This Row],[quantity_days]]</f>
        <v>45766</v>
      </c>
    </row>
    <row r="4007" spans="1:12" x14ac:dyDescent="0.25">
      <c r="A4007" t="s">
        <v>893</v>
      </c>
      <c r="B4007" t="s">
        <v>5943</v>
      </c>
      <c r="C4007" s="1">
        <v>45765</v>
      </c>
      <c r="D4007" s="9">
        <f t="shared" si="125"/>
        <v>4</v>
      </c>
      <c r="E4007">
        <v>28</v>
      </c>
      <c r="F4007" s="1">
        <f t="shared" si="126"/>
        <v>45738</v>
      </c>
      <c r="G4007" s="1">
        <f>IF(TableRefills3[[#This Row],[prev_refill_days]]="","",TableRefills3[[#This Row],[prev_refill_days]]+TableRefills3[[#This Row],[quantity_days]])</f>
        <v>45766</v>
      </c>
      <c r="H4007" s="9">
        <f>IF(TableRefills3[[#This Row],[prev_refill_end]]="","",TableRefills3[[#This Row],[refill_date]]-TableRefills3[[#This Row],[prev_refill_end]])</f>
        <v>-1</v>
      </c>
      <c r="I4007">
        <f>IF(TableRefills3[[#This Row],[gap_days]]="",0,IF(TableRefills3[[#This Row],[gap_days]]&gt;30,1,0))</f>
        <v>0</v>
      </c>
      <c r="J4007" s="9">
        <f>_xlfn.MAXIFS(TableRefills3[discountinuation_flag], TableRefills3[patient_id], A4007)</f>
        <v>0</v>
      </c>
      <c r="K4007" s="1">
        <f>_xlfn.MINIFS(C:C,A:A,TableRefills3[[#This Row],[patient_id]])</f>
        <v>45682</v>
      </c>
      <c r="L4007" s="1">
        <f>TableRefills3[[#This Row],[refill_date]]+TableRefills3[[#This Row],[quantity_days]]</f>
        <v>45793</v>
      </c>
    </row>
    <row r="4008" spans="1:12" x14ac:dyDescent="0.25">
      <c r="A4008" t="s">
        <v>893</v>
      </c>
      <c r="B4008" t="s">
        <v>5943</v>
      </c>
      <c r="C4008" s="1">
        <v>45792</v>
      </c>
      <c r="D4008" s="9">
        <f t="shared" si="125"/>
        <v>5</v>
      </c>
      <c r="E4008">
        <v>28</v>
      </c>
      <c r="F4008" s="1">
        <f t="shared" si="126"/>
        <v>45765</v>
      </c>
      <c r="G4008" s="1">
        <f>IF(TableRefills3[[#This Row],[prev_refill_days]]="","",TableRefills3[[#This Row],[prev_refill_days]]+TableRefills3[[#This Row],[quantity_days]])</f>
        <v>45793</v>
      </c>
      <c r="H4008" s="9">
        <f>IF(TableRefills3[[#This Row],[prev_refill_end]]="","",TableRefills3[[#This Row],[refill_date]]-TableRefills3[[#This Row],[prev_refill_end]])</f>
        <v>-1</v>
      </c>
      <c r="I4008">
        <f>IF(TableRefills3[[#This Row],[gap_days]]="",0,IF(TableRefills3[[#This Row],[gap_days]]&gt;30,1,0))</f>
        <v>0</v>
      </c>
      <c r="J4008" s="9">
        <f>_xlfn.MAXIFS(TableRefills3[discountinuation_flag], TableRefills3[patient_id], A4008)</f>
        <v>0</v>
      </c>
      <c r="K4008" s="1">
        <f>_xlfn.MINIFS(C:C,A:A,TableRefills3[[#This Row],[patient_id]])</f>
        <v>45682</v>
      </c>
      <c r="L4008" s="1">
        <f>TableRefills3[[#This Row],[refill_date]]+TableRefills3[[#This Row],[quantity_days]]</f>
        <v>45820</v>
      </c>
    </row>
    <row r="4009" spans="1:12" x14ac:dyDescent="0.25">
      <c r="A4009" t="s">
        <v>893</v>
      </c>
      <c r="B4009" t="s">
        <v>5943</v>
      </c>
      <c r="C4009" s="1">
        <v>45818</v>
      </c>
      <c r="D4009" s="9">
        <f t="shared" si="125"/>
        <v>6</v>
      </c>
      <c r="E4009">
        <v>28</v>
      </c>
      <c r="F4009" s="1">
        <f t="shared" si="126"/>
        <v>45792</v>
      </c>
      <c r="G4009" s="1">
        <f>IF(TableRefills3[[#This Row],[prev_refill_days]]="","",TableRefills3[[#This Row],[prev_refill_days]]+TableRefills3[[#This Row],[quantity_days]])</f>
        <v>45820</v>
      </c>
      <c r="H4009" s="9">
        <f>IF(TableRefills3[[#This Row],[prev_refill_end]]="","",TableRefills3[[#This Row],[refill_date]]-TableRefills3[[#This Row],[prev_refill_end]])</f>
        <v>-2</v>
      </c>
      <c r="I4009">
        <f>IF(TableRefills3[[#This Row],[gap_days]]="",0,IF(TableRefills3[[#This Row],[gap_days]]&gt;30,1,0))</f>
        <v>0</v>
      </c>
      <c r="J4009" s="9">
        <f>_xlfn.MAXIFS(TableRefills3[discountinuation_flag], TableRefills3[patient_id], A4009)</f>
        <v>0</v>
      </c>
      <c r="K4009" s="1">
        <f>_xlfn.MINIFS(C:C,A:A,TableRefills3[[#This Row],[patient_id]])</f>
        <v>45682</v>
      </c>
      <c r="L4009" s="1">
        <f>TableRefills3[[#This Row],[refill_date]]+TableRefills3[[#This Row],[quantity_days]]</f>
        <v>45846</v>
      </c>
    </row>
    <row r="4010" spans="1:12" x14ac:dyDescent="0.25">
      <c r="A4010" t="s">
        <v>894</v>
      </c>
      <c r="B4010" t="s">
        <v>5950</v>
      </c>
      <c r="C4010" s="1">
        <v>45667</v>
      </c>
      <c r="D4010" s="9">
        <f t="shared" si="125"/>
        <v>1</v>
      </c>
      <c r="E4010">
        <v>28</v>
      </c>
      <c r="F4010" s="1" t="str">
        <f t="shared" si="126"/>
        <v/>
      </c>
      <c r="G4010" s="1" t="str">
        <f>IF(TableRefills3[[#This Row],[prev_refill_days]]="","",TableRefills3[[#This Row],[prev_refill_days]]+TableRefills3[[#This Row],[quantity_days]])</f>
        <v/>
      </c>
      <c r="H4010" s="9" t="str">
        <f>IF(TableRefills3[[#This Row],[prev_refill_end]]="","",TableRefills3[[#This Row],[refill_date]]-TableRefills3[[#This Row],[prev_refill_end]])</f>
        <v/>
      </c>
      <c r="I4010">
        <f>IF(TableRefills3[[#This Row],[gap_days]]="",0,IF(TableRefills3[[#This Row],[gap_days]]&gt;30,1,0))</f>
        <v>0</v>
      </c>
      <c r="J4010" s="9">
        <f>_xlfn.MAXIFS(TableRefills3[discountinuation_flag], TableRefills3[patient_id], A4010)</f>
        <v>0</v>
      </c>
      <c r="K4010" s="1">
        <f>_xlfn.MINIFS(C:C,A:A,TableRefills3[[#This Row],[patient_id]])</f>
        <v>45667</v>
      </c>
      <c r="L4010" s="1">
        <f>TableRefills3[[#This Row],[refill_date]]+TableRefills3[[#This Row],[quantity_days]]</f>
        <v>45695</v>
      </c>
    </row>
    <row r="4011" spans="1:12" x14ac:dyDescent="0.25">
      <c r="A4011" t="s">
        <v>894</v>
      </c>
      <c r="B4011" t="s">
        <v>5950</v>
      </c>
      <c r="C4011" s="1">
        <v>45692</v>
      </c>
      <c r="D4011" s="9">
        <f t="shared" si="125"/>
        <v>2</v>
      </c>
      <c r="E4011">
        <v>28</v>
      </c>
      <c r="F4011" s="1">
        <f t="shared" si="126"/>
        <v>45667</v>
      </c>
      <c r="G4011" s="1">
        <f>IF(TableRefills3[[#This Row],[prev_refill_days]]="","",TableRefills3[[#This Row],[prev_refill_days]]+TableRefills3[[#This Row],[quantity_days]])</f>
        <v>45695</v>
      </c>
      <c r="H4011" s="9">
        <f>IF(TableRefills3[[#This Row],[prev_refill_end]]="","",TableRefills3[[#This Row],[refill_date]]-TableRefills3[[#This Row],[prev_refill_end]])</f>
        <v>-3</v>
      </c>
      <c r="I4011">
        <f>IF(TableRefills3[[#This Row],[gap_days]]="",0,IF(TableRefills3[[#This Row],[gap_days]]&gt;30,1,0))</f>
        <v>0</v>
      </c>
      <c r="J4011" s="9">
        <f>_xlfn.MAXIFS(TableRefills3[discountinuation_flag], TableRefills3[patient_id], A4011)</f>
        <v>0</v>
      </c>
      <c r="K4011" s="1">
        <f>_xlfn.MINIFS(C:C,A:A,TableRefills3[[#This Row],[patient_id]])</f>
        <v>45667</v>
      </c>
      <c r="L4011" s="1">
        <f>TableRefills3[[#This Row],[refill_date]]+TableRefills3[[#This Row],[quantity_days]]</f>
        <v>45720</v>
      </c>
    </row>
    <row r="4012" spans="1:12" x14ac:dyDescent="0.25">
      <c r="A4012" t="s">
        <v>894</v>
      </c>
      <c r="B4012" t="s">
        <v>5950</v>
      </c>
      <c r="C4012" s="1">
        <v>45723</v>
      </c>
      <c r="D4012" s="9">
        <f t="shared" si="125"/>
        <v>3</v>
      </c>
      <c r="E4012">
        <v>28</v>
      </c>
      <c r="F4012" s="1">
        <f t="shared" si="126"/>
        <v>45692</v>
      </c>
      <c r="G4012" s="1">
        <f>IF(TableRefills3[[#This Row],[prev_refill_days]]="","",TableRefills3[[#This Row],[prev_refill_days]]+TableRefills3[[#This Row],[quantity_days]])</f>
        <v>45720</v>
      </c>
      <c r="H4012" s="9">
        <f>IF(TableRefills3[[#This Row],[prev_refill_end]]="","",TableRefills3[[#This Row],[refill_date]]-TableRefills3[[#This Row],[prev_refill_end]])</f>
        <v>3</v>
      </c>
      <c r="I4012">
        <f>IF(TableRefills3[[#This Row],[gap_days]]="",0,IF(TableRefills3[[#This Row],[gap_days]]&gt;30,1,0))</f>
        <v>0</v>
      </c>
      <c r="J4012" s="9">
        <f>_xlfn.MAXIFS(TableRefills3[discountinuation_flag], TableRefills3[patient_id], A4012)</f>
        <v>0</v>
      </c>
      <c r="K4012" s="1">
        <f>_xlfn.MINIFS(C:C,A:A,TableRefills3[[#This Row],[patient_id]])</f>
        <v>45667</v>
      </c>
      <c r="L4012" s="1">
        <f>TableRefills3[[#This Row],[refill_date]]+TableRefills3[[#This Row],[quantity_days]]</f>
        <v>45751</v>
      </c>
    </row>
    <row r="4013" spans="1:12" x14ac:dyDescent="0.25">
      <c r="A4013" t="s">
        <v>895</v>
      </c>
      <c r="B4013" t="s">
        <v>5954</v>
      </c>
      <c r="C4013" s="1">
        <v>45755</v>
      </c>
      <c r="D4013" s="9">
        <f t="shared" si="125"/>
        <v>1</v>
      </c>
      <c r="E4013">
        <v>30</v>
      </c>
      <c r="F4013" s="1" t="str">
        <f t="shared" si="126"/>
        <v/>
      </c>
      <c r="G4013" s="1" t="str">
        <f>IF(TableRefills3[[#This Row],[prev_refill_days]]="","",TableRefills3[[#This Row],[prev_refill_days]]+TableRefills3[[#This Row],[quantity_days]])</f>
        <v/>
      </c>
      <c r="H4013" s="9" t="str">
        <f>IF(TableRefills3[[#This Row],[prev_refill_end]]="","",TableRefills3[[#This Row],[refill_date]]-TableRefills3[[#This Row],[prev_refill_end]])</f>
        <v/>
      </c>
      <c r="I4013">
        <f>IF(TableRefills3[[#This Row],[gap_days]]="",0,IF(TableRefills3[[#This Row],[gap_days]]&gt;30,1,0))</f>
        <v>0</v>
      </c>
      <c r="J4013" s="9">
        <f>_xlfn.MAXIFS(TableRefills3[discountinuation_flag], TableRefills3[patient_id], A4013)</f>
        <v>0</v>
      </c>
      <c r="K4013" s="1">
        <f>_xlfn.MINIFS(C:C,A:A,TableRefills3[[#This Row],[patient_id]])</f>
        <v>45755</v>
      </c>
      <c r="L4013" s="1">
        <f>TableRefills3[[#This Row],[refill_date]]+TableRefills3[[#This Row],[quantity_days]]</f>
        <v>45785</v>
      </c>
    </row>
    <row r="4014" spans="1:12" x14ac:dyDescent="0.25">
      <c r="A4014" t="s">
        <v>895</v>
      </c>
      <c r="B4014" t="s">
        <v>5954</v>
      </c>
      <c r="C4014" s="1">
        <v>45786</v>
      </c>
      <c r="D4014" s="9">
        <f t="shared" si="125"/>
        <v>2</v>
      </c>
      <c r="E4014">
        <v>30</v>
      </c>
      <c r="F4014" s="1">
        <f t="shared" si="126"/>
        <v>45755</v>
      </c>
      <c r="G4014" s="1">
        <f>IF(TableRefills3[[#This Row],[prev_refill_days]]="","",TableRefills3[[#This Row],[prev_refill_days]]+TableRefills3[[#This Row],[quantity_days]])</f>
        <v>45785</v>
      </c>
      <c r="H4014" s="9">
        <f>IF(TableRefills3[[#This Row],[prev_refill_end]]="","",TableRefills3[[#This Row],[refill_date]]-TableRefills3[[#This Row],[prev_refill_end]])</f>
        <v>1</v>
      </c>
      <c r="I4014">
        <f>IF(TableRefills3[[#This Row],[gap_days]]="",0,IF(TableRefills3[[#This Row],[gap_days]]&gt;30,1,0))</f>
        <v>0</v>
      </c>
      <c r="J4014" s="9">
        <f>_xlfn.MAXIFS(TableRefills3[discountinuation_flag], TableRefills3[patient_id], A4014)</f>
        <v>0</v>
      </c>
      <c r="K4014" s="1">
        <f>_xlfn.MINIFS(C:C,A:A,TableRefills3[[#This Row],[patient_id]])</f>
        <v>45755</v>
      </c>
      <c r="L4014" s="1">
        <f>TableRefills3[[#This Row],[refill_date]]+TableRefills3[[#This Row],[quantity_days]]</f>
        <v>45816</v>
      </c>
    </row>
    <row r="4015" spans="1:12" x14ac:dyDescent="0.25">
      <c r="A4015" t="s">
        <v>895</v>
      </c>
      <c r="B4015" t="s">
        <v>5954</v>
      </c>
      <c r="C4015" s="1">
        <v>45817</v>
      </c>
      <c r="D4015" s="9">
        <f t="shared" si="125"/>
        <v>3</v>
      </c>
      <c r="E4015">
        <v>30</v>
      </c>
      <c r="F4015" s="1">
        <f t="shared" si="126"/>
        <v>45786</v>
      </c>
      <c r="G4015" s="1">
        <f>IF(TableRefills3[[#This Row],[prev_refill_days]]="","",TableRefills3[[#This Row],[prev_refill_days]]+TableRefills3[[#This Row],[quantity_days]])</f>
        <v>45816</v>
      </c>
      <c r="H4015" s="9">
        <f>IF(TableRefills3[[#This Row],[prev_refill_end]]="","",TableRefills3[[#This Row],[refill_date]]-TableRefills3[[#This Row],[prev_refill_end]])</f>
        <v>1</v>
      </c>
      <c r="I4015">
        <f>IF(TableRefills3[[#This Row],[gap_days]]="",0,IF(TableRefills3[[#This Row],[gap_days]]&gt;30,1,0))</f>
        <v>0</v>
      </c>
      <c r="J4015" s="9">
        <f>_xlfn.MAXIFS(TableRefills3[discountinuation_flag], TableRefills3[patient_id], A4015)</f>
        <v>0</v>
      </c>
      <c r="K4015" s="1">
        <f>_xlfn.MINIFS(C:C,A:A,TableRefills3[[#This Row],[patient_id]])</f>
        <v>45755</v>
      </c>
      <c r="L4015" s="1">
        <f>TableRefills3[[#This Row],[refill_date]]+TableRefills3[[#This Row],[quantity_days]]</f>
        <v>45847</v>
      </c>
    </row>
    <row r="4016" spans="1:12" x14ac:dyDescent="0.25">
      <c r="A4016" t="s">
        <v>896</v>
      </c>
      <c r="B4016" t="s">
        <v>5958</v>
      </c>
      <c r="C4016" s="1">
        <v>45672</v>
      </c>
      <c r="D4016" s="9">
        <f t="shared" si="125"/>
        <v>1</v>
      </c>
      <c r="E4016">
        <v>30</v>
      </c>
      <c r="F4016" s="1" t="str">
        <f t="shared" si="126"/>
        <v/>
      </c>
      <c r="G4016" s="1" t="str">
        <f>IF(TableRefills3[[#This Row],[prev_refill_days]]="","",TableRefills3[[#This Row],[prev_refill_days]]+TableRefills3[[#This Row],[quantity_days]])</f>
        <v/>
      </c>
      <c r="H4016" s="9" t="str">
        <f>IF(TableRefills3[[#This Row],[prev_refill_end]]="","",TableRefills3[[#This Row],[refill_date]]-TableRefills3[[#This Row],[prev_refill_end]])</f>
        <v/>
      </c>
      <c r="I4016">
        <f>IF(TableRefills3[[#This Row],[gap_days]]="",0,IF(TableRefills3[[#This Row],[gap_days]]&gt;30,1,0))</f>
        <v>0</v>
      </c>
      <c r="J4016" s="9">
        <f>_xlfn.MAXIFS(TableRefills3[discountinuation_flag], TableRefills3[patient_id], A4016)</f>
        <v>0</v>
      </c>
      <c r="K4016" s="1">
        <f>_xlfn.MINIFS(C:C,A:A,TableRefills3[[#This Row],[patient_id]])</f>
        <v>45672</v>
      </c>
      <c r="L4016" s="1">
        <f>TableRefills3[[#This Row],[refill_date]]+TableRefills3[[#This Row],[quantity_days]]</f>
        <v>45702</v>
      </c>
    </row>
    <row r="4017" spans="1:12" x14ac:dyDescent="0.25">
      <c r="A4017" t="s">
        <v>896</v>
      </c>
      <c r="B4017" t="s">
        <v>5958</v>
      </c>
      <c r="C4017" s="1">
        <v>45701</v>
      </c>
      <c r="D4017" s="9">
        <f t="shared" si="125"/>
        <v>2</v>
      </c>
      <c r="E4017">
        <v>30</v>
      </c>
      <c r="F4017" s="1">
        <f t="shared" si="126"/>
        <v>45672</v>
      </c>
      <c r="G4017" s="1">
        <f>IF(TableRefills3[[#This Row],[prev_refill_days]]="","",TableRefills3[[#This Row],[prev_refill_days]]+TableRefills3[[#This Row],[quantity_days]])</f>
        <v>45702</v>
      </c>
      <c r="H4017" s="9">
        <f>IF(TableRefills3[[#This Row],[prev_refill_end]]="","",TableRefills3[[#This Row],[refill_date]]-TableRefills3[[#This Row],[prev_refill_end]])</f>
        <v>-1</v>
      </c>
      <c r="I4017">
        <f>IF(TableRefills3[[#This Row],[gap_days]]="",0,IF(TableRefills3[[#This Row],[gap_days]]&gt;30,1,0))</f>
        <v>0</v>
      </c>
      <c r="J4017" s="9">
        <f>_xlfn.MAXIFS(TableRefills3[discountinuation_flag], TableRefills3[patient_id], A4017)</f>
        <v>0</v>
      </c>
      <c r="K4017" s="1">
        <f>_xlfn.MINIFS(C:C,A:A,TableRefills3[[#This Row],[patient_id]])</f>
        <v>45672</v>
      </c>
      <c r="L4017" s="1">
        <f>TableRefills3[[#This Row],[refill_date]]+TableRefills3[[#This Row],[quantity_days]]</f>
        <v>45731</v>
      </c>
    </row>
    <row r="4018" spans="1:12" x14ac:dyDescent="0.25">
      <c r="A4018" t="s">
        <v>896</v>
      </c>
      <c r="B4018" t="s">
        <v>5958</v>
      </c>
      <c r="C4018" s="1">
        <v>45731</v>
      </c>
      <c r="D4018" s="9">
        <f t="shared" si="125"/>
        <v>3</v>
      </c>
      <c r="E4018">
        <v>30</v>
      </c>
      <c r="F4018" s="1">
        <f t="shared" si="126"/>
        <v>45701</v>
      </c>
      <c r="G4018" s="1">
        <f>IF(TableRefills3[[#This Row],[prev_refill_days]]="","",TableRefills3[[#This Row],[prev_refill_days]]+TableRefills3[[#This Row],[quantity_days]])</f>
        <v>45731</v>
      </c>
      <c r="H4018" s="9">
        <f>IF(TableRefills3[[#This Row],[prev_refill_end]]="","",TableRefills3[[#This Row],[refill_date]]-TableRefills3[[#This Row],[prev_refill_end]])</f>
        <v>0</v>
      </c>
      <c r="I4018">
        <f>IF(TableRefills3[[#This Row],[gap_days]]="",0,IF(TableRefills3[[#This Row],[gap_days]]&gt;30,1,0))</f>
        <v>0</v>
      </c>
      <c r="J4018" s="9">
        <f>_xlfn.MAXIFS(TableRefills3[discountinuation_flag], TableRefills3[patient_id], A4018)</f>
        <v>0</v>
      </c>
      <c r="K4018" s="1">
        <f>_xlfn.MINIFS(C:C,A:A,TableRefills3[[#This Row],[patient_id]])</f>
        <v>45672</v>
      </c>
      <c r="L4018" s="1">
        <f>TableRefills3[[#This Row],[refill_date]]+TableRefills3[[#This Row],[quantity_days]]</f>
        <v>45761</v>
      </c>
    </row>
    <row r="4019" spans="1:12" x14ac:dyDescent="0.25">
      <c r="A4019" t="s">
        <v>896</v>
      </c>
      <c r="B4019" t="s">
        <v>5958</v>
      </c>
      <c r="C4019" s="1">
        <v>45760</v>
      </c>
      <c r="D4019" s="9">
        <f t="shared" si="125"/>
        <v>4</v>
      </c>
      <c r="E4019">
        <v>30</v>
      </c>
      <c r="F4019" s="1">
        <f t="shared" si="126"/>
        <v>45731</v>
      </c>
      <c r="G4019" s="1">
        <f>IF(TableRefills3[[#This Row],[prev_refill_days]]="","",TableRefills3[[#This Row],[prev_refill_days]]+TableRefills3[[#This Row],[quantity_days]])</f>
        <v>45761</v>
      </c>
      <c r="H4019" s="9">
        <f>IF(TableRefills3[[#This Row],[prev_refill_end]]="","",TableRefills3[[#This Row],[refill_date]]-TableRefills3[[#This Row],[prev_refill_end]])</f>
        <v>-1</v>
      </c>
      <c r="I4019">
        <f>IF(TableRefills3[[#This Row],[gap_days]]="",0,IF(TableRefills3[[#This Row],[gap_days]]&gt;30,1,0))</f>
        <v>0</v>
      </c>
      <c r="J4019" s="9">
        <f>_xlfn.MAXIFS(TableRefills3[discountinuation_flag], TableRefills3[patient_id], A4019)</f>
        <v>0</v>
      </c>
      <c r="K4019" s="1">
        <f>_xlfn.MINIFS(C:C,A:A,TableRefills3[[#This Row],[patient_id]])</f>
        <v>45672</v>
      </c>
      <c r="L4019" s="1">
        <f>TableRefills3[[#This Row],[refill_date]]+TableRefills3[[#This Row],[quantity_days]]</f>
        <v>45790</v>
      </c>
    </row>
    <row r="4020" spans="1:12" x14ac:dyDescent="0.25">
      <c r="A4020" t="s">
        <v>897</v>
      </c>
      <c r="B4020" t="s">
        <v>5963</v>
      </c>
      <c r="C4020" s="1">
        <v>45747</v>
      </c>
      <c r="D4020" s="9">
        <f t="shared" si="125"/>
        <v>1</v>
      </c>
      <c r="E4020">
        <v>28</v>
      </c>
      <c r="F4020" s="1" t="str">
        <f t="shared" si="126"/>
        <v/>
      </c>
      <c r="G4020" s="1" t="str">
        <f>IF(TableRefills3[[#This Row],[prev_refill_days]]="","",TableRefills3[[#This Row],[prev_refill_days]]+TableRefills3[[#This Row],[quantity_days]])</f>
        <v/>
      </c>
      <c r="H4020" s="9" t="str">
        <f>IF(TableRefills3[[#This Row],[prev_refill_end]]="","",TableRefills3[[#This Row],[refill_date]]-TableRefills3[[#This Row],[prev_refill_end]])</f>
        <v/>
      </c>
      <c r="I4020">
        <f>IF(TableRefills3[[#This Row],[gap_days]]="",0,IF(TableRefills3[[#This Row],[gap_days]]&gt;30,1,0))</f>
        <v>0</v>
      </c>
      <c r="J4020" s="9">
        <f>_xlfn.MAXIFS(TableRefills3[discountinuation_flag], TableRefills3[patient_id], A4020)</f>
        <v>0</v>
      </c>
      <c r="K4020" s="1">
        <f>_xlfn.MINIFS(C:C,A:A,TableRefills3[[#This Row],[patient_id]])</f>
        <v>45747</v>
      </c>
      <c r="L4020" s="1">
        <f>TableRefills3[[#This Row],[refill_date]]+TableRefills3[[#This Row],[quantity_days]]</f>
        <v>45775</v>
      </c>
    </row>
    <row r="4021" spans="1:12" x14ac:dyDescent="0.25">
      <c r="A4021" t="s">
        <v>897</v>
      </c>
      <c r="B4021" t="s">
        <v>5963</v>
      </c>
      <c r="C4021" s="1">
        <v>45775</v>
      </c>
      <c r="D4021" s="9">
        <f t="shared" si="125"/>
        <v>2</v>
      </c>
      <c r="E4021">
        <v>28</v>
      </c>
      <c r="F4021" s="1">
        <f t="shared" si="126"/>
        <v>45747</v>
      </c>
      <c r="G4021" s="1">
        <f>IF(TableRefills3[[#This Row],[prev_refill_days]]="","",TableRefills3[[#This Row],[prev_refill_days]]+TableRefills3[[#This Row],[quantity_days]])</f>
        <v>45775</v>
      </c>
      <c r="H4021" s="9">
        <f>IF(TableRefills3[[#This Row],[prev_refill_end]]="","",TableRefills3[[#This Row],[refill_date]]-TableRefills3[[#This Row],[prev_refill_end]])</f>
        <v>0</v>
      </c>
      <c r="I4021">
        <f>IF(TableRefills3[[#This Row],[gap_days]]="",0,IF(TableRefills3[[#This Row],[gap_days]]&gt;30,1,0))</f>
        <v>0</v>
      </c>
      <c r="J4021" s="9">
        <f>_xlfn.MAXIFS(TableRefills3[discountinuation_flag], TableRefills3[patient_id], A4021)</f>
        <v>0</v>
      </c>
      <c r="K4021" s="1">
        <f>_xlfn.MINIFS(C:C,A:A,TableRefills3[[#This Row],[patient_id]])</f>
        <v>45747</v>
      </c>
      <c r="L4021" s="1">
        <f>TableRefills3[[#This Row],[refill_date]]+TableRefills3[[#This Row],[quantity_days]]</f>
        <v>45803</v>
      </c>
    </row>
    <row r="4022" spans="1:12" x14ac:dyDescent="0.25">
      <c r="A4022" t="s">
        <v>897</v>
      </c>
      <c r="B4022" t="s">
        <v>5963</v>
      </c>
      <c r="C4022" s="1">
        <v>45803</v>
      </c>
      <c r="D4022" s="9">
        <f t="shared" si="125"/>
        <v>3</v>
      </c>
      <c r="E4022">
        <v>28</v>
      </c>
      <c r="F4022" s="1">
        <f t="shared" si="126"/>
        <v>45775</v>
      </c>
      <c r="G4022" s="1">
        <f>IF(TableRefills3[[#This Row],[prev_refill_days]]="","",TableRefills3[[#This Row],[prev_refill_days]]+TableRefills3[[#This Row],[quantity_days]])</f>
        <v>45803</v>
      </c>
      <c r="H4022" s="9">
        <f>IF(TableRefills3[[#This Row],[prev_refill_end]]="","",TableRefills3[[#This Row],[refill_date]]-TableRefills3[[#This Row],[prev_refill_end]])</f>
        <v>0</v>
      </c>
      <c r="I4022">
        <f>IF(TableRefills3[[#This Row],[gap_days]]="",0,IF(TableRefills3[[#This Row],[gap_days]]&gt;30,1,0))</f>
        <v>0</v>
      </c>
      <c r="J4022" s="9">
        <f>_xlfn.MAXIFS(TableRefills3[discountinuation_flag], TableRefills3[patient_id], A4022)</f>
        <v>0</v>
      </c>
      <c r="K4022" s="1">
        <f>_xlfn.MINIFS(C:C,A:A,TableRefills3[[#This Row],[patient_id]])</f>
        <v>45747</v>
      </c>
      <c r="L4022" s="1">
        <f>TableRefills3[[#This Row],[refill_date]]+TableRefills3[[#This Row],[quantity_days]]</f>
        <v>45831</v>
      </c>
    </row>
    <row r="4023" spans="1:12" x14ac:dyDescent="0.25">
      <c r="A4023" t="s">
        <v>897</v>
      </c>
      <c r="B4023" t="s">
        <v>5963</v>
      </c>
      <c r="C4023" s="1">
        <v>45830</v>
      </c>
      <c r="D4023" s="9">
        <f t="shared" si="125"/>
        <v>4</v>
      </c>
      <c r="E4023">
        <v>28</v>
      </c>
      <c r="F4023" s="1">
        <f t="shared" si="126"/>
        <v>45803</v>
      </c>
      <c r="G4023" s="1">
        <f>IF(TableRefills3[[#This Row],[prev_refill_days]]="","",TableRefills3[[#This Row],[prev_refill_days]]+TableRefills3[[#This Row],[quantity_days]])</f>
        <v>45831</v>
      </c>
      <c r="H4023" s="9">
        <f>IF(TableRefills3[[#This Row],[prev_refill_end]]="","",TableRefills3[[#This Row],[refill_date]]-TableRefills3[[#This Row],[prev_refill_end]])</f>
        <v>-1</v>
      </c>
      <c r="I4023">
        <f>IF(TableRefills3[[#This Row],[gap_days]]="",0,IF(TableRefills3[[#This Row],[gap_days]]&gt;30,1,0))</f>
        <v>0</v>
      </c>
      <c r="J4023" s="9">
        <f>_xlfn.MAXIFS(TableRefills3[discountinuation_flag], TableRefills3[patient_id], A4023)</f>
        <v>0</v>
      </c>
      <c r="K4023" s="1">
        <f>_xlfn.MINIFS(C:C,A:A,TableRefills3[[#This Row],[patient_id]])</f>
        <v>45747</v>
      </c>
      <c r="L4023" s="1">
        <f>TableRefills3[[#This Row],[refill_date]]+TableRefills3[[#This Row],[quantity_days]]</f>
        <v>45858</v>
      </c>
    </row>
    <row r="4024" spans="1:12" x14ac:dyDescent="0.25">
      <c r="A4024" t="s">
        <v>897</v>
      </c>
      <c r="B4024" t="s">
        <v>5963</v>
      </c>
      <c r="C4024" s="1">
        <v>45859</v>
      </c>
      <c r="D4024" s="9">
        <f t="shared" si="125"/>
        <v>5</v>
      </c>
      <c r="E4024">
        <v>28</v>
      </c>
      <c r="F4024" s="1">
        <f t="shared" si="126"/>
        <v>45830</v>
      </c>
      <c r="G4024" s="1">
        <f>IF(TableRefills3[[#This Row],[prev_refill_days]]="","",TableRefills3[[#This Row],[prev_refill_days]]+TableRefills3[[#This Row],[quantity_days]])</f>
        <v>45858</v>
      </c>
      <c r="H4024" s="9">
        <f>IF(TableRefills3[[#This Row],[prev_refill_end]]="","",TableRefills3[[#This Row],[refill_date]]-TableRefills3[[#This Row],[prev_refill_end]])</f>
        <v>1</v>
      </c>
      <c r="I4024">
        <f>IF(TableRefills3[[#This Row],[gap_days]]="",0,IF(TableRefills3[[#This Row],[gap_days]]&gt;30,1,0))</f>
        <v>0</v>
      </c>
      <c r="J4024" s="9">
        <f>_xlfn.MAXIFS(TableRefills3[discountinuation_flag], TableRefills3[patient_id], A4024)</f>
        <v>0</v>
      </c>
      <c r="K4024" s="1">
        <f>_xlfn.MINIFS(C:C,A:A,TableRefills3[[#This Row],[patient_id]])</f>
        <v>45747</v>
      </c>
      <c r="L4024" s="1">
        <f>TableRefills3[[#This Row],[refill_date]]+TableRefills3[[#This Row],[quantity_days]]</f>
        <v>45887</v>
      </c>
    </row>
    <row r="4025" spans="1:12" x14ac:dyDescent="0.25">
      <c r="A4025" t="s">
        <v>897</v>
      </c>
      <c r="B4025" t="s">
        <v>5963</v>
      </c>
      <c r="C4025" s="1">
        <v>45886</v>
      </c>
      <c r="D4025" s="9">
        <f t="shared" si="125"/>
        <v>6</v>
      </c>
      <c r="E4025">
        <v>28</v>
      </c>
      <c r="F4025" s="1">
        <f t="shared" si="126"/>
        <v>45859</v>
      </c>
      <c r="G4025" s="1">
        <f>IF(TableRefills3[[#This Row],[prev_refill_days]]="","",TableRefills3[[#This Row],[prev_refill_days]]+TableRefills3[[#This Row],[quantity_days]])</f>
        <v>45887</v>
      </c>
      <c r="H4025" s="9">
        <f>IF(TableRefills3[[#This Row],[prev_refill_end]]="","",TableRefills3[[#This Row],[refill_date]]-TableRefills3[[#This Row],[prev_refill_end]])</f>
        <v>-1</v>
      </c>
      <c r="I4025">
        <f>IF(TableRefills3[[#This Row],[gap_days]]="",0,IF(TableRefills3[[#This Row],[gap_days]]&gt;30,1,0))</f>
        <v>0</v>
      </c>
      <c r="J4025" s="9">
        <f>_xlfn.MAXIFS(TableRefills3[discountinuation_flag], TableRefills3[patient_id], A4025)</f>
        <v>0</v>
      </c>
      <c r="K4025" s="1">
        <f>_xlfn.MINIFS(C:C,A:A,TableRefills3[[#This Row],[patient_id]])</f>
        <v>45747</v>
      </c>
      <c r="L4025" s="1">
        <f>TableRefills3[[#This Row],[refill_date]]+TableRefills3[[#This Row],[quantity_days]]</f>
        <v>45914</v>
      </c>
    </row>
    <row r="4026" spans="1:12" x14ac:dyDescent="0.25">
      <c r="A4026" t="s">
        <v>898</v>
      </c>
      <c r="B4026" t="s">
        <v>5970</v>
      </c>
      <c r="C4026" s="1">
        <v>45764</v>
      </c>
      <c r="D4026" s="9">
        <f t="shared" si="125"/>
        <v>1</v>
      </c>
      <c r="E4026">
        <v>28</v>
      </c>
      <c r="F4026" s="1" t="str">
        <f t="shared" si="126"/>
        <v/>
      </c>
      <c r="G4026" s="1" t="str">
        <f>IF(TableRefills3[[#This Row],[prev_refill_days]]="","",TableRefills3[[#This Row],[prev_refill_days]]+TableRefills3[[#This Row],[quantity_days]])</f>
        <v/>
      </c>
      <c r="H4026" s="9" t="str">
        <f>IF(TableRefills3[[#This Row],[prev_refill_end]]="","",TableRefills3[[#This Row],[refill_date]]-TableRefills3[[#This Row],[prev_refill_end]])</f>
        <v/>
      </c>
      <c r="I4026">
        <f>IF(TableRefills3[[#This Row],[gap_days]]="",0,IF(TableRefills3[[#This Row],[gap_days]]&gt;30,1,0))</f>
        <v>0</v>
      </c>
      <c r="J4026" s="9">
        <f>_xlfn.MAXIFS(TableRefills3[discountinuation_flag], TableRefills3[patient_id], A4026)</f>
        <v>0</v>
      </c>
      <c r="K4026" s="1">
        <f>_xlfn.MINIFS(C:C,A:A,TableRefills3[[#This Row],[patient_id]])</f>
        <v>45764</v>
      </c>
      <c r="L4026" s="1">
        <f>TableRefills3[[#This Row],[refill_date]]+TableRefills3[[#This Row],[quantity_days]]</f>
        <v>45792</v>
      </c>
    </row>
    <row r="4027" spans="1:12" x14ac:dyDescent="0.25">
      <c r="A4027" t="s">
        <v>898</v>
      </c>
      <c r="B4027" t="s">
        <v>5970</v>
      </c>
      <c r="C4027" s="1">
        <v>45795</v>
      </c>
      <c r="D4027" s="9">
        <f t="shared" si="125"/>
        <v>2</v>
      </c>
      <c r="E4027">
        <v>28</v>
      </c>
      <c r="F4027" s="1">
        <f t="shared" si="126"/>
        <v>45764</v>
      </c>
      <c r="G4027" s="1">
        <f>IF(TableRefills3[[#This Row],[prev_refill_days]]="","",TableRefills3[[#This Row],[prev_refill_days]]+TableRefills3[[#This Row],[quantity_days]])</f>
        <v>45792</v>
      </c>
      <c r="H4027" s="9">
        <f>IF(TableRefills3[[#This Row],[prev_refill_end]]="","",TableRefills3[[#This Row],[refill_date]]-TableRefills3[[#This Row],[prev_refill_end]])</f>
        <v>3</v>
      </c>
      <c r="I4027">
        <f>IF(TableRefills3[[#This Row],[gap_days]]="",0,IF(TableRefills3[[#This Row],[gap_days]]&gt;30,1,0))</f>
        <v>0</v>
      </c>
      <c r="J4027" s="9">
        <f>_xlfn.MAXIFS(TableRefills3[discountinuation_flag], TableRefills3[patient_id], A4027)</f>
        <v>0</v>
      </c>
      <c r="K4027" s="1">
        <f>_xlfn.MINIFS(C:C,A:A,TableRefills3[[#This Row],[patient_id]])</f>
        <v>45764</v>
      </c>
      <c r="L4027" s="1">
        <f>TableRefills3[[#This Row],[refill_date]]+TableRefills3[[#This Row],[quantity_days]]</f>
        <v>45823</v>
      </c>
    </row>
    <row r="4028" spans="1:12" x14ac:dyDescent="0.25">
      <c r="A4028" t="s">
        <v>898</v>
      </c>
      <c r="B4028" t="s">
        <v>5970</v>
      </c>
      <c r="C4028" s="1">
        <v>45821</v>
      </c>
      <c r="D4028" s="9">
        <f t="shared" si="125"/>
        <v>3</v>
      </c>
      <c r="E4028">
        <v>28</v>
      </c>
      <c r="F4028" s="1">
        <f t="shared" si="126"/>
        <v>45795</v>
      </c>
      <c r="G4028" s="1">
        <f>IF(TableRefills3[[#This Row],[prev_refill_days]]="","",TableRefills3[[#This Row],[prev_refill_days]]+TableRefills3[[#This Row],[quantity_days]])</f>
        <v>45823</v>
      </c>
      <c r="H4028" s="9">
        <f>IF(TableRefills3[[#This Row],[prev_refill_end]]="","",TableRefills3[[#This Row],[refill_date]]-TableRefills3[[#This Row],[prev_refill_end]])</f>
        <v>-2</v>
      </c>
      <c r="I4028">
        <f>IF(TableRefills3[[#This Row],[gap_days]]="",0,IF(TableRefills3[[#This Row],[gap_days]]&gt;30,1,0))</f>
        <v>0</v>
      </c>
      <c r="J4028" s="9">
        <f>_xlfn.MAXIFS(TableRefills3[discountinuation_flag], TableRefills3[patient_id], A4028)</f>
        <v>0</v>
      </c>
      <c r="K4028" s="1">
        <f>_xlfn.MINIFS(C:C,A:A,TableRefills3[[#This Row],[patient_id]])</f>
        <v>45764</v>
      </c>
      <c r="L4028" s="1">
        <f>TableRefills3[[#This Row],[refill_date]]+TableRefills3[[#This Row],[quantity_days]]</f>
        <v>45849</v>
      </c>
    </row>
    <row r="4029" spans="1:12" x14ac:dyDescent="0.25">
      <c r="A4029" t="s">
        <v>899</v>
      </c>
      <c r="B4029" t="s">
        <v>5974</v>
      </c>
      <c r="C4029" s="1">
        <v>45716</v>
      </c>
      <c r="D4029" s="9">
        <f t="shared" si="125"/>
        <v>1</v>
      </c>
      <c r="E4029">
        <v>30</v>
      </c>
      <c r="F4029" s="1" t="str">
        <f t="shared" si="126"/>
        <v/>
      </c>
      <c r="G4029" s="1" t="str">
        <f>IF(TableRefills3[[#This Row],[prev_refill_days]]="","",TableRefills3[[#This Row],[prev_refill_days]]+TableRefills3[[#This Row],[quantity_days]])</f>
        <v/>
      </c>
      <c r="H4029" s="9" t="str">
        <f>IF(TableRefills3[[#This Row],[prev_refill_end]]="","",TableRefills3[[#This Row],[refill_date]]-TableRefills3[[#This Row],[prev_refill_end]])</f>
        <v/>
      </c>
      <c r="I4029">
        <f>IF(TableRefills3[[#This Row],[gap_days]]="",0,IF(TableRefills3[[#This Row],[gap_days]]&gt;30,1,0))</f>
        <v>0</v>
      </c>
      <c r="J4029" s="9">
        <f>_xlfn.MAXIFS(TableRefills3[discountinuation_flag], TableRefills3[patient_id], A4029)</f>
        <v>0</v>
      </c>
      <c r="K4029" s="1">
        <f>_xlfn.MINIFS(C:C,A:A,TableRefills3[[#This Row],[patient_id]])</f>
        <v>45716</v>
      </c>
      <c r="L4029" s="1">
        <f>TableRefills3[[#This Row],[refill_date]]+TableRefills3[[#This Row],[quantity_days]]</f>
        <v>45746</v>
      </c>
    </row>
    <row r="4030" spans="1:12" x14ac:dyDescent="0.25">
      <c r="A4030" t="s">
        <v>899</v>
      </c>
      <c r="B4030" t="s">
        <v>5974</v>
      </c>
      <c r="C4030" s="1">
        <v>45748</v>
      </c>
      <c r="D4030" s="9">
        <f t="shared" si="125"/>
        <v>2</v>
      </c>
      <c r="E4030">
        <v>30</v>
      </c>
      <c r="F4030" s="1">
        <f t="shared" si="126"/>
        <v>45716</v>
      </c>
      <c r="G4030" s="1">
        <f>IF(TableRefills3[[#This Row],[prev_refill_days]]="","",TableRefills3[[#This Row],[prev_refill_days]]+TableRefills3[[#This Row],[quantity_days]])</f>
        <v>45746</v>
      </c>
      <c r="H4030" s="9">
        <f>IF(TableRefills3[[#This Row],[prev_refill_end]]="","",TableRefills3[[#This Row],[refill_date]]-TableRefills3[[#This Row],[prev_refill_end]])</f>
        <v>2</v>
      </c>
      <c r="I4030">
        <f>IF(TableRefills3[[#This Row],[gap_days]]="",0,IF(TableRefills3[[#This Row],[gap_days]]&gt;30,1,0))</f>
        <v>0</v>
      </c>
      <c r="J4030" s="9">
        <f>_xlfn.MAXIFS(TableRefills3[discountinuation_flag], TableRefills3[patient_id], A4030)</f>
        <v>0</v>
      </c>
      <c r="K4030" s="1">
        <f>_xlfn.MINIFS(C:C,A:A,TableRefills3[[#This Row],[patient_id]])</f>
        <v>45716</v>
      </c>
      <c r="L4030" s="1">
        <f>TableRefills3[[#This Row],[refill_date]]+TableRefills3[[#This Row],[quantity_days]]</f>
        <v>45778</v>
      </c>
    </row>
    <row r="4031" spans="1:12" x14ac:dyDescent="0.25">
      <c r="A4031" t="s">
        <v>899</v>
      </c>
      <c r="B4031" t="s">
        <v>5974</v>
      </c>
      <c r="C4031" s="1">
        <v>45779</v>
      </c>
      <c r="D4031" s="9">
        <f t="shared" si="125"/>
        <v>3</v>
      </c>
      <c r="E4031">
        <v>30</v>
      </c>
      <c r="F4031" s="1">
        <f t="shared" si="126"/>
        <v>45748</v>
      </c>
      <c r="G4031" s="1">
        <f>IF(TableRefills3[[#This Row],[prev_refill_days]]="","",TableRefills3[[#This Row],[prev_refill_days]]+TableRefills3[[#This Row],[quantity_days]])</f>
        <v>45778</v>
      </c>
      <c r="H4031" s="9">
        <f>IF(TableRefills3[[#This Row],[prev_refill_end]]="","",TableRefills3[[#This Row],[refill_date]]-TableRefills3[[#This Row],[prev_refill_end]])</f>
        <v>1</v>
      </c>
      <c r="I4031">
        <f>IF(TableRefills3[[#This Row],[gap_days]]="",0,IF(TableRefills3[[#This Row],[gap_days]]&gt;30,1,0))</f>
        <v>0</v>
      </c>
      <c r="J4031" s="9">
        <f>_xlfn.MAXIFS(TableRefills3[discountinuation_flag], TableRefills3[patient_id], A4031)</f>
        <v>0</v>
      </c>
      <c r="K4031" s="1">
        <f>_xlfn.MINIFS(C:C,A:A,TableRefills3[[#This Row],[patient_id]])</f>
        <v>45716</v>
      </c>
      <c r="L4031" s="1">
        <f>TableRefills3[[#This Row],[refill_date]]+TableRefills3[[#This Row],[quantity_days]]</f>
        <v>45809</v>
      </c>
    </row>
    <row r="4032" spans="1:12" x14ac:dyDescent="0.25">
      <c r="A4032" t="s">
        <v>899</v>
      </c>
      <c r="B4032" t="s">
        <v>5974</v>
      </c>
      <c r="C4032" s="1">
        <v>45806</v>
      </c>
      <c r="D4032" s="9">
        <f t="shared" si="125"/>
        <v>4</v>
      </c>
      <c r="E4032">
        <v>30</v>
      </c>
      <c r="F4032" s="1">
        <f t="shared" si="126"/>
        <v>45779</v>
      </c>
      <c r="G4032" s="1">
        <f>IF(TableRefills3[[#This Row],[prev_refill_days]]="","",TableRefills3[[#This Row],[prev_refill_days]]+TableRefills3[[#This Row],[quantity_days]])</f>
        <v>45809</v>
      </c>
      <c r="H4032" s="9">
        <f>IF(TableRefills3[[#This Row],[prev_refill_end]]="","",TableRefills3[[#This Row],[refill_date]]-TableRefills3[[#This Row],[prev_refill_end]])</f>
        <v>-3</v>
      </c>
      <c r="I4032">
        <f>IF(TableRefills3[[#This Row],[gap_days]]="",0,IF(TableRefills3[[#This Row],[gap_days]]&gt;30,1,0))</f>
        <v>0</v>
      </c>
      <c r="J4032" s="9">
        <f>_xlfn.MAXIFS(TableRefills3[discountinuation_flag], TableRefills3[patient_id], A4032)</f>
        <v>0</v>
      </c>
      <c r="K4032" s="1">
        <f>_xlfn.MINIFS(C:C,A:A,TableRefills3[[#This Row],[patient_id]])</f>
        <v>45716</v>
      </c>
      <c r="L4032" s="1">
        <f>TableRefills3[[#This Row],[refill_date]]+TableRefills3[[#This Row],[quantity_days]]</f>
        <v>45836</v>
      </c>
    </row>
    <row r="4033" spans="1:12" x14ac:dyDescent="0.25">
      <c r="A4033" t="s">
        <v>900</v>
      </c>
      <c r="B4033" t="s">
        <v>5979</v>
      </c>
      <c r="C4033" s="1">
        <v>45820</v>
      </c>
      <c r="D4033" s="9">
        <f t="shared" si="125"/>
        <v>1</v>
      </c>
      <c r="E4033">
        <v>21</v>
      </c>
      <c r="F4033" s="1" t="str">
        <f t="shared" si="126"/>
        <v/>
      </c>
      <c r="G4033" s="1" t="str">
        <f>IF(TableRefills3[[#This Row],[prev_refill_days]]="","",TableRefills3[[#This Row],[prev_refill_days]]+TableRefills3[[#This Row],[quantity_days]])</f>
        <v/>
      </c>
      <c r="H4033" s="9" t="str">
        <f>IF(TableRefills3[[#This Row],[prev_refill_end]]="","",TableRefills3[[#This Row],[refill_date]]-TableRefills3[[#This Row],[prev_refill_end]])</f>
        <v/>
      </c>
      <c r="I4033">
        <f>IF(TableRefills3[[#This Row],[gap_days]]="",0,IF(TableRefills3[[#This Row],[gap_days]]&gt;30,1,0))</f>
        <v>0</v>
      </c>
      <c r="J4033" s="9">
        <f>_xlfn.MAXIFS(TableRefills3[discountinuation_flag], TableRefills3[patient_id], A4033)</f>
        <v>0</v>
      </c>
      <c r="K4033" s="1">
        <f>_xlfn.MINIFS(C:C,A:A,TableRefills3[[#This Row],[patient_id]])</f>
        <v>45820</v>
      </c>
      <c r="L4033" s="1">
        <f>TableRefills3[[#This Row],[refill_date]]+TableRefills3[[#This Row],[quantity_days]]</f>
        <v>45841</v>
      </c>
    </row>
    <row r="4034" spans="1:12" x14ac:dyDescent="0.25">
      <c r="A4034" t="s">
        <v>900</v>
      </c>
      <c r="B4034" t="s">
        <v>5979</v>
      </c>
      <c r="C4034" s="1">
        <v>45844</v>
      </c>
      <c r="D4034" s="9">
        <f t="shared" ref="D4034:D4097" si="127">IF(A4034=A4033, D4033+1, 1)</f>
        <v>2</v>
      </c>
      <c r="E4034">
        <v>21</v>
      </c>
      <c r="F4034" s="1">
        <f t="shared" si="126"/>
        <v>45820</v>
      </c>
      <c r="G4034" s="1">
        <f>IF(TableRefills3[[#This Row],[prev_refill_days]]="","",TableRefills3[[#This Row],[prev_refill_days]]+TableRefills3[[#This Row],[quantity_days]])</f>
        <v>45841</v>
      </c>
      <c r="H4034" s="9">
        <f>IF(TableRefills3[[#This Row],[prev_refill_end]]="","",TableRefills3[[#This Row],[refill_date]]-TableRefills3[[#This Row],[prev_refill_end]])</f>
        <v>3</v>
      </c>
      <c r="I4034">
        <f>IF(TableRefills3[[#This Row],[gap_days]]="",0,IF(TableRefills3[[#This Row],[gap_days]]&gt;30,1,0))</f>
        <v>0</v>
      </c>
      <c r="J4034" s="9">
        <f>_xlfn.MAXIFS(TableRefills3[discountinuation_flag], TableRefills3[patient_id], A4034)</f>
        <v>0</v>
      </c>
      <c r="K4034" s="1">
        <f>_xlfn.MINIFS(C:C,A:A,TableRefills3[[#This Row],[patient_id]])</f>
        <v>45820</v>
      </c>
      <c r="L4034" s="1">
        <f>TableRefills3[[#This Row],[refill_date]]+TableRefills3[[#This Row],[quantity_days]]</f>
        <v>45865</v>
      </c>
    </row>
    <row r="4035" spans="1:12" x14ac:dyDescent="0.25">
      <c r="A4035" t="s">
        <v>900</v>
      </c>
      <c r="B4035" t="s">
        <v>5979</v>
      </c>
      <c r="C4035" s="1">
        <v>45867</v>
      </c>
      <c r="D4035" s="9">
        <f t="shared" si="127"/>
        <v>3</v>
      </c>
      <c r="E4035">
        <v>21</v>
      </c>
      <c r="F4035" s="1">
        <f t="shared" si="126"/>
        <v>45844</v>
      </c>
      <c r="G4035" s="1">
        <f>IF(TableRefills3[[#This Row],[prev_refill_days]]="","",TableRefills3[[#This Row],[prev_refill_days]]+TableRefills3[[#This Row],[quantity_days]])</f>
        <v>45865</v>
      </c>
      <c r="H4035" s="9">
        <f>IF(TableRefills3[[#This Row],[prev_refill_end]]="","",TableRefills3[[#This Row],[refill_date]]-TableRefills3[[#This Row],[prev_refill_end]])</f>
        <v>2</v>
      </c>
      <c r="I4035">
        <f>IF(TableRefills3[[#This Row],[gap_days]]="",0,IF(TableRefills3[[#This Row],[gap_days]]&gt;30,1,0))</f>
        <v>0</v>
      </c>
      <c r="J4035" s="9">
        <f>_xlfn.MAXIFS(TableRefills3[discountinuation_flag], TableRefills3[patient_id], A4035)</f>
        <v>0</v>
      </c>
      <c r="K4035" s="1">
        <f>_xlfn.MINIFS(C:C,A:A,TableRefills3[[#This Row],[patient_id]])</f>
        <v>45820</v>
      </c>
      <c r="L4035" s="1">
        <f>TableRefills3[[#This Row],[refill_date]]+TableRefills3[[#This Row],[quantity_days]]</f>
        <v>45888</v>
      </c>
    </row>
    <row r="4036" spans="1:12" x14ac:dyDescent="0.25">
      <c r="A4036" t="s">
        <v>900</v>
      </c>
      <c r="B4036" t="s">
        <v>5979</v>
      </c>
      <c r="C4036" s="1">
        <v>45889</v>
      </c>
      <c r="D4036" s="9">
        <f t="shared" si="127"/>
        <v>4</v>
      </c>
      <c r="E4036">
        <v>21</v>
      </c>
      <c r="F4036" s="1">
        <f t="shared" si="126"/>
        <v>45867</v>
      </c>
      <c r="G4036" s="1">
        <f>IF(TableRefills3[[#This Row],[prev_refill_days]]="","",TableRefills3[[#This Row],[prev_refill_days]]+TableRefills3[[#This Row],[quantity_days]])</f>
        <v>45888</v>
      </c>
      <c r="H4036" s="9">
        <f>IF(TableRefills3[[#This Row],[prev_refill_end]]="","",TableRefills3[[#This Row],[refill_date]]-TableRefills3[[#This Row],[prev_refill_end]])</f>
        <v>1</v>
      </c>
      <c r="I4036">
        <f>IF(TableRefills3[[#This Row],[gap_days]]="",0,IF(TableRefills3[[#This Row],[gap_days]]&gt;30,1,0))</f>
        <v>0</v>
      </c>
      <c r="J4036" s="9">
        <f>_xlfn.MAXIFS(TableRefills3[discountinuation_flag], TableRefills3[patient_id], A4036)</f>
        <v>0</v>
      </c>
      <c r="K4036" s="1">
        <f>_xlfn.MINIFS(C:C,A:A,TableRefills3[[#This Row],[patient_id]])</f>
        <v>45820</v>
      </c>
      <c r="L4036" s="1">
        <f>TableRefills3[[#This Row],[refill_date]]+TableRefills3[[#This Row],[quantity_days]]</f>
        <v>45910</v>
      </c>
    </row>
    <row r="4037" spans="1:12" x14ac:dyDescent="0.25">
      <c r="A4037" t="s">
        <v>900</v>
      </c>
      <c r="B4037" t="s">
        <v>5979</v>
      </c>
      <c r="C4037" s="1">
        <v>45911</v>
      </c>
      <c r="D4037" s="9">
        <f t="shared" si="127"/>
        <v>5</v>
      </c>
      <c r="E4037">
        <v>21</v>
      </c>
      <c r="F4037" s="1">
        <f t="shared" si="126"/>
        <v>45889</v>
      </c>
      <c r="G4037" s="1">
        <f>IF(TableRefills3[[#This Row],[prev_refill_days]]="","",TableRefills3[[#This Row],[prev_refill_days]]+TableRefills3[[#This Row],[quantity_days]])</f>
        <v>45910</v>
      </c>
      <c r="H4037" s="9">
        <f>IF(TableRefills3[[#This Row],[prev_refill_end]]="","",TableRefills3[[#This Row],[refill_date]]-TableRefills3[[#This Row],[prev_refill_end]])</f>
        <v>1</v>
      </c>
      <c r="I4037">
        <f>IF(TableRefills3[[#This Row],[gap_days]]="",0,IF(TableRefills3[[#This Row],[gap_days]]&gt;30,1,0))</f>
        <v>0</v>
      </c>
      <c r="J4037" s="9">
        <f>_xlfn.MAXIFS(TableRefills3[discountinuation_flag], TableRefills3[patient_id], A4037)</f>
        <v>0</v>
      </c>
      <c r="K4037" s="1">
        <f>_xlfn.MINIFS(C:C,A:A,TableRefills3[[#This Row],[patient_id]])</f>
        <v>45820</v>
      </c>
      <c r="L4037" s="1">
        <f>TableRefills3[[#This Row],[refill_date]]+TableRefills3[[#This Row],[quantity_days]]</f>
        <v>45932</v>
      </c>
    </row>
    <row r="4038" spans="1:12" x14ac:dyDescent="0.25">
      <c r="A4038" t="s">
        <v>901</v>
      </c>
      <c r="B4038" t="s">
        <v>5985</v>
      </c>
      <c r="C4038" s="1">
        <v>45671</v>
      </c>
      <c r="D4038" s="9">
        <f t="shared" si="127"/>
        <v>1</v>
      </c>
      <c r="E4038">
        <v>30</v>
      </c>
      <c r="F4038" s="1" t="str">
        <f t="shared" si="126"/>
        <v/>
      </c>
      <c r="G4038" s="1" t="str">
        <f>IF(TableRefills3[[#This Row],[prev_refill_days]]="","",TableRefills3[[#This Row],[prev_refill_days]]+TableRefills3[[#This Row],[quantity_days]])</f>
        <v/>
      </c>
      <c r="H4038" s="9" t="str">
        <f>IF(TableRefills3[[#This Row],[prev_refill_end]]="","",TableRefills3[[#This Row],[refill_date]]-TableRefills3[[#This Row],[prev_refill_end]])</f>
        <v/>
      </c>
      <c r="I4038">
        <f>IF(TableRefills3[[#This Row],[gap_days]]="",0,IF(TableRefills3[[#This Row],[gap_days]]&gt;30,1,0))</f>
        <v>0</v>
      </c>
      <c r="J4038" s="9">
        <f>_xlfn.MAXIFS(TableRefills3[discountinuation_flag], TableRefills3[patient_id], A4038)</f>
        <v>0</v>
      </c>
      <c r="K4038" s="1">
        <f>_xlfn.MINIFS(C:C,A:A,TableRefills3[[#This Row],[patient_id]])</f>
        <v>45671</v>
      </c>
      <c r="L4038" s="1">
        <f>TableRefills3[[#This Row],[refill_date]]+TableRefills3[[#This Row],[quantity_days]]</f>
        <v>45701</v>
      </c>
    </row>
    <row r="4039" spans="1:12" x14ac:dyDescent="0.25">
      <c r="A4039" t="s">
        <v>901</v>
      </c>
      <c r="B4039" t="s">
        <v>5985</v>
      </c>
      <c r="C4039" s="1">
        <v>45698</v>
      </c>
      <c r="D4039" s="9">
        <f t="shared" si="127"/>
        <v>2</v>
      </c>
      <c r="E4039">
        <v>30</v>
      </c>
      <c r="F4039" s="1">
        <f t="shared" si="126"/>
        <v>45671</v>
      </c>
      <c r="G4039" s="1">
        <f>IF(TableRefills3[[#This Row],[prev_refill_days]]="","",TableRefills3[[#This Row],[prev_refill_days]]+TableRefills3[[#This Row],[quantity_days]])</f>
        <v>45701</v>
      </c>
      <c r="H4039" s="9">
        <f>IF(TableRefills3[[#This Row],[prev_refill_end]]="","",TableRefills3[[#This Row],[refill_date]]-TableRefills3[[#This Row],[prev_refill_end]])</f>
        <v>-3</v>
      </c>
      <c r="I4039">
        <f>IF(TableRefills3[[#This Row],[gap_days]]="",0,IF(TableRefills3[[#This Row],[gap_days]]&gt;30,1,0))</f>
        <v>0</v>
      </c>
      <c r="J4039" s="9">
        <f>_xlfn.MAXIFS(TableRefills3[discountinuation_flag], TableRefills3[patient_id], A4039)</f>
        <v>0</v>
      </c>
      <c r="K4039" s="1">
        <f>_xlfn.MINIFS(C:C,A:A,TableRefills3[[#This Row],[patient_id]])</f>
        <v>45671</v>
      </c>
      <c r="L4039" s="1">
        <f>TableRefills3[[#This Row],[refill_date]]+TableRefills3[[#This Row],[quantity_days]]</f>
        <v>45728</v>
      </c>
    </row>
    <row r="4040" spans="1:12" x14ac:dyDescent="0.25">
      <c r="A4040" t="s">
        <v>901</v>
      </c>
      <c r="B4040" t="s">
        <v>5985</v>
      </c>
      <c r="C4040" s="1">
        <v>45726</v>
      </c>
      <c r="D4040" s="9">
        <f t="shared" si="127"/>
        <v>3</v>
      </c>
      <c r="E4040">
        <v>30</v>
      </c>
      <c r="F4040" s="1">
        <f t="shared" si="126"/>
        <v>45698</v>
      </c>
      <c r="G4040" s="1">
        <f>IF(TableRefills3[[#This Row],[prev_refill_days]]="","",TableRefills3[[#This Row],[prev_refill_days]]+TableRefills3[[#This Row],[quantity_days]])</f>
        <v>45728</v>
      </c>
      <c r="H4040" s="9">
        <f>IF(TableRefills3[[#This Row],[prev_refill_end]]="","",TableRefills3[[#This Row],[refill_date]]-TableRefills3[[#This Row],[prev_refill_end]])</f>
        <v>-2</v>
      </c>
      <c r="I4040">
        <f>IF(TableRefills3[[#This Row],[gap_days]]="",0,IF(TableRefills3[[#This Row],[gap_days]]&gt;30,1,0))</f>
        <v>0</v>
      </c>
      <c r="J4040" s="9">
        <f>_xlfn.MAXIFS(TableRefills3[discountinuation_flag], TableRefills3[patient_id], A4040)</f>
        <v>0</v>
      </c>
      <c r="K4040" s="1">
        <f>_xlfn.MINIFS(C:C,A:A,TableRefills3[[#This Row],[patient_id]])</f>
        <v>45671</v>
      </c>
      <c r="L4040" s="1">
        <f>TableRefills3[[#This Row],[refill_date]]+TableRefills3[[#This Row],[quantity_days]]</f>
        <v>45756</v>
      </c>
    </row>
    <row r="4041" spans="1:12" x14ac:dyDescent="0.25">
      <c r="A4041" t="s">
        <v>902</v>
      </c>
      <c r="B4041" t="s">
        <v>5989</v>
      </c>
      <c r="C4041" s="1">
        <v>45792</v>
      </c>
      <c r="D4041" s="9">
        <f t="shared" si="127"/>
        <v>1</v>
      </c>
      <c r="E4041">
        <v>28</v>
      </c>
      <c r="F4041" s="1" t="str">
        <f t="shared" si="126"/>
        <v/>
      </c>
      <c r="G4041" s="1" t="str">
        <f>IF(TableRefills3[[#This Row],[prev_refill_days]]="","",TableRefills3[[#This Row],[prev_refill_days]]+TableRefills3[[#This Row],[quantity_days]])</f>
        <v/>
      </c>
      <c r="H4041" s="9" t="str">
        <f>IF(TableRefills3[[#This Row],[prev_refill_end]]="","",TableRefills3[[#This Row],[refill_date]]-TableRefills3[[#This Row],[prev_refill_end]])</f>
        <v/>
      </c>
      <c r="I4041">
        <f>IF(TableRefills3[[#This Row],[gap_days]]="",0,IF(TableRefills3[[#This Row],[gap_days]]&gt;30,1,0))</f>
        <v>0</v>
      </c>
      <c r="J4041" s="9">
        <f>_xlfn.MAXIFS(TableRefills3[discountinuation_flag], TableRefills3[patient_id], A4041)</f>
        <v>0</v>
      </c>
      <c r="K4041" s="1">
        <f>_xlfn.MINIFS(C:C,A:A,TableRefills3[[#This Row],[patient_id]])</f>
        <v>45792</v>
      </c>
      <c r="L4041" s="1">
        <f>TableRefills3[[#This Row],[refill_date]]+TableRefills3[[#This Row],[quantity_days]]</f>
        <v>45820</v>
      </c>
    </row>
    <row r="4042" spans="1:12" x14ac:dyDescent="0.25">
      <c r="A4042" t="s">
        <v>902</v>
      </c>
      <c r="B4042" t="s">
        <v>5989</v>
      </c>
      <c r="C4042" s="1">
        <v>45820</v>
      </c>
      <c r="D4042" s="9">
        <f t="shared" si="127"/>
        <v>2</v>
      </c>
      <c r="E4042">
        <v>28</v>
      </c>
      <c r="F4042" s="1">
        <f t="shared" si="126"/>
        <v>45792</v>
      </c>
      <c r="G4042" s="1">
        <f>IF(TableRefills3[[#This Row],[prev_refill_days]]="","",TableRefills3[[#This Row],[prev_refill_days]]+TableRefills3[[#This Row],[quantity_days]])</f>
        <v>45820</v>
      </c>
      <c r="H4042" s="9">
        <f>IF(TableRefills3[[#This Row],[prev_refill_end]]="","",TableRefills3[[#This Row],[refill_date]]-TableRefills3[[#This Row],[prev_refill_end]])</f>
        <v>0</v>
      </c>
      <c r="I4042">
        <f>IF(TableRefills3[[#This Row],[gap_days]]="",0,IF(TableRefills3[[#This Row],[gap_days]]&gt;30,1,0))</f>
        <v>0</v>
      </c>
      <c r="J4042" s="9">
        <f>_xlfn.MAXIFS(TableRefills3[discountinuation_flag], TableRefills3[patient_id], A4042)</f>
        <v>0</v>
      </c>
      <c r="K4042" s="1">
        <f>_xlfn.MINIFS(C:C,A:A,TableRefills3[[#This Row],[patient_id]])</f>
        <v>45792</v>
      </c>
      <c r="L4042" s="1">
        <f>TableRefills3[[#This Row],[refill_date]]+TableRefills3[[#This Row],[quantity_days]]</f>
        <v>45848</v>
      </c>
    </row>
    <row r="4043" spans="1:12" x14ac:dyDescent="0.25">
      <c r="A4043" t="s">
        <v>902</v>
      </c>
      <c r="B4043" t="s">
        <v>5989</v>
      </c>
      <c r="C4043" s="1">
        <v>45849</v>
      </c>
      <c r="D4043" s="9">
        <f t="shared" si="127"/>
        <v>3</v>
      </c>
      <c r="E4043">
        <v>28</v>
      </c>
      <c r="F4043" s="1">
        <f t="shared" si="126"/>
        <v>45820</v>
      </c>
      <c r="G4043" s="1">
        <f>IF(TableRefills3[[#This Row],[prev_refill_days]]="","",TableRefills3[[#This Row],[prev_refill_days]]+TableRefills3[[#This Row],[quantity_days]])</f>
        <v>45848</v>
      </c>
      <c r="H4043" s="9">
        <f>IF(TableRefills3[[#This Row],[prev_refill_end]]="","",TableRefills3[[#This Row],[refill_date]]-TableRefills3[[#This Row],[prev_refill_end]])</f>
        <v>1</v>
      </c>
      <c r="I4043">
        <f>IF(TableRefills3[[#This Row],[gap_days]]="",0,IF(TableRefills3[[#This Row],[gap_days]]&gt;30,1,0))</f>
        <v>0</v>
      </c>
      <c r="J4043" s="9">
        <f>_xlfn.MAXIFS(TableRefills3[discountinuation_flag], TableRefills3[patient_id], A4043)</f>
        <v>0</v>
      </c>
      <c r="K4043" s="1">
        <f>_xlfn.MINIFS(C:C,A:A,TableRefills3[[#This Row],[patient_id]])</f>
        <v>45792</v>
      </c>
      <c r="L4043" s="1">
        <f>TableRefills3[[#This Row],[refill_date]]+TableRefills3[[#This Row],[quantity_days]]</f>
        <v>45877</v>
      </c>
    </row>
    <row r="4044" spans="1:12" x14ac:dyDescent="0.25">
      <c r="A4044" t="s">
        <v>903</v>
      </c>
      <c r="B4044" t="s">
        <v>5993</v>
      </c>
      <c r="C4044" s="1">
        <v>45739</v>
      </c>
      <c r="D4044" s="9">
        <f t="shared" si="127"/>
        <v>1</v>
      </c>
      <c r="E4044">
        <v>28</v>
      </c>
      <c r="F4044" s="1" t="str">
        <f t="shared" si="126"/>
        <v/>
      </c>
      <c r="G4044" s="1" t="str">
        <f>IF(TableRefills3[[#This Row],[prev_refill_days]]="","",TableRefills3[[#This Row],[prev_refill_days]]+TableRefills3[[#This Row],[quantity_days]])</f>
        <v/>
      </c>
      <c r="H4044" s="9" t="str">
        <f>IF(TableRefills3[[#This Row],[prev_refill_end]]="","",TableRefills3[[#This Row],[refill_date]]-TableRefills3[[#This Row],[prev_refill_end]])</f>
        <v/>
      </c>
      <c r="I4044">
        <f>IF(TableRefills3[[#This Row],[gap_days]]="",0,IF(TableRefills3[[#This Row],[gap_days]]&gt;30,1,0))</f>
        <v>0</v>
      </c>
      <c r="J4044" s="9">
        <f>_xlfn.MAXIFS(TableRefills3[discountinuation_flag], TableRefills3[patient_id], A4044)</f>
        <v>0</v>
      </c>
      <c r="K4044" s="1">
        <f>_xlfn.MINIFS(C:C,A:A,TableRefills3[[#This Row],[patient_id]])</f>
        <v>45739</v>
      </c>
      <c r="L4044" s="1">
        <f>TableRefills3[[#This Row],[refill_date]]+TableRefills3[[#This Row],[quantity_days]]</f>
        <v>45767</v>
      </c>
    </row>
    <row r="4045" spans="1:12" x14ac:dyDescent="0.25">
      <c r="A4045" t="s">
        <v>903</v>
      </c>
      <c r="B4045" t="s">
        <v>5993</v>
      </c>
      <c r="C4045" s="1">
        <v>45766</v>
      </c>
      <c r="D4045" s="9">
        <f t="shared" si="127"/>
        <v>2</v>
      </c>
      <c r="E4045">
        <v>28</v>
      </c>
      <c r="F4045" s="1">
        <f t="shared" ref="F4045:F4108" si="128">IF(A4044=A4045,C4044,"")</f>
        <v>45739</v>
      </c>
      <c r="G4045" s="1">
        <f>IF(TableRefills3[[#This Row],[prev_refill_days]]="","",TableRefills3[[#This Row],[prev_refill_days]]+TableRefills3[[#This Row],[quantity_days]])</f>
        <v>45767</v>
      </c>
      <c r="H4045" s="9">
        <f>IF(TableRefills3[[#This Row],[prev_refill_end]]="","",TableRefills3[[#This Row],[refill_date]]-TableRefills3[[#This Row],[prev_refill_end]])</f>
        <v>-1</v>
      </c>
      <c r="I4045">
        <f>IF(TableRefills3[[#This Row],[gap_days]]="",0,IF(TableRefills3[[#This Row],[gap_days]]&gt;30,1,0))</f>
        <v>0</v>
      </c>
      <c r="J4045" s="9">
        <f>_xlfn.MAXIFS(TableRefills3[discountinuation_flag], TableRefills3[patient_id], A4045)</f>
        <v>0</v>
      </c>
      <c r="K4045" s="1">
        <f>_xlfn.MINIFS(C:C,A:A,TableRefills3[[#This Row],[patient_id]])</f>
        <v>45739</v>
      </c>
      <c r="L4045" s="1">
        <f>TableRefills3[[#This Row],[refill_date]]+TableRefills3[[#This Row],[quantity_days]]</f>
        <v>45794</v>
      </c>
    </row>
    <row r="4046" spans="1:12" x14ac:dyDescent="0.25">
      <c r="A4046" t="s">
        <v>903</v>
      </c>
      <c r="B4046" t="s">
        <v>5993</v>
      </c>
      <c r="C4046" s="1">
        <v>45792</v>
      </c>
      <c r="D4046" s="9">
        <f t="shared" si="127"/>
        <v>3</v>
      </c>
      <c r="E4046">
        <v>28</v>
      </c>
      <c r="F4046" s="1">
        <f t="shared" si="128"/>
        <v>45766</v>
      </c>
      <c r="G4046" s="1">
        <f>IF(TableRefills3[[#This Row],[prev_refill_days]]="","",TableRefills3[[#This Row],[prev_refill_days]]+TableRefills3[[#This Row],[quantity_days]])</f>
        <v>45794</v>
      </c>
      <c r="H4046" s="9">
        <f>IF(TableRefills3[[#This Row],[prev_refill_end]]="","",TableRefills3[[#This Row],[refill_date]]-TableRefills3[[#This Row],[prev_refill_end]])</f>
        <v>-2</v>
      </c>
      <c r="I4046">
        <f>IF(TableRefills3[[#This Row],[gap_days]]="",0,IF(TableRefills3[[#This Row],[gap_days]]&gt;30,1,0))</f>
        <v>0</v>
      </c>
      <c r="J4046" s="9">
        <f>_xlfn.MAXIFS(TableRefills3[discountinuation_flag], TableRefills3[patient_id], A4046)</f>
        <v>0</v>
      </c>
      <c r="K4046" s="1">
        <f>_xlfn.MINIFS(C:C,A:A,TableRefills3[[#This Row],[patient_id]])</f>
        <v>45739</v>
      </c>
      <c r="L4046" s="1">
        <f>TableRefills3[[#This Row],[refill_date]]+TableRefills3[[#This Row],[quantity_days]]</f>
        <v>45820</v>
      </c>
    </row>
    <row r="4047" spans="1:12" x14ac:dyDescent="0.25">
      <c r="A4047" t="s">
        <v>903</v>
      </c>
      <c r="B4047" t="s">
        <v>5993</v>
      </c>
      <c r="C4047" s="1">
        <v>45818</v>
      </c>
      <c r="D4047" s="9">
        <f t="shared" si="127"/>
        <v>4</v>
      </c>
      <c r="E4047">
        <v>28</v>
      </c>
      <c r="F4047" s="1">
        <f t="shared" si="128"/>
        <v>45792</v>
      </c>
      <c r="G4047" s="1">
        <f>IF(TableRefills3[[#This Row],[prev_refill_days]]="","",TableRefills3[[#This Row],[prev_refill_days]]+TableRefills3[[#This Row],[quantity_days]])</f>
        <v>45820</v>
      </c>
      <c r="H4047" s="9">
        <f>IF(TableRefills3[[#This Row],[prev_refill_end]]="","",TableRefills3[[#This Row],[refill_date]]-TableRefills3[[#This Row],[prev_refill_end]])</f>
        <v>-2</v>
      </c>
      <c r="I4047">
        <f>IF(TableRefills3[[#This Row],[gap_days]]="",0,IF(TableRefills3[[#This Row],[gap_days]]&gt;30,1,0))</f>
        <v>0</v>
      </c>
      <c r="J4047" s="9">
        <f>_xlfn.MAXIFS(TableRefills3[discountinuation_flag], TableRefills3[patient_id], A4047)</f>
        <v>0</v>
      </c>
      <c r="K4047" s="1">
        <f>_xlfn.MINIFS(C:C,A:A,TableRefills3[[#This Row],[patient_id]])</f>
        <v>45739</v>
      </c>
      <c r="L4047" s="1">
        <f>TableRefills3[[#This Row],[refill_date]]+TableRefills3[[#This Row],[quantity_days]]</f>
        <v>45846</v>
      </c>
    </row>
    <row r="4048" spans="1:12" x14ac:dyDescent="0.25">
      <c r="A4048" t="s">
        <v>904</v>
      </c>
      <c r="B4048" t="s">
        <v>5998</v>
      </c>
      <c r="C4048" s="1">
        <v>45802</v>
      </c>
      <c r="D4048" s="9">
        <f t="shared" si="127"/>
        <v>1</v>
      </c>
      <c r="E4048">
        <v>21</v>
      </c>
      <c r="F4048" s="1" t="str">
        <f t="shared" si="128"/>
        <v/>
      </c>
      <c r="G4048" s="1" t="str">
        <f>IF(TableRefills3[[#This Row],[prev_refill_days]]="","",TableRefills3[[#This Row],[prev_refill_days]]+TableRefills3[[#This Row],[quantity_days]])</f>
        <v/>
      </c>
      <c r="H4048" s="9" t="str">
        <f>IF(TableRefills3[[#This Row],[prev_refill_end]]="","",TableRefills3[[#This Row],[refill_date]]-TableRefills3[[#This Row],[prev_refill_end]])</f>
        <v/>
      </c>
      <c r="I4048">
        <f>IF(TableRefills3[[#This Row],[gap_days]]="",0,IF(TableRefills3[[#This Row],[gap_days]]&gt;30,1,0))</f>
        <v>0</v>
      </c>
      <c r="J4048" s="9">
        <f>_xlfn.MAXIFS(TableRefills3[discountinuation_flag], TableRefills3[patient_id], A4048)</f>
        <v>0</v>
      </c>
      <c r="K4048" s="1">
        <f>_xlfn.MINIFS(C:C,A:A,TableRefills3[[#This Row],[patient_id]])</f>
        <v>45802</v>
      </c>
      <c r="L4048" s="1">
        <f>TableRefills3[[#This Row],[refill_date]]+TableRefills3[[#This Row],[quantity_days]]</f>
        <v>45823</v>
      </c>
    </row>
    <row r="4049" spans="1:12" x14ac:dyDescent="0.25">
      <c r="A4049" t="s">
        <v>904</v>
      </c>
      <c r="B4049" t="s">
        <v>5998</v>
      </c>
      <c r="C4049" s="1">
        <v>45820</v>
      </c>
      <c r="D4049" s="9">
        <f t="shared" si="127"/>
        <v>2</v>
      </c>
      <c r="E4049">
        <v>21</v>
      </c>
      <c r="F4049" s="1">
        <f t="shared" si="128"/>
        <v>45802</v>
      </c>
      <c r="G4049" s="1">
        <f>IF(TableRefills3[[#This Row],[prev_refill_days]]="","",TableRefills3[[#This Row],[prev_refill_days]]+TableRefills3[[#This Row],[quantity_days]])</f>
        <v>45823</v>
      </c>
      <c r="H4049" s="9">
        <f>IF(TableRefills3[[#This Row],[prev_refill_end]]="","",TableRefills3[[#This Row],[refill_date]]-TableRefills3[[#This Row],[prev_refill_end]])</f>
        <v>-3</v>
      </c>
      <c r="I4049">
        <f>IF(TableRefills3[[#This Row],[gap_days]]="",0,IF(TableRefills3[[#This Row],[gap_days]]&gt;30,1,0))</f>
        <v>0</v>
      </c>
      <c r="J4049" s="9">
        <f>_xlfn.MAXIFS(TableRefills3[discountinuation_flag], TableRefills3[patient_id], A4049)</f>
        <v>0</v>
      </c>
      <c r="K4049" s="1">
        <f>_xlfn.MINIFS(C:C,A:A,TableRefills3[[#This Row],[patient_id]])</f>
        <v>45802</v>
      </c>
      <c r="L4049" s="1">
        <f>TableRefills3[[#This Row],[refill_date]]+TableRefills3[[#This Row],[quantity_days]]</f>
        <v>45841</v>
      </c>
    </row>
    <row r="4050" spans="1:12" x14ac:dyDescent="0.25">
      <c r="A4050" t="s">
        <v>904</v>
      </c>
      <c r="B4050" t="s">
        <v>5998</v>
      </c>
      <c r="C4050" s="1">
        <v>45839</v>
      </c>
      <c r="D4050" s="9">
        <f t="shared" si="127"/>
        <v>3</v>
      </c>
      <c r="E4050">
        <v>21</v>
      </c>
      <c r="F4050" s="1">
        <f t="shared" si="128"/>
        <v>45820</v>
      </c>
      <c r="G4050" s="1">
        <f>IF(TableRefills3[[#This Row],[prev_refill_days]]="","",TableRefills3[[#This Row],[prev_refill_days]]+TableRefills3[[#This Row],[quantity_days]])</f>
        <v>45841</v>
      </c>
      <c r="H4050" s="9">
        <f>IF(TableRefills3[[#This Row],[prev_refill_end]]="","",TableRefills3[[#This Row],[refill_date]]-TableRefills3[[#This Row],[prev_refill_end]])</f>
        <v>-2</v>
      </c>
      <c r="I4050">
        <f>IF(TableRefills3[[#This Row],[gap_days]]="",0,IF(TableRefills3[[#This Row],[gap_days]]&gt;30,1,0))</f>
        <v>0</v>
      </c>
      <c r="J4050" s="9">
        <f>_xlfn.MAXIFS(TableRefills3[discountinuation_flag], TableRefills3[patient_id], A4050)</f>
        <v>0</v>
      </c>
      <c r="K4050" s="1">
        <f>_xlfn.MINIFS(C:C,A:A,TableRefills3[[#This Row],[patient_id]])</f>
        <v>45802</v>
      </c>
      <c r="L4050" s="1">
        <f>TableRefills3[[#This Row],[refill_date]]+TableRefills3[[#This Row],[quantity_days]]</f>
        <v>45860</v>
      </c>
    </row>
    <row r="4051" spans="1:12" x14ac:dyDescent="0.25">
      <c r="A4051" t="s">
        <v>904</v>
      </c>
      <c r="B4051" t="s">
        <v>5998</v>
      </c>
      <c r="C4051" s="1">
        <v>45861</v>
      </c>
      <c r="D4051" s="9">
        <f t="shared" si="127"/>
        <v>4</v>
      </c>
      <c r="E4051">
        <v>21</v>
      </c>
      <c r="F4051" s="1">
        <f t="shared" si="128"/>
        <v>45839</v>
      </c>
      <c r="G4051" s="1">
        <f>IF(TableRefills3[[#This Row],[prev_refill_days]]="","",TableRefills3[[#This Row],[prev_refill_days]]+TableRefills3[[#This Row],[quantity_days]])</f>
        <v>45860</v>
      </c>
      <c r="H4051" s="9">
        <f>IF(TableRefills3[[#This Row],[prev_refill_end]]="","",TableRefills3[[#This Row],[refill_date]]-TableRefills3[[#This Row],[prev_refill_end]])</f>
        <v>1</v>
      </c>
      <c r="I4051">
        <f>IF(TableRefills3[[#This Row],[gap_days]]="",0,IF(TableRefills3[[#This Row],[gap_days]]&gt;30,1,0))</f>
        <v>0</v>
      </c>
      <c r="J4051" s="9">
        <f>_xlfn.MAXIFS(TableRefills3[discountinuation_flag], TableRefills3[patient_id], A4051)</f>
        <v>0</v>
      </c>
      <c r="K4051" s="1">
        <f>_xlfn.MINIFS(C:C,A:A,TableRefills3[[#This Row],[patient_id]])</f>
        <v>45802</v>
      </c>
      <c r="L4051" s="1">
        <f>TableRefills3[[#This Row],[refill_date]]+TableRefills3[[#This Row],[quantity_days]]</f>
        <v>45882</v>
      </c>
    </row>
    <row r="4052" spans="1:12" x14ac:dyDescent="0.25">
      <c r="A4052" t="s">
        <v>904</v>
      </c>
      <c r="B4052" t="s">
        <v>5998</v>
      </c>
      <c r="C4052" s="1">
        <v>45882</v>
      </c>
      <c r="D4052" s="9">
        <f t="shared" si="127"/>
        <v>5</v>
      </c>
      <c r="E4052">
        <v>21</v>
      </c>
      <c r="F4052" s="1">
        <f t="shared" si="128"/>
        <v>45861</v>
      </c>
      <c r="G4052" s="1">
        <f>IF(TableRefills3[[#This Row],[prev_refill_days]]="","",TableRefills3[[#This Row],[prev_refill_days]]+TableRefills3[[#This Row],[quantity_days]])</f>
        <v>45882</v>
      </c>
      <c r="H4052" s="9">
        <f>IF(TableRefills3[[#This Row],[prev_refill_end]]="","",TableRefills3[[#This Row],[refill_date]]-TableRefills3[[#This Row],[prev_refill_end]])</f>
        <v>0</v>
      </c>
      <c r="I4052">
        <f>IF(TableRefills3[[#This Row],[gap_days]]="",0,IF(TableRefills3[[#This Row],[gap_days]]&gt;30,1,0))</f>
        <v>0</v>
      </c>
      <c r="J4052" s="9">
        <f>_xlfn.MAXIFS(TableRefills3[discountinuation_flag], TableRefills3[patient_id], A4052)</f>
        <v>0</v>
      </c>
      <c r="K4052" s="1">
        <f>_xlfn.MINIFS(C:C,A:A,TableRefills3[[#This Row],[patient_id]])</f>
        <v>45802</v>
      </c>
      <c r="L4052" s="1">
        <f>TableRefills3[[#This Row],[refill_date]]+TableRefills3[[#This Row],[quantity_days]]</f>
        <v>45903</v>
      </c>
    </row>
    <row r="4053" spans="1:12" x14ac:dyDescent="0.25">
      <c r="A4053" t="s">
        <v>905</v>
      </c>
      <c r="B4053" t="s">
        <v>6004</v>
      </c>
      <c r="C4053" s="1">
        <v>45741</v>
      </c>
      <c r="D4053" s="9">
        <f t="shared" si="127"/>
        <v>1</v>
      </c>
      <c r="E4053">
        <v>30</v>
      </c>
      <c r="F4053" s="1" t="str">
        <f t="shared" si="128"/>
        <v/>
      </c>
      <c r="G4053" s="1" t="str">
        <f>IF(TableRefills3[[#This Row],[prev_refill_days]]="","",TableRefills3[[#This Row],[prev_refill_days]]+TableRefills3[[#This Row],[quantity_days]])</f>
        <v/>
      </c>
      <c r="H4053" s="9" t="str">
        <f>IF(TableRefills3[[#This Row],[prev_refill_end]]="","",TableRefills3[[#This Row],[refill_date]]-TableRefills3[[#This Row],[prev_refill_end]])</f>
        <v/>
      </c>
      <c r="I4053">
        <f>IF(TableRefills3[[#This Row],[gap_days]]="",0,IF(TableRefills3[[#This Row],[gap_days]]&gt;30,1,0))</f>
        <v>0</v>
      </c>
      <c r="J4053" s="9">
        <f>_xlfn.MAXIFS(TableRefills3[discountinuation_flag], TableRefills3[patient_id], A4053)</f>
        <v>0</v>
      </c>
      <c r="K4053" s="1">
        <f>_xlfn.MINIFS(C:C,A:A,TableRefills3[[#This Row],[patient_id]])</f>
        <v>45741</v>
      </c>
      <c r="L4053" s="1">
        <f>TableRefills3[[#This Row],[refill_date]]+TableRefills3[[#This Row],[quantity_days]]</f>
        <v>45771</v>
      </c>
    </row>
    <row r="4054" spans="1:12" x14ac:dyDescent="0.25">
      <c r="A4054" t="s">
        <v>905</v>
      </c>
      <c r="B4054" t="s">
        <v>6004</v>
      </c>
      <c r="C4054" s="1">
        <v>45773</v>
      </c>
      <c r="D4054" s="9">
        <f t="shared" si="127"/>
        <v>2</v>
      </c>
      <c r="E4054">
        <v>30</v>
      </c>
      <c r="F4054" s="1">
        <f t="shared" si="128"/>
        <v>45741</v>
      </c>
      <c r="G4054" s="1">
        <f>IF(TableRefills3[[#This Row],[prev_refill_days]]="","",TableRefills3[[#This Row],[prev_refill_days]]+TableRefills3[[#This Row],[quantity_days]])</f>
        <v>45771</v>
      </c>
      <c r="H4054" s="9">
        <f>IF(TableRefills3[[#This Row],[prev_refill_end]]="","",TableRefills3[[#This Row],[refill_date]]-TableRefills3[[#This Row],[prev_refill_end]])</f>
        <v>2</v>
      </c>
      <c r="I4054">
        <f>IF(TableRefills3[[#This Row],[gap_days]]="",0,IF(TableRefills3[[#This Row],[gap_days]]&gt;30,1,0))</f>
        <v>0</v>
      </c>
      <c r="J4054" s="9">
        <f>_xlfn.MAXIFS(TableRefills3[discountinuation_flag], TableRefills3[patient_id], A4054)</f>
        <v>0</v>
      </c>
      <c r="K4054" s="1">
        <f>_xlfn.MINIFS(C:C,A:A,TableRefills3[[#This Row],[patient_id]])</f>
        <v>45741</v>
      </c>
      <c r="L4054" s="1">
        <f>TableRefills3[[#This Row],[refill_date]]+TableRefills3[[#This Row],[quantity_days]]</f>
        <v>45803</v>
      </c>
    </row>
    <row r="4055" spans="1:12" x14ac:dyDescent="0.25">
      <c r="A4055" t="s">
        <v>905</v>
      </c>
      <c r="B4055" t="s">
        <v>6004</v>
      </c>
      <c r="C4055" s="1">
        <v>45803</v>
      </c>
      <c r="D4055" s="9">
        <f t="shared" si="127"/>
        <v>3</v>
      </c>
      <c r="E4055">
        <v>30</v>
      </c>
      <c r="F4055" s="1">
        <f t="shared" si="128"/>
        <v>45773</v>
      </c>
      <c r="G4055" s="1">
        <f>IF(TableRefills3[[#This Row],[prev_refill_days]]="","",TableRefills3[[#This Row],[prev_refill_days]]+TableRefills3[[#This Row],[quantity_days]])</f>
        <v>45803</v>
      </c>
      <c r="H4055" s="9">
        <f>IF(TableRefills3[[#This Row],[prev_refill_end]]="","",TableRefills3[[#This Row],[refill_date]]-TableRefills3[[#This Row],[prev_refill_end]])</f>
        <v>0</v>
      </c>
      <c r="I4055">
        <f>IF(TableRefills3[[#This Row],[gap_days]]="",0,IF(TableRefills3[[#This Row],[gap_days]]&gt;30,1,0))</f>
        <v>0</v>
      </c>
      <c r="J4055" s="9">
        <f>_xlfn.MAXIFS(TableRefills3[discountinuation_flag], TableRefills3[patient_id], A4055)</f>
        <v>0</v>
      </c>
      <c r="K4055" s="1">
        <f>_xlfn.MINIFS(C:C,A:A,TableRefills3[[#This Row],[patient_id]])</f>
        <v>45741</v>
      </c>
      <c r="L4055" s="1">
        <f>TableRefills3[[#This Row],[refill_date]]+TableRefills3[[#This Row],[quantity_days]]</f>
        <v>45833</v>
      </c>
    </row>
    <row r="4056" spans="1:12" x14ac:dyDescent="0.25">
      <c r="A4056" t="s">
        <v>905</v>
      </c>
      <c r="B4056" t="s">
        <v>6004</v>
      </c>
      <c r="C4056" s="1">
        <v>45833</v>
      </c>
      <c r="D4056" s="9">
        <f t="shared" si="127"/>
        <v>4</v>
      </c>
      <c r="E4056">
        <v>30</v>
      </c>
      <c r="F4056" s="1">
        <f t="shared" si="128"/>
        <v>45803</v>
      </c>
      <c r="G4056" s="1">
        <f>IF(TableRefills3[[#This Row],[prev_refill_days]]="","",TableRefills3[[#This Row],[prev_refill_days]]+TableRefills3[[#This Row],[quantity_days]])</f>
        <v>45833</v>
      </c>
      <c r="H4056" s="9">
        <f>IF(TableRefills3[[#This Row],[prev_refill_end]]="","",TableRefills3[[#This Row],[refill_date]]-TableRefills3[[#This Row],[prev_refill_end]])</f>
        <v>0</v>
      </c>
      <c r="I4056">
        <f>IF(TableRefills3[[#This Row],[gap_days]]="",0,IF(TableRefills3[[#This Row],[gap_days]]&gt;30,1,0))</f>
        <v>0</v>
      </c>
      <c r="J4056" s="9">
        <f>_xlfn.MAXIFS(TableRefills3[discountinuation_flag], TableRefills3[patient_id], A4056)</f>
        <v>0</v>
      </c>
      <c r="K4056" s="1">
        <f>_xlfn.MINIFS(C:C,A:A,TableRefills3[[#This Row],[patient_id]])</f>
        <v>45741</v>
      </c>
      <c r="L4056" s="1">
        <f>TableRefills3[[#This Row],[refill_date]]+TableRefills3[[#This Row],[quantity_days]]</f>
        <v>45863</v>
      </c>
    </row>
    <row r="4057" spans="1:12" x14ac:dyDescent="0.25">
      <c r="A4057" t="s">
        <v>905</v>
      </c>
      <c r="B4057" t="s">
        <v>6004</v>
      </c>
      <c r="C4057" s="1">
        <v>45866</v>
      </c>
      <c r="D4057" s="9">
        <f t="shared" si="127"/>
        <v>5</v>
      </c>
      <c r="E4057">
        <v>30</v>
      </c>
      <c r="F4057" s="1">
        <f t="shared" si="128"/>
        <v>45833</v>
      </c>
      <c r="G4057" s="1">
        <f>IF(TableRefills3[[#This Row],[prev_refill_days]]="","",TableRefills3[[#This Row],[prev_refill_days]]+TableRefills3[[#This Row],[quantity_days]])</f>
        <v>45863</v>
      </c>
      <c r="H4057" s="9">
        <f>IF(TableRefills3[[#This Row],[prev_refill_end]]="","",TableRefills3[[#This Row],[refill_date]]-TableRefills3[[#This Row],[prev_refill_end]])</f>
        <v>3</v>
      </c>
      <c r="I4057">
        <f>IF(TableRefills3[[#This Row],[gap_days]]="",0,IF(TableRefills3[[#This Row],[gap_days]]&gt;30,1,0))</f>
        <v>0</v>
      </c>
      <c r="J4057" s="9">
        <f>_xlfn.MAXIFS(TableRefills3[discountinuation_flag], TableRefills3[patient_id], A4057)</f>
        <v>0</v>
      </c>
      <c r="K4057" s="1">
        <f>_xlfn.MINIFS(C:C,A:A,TableRefills3[[#This Row],[patient_id]])</f>
        <v>45741</v>
      </c>
      <c r="L4057" s="1">
        <f>TableRefills3[[#This Row],[refill_date]]+TableRefills3[[#This Row],[quantity_days]]</f>
        <v>45896</v>
      </c>
    </row>
    <row r="4058" spans="1:12" x14ac:dyDescent="0.25">
      <c r="A4058" t="s">
        <v>906</v>
      </c>
      <c r="B4058" t="s">
        <v>6010</v>
      </c>
      <c r="C4058" s="1">
        <v>45836</v>
      </c>
      <c r="D4058" s="9">
        <f t="shared" si="127"/>
        <v>1</v>
      </c>
      <c r="E4058">
        <v>28</v>
      </c>
      <c r="F4058" s="1" t="str">
        <f t="shared" si="128"/>
        <v/>
      </c>
      <c r="G4058" s="1" t="str">
        <f>IF(TableRefills3[[#This Row],[prev_refill_days]]="","",TableRefills3[[#This Row],[prev_refill_days]]+TableRefills3[[#This Row],[quantity_days]])</f>
        <v/>
      </c>
      <c r="H4058" s="9" t="str">
        <f>IF(TableRefills3[[#This Row],[prev_refill_end]]="","",TableRefills3[[#This Row],[refill_date]]-TableRefills3[[#This Row],[prev_refill_end]])</f>
        <v/>
      </c>
      <c r="I4058">
        <f>IF(TableRefills3[[#This Row],[gap_days]]="",0,IF(TableRefills3[[#This Row],[gap_days]]&gt;30,1,0))</f>
        <v>0</v>
      </c>
      <c r="J4058" s="9">
        <f>_xlfn.MAXIFS(TableRefills3[discountinuation_flag], TableRefills3[patient_id], A4058)</f>
        <v>0</v>
      </c>
      <c r="K4058" s="1">
        <f>_xlfn.MINIFS(C:C,A:A,TableRefills3[[#This Row],[patient_id]])</f>
        <v>45836</v>
      </c>
      <c r="L4058" s="1">
        <f>TableRefills3[[#This Row],[refill_date]]+TableRefills3[[#This Row],[quantity_days]]</f>
        <v>45864</v>
      </c>
    </row>
    <row r="4059" spans="1:12" x14ac:dyDescent="0.25">
      <c r="A4059" t="s">
        <v>906</v>
      </c>
      <c r="B4059" t="s">
        <v>6010</v>
      </c>
      <c r="C4059" s="1">
        <v>45866</v>
      </c>
      <c r="D4059" s="9">
        <f t="shared" si="127"/>
        <v>2</v>
      </c>
      <c r="E4059">
        <v>28</v>
      </c>
      <c r="F4059" s="1">
        <f t="shared" si="128"/>
        <v>45836</v>
      </c>
      <c r="G4059" s="1">
        <f>IF(TableRefills3[[#This Row],[prev_refill_days]]="","",TableRefills3[[#This Row],[prev_refill_days]]+TableRefills3[[#This Row],[quantity_days]])</f>
        <v>45864</v>
      </c>
      <c r="H4059" s="9">
        <f>IF(TableRefills3[[#This Row],[prev_refill_end]]="","",TableRefills3[[#This Row],[refill_date]]-TableRefills3[[#This Row],[prev_refill_end]])</f>
        <v>2</v>
      </c>
      <c r="I4059">
        <f>IF(TableRefills3[[#This Row],[gap_days]]="",0,IF(TableRefills3[[#This Row],[gap_days]]&gt;30,1,0))</f>
        <v>0</v>
      </c>
      <c r="J4059" s="9">
        <f>_xlfn.MAXIFS(TableRefills3[discountinuation_flag], TableRefills3[patient_id], A4059)</f>
        <v>0</v>
      </c>
      <c r="K4059" s="1">
        <f>_xlfn.MINIFS(C:C,A:A,TableRefills3[[#This Row],[patient_id]])</f>
        <v>45836</v>
      </c>
      <c r="L4059" s="1">
        <f>TableRefills3[[#This Row],[refill_date]]+TableRefills3[[#This Row],[quantity_days]]</f>
        <v>45894</v>
      </c>
    </row>
    <row r="4060" spans="1:12" x14ac:dyDescent="0.25">
      <c r="A4060" t="s">
        <v>906</v>
      </c>
      <c r="B4060" t="s">
        <v>6010</v>
      </c>
      <c r="C4060" s="1">
        <v>45891</v>
      </c>
      <c r="D4060" s="9">
        <f t="shared" si="127"/>
        <v>3</v>
      </c>
      <c r="E4060">
        <v>28</v>
      </c>
      <c r="F4060" s="1">
        <f t="shared" si="128"/>
        <v>45866</v>
      </c>
      <c r="G4060" s="1">
        <f>IF(TableRefills3[[#This Row],[prev_refill_days]]="","",TableRefills3[[#This Row],[prev_refill_days]]+TableRefills3[[#This Row],[quantity_days]])</f>
        <v>45894</v>
      </c>
      <c r="H4060" s="9">
        <f>IF(TableRefills3[[#This Row],[prev_refill_end]]="","",TableRefills3[[#This Row],[refill_date]]-TableRefills3[[#This Row],[prev_refill_end]])</f>
        <v>-3</v>
      </c>
      <c r="I4060">
        <f>IF(TableRefills3[[#This Row],[gap_days]]="",0,IF(TableRefills3[[#This Row],[gap_days]]&gt;30,1,0))</f>
        <v>0</v>
      </c>
      <c r="J4060" s="9">
        <f>_xlfn.MAXIFS(TableRefills3[discountinuation_flag], TableRefills3[patient_id], A4060)</f>
        <v>0</v>
      </c>
      <c r="K4060" s="1">
        <f>_xlfn.MINIFS(C:C,A:A,TableRefills3[[#This Row],[patient_id]])</f>
        <v>45836</v>
      </c>
      <c r="L4060" s="1">
        <f>TableRefills3[[#This Row],[refill_date]]+TableRefills3[[#This Row],[quantity_days]]</f>
        <v>45919</v>
      </c>
    </row>
    <row r="4061" spans="1:12" x14ac:dyDescent="0.25">
      <c r="A4061" t="s">
        <v>906</v>
      </c>
      <c r="B4061" t="s">
        <v>6010</v>
      </c>
      <c r="C4061" s="1">
        <v>45917</v>
      </c>
      <c r="D4061" s="9">
        <f t="shared" si="127"/>
        <v>4</v>
      </c>
      <c r="E4061">
        <v>28</v>
      </c>
      <c r="F4061" s="1">
        <f t="shared" si="128"/>
        <v>45891</v>
      </c>
      <c r="G4061" s="1">
        <f>IF(TableRefills3[[#This Row],[prev_refill_days]]="","",TableRefills3[[#This Row],[prev_refill_days]]+TableRefills3[[#This Row],[quantity_days]])</f>
        <v>45919</v>
      </c>
      <c r="H4061" s="9">
        <f>IF(TableRefills3[[#This Row],[prev_refill_end]]="","",TableRefills3[[#This Row],[refill_date]]-TableRefills3[[#This Row],[prev_refill_end]])</f>
        <v>-2</v>
      </c>
      <c r="I4061">
        <f>IF(TableRefills3[[#This Row],[gap_days]]="",0,IF(TableRefills3[[#This Row],[gap_days]]&gt;30,1,0))</f>
        <v>0</v>
      </c>
      <c r="J4061" s="9">
        <f>_xlfn.MAXIFS(TableRefills3[discountinuation_flag], TableRefills3[patient_id], A4061)</f>
        <v>0</v>
      </c>
      <c r="K4061" s="1">
        <f>_xlfn.MINIFS(C:C,A:A,TableRefills3[[#This Row],[patient_id]])</f>
        <v>45836</v>
      </c>
      <c r="L4061" s="1">
        <f>TableRefills3[[#This Row],[refill_date]]+TableRefills3[[#This Row],[quantity_days]]</f>
        <v>45945</v>
      </c>
    </row>
    <row r="4062" spans="1:12" x14ac:dyDescent="0.25">
      <c r="A4062" t="s">
        <v>906</v>
      </c>
      <c r="B4062" t="s">
        <v>6010</v>
      </c>
      <c r="C4062" s="1">
        <v>45942</v>
      </c>
      <c r="D4062" s="9">
        <f t="shared" si="127"/>
        <v>5</v>
      </c>
      <c r="E4062">
        <v>28</v>
      </c>
      <c r="F4062" s="1">
        <f t="shared" si="128"/>
        <v>45917</v>
      </c>
      <c r="G4062" s="1">
        <f>IF(TableRefills3[[#This Row],[prev_refill_days]]="","",TableRefills3[[#This Row],[prev_refill_days]]+TableRefills3[[#This Row],[quantity_days]])</f>
        <v>45945</v>
      </c>
      <c r="H4062" s="9">
        <f>IF(TableRefills3[[#This Row],[prev_refill_end]]="","",TableRefills3[[#This Row],[refill_date]]-TableRefills3[[#This Row],[prev_refill_end]])</f>
        <v>-3</v>
      </c>
      <c r="I4062">
        <f>IF(TableRefills3[[#This Row],[gap_days]]="",0,IF(TableRefills3[[#This Row],[gap_days]]&gt;30,1,0))</f>
        <v>0</v>
      </c>
      <c r="J4062" s="9">
        <f>_xlfn.MAXIFS(TableRefills3[discountinuation_flag], TableRefills3[patient_id], A4062)</f>
        <v>0</v>
      </c>
      <c r="K4062" s="1">
        <f>_xlfn.MINIFS(C:C,A:A,TableRefills3[[#This Row],[patient_id]])</f>
        <v>45836</v>
      </c>
      <c r="L4062" s="1">
        <f>TableRefills3[[#This Row],[refill_date]]+TableRefills3[[#This Row],[quantity_days]]</f>
        <v>45970</v>
      </c>
    </row>
    <row r="4063" spans="1:12" x14ac:dyDescent="0.25">
      <c r="A4063" t="s">
        <v>907</v>
      </c>
      <c r="B4063" t="s">
        <v>6016</v>
      </c>
      <c r="C4063" s="1">
        <v>45697</v>
      </c>
      <c r="D4063" s="9">
        <f t="shared" si="127"/>
        <v>1</v>
      </c>
      <c r="E4063">
        <v>21</v>
      </c>
      <c r="F4063" s="1" t="str">
        <f t="shared" si="128"/>
        <v/>
      </c>
      <c r="G4063" s="1" t="str">
        <f>IF(TableRefills3[[#This Row],[prev_refill_days]]="","",TableRefills3[[#This Row],[prev_refill_days]]+TableRefills3[[#This Row],[quantity_days]])</f>
        <v/>
      </c>
      <c r="H4063" s="9" t="str">
        <f>IF(TableRefills3[[#This Row],[prev_refill_end]]="","",TableRefills3[[#This Row],[refill_date]]-TableRefills3[[#This Row],[prev_refill_end]])</f>
        <v/>
      </c>
      <c r="I4063">
        <f>IF(TableRefills3[[#This Row],[gap_days]]="",0,IF(TableRefills3[[#This Row],[gap_days]]&gt;30,1,0))</f>
        <v>0</v>
      </c>
      <c r="J4063" s="9">
        <f>_xlfn.MAXIFS(TableRefills3[discountinuation_flag], TableRefills3[patient_id], A4063)</f>
        <v>0</v>
      </c>
      <c r="K4063" s="1">
        <f>_xlfn.MINIFS(C:C,A:A,TableRefills3[[#This Row],[patient_id]])</f>
        <v>45697</v>
      </c>
      <c r="L4063" s="1">
        <f>TableRefills3[[#This Row],[refill_date]]+TableRefills3[[#This Row],[quantity_days]]</f>
        <v>45718</v>
      </c>
    </row>
    <row r="4064" spans="1:12" x14ac:dyDescent="0.25">
      <c r="A4064" t="s">
        <v>907</v>
      </c>
      <c r="B4064" t="s">
        <v>6016</v>
      </c>
      <c r="C4064" s="1">
        <v>45716</v>
      </c>
      <c r="D4064" s="9">
        <f t="shared" si="127"/>
        <v>2</v>
      </c>
      <c r="E4064">
        <v>21</v>
      </c>
      <c r="F4064" s="1">
        <f t="shared" si="128"/>
        <v>45697</v>
      </c>
      <c r="G4064" s="1">
        <f>IF(TableRefills3[[#This Row],[prev_refill_days]]="","",TableRefills3[[#This Row],[prev_refill_days]]+TableRefills3[[#This Row],[quantity_days]])</f>
        <v>45718</v>
      </c>
      <c r="H4064" s="9">
        <f>IF(TableRefills3[[#This Row],[prev_refill_end]]="","",TableRefills3[[#This Row],[refill_date]]-TableRefills3[[#This Row],[prev_refill_end]])</f>
        <v>-2</v>
      </c>
      <c r="I4064">
        <f>IF(TableRefills3[[#This Row],[gap_days]]="",0,IF(TableRefills3[[#This Row],[gap_days]]&gt;30,1,0))</f>
        <v>0</v>
      </c>
      <c r="J4064" s="9">
        <f>_xlfn.MAXIFS(TableRefills3[discountinuation_flag], TableRefills3[patient_id], A4064)</f>
        <v>0</v>
      </c>
      <c r="K4064" s="1">
        <f>_xlfn.MINIFS(C:C,A:A,TableRefills3[[#This Row],[patient_id]])</f>
        <v>45697</v>
      </c>
      <c r="L4064" s="1">
        <f>TableRefills3[[#This Row],[refill_date]]+TableRefills3[[#This Row],[quantity_days]]</f>
        <v>45737</v>
      </c>
    </row>
    <row r="4065" spans="1:12" x14ac:dyDescent="0.25">
      <c r="A4065" t="s">
        <v>907</v>
      </c>
      <c r="B4065" t="s">
        <v>6016</v>
      </c>
      <c r="C4065" s="1">
        <v>45735</v>
      </c>
      <c r="D4065" s="9">
        <f t="shared" si="127"/>
        <v>3</v>
      </c>
      <c r="E4065">
        <v>21</v>
      </c>
      <c r="F4065" s="1">
        <f t="shared" si="128"/>
        <v>45716</v>
      </c>
      <c r="G4065" s="1">
        <f>IF(TableRefills3[[#This Row],[prev_refill_days]]="","",TableRefills3[[#This Row],[prev_refill_days]]+TableRefills3[[#This Row],[quantity_days]])</f>
        <v>45737</v>
      </c>
      <c r="H4065" s="9">
        <f>IF(TableRefills3[[#This Row],[prev_refill_end]]="","",TableRefills3[[#This Row],[refill_date]]-TableRefills3[[#This Row],[prev_refill_end]])</f>
        <v>-2</v>
      </c>
      <c r="I4065">
        <f>IF(TableRefills3[[#This Row],[gap_days]]="",0,IF(TableRefills3[[#This Row],[gap_days]]&gt;30,1,0))</f>
        <v>0</v>
      </c>
      <c r="J4065" s="9">
        <f>_xlfn.MAXIFS(TableRefills3[discountinuation_flag], TableRefills3[patient_id], A4065)</f>
        <v>0</v>
      </c>
      <c r="K4065" s="1">
        <f>_xlfn.MINIFS(C:C,A:A,TableRefills3[[#This Row],[patient_id]])</f>
        <v>45697</v>
      </c>
      <c r="L4065" s="1">
        <f>TableRefills3[[#This Row],[refill_date]]+TableRefills3[[#This Row],[quantity_days]]</f>
        <v>45756</v>
      </c>
    </row>
    <row r="4066" spans="1:12" x14ac:dyDescent="0.25">
      <c r="A4066" t="s">
        <v>907</v>
      </c>
      <c r="B4066" t="s">
        <v>6016</v>
      </c>
      <c r="C4066" s="1">
        <v>45758</v>
      </c>
      <c r="D4066" s="9">
        <f t="shared" si="127"/>
        <v>4</v>
      </c>
      <c r="E4066">
        <v>21</v>
      </c>
      <c r="F4066" s="1">
        <f t="shared" si="128"/>
        <v>45735</v>
      </c>
      <c r="G4066" s="1">
        <f>IF(TableRefills3[[#This Row],[prev_refill_days]]="","",TableRefills3[[#This Row],[prev_refill_days]]+TableRefills3[[#This Row],[quantity_days]])</f>
        <v>45756</v>
      </c>
      <c r="H4066" s="9">
        <f>IF(TableRefills3[[#This Row],[prev_refill_end]]="","",TableRefills3[[#This Row],[refill_date]]-TableRefills3[[#This Row],[prev_refill_end]])</f>
        <v>2</v>
      </c>
      <c r="I4066">
        <f>IF(TableRefills3[[#This Row],[gap_days]]="",0,IF(TableRefills3[[#This Row],[gap_days]]&gt;30,1,0))</f>
        <v>0</v>
      </c>
      <c r="J4066" s="9">
        <f>_xlfn.MAXIFS(TableRefills3[discountinuation_flag], TableRefills3[patient_id], A4066)</f>
        <v>0</v>
      </c>
      <c r="K4066" s="1">
        <f>_xlfn.MINIFS(C:C,A:A,TableRefills3[[#This Row],[patient_id]])</f>
        <v>45697</v>
      </c>
      <c r="L4066" s="1">
        <f>TableRefills3[[#This Row],[refill_date]]+TableRefills3[[#This Row],[quantity_days]]</f>
        <v>45779</v>
      </c>
    </row>
    <row r="4067" spans="1:12" x14ac:dyDescent="0.25">
      <c r="A4067" t="s">
        <v>907</v>
      </c>
      <c r="B4067" t="s">
        <v>6016</v>
      </c>
      <c r="C4067" s="1">
        <v>45778</v>
      </c>
      <c r="D4067" s="9">
        <f t="shared" si="127"/>
        <v>5</v>
      </c>
      <c r="E4067">
        <v>21</v>
      </c>
      <c r="F4067" s="1">
        <f t="shared" si="128"/>
        <v>45758</v>
      </c>
      <c r="G4067" s="1">
        <f>IF(TableRefills3[[#This Row],[prev_refill_days]]="","",TableRefills3[[#This Row],[prev_refill_days]]+TableRefills3[[#This Row],[quantity_days]])</f>
        <v>45779</v>
      </c>
      <c r="H4067" s="9">
        <f>IF(TableRefills3[[#This Row],[prev_refill_end]]="","",TableRefills3[[#This Row],[refill_date]]-TableRefills3[[#This Row],[prev_refill_end]])</f>
        <v>-1</v>
      </c>
      <c r="I4067">
        <f>IF(TableRefills3[[#This Row],[gap_days]]="",0,IF(TableRefills3[[#This Row],[gap_days]]&gt;30,1,0))</f>
        <v>0</v>
      </c>
      <c r="J4067" s="9">
        <f>_xlfn.MAXIFS(TableRefills3[discountinuation_flag], TableRefills3[patient_id], A4067)</f>
        <v>0</v>
      </c>
      <c r="K4067" s="1">
        <f>_xlfn.MINIFS(C:C,A:A,TableRefills3[[#This Row],[patient_id]])</f>
        <v>45697</v>
      </c>
      <c r="L4067" s="1">
        <f>TableRefills3[[#This Row],[refill_date]]+TableRefills3[[#This Row],[quantity_days]]</f>
        <v>45799</v>
      </c>
    </row>
    <row r="4068" spans="1:12" x14ac:dyDescent="0.25">
      <c r="A4068" t="s">
        <v>907</v>
      </c>
      <c r="B4068" t="s">
        <v>6016</v>
      </c>
      <c r="C4068" s="1">
        <v>45798</v>
      </c>
      <c r="D4068" s="9">
        <f t="shared" si="127"/>
        <v>6</v>
      </c>
      <c r="E4068">
        <v>21</v>
      </c>
      <c r="F4068" s="1">
        <f t="shared" si="128"/>
        <v>45778</v>
      </c>
      <c r="G4068" s="1">
        <f>IF(TableRefills3[[#This Row],[prev_refill_days]]="","",TableRefills3[[#This Row],[prev_refill_days]]+TableRefills3[[#This Row],[quantity_days]])</f>
        <v>45799</v>
      </c>
      <c r="H4068" s="9">
        <f>IF(TableRefills3[[#This Row],[prev_refill_end]]="","",TableRefills3[[#This Row],[refill_date]]-TableRefills3[[#This Row],[prev_refill_end]])</f>
        <v>-1</v>
      </c>
      <c r="I4068">
        <f>IF(TableRefills3[[#This Row],[gap_days]]="",0,IF(TableRefills3[[#This Row],[gap_days]]&gt;30,1,0))</f>
        <v>0</v>
      </c>
      <c r="J4068" s="9">
        <f>_xlfn.MAXIFS(TableRefills3[discountinuation_flag], TableRefills3[patient_id], A4068)</f>
        <v>0</v>
      </c>
      <c r="K4068" s="1">
        <f>_xlfn.MINIFS(C:C,A:A,TableRefills3[[#This Row],[patient_id]])</f>
        <v>45697</v>
      </c>
      <c r="L4068" s="1">
        <f>TableRefills3[[#This Row],[refill_date]]+TableRefills3[[#This Row],[quantity_days]]</f>
        <v>45819</v>
      </c>
    </row>
    <row r="4069" spans="1:12" x14ac:dyDescent="0.25">
      <c r="A4069" t="s">
        <v>908</v>
      </c>
      <c r="B4069" t="s">
        <v>6023</v>
      </c>
      <c r="C4069" s="1">
        <v>45830</v>
      </c>
      <c r="D4069" s="9">
        <f t="shared" si="127"/>
        <v>1</v>
      </c>
      <c r="E4069">
        <v>30</v>
      </c>
      <c r="F4069" s="1" t="str">
        <f t="shared" si="128"/>
        <v/>
      </c>
      <c r="G4069" s="1" t="str">
        <f>IF(TableRefills3[[#This Row],[prev_refill_days]]="","",TableRefills3[[#This Row],[prev_refill_days]]+TableRefills3[[#This Row],[quantity_days]])</f>
        <v/>
      </c>
      <c r="H4069" s="9" t="str">
        <f>IF(TableRefills3[[#This Row],[prev_refill_end]]="","",TableRefills3[[#This Row],[refill_date]]-TableRefills3[[#This Row],[prev_refill_end]])</f>
        <v/>
      </c>
      <c r="I4069">
        <f>IF(TableRefills3[[#This Row],[gap_days]]="",0,IF(TableRefills3[[#This Row],[gap_days]]&gt;30,1,0))</f>
        <v>0</v>
      </c>
      <c r="J4069" s="9">
        <f>_xlfn.MAXIFS(TableRefills3[discountinuation_flag], TableRefills3[patient_id], A4069)</f>
        <v>0</v>
      </c>
      <c r="K4069" s="1">
        <f>_xlfn.MINIFS(C:C,A:A,TableRefills3[[#This Row],[patient_id]])</f>
        <v>45830</v>
      </c>
      <c r="L4069" s="1">
        <f>TableRefills3[[#This Row],[refill_date]]+TableRefills3[[#This Row],[quantity_days]]</f>
        <v>45860</v>
      </c>
    </row>
    <row r="4070" spans="1:12" x14ac:dyDescent="0.25">
      <c r="A4070" t="s">
        <v>908</v>
      </c>
      <c r="B4070" t="s">
        <v>6023</v>
      </c>
      <c r="C4070" s="1">
        <v>45863</v>
      </c>
      <c r="D4070" s="9">
        <f t="shared" si="127"/>
        <v>2</v>
      </c>
      <c r="E4070">
        <v>30</v>
      </c>
      <c r="F4070" s="1">
        <f t="shared" si="128"/>
        <v>45830</v>
      </c>
      <c r="G4070" s="1">
        <f>IF(TableRefills3[[#This Row],[prev_refill_days]]="","",TableRefills3[[#This Row],[prev_refill_days]]+TableRefills3[[#This Row],[quantity_days]])</f>
        <v>45860</v>
      </c>
      <c r="H4070" s="9">
        <f>IF(TableRefills3[[#This Row],[prev_refill_end]]="","",TableRefills3[[#This Row],[refill_date]]-TableRefills3[[#This Row],[prev_refill_end]])</f>
        <v>3</v>
      </c>
      <c r="I4070">
        <f>IF(TableRefills3[[#This Row],[gap_days]]="",0,IF(TableRefills3[[#This Row],[gap_days]]&gt;30,1,0))</f>
        <v>0</v>
      </c>
      <c r="J4070" s="9">
        <f>_xlfn.MAXIFS(TableRefills3[discountinuation_flag], TableRefills3[patient_id], A4070)</f>
        <v>0</v>
      </c>
      <c r="K4070" s="1">
        <f>_xlfn.MINIFS(C:C,A:A,TableRefills3[[#This Row],[patient_id]])</f>
        <v>45830</v>
      </c>
      <c r="L4070" s="1">
        <f>TableRefills3[[#This Row],[refill_date]]+TableRefills3[[#This Row],[quantity_days]]</f>
        <v>45893</v>
      </c>
    </row>
    <row r="4071" spans="1:12" x14ac:dyDescent="0.25">
      <c r="A4071" t="s">
        <v>908</v>
      </c>
      <c r="B4071" t="s">
        <v>6023</v>
      </c>
      <c r="C4071" s="1">
        <v>45893</v>
      </c>
      <c r="D4071" s="9">
        <f t="shared" si="127"/>
        <v>3</v>
      </c>
      <c r="E4071">
        <v>30</v>
      </c>
      <c r="F4071" s="1">
        <f t="shared" si="128"/>
        <v>45863</v>
      </c>
      <c r="G4071" s="1">
        <f>IF(TableRefills3[[#This Row],[prev_refill_days]]="","",TableRefills3[[#This Row],[prev_refill_days]]+TableRefills3[[#This Row],[quantity_days]])</f>
        <v>45893</v>
      </c>
      <c r="H4071" s="9">
        <f>IF(TableRefills3[[#This Row],[prev_refill_end]]="","",TableRefills3[[#This Row],[refill_date]]-TableRefills3[[#This Row],[prev_refill_end]])</f>
        <v>0</v>
      </c>
      <c r="I4071">
        <f>IF(TableRefills3[[#This Row],[gap_days]]="",0,IF(TableRefills3[[#This Row],[gap_days]]&gt;30,1,0))</f>
        <v>0</v>
      </c>
      <c r="J4071" s="9">
        <f>_xlfn.MAXIFS(TableRefills3[discountinuation_flag], TableRefills3[patient_id], A4071)</f>
        <v>0</v>
      </c>
      <c r="K4071" s="1">
        <f>_xlfn.MINIFS(C:C,A:A,TableRefills3[[#This Row],[patient_id]])</f>
        <v>45830</v>
      </c>
      <c r="L4071" s="1">
        <f>TableRefills3[[#This Row],[refill_date]]+TableRefills3[[#This Row],[quantity_days]]</f>
        <v>45923</v>
      </c>
    </row>
    <row r="4072" spans="1:12" x14ac:dyDescent="0.25">
      <c r="A4072" t="s">
        <v>908</v>
      </c>
      <c r="B4072" t="s">
        <v>6023</v>
      </c>
      <c r="C4072" s="1">
        <v>45920</v>
      </c>
      <c r="D4072" s="9">
        <f t="shared" si="127"/>
        <v>4</v>
      </c>
      <c r="E4072">
        <v>30</v>
      </c>
      <c r="F4072" s="1">
        <f t="shared" si="128"/>
        <v>45893</v>
      </c>
      <c r="G4072" s="1">
        <f>IF(TableRefills3[[#This Row],[prev_refill_days]]="","",TableRefills3[[#This Row],[prev_refill_days]]+TableRefills3[[#This Row],[quantity_days]])</f>
        <v>45923</v>
      </c>
      <c r="H4072" s="9">
        <f>IF(TableRefills3[[#This Row],[prev_refill_end]]="","",TableRefills3[[#This Row],[refill_date]]-TableRefills3[[#This Row],[prev_refill_end]])</f>
        <v>-3</v>
      </c>
      <c r="I4072">
        <f>IF(TableRefills3[[#This Row],[gap_days]]="",0,IF(TableRefills3[[#This Row],[gap_days]]&gt;30,1,0))</f>
        <v>0</v>
      </c>
      <c r="J4072" s="9">
        <f>_xlfn.MAXIFS(TableRefills3[discountinuation_flag], TableRefills3[patient_id], A4072)</f>
        <v>0</v>
      </c>
      <c r="K4072" s="1">
        <f>_xlfn.MINIFS(C:C,A:A,TableRefills3[[#This Row],[patient_id]])</f>
        <v>45830</v>
      </c>
      <c r="L4072" s="1">
        <f>TableRefills3[[#This Row],[refill_date]]+TableRefills3[[#This Row],[quantity_days]]</f>
        <v>45950</v>
      </c>
    </row>
    <row r="4073" spans="1:12" x14ac:dyDescent="0.25">
      <c r="A4073" t="s">
        <v>908</v>
      </c>
      <c r="B4073" t="s">
        <v>6023</v>
      </c>
      <c r="C4073" s="1">
        <v>45948</v>
      </c>
      <c r="D4073" s="9">
        <f t="shared" si="127"/>
        <v>5</v>
      </c>
      <c r="E4073">
        <v>30</v>
      </c>
      <c r="F4073" s="1">
        <f t="shared" si="128"/>
        <v>45920</v>
      </c>
      <c r="G4073" s="1">
        <f>IF(TableRefills3[[#This Row],[prev_refill_days]]="","",TableRefills3[[#This Row],[prev_refill_days]]+TableRefills3[[#This Row],[quantity_days]])</f>
        <v>45950</v>
      </c>
      <c r="H4073" s="9">
        <f>IF(TableRefills3[[#This Row],[prev_refill_end]]="","",TableRefills3[[#This Row],[refill_date]]-TableRefills3[[#This Row],[prev_refill_end]])</f>
        <v>-2</v>
      </c>
      <c r="I4073">
        <f>IF(TableRefills3[[#This Row],[gap_days]]="",0,IF(TableRefills3[[#This Row],[gap_days]]&gt;30,1,0))</f>
        <v>0</v>
      </c>
      <c r="J4073" s="9">
        <f>_xlfn.MAXIFS(TableRefills3[discountinuation_flag], TableRefills3[patient_id], A4073)</f>
        <v>0</v>
      </c>
      <c r="K4073" s="1">
        <f>_xlfn.MINIFS(C:C,A:A,TableRefills3[[#This Row],[patient_id]])</f>
        <v>45830</v>
      </c>
      <c r="L4073" s="1">
        <f>TableRefills3[[#This Row],[refill_date]]+TableRefills3[[#This Row],[quantity_days]]</f>
        <v>45978</v>
      </c>
    </row>
    <row r="4074" spans="1:12" x14ac:dyDescent="0.25">
      <c r="A4074" t="s">
        <v>909</v>
      </c>
      <c r="B4074" t="s">
        <v>6029</v>
      </c>
      <c r="C4074" s="1">
        <v>45772</v>
      </c>
      <c r="D4074" s="9">
        <f t="shared" si="127"/>
        <v>1</v>
      </c>
      <c r="E4074">
        <v>21</v>
      </c>
      <c r="F4074" s="1" t="str">
        <f t="shared" si="128"/>
        <v/>
      </c>
      <c r="G4074" s="1" t="str">
        <f>IF(TableRefills3[[#This Row],[prev_refill_days]]="","",TableRefills3[[#This Row],[prev_refill_days]]+TableRefills3[[#This Row],[quantity_days]])</f>
        <v/>
      </c>
      <c r="H4074" s="9" t="str">
        <f>IF(TableRefills3[[#This Row],[prev_refill_end]]="","",TableRefills3[[#This Row],[refill_date]]-TableRefills3[[#This Row],[prev_refill_end]])</f>
        <v/>
      </c>
      <c r="I4074">
        <f>IF(TableRefills3[[#This Row],[gap_days]]="",0,IF(TableRefills3[[#This Row],[gap_days]]&gt;30,1,0))</f>
        <v>0</v>
      </c>
      <c r="J4074" s="9">
        <f>_xlfn.MAXIFS(TableRefills3[discountinuation_flag], TableRefills3[patient_id], A4074)</f>
        <v>0</v>
      </c>
      <c r="K4074" s="1">
        <f>_xlfn.MINIFS(C:C,A:A,TableRefills3[[#This Row],[patient_id]])</f>
        <v>45772</v>
      </c>
      <c r="L4074" s="1">
        <f>TableRefills3[[#This Row],[refill_date]]+TableRefills3[[#This Row],[quantity_days]]</f>
        <v>45793</v>
      </c>
    </row>
    <row r="4075" spans="1:12" x14ac:dyDescent="0.25">
      <c r="A4075" t="s">
        <v>909</v>
      </c>
      <c r="B4075" t="s">
        <v>6029</v>
      </c>
      <c r="C4075" s="1">
        <v>45790</v>
      </c>
      <c r="D4075" s="9">
        <f t="shared" si="127"/>
        <v>2</v>
      </c>
      <c r="E4075">
        <v>21</v>
      </c>
      <c r="F4075" s="1">
        <f t="shared" si="128"/>
        <v>45772</v>
      </c>
      <c r="G4075" s="1">
        <f>IF(TableRefills3[[#This Row],[prev_refill_days]]="","",TableRefills3[[#This Row],[prev_refill_days]]+TableRefills3[[#This Row],[quantity_days]])</f>
        <v>45793</v>
      </c>
      <c r="H4075" s="9">
        <f>IF(TableRefills3[[#This Row],[prev_refill_end]]="","",TableRefills3[[#This Row],[refill_date]]-TableRefills3[[#This Row],[prev_refill_end]])</f>
        <v>-3</v>
      </c>
      <c r="I4075">
        <f>IF(TableRefills3[[#This Row],[gap_days]]="",0,IF(TableRefills3[[#This Row],[gap_days]]&gt;30,1,0))</f>
        <v>0</v>
      </c>
      <c r="J4075" s="9">
        <f>_xlfn.MAXIFS(TableRefills3[discountinuation_flag], TableRefills3[patient_id], A4075)</f>
        <v>0</v>
      </c>
      <c r="K4075" s="1">
        <f>_xlfn.MINIFS(C:C,A:A,TableRefills3[[#This Row],[patient_id]])</f>
        <v>45772</v>
      </c>
      <c r="L4075" s="1">
        <f>TableRefills3[[#This Row],[refill_date]]+TableRefills3[[#This Row],[quantity_days]]</f>
        <v>45811</v>
      </c>
    </row>
    <row r="4076" spans="1:12" x14ac:dyDescent="0.25">
      <c r="A4076" t="s">
        <v>909</v>
      </c>
      <c r="B4076" t="s">
        <v>6029</v>
      </c>
      <c r="C4076" s="1">
        <v>45809</v>
      </c>
      <c r="D4076" s="9">
        <f t="shared" si="127"/>
        <v>3</v>
      </c>
      <c r="E4076">
        <v>21</v>
      </c>
      <c r="F4076" s="1">
        <f t="shared" si="128"/>
        <v>45790</v>
      </c>
      <c r="G4076" s="1">
        <f>IF(TableRefills3[[#This Row],[prev_refill_days]]="","",TableRefills3[[#This Row],[prev_refill_days]]+TableRefills3[[#This Row],[quantity_days]])</f>
        <v>45811</v>
      </c>
      <c r="H4076" s="9">
        <f>IF(TableRefills3[[#This Row],[prev_refill_end]]="","",TableRefills3[[#This Row],[refill_date]]-TableRefills3[[#This Row],[prev_refill_end]])</f>
        <v>-2</v>
      </c>
      <c r="I4076">
        <f>IF(TableRefills3[[#This Row],[gap_days]]="",0,IF(TableRefills3[[#This Row],[gap_days]]&gt;30,1,0))</f>
        <v>0</v>
      </c>
      <c r="J4076" s="9">
        <f>_xlfn.MAXIFS(TableRefills3[discountinuation_flag], TableRefills3[patient_id], A4076)</f>
        <v>0</v>
      </c>
      <c r="K4076" s="1">
        <f>_xlfn.MINIFS(C:C,A:A,TableRefills3[[#This Row],[patient_id]])</f>
        <v>45772</v>
      </c>
      <c r="L4076" s="1">
        <f>TableRefills3[[#This Row],[refill_date]]+TableRefills3[[#This Row],[quantity_days]]</f>
        <v>45830</v>
      </c>
    </row>
    <row r="4077" spans="1:12" x14ac:dyDescent="0.25">
      <c r="A4077" t="s">
        <v>909</v>
      </c>
      <c r="B4077" t="s">
        <v>6029</v>
      </c>
      <c r="C4077" s="1">
        <v>45833</v>
      </c>
      <c r="D4077" s="9">
        <f t="shared" si="127"/>
        <v>4</v>
      </c>
      <c r="E4077">
        <v>21</v>
      </c>
      <c r="F4077" s="1">
        <f t="shared" si="128"/>
        <v>45809</v>
      </c>
      <c r="G4077" s="1">
        <f>IF(TableRefills3[[#This Row],[prev_refill_days]]="","",TableRefills3[[#This Row],[prev_refill_days]]+TableRefills3[[#This Row],[quantity_days]])</f>
        <v>45830</v>
      </c>
      <c r="H4077" s="9">
        <f>IF(TableRefills3[[#This Row],[prev_refill_end]]="","",TableRefills3[[#This Row],[refill_date]]-TableRefills3[[#This Row],[prev_refill_end]])</f>
        <v>3</v>
      </c>
      <c r="I4077">
        <f>IF(TableRefills3[[#This Row],[gap_days]]="",0,IF(TableRefills3[[#This Row],[gap_days]]&gt;30,1,0))</f>
        <v>0</v>
      </c>
      <c r="J4077" s="9">
        <f>_xlfn.MAXIFS(TableRefills3[discountinuation_flag], TableRefills3[patient_id], A4077)</f>
        <v>0</v>
      </c>
      <c r="K4077" s="1">
        <f>_xlfn.MINIFS(C:C,A:A,TableRefills3[[#This Row],[patient_id]])</f>
        <v>45772</v>
      </c>
      <c r="L4077" s="1">
        <f>TableRefills3[[#This Row],[refill_date]]+TableRefills3[[#This Row],[quantity_days]]</f>
        <v>45854</v>
      </c>
    </row>
    <row r="4078" spans="1:12" x14ac:dyDescent="0.25">
      <c r="A4078" t="s">
        <v>909</v>
      </c>
      <c r="B4078" t="s">
        <v>6029</v>
      </c>
      <c r="C4078" s="1">
        <v>45852</v>
      </c>
      <c r="D4078" s="9">
        <f t="shared" si="127"/>
        <v>5</v>
      </c>
      <c r="E4078">
        <v>21</v>
      </c>
      <c r="F4078" s="1">
        <f t="shared" si="128"/>
        <v>45833</v>
      </c>
      <c r="G4078" s="1">
        <f>IF(TableRefills3[[#This Row],[prev_refill_days]]="","",TableRefills3[[#This Row],[prev_refill_days]]+TableRefills3[[#This Row],[quantity_days]])</f>
        <v>45854</v>
      </c>
      <c r="H4078" s="9">
        <f>IF(TableRefills3[[#This Row],[prev_refill_end]]="","",TableRefills3[[#This Row],[refill_date]]-TableRefills3[[#This Row],[prev_refill_end]])</f>
        <v>-2</v>
      </c>
      <c r="I4078">
        <f>IF(TableRefills3[[#This Row],[gap_days]]="",0,IF(TableRefills3[[#This Row],[gap_days]]&gt;30,1,0))</f>
        <v>0</v>
      </c>
      <c r="J4078" s="9">
        <f>_xlfn.MAXIFS(TableRefills3[discountinuation_flag], TableRefills3[patient_id], A4078)</f>
        <v>0</v>
      </c>
      <c r="K4078" s="1">
        <f>_xlfn.MINIFS(C:C,A:A,TableRefills3[[#This Row],[patient_id]])</f>
        <v>45772</v>
      </c>
      <c r="L4078" s="1">
        <f>TableRefills3[[#This Row],[refill_date]]+TableRefills3[[#This Row],[quantity_days]]</f>
        <v>45873</v>
      </c>
    </row>
    <row r="4079" spans="1:12" x14ac:dyDescent="0.25">
      <c r="A4079" t="s">
        <v>909</v>
      </c>
      <c r="B4079" t="s">
        <v>6029</v>
      </c>
      <c r="C4079" s="1">
        <v>45876</v>
      </c>
      <c r="D4079" s="9">
        <f t="shared" si="127"/>
        <v>6</v>
      </c>
      <c r="E4079">
        <v>21</v>
      </c>
      <c r="F4079" s="1">
        <f t="shared" si="128"/>
        <v>45852</v>
      </c>
      <c r="G4079" s="1">
        <f>IF(TableRefills3[[#This Row],[prev_refill_days]]="","",TableRefills3[[#This Row],[prev_refill_days]]+TableRefills3[[#This Row],[quantity_days]])</f>
        <v>45873</v>
      </c>
      <c r="H4079" s="9">
        <f>IF(TableRefills3[[#This Row],[prev_refill_end]]="","",TableRefills3[[#This Row],[refill_date]]-TableRefills3[[#This Row],[prev_refill_end]])</f>
        <v>3</v>
      </c>
      <c r="I4079">
        <f>IF(TableRefills3[[#This Row],[gap_days]]="",0,IF(TableRefills3[[#This Row],[gap_days]]&gt;30,1,0))</f>
        <v>0</v>
      </c>
      <c r="J4079" s="9">
        <f>_xlfn.MAXIFS(TableRefills3[discountinuation_flag], TableRefills3[patient_id], A4079)</f>
        <v>0</v>
      </c>
      <c r="K4079" s="1">
        <f>_xlfn.MINIFS(C:C,A:A,TableRefills3[[#This Row],[patient_id]])</f>
        <v>45772</v>
      </c>
      <c r="L4079" s="1">
        <f>TableRefills3[[#This Row],[refill_date]]+TableRefills3[[#This Row],[quantity_days]]</f>
        <v>45897</v>
      </c>
    </row>
    <row r="4080" spans="1:12" x14ac:dyDescent="0.25">
      <c r="A4080" t="s">
        <v>910</v>
      </c>
      <c r="B4080" t="s">
        <v>6036</v>
      </c>
      <c r="C4080" s="1">
        <v>45787</v>
      </c>
      <c r="D4080" s="9">
        <f t="shared" si="127"/>
        <v>1</v>
      </c>
      <c r="E4080">
        <v>28</v>
      </c>
      <c r="F4080" s="1" t="str">
        <f t="shared" si="128"/>
        <v/>
      </c>
      <c r="G4080" s="1" t="str">
        <f>IF(TableRefills3[[#This Row],[prev_refill_days]]="","",TableRefills3[[#This Row],[prev_refill_days]]+TableRefills3[[#This Row],[quantity_days]])</f>
        <v/>
      </c>
      <c r="H4080" s="9" t="str">
        <f>IF(TableRefills3[[#This Row],[prev_refill_end]]="","",TableRefills3[[#This Row],[refill_date]]-TableRefills3[[#This Row],[prev_refill_end]])</f>
        <v/>
      </c>
      <c r="I4080">
        <f>IF(TableRefills3[[#This Row],[gap_days]]="",0,IF(TableRefills3[[#This Row],[gap_days]]&gt;30,1,0))</f>
        <v>0</v>
      </c>
      <c r="J4080" s="9">
        <f>_xlfn.MAXIFS(TableRefills3[discountinuation_flag], TableRefills3[patient_id], A4080)</f>
        <v>0</v>
      </c>
      <c r="K4080" s="1">
        <f>_xlfn.MINIFS(C:C,A:A,TableRefills3[[#This Row],[patient_id]])</f>
        <v>45787</v>
      </c>
      <c r="L4080" s="1">
        <f>TableRefills3[[#This Row],[refill_date]]+TableRefills3[[#This Row],[quantity_days]]</f>
        <v>45815</v>
      </c>
    </row>
    <row r="4081" spans="1:12" x14ac:dyDescent="0.25">
      <c r="A4081" t="s">
        <v>910</v>
      </c>
      <c r="B4081" t="s">
        <v>6036</v>
      </c>
      <c r="C4081" s="1">
        <v>45817</v>
      </c>
      <c r="D4081" s="9">
        <f t="shared" si="127"/>
        <v>2</v>
      </c>
      <c r="E4081">
        <v>28</v>
      </c>
      <c r="F4081" s="1">
        <f t="shared" si="128"/>
        <v>45787</v>
      </c>
      <c r="G4081" s="1">
        <f>IF(TableRefills3[[#This Row],[prev_refill_days]]="","",TableRefills3[[#This Row],[prev_refill_days]]+TableRefills3[[#This Row],[quantity_days]])</f>
        <v>45815</v>
      </c>
      <c r="H4081" s="9">
        <f>IF(TableRefills3[[#This Row],[prev_refill_end]]="","",TableRefills3[[#This Row],[refill_date]]-TableRefills3[[#This Row],[prev_refill_end]])</f>
        <v>2</v>
      </c>
      <c r="I4081">
        <f>IF(TableRefills3[[#This Row],[gap_days]]="",0,IF(TableRefills3[[#This Row],[gap_days]]&gt;30,1,0))</f>
        <v>0</v>
      </c>
      <c r="J4081" s="9">
        <f>_xlfn.MAXIFS(TableRefills3[discountinuation_flag], TableRefills3[patient_id], A4081)</f>
        <v>0</v>
      </c>
      <c r="K4081" s="1">
        <f>_xlfn.MINIFS(C:C,A:A,TableRefills3[[#This Row],[patient_id]])</f>
        <v>45787</v>
      </c>
      <c r="L4081" s="1">
        <f>TableRefills3[[#This Row],[refill_date]]+TableRefills3[[#This Row],[quantity_days]]</f>
        <v>45845</v>
      </c>
    </row>
    <row r="4082" spans="1:12" x14ac:dyDescent="0.25">
      <c r="A4082" t="s">
        <v>910</v>
      </c>
      <c r="B4082" t="s">
        <v>6036</v>
      </c>
      <c r="C4082" s="1">
        <v>45845</v>
      </c>
      <c r="D4082" s="9">
        <f t="shared" si="127"/>
        <v>3</v>
      </c>
      <c r="E4082">
        <v>28</v>
      </c>
      <c r="F4082" s="1">
        <f t="shared" si="128"/>
        <v>45817</v>
      </c>
      <c r="G4082" s="1">
        <f>IF(TableRefills3[[#This Row],[prev_refill_days]]="","",TableRefills3[[#This Row],[prev_refill_days]]+TableRefills3[[#This Row],[quantity_days]])</f>
        <v>45845</v>
      </c>
      <c r="H4082" s="9">
        <f>IF(TableRefills3[[#This Row],[prev_refill_end]]="","",TableRefills3[[#This Row],[refill_date]]-TableRefills3[[#This Row],[prev_refill_end]])</f>
        <v>0</v>
      </c>
      <c r="I4082">
        <f>IF(TableRefills3[[#This Row],[gap_days]]="",0,IF(TableRefills3[[#This Row],[gap_days]]&gt;30,1,0))</f>
        <v>0</v>
      </c>
      <c r="J4082" s="9">
        <f>_xlfn.MAXIFS(TableRefills3[discountinuation_flag], TableRefills3[patient_id], A4082)</f>
        <v>0</v>
      </c>
      <c r="K4082" s="1">
        <f>_xlfn.MINIFS(C:C,A:A,TableRefills3[[#This Row],[patient_id]])</f>
        <v>45787</v>
      </c>
      <c r="L4082" s="1">
        <f>TableRefills3[[#This Row],[refill_date]]+TableRefills3[[#This Row],[quantity_days]]</f>
        <v>45873</v>
      </c>
    </row>
    <row r="4083" spans="1:12" x14ac:dyDescent="0.25">
      <c r="A4083" t="s">
        <v>910</v>
      </c>
      <c r="B4083" t="s">
        <v>6036</v>
      </c>
      <c r="C4083" s="1">
        <v>45875</v>
      </c>
      <c r="D4083" s="9">
        <f t="shared" si="127"/>
        <v>4</v>
      </c>
      <c r="E4083">
        <v>28</v>
      </c>
      <c r="F4083" s="1">
        <f t="shared" si="128"/>
        <v>45845</v>
      </c>
      <c r="G4083" s="1">
        <f>IF(TableRefills3[[#This Row],[prev_refill_days]]="","",TableRefills3[[#This Row],[prev_refill_days]]+TableRefills3[[#This Row],[quantity_days]])</f>
        <v>45873</v>
      </c>
      <c r="H4083" s="9">
        <f>IF(TableRefills3[[#This Row],[prev_refill_end]]="","",TableRefills3[[#This Row],[refill_date]]-TableRefills3[[#This Row],[prev_refill_end]])</f>
        <v>2</v>
      </c>
      <c r="I4083">
        <f>IF(TableRefills3[[#This Row],[gap_days]]="",0,IF(TableRefills3[[#This Row],[gap_days]]&gt;30,1,0))</f>
        <v>0</v>
      </c>
      <c r="J4083" s="9">
        <f>_xlfn.MAXIFS(TableRefills3[discountinuation_flag], TableRefills3[patient_id], A4083)</f>
        <v>0</v>
      </c>
      <c r="K4083" s="1">
        <f>_xlfn.MINIFS(C:C,A:A,TableRefills3[[#This Row],[patient_id]])</f>
        <v>45787</v>
      </c>
      <c r="L4083" s="1">
        <f>TableRefills3[[#This Row],[refill_date]]+TableRefills3[[#This Row],[quantity_days]]</f>
        <v>45903</v>
      </c>
    </row>
    <row r="4084" spans="1:12" x14ac:dyDescent="0.25">
      <c r="A4084" t="s">
        <v>910</v>
      </c>
      <c r="B4084" t="s">
        <v>6036</v>
      </c>
      <c r="C4084" s="1">
        <v>45906</v>
      </c>
      <c r="D4084" s="9">
        <f t="shared" si="127"/>
        <v>5</v>
      </c>
      <c r="E4084">
        <v>28</v>
      </c>
      <c r="F4084" s="1">
        <f t="shared" si="128"/>
        <v>45875</v>
      </c>
      <c r="G4084" s="1">
        <f>IF(TableRefills3[[#This Row],[prev_refill_days]]="","",TableRefills3[[#This Row],[prev_refill_days]]+TableRefills3[[#This Row],[quantity_days]])</f>
        <v>45903</v>
      </c>
      <c r="H4084" s="9">
        <f>IF(TableRefills3[[#This Row],[prev_refill_end]]="","",TableRefills3[[#This Row],[refill_date]]-TableRefills3[[#This Row],[prev_refill_end]])</f>
        <v>3</v>
      </c>
      <c r="I4084">
        <f>IF(TableRefills3[[#This Row],[gap_days]]="",0,IF(TableRefills3[[#This Row],[gap_days]]&gt;30,1,0))</f>
        <v>0</v>
      </c>
      <c r="J4084" s="9">
        <f>_xlfn.MAXIFS(TableRefills3[discountinuation_flag], TableRefills3[patient_id], A4084)</f>
        <v>0</v>
      </c>
      <c r="K4084" s="1">
        <f>_xlfn.MINIFS(C:C,A:A,TableRefills3[[#This Row],[patient_id]])</f>
        <v>45787</v>
      </c>
      <c r="L4084" s="1">
        <f>TableRefills3[[#This Row],[refill_date]]+TableRefills3[[#This Row],[quantity_days]]</f>
        <v>45934</v>
      </c>
    </row>
    <row r="4085" spans="1:12" x14ac:dyDescent="0.25">
      <c r="A4085" t="s">
        <v>911</v>
      </c>
      <c r="B4085" t="s">
        <v>6042</v>
      </c>
      <c r="C4085" s="1">
        <v>45714</v>
      </c>
      <c r="D4085" s="9">
        <f t="shared" si="127"/>
        <v>1</v>
      </c>
      <c r="E4085">
        <v>21</v>
      </c>
      <c r="F4085" s="1" t="str">
        <f t="shared" si="128"/>
        <v/>
      </c>
      <c r="G4085" s="1" t="str">
        <f>IF(TableRefills3[[#This Row],[prev_refill_days]]="","",TableRefills3[[#This Row],[prev_refill_days]]+TableRefills3[[#This Row],[quantity_days]])</f>
        <v/>
      </c>
      <c r="H4085" s="9" t="str">
        <f>IF(TableRefills3[[#This Row],[prev_refill_end]]="","",TableRefills3[[#This Row],[refill_date]]-TableRefills3[[#This Row],[prev_refill_end]])</f>
        <v/>
      </c>
      <c r="I4085">
        <f>IF(TableRefills3[[#This Row],[gap_days]]="",0,IF(TableRefills3[[#This Row],[gap_days]]&gt;30,1,0))</f>
        <v>0</v>
      </c>
      <c r="J4085" s="9">
        <f>_xlfn.MAXIFS(TableRefills3[discountinuation_flag], TableRefills3[patient_id], A4085)</f>
        <v>0</v>
      </c>
      <c r="K4085" s="1">
        <f>_xlfn.MINIFS(C:C,A:A,TableRefills3[[#This Row],[patient_id]])</f>
        <v>45714</v>
      </c>
      <c r="L4085" s="1">
        <f>TableRefills3[[#This Row],[refill_date]]+TableRefills3[[#This Row],[quantity_days]]</f>
        <v>45735</v>
      </c>
    </row>
    <row r="4086" spans="1:12" x14ac:dyDescent="0.25">
      <c r="A4086" t="s">
        <v>911</v>
      </c>
      <c r="B4086" t="s">
        <v>6042</v>
      </c>
      <c r="C4086" s="1">
        <v>45736</v>
      </c>
      <c r="D4086" s="9">
        <f t="shared" si="127"/>
        <v>2</v>
      </c>
      <c r="E4086">
        <v>21</v>
      </c>
      <c r="F4086" s="1">
        <f t="shared" si="128"/>
        <v>45714</v>
      </c>
      <c r="G4086" s="1">
        <f>IF(TableRefills3[[#This Row],[prev_refill_days]]="","",TableRefills3[[#This Row],[prev_refill_days]]+TableRefills3[[#This Row],[quantity_days]])</f>
        <v>45735</v>
      </c>
      <c r="H4086" s="9">
        <f>IF(TableRefills3[[#This Row],[prev_refill_end]]="","",TableRefills3[[#This Row],[refill_date]]-TableRefills3[[#This Row],[prev_refill_end]])</f>
        <v>1</v>
      </c>
      <c r="I4086">
        <f>IF(TableRefills3[[#This Row],[gap_days]]="",0,IF(TableRefills3[[#This Row],[gap_days]]&gt;30,1,0))</f>
        <v>0</v>
      </c>
      <c r="J4086" s="9">
        <f>_xlfn.MAXIFS(TableRefills3[discountinuation_flag], TableRefills3[patient_id], A4086)</f>
        <v>0</v>
      </c>
      <c r="K4086" s="1">
        <f>_xlfn.MINIFS(C:C,A:A,TableRefills3[[#This Row],[patient_id]])</f>
        <v>45714</v>
      </c>
      <c r="L4086" s="1">
        <f>TableRefills3[[#This Row],[refill_date]]+TableRefills3[[#This Row],[quantity_days]]</f>
        <v>45757</v>
      </c>
    </row>
    <row r="4087" spans="1:12" x14ac:dyDescent="0.25">
      <c r="A4087" t="s">
        <v>911</v>
      </c>
      <c r="B4087" t="s">
        <v>6042</v>
      </c>
      <c r="C4087" s="1">
        <v>45755</v>
      </c>
      <c r="D4087" s="9">
        <f t="shared" si="127"/>
        <v>3</v>
      </c>
      <c r="E4087">
        <v>21</v>
      </c>
      <c r="F4087" s="1">
        <f t="shared" si="128"/>
        <v>45736</v>
      </c>
      <c r="G4087" s="1">
        <f>IF(TableRefills3[[#This Row],[prev_refill_days]]="","",TableRefills3[[#This Row],[prev_refill_days]]+TableRefills3[[#This Row],[quantity_days]])</f>
        <v>45757</v>
      </c>
      <c r="H4087" s="9">
        <f>IF(TableRefills3[[#This Row],[prev_refill_end]]="","",TableRefills3[[#This Row],[refill_date]]-TableRefills3[[#This Row],[prev_refill_end]])</f>
        <v>-2</v>
      </c>
      <c r="I4087">
        <f>IF(TableRefills3[[#This Row],[gap_days]]="",0,IF(TableRefills3[[#This Row],[gap_days]]&gt;30,1,0))</f>
        <v>0</v>
      </c>
      <c r="J4087" s="9">
        <f>_xlfn.MAXIFS(TableRefills3[discountinuation_flag], TableRefills3[patient_id], A4087)</f>
        <v>0</v>
      </c>
      <c r="K4087" s="1">
        <f>_xlfn.MINIFS(C:C,A:A,TableRefills3[[#This Row],[patient_id]])</f>
        <v>45714</v>
      </c>
      <c r="L4087" s="1">
        <f>TableRefills3[[#This Row],[refill_date]]+TableRefills3[[#This Row],[quantity_days]]</f>
        <v>45776</v>
      </c>
    </row>
    <row r="4088" spans="1:12" x14ac:dyDescent="0.25">
      <c r="A4088" t="s">
        <v>911</v>
      </c>
      <c r="B4088" t="s">
        <v>6042</v>
      </c>
      <c r="C4088" s="1">
        <v>45779</v>
      </c>
      <c r="D4088" s="9">
        <f t="shared" si="127"/>
        <v>4</v>
      </c>
      <c r="E4088">
        <v>21</v>
      </c>
      <c r="F4088" s="1">
        <f t="shared" si="128"/>
        <v>45755</v>
      </c>
      <c r="G4088" s="1">
        <f>IF(TableRefills3[[#This Row],[prev_refill_days]]="","",TableRefills3[[#This Row],[prev_refill_days]]+TableRefills3[[#This Row],[quantity_days]])</f>
        <v>45776</v>
      </c>
      <c r="H4088" s="9">
        <f>IF(TableRefills3[[#This Row],[prev_refill_end]]="","",TableRefills3[[#This Row],[refill_date]]-TableRefills3[[#This Row],[prev_refill_end]])</f>
        <v>3</v>
      </c>
      <c r="I4088">
        <f>IF(TableRefills3[[#This Row],[gap_days]]="",0,IF(TableRefills3[[#This Row],[gap_days]]&gt;30,1,0))</f>
        <v>0</v>
      </c>
      <c r="J4088" s="9">
        <f>_xlfn.MAXIFS(TableRefills3[discountinuation_flag], TableRefills3[patient_id], A4088)</f>
        <v>0</v>
      </c>
      <c r="K4088" s="1">
        <f>_xlfn.MINIFS(C:C,A:A,TableRefills3[[#This Row],[patient_id]])</f>
        <v>45714</v>
      </c>
      <c r="L4088" s="1">
        <f>TableRefills3[[#This Row],[refill_date]]+TableRefills3[[#This Row],[quantity_days]]</f>
        <v>45800</v>
      </c>
    </row>
    <row r="4089" spans="1:12" x14ac:dyDescent="0.25">
      <c r="A4089" t="s">
        <v>911</v>
      </c>
      <c r="B4089" t="s">
        <v>6042</v>
      </c>
      <c r="C4089" s="1">
        <v>45798</v>
      </c>
      <c r="D4089" s="9">
        <f t="shared" si="127"/>
        <v>5</v>
      </c>
      <c r="E4089">
        <v>21</v>
      </c>
      <c r="F4089" s="1">
        <f t="shared" si="128"/>
        <v>45779</v>
      </c>
      <c r="G4089" s="1">
        <f>IF(TableRefills3[[#This Row],[prev_refill_days]]="","",TableRefills3[[#This Row],[prev_refill_days]]+TableRefills3[[#This Row],[quantity_days]])</f>
        <v>45800</v>
      </c>
      <c r="H4089" s="9">
        <f>IF(TableRefills3[[#This Row],[prev_refill_end]]="","",TableRefills3[[#This Row],[refill_date]]-TableRefills3[[#This Row],[prev_refill_end]])</f>
        <v>-2</v>
      </c>
      <c r="I4089">
        <f>IF(TableRefills3[[#This Row],[gap_days]]="",0,IF(TableRefills3[[#This Row],[gap_days]]&gt;30,1,0))</f>
        <v>0</v>
      </c>
      <c r="J4089" s="9">
        <f>_xlfn.MAXIFS(TableRefills3[discountinuation_flag], TableRefills3[patient_id], A4089)</f>
        <v>0</v>
      </c>
      <c r="K4089" s="1">
        <f>_xlfn.MINIFS(C:C,A:A,TableRefills3[[#This Row],[patient_id]])</f>
        <v>45714</v>
      </c>
      <c r="L4089" s="1">
        <f>TableRefills3[[#This Row],[refill_date]]+TableRefills3[[#This Row],[quantity_days]]</f>
        <v>45819</v>
      </c>
    </row>
    <row r="4090" spans="1:12" x14ac:dyDescent="0.25">
      <c r="A4090" t="s">
        <v>912</v>
      </c>
      <c r="B4090" t="s">
        <v>6048</v>
      </c>
      <c r="C4090" s="1">
        <v>45732</v>
      </c>
      <c r="D4090" s="9">
        <f t="shared" si="127"/>
        <v>1</v>
      </c>
      <c r="E4090">
        <v>21</v>
      </c>
      <c r="F4090" s="1" t="str">
        <f t="shared" si="128"/>
        <v/>
      </c>
      <c r="G4090" s="1" t="str">
        <f>IF(TableRefills3[[#This Row],[prev_refill_days]]="","",TableRefills3[[#This Row],[prev_refill_days]]+TableRefills3[[#This Row],[quantity_days]])</f>
        <v/>
      </c>
      <c r="H4090" s="9" t="str">
        <f>IF(TableRefills3[[#This Row],[prev_refill_end]]="","",TableRefills3[[#This Row],[refill_date]]-TableRefills3[[#This Row],[prev_refill_end]])</f>
        <v/>
      </c>
      <c r="I4090">
        <f>IF(TableRefills3[[#This Row],[gap_days]]="",0,IF(TableRefills3[[#This Row],[gap_days]]&gt;30,1,0))</f>
        <v>0</v>
      </c>
      <c r="J4090" s="9">
        <f>_xlfn.MAXIFS(TableRefills3[discountinuation_flag], TableRefills3[patient_id], A4090)</f>
        <v>0</v>
      </c>
      <c r="K4090" s="1">
        <f>_xlfn.MINIFS(C:C,A:A,TableRefills3[[#This Row],[patient_id]])</f>
        <v>45732</v>
      </c>
      <c r="L4090" s="1">
        <f>TableRefills3[[#This Row],[refill_date]]+TableRefills3[[#This Row],[quantity_days]]</f>
        <v>45753</v>
      </c>
    </row>
    <row r="4091" spans="1:12" x14ac:dyDescent="0.25">
      <c r="A4091" t="s">
        <v>912</v>
      </c>
      <c r="B4091" t="s">
        <v>6048</v>
      </c>
      <c r="C4091" s="1">
        <v>45753</v>
      </c>
      <c r="D4091" s="9">
        <f t="shared" si="127"/>
        <v>2</v>
      </c>
      <c r="E4091">
        <v>21</v>
      </c>
      <c r="F4091" s="1">
        <f t="shared" si="128"/>
        <v>45732</v>
      </c>
      <c r="G4091" s="1">
        <f>IF(TableRefills3[[#This Row],[prev_refill_days]]="","",TableRefills3[[#This Row],[prev_refill_days]]+TableRefills3[[#This Row],[quantity_days]])</f>
        <v>45753</v>
      </c>
      <c r="H4091" s="9">
        <f>IF(TableRefills3[[#This Row],[prev_refill_end]]="","",TableRefills3[[#This Row],[refill_date]]-TableRefills3[[#This Row],[prev_refill_end]])</f>
        <v>0</v>
      </c>
      <c r="I4091">
        <f>IF(TableRefills3[[#This Row],[gap_days]]="",0,IF(TableRefills3[[#This Row],[gap_days]]&gt;30,1,0))</f>
        <v>0</v>
      </c>
      <c r="J4091" s="9">
        <f>_xlfn.MAXIFS(TableRefills3[discountinuation_flag], TableRefills3[patient_id], A4091)</f>
        <v>0</v>
      </c>
      <c r="K4091" s="1">
        <f>_xlfn.MINIFS(C:C,A:A,TableRefills3[[#This Row],[patient_id]])</f>
        <v>45732</v>
      </c>
      <c r="L4091" s="1">
        <f>TableRefills3[[#This Row],[refill_date]]+TableRefills3[[#This Row],[quantity_days]]</f>
        <v>45774</v>
      </c>
    </row>
    <row r="4092" spans="1:12" x14ac:dyDescent="0.25">
      <c r="A4092" t="s">
        <v>912</v>
      </c>
      <c r="B4092" t="s">
        <v>6048</v>
      </c>
      <c r="C4092" s="1">
        <v>45773</v>
      </c>
      <c r="D4092" s="9">
        <f t="shared" si="127"/>
        <v>3</v>
      </c>
      <c r="E4092">
        <v>21</v>
      </c>
      <c r="F4092" s="1">
        <f t="shared" si="128"/>
        <v>45753</v>
      </c>
      <c r="G4092" s="1">
        <f>IF(TableRefills3[[#This Row],[prev_refill_days]]="","",TableRefills3[[#This Row],[prev_refill_days]]+TableRefills3[[#This Row],[quantity_days]])</f>
        <v>45774</v>
      </c>
      <c r="H4092" s="9">
        <f>IF(TableRefills3[[#This Row],[prev_refill_end]]="","",TableRefills3[[#This Row],[refill_date]]-TableRefills3[[#This Row],[prev_refill_end]])</f>
        <v>-1</v>
      </c>
      <c r="I4092">
        <f>IF(TableRefills3[[#This Row],[gap_days]]="",0,IF(TableRefills3[[#This Row],[gap_days]]&gt;30,1,0))</f>
        <v>0</v>
      </c>
      <c r="J4092" s="9">
        <f>_xlfn.MAXIFS(TableRefills3[discountinuation_flag], TableRefills3[patient_id], A4092)</f>
        <v>0</v>
      </c>
      <c r="K4092" s="1">
        <f>_xlfn.MINIFS(C:C,A:A,TableRefills3[[#This Row],[patient_id]])</f>
        <v>45732</v>
      </c>
      <c r="L4092" s="1">
        <f>TableRefills3[[#This Row],[refill_date]]+TableRefills3[[#This Row],[quantity_days]]</f>
        <v>45794</v>
      </c>
    </row>
    <row r="4093" spans="1:12" x14ac:dyDescent="0.25">
      <c r="A4093" t="s">
        <v>913</v>
      </c>
      <c r="B4093" t="s">
        <v>6052</v>
      </c>
      <c r="C4093" s="1">
        <v>45695</v>
      </c>
      <c r="D4093" s="9">
        <f t="shared" si="127"/>
        <v>1</v>
      </c>
      <c r="E4093">
        <v>21</v>
      </c>
      <c r="F4093" s="1" t="str">
        <f t="shared" si="128"/>
        <v/>
      </c>
      <c r="G4093" s="1" t="str">
        <f>IF(TableRefills3[[#This Row],[prev_refill_days]]="","",TableRefills3[[#This Row],[prev_refill_days]]+TableRefills3[[#This Row],[quantity_days]])</f>
        <v/>
      </c>
      <c r="H4093" s="9" t="str">
        <f>IF(TableRefills3[[#This Row],[prev_refill_end]]="","",TableRefills3[[#This Row],[refill_date]]-TableRefills3[[#This Row],[prev_refill_end]])</f>
        <v/>
      </c>
      <c r="I4093">
        <f>IF(TableRefills3[[#This Row],[gap_days]]="",0,IF(TableRefills3[[#This Row],[gap_days]]&gt;30,1,0))</f>
        <v>0</v>
      </c>
      <c r="J4093" s="9">
        <f>_xlfn.MAXIFS(TableRefills3[discountinuation_flag], TableRefills3[patient_id], A4093)</f>
        <v>0</v>
      </c>
      <c r="K4093" s="1">
        <f>_xlfn.MINIFS(C:C,A:A,TableRefills3[[#This Row],[patient_id]])</f>
        <v>45695</v>
      </c>
      <c r="L4093" s="1">
        <f>TableRefills3[[#This Row],[refill_date]]+TableRefills3[[#This Row],[quantity_days]]</f>
        <v>45716</v>
      </c>
    </row>
    <row r="4094" spans="1:12" x14ac:dyDescent="0.25">
      <c r="A4094" t="s">
        <v>913</v>
      </c>
      <c r="B4094" t="s">
        <v>6052</v>
      </c>
      <c r="C4094" s="1">
        <v>45715</v>
      </c>
      <c r="D4094" s="9">
        <f t="shared" si="127"/>
        <v>2</v>
      </c>
      <c r="E4094">
        <v>21</v>
      </c>
      <c r="F4094" s="1">
        <f t="shared" si="128"/>
        <v>45695</v>
      </c>
      <c r="G4094" s="1">
        <f>IF(TableRefills3[[#This Row],[prev_refill_days]]="","",TableRefills3[[#This Row],[prev_refill_days]]+TableRefills3[[#This Row],[quantity_days]])</f>
        <v>45716</v>
      </c>
      <c r="H4094" s="9">
        <f>IF(TableRefills3[[#This Row],[prev_refill_end]]="","",TableRefills3[[#This Row],[refill_date]]-TableRefills3[[#This Row],[prev_refill_end]])</f>
        <v>-1</v>
      </c>
      <c r="I4094">
        <f>IF(TableRefills3[[#This Row],[gap_days]]="",0,IF(TableRefills3[[#This Row],[gap_days]]&gt;30,1,0))</f>
        <v>0</v>
      </c>
      <c r="J4094" s="9">
        <f>_xlfn.MAXIFS(TableRefills3[discountinuation_flag], TableRefills3[patient_id], A4094)</f>
        <v>0</v>
      </c>
      <c r="K4094" s="1">
        <f>_xlfn.MINIFS(C:C,A:A,TableRefills3[[#This Row],[patient_id]])</f>
        <v>45695</v>
      </c>
      <c r="L4094" s="1">
        <f>TableRefills3[[#This Row],[refill_date]]+TableRefills3[[#This Row],[quantity_days]]</f>
        <v>45736</v>
      </c>
    </row>
    <row r="4095" spans="1:12" x14ac:dyDescent="0.25">
      <c r="A4095" t="s">
        <v>913</v>
      </c>
      <c r="B4095" t="s">
        <v>6052</v>
      </c>
      <c r="C4095" s="1">
        <v>45733</v>
      </c>
      <c r="D4095" s="9">
        <f t="shared" si="127"/>
        <v>3</v>
      </c>
      <c r="E4095">
        <v>21</v>
      </c>
      <c r="F4095" s="1">
        <f t="shared" si="128"/>
        <v>45715</v>
      </c>
      <c r="G4095" s="1">
        <f>IF(TableRefills3[[#This Row],[prev_refill_days]]="","",TableRefills3[[#This Row],[prev_refill_days]]+TableRefills3[[#This Row],[quantity_days]])</f>
        <v>45736</v>
      </c>
      <c r="H4095" s="9">
        <f>IF(TableRefills3[[#This Row],[prev_refill_end]]="","",TableRefills3[[#This Row],[refill_date]]-TableRefills3[[#This Row],[prev_refill_end]])</f>
        <v>-3</v>
      </c>
      <c r="I4095">
        <f>IF(TableRefills3[[#This Row],[gap_days]]="",0,IF(TableRefills3[[#This Row],[gap_days]]&gt;30,1,0))</f>
        <v>0</v>
      </c>
      <c r="J4095" s="9">
        <f>_xlfn.MAXIFS(TableRefills3[discountinuation_flag], TableRefills3[patient_id], A4095)</f>
        <v>0</v>
      </c>
      <c r="K4095" s="1">
        <f>_xlfn.MINIFS(C:C,A:A,TableRefills3[[#This Row],[patient_id]])</f>
        <v>45695</v>
      </c>
      <c r="L4095" s="1">
        <f>TableRefills3[[#This Row],[refill_date]]+TableRefills3[[#This Row],[quantity_days]]</f>
        <v>45754</v>
      </c>
    </row>
    <row r="4096" spans="1:12" x14ac:dyDescent="0.25">
      <c r="A4096" t="s">
        <v>913</v>
      </c>
      <c r="B4096" t="s">
        <v>6052</v>
      </c>
      <c r="C4096" s="1">
        <v>45751</v>
      </c>
      <c r="D4096" s="9">
        <f t="shared" si="127"/>
        <v>4</v>
      </c>
      <c r="E4096">
        <v>21</v>
      </c>
      <c r="F4096" s="1">
        <f t="shared" si="128"/>
        <v>45733</v>
      </c>
      <c r="G4096" s="1">
        <f>IF(TableRefills3[[#This Row],[prev_refill_days]]="","",TableRefills3[[#This Row],[prev_refill_days]]+TableRefills3[[#This Row],[quantity_days]])</f>
        <v>45754</v>
      </c>
      <c r="H4096" s="9">
        <f>IF(TableRefills3[[#This Row],[prev_refill_end]]="","",TableRefills3[[#This Row],[refill_date]]-TableRefills3[[#This Row],[prev_refill_end]])</f>
        <v>-3</v>
      </c>
      <c r="I4096">
        <f>IF(TableRefills3[[#This Row],[gap_days]]="",0,IF(TableRefills3[[#This Row],[gap_days]]&gt;30,1,0))</f>
        <v>0</v>
      </c>
      <c r="J4096" s="9">
        <f>_xlfn.MAXIFS(TableRefills3[discountinuation_flag], TableRefills3[patient_id], A4096)</f>
        <v>0</v>
      </c>
      <c r="K4096" s="1">
        <f>_xlfn.MINIFS(C:C,A:A,TableRefills3[[#This Row],[patient_id]])</f>
        <v>45695</v>
      </c>
      <c r="L4096" s="1">
        <f>TableRefills3[[#This Row],[refill_date]]+TableRefills3[[#This Row],[quantity_days]]</f>
        <v>45772</v>
      </c>
    </row>
    <row r="4097" spans="1:12" x14ac:dyDescent="0.25">
      <c r="A4097" t="s">
        <v>914</v>
      </c>
      <c r="B4097" t="s">
        <v>6057</v>
      </c>
      <c r="C4097" s="1">
        <v>45744</v>
      </c>
      <c r="D4097" s="9">
        <f t="shared" si="127"/>
        <v>1</v>
      </c>
      <c r="E4097">
        <v>30</v>
      </c>
      <c r="F4097" s="1" t="str">
        <f t="shared" si="128"/>
        <v/>
      </c>
      <c r="G4097" s="1" t="str">
        <f>IF(TableRefills3[[#This Row],[prev_refill_days]]="","",TableRefills3[[#This Row],[prev_refill_days]]+TableRefills3[[#This Row],[quantity_days]])</f>
        <v/>
      </c>
      <c r="H4097" s="9" t="str">
        <f>IF(TableRefills3[[#This Row],[prev_refill_end]]="","",TableRefills3[[#This Row],[refill_date]]-TableRefills3[[#This Row],[prev_refill_end]])</f>
        <v/>
      </c>
      <c r="I4097">
        <f>IF(TableRefills3[[#This Row],[gap_days]]="",0,IF(TableRefills3[[#This Row],[gap_days]]&gt;30,1,0))</f>
        <v>0</v>
      </c>
      <c r="J4097" s="9">
        <f>_xlfn.MAXIFS(TableRefills3[discountinuation_flag], TableRefills3[patient_id], A4097)</f>
        <v>0</v>
      </c>
      <c r="K4097" s="1">
        <f>_xlfn.MINIFS(C:C,A:A,TableRefills3[[#This Row],[patient_id]])</f>
        <v>45744</v>
      </c>
      <c r="L4097" s="1">
        <f>TableRefills3[[#This Row],[refill_date]]+TableRefills3[[#This Row],[quantity_days]]</f>
        <v>45774</v>
      </c>
    </row>
    <row r="4098" spans="1:12" x14ac:dyDescent="0.25">
      <c r="A4098" t="s">
        <v>914</v>
      </c>
      <c r="B4098" t="s">
        <v>6057</v>
      </c>
      <c r="C4098" s="1">
        <v>45772</v>
      </c>
      <c r="D4098" s="9">
        <f t="shared" ref="D4098:D4161" si="129">IF(A4098=A4097, D4097+1, 1)</f>
        <v>2</v>
      </c>
      <c r="E4098">
        <v>30</v>
      </c>
      <c r="F4098" s="1">
        <f t="shared" si="128"/>
        <v>45744</v>
      </c>
      <c r="G4098" s="1">
        <f>IF(TableRefills3[[#This Row],[prev_refill_days]]="","",TableRefills3[[#This Row],[prev_refill_days]]+TableRefills3[[#This Row],[quantity_days]])</f>
        <v>45774</v>
      </c>
      <c r="H4098" s="9">
        <f>IF(TableRefills3[[#This Row],[prev_refill_end]]="","",TableRefills3[[#This Row],[refill_date]]-TableRefills3[[#This Row],[prev_refill_end]])</f>
        <v>-2</v>
      </c>
      <c r="I4098">
        <f>IF(TableRefills3[[#This Row],[gap_days]]="",0,IF(TableRefills3[[#This Row],[gap_days]]&gt;30,1,0))</f>
        <v>0</v>
      </c>
      <c r="J4098" s="9">
        <f>_xlfn.MAXIFS(TableRefills3[discountinuation_flag], TableRefills3[patient_id], A4098)</f>
        <v>0</v>
      </c>
      <c r="K4098" s="1">
        <f>_xlfn.MINIFS(C:C,A:A,TableRefills3[[#This Row],[patient_id]])</f>
        <v>45744</v>
      </c>
      <c r="L4098" s="1">
        <f>TableRefills3[[#This Row],[refill_date]]+TableRefills3[[#This Row],[quantity_days]]</f>
        <v>45802</v>
      </c>
    </row>
    <row r="4099" spans="1:12" x14ac:dyDescent="0.25">
      <c r="A4099" t="s">
        <v>914</v>
      </c>
      <c r="B4099" t="s">
        <v>6057</v>
      </c>
      <c r="C4099" s="1">
        <v>45799</v>
      </c>
      <c r="D4099" s="9">
        <f t="shared" si="129"/>
        <v>3</v>
      </c>
      <c r="E4099">
        <v>30</v>
      </c>
      <c r="F4099" s="1">
        <f t="shared" si="128"/>
        <v>45772</v>
      </c>
      <c r="G4099" s="1">
        <f>IF(TableRefills3[[#This Row],[prev_refill_days]]="","",TableRefills3[[#This Row],[prev_refill_days]]+TableRefills3[[#This Row],[quantity_days]])</f>
        <v>45802</v>
      </c>
      <c r="H4099" s="9">
        <f>IF(TableRefills3[[#This Row],[prev_refill_end]]="","",TableRefills3[[#This Row],[refill_date]]-TableRefills3[[#This Row],[prev_refill_end]])</f>
        <v>-3</v>
      </c>
      <c r="I4099">
        <f>IF(TableRefills3[[#This Row],[gap_days]]="",0,IF(TableRefills3[[#This Row],[gap_days]]&gt;30,1,0))</f>
        <v>0</v>
      </c>
      <c r="J4099" s="9">
        <f>_xlfn.MAXIFS(TableRefills3[discountinuation_flag], TableRefills3[patient_id], A4099)</f>
        <v>0</v>
      </c>
      <c r="K4099" s="1">
        <f>_xlfn.MINIFS(C:C,A:A,TableRefills3[[#This Row],[patient_id]])</f>
        <v>45744</v>
      </c>
      <c r="L4099" s="1">
        <f>TableRefills3[[#This Row],[refill_date]]+TableRefills3[[#This Row],[quantity_days]]</f>
        <v>45829</v>
      </c>
    </row>
    <row r="4100" spans="1:12" x14ac:dyDescent="0.25">
      <c r="A4100" t="s">
        <v>914</v>
      </c>
      <c r="B4100" t="s">
        <v>6057</v>
      </c>
      <c r="C4100" s="1">
        <v>45831</v>
      </c>
      <c r="D4100" s="9">
        <f t="shared" si="129"/>
        <v>4</v>
      </c>
      <c r="E4100">
        <v>30</v>
      </c>
      <c r="F4100" s="1">
        <f t="shared" si="128"/>
        <v>45799</v>
      </c>
      <c r="G4100" s="1">
        <f>IF(TableRefills3[[#This Row],[prev_refill_days]]="","",TableRefills3[[#This Row],[prev_refill_days]]+TableRefills3[[#This Row],[quantity_days]])</f>
        <v>45829</v>
      </c>
      <c r="H4100" s="9">
        <f>IF(TableRefills3[[#This Row],[prev_refill_end]]="","",TableRefills3[[#This Row],[refill_date]]-TableRefills3[[#This Row],[prev_refill_end]])</f>
        <v>2</v>
      </c>
      <c r="I4100">
        <f>IF(TableRefills3[[#This Row],[gap_days]]="",0,IF(TableRefills3[[#This Row],[gap_days]]&gt;30,1,0))</f>
        <v>0</v>
      </c>
      <c r="J4100" s="9">
        <f>_xlfn.MAXIFS(TableRefills3[discountinuation_flag], TableRefills3[patient_id], A4100)</f>
        <v>0</v>
      </c>
      <c r="K4100" s="1">
        <f>_xlfn.MINIFS(C:C,A:A,TableRefills3[[#This Row],[patient_id]])</f>
        <v>45744</v>
      </c>
      <c r="L4100" s="1">
        <f>TableRefills3[[#This Row],[refill_date]]+TableRefills3[[#This Row],[quantity_days]]</f>
        <v>45861</v>
      </c>
    </row>
    <row r="4101" spans="1:12" x14ac:dyDescent="0.25">
      <c r="A4101" t="s">
        <v>914</v>
      </c>
      <c r="B4101" t="s">
        <v>6057</v>
      </c>
      <c r="C4101" s="1">
        <v>45861</v>
      </c>
      <c r="D4101" s="9">
        <f t="shared" si="129"/>
        <v>5</v>
      </c>
      <c r="E4101">
        <v>30</v>
      </c>
      <c r="F4101" s="1">
        <f t="shared" si="128"/>
        <v>45831</v>
      </c>
      <c r="G4101" s="1">
        <f>IF(TableRefills3[[#This Row],[prev_refill_days]]="","",TableRefills3[[#This Row],[prev_refill_days]]+TableRefills3[[#This Row],[quantity_days]])</f>
        <v>45861</v>
      </c>
      <c r="H4101" s="9">
        <f>IF(TableRefills3[[#This Row],[prev_refill_end]]="","",TableRefills3[[#This Row],[refill_date]]-TableRefills3[[#This Row],[prev_refill_end]])</f>
        <v>0</v>
      </c>
      <c r="I4101">
        <f>IF(TableRefills3[[#This Row],[gap_days]]="",0,IF(TableRefills3[[#This Row],[gap_days]]&gt;30,1,0))</f>
        <v>0</v>
      </c>
      <c r="J4101" s="9">
        <f>_xlfn.MAXIFS(TableRefills3[discountinuation_flag], TableRefills3[patient_id], A4101)</f>
        <v>0</v>
      </c>
      <c r="K4101" s="1">
        <f>_xlfn.MINIFS(C:C,A:A,TableRefills3[[#This Row],[patient_id]])</f>
        <v>45744</v>
      </c>
      <c r="L4101" s="1">
        <f>TableRefills3[[#This Row],[refill_date]]+TableRefills3[[#This Row],[quantity_days]]</f>
        <v>45891</v>
      </c>
    </row>
    <row r="4102" spans="1:12" x14ac:dyDescent="0.25">
      <c r="A4102" t="s">
        <v>915</v>
      </c>
      <c r="B4102" t="s">
        <v>6063</v>
      </c>
      <c r="C4102" s="1">
        <v>45779</v>
      </c>
      <c r="D4102" s="9">
        <f t="shared" si="129"/>
        <v>1</v>
      </c>
      <c r="E4102">
        <v>21</v>
      </c>
      <c r="F4102" s="1" t="str">
        <f t="shared" si="128"/>
        <v/>
      </c>
      <c r="G4102" s="1" t="str">
        <f>IF(TableRefills3[[#This Row],[prev_refill_days]]="","",TableRefills3[[#This Row],[prev_refill_days]]+TableRefills3[[#This Row],[quantity_days]])</f>
        <v/>
      </c>
      <c r="H4102" s="9" t="str">
        <f>IF(TableRefills3[[#This Row],[prev_refill_end]]="","",TableRefills3[[#This Row],[refill_date]]-TableRefills3[[#This Row],[prev_refill_end]])</f>
        <v/>
      </c>
      <c r="I4102">
        <f>IF(TableRefills3[[#This Row],[gap_days]]="",0,IF(TableRefills3[[#This Row],[gap_days]]&gt;30,1,0))</f>
        <v>0</v>
      </c>
      <c r="J4102" s="9">
        <f>_xlfn.MAXIFS(TableRefills3[discountinuation_flag], TableRefills3[patient_id], A4102)</f>
        <v>0</v>
      </c>
      <c r="K4102" s="1">
        <f>_xlfn.MINIFS(C:C,A:A,TableRefills3[[#This Row],[patient_id]])</f>
        <v>45779</v>
      </c>
      <c r="L4102" s="1">
        <f>TableRefills3[[#This Row],[refill_date]]+TableRefills3[[#This Row],[quantity_days]]</f>
        <v>45800</v>
      </c>
    </row>
    <row r="4103" spans="1:12" x14ac:dyDescent="0.25">
      <c r="A4103" t="s">
        <v>915</v>
      </c>
      <c r="B4103" t="s">
        <v>6063</v>
      </c>
      <c r="C4103" s="1">
        <v>45799</v>
      </c>
      <c r="D4103" s="9">
        <f t="shared" si="129"/>
        <v>2</v>
      </c>
      <c r="E4103">
        <v>21</v>
      </c>
      <c r="F4103" s="1">
        <f t="shared" si="128"/>
        <v>45779</v>
      </c>
      <c r="G4103" s="1">
        <f>IF(TableRefills3[[#This Row],[prev_refill_days]]="","",TableRefills3[[#This Row],[prev_refill_days]]+TableRefills3[[#This Row],[quantity_days]])</f>
        <v>45800</v>
      </c>
      <c r="H4103" s="9">
        <f>IF(TableRefills3[[#This Row],[prev_refill_end]]="","",TableRefills3[[#This Row],[refill_date]]-TableRefills3[[#This Row],[prev_refill_end]])</f>
        <v>-1</v>
      </c>
      <c r="I4103">
        <f>IF(TableRefills3[[#This Row],[gap_days]]="",0,IF(TableRefills3[[#This Row],[gap_days]]&gt;30,1,0))</f>
        <v>0</v>
      </c>
      <c r="J4103" s="9">
        <f>_xlfn.MAXIFS(TableRefills3[discountinuation_flag], TableRefills3[patient_id], A4103)</f>
        <v>0</v>
      </c>
      <c r="K4103" s="1">
        <f>_xlfn.MINIFS(C:C,A:A,TableRefills3[[#This Row],[patient_id]])</f>
        <v>45779</v>
      </c>
      <c r="L4103" s="1">
        <f>TableRefills3[[#This Row],[refill_date]]+TableRefills3[[#This Row],[quantity_days]]</f>
        <v>45820</v>
      </c>
    </row>
    <row r="4104" spans="1:12" x14ac:dyDescent="0.25">
      <c r="A4104" t="s">
        <v>915</v>
      </c>
      <c r="B4104" t="s">
        <v>6063</v>
      </c>
      <c r="C4104" s="1">
        <v>45818</v>
      </c>
      <c r="D4104" s="9">
        <f t="shared" si="129"/>
        <v>3</v>
      </c>
      <c r="E4104">
        <v>21</v>
      </c>
      <c r="F4104" s="1">
        <f t="shared" si="128"/>
        <v>45799</v>
      </c>
      <c r="G4104" s="1">
        <f>IF(TableRefills3[[#This Row],[prev_refill_days]]="","",TableRefills3[[#This Row],[prev_refill_days]]+TableRefills3[[#This Row],[quantity_days]])</f>
        <v>45820</v>
      </c>
      <c r="H4104" s="9">
        <f>IF(TableRefills3[[#This Row],[prev_refill_end]]="","",TableRefills3[[#This Row],[refill_date]]-TableRefills3[[#This Row],[prev_refill_end]])</f>
        <v>-2</v>
      </c>
      <c r="I4104">
        <f>IF(TableRefills3[[#This Row],[gap_days]]="",0,IF(TableRefills3[[#This Row],[gap_days]]&gt;30,1,0))</f>
        <v>0</v>
      </c>
      <c r="J4104" s="9">
        <f>_xlfn.MAXIFS(TableRefills3[discountinuation_flag], TableRefills3[patient_id], A4104)</f>
        <v>0</v>
      </c>
      <c r="K4104" s="1">
        <f>_xlfn.MINIFS(C:C,A:A,TableRefills3[[#This Row],[patient_id]])</f>
        <v>45779</v>
      </c>
      <c r="L4104" s="1">
        <f>TableRefills3[[#This Row],[refill_date]]+TableRefills3[[#This Row],[quantity_days]]</f>
        <v>45839</v>
      </c>
    </row>
    <row r="4105" spans="1:12" x14ac:dyDescent="0.25">
      <c r="A4105" t="s">
        <v>915</v>
      </c>
      <c r="B4105" t="s">
        <v>6063</v>
      </c>
      <c r="C4105" s="1">
        <v>45841</v>
      </c>
      <c r="D4105" s="9">
        <f t="shared" si="129"/>
        <v>4</v>
      </c>
      <c r="E4105">
        <v>21</v>
      </c>
      <c r="F4105" s="1">
        <f t="shared" si="128"/>
        <v>45818</v>
      </c>
      <c r="G4105" s="1">
        <f>IF(TableRefills3[[#This Row],[prev_refill_days]]="","",TableRefills3[[#This Row],[prev_refill_days]]+TableRefills3[[#This Row],[quantity_days]])</f>
        <v>45839</v>
      </c>
      <c r="H4105" s="9">
        <f>IF(TableRefills3[[#This Row],[prev_refill_end]]="","",TableRefills3[[#This Row],[refill_date]]-TableRefills3[[#This Row],[prev_refill_end]])</f>
        <v>2</v>
      </c>
      <c r="I4105">
        <f>IF(TableRefills3[[#This Row],[gap_days]]="",0,IF(TableRefills3[[#This Row],[gap_days]]&gt;30,1,0))</f>
        <v>0</v>
      </c>
      <c r="J4105" s="9">
        <f>_xlfn.MAXIFS(TableRefills3[discountinuation_flag], TableRefills3[patient_id], A4105)</f>
        <v>0</v>
      </c>
      <c r="K4105" s="1">
        <f>_xlfn.MINIFS(C:C,A:A,TableRefills3[[#This Row],[patient_id]])</f>
        <v>45779</v>
      </c>
      <c r="L4105" s="1">
        <f>TableRefills3[[#This Row],[refill_date]]+TableRefills3[[#This Row],[quantity_days]]</f>
        <v>45862</v>
      </c>
    </row>
    <row r="4106" spans="1:12" x14ac:dyDescent="0.25">
      <c r="A4106" t="s">
        <v>916</v>
      </c>
      <c r="B4106" t="s">
        <v>6068</v>
      </c>
      <c r="C4106" s="1">
        <v>45670</v>
      </c>
      <c r="D4106" s="9">
        <f t="shared" si="129"/>
        <v>1</v>
      </c>
      <c r="E4106">
        <v>28</v>
      </c>
      <c r="F4106" s="1" t="str">
        <f t="shared" si="128"/>
        <v/>
      </c>
      <c r="G4106" s="1" t="str">
        <f>IF(TableRefills3[[#This Row],[prev_refill_days]]="","",TableRefills3[[#This Row],[prev_refill_days]]+TableRefills3[[#This Row],[quantity_days]])</f>
        <v/>
      </c>
      <c r="H4106" s="9" t="str">
        <f>IF(TableRefills3[[#This Row],[prev_refill_end]]="","",TableRefills3[[#This Row],[refill_date]]-TableRefills3[[#This Row],[prev_refill_end]])</f>
        <v/>
      </c>
      <c r="I4106">
        <f>IF(TableRefills3[[#This Row],[gap_days]]="",0,IF(TableRefills3[[#This Row],[gap_days]]&gt;30,1,0))</f>
        <v>0</v>
      </c>
      <c r="J4106" s="9">
        <f>_xlfn.MAXIFS(TableRefills3[discountinuation_flag], TableRefills3[patient_id], A4106)</f>
        <v>0</v>
      </c>
      <c r="K4106" s="1">
        <f>_xlfn.MINIFS(C:C,A:A,TableRefills3[[#This Row],[patient_id]])</f>
        <v>45670</v>
      </c>
      <c r="L4106" s="1">
        <f>TableRefills3[[#This Row],[refill_date]]+TableRefills3[[#This Row],[quantity_days]]</f>
        <v>45698</v>
      </c>
    </row>
    <row r="4107" spans="1:12" x14ac:dyDescent="0.25">
      <c r="A4107" t="s">
        <v>916</v>
      </c>
      <c r="B4107" t="s">
        <v>6068</v>
      </c>
      <c r="C4107" s="1">
        <v>45701</v>
      </c>
      <c r="D4107" s="9">
        <f t="shared" si="129"/>
        <v>2</v>
      </c>
      <c r="E4107">
        <v>28</v>
      </c>
      <c r="F4107" s="1">
        <f t="shared" si="128"/>
        <v>45670</v>
      </c>
      <c r="G4107" s="1">
        <f>IF(TableRefills3[[#This Row],[prev_refill_days]]="","",TableRefills3[[#This Row],[prev_refill_days]]+TableRefills3[[#This Row],[quantity_days]])</f>
        <v>45698</v>
      </c>
      <c r="H4107" s="9">
        <f>IF(TableRefills3[[#This Row],[prev_refill_end]]="","",TableRefills3[[#This Row],[refill_date]]-TableRefills3[[#This Row],[prev_refill_end]])</f>
        <v>3</v>
      </c>
      <c r="I4107">
        <f>IF(TableRefills3[[#This Row],[gap_days]]="",0,IF(TableRefills3[[#This Row],[gap_days]]&gt;30,1,0))</f>
        <v>0</v>
      </c>
      <c r="J4107" s="9">
        <f>_xlfn.MAXIFS(TableRefills3[discountinuation_flag], TableRefills3[patient_id], A4107)</f>
        <v>0</v>
      </c>
      <c r="K4107" s="1">
        <f>_xlfn.MINIFS(C:C,A:A,TableRefills3[[#This Row],[patient_id]])</f>
        <v>45670</v>
      </c>
      <c r="L4107" s="1">
        <f>TableRefills3[[#This Row],[refill_date]]+TableRefills3[[#This Row],[quantity_days]]</f>
        <v>45729</v>
      </c>
    </row>
    <row r="4108" spans="1:12" x14ac:dyDescent="0.25">
      <c r="A4108" t="s">
        <v>916</v>
      </c>
      <c r="B4108" t="s">
        <v>6068</v>
      </c>
      <c r="C4108" s="1">
        <v>45732</v>
      </c>
      <c r="D4108" s="9">
        <f t="shared" si="129"/>
        <v>3</v>
      </c>
      <c r="E4108">
        <v>28</v>
      </c>
      <c r="F4108" s="1">
        <f t="shared" si="128"/>
        <v>45701</v>
      </c>
      <c r="G4108" s="1">
        <f>IF(TableRefills3[[#This Row],[prev_refill_days]]="","",TableRefills3[[#This Row],[prev_refill_days]]+TableRefills3[[#This Row],[quantity_days]])</f>
        <v>45729</v>
      </c>
      <c r="H4108" s="9">
        <f>IF(TableRefills3[[#This Row],[prev_refill_end]]="","",TableRefills3[[#This Row],[refill_date]]-TableRefills3[[#This Row],[prev_refill_end]])</f>
        <v>3</v>
      </c>
      <c r="I4108">
        <f>IF(TableRefills3[[#This Row],[gap_days]]="",0,IF(TableRefills3[[#This Row],[gap_days]]&gt;30,1,0))</f>
        <v>0</v>
      </c>
      <c r="J4108" s="9">
        <f>_xlfn.MAXIFS(TableRefills3[discountinuation_flag], TableRefills3[patient_id], A4108)</f>
        <v>0</v>
      </c>
      <c r="K4108" s="1">
        <f>_xlfn.MINIFS(C:C,A:A,TableRefills3[[#This Row],[patient_id]])</f>
        <v>45670</v>
      </c>
      <c r="L4108" s="1">
        <f>TableRefills3[[#This Row],[refill_date]]+TableRefills3[[#This Row],[quantity_days]]</f>
        <v>45760</v>
      </c>
    </row>
    <row r="4109" spans="1:12" x14ac:dyDescent="0.25">
      <c r="A4109" t="s">
        <v>917</v>
      </c>
      <c r="B4109" t="s">
        <v>6072</v>
      </c>
      <c r="C4109" s="1">
        <v>45760</v>
      </c>
      <c r="D4109" s="9">
        <f t="shared" si="129"/>
        <v>1</v>
      </c>
      <c r="E4109">
        <v>21</v>
      </c>
      <c r="F4109" s="1" t="str">
        <f t="shared" ref="F4109:F4172" si="130">IF(A4108=A4109,C4108,"")</f>
        <v/>
      </c>
      <c r="G4109" s="1" t="str">
        <f>IF(TableRefills3[[#This Row],[prev_refill_days]]="","",TableRefills3[[#This Row],[prev_refill_days]]+TableRefills3[[#This Row],[quantity_days]])</f>
        <v/>
      </c>
      <c r="H4109" s="9" t="str">
        <f>IF(TableRefills3[[#This Row],[prev_refill_end]]="","",TableRefills3[[#This Row],[refill_date]]-TableRefills3[[#This Row],[prev_refill_end]])</f>
        <v/>
      </c>
      <c r="I4109">
        <f>IF(TableRefills3[[#This Row],[gap_days]]="",0,IF(TableRefills3[[#This Row],[gap_days]]&gt;30,1,0))</f>
        <v>0</v>
      </c>
      <c r="J4109" s="9">
        <f>_xlfn.MAXIFS(TableRefills3[discountinuation_flag], TableRefills3[patient_id], A4109)</f>
        <v>0</v>
      </c>
      <c r="K4109" s="1">
        <f>_xlfn.MINIFS(C:C,A:A,TableRefills3[[#This Row],[patient_id]])</f>
        <v>45760</v>
      </c>
      <c r="L4109" s="1">
        <f>TableRefills3[[#This Row],[refill_date]]+TableRefills3[[#This Row],[quantity_days]]</f>
        <v>45781</v>
      </c>
    </row>
    <row r="4110" spans="1:12" x14ac:dyDescent="0.25">
      <c r="A4110" t="s">
        <v>917</v>
      </c>
      <c r="B4110" t="s">
        <v>6072</v>
      </c>
      <c r="C4110" s="1">
        <v>45778</v>
      </c>
      <c r="D4110" s="9">
        <f t="shared" si="129"/>
        <v>2</v>
      </c>
      <c r="E4110">
        <v>21</v>
      </c>
      <c r="F4110" s="1">
        <f t="shared" si="130"/>
        <v>45760</v>
      </c>
      <c r="G4110" s="1">
        <f>IF(TableRefills3[[#This Row],[prev_refill_days]]="","",TableRefills3[[#This Row],[prev_refill_days]]+TableRefills3[[#This Row],[quantity_days]])</f>
        <v>45781</v>
      </c>
      <c r="H4110" s="9">
        <f>IF(TableRefills3[[#This Row],[prev_refill_end]]="","",TableRefills3[[#This Row],[refill_date]]-TableRefills3[[#This Row],[prev_refill_end]])</f>
        <v>-3</v>
      </c>
      <c r="I4110">
        <f>IF(TableRefills3[[#This Row],[gap_days]]="",0,IF(TableRefills3[[#This Row],[gap_days]]&gt;30,1,0))</f>
        <v>0</v>
      </c>
      <c r="J4110" s="9">
        <f>_xlfn.MAXIFS(TableRefills3[discountinuation_flag], TableRefills3[patient_id], A4110)</f>
        <v>0</v>
      </c>
      <c r="K4110" s="1">
        <f>_xlfn.MINIFS(C:C,A:A,TableRefills3[[#This Row],[patient_id]])</f>
        <v>45760</v>
      </c>
      <c r="L4110" s="1">
        <f>TableRefills3[[#This Row],[refill_date]]+TableRefills3[[#This Row],[quantity_days]]</f>
        <v>45799</v>
      </c>
    </row>
    <row r="4111" spans="1:12" x14ac:dyDescent="0.25">
      <c r="A4111" t="s">
        <v>917</v>
      </c>
      <c r="B4111" t="s">
        <v>6072</v>
      </c>
      <c r="C4111" s="1">
        <v>45800</v>
      </c>
      <c r="D4111" s="9">
        <f t="shared" si="129"/>
        <v>3</v>
      </c>
      <c r="E4111">
        <v>21</v>
      </c>
      <c r="F4111" s="1">
        <f t="shared" si="130"/>
        <v>45778</v>
      </c>
      <c r="G4111" s="1">
        <f>IF(TableRefills3[[#This Row],[prev_refill_days]]="","",TableRefills3[[#This Row],[prev_refill_days]]+TableRefills3[[#This Row],[quantity_days]])</f>
        <v>45799</v>
      </c>
      <c r="H4111" s="9">
        <f>IF(TableRefills3[[#This Row],[prev_refill_end]]="","",TableRefills3[[#This Row],[refill_date]]-TableRefills3[[#This Row],[prev_refill_end]])</f>
        <v>1</v>
      </c>
      <c r="I4111">
        <f>IF(TableRefills3[[#This Row],[gap_days]]="",0,IF(TableRefills3[[#This Row],[gap_days]]&gt;30,1,0))</f>
        <v>0</v>
      </c>
      <c r="J4111" s="9">
        <f>_xlfn.MAXIFS(TableRefills3[discountinuation_flag], TableRefills3[patient_id], A4111)</f>
        <v>0</v>
      </c>
      <c r="K4111" s="1">
        <f>_xlfn.MINIFS(C:C,A:A,TableRefills3[[#This Row],[patient_id]])</f>
        <v>45760</v>
      </c>
      <c r="L4111" s="1">
        <f>TableRefills3[[#This Row],[refill_date]]+TableRefills3[[#This Row],[quantity_days]]</f>
        <v>45821</v>
      </c>
    </row>
    <row r="4112" spans="1:12" x14ac:dyDescent="0.25">
      <c r="A4112" t="s">
        <v>918</v>
      </c>
      <c r="B4112" t="s">
        <v>6076</v>
      </c>
      <c r="C4112" s="1">
        <v>45679</v>
      </c>
      <c r="D4112" s="9">
        <f t="shared" si="129"/>
        <v>1</v>
      </c>
      <c r="E4112">
        <v>30</v>
      </c>
      <c r="F4112" s="1" t="str">
        <f t="shared" si="130"/>
        <v/>
      </c>
      <c r="G4112" s="1" t="str">
        <f>IF(TableRefills3[[#This Row],[prev_refill_days]]="","",TableRefills3[[#This Row],[prev_refill_days]]+TableRefills3[[#This Row],[quantity_days]])</f>
        <v/>
      </c>
      <c r="H4112" s="9" t="str">
        <f>IF(TableRefills3[[#This Row],[prev_refill_end]]="","",TableRefills3[[#This Row],[refill_date]]-TableRefills3[[#This Row],[prev_refill_end]])</f>
        <v/>
      </c>
      <c r="I4112">
        <f>IF(TableRefills3[[#This Row],[gap_days]]="",0,IF(TableRefills3[[#This Row],[gap_days]]&gt;30,1,0))</f>
        <v>0</v>
      </c>
      <c r="J4112" s="9">
        <f>_xlfn.MAXIFS(TableRefills3[discountinuation_flag], TableRefills3[patient_id], A4112)</f>
        <v>0</v>
      </c>
      <c r="K4112" s="1">
        <f>_xlfn.MINIFS(C:C,A:A,TableRefills3[[#This Row],[patient_id]])</f>
        <v>45679</v>
      </c>
      <c r="L4112" s="1">
        <f>TableRefills3[[#This Row],[refill_date]]+TableRefills3[[#This Row],[quantity_days]]</f>
        <v>45709</v>
      </c>
    </row>
    <row r="4113" spans="1:12" x14ac:dyDescent="0.25">
      <c r="A4113" t="s">
        <v>918</v>
      </c>
      <c r="B4113" t="s">
        <v>6076</v>
      </c>
      <c r="C4113" s="1">
        <v>45711</v>
      </c>
      <c r="D4113" s="9">
        <f t="shared" si="129"/>
        <v>2</v>
      </c>
      <c r="E4113">
        <v>30</v>
      </c>
      <c r="F4113" s="1">
        <f t="shared" si="130"/>
        <v>45679</v>
      </c>
      <c r="G4113" s="1">
        <f>IF(TableRefills3[[#This Row],[prev_refill_days]]="","",TableRefills3[[#This Row],[prev_refill_days]]+TableRefills3[[#This Row],[quantity_days]])</f>
        <v>45709</v>
      </c>
      <c r="H4113" s="9">
        <f>IF(TableRefills3[[#This Row],[prev_refill_end]]="","",TableRefills3[[#This Row],[refill_date]]-TableRefills3[[#This Row],[prev_refill_end]])</f>
        <v>2</v>
      </c>
      <c r="I4113">
        <f>IF(TableRefills3[[#This Row],[gap_days]]="",0,IF(TableRefills3[[#This Row],[gap_days]]&gt;30,1,0))</f>
        <v>0</v>
      </c>
      <c r="J4113" s="9">
        <f>_xlfn.MAXIFS(TableRefills3[discountinuation_flag], TableRefills3[patient_id], A4113)</f>
        <v>0</v>
      </c>
      <c r="K4113" s="1">
        <f>_xlfn.MINIFS(C:C,A:A,TableRefills3[[#This Row],[patient_id]])</f>
        <v>45679</v>
      </c>
      <c r="L4113" s="1">
        <f>TableRefills3[[#This Row],[refill_date]]+TableRefills3[[#This Row],[quantity_days]]</f>
        <v>45741</v>
      </c>
    </row>
    <row r="4114" spans="1:12" x14ac:dyDescent="0.25">
      <c r="A4114" t="s">
        <v>918</v>
      </c>
      <c r="B4114" t="s">
        <v>6076</v>
      </c>
      <c r="C4114" s="1">
        <v>45743</v>
      </c>
      <c r="D4114" s="9">
        <f t="shared" si="129"/>
        <v>3</v>
      </c>
      <c r="E4114">
        <v>30</v>
      </c>
      <c r="F4114" s="1">
        <f t="shared" si="130"/>
        <v>45711</v>
      </c>
      <c r="G4114" s="1">
        <f>IF(TableRefills3[[#This Row],[prev_refill_days]]="","",TableRefills3[[#This Row],[prev_refill_days]]+TableRefills3[[#This Row],[quantity_days]])</f>
        <v>45741</v>
      </c>
      <c r="H4114" s="9">
        <f>IF(TableRefills3[[#This Row],[prev_refill_end]]="","",TableRefills3[[#This Row],[refill_date]]-TableRefills3[[#This Row],[prev_refill_end]])</f>
        <v>2</v>
      </c>
      <c r="I4114">
        <f>IF(TableRefills3[[#This Row],[gap_days]]="",0,IF(TableRefills3[[#This Row],[gap_days]]&gt;30,1,0))</f>
        <v>0</v>
      </c>
      <c r="J4114" s="9">
        <f>_xlfn.MAXIFS(TableRefills3[discountinuation_flag], TableRefills3[patient_id], A4114)</f>
        <v>0</v>
      </c>
      <c r="K4114" s="1">
        <f>_xlfn.MINIFS(C:C,A:A,TableRefills3[[#This Row],[patient_id]])</f>
        <v>45679</v>
      </c>
      <c r="L4114" s="1">
        <f>TableRefills3[[#This Row],[refill_date]]+TableRefills3[[#This Row],[quantity_days]]</f>
        <v>45773</v>
      </c>
    </row>
    <row r="4115" spans="1:12" x14ac:dyDescent="0.25">
      <c r="A4115" t="s">
        <v>918</v>
      </c>
      <c r="B4115" t="s">
        <v>6076</v>
      </c>
      <c r="C4115" s="1">
        <v>45774</v>
      </c>
      <c r="D4115" s="9">
        <f t="shared" si="129"/>
        <v>4</v>
      </c>
      <c r="E4115">
        <v>30</v>
      </c>
      <c r="F4115" s="1">
        <f t="shared" si="130"/>
        <v>45743</v>
      </c>
      <c r="G4115" s="1">
        <f>IF(TableRefills3[[#This Row],[prev_refill_days]]="","",TableRefills3[[#This Row],[prev_refill_days]]+TableRefills3[[#This Row],[quantity_days]])</f>
        <v>45773</v>
      </c>
      <c r="H4115" s="9">
        <f>IF(TableRefills3[[#This Row],[prev_refill_end]]="","",TableRefills3[[#This Row],[refill_date]]-TableRefills3[[#This Row],[prev_refill_end]])</f>
        <v>1</v>
      </c>
      <c r="I4115">
        <f>IF(TableRefills3[[#This Row],[gap_days]]="",0,IF(TableRefills3[[#This Row],[gap_days]]&gt;30,1,0))</f>
        <v>0</v>
      </c>
      <c r="J4115" s="9">
        <f>_xlfn.MAXIFS(TableRefills3[discountinuation_flag], TableRefills3[patient_id], A4115)</f>
        <v>0</v>
      </c>
      <c r="K4115" s="1">
        <f>_xlfn.MINIFS(C:C,A:A,TableRefills3[[#This Row],[patient_id]])</f>
        <v>45679</v>
      </c>
      <c r="L4115" s="1">
        <f>TableRefills3[[#This Row],[refill_date]]+TableRefills3[[#This Row],[quantity_days]]</f>
        <v>45804</v>
      </c>
    </row>
    <row r="4116" spans="1:12" x14ac:dyDescent="0.25">
      <c r="A4116" t="s">
        <v>918</v>
      </c>
      <c r="B4116" t="s">
        <v>6076</v>
      </c>
      <c r="C4116" s="1">
        <v>45803</v>
      </c>
      <c r="D4116" s="9">
        <f t="shared" si="129"/>
        <v>5</v>
      </c>
      <c r="E4116">
        <v>30</v>
      </c>
      <c r="F4116" s="1">
        <f t="shared" si="130"/>
        <v>45774</v>
      </c>
      <c r="G4116" s="1">
        <f>IF(TableRefills3[[#This Row],[prev_refill_days]]="","",TableRefills3[[#This Row],[prev_refill_days]]+TableRefills3[[#This Row],[quantity_days]])</f>
        <v>45804</v>
      </c>
      <c r="H4116" s="9">
        <f>IF(TableRefills3[[#This Row],[prev_refill_end]]="","",TableRefills3[[#This Row],[refill_date]]-TableRefills3[[#This Row],[prev_refill_end]])</f>
        <v>-1</v>
      </c>
      <c r="I4116">
        <f>IF(TableRefills3[[#This Row],[gap_days]]="",0,IF(TableRefills3[[#This Row],[gap_days]]&gt;30,1,0))</f>
        <v>0</v>
      </c>
      <c r="J4116" s="9">
        <f>_xlfn.MAXIFS(TableRefills3[discountinuation_flag], TableRefills3[patient_id], A4116)</f>
        <v>0</v>
      </c>
      <c r="K4116" s="1">
        <f>_xlfn.MINIFS(C:C,A:A,TableRefills3[[#This Row],[patient_id]])</f>
        <v>45679</v>
      </c>
      <c r="L4116" s="1">
        <f>TableRefills3[[#This Row],[refill_date]]+TableRefills3[[#This Row],[quantity_days]]</f>
        <v>45833</v>
      </c>
    </row>
    <row r="4117" spans="1:12" x14ac:dyDescent="0.25">
      <c r="A4117" t="s">
        <v>918</v>
      </c>
      <c r="B4117" t="s">
        <v>6076</v>
      </c>
      <c r="C4117" s="1">
        <v>45833</v>
      </c>
      <c r="D4117" s="9">
        <f t="shared" si="129"/>
        <v>6</v>
      </c>
      <c r="E4117">
        <v>30</v>
      </c>
      <c r="F4117" s="1">
        <f t="shared" si="130"/>
        <v>45803</v>
      </c>
      <c r="G4117" s="1">
        <f>IF(TableRefills3[[#This Row],[prev_refill_days]]="","",TableRefills3[[#This Row],[prev_refill_days]]+TableRefills3[[#This Row],[quantity_days]])</f>
        <v>45833</v>
      </c>
      <c r="H4117" s="9">
        <f>IF(TableRefills3[[#This Row],[prev_refill_end]]="","",TableRefills3[[#This Row],[refill_date]]-TableRefills3[[#This Row],[prev_refill_end]])</f>
        <v>0</v>
      </c>
      <c r="I4117">
        <f>IF(TableRefills3[[#This Row],[gap_days]]="",0,IF(TableRefills3[[#This Row],[gap_days]]&gt;30,1,0))</f>
        <v>0</v>
      </c>
      <c r="J4117" s="9">
        <f>_xlfn.MAXIFS(TableRefills3[discountinuation_flag], TableRefills3[patient_id], A4117)</f>
        <v>0</v>
      </c>
      <c r="K4117" s="1">
        <f>_xlfn.MINIFS(C:C,A:A,TableRefills3[[#This Row],[patient_id]])</f>
        <v>45679</v>
      </c>
      <c r="L4117" s="1">
        <f>TableRefills3[[#This Row],[refill_date]]+TableRefills3[[#This Row],[quantity_days]]</f>
        <v>45863</v>
      </c>
    </row>
    <row r="4118" spans="1:12" x14ac:dyDescent="0.25">
      <c r="A4118" t="s">
        <v>919</v>
      </c>
      <c r="B4118" t="s">
        <v>6083</v>
      </c>
      <c r="C4118" s="1">
        <v>45786</v>
      </c>
      <c r="D4118" s="9">
        <f t="shared" si="129"/>
        <v>1</v>
      </c>
      <c r="E4118">
        <v>30</v>
      </c>
      <c r="F4118" s="1" t="str">
        <f t="shared" si="130"/>
        <v/>
      </c>
      <c r="G4118" s="1" t="str">
        <f>IF(TableRefills3[[#This Row],[prev_refill_days]]="","",TableRefills3[[#This Row],[prev_refill_days]]+TableRefills3[[#This Row],[quantity_days]])</f>
        <v/>
      </c>
      <c r="H4118" s="9" t="str">
        <f>IF(TableRefills3[[#This Row],[prev_refill_end]]="","",TableRefills3[[#This Row],[refill_date]]-TableRefills3[[#This Row],[prev_refill_end]])</f>
        <v/>
      </c>
      <c r="I4118">
        <f>IF(TableRefills3[[#This Row],[gap_days]]="",0,IF(TableRefills3[[#This Row],[gap_days]]&gt;30,1,0))</f>
        <v>0</v>
      </c>
      <c r="J4118" s="9">
        <f>_xlfn.MAXIFS(TableRefills3[discountinuation_flag], TableRefills3[patient_id], A4118)</f>
        <v>0</v>
      </c>
      <c r="K4118" s="1">
        <f>_xlfn.MINIFS(C:C,A:A,TableRefills3[[#This Row],[patient_id]])</f>
        <v>45786</v>
      </c>
      <c r="L4118" s="1">
        <f>TableRefills3[[#This Row],[refill_date]]+TableRefills3[[#This Row],[quantity_days]]</f>
        <v>45816</v>
      </c>
    </row>
    <row r="4119" spans="1:12" x14ac:dyDescent="0.25">
      <c r="A4119" t="s">
        <v>919</v>
      </c>
      <c r="B4119" t="s">
        <v>6083</v>
      </c>
      <c r="C4119" s="1">
        <v>45814</v>
      </c>
      <c r="D4119" s="9">
        <f t="shared" si="129"/>
        <v>2</v>
      </c>
      <c r="E4119">
        <v>30</v>
      </c>
      <c r="F4119" s="1">
        <f t="shared" si="130"/>
        <v>45786</v>
      </c>
      <c r="G4119" s="1">
        <f>IF(TableRefills3[[#This Row],[prev_refill_days]]="","",TableRefills3[[#This Row],[prev_refill_days]]+TableRefills3[[#This Row],[quantity_days]])</f>
        <v>45816</v>
      </c>
      <c r="H4119" s="9">
        <f>IF(TableRefills3[[#This Row],[prev_refill_end]]="","",TableRefills3[[#This Row],[refill_date]]-TableRefills3[[#This Row],[prev_refill_end]])</f>
        <v>-2</v>
      </c>
      <c r="I4119">
        <f>IF(TableRefills3[[#This Row],[gap_days]]="",0,IF(TableRefills3[[#This Row],[gap_days]]&gt;30,1,0))</f>
        <v>0</v>
      </c>
      <c r="J4119" s="9">
        <f>_xlfn.MAXIFS(TableRefills3[discountinuation_flag], TableRefills3[patient_id], A4119)</f>
        <v>0</v>
      </c>
      <c r="K4119" s="1">
        <f>_xlfn.MINIFS(C:C,A:A,TableRefills3[[#This Row],[patient_id]])</f>
        <v>45786</v>
      </c>
      <c r="L4119" s="1">
        <f>TableRefills3[[#This Row],[refill_date]]+TableRefills3[[#This Row],[quantity_days]]</f>
        <v>45844</v>
      </c>
    </row>
    <row r="4120" spans="1:12" x14ac:dyDescent="0.25">
      <c r="A4120" t="s">
        <v>919</v>
      </c>
      <c r="B4120" t="s">
        <v>6083</v>
      </c>
      <c r="C4120" s="1">
        <v>45846</v>
      </c>
      <c r="D4120" s="9">
        <f t="shared" si="129"/>
        <v>3</v>
      </c>
      <c r="E4120">
        <v>30</v>
      </c>
      <c r="F4120" s="1">
        <f t="shared" si="130"/>
        <v>45814</v>
      </c>
      <c r="G4120" s="1">
        <f>IF(TableRefills3[[#This Row],[prev_refill_days]]="","",TableRefills3[[#This Row],[prev_refill_days]]+TableRefills3[[#This Row],[quantity_days]])</f>
        <v>45844</v>
      </c>
      <c r="H4120" s="9">
        <f>IF(TableRefills3[[#This Row],[prev_refill_end]]="","",TableRefills3[[#This Row],[refill_date]]-TableRefills3[[#This Row],[prev_refill_end]])</f>
        <v>2</v>
      </c>
      <c r="I4120">
        <f>IF(TableRefills3[[#This Row],[gap_days]]="",0,IF(TableRefills3[[#This Row],[gap_days]]&gt;30,1,0))</f>
        <v>0</v>
      </c>
      <c r="J4120" s="9">
        <f>_xlfn.MAXIFS(TableRefills3[discountinuation_flag], TableRefills3[patient_id], A4120)</f>
        <v>0</v>
      </c>
      <c r="K4120" s="1">
        <f>_xlfn.MINIFS(C:C,A:A,TableRefills3[[#This Row],[patient_id]])</f>
        <v>45786</v>
      </c>
      <c r="L4120" s="1">
        <f>TableRefills3[[#This Row],[refill_date]]+TableRefills3[[#This Row],[quantity_days]]</f>
        <v>45876</v>
      </c>
    </row>
    <row r="4121" spans="1:12" x14ac:dyDescent="0.25">
      <c r="A4121" t="s">
        <v>919</v>
      </c>
      <c r="B4121" t="s">
        <v>6083</v>
      </c>
      <c r="C4121" s="1">
        <v>45876</v>
      </c>
      <c r="D4121" s="9">
        <f t="shared" si="129"/>
        <v>4</v>
      </c>
      <c r="E4121">
        <v>30</v>
      </c>
      <c r="F4121" s="1">
        <f t="shared" si="130"/>
        <v>45846</v>
      </c>
      <c r="G4121" s="1">
        <f>IF(TableRefills3[[#This Row],[prev_refill_days]]="","",TableRefills3[[#This Row],[prev_refill_days]]+TableRefills3[[#This Row],[quantity_days]])</f>
        <v>45876</v>
      </c>
      <c r="H4121" s="9">
        <f>IF(TableRefills3[[#This Row],[prev_refill_end]]="","",TableRefills3[[#This Row],[refill_date]]-TableRefills3[[#This Row],[prev_refill_end]])</f>
        <v>0</v>
      </c>
      <c r="I4121">
        <f>IF(TableRefills3[[#This Row],[gap_days]]="",0,IF(TableRefills3[[#This Row],[gap_days]]&gt;30,1,0))</f>
        <v>0</v>
      </c>
      <c r="J4121" s="9">
        <f>_xlfn.MAXIFS(TableRefills3[discountinuation_flag], TableRefills3[patient_id], A4121)</f>
        <v>0</v>
      </c>
      <c r="K4121" s="1">
        <f>_xlfn.MINIFS(C:C,A:A,TableRefills3[[#This Row],[patient_id]])</f>
        <v>45786</v>
      </c>
      <c r="L4121" s="1">
        <f>TableRefills3[[#This Row],[refill_date]]+TableRefills3[[#This Row],[quantity_days]]</f>
        <v>45906</v>
      </c>
    </row>
    <row r="4122" spans="1:12" x14ac:dyDescent="0.25">
      <c r="A4122" t="s">
        <v>919</v>
      </c>
      <c r="B4122" t="s">
        <v>6083</v>
      </c>
      <c r="C4122" s="1">
        <v>45904</v>
      </c>
      <c r="D4122" s="9">
        <f t="shared" si="129"/>
        <v>5</v>
      </c>
      <c r="E4122">
        <v>30</v>
      </c>
      <c r="F4122" s="1">
        <f t="shared" si="130"/>
        <v>45876</v>
      </c>
      <c r="G4122" s="1">
        <f>IF(TableRefills3[[#This Row],[prev_refill_days]]="","",TableRefills3[[#This Row],[prev_refill_days]]+TableRefills3[[#This Row],[quantity_days]])</f>
        <v>45906</v>
      </c>
      <c r="H4122" s="9">
        <f>IF(TableRefills3[[#This Row],[prev_refill_end]]="","",TableRefills3[[#This Row],[refill_date]]-TableRefills3[[#This Row],[prev_refill_end]])</f>
        <v>-2</v>
      </c>
      <c r="I4122">
        <f>IF(TableRefills3[[#This Row],[gap_days]]="",0,IF(TableRefills3[[#This Row],[gap_days]]&gt;30,1,0))</f>
        <v>0</v>
      </c>
      <c r="J4122" s="9">
        <f>_xlfn.MAXIFS(TableRefills3[discountinuation_flag], TableRefills3[patient_id], A4122)</f>
        <v>0</v>
      </c>
      <c r="K4122" s="1">
        <f>_xlfn.MINIFS(C:C,A:A,TableRefills3[[#This Row],[patient_id]])</f>
        <v>45786</v>
      </c>
      <c r="L4122" s="1">
        <f>TableRefills3[[#This Row],[refill_date]]+TableRefills3[[#This Row],[quantity_days]]</f>
        <v>45934</v>
      </c>
    </row>
    <row r="4123" spans="1:12" x14ac:dyDescent="0.25">
      <c r="A4123" t="s">
        <v>920</v>
      </c>
      <c r="B4123" t="s">
        <v>6089</v>
      </c>
      <c r="C4123" s="1">
        <v>45836</v>
      </c>
      <c r="D4123" s="9">
        <f t="shared" si="129"/>
        <v>1</v>
      </c>
      <c r="E4123">
        <v>21</v>
      </c>
      <c r="F4123" s="1" t="str">
        <f t="shared" si="130"/>
        <v/>
      </c>
      <c r="G4123" s="1" t="str">
        <f>IF(TableRefills3[[#This Row],[prev_refill_days]]="","",TableRefills3[[#This Row],[prev_refill_days]]+TableRefills3[[#This Row],[quantity_days]])</f>
        <v/>
      </c>
      <c r="H4123" s="9" t="str">
        <f>IF(TableRefills3[[#This Row],[prev_refill_end]]="","",TableRefills3[[#This Row],[refill_date]]-TableRefills3[[#This Row],[prev_refill_end]])</f>
        <v/>
      </c>
      <c r="I4123">
        <f>IF(TableRefills3[[#This Row],[gap_days]]="",0,IF(TableRefills3[[#This Row],[gap_days]]&gt;30,1,0))</f>
        <v>0</v>
      </c>
      <c r="J4123" s="9">
        <f>_xlfn.MAXIFS(TableRefills3[discountinuation_flag], TableRefills3[patient_id], A4123)</f>
        <v>0</v>
      </c>
      <c r="K4123" s="1">
        <f>_xlfn.MINIFS(C:C,A:A,TableRefills3[[#This Row],[patient_id]])</f>
        <v>45836</v>
      </c>
      <c r="L4123" s="1">
        <f>TableRefills3[[#This Row],[refill_date]]+TableRefills3[[#This Row],[quantity_days]]</f>
        <v>45857</v>
      </c>
    </row>
    <row r="4124" spans="1:12" x14ac:dyDescent="0.25">
      <c r="A4124" t="s">
        <v>920</v>
      </c>
      <c r="B4124" t="s">
        <v>6089</v>
      </c>
      <c r="C4124" s="1">
        <v>45855</v>
      </c>
      <c r="D4124" s="9">
        <f t="shared" si="129"/>
        <v>2</v>
      </c>
      <c r="E4124">
        <v>21</v>
      </c>
      <c r="F4124" s="1">
        <f t="shared" si="130"/>
        <v>45836</v>
      </c>
      <c r="G4124" s="1">
        <f>IF(TableRefills3[[#This Row],[prev_refill_days]]="","",TableRefills3[[#This Row],[prev_refill_days]]+TableRefills3[[#This Row],[quantity_days]])</f>
        <v>45857</v>
      </c>
      <c r="H4124" s="9">
        <f>IF(TableRefills3[[#This Row],[prev_refill_end]]="","",TableRefills3[[#This Row],[refill_date]]-TableRefills3[[#This Row],[prev_refill_end]])</f>
        <v>-2</v>
      </c>
      <c r="I4124">
        <f>IF(TableRefills3[[#This Row],[gap_days]]="",0,IF(TableRefills3[[#This Row],[gap_days]]&gt;30,1,0))</f>
        <v>0</v>
      </c>
      <c r="J4124" s="9">
        <f>_xlfn.MAXIFS(TableRefills3[discountinuation_flag], TableRefills3[patient_id], A4124)</f>
        <v>0</v>
      </c>
      <c r="K4124" s="1">
        <f>_xlfn.MINIFS(C:C,A:A,TableRefills3[[#This Row],[patient_id]])</f>
        <v>45836</v>
      </c>
      <c r="L4124" s="1">
        <f>TableRefills3[[#This Row],[refill_date]]+TableRefills3[[#This Row],[quantity_days]]</f>
        <v>45876</v>
      </c>
    </row>
    <row r="4125" spans="1:12" x14ac:dyDescent="0.25">
      <c r="A4125" t="s">
        <v>920</v>
      </c>
      <c r="B4125" t="s">
        <v>6089</v>
      </c>
      <c r="C4125" s="1">
        <v>45876</v>
      </c>
      <c r="D4125" s="9">
        <f t="shared" si="129"/>
        <v>3</v>
      </c>
      <c r="E4125">
        <v>21</v>
      </c>
      <c r="F4125" s="1">
        <f t="shared" si="130"/>
        <v>45855</v>
      </c>
      <c r="G4125" s="1">
        <f>IF(TableRefills3[[#This Row],[prev_refill_days]]="","",TableRefills3[[#This Row],[prev_refill_days]]+TableRefills3[[#This Row],[quantity_days]])</f>
        <v>45876</v>
      </c>
      <c r="H4125" s="9">
        <f>IF(TableRefills3[[#This Row],[prev_refill_end]]="","",TableRefills3[[#This Row],[refill_date]]-TableRefills3[[#This Row],[prev_refill_end]])</f>
        <v>0</v>
      </c>
      <c r="I4125">
        <f>IF(TableRefills3[[#This Row],[gap_days]]="",0,IF(TableRefills3[[#This Row],[gap_days]]&gt;30,1,0))</f>
        <v>0</v>
      </c>
      <c r="J4125" s="9">
        <f>_xlfn.MAXIFS(TableRefills3[discountinuation_flag], TableRefills3[patient_id], A4125)</f>
        <v>0</v>
      </c>
      <c r="K4125" s="1">
        <f>_xlfn.MINIFS(C:C,A:A,TableRefills3[[#This Row],[patient_id]])</f>
        <v>45836</v>
      </c>
      <c r="L4125" s="1">
        <f>TableRefills3[[#This Row],[refill_date]]+TableRefills3[[#This Row],[quantity_days]]</f>
        <v>45897</v>
      </c>
    </row>
    <row r="4126" spans="1:12" x14ac:dyDescent="0.25">
      <c r="A4126" t="s">
        <v>920</v>
      </c>
      <c r="B4126" t="s">
        <v>6089</v>
      </c>
      <c r="C4126" s="1">
        <v>45899</v>
      </c>
      <c r="D4126" s="9">
        <f t="shared" si="129"/>
        <v>4</v>
      </c>
      <c r="E4126">
        <v>21</v>
      </c>
      <c r="F4126" s="1">
        <f t="shared" si="130"/>
        <v>45876</v>
      </c>
      <c r="G4126" s="1">
        <f>IF(TableRefills3[[#This Row],[prev_refill_days]]="","",TableRefills3[[#This Row],[prev_refill_days]]+TableRefills3[[#This Row],[quantity_days]])</f>
        <v>45897</v>
      </c>
      <c r="H4126" s="9">
        <f>IF(TableRefills3[[#This Row],[prev_refill_end]]="","",TableRefills3[[#This Row],[refill_date]]-TableRefills3[[#This Row],[prev_refill_end]])</f>
        <v>2</v>
      </c>
      <c r="I4126">
        <f>IF(TableRefills3[[#This Row],[gap_days]]="",0,IF(TableRefills3[[#This Row],[gap_days]]&gt;30,1,0))</f>
        <v>0</v>
      </c>
      <c r="J4126" s="9">
        <f>_xlfn.MAXIFS(TableRefills3[discountinuation_flag], TableRefills3[patient_id], A4126)</f>
        <v>0</v>
      </c>
      <c r="K4126" s="1">
        <f>_xlfn.MINIFS(C:C,A:A,TableRefills3[[#This Row],[patient_id]])</f>
        <v>45836</v>
      </c>
      <c r="L4126" s="1">
        <f>TableRefills3[[#This Row],[refill_date]]+TableRefills3[[#This Row],[quantity_days]]</f>
        <v>45920</v>
      </c>
    </row>
    <row r="4127" spans="1:12" x14ac:dyDescent="0.25">
      <c r="A4127" t="s">
        <v>920</v>
      </c>
      <c r="B4127" t="s">
        <v>6089</v>
      </c>
      <c r="C4127" s="1">
        <v>45920</v>
      </c>
      <c r="D4127" s="9">
        <f t="shared" si="129"/>
        <v>5</v>
      </c>
      <c r="E4127">
        <v>21</v>
      </c>
      <c r="F4127" s="1">
        <f t="shared" si="130"/>
        <v>45899</v>
      </c>
      <c r="G4127" s="1">
        <f>IF(TableRefills3[[#This Row],[prev_refill_days]]="","",TableRefills3[[#This Row],[prev_refill_days]]+TableRefills3[[#This Row],[quantity_days]])</f>
        <v>45920</v>
      </c>
      <c r="H4127" s="9">
        <f>IF(TableRefills3[[#This Row],[prev_refill_end]]="","",TableRefills3[[#This Row],[refill_date]]-TableRefills3[[#This Row],[prev_refill_end]])</f>
        <v>0</v>
      </c>
      <c r="I4127">
        <f>IF(TableRefills3[[#This Row],[gap_days]]="",0,IF(TableRefills3[[#This Row],[gap_days]]&gt;30,1,0))</f>
        <v>0</v>
      </c>
      <c r="J4127" s="9">
        <f>_xlfn.MAXIFS(TableRefills3[discountinuation_flag], TableRefills3[patient_id], A4127)</f>
        <v>0</v>
      </c>
      <c r="K4127" s="1">
        <f>_xlfn.MINIFS(C:C,A:A,TableRefills3[[#This Row],[patient_id]])</f>
        <v>45836</v>
      </c>
      <c r="L4127" s="1">
        <f>TableRefills3[[#This Row],[refill_date]]+TableRefills3[[#This Row],[quantity_days]]</f>
        <v>45941</v>
      </c>
    </row>
    <row r="4128" spans="1:12" x14ac:dyDescent="0.25">
      <c r="A4128" t="s">
        <v>920</v>
      </c>
      <c r="B4128" t="s">
        <v>6089</v>
      </c>
      <c r="C4128" s="1">
        <v>45944</v>
      </c>
      <c r="D4128" s="9">
        <f t="shared" si="129"/>
        <v>6</v>
      </c>
      <c r="E4128">
        <v>21</v>
      </c>
      <c r="F4128" s="1">
        <f t="shared" si="130"/>
        <v>45920</v>
      </c>
      <c r="G4128" s="1">
        <f>IF(TableRefills3[[#This Row],[prev_refill_days]]="","",TableRefills3[[#This Row],[prev_refill_days]]+TableRefills3[[#This Row],[quantity_days]])</f>
        <v>45941</v>
      </c>
      <c r="H4128" s="9">
        <f>IF(TableRefills3[[#This Row],[prev_refill_end]]="","",TableRefills3[[#This Row],[refill_date]]-TableRefills3[[#This Row],[prev_refill_end]])</f>
        <v>3</v>
      </c>
      <c r="I4128">
        <f>IF(TableRefills3[[#This Row],[gap_days]]="",0,IF(TableRefills3[[#This Row],[gap_days]]&gt;30,1,0))</f>
        <v>0</v>
      </c>
      <c r="J4128" s="9">
        <f>_xlfn.MAXIFS(TableRefills3[discountinuation_flag], TableRefills3[patient_id], A4128)</f>
        <v>0</v>
      </c>
      <c r="K4128" s="1">
        <f>_xlfn.MINIFS(C:C,A:A,TableRefills3[[#This Row],[patient_id]])</f>
        <v>45836</v>
      </c>
      <c r="L4128" s="1">
        <f>TableRefills3[[#This Row],[refill_date]]+TableRefills3[[#This Row],[quantity_days]]</f>
        <v>45965</v>
      </c>
    </row>
    <row r="4129" spans="1:12" x14ac:dyDescent="0.25">
      <c r="A4129" t="s">
        <v>921</v>
      </c>
      <c r="B4129" t="s">
        <v>6096</v>
      </c>
      <c r="C4129" s="1">
        <v>45692</v>
      </c>
      <c r="D4129" s="9">
        <f t="shared" si="129"/>
        <v>1</v>
      </c>
      <c r="E4129">
        <v>28</v>
      </c>
      <c r="F4129" s="1" t="str">
        <f t="shared" si="130"/>
        <v/>
      </c>
      <c r="G4129" s="1" t="str">
        <f>IF(TableRefills3[[#This Row],[prev_refill_days]]="","",TableRefills3[[#This Row],[prev_refill_days]]+TableRefills3[[#This Row],[quantity_days]])</f>
        <v/>
      </c>
      <c r="H4129" s="9" t="str">
        <f>IF(TableRefills3[[#This Row],[prev_refill_end]]="","",TableRefills3[[#This Row],[refill_date]]-TableRefills3[[#This Row],[prev_refill_end]])</f>
        <v/>
      </c>
      <c r="I4129">
        <f>IF(TableRefills3[[#This Row],[gap_days]]="",0,IF(TableRefills3[[#This Row],[gap_days]]&gt;30,1,0))</f>
        <v>0</v>
      </c>
      <c r="J4129" s="9">
        <f>_xlfn.MAXIFS(TableRefills3[discountinuation_flag], TableRefills3[patient_id], A4129)</f>
        <v>0</v>
      </c>
      <c r="K4129" s="1">
        <f>_xlfn.MINIFS(C:C,A:A,TableRefills3[[#This Row],[patient_id]])</f>
        <v>45692</v>
      </c>
      <c r="L4129" s="1">
        <f>TableRefills3[[#This Row],[refill_date]]+TableRefills3[[#This Row],[quantity_days]]</f>
        <v>45720</v>
      </c>
    </row>
    <row r="4130" spans="1:12" x14ac:dyDescent="0.25">
      <c r="A4130" t="s">
        <v>921</v>
      </c>
      <c r="B4130" t="s">
        <v>6096</v>
      </c>
      <c r="C4130" s="1">
        <v>45720</v>
      </c>
      <c r="D4130" s="9">
        <f t="shared" si="129"/>
        <v>2</v>
      </c>
      <c r="E4130">
        <v>28</v>
      </c>
      <c r="F4130" s="1">
        <f t="shared" si="130"/>
        <v>45692</v>
      </c>
      <c r="G4130" s="1">
        <f>IF(TableRefills3[[#This Row],[prev_refill_days]]="","",TableRefills3[[#This Row],[prev_refill_days]]+TableRefills3[[#This Row],[quantity_days]])</f>
        <v>45720</v>
      </c>
      <c r="H4130" s="9">
        <f>IF(TableRefills3[[#This Row],[prev_refill_end]]="","",TableRefills3[[#This Row],[refill_date]]-TableRefills3[[#This Row],[prev_refill_end]])</f>
        <v>0</v>
      </c>
      <c r="I4130">
        <f>IF(TableRefills3[[#This Row],[gap_days]]="",0,IF(TableRefills3[[#This Row],[gap_days]]&gt;30,1,0))</f>
        <v>0</v>
      </c>
      <c r="J4130" s="9">
        <f>_xlfn.MAXIFS(TableRefills3[discountinuation_flag], TableRefills3[patient_id], A4130)</f>
        <v>0</v>
      </c>
      <c r="K4130" s="1">
        <f>_xlfn.MINIFS(C:C,A:A,TableRefills3[[#This Row],[patient_id]])</f>
        <v>45692</v>
      </c>
      <c r="L4130" s="1">
        <f>TableRefills3[[#This Row],[refill_date]]+TableRefills3[[#This Row],[quantity_days]]</f>
        <v>45748</v>
      </c>
    </row>
    <row r="4131" spans="1:12" x14ac:dyDescent="0.25">
      <c r="A4131" t="s">
        <v>921</v>
      </c>
      <c r="B4131" t="s">
        <v>6096</v>
      </c>
      <c r="C4131" s="1">
        <v>45748</v>
      </c>
      <c r="D4131" s="9">
        <f t="shared" si="129"/>
        <v>3</v>
      </c>
      <c r="E4131">
        <v>28</v>
      </c>
      <c r="F4131" s="1">
        <f t="shared" si="130"/>
        <v>45720</v>
      </c>
      <c r="G4131" s="1">
        <f>IF(TableRefills3[[#This Row],[prev_refill_days]]="","",TableRefills3[[#This Row],[prev_refill_days]]+TableRefills3[[#This Row],[quantity_days]])</f>
        <v>45748</v>
      </c>
      <c r="H4131" s="9">
        <f>IF(TableRefills3[[#This Row],[prev_refill_end]]="","",TableRefills3[[#This Row],[refill_date]]-TableRefills3[[#This Row],[prev_refill_end]])</f>
        <v>0</v>
      </c>
      <c r="I4131">
        <f>IF(TableRefills3[[#This Row],[gap_days]]="",0,IF(TableRefills3[[#This Row],[gap_days]]&gt;30,1,0))</f>
        <v>0</v>
      </c>
      <c r="J4131" s="9">
        <f>_xlfn.MAXIFS(TableRefills3[discountinuation_flag], TableRefills3[patient_id], A4131)</f>
        <v>0</v>
      </c>
      <c r="K4131" s="1">
        <f>_xlfn.MINIFS(C:C,A:A,TableRefills3[[#This Row],[patient_id]])</f>
        <v>45692</v>
      </c>
      <c r="L4131" s="1">
        <f>TableRefills3[[#This Row],[refill_date]]+TableRefills3[[#This Row],[quantity_days]]</f>
        <v>45776</v>
      </c>
    </row>
    <row r="4132" spans="1:12" x14ac:dyDescent="0.25">
      <c r="A4132" t="s">
        <v>921</v>
      </c>
      <c r="B4132" t="s">
        <v>6096</v>
      </c>
      <c r="C4132" s="1">
        <v>45776</v>
      </c>
      <c r="D4132" s="9">
        <f t="shared" si="129"/>
        <v>4</v>
      </c>
      <c r="E4132">
        <v>28</v>
      </c>
      <c r="F4132" s="1">
        <f t="shared" si="130"/>
        <v>45748</v>
      </c>
      <c r="G4132" s="1">
        <f>IF(TableRefills3[[#This Row],[prev_refill_days]]="","",TableRefills3[[#This Row],[prev_refill_days]]+TableRefills3[[#This Row],[quantity_days]])</f>
        <v>45776</v>
      </c>
      <c r="H4132" s="9">
        <f>IF(TableRefills3[[#This Row],[prev_refill_end]]="","",TableRefills3[[#This Row],[refill_date]]-TableRefills3[[#This Row],[prev_refill_end]])</f>
        <v>0</v>
      </c>
      <c r="I4132">
        <f>IF(TableRefills3[[#This Row],[gap_days]]="",0,IF(TableRefills3[[#This Row],[gap_days]]&gt;30,1,0))</f>
        <v>0</v>
      </c>
      <c r="J4132" s="9">
        <f>_xlfn.MAXIFS(TableRefills3[discountinuation_flag], TableRefills3[patient_id], A4132)</f>
        <v>0</v>
      </c>
      <c r="K4132" s="1">
        <f>_xlfn.MINIFS(C:C,A:A,TableRefills3[[#This Row],[patient_id]])</f>
        <v>45692</v>
      </c>
      <c r="L4132" s="1">
        <f>TableRefills3[[#This Row],[refill_date]]+TableRefills3[[#This Row],[quantity_days]]</f>
        <v>45804</v>
      </c>
    </row>
    <row r="4133" spans="1:12" x14ac:dyDescent="0.25">
      <c r="A4133" t="s">
        <v>921</v>
      </c>
      <c r="B4133" t="s">
        <v>6096</v>
      </c>
      <c r="C4133" s="1">
        <v>45803</v>
      </c>
      <c r="D4133" s="9">
        <f t="shared" si="129"/>
        <v>5</v>
      </c>
      <c r="E4133">
        <v>28</v>
      </c>
      <c r="F4133" s="1">
        <f t="shared" si="130"/>
        <v>45776</v>
      </c>
      <c r="G4133" s="1">
        <f>IF(TableRefills3[[#This Row],[prev_refill_days]]="","",TableRefills3[[#This Row],[prev_refill_days]]+TableRefills3[[#This Row],[quantity_days]])</f>
        <v>45804</v>
      </c>
      <c r="H4133" s="9">
        <f>IF(TableRefills3[[#This Row],[prev_refill_end]]="","",TableRefills3[[#This Row],[refill_date]]-TableRefills3[[#This Row],[prev_refill_end]])</f>
        <v>-1</v>
      </c>
      <c r="I4133">
        <f>IF(TableRefills3[[#This Row],[gap_days]]="",0,IF(TableRefills3[[#This Row],[gap_days]]&gt;30,1,0))</f>
        <v>0</v>
      </c>
      <c r="J4133" s="9">
        <f>_xlfn.MAXIFS(TableRefills3[discountinuation_flag], TableRefills3[patient_id], A4133)</f>
        <v>0</v>
      </c>
      <c r="K4133" s="1">
        <f>_xlfn.MINIFS(C:C,A:A,TableRefills3[[#This Row],[patient_id]])</f>
        <v>45692</v>
      </c>
      <c r="L4133" s="1">
        <f>TableRefills3[[#This Row],[refill_date]]+TableRefills3[[#This Row],[quantity_days]]</f>
        <v>45831</v>
      </c>
    </row>
    <row r="4134" spans="1:12" x14ac:dyDescent="0.25">
      <c r="A4134" t="s">
        <v>921</v>
      </c>
      <c r="B4134" t="s">
        <v>6096</v>
      </c>
      <c r="C4134" s="1">
        <v>45833</v>
      </c>
      <c r="D4134" s="9">
        <f t="shared" si="129"/>
        <v>6</v>
      </c>
      <c r="E4134">
        <v>28</v>
      </c>
      <c r="F4134" s="1">
        <f t="shared" si="130"/>
        <v>45803</v>
      </c>
      <c r="G4134" s="1">
        <f>IF(TableRefills3[[#This Row],[prev_refill_days]]="","",TableRefills3[[#This Row],[prev_refill_days]]+TableRefills3[[#This Row],[quantity_days]])</f>
        <v>45831</v>
      </c>
      <c r="H4134" s="9">
        <f>IF(TableRefills3[[#This Row],[prev_refill_end]]="","",TableRefills3[[#This Row],[refill_date]]-TableRefills3[[#This Row],[prev_refill_end]])</f>
        <v>2</v>
      </c>
      <c r="I4134">
        <f>IF(TableRefills3[[#This Row],[gap_days]]="",0,IF(TableRefills3[[#This Row],[gap_days]]&gt;30,1,0))</f>
        <v>0</v>
      </c>
      <c r="J4134" s="9">
        <f>_xlfn.MAXIFS(TableRefills3[discountinuation_flag], TableRefills3[patient_id], A4134)</f>
        <v>0</v>
      </c>
      <c r="K4134" s="1">
        <f>_xlfn.MINIFS(C:C,A:A,TableRefills3[[#This Row],[patient_id]])</f>
        <v>45692</v>
      </c>
      <c r="L4134" s="1">
        <f>TableRefills3[[#This Row],[refill_date]]+TableRefills3[[#This Row],[quantity_days]]</f>
        <v>45861</v>
      </c>
    </row>
    <row r="4135" spans="1:12" x14ac:dyDescent="0.25">
      <c r="A4135" t="s">
        <v>922</v>
      </c>
      <c r="B4135" t="s">
        <v>6103</v>
      </c>
      <c r="C4135" s="1">
        <v>45801</v>
      </c>
      <c r="D4135" s="9">
        <f t="shared" si="129"/>
        <v>1</v>
      </c>
      <c r="E4135">
        <v>30</v>
      </c>
      <c r="F4135" s="1" t="str">
        <f t="shared" si="130"/>
        <v/>
      </c>
      <c r="G4135" s="1" t="str">
        <f>IF(TableRefills3[[#This Row],[prev_refill_days]]="","",TableRefills3[[#This Row],[prev_refill_days]]+TableRefills3[[#This Row],[quantity_days]])</f>
        <v/>
      </c>
      <c r="H4135" s="9" t="str">
        <f>IF(TableRefills3[[#This Row],[prev_refill_end]]="","",TableRefills3[[#This Row],[refill_date]]-TableRefills3[[#This Row],[prev_refill_end]])</f>
        <v/>
      </c>
      <c r="I4135">
        <f>IF(TableRefills3[[#This Row],[gap_days]]="",0,IF(TableRefills3[[#This Row],[gap_days]]&gt;30,1,0))</f>
        <v>0</v>
      </c>
      <c r="J4135" s="9">
        <f>_xlfn.MAXIFS(TableRefills3[discountinuation_flag], TableRefills3[patient_id], A4135)</f>
        <v>0</v>
      </c>
      <c r="K4135" s="1">
        <f>_xlfn.MINIFS(C:C,A:A,TableRefills3[[#This Row],[patient_id]])</f>
        <v>45801</v>
      </c>
      <c r="L4135" s="1">
        <f>TableRefills3[[#This Row],[refill_date]]+TableRefills3[[#This Row],[quantity_days]]</f>
        <v>45831</v>
      </c>
    </row>
    <row r="4136" spans="1:12" x14ac:dyDescent="0.25">
      <c r="A4136" t="s">
        <v>922</v>
      </c>
      <c r="B4136" t="s">
        <v>6103</v>
      </c>
      <c r="C4136" s="1">
        <v>45829</v>
      </c>
      <c r="D4136" s="9">
        <f t="shared" si="129"/>
        <v>2</v>
      </c>
      <c r="E4136">
        <v>30</v>
      </c>
      <c r="F4136" s="1">
        <f t="shared" si="130"/>
        <v>45801</v>
      </c>
      <c r="G4136" s="1">
        <f>IF(TableRefills3[[#This Row],[prev_refill_days]]="","",TableRefills3[[#This Row],[prev_refill_days]]+TableRefills3[[#This Row],[quantity_days]])</f>
        <v>45831</v>
      </c>
      <c r="H4136" s="9">
        <f>IF(TableRefills3[[#This Row],[prev_refill_end]]="","",TableRefills3[[#This Row],[refill_date]]-TableRefills3[[#This Row],[prev_refill_end]])</f>
        <v>-2</v>
      </c>
      <c r="I4136">
        <f>IF(TableRefills3[[#This Row],[gap_days]]="",0,IF(TableRefills3[[#This Row],[gap_days]]&gt;30,1,0))</f>
        <v>0</v>
      </c>
      <c r="J4136" s="9">
        <f>_xlfn.MAXIFS(TableRefills3[discountinuation_flag], TableRefills3[patient_id], A4136)</f>
        <v>0</v>
      </c>
      <c r="K4136" s="1">
        <f>_xlfn.MINIFS(C:C,A:A,TableRefills3[[#This Row],[patient_id]])</f>
        <v>45801</v>
      </c>
      <c r="L4136" s="1">
        <f>TableRefills3[[#This Row],[refill_date]]+TableRefills3[[#This Row],[quantity_days]]</f>
        <v>45859</v>
      </c>
    </row>
    <row r="4137" spans="1:12" x14ac:dyDescent="0.25">
      <c r="A4137" t="s">
        <v>922</v>
      </c>
      <c r="B4137" t="s">
        <v>6103</v>
      </c>
      <c r="C4137" s="1">
        <v>45860</v>
      </c>
      <c r="D4137" s="9">
        <f t="shared" si="129"/>
        <v>3</v>
      </c>
      <c r="E4137">
        <v>30</v>
      </c>
      <c r="F4137" s="1">
        <f t="shared" si="130"/>
        <v>45829</v>
      </c>
      <c r="G4137" s="1">
        <f>IF(TableRefills3[[#This Row],[prev_refill_days]]="","",TableRefills3[[#This Row],[prev_refill_days]]+TableRefills3[[#This Row],[quantity_days]])</f>
        <v>45859</v>
      </c>
      <c r="H4137" s="9">
        <f>IF(TableRefills3[[#This Row],[prev_refill_end]]="","",TableRefills3[[#This Row],[refill_date]]-TableRefills3[[#This Row],[prev_refill_end]])</f>
        <v>1</v>
      </c>
      <c r="I4137">
        <f>IF(TableRefills3[[#This Row],[gap_days]]="",0,IF(TableRefills3[[#This Row],[gap_days]]&gt;30,1,0))</f>
        <v>0</v>
      </c>
      <c r="J4137" s="9">
        <f>_xlfn.MAXIFS(TableRefills3[discountinuation_flag], TableRefills3[patient_id], A4137)</f>
        <v>0</v>
      </c>
      <c r="K4137" s="1">
        <f>_xlfn.MINIFS(C:C,A:A,TableRefills3[[#This Row],[patient_id]])</f>
        <v>45801</v>
      </c>
      <c r="L4137" s="1">
        <f>TableRefills3[[#This Row],[refill_date]]+TableRefills3[[#This Row],[quantity_days]]</f>
        <v>45890</v>
      </c>
    </row>
    <row r="4138" spans="1:12" x14ac:dyDescent="0.25">
      <c r="A4138" t="s">
        <v>922</v>
      </c>
      <c r="B4138" t="s">
        <v>6103</v>
      </c>
      <c r="C4138" s="1">
        <v>45893</v>
      </c>
      <c r="D4138" s="9">
        <f t="shared" si="129"/>
        <v>4</v>
      </c>
      <c r="E4138">
        <v>30</v>
      </c>
      <c r="F4138" s="1">
        <f t="shared" si="130"/>
        <v>45860</v>
      </c>
      <c r="G4138" s="1">
        <f>IF(TableRefills3[[#This Row],[prev_refill_days]]="","",TableRefills3[[#This Row],[prev_refill_days]]+TableRefills3[[#This Row],[quantity_days]])</f>
        <v>45890</v>
      </c>
      <c r="H4138" s="9">
        <f>IF(TableRefills3[[#This Row],[prev_refill_end]]="","",TableRefills3[[#This Row],[refill_date]]-TableRefills3[[#This Row],[prev_refill_end]])</f>
        <v>3</v>
      </c>
      <c r="I4138">
        <f>IF(TableRefills3[[#This Row],[gap_days]]="",0,IF(TableRefills3[[#This Row],[gap_days]]&gt;30,1,0))</f>
        <v>0</v>
      </c>
      <c r="J4138" s="9">
        <f>_xlfn.MAXIFS(TableRefills3[discountinuation_flag], TableRefills3[patient_id], A4138)</f>
        <v>0</v>
      </c>
      <c r="K4138" s="1">
        <f>_xlfn.MINIFS(C:C,A:A,TableRefills3[[#This Row],[patient_id]])</f>
        <v>45801</v>
      </c>
      <c r="L4138" s="1">
        <f>TableRefills3[[#This Row],[refill_date]]+TableRefills3[[#This Row],[quantity_days]]</f>
        <v>45923</v>
      </c>
    </row>
    <row r="4139" spans="1:12" x14ac:dyDescent="0.25">
      <c r="A4139" t="s">
        <v>923</v>
      </c>
      <c r="B4139" t="s">
        <v>6108</v>
      </c>
      <c r="C4139" s="1">
        <v>45782</v>
      </c>
      <c r="D4139" s="9">
        <f t="shared" si="129"/>
        <v>1</v>
      </c>
      <c r="E4139">
        <v>30</v>
      </c>
      <c r="F4139" s="1" t="str">
        <f t="shared" si="130"/>
        <v/>
      </c>
      <c r="G4139" s="1" t="str">
        <f>IF(TableRefills3[[#This Row],[prev_refill_days]]="","",TableRefills3[[#This Row],[prev_refill_days]]+TableRefills3[[#This Row],[quantity_days]])</f>
        <v/>
      </c>
      <c r="H4139" s="9" t="str">
        <f>IF(TableRefills3[[#This Row],[prev_refill_end]]="","",TableRefills3[[#This Row],[refill_date]]-TableRefills3[[#This Row],[prev_refill_end]])</f>
        <v/>
      </c>
      <c r="I4139">
        <f>IF(TableRefills3[[#This Row],[gap_days]]="",0,IF(TableRefills3[[#This Row],[gap_days]]&gt;30,1,0))</f>
        <v>0</v>
      </c>
      <c r="J4139" s="9">
        <f>_xlfn.MAXIFS(TableRefills3[discountinuation_flag], TableRefills3[patient_id], A4139)</f>
        <v>0</v>
      </c>
      <c r="K4139" s="1">
        <f>_xlfn.MINIFS(C:C,A:A,TableRefills3[[#This Row],[patient_id]])</f>
        <v>45782</v>
      </c>
      <c r="L4139" s="1">
        <f>TableRefills3[[#This Row],[refill_date]]+TableRefills3[[#This Row],[quantity_days]]</f>
        <v>45812</v>
      </c>
    </row>
    <row r="4140" spans="1:12" x14ac:dyDescent="0.25">
      <c r="A4140" t="s">
        <v>923</v>
      </c>
      <c r="B4140" t="s">
        <v>6108</v>
      </c>
      <c r="C4140" s="1">
        <v>45814</v>
      </c>
      <c r="D4140" s="9">
        <f t="shared" si="129"/>
        <v>2</v>
      </c>
      <c r="E4140">
        <v>30</v>
      </c>
      <c r="F4140" s="1">
        <f t="shared" si="130"/>
        <v>45782</v>
      </c>
      <c r="G4140" s="1">
        <f>IF(TableRefills3[[#This Row],[prev_refill_days]]="","",TableRefills3[[#This Row],[prev_refill_days]]+TableRefills3[[#This Row],[quantity_days]])</f>
        <v>45812</v>
      </c>
      <c r="H4140" s="9">
        <f>IF(TableRefills3[[#This Row],[prev_refill_end]]="","",TableRefills3[[#This Row],[refill_date]]-TableRefills3[[#This Row],[prev_refill_end]])</f>
        <v>2</v>
      </c>
      <c r="I4140">
        <f>IF(TableRefills3[[#This Row],[gap_days]]="",0,IF(TableRefills3[[#This Row],[gap_days]]&gt;30,1,0))</f>
        <v>0</v>
      </c>
      <c r="J4140" s="9">
        <f>_xlfn.MAXIFS(TableRefills3[discountinuation_flag], TableRefills3[patient_id], A4140)</f>
        <v>0</v>
      </c>
      <c r="K4140" s="1">
        <f>_xlfn.MINIFS(C:C,A:A,TableRefills3[[#This Row],[patient_id]])</f>
        <v>45782</v>
      </c>
      <c r="L4140" s="1">
        <f>TableRefills3[[#This Row],[refill_date]]+TableRefills3[[#This Row],[quantity_days]]</f>
        <v>45844</v>
      </c>
    </row>
    <row r="4141" spans="1:12" x14ac:dyDescent="0.25">
      <c r="A4141" t="s">
        <v>923</v>
      </c>
      <c r="B4141" t="s">
        <v>6108</v>
      </c>
      <c r="C4141" s="1">
        <v>45842</v>
      </c>
      <c r="D4141" s="9">
        <f t="shared" si="129"/>
        <v>3</v>
      </c>
      <c r="E4141">
        <v>30</v>
      </c>
      <c r="F4141" s="1">
        <f t="shared" si="130"/>
        <v>45814</v>
      </c>
      <c r="G4141" s="1">
        <f>IF(TableRefills3[[#This Row],[prev_refill_days]]="","",TableRefills3[[#This Row],[prev_refill_days]]+TableRefills3[[#This Row],[quantity_days]])</f>
        <v>45844</v>
      </c>
      <c r="H4141" s="9">
        <f>IF(TableRefills3[[#This Row],[prev_refill_end]]="","",TableRefills3[[#This Row],[refill_date]]-TableRefills3[[#This Row],[prev_refill_end]])</f>
        <v>-2</v>
      </c>
      <c r="I4141">
        <f>IF(TableRefills3[[#This Row],[gap_days]]="",0,IF(TableRefills3[[#This Row],[gap_days]]&gt;30,1,0))</f>
        <v>0</v>
      </c>
      <c r="J4141" s="9">
        <f>_xlfn.MAXIFS(TableRefills3[discountinuation_flag], TableRefills3[patient_id], A4141)</f>
        <v>0</v>
      </c>
      <c r="K4141" s="1">
        <f>_xlfn.MINIFS(C:C,A:A,TableRefills3[[#This Row],[patient_id]])</f>
        <v>45782</v>
      </c>
      <c r="L4141" s="1">
        <f>TableRefills3[[#This Row],[refill_date]]+TableRefills3[[#This Row],[quantity_days]]</f>
        <v>45872</v>
      </c>
    </row>
    <row r="4142" spans="1:12" x14ac:dyDescent="0.25">
      <c r="A4142" t="s">
        <v>923</v>
      </c>
      <c r="B4142" t="s">
        <v>6108</v>
      </c>
      <c r="C4142" s="1">
        <v>45870</v>
      </c>
      <c r="D4142" s="9">
        <f t="shared" si="129"/>
        <v>4</v>
      </c>
      <c r="E4142">
        <v>30</v>
      </c>
      <c r="F4142" s="1">
        <f t="shared" si="130"/>
        <v>45842</v>
      </c>
      <c r="G4142" s="1">
        <f>IF(TableRefills3[[#This Row],[prev_refill_days]]="","",TableRefills3[[#This Row],[prev_refill_days]]+TableRefills3[[#This Row],[quantity_days]])</f>
        <v>45872</v>
      </c>
      <c r="H4142" s="9">
        <f>IF(TableRefills3[[#This Row],[prev_refill_end]]="","",TableRefills3[[#This Row],[refill_date]]-TableRefills3[[#This Row],[prev_refill_end]])</f>
        <v>-2</v>
      </c>
      <c r="I4142">
        <f>IF(TableRefills3[[#This Row],[gap_days]]="",0,IF(TableRefills3[[#This Row],[gap_days]]&gt;30,1,0))</f>
        <v>0</v>
      </c>
      <c r="J4142" s="9">
        <f>_xlfn.MAXIFS(TableRefills3[discountinuation_flag], TableRefills3[patient_id], A4142)</f>
        <v>0</v>
      </c>
      <c r="K4142" s="1">
        <f>_xlfn.MINIFS(C:C,A:A,TableRefills3[[#This Row],[patient_id]])</f>
        <v>45782</v>
      </c>
      <c r="L4142" s="1">
        <f>TableRefills3[[#This Row],[refill_date]]+TableRefills3[[#This Row],[quantity_days]]</f>
        <v>45900</v>
      </c>
    </row>
    <row r="4143" spans="1:12" x14ac:dyDescent="0.25">
      <c r="A4143" t="s">
        <v>923</v>
      </c>
      <c r="B4143" t="s">
        <v>6108</v>
      </c>
      <c r="C4143" s="1">
        <v>45897</v>
      </c>
      <c r="D4143" s="9">
        <f t="shared" si="129"/>
        <v>5</v>
      </c>
      <c r="E4143">
        <v>30</v>
      </c>
      <c r="F4143" s="1">
        <f t="shared" si="130"/>
        <v>45870</v>
      </c>
      <c r="G4143" s="1">
        <f>IF(TableRefills3[[#This Row],[prev_refill_days]]="","",TableRefills3[[#This Row],[prev_refill_days]]+TableRefills3[[#This Row],[quantity_days]])</f>
        <v>45900</v>
      </c>
      <c r="H4143" s="9">
        <f>IF(TableRefills3[[#This Row],[prev_refill_end]]="","",TableRefills3[[#This Row],[refill_date]]-TableRefills3[[#This Row],[prev_refill_end]])</f>
        <v>-3</v>
      </c>
      <c r="I4143">
        <f>IF(TableRefills3[[#This Row],[gap_days]]="",0,IF(TableRefills3[[#This Row],[gap_days]]&gt;30,1,0))</f>
        <v>0</v>
      </c>
      <c r="J4143" s="9">
        <f>_xlfn.MAXIFS(TableRefills3[discountinuation_flag], TableRefills3[patient_id], A4143)</f>
        <v>0</v>
      </c>
      <c r="K4143" s="1">
        <f>_xlfn.MINIFS(C:C,A:A,TableRefills3[[#This Row],[patient_id]])</f>
        <v>45782</v>
      </c>
      <c r="L4143" s="1">
        <f>TableRefills3[[#This Row],[refill_date]]+TableRefills3[[#This Row],[quantity_days]]</f>
        <v>45927</v>
      </c>
    </row>
    <row r="4144" spans="1:12" x14ac:dyDescent="0.25">
      <c r="A4144" t="s">
        <v>923</v>
      </c>
      <c r="B4144" t="s">
        <v>6108</v>
      </c>
      <c r="C4144" s="1">
        <v>45926</v>
      </c>
      <c r="D4144" s="9">
        <f t="shared" si="129"/>
        <v>6</v>
      </c>
      <c r="E4144">
        <v>30</v>
      </c>
      <c r="F4144" s="1">
        <f t="shared" si="130"/>
        <v>45897</v>
      </c>
      <c r="G4144" s="1">
        <f>IF(TableRefills3[[#This Row],[prev_refill_days]]="","",TableRefills3[[#This Row],[prev_refill_days]]+TableRefills3[[#This Row],[quantity_days]])</f>
        <v>45927</v>
      </c>
      <c r="H4144" s="9">
        <f>IF(TableRefills3[[#This Row],[prev_refill_end]]="","",TableRefills3[[#This Row],[refill_date]]-TableRefills3[[#This Row],[prev_refill_end]])</f>
        <v>-1</v>
      </c>
      <c r="I4144">
        <f>IF(TableRefills3[[#This Row],[gap_days]]="",0,IF(TableRefills3[[#This Row],[gap_days]]&gt;30,1,0))</f>
        <v>0</v>
      </c>
      <c r="J4144" s="9">
        <f>_xlfn.MAXIFS(TableRefills3[discountinuation_flag], TableRefills3[patient_id], A4144)</f>
        <v>0</v>
      </c>
      <c r="K4144" s="1">
        <f>_xlfn.MINIFS(C:C,A:A,TableRefills3[[#This Row],[patient_id]])</f>
        <v>45782</v>
      </c>
      <c r="L4144" s="1">
        <f>TableRefills3[[#This Row],[refill_date]]+TableRefills3[[#This Row],[quantity_days]]</f>
        <v>45956</v>
      </c>
    </row>
    <row r="4145" spans="1:12" x14ac:dyDescent="0.25">
      <c r="A4145" t="s">
        <v>924</v>
      </c>
      <c r="B4145" t="s">
        <v>6115</v>
      </c>
      <c r="C4145" s="1">
        <v>45824</v>
      </c>
      <c r="D4145" s="9">
        <f t="shared" si="129"/>
        <v>1</v>
      </c>
      <c r="E4145">
        <v>21</v>
      </c>
      <c r="F4145" s="1" t="str">
        <f t="shared" si="130"/>
        <v/>
      </c>
      <c r="G4145" s="1" t="str">
        <f>IF(TableRefills3[[#This Row],[prev_refill_days]]="","",TableRefills3[[#This Row],[prev_refill_days]]+TableRefills3[[#This Row],[quantity_days]])</f>
        <v/>
      </c>
      <c r="H4145" s="9" t="str">
        <f>IF(TableRefills3[[#This Row],[prev_refill_end]]="","",TableRefills3[[#This Row],[refill_date]]-TableRefills3[[#This Row],[prev_refill_end]])</f>
        <v/>
      </c>
      <c r="I4145">
        <f>IF(TableRefills3[[#This Row],[gap_days]]="",0,IF(TableRefills3[[#This Row],[gap_days]]&gt;30,1,0))</f>
        <v>0</v>
      </c>
      <c r="J4145" s="9">
        <f>_xlfn.MAXIFS(TableRefills3[discountinuation_flag], TableRefills3[patient_id], A4145)</f>
        <v>0</v>
      </c>
      <c r="K4145" s="1">
        <f>_xlfn.MINIFS(C:C,A:A,TableRefills3[[#This Row],[patient_id]])</f>
        <v>45824</v>
      </c>
      <c r="L4145" s="1">
        <f>TableRefills3[[#This Row],[refill_date]]+TableRefills3[[#This Row],[quantity_days]]</f>
        <v>45845</v>
      </c>
    </row>
    <row r="4146" spans="1:12" x14ac:dyDescent="0.25">
      <c r="A4146" t="s">
        <v>924</v>
      </c>
      <c r="B4146" t="s">
        <v>6115</v>
      </c>
      <c r="C4146" s="1">
        <v>45846</v>
      </c>
      <c r="D4146" s="9">
        <f t="shared" si="129"/>
        <v>2</v>
      </c>
      <c r="E4146">
        <v>21</v>
      </c>
      <c r="F4146" s="1">
        <f t="shared" si="130"/>
        <v>45824</v>
      </c>
      <c r="G4146" s="1">
        <f>IF(TableRefills3[[#This Row],[prev_refill_days]]="","",TableRefills3[[#This Row],[prev_refill_days]]+TableRefills3[[#This Row],[quantity_days]])</f>
        <v>45845</v>
      </c>
      <c r="H4146" s="9">
        <f>IF(TableRefills3[[#This Row],[prev_refill_end]]="","",TableRefills3[[#This Row],[refill_date]]-TableRefills3[[#This Row],[prev_refill_end]])</f>
        <v>1</v>
      </c>
      <c r="I4146">
        <f>IF(TableRefills3[[#This Row],[gap_days]]="",0,IF(TableRefills3[[#This Row],[gap_days]]&gt;30,1,0))</f>
        <v>0</v>
      </c>
      <c r="J4146" s="9">
        <f>_xlfn.MAXIFS(TableRefills3[discountinuation_flag], TableRefills3[patient_id], A4146)</f>
        <v>0</v>
      </c>
      <c r="K4146" s="1">
        <f>_xlfn.MINIFS(C:C,A:A,TableRefills3[[#This Row],[patient_id]])</f>
        <v>45824</v>
      </c>
      <c r="L4146" s="1">
        <f>TableRefills3[[#This Row],[refill_date]]+TableRefills3[[#This Row],[quantity_days]]</f>
        <v>45867</v>
      </c>
    </row>
    <row r="4147" spans="1:12" x14ac:dyDescent="0.25">
      <c r="A4147" t="s">
        <v>924</v>
      </c>
      <c r="B4147" t="s">
        <v>6115</v>
      </c>
      <c r="C4147" s="1">
        <v>45869</v>
      </c>
      <c r="D4147" s="9">
        <f t="shared" si="129"/>
        <v>3</v>
      </c>
      <c r="E4147">
        <v>21</v>
      </c>
      <c r="F4147" s="1">
        <f t="shared" si="130"/>
        <v>45846</v>
      </c>
      <c r="G4147" s="1">
        <f>IF(TableRefills3[[#This Row],[prev_refill_days]]="","",TableRefills3[[#This Row],[prev_refill_days]]+TableRefills3[[#This Row],[quantity_days]])</f>
        <v>45867</v>
      </c>
      <c r="H4147" s="9">
        <f>IF(TableRefills3[[#This Row],[prev_refill_end]]="","",TableRefills3[[#This Row],[refill_date]]-TableRefills3[[#This Row],[prev_refill_end]])</f>
        <v>2</v>
      </c>
      <c r="I4147">
        <f>IF(TableRefills3[[#This Row],[gap_days]]="",0,IF(TableRefills3[[#This Row],[gap_days]]&gt;30,1,0))</f>
        <v>0</v>
      </c>
      <c r="J4147" s="9">
        <f>_xlfn.MAXIFS(TableRefills3[discountinuation_flag], TableRefills3[patient_id], A4147)</f>
        <v>0</v>
      </c>
      <c r="K4147" s="1">
        <f>_xlfn.MINIFS(C:C,A:A,TableRefills3[[#This Row],[patient_id]])</f>
        <v>45824</v>
      </c>
      <c r="L4147" s="1">
        <f>TableRefills3[[#This Row],[refill_date]]+TableRefills3[[#This Row],[quantity_days]]</f>
        <v>45890</v>
      </c>
    </row>
    <row r="4148" spans="1:12" x14ac:dyDescent="0.25">
      <c r="A4148" t="s">
        <v>924</v>
      </c>
      <c r="B4148" t="s">
        <v>6115</v>
      </c>
      <c r="C4148" s="1">
        <v>45891</v>
      </c>
      <c r="D4148" s="9">
        <f t="shared" si="129"/>
        <v>4</v>
      </c>
      <c r="E4148">
        <v>21</v>
      </c>
      <c r="F4148" s="1">
        <f t="shared" si="130"/>
        <v>45869</v>
      </c>
      <c r="G4148" s="1">
        <f>IF(TableRefills3[[#This Row],[prev_refill_days]]="","",TableRefills3[[#This Row],[prev_refill_days]]+TableRefills3[[#This Row],[quantity_days]])</f>
        <v>45890</v>
      </c>
      <c r="H4148" s="9">
        <f>IF(TableRefills3[[#This Row],[prev_refill_end]]="","",TableRefills3[[#This Row],[refill_date]]-TableRefills3[[#This Row],[prev_refill_end]])</f>
        <v>1</v>
      </c>
      <c r="I4148">
        <f>IF(TableRefills3[[#This Row],[gap_days]]="",0,IF(TableRefills3[[#This Row],[gap_days]]&gt;30,1,0))</f>
        <v>0</v>
      </c>
      <c r="J4148" s="9">
        <f>_xlfn.MAXIFS(TableRefills3[discountinuation_flag], TableRefills3[patient_id], A4148)</f>
        <v>0</v>
      </c>
      <c r="K4148" s="1">
        <f>_xlfn.MINIFS(C:C,A:A,TableRefills3[[#This Row],[patient_id]])</f>
        <v>45824</v>
      </c>
      <c r="L4148" s="1">
        <f>TableRefills3[[#This Row],[refill_date]]+TableRefills3[[#This Row],[quantity_days]]</f>
        <v>45912</v>
      </c>
    </row>
    <row r="4149" spans="1:12" x14ac:dyDescent="0.25">
      <c r="A4149" t="s">
        <v>925</v>
      </c>
      <c r="B4149" t="s">
        <v>6120</v>
      </c>
      <c r="C4149" s="1">
        <v>45708</v>
      </c>
      <c r="D4149" s="9">
        <f t="shared" si="129"/>
        <v>1</v>
      </c>
      <c r="E4149">
        <v>28</v>
      </c>
      <c r="F4149" s="1" t="str">
        <f t="shared" si="130"/>
        <v/>
      </c>
      <c r="G4149" s="1" t="str">
        <f>IF(TableRefills3[[#This Row],[prev_refill_days]]="","",TableRefills3[[#This Row],[prev_refill_days]]+TableRefills3[[#This Row],[quantity_days]])</f>
        <v/>
      </c>
      <c r="H4149" s="9" t="str">
        <f>IF(TableRefills3[[#This Row],[prev_refill_end]]="","",TableRefills3[[#This Row],[refill_date]]-TableRefills3[[#This Row],[prev_refill_end]])</f>
        <v/>
      </c>
      <c r="I4149">
        <f>IF(TableRefills3[[#This Row],[gap_days]]="",0,IF(TableRefills3[[#This Row],[gap_days]]&gt;30,1,0))</f>
        <v>0</v>
      </c>
      <c r="J4149" s="9">
        <f>_xlfn.MAXIFS(TableRefills3[discountinuation_flag], TableRefills3[patient_id], A4149)</f>
        <v>0</v>
      </c>
      <c r="K4149" s="1">
        <f>_xlfn.MINIFS(C:C,A:A,TableRefills3[[#This Row],[patient_id]])</f>
        <v>45708</v>
      </c>
      <c r="L4149" s="1">
        <f>TableRefills3[[#This Row],[refill_date]]+TableRefills3[[#This Row],[quantity_days]]</f>
        <v>45736</v>
      </c>
    </row>
    <row r="4150" spans="1:12" x14ac:dyDescent="0.25">
      <c r="A4150" t="s">
        <v>925</v>
      </c>
      <c r="B4150" t="s">
        <v>6120</v>
      </c>
      <c r="C4150" s="1">
        <v>45736</v>
      </c>
      <c r="D4150" s="9">
        <f t="shared" si="129"/>
        <v>2</v>
      </c>
      <c r="E4150">
        <v>28</v>
      </c>
      <c r="F4150" s="1">
        <f t="shared" si="130"/>
        <v>45708</v>
      </c>
      <c r="G4150" s="1">
        <f>IF(TableRefills3[[#This Row],[prev_refill_days]]="","",TableRefills3[[#This Row],[prev_refill_days]]+TableRefills3[[#This Row],[quantity_days]])</f>
        <v>45736</v>
      </c>
      <c r="H4150" s="9">
        <f>IF(TableRefills3[[#This Row],[prev_refill_end]]="","",TableRefills3[[#This Row],[refill_date]]-TableRefills3[[#This Row],[prev_refill_end]])</f>
        <v>0</v>
      </c>
      <c r="I4150">
        <f>IF(TableRefills3[[#This Row],[gap_days]]="",0,IF(TableRefills3[[#This Row],[gap_days]]&gt;30,1,0))</f>
        <v>0</v>
      </c>
      <c r="J4150" s="9">
        <f>_xlfn.MAXIFS(TableRefills3[discountinuation_flag], TableRefills3[patient_id], A4150)</f>
        <v>0</v>
      </c>
      <c r="K4150" s="1">
        <f>_xlfn.MINIFS(C:C,A:A,TableRefills3[[#This Row],[patient_id]])</f>
        <v>45708</v>
      </c>
      <c r="L4150" s="1">
        <f>TableRefills3[[#This Row],[refill_date]]+TableRefills3[[#This Row],[quantity_days]]</f>
        <v>45764</v>
      </c>
    </row>
    <row r="4151" spans="1:12" x14ac:dyDescent="0.25">
      <c r="A4151" t="s">
        <v>925</v>
      </c>
      <c r="B4151" t="s">
        <v>6120</v>
      </c>
      <c r="C4151" s="1">
        <v>45763</v>
      </c>
      <c r="D4151" s="9">
        <f t="shared" si="129"/>
        <v>3</v>
      </c>
      <c r="E4151">
        <v>28</v>
      </c>
      <c r="F4151" s="1">
        <f t="shared" si="130"/>
        <v>45736</v>
      </c>
      <c r="G4151" s="1">
        <f>IF(TableRefills3[[#This Row],[prev_refill_days]]="","",TableRefills3[[#This Row],[prev_refill_days]]+TableRefills3[[#This Row],[quantity_days]])</f>
        <v>45764</v>
      </c>
      <c r="H4151" s="9">
        <f>IF(TableRefills3[[#This Row],[prev_refill_end]]="","",TableRefills3[[#This Row],[refill_date]]-TableRefills3[[#This Row],[prev_refill_end]])</f>
        <v>-1</v>
      </c>
      <c r="I4151">
        <f>IF(TableRefills3[[#This Row],[gap_days]]="",0,IF(TableRefills3[[#This Row],[gap_days]]&gt;30,1,0))</f>
        <v>0</v>
      </c>
      <c r="J4151" s="9">
        <f>_xlfn.MAXIFS(TableRefills3[discountinuation_flag], TableRefills3[patient_id], A4151)</f>
        <v>0</v>
      </c>
      <c r="K4151" s="1">
        <f>_xlfn.MINIFS(C:C,A:A,TableRefills3[[#This Row],[patient_id]])</f>
        <v>45708</v>
      </c>
      <c r="L4151" s="1">
        <f>TableRefills3[[#This Row],[refill_date]]+TableRefills3[[#This Row],[quantity_days]]</f>
        <v>45791</v>
      </c>
    </row>
    <row r="4152" spans="1:12" x14ac:dyDescent="0.25">
      <c r="A4152" t="s">
        <v>926</v>
      </c>
      <c r="B4152" t="s">
        <v>6124</v>
      </c>
      <c r="C4152" s="1">
        <v>45815</v>
      </c>
      <c r="D4152" s="9">
        <f t="shared" si="129"/>
        <v>1</v>
      </c>
      <c r="E4152">
        <v>28</v>
      </c>
      <c r="F4152" s="1" t="str">
        <f t="shared" si="130"/>
        <v/>
      </c>
      <c r="G4152" s="1" t="str">
        <f>IF(TableRefills3[[#This Row],[prev_refill_days]]="","",TableRefills3[[#This Row],[prev_refill_days]]+TableRefills3[[#This Row],[quantity_days]])</f>
        <v/>
      </c>
      <c r="H4152" s="9" t="str">
        <f>IF(TableRefills3[[#This Row],[prev_refill_end]]="","",TableRefills3[[#This Row],[refill_date]]-TableRefills3[[#This Row],[prev_refill_end]])</f>
        <v/>
      </c>
      <c r="I4152">
        <f>IF(TableRefills3[[#This Row],[gap_days]]="",0,IF(TableRefills3[[#This Row],[gap_days]]&gt;30,1,0))</f>
        <v>0</v>
      </c>
      <c r="J4152" s="9">
        <f>_xlfn.MAXIFS(TableRefills3[discountinuation_flag], TableRefills3[patient_id], A4152)</f>
        <v>0</v>
      </c>
      <c r="K4152" s="1">
        <f>_xlfn.MINIFS(C:C,A:A,TableRefills3[[#This Row],[patient_id]])</f>
        <v>45815</v>
      </c>
      <c r="L4152" s="1">
        <f>TableRefills3[[#This Row],[refill_date]]+TableRefills3[[#This Row],[quantity_days]]</f>
        <v>45843</v>
      </c>
    </row>
    <row r="4153" spans="1:12" x14ac:dyDescent="0.25">
      <c r="A4153" t="s">
        <v>926</v>
      </c>
      <c r="B4153" t="s">
        <v>6124</v>
      </c>
      <c r="C4153" s="1">
        <v>45843</v>
      </c>
      <c r="D4153" s="9">
        <f t="shared" si="129"/>
        <v>2</v>
      </c>
      <c r="E4153">
        <v>28</v>
      </c>
      <c r="F4153" s="1">
        <f t="shared" si="130"/>
        <v>45815</v>
      </c>
      <c r="G4153" s="1">
        <f>IF(TableRefills3[[#This Row],[prev_refill_days]]="","",TableRefills3[[#This Row],[prev_refill_days]]+TableRefills3[[#This Row],[quantity_days]])</f>
        <v>45843</v>
      </c>
      <c r="H4153" s="9">
        <f>IF(TableRefills3[[#This Row],[prev_refill_end]]="","",TableRefills3[[#This Row],[refill_date]]-TableRefills3[[#This Row],[prev_refill_end]])</f>
        <v>0</v>
      </c>
      <c r="I4153">
        <f>IF(TableRefills3[[#This Row],[gap_days]]="",0,IF(TableRefills3[[#This Row],[gap_days]]&gt;30,1,0))</f>
        <v>0</v>
      </c>
      <c r="J4153" s="9">
        <f>_xlfn.MAXIFS(TableRefills3[discountinuation_flag], TableRefills3[patient_id], A4153)</f>
        <v>0</v>
      </c>
      <c r="K4153" s="1">
        <f>_xlfn.MINIFS(C:C,A:A,TableRefills3[[#This Row],[patient_id]])</f>
        <v>45815</v>
      </c>
      <c r="L4153" s="1">
        <f>TableRefills3[[#This Row],[refill_date]]+TableRefills3[[#This Row],[quantity_days]]</f>
        <v>45871</v>
      </c>
    </row>
    <row r="4154" spans="1:12" x14ac:dyDescent="0.25">
      <c r="A4154" t="s">
        <v>926</v>
      </c>
      <c r="B4154" t="s">
        <v>6124</v>
      </c>
      <c r="C4154" s="1">
        <v>45871</v>
      </c>
      <c r="D4154" s="9">
        <f t="shared" si="129"/>
        <v>3</v>
      </c>
      <c r="E4154">
        <v>28</v>
      </c>
      <c r="F4154" s="1">
        <f t="shared" si="130"/>
        <v>45843</v>
      </c>
      <c r="G4154" s="1">
        <f>IF(TableRefills3[[#This Row],[prev_refill_days]]="","",TableRefills3[[#This Row],[prev_refill_days]]+TableRefills3[[#This Row],[quantity_days]])</f>
        <v>45871</v>
      </c>
      <c r="H4154" s="9">
        <f>IF(TableRefills3[[#This Row],[prev_refill_end]]="","",TableRefills3[[#This Row],[refill_date]]-TableRefills3[[#This Row],[prev_refill_end]])</f>
        <v>0</v>
      </c>
      <c r="I4154">
        <f>IF(TableRefills3[[#This Row],[gap_days]]="",0,IF(TableRefills3[[#This Row],[gap_days]]&gt;30,1,0))</f>
        <v>0</v>
      </c>
      <c r="J4154" s="9">
        <f>_xlfn.MAXIFS(TableRefills3[discountinuation_flag], TableRefills3[patient_id], A4154)</f>
        <v>0</v>
      </c>
      <c r="K4154" s="1">
        <f>_xlfn.MINIFS(C:C,A:A,TableRefills3[[#This Row],[patient_id]])</f>
        <v>45815</v>
      </c>
      <c r="L4154" s="1">
        <f>TableRefills3[[#This Row],[refill_date]]+TableRefills3[[#This Row],[quantity_days]]</f>
        <v>45899</v>
      </c>
    </row>
    <row r="4155" spans="1:12" x14ac:dyDescent="0.25">
      <c r="A4155" t="s">
        <v>926</v>
      </c>
      <c r="B4155" t="s">
        <v>6124</v>
      </c>
      <c r="C4155" s="1">
        <v>45902</v>
      </c>
      <c r="D4155" s="9">
        <f t="shared" si="129"/>
        <v>4</v>
      </c>
      <c r="E4155">
        <v>28</v>
      </c>
      <c r="F4155" s="1">
        <f t="shared" si="130"/>
        <v>45871</v>
      </c>
      <c r="G4155" s="1">
        <f>IF(TableRefills3[[#This Row],[prev_refill_days]]="","",TableRefills3[[#This Row],[prev_refill_days]]+TableRefills3[[#This Row],[quantity_days]])</f>
        <v>45899</v>
      </c>
      <c r="H4155" s="9">
        <f>IF(TableRefills3[[#This Row],[prev_refill_end]]="","",TableRefills3[[#This Row],[refill_date]]-TableRefills3[[#This Row],[prev_refill_end]])</f>
        <v>3</v>
      </c>
      <c r="I4155">
        <f>IF(TableRefills3[[#This Row],[gap_days]]="",0,IF(TableRefills3[[#This Row],[gap_days]]&gt;30,1,0))</f>
        <v>0</v>
      </c>
      <c r="J4155" s="9">
        <f>_xlfn.MAXIFS(TableRefills3[discountinuation_flag], TableRefills3[patient_id], A4155)</f>
        <v>0</v>
      </c>
      <c r="K4155" s="1">
        <f>_xlfn.MINIFS(C:C,A:A,TableRefills3[[#This Row],[patient_id]])</f>
        <v>45815</v>
      </c>
      <c r="L4155" s="1">
        <f>TableRefills3[[#This Row],[refill_date]]+TableRefills3[[#This Row],[quantity_days]]</f>
        <v>45930</v>
      </c>
    </row>
    <row r="4156" spans="1:12" x14ac:dyDescent="0.25">
      <c r="A4156" t="s">
        <v>927</v>
      </c>
      <c r="B4156" t="s">
        <v>6129</v>
      </c>
      <c r="C4156" s="1">
        <v>45721</v>
      </c>
      <c r="D4156" s="9">
        <f t="shared" si="129"/>
        <v>1</v>
      </c>
      <c r="E4156">
        <v>28</v>
      </c>
      <c r="F4156" s="1" t="str">
        <f t="shared" si="130"/>
        <v/>
      </c>
      <c r="G4156" s="1" t="str">
        <f>IF(TableRefills3[[#This Row],[prev_refill_days]]="","",TableRefills3[[#This Row],[prev_refill_days]]+TableRefills3[[#This Row],[quantity_days]])</f>
        <v/>
      </c>
      <c r="H4156" s="9" t="str">
        <f>IF(TableRefills3[[#This Row],[prev_refill_end]]="","",TableRefills3[[#This Row],[refill_date]]-TableRefills3[[#This Row],[prev_refill_end]])</f>
        <v/>
      </c>
      <c r="I4156">
        <f>IF(TableRefills3[[#This Row],[gap_days]]="",0,IF(TableRefills3[[#This Row],[gap_days]]&gt;30,1,0))</f>
        <v>0</v>
      </c>
      <c r="J4156" s="9">
        <f>_xlfn.MAXIFS(TableRefills3[discountinuation_flag], TableRefills3[patient_id], A4156)</f>
        <v>0</v>
      </c>
      <c r="K4156" s="1">
        <f>_xlfn.MINIFS(C:C,A:A,TableRefills3[[#This Row],[patient_id]])</f>
        <v>45721</v>
      </c>
      <c r="L4156" s="1">
        <f>TableRefills3[[#This Row],[refill_date]]+TableRefills3[[#This Row],[quantity_days]]</f>
        <v>45749</v>
      </c>
    </row>
    <row r="4157" spans="1:12" x14ac:dyDescent="0.25">
      <c r="A4157" t="s">
        <v>927</v>
      </c>
      <c r="B4157" t="s">
        <v>6129</v>
      </c>
      <c r="C4157" s="1">
        <v>45751</v>
      </c>
      <c r="D4157" s="9">
        <f t="shared" si="129"/>
        <v>2</v>
      </c>
      <c r="E4157">
        <v>28</v>
      </c>
      <c r="F4157" s="1">
        <f t="shared" si="130"/>
        <v>45721</v>
      </c>
      <c r="G4157" s="1">
        <f>IF(TableRefills3[[#This Row],[prev_refill_days]]="","",TableRefills3[[#This Row],[prev_refill_days]]+TableRefills3[[#This Row],[quantity_days]])</f>
        <v>45749</v>
      </c>
      <c r="H4157" s="9">
        <f>IF(TableRefills3[[#This Row],[prev_refill_end]]="","",TableRefills3[[#This Row],[refill_date]]-TableRefills3[[#This Row],[prev_refill_end]])</f>
        <v>2</v>
      </c>
      <c r="I4157">
        <f>IF(TableRefills3[[#This Row],[gap_days]]="",0,IF(TableRefills3[[#This Row],[gap_days]]&gt;30,1,0))</f>
        <v>0</v>
      </c>
      <c r="J4157" s="9">
        <f>_xlfn.MAXIFS(TableRefills3[discountinuation_flag], TableRefills3[patient_id], A4157)</f>
        <v>0</v>
      </c>
      <c r="K4157" s="1">
        <f>_xlfn.MINIFS(C:C,A:A,TableRefills3[[#This Row],[patient_id]])</f>
        <v>45721</v>
      </c>
      <c r="L4157" s="1">
        <f>TableRefills3[[#This Row],[refill_date]]+TableRefills3[[#This Row],[quantity_days]]</f>
        <v>45779</v>
      </c>
    </row>
    <row r="4158" spans="1:12" x14ac:dyDescent="0.25">
      <c r="A4158" t="s">
        <v>927</v>
      </c>
      <c r="B4158" t="s">
        <v>6129</v>
      </c>
      <c r="C4158" s="1">
        <v>45781</v>
      </c>
      <c r="D4158" s="9">
        <f t="shared" si="129"/>
        <v>3</v>
      </c>
      <c r="E4158">
        <v>28</v>
      </c>
      <c r="F4158" s="1">
        <f t="shared" si="130"/>
        <v>45751</v>
      </c>
      <c r="G4158" s="1">
        <f>IF(TableRefills3[[#This Row],[prev_refill_days]]="","",TableRefills3[[#This Row],[prev_refill_days]]+TableRefills3[[#This Row],[quantity_days]])</f>
        <v>45779</v>
      </c>
      <c r="H4158" s="9">
        <f>IF(TableRefills3[[#This Row],[prev_refill_end]]="","",TableRefills3[[#This Row],[refill_date]]-TableRefills3[[#This Row],[prev_refill_end]])</f>
        <v>2</v>
      </c>
      <c r="I4158">
        <f>IF(TableRefills3[[#This Row],[gap_days]]="",0,IF(TableRefills3[[#This Row],[gap_days]]&gt;30,1,0))</f>
        <v>0</v>
      </c>
      <c r="J4158" s="9">
        <f>_xlfn.MAXIFS(TableRefills3[discountinuation_flag], TableRefills3[patient_id], A4158)</f>
        <v>0</v>
      </c>
      <c r="K4158" s="1">
        <f>_xlfn.MINIFS(C:C,A:A,TableRefills3[[#This Row],[patient_id]])</f>
        <v>45721</v>
      </c>
      <c r="L4158" s="1">
        <f>TableRefills3[[#This Row],[refill_date]]+TableRefills3[[#This Row],[quantity_days]]</f>
        <v>45809</v>
      </c>
    </row>
    <row r="4159" spans="1:12" x14ac:dyDescent="0.25">
      <c r="A4159" t="s">
        <v>927</v>
      </c>
      <c r="B4159" t="s">
        <v>6129</v>
      </c>
      <c r="C4159" s="1">
        <v>45812</v>
      </c>
      <c r="D4159" s="9">
        <f t="shared" si="129"/>
        <v>4</v>
      </c>
      <c r="E4159">
        <v>28</v>
      </c>
      <c r="F4159" s="1">
        <f t="shared" si="130"/>
        <v>45781</v>
      </c>
      <c r="G4159" s="1">
        <f>IF(TableRefills3[[#This Row],[prev_refill_days]]="","",TableRefills3[[#This Row],[prev_refill_days]]+TableRefills3[[#This Row],[quantity_days]])</f>
        <v>45809</v>
      </c>
      <c r="H4159" s="9">
        <f>IF(TableRefills3[[#This Row],[prev_refill_end]]="","",TableRefills3[[#This Row],[refill_date]]-TableRefills3[[#This Row],[prev_refill_end]])</f>
        <v>3</v>
      </c>
      <c r="I4159">
        <f>IF(TableRefills3[[#This Row],[gap_days]]="",0,IF(TableRefills3[[#This Row],[gap_days]]&gt;30,1,0))</f>
        <v>0</v>
      </c>
      <c r="J4159" s="9">
        <f>_xlfn.MAXIFS(TableRefills3[discountinuation_flag], TableRefills3[patient_id], A4159)</f>
        <v>0</v>
      </c>
      <c r="K4159" s="1">
        <f>_xlfn.MINIFS(C:C,A:A,TableRefills3[[#This Row],[patient_id]])</f>
        <v>45721</v>
      </c>
      <c r="L4159" s="1">
        <f>TableRefills3[[#This Row],[refill_date]]+TableRefills3[[#This Row],[quantity_days]]</f>
        <v>45840</v>
      </c>
    </row>
    <row r="4160" spans="1:12" x14ac:dyDescent="0.25">
      <c r="A4160" t="s">
        <v>927</v>
      </c>
      <c r="B4160" t="s">
        <v>6129</v>
      </c>
      <c r="C4160" s="1">
        <v>45837</v>
      </c>
      <c r="D4160" s="9">
        <f t="shared" si="129"/>
        <v>5</v>
      </c>
      <c r="E4160">
        <v>28</v>
      </c>
      <c r="F4160" s="1">
        <f t="shared" si="130"/>
        <v>45812</v>
      </c>
      <c r="G4160" s="1">
        <f>IF(TableRefills3[[#This Row],[prev_refill_days]]="","",TableRefills3[[#This Row],[prev_refill_days]]+TableRefills3[[#This Row],[quantity_days]])</f>
        <v>45840</v>
      </c>
      <c r="H4160" s="9">
        <f>IF(TableRefills3[[#This Row],[prev_refill_end]]="","",TableRefills3[[#This Row],[refill_date]]-TableRefills3[[#This Row],[prev_refill_end]])</f>
        <v>-3</v>
      </c>
      <c r="I4160">
        <f>IF(TableRefills3[[#This Row],[gap_days]]="",0,IF(TableRefills3[[#This Row],[gap_days]]&gt;30,1,0))</f>
        <v>0</v>
      </c>
      <c r="J4160" s="9">
        <f>_xlfn.MAXIFS(TableRefills3[discountinuation_flag], TableRefills3[patient_id], A4160)</f>
        <v>0</v>
      </c>
      <c r="K4160" s="1">
        <f>_xlfn.MINIFS(C:C,A:A,TableRefills3[[#This Row],[patient_id]])</f>
        <v>45721</v>
      </c>
      <c r="L4160" s="1">
        <f>TableRefills3[[#This Row],[refill_date]]+TableRefills3[[#This Row],[quantity_days]]</f>
        <v>45865</v>
      </c>
    </row>
    <row r="4161" spans="1:12" x14ac:dyDescent="0.25">
      <c r="A4161" t="s">
        <v>928</v>
      </c>
      <c r="B4161" t="s">
        <v>6135</v>
      </c>
      <c r="C4161" s="1">
        <v>45676</v>
      </c>
      <c r="D4161" s="9">
        <f t="shared" si="129"/>
        <v>1</v>
      </c>
      <c r="E4161">
        <v>21</v>
      </c>
      <c r="F4161" s="1" t="str">
        <f t="shared" si="130"/>
        <v/>
      </c>
      <c r="G4161" s="1" t="str">
        <f>IF(TableRefills3[[#This Row],[prev_refill_days]]="","",TableRefills3[[#This Row],[prev_refill_days]]+TableRefills3[[#This Row],[quantity_days]])</f>
        <v/>
      </c>
      <c r="H4161" s="9" t="str">
        <f>IF(TableRefills3[[#This Row],[prev_refill_end]]="","",TableRefills3[[#This Row],[refill_date]]-TableRefills3[[#This Row],[prev_refill_end]])</f>
        <v/>
      </c>
      <c r="I4161">
        <f>IF(TableRefills3[[#This Row],[gap_days]]="",0,IF(TableRefills3[[#This Row],[gap_days]]&gt;30,1,0))</f>
        <v>0</v>
      </c>
      <c r="J4161" s="9">
        <f>_xlfn.MAXIFS(TableRefills3[discountinuation_flag], TableRefills3[patient_id], A4161)</f>
        <v>0</v>
      </c>
      <c r="K4161" s="1">
        <f>_xlfn.MINIFS(C:C,A:A,TableRefills3[[#This Row],[patient_id]])</f>
        <v>45676</v>
      </c>
      <c r="L4161" s="1">
        <f>TableRefills3[[#This Row],[refill_date]]+TableRefills3[[#This Row],[quantity_days]]</f>
        <v>45697</v>
      </c>
    </row>
    <row r="4162" spans="1:12" x14ac:dyDescent="0.25">
      <c r="A4162" t="s">
        <v>928</v>
      </c>
      <c r="B4162" t="s">
        <v>6135</v>
      </c>
      <c r="C4162" s="1">
        <v>45696</v>
      </c>
      <c r="D4162" s="9">
        <f t="shared" ref="D4162:D4225" si="131">IF(A4162=A4161, D4161+1, 1)</f>
        <v>2</v>
      </c>
      <c r="E4162">
        <v>21</v>
      </c>
      <c r="F4162" s="1">
        <f t="shared" si="130"/>
        <v>45676</v>
      </c>
      <c r="G4162" s="1">
        <f>IF(TableRefills3[[#This Row],[prev_refill_days]]="","",TableRefills3[[#This Row],[prev_refill_days]]+TableRefills3[[#This Row],[quantity_days]])</f>
        <v>45697</v>
      </c>
      <c r="H4162" s="9">
        <f>IF(TableRefills3[[#This Row],[prev_refill_end]]="","",TableRefills3[[#This Row],[refill_date]]-TableRefills3[[#This Row],[prev_refill_end]])</f>
        <v>-1</v>
      </c>
      <c r="I4162">
        <f>IF(TableRefills3[[#This Row],[gap_days]]="",0,IF(TableRefills3[[#This Row],[gap_days]]&gt;30,1,0))</f>
        <v>0</v>
      </c>
      <c r="J4162" s="9">
        <f>_xlfn.MAXIFS(TableRefills3[discountinuation_flag], TableRefills3[patient_id], A4162)</f>
        <v>0</v>
      </c>
      <c r="K4162" s="1">
        <f>_xlfn.MINIFS(C:C,A:A,TableRefills3[[#This Row],[patient_id]])</f>
        <v>45676</v>
      </c>
      <c r="L4162" s="1">
        <f>TableRefills3[[#This Row],[refill_date]]+TableRefills3[[#This Row],[quantity_days]]</f>
        <v>45717</v>
      </c>
    </row>
    <row r="4163" spans="1:12" x14ac:dyDescent="0.25">
      <c r="A4163" t="s">
        <v>928</v>
      </c>
      <c r="B4163" t="s">
        <v>6135</v>
      </c>
      <c r="C4163" s="1">
        <v>45715</v>
      </c>
      <c r="D4163" s="9">
        <f t="shared" si="131"/>
        <v>3</v>
      </c>
      <c r="E4163">
        <v>21</v>
      </c>
      <c r="F4163" s="1">
        <f t="shared" si="130"/>
        <v>45696</v>
      </c>
      <c r="G4163" s="1">
        <f>IF(TableRefills3[[#This Row],[prev_refill_days]]="","",TableRefills3[[#This Row],[prev_refill_days]]+TableRefills3[[#This Row],[quantity_days]])</f>
        <v>45717</v>
      </c>
      <c r="H4163" s="9">
        <f>IF(TableRefills3[[#This Row],[prev_refill_end]]="","",TableRefills3[[#This Row],[refill_date]]-TableRefills3[[#This Row],[prev_refill_end]])</f>
        <v>-2</v>
      </c>
      <c r="I4163">
        <f>IF(TableRefills3[[#This Row],[gap_days]]="",0,IF(TableRefills3[[#This Row],[gap_days]]&gt;30,1,0))</f>
        <v>0</v>
      </c>
      <c r="J4163" s="9">
        <f>_xlfn.MAXIFS(TableRefills3[discountinuation_flag], TableRefills3[patient_id], A4163)</f>
        <v>0</v>
      </c>
      <c r="K4163" s="1">
        <f>_xlfn.MINIFS(C:C,A:A,TableRefills3[[#This Row],[patient_id]])</f>
        <v>45676</v>
      </c>
      <c r="L4163" s="1">
        <f>TableRefills3[[#This Row],[refill_date]]+TableRefills3[[#This Row],[quantity_days]]</f>
        <v>45736</v>
      </c>
    </row>
    <row r="4164" spans="1:12" x14ac:dyDescent="0.25">
      <c r="A4164" t="s">
        <v>928</v>
      </c>
      <c r="B4164" t="s">
        <v>6135</v>
      </c>
      <c r="C4164" s="1">
        <v>45734</v>
      </c>
      <c r="D4164" s="9">
        <f t="shared" si="131"/>
        <v>4</v>
      </c>
      <c r="E4164">
        <v>21</v>
      </c>
      <c r="F4164" s="1">
        <f t="shared" si="130"/>
        <v>45715</v>
      </c>
      <c r="G4164" s="1">
        <f>IF(TableRefills3[[#This Row],[prev_refill_days]]="","",TableRefills3[[#This Row],[prev_refill_days]]+TableRefills3[[#This Row],[quantity_days]])</f>
        <v>45736</v>
      </c>
      <c r="H4164" s="9">
        <f>IF(TableRefills3[[#This Row],[prev_refill_end]]="","",TableRefills3[[#This Row],[refill_date]]-TableRefills3[[#This Row],[prev_refill_end]])</f>
        <v>-2</v>
      </c>
      <c r="I4164">
        <f>IF(TableRefills3[[#This Row],[gap_days]]="",0,IF(TableRefills3[[#This Row],[gap_days]]&gt;30,1,0))</f>
        <v>0</v>
      </c>
      <c r="J4164" s="9">
        <f>_xlfn.MAXIFS(TableRefills3[discountinuation_flag], TableRefills3[patient_id], A4164)</f>
        <v>0</v>
      </c>
      <c r="K4164" s="1">
        <f>_xlfn.MINIFS(C:C,A:A,TableRefills3[[#This Row],[patient_id]])</f>
        <v>45676</v>
      </c>
      <c r="L4164" s="1">
        <f>TableRefills3[[#This Row],[refill_date]]+TableRefills3[[#This Row],[quantity_days]]</f>
        <v>45755</v>
      </c>
    </row>
    <row r="4165" spans="1:12" x14ac:dyDescent="0.25">
      <c r="A4165" t="s">
        <v>928</v>
      </c>
      <c r="B4165" t="s">
        <v>6135</v>
      </c>
      <c r="C4165" s="1">
        <v>45758</v>
      </c>
      <c r="D4165" s="9">
        <f t="shared" si="131"/>
        <v>5</v>
      </c>
      <c r="E4165">
        <v>21</v>
      </c>
      <c r="F4165" s="1">
        <f t="shared" si="130"/>
        <v>45734</v>
      </c>
      <c r="G4165" s="1">
        <f>IF(TableRefills3[[#This Row],[prev_refill_days]]="","",TableRefills3[[#This Row],[prev_refill_days]]+TableRefills3[[#This Row],[quantity_days]])</f>
        <v>45755</v>
      </c>
      <c r="H4165" s="9">
        <f>IF(TableRefills3[[#This Row],[prev_refill_end]]="","",TableRefills3[[#This Row],[refill_date]]-TableRefills3[[#This Row],[prev_refill_end]])</f>
        <v>3</v>
      </c>
      <c r="I4165">
        <f>IF(TableRefills3[[#This Row],[gap_days]]="",0,IF(TableRefills3[[#This Row],[gap_days]]&gt;30,1,0))</f>
        <v>0</v>
      </c>
      <c r="J4165" s="9">
        <f>_xlfn.MAXIFS(TableRefills3[discountinuation_flag], TableRefills3[patient_id], A4165)</f>
        <v>0</v>
      </c>
      <c r="K4165" s="1">
        <f>_xlfn.MINIFS(C:C,A:A,TableRefills3[[#This Row],[patient_id]])</f>
        <v>45676</v>
      </c>
      <c r="L4165" s="1">
        <f>TableRefills3[[#This Row],[refill_date]]+TableRefills3[[#This Row],[quantity_days]]</f>
        <v>45779</v>
      </c>
    </row>
    <row r="4166" spans="1:12" x14ac:dyDescent="0.25">
      <c r="A4166" t="s">
        <v>929</v>
      </c>
      <c r="B4166" t="s">
        <v>6141</v>
      </c>
      <c r="C4166" s="1">
        <v>45768</v>
      </c>
      <c r="D4166" s="9">
        <f t="shared" si="131"/>
        <v>1</v>
      </c>
      <c r="E4166">
        <v>30</v>
      </c>
      <c r="F4166" s="1" t="str">
        <f t="shared" si="130"/>
        <v/>
      </c>
      <c r="G4166" s="1" t="str">
        <f>IF(TableRefills3[[#This Row],[prev_refill_days]]="","",TableRefills3[[#This Row],[prev_refill_days]]+TableRefills3[[#This Row],[quantity_days]])</f>
        <v/>
      </c>
      <c r="H4166" s="9" t="str">
        <f>IF(TableRefills3[[#This Row],[prev_refill_end]]="","",TableRefills3[[#This Row],[refill_date]]-TableRefills3[[#This Row],[prev_refill_end]])</f>
        <v/>
      </c>
      <c r="I4166">
        <f>IF(TableRefills3[[#This Row],[gap_days]]="",0,IF(TableRefills3[[#This Row],[gap_days]]&gt;30,1,0))</f>
        <v>0</v>
      </c>
      <c r="J4166" s="9">
        <f>_xlfn.MAXIFS(TableRefills3[discountinuation_flag], TableRefills3[patient_id], A4166)</f>
        <v>0</v>
      </c>
      <c r="K4166" s="1">
        <f>_xlfn.MINIFS(C:C,A:A,TableRefills3[[#This Row],[patient_id]])</f>
        <v>45768</v>
      </c>
      <c r="L4166" s="1">
        <f>TableRefills3[[#This Row],[refill_date]]+TableRefills3[[#This Row],[quantity_days]]</f>
        <v>45798</v>
      </c>
    </row>
    <row r="4167" spans="1:12" x14ac:dyDescent="0.25">
      <c r="A4167" t="s">
        <v>929</v>
      </c>
      <c r="B4167" t="s">
        <v>6141</v>
      </c>
      <c r="C4167" s="1">
        <v>45798</v>
      </c>
      <c r="D4167" s="9">
        <f t="shared" si="131"/>
        <v>2</v>
      </c>
      <c r="E4167">
        <v>30</v>
      </c>
      <c r="F4167" s="1">
        <f t="shared" si="130"/>
        <v>45768</v>
      </c>
      <c r="G4167" s="1">
        <f>IF(TableRefills3[[#This Row],[prev_refill_days]]="","",TableRefills3[[#This Row],[prev_refill_days]]+TableRefills3[[#This Row],[quantity_days]])</f>
        <v>45798</v>
      </c>
      <c r="H4167" s="9">
        <f>IF(TableRefills3[[#This Row],[prev_refill_end]]="","",TableRefills3[[#This Row],[refill_date]]-TableRefills3[[#This Row],[prev_refill_end]])</f>
        <v>0</v>
      </c>
      <c r="I4167">
        <f>IF(TableRefills3[[#This Row],[gap_days]]="",0,IF(TableRefills3[[#This Row],[gap_days]]&gt;30,1,0))</f>
        <v>0</v>
      </c>
      <c r="J4167" s="9">
        <f>_xlfn.MAXIFS(TableRefills3[discountinuation_flag], TableRefills3[patient_id], A4167)</f>
        <v>0</v>
      </c>
      <c r="K4167" s="1">
        <f>_xlfn.MINIFS(C:C,A:A,TableRefills3[[#This Row],[patient_id]])</f>
        <v>45768</v>
      </c>
      <c r="L4167" s="1">
        <f>TableRefills3[[#This Row],[refill_date]]+TableRefills3[[#This Row],[quantity_days]]</f>
        <v>45828</v>
      </c>
    </row>
    <row r="4168" spans="1:12" x14ac:dyDescent="0.25">
      <c r="A4168" t="s">
        <v>929</v>
      </c>
      <c r="B4168" t="s">
        <v>6141</v>
      </c>
      <c r="C4168" s="1">
        <v>45830</v>
      </c>
      <c r="D4168" s="9">
        <f t="shared" si="131"/>
        <v>3</v>
      </c>
      <c r="E4168">
        <v>30</v>
      </c>
      <c r="F4168" s="1">
        <f t="shared" si="130"/>
        <v>45798</v>
      </c>
      <c r="G4168" s="1">
        <f>IF(TableRefills3[[#This Row],[prev_refill_days]]="","",TableRefills3[[#This Row],[prev_refill_days]]+TableRefills3[[#This Row],[quantity_days]])</f>
        <v>45828</v>
      </c>
      <c r="H4168" s="9">
        <f>IF(TableRefills3[[#This Row],[prev_refill_end]]="","",TableRefills3[[#This Row],[refill_date]]-TableRefills3[[#This Row],[prev_refill_end]])</f>
        <v>2</v>
      </c>
      <c r="I4168">
        <f>IF(TableRefills3[[#This Row],[gap_days]]="",0,IF(TableRefills3[[#This Row],[gap_days]]&gt;30,1,0))</f>
        <v>0</v>
      </c>
      <c r="J4168" s="9">
        <f>_xlfn.MAXIFS(TableRefills3[discountinuation_flag], TableRefills3[patient_id], A4168)</f>
        <v>0</v>
      </c>
      <c r="K4168" s="1">
        <f>_xlfn.MINIFS(C:C,A:A,TableRefills3[[#This Row],[patient_id]])</f>
        <v>45768</v>
      </c>
      <c r="L4168" s="1">
        <f>TableRefills3[[#This Row],[refill_date]]+TableRefills3[[#This Row],[quantity_days]]</f>
        <v>45860</v>
      </c>
    </row>
    <row r="4169" spans="1:12" x14ac:dyDescent="0.25">
      <c r="A4169" t="s">
        <v>929</v>
      </c>
      <c r="B4169" t="s">
        <v>6141</v>
      </c>
      <c r="C4169" s="1">
        <v>45859</v>
      </c>
      <c r="D4169" s="9">
        <f t="shared" si="131"/>
        <v>4</v>
      </c>
      <c r="E4169">
        <v>30</v>
      </c>
      <c r="F4169" s="1">
        <f t="shared" si="130"/>
        <v>45830</v>
      </c>
      <c r="G4169" s="1">
        <f>IF(TableRefills3[[#This Row],[prev_refill_days]]="","",TableRefills3[[#This Row],[prev_refill_days]]+TableRefills3[[#This Row],[quantity_days]])</f>
        <v>45860</v>
      </c>
      <c r="H4169" s="9">
        <f>IF(TableRefills3[[#This Row],[prev_refill_end]]="","",TableRefills3[[#This Row],[refill_date]]-TableRefills3[[#This Row],[prev_refill_end]])</f>
        <v>-1</v>
      </c>
      <c r="I4169">
        <f>IF(TableRefills3[[#This Row],[gap_days]]="",0,IF(TableRefills3[[#This Row],[gap_days]]&gt;30,1,0))</f>
        <v>0</v>
      </c>
      <c r="J4169" s="9">
        <f>_xlfn.MAXIFS(TableRefills3[discountinuation_flag], TableRefills3[patient_id], A4169)</f>
        <v>0</v>
      </c>
      <c r="K4169" s="1">
        <f>_xlfn.MINIFS(C:C,A:A,TableRefills3[[#This Row],[patient_id]])</f>
        <v>45768</v>
      </c>
      <c r="L4169" s="1">
        <f>TableRefills3[[#This Row],[refill_date]]+TableRefills3[[#This Row],[quantity_days]]</f>
        <v>45889</v>
      </c>
    </row>
    <row r="4170" spans="1:12" x14ac:dyDescent="0.25">
      <c r="A4170" t="s">
        <v>929</v>
      </c>
      <c r="B4170" t="s">
        <v>6141</v>
      </c>
      <c r="C4170" s="1">
        <v>45886</v>
      </c>
      <c r="D4170" s="9">
        <f t="shared" si="131"/>
        <v>5</v>
      </c>
      <c r="E4170">
        <v>30</v>
      </c>
      <c r="F4170" s="1">
        <f t="shared" si="130"/>
        <v>45859</v>
      </c>
      <c r="G4170" s="1">
        <f>IF(TableRefills3[[#This Row],[prev_refill_days]]="","",TableRefills3[[#This Row],[prev_refill_days]]+TableRefills3[[#This Row],[quantity_days]])</f>
        <v>45889</v>
      </c>
      <c r="H4170" s="9">
        <f>IF(TableRefills3[[#This Row],[prev_refill_end]]="","",TableRefills3[[#This Row],[refill_date]]-TableRefills3[[#This Row],[prev_refill_end]])</f>
        <v>-3</v>
      </c>
      <c r="I4170">
        <f>IF(TableRefills3[[#This Row],[gap_days]]="",0,IF(TableRefills3[[#This Row],[gap_days]]&gt;30,1,0))</f>
        <v>0</v>
      </c>
      <c r="J4170" s="9">
        <f>_xlfn.MAXIFS(TableRefills3[discountinuation_flag], TableRefills3[patient_id], A4170)</f>
        <v>0</v>
      </c>
      <c r="K4170" s="1">
        <f>_xlfn.MINIFS(C:C,A:A,TableRefills3[[#This Row],[patient_id]])</f>
        <v>45768</v>
      </c>
      <c r="L4170" s="1">
        <f>TableRefills3[[#This Row],[refill_date]]+TableRefills3[[#This Row],[quantity_days]]</f>
        <v>45916</v>
      </c>
    </row>
    <row r="4171" spans="1:12" x14ac:dyDescent="0.25">
      <c r="A4171" t="s">
        <v>930</v>
      </c>
      <c r="B4171" t="s">
        <v>6147</v>
      </c>
      <c r="C4171" s="1">
        <v>45833</v>
      </c>
      <c r="D4171" s="9">
        <f t="shared" si="131"/>
        <v>1</v>
      </c>
      <c r="E4171">
        <v>21</v>
      </c>
      <c r="F4171" s="1" t="str">
        <f t="shared" si="130"/>
        <v/>
      </c>
      <c r="G4171" s="1" t="str">
        <f>IF(TableRefills3[[#This Row],[prev_refill_days]]="","",TableRefills3[[#This Row],[prev_refill_days]]+TableRefills3[[#This Row],[quantity_days]])</f>
        <v/>
      </c>
      <c r="H4171" s="9" t="str">
        <f>IF(TableRefills3[[#This Row],[prev_refill_end]]="","",TableRefills3[[#This Row],[refill_date]]-TableRefills3[[#This Row],[prev_refill_end]])</f>
        <v/>
      </c>
      <c r="I4171">
        <f>IF(TableRefills3[[#This Row],[gap_days]]="",0,IF(TableRefills3[[#This Row],[gap_days]]&gt;30,1,0))</f>
        <v>0</v>
      </c>
      <c r="J4171" s="9">
        <f>_xlfn.MAXIFS(TableRefills3[discountinuation_flag], TableRefills3[patient_id], A4171)</f>
        <v>0</v>
      </c>
      <c r="K4171" s="1">
        <f>_xlfn.MINIFS(C:C,A:A,TableRefills3[[#This Row],[patient_id]])</f>
        <v>45833</v>
      </c>
      <c r="L4171" s="1">
        <f>TableRefills3[[#This Row],[refill_date]]+TableRefills3[[#This Row],[quantity_days]]</f>
        <v>45854</v>
      </c>
    </row>
    <row r="4172" spans="1:12" x14ac:dyDescent="0.25">
      <c r="A4172" t="s">
        <v>930</v>
      </c>
      <c r="B4172" t="s">
        <v>6147</v>
      </c>
      <c r="C4172" s="1">
        <v>45855</v>
      </c>
      <c r="D4172" s="9">
        <f t="shared" si="131"/>
        <v>2</v>
      </c>
      <c r="E4172">
        <v>21</v>
      </c>
      <c r="F4172" s="1">
        <f t="shared" si="130"/>
        <v>45833</v>
      </c>
      <c r="G4172" s="1">
        <f>IF(TableRefills3[[#This Row],[prev_refill_days]]="","",TableRefills3[[#This Row],[prev_refill_days]]+TableRefills3[[#This Row],[quantity_days]])</f>
        <v>45854</v>
      </c>
      <c r="H4172" s="9">
        <f>IF(TableRefills3[[#This Row],[prev_refill_end]]="","",TableRefills3[[#This Row],[refill_date]]-TableRefills3[[#This Row],[prev_refill_end]])</f>
        <v>1</v>
      </c>
      <c r="I4172">
        <f>IF(TableRefills3[[#This Row],[gap_days]]="",0,IF(TableRefills3[[#This Row],[gap_days]]&gt;30,1,0))</f>
        <v>0</v>
      </c>
      <c r="J4172" s="9">
        <f>_xlfn.MAXIFS(TableRefills3[discountinuation_flag], TableRefills3[patient_id], A4172)</f>
        <v>0</v>
      </c>
      <c r="K4172" s="1">
        <f>_xlfn.MINIFS(C:C,A:A,TableRefills3[[#This Row],[patient_id]])</f>
        <v>45833</v>
      </c>
      <c r="L4172" s="1">
        <f>TableRefills3[[#This Row],[refill_date]]+TableRefills3[[#This Row],[quantity_days]]</f>
        <v>45876</v>
      </c>
    </row>
    <row r="4173" spans="1:12" x14ac:dyDescent="0.25">
      <c r="A4173" t="s">
        <v>930</v>
      </c>
      <c r="B4173" t="s">
        <v>6147</v>
      </c>
      <c r="C4173" s="1">
        <v>45874</v>
      </c>
      <c r="D4173" s="9">
        <f t="shared" si="131"/>
        <v>3</v>
      </c>
      <c r="E4173">
        <v>21</v>
      </c>
      <c r="F4173" s="1">
        <f t="shared" ref="F4173:F4236" si="132">IF(A4172=A4173,C4172,"")</f>
        <v>45855</v>
      </c>
      <c r="G4173" s="1">
        <f>IF(TableRefills3[[#This Row],[prev_refill_days]]="","",TableRefills3[[#This Row],[prev_refill_days]]+TableRefills3[[#This Row],[quantity_days]])</f>
        <v>45876</v>
      </c>
      <c r="H4173" s="9">
        <f>IF(TableRefills3[[#This Row],[prev_refill_end]]="","",TableRefills3[[#This Row],[refill_date]]-TableRefills3[[#This Row],[prev_refill_end]])</f>
        <v>-2</v>
      </c>
      <c r="I4173">
        <f>IF(TableRefills3[[#This Row],[gap_days]]="",0,IF(TableRefills3[[#This Row],[gap_days]]&gt;30,1,0))</f>
        <v>0</v>
      </c>
      <c r="J4173" s="9">
        <f>_xlfn.MAXIFS(TableRefills3[discountinuation_flag], TableRefills3[patient_id], A4173)</f>
        <v>0</v>
      </c>
      <c r="K4173" s="1">
        <f>_xlfn.MINIFS(C:C,A:A,TableRefills3[[#This Row],[patient_id]])</f>
        <v>45833</v>
      </c>
      <c r="L4173" s="1">
        <f>TableRefills3[[#This Row],[refill_date]]+TableRefills3[[#This Row],[quantity_days]]</f>
        <v>45895</v>
      </c>
    </row>
    <row r="4174" spans="1:12" x14ac:dyDescent="0.25">
      <c r="A4174" t="s">
        <v>930</v>
      </c>
      <c r="B4174" t="s">
        <v>6147</v>
      </c>
      <c r="C4174" s="1">
        <v>45897</v>
      </c>
      <c r="D4174" s="9">
        <f t="shared" si="131"/>
        <v>4</v>
      </c>
      <c r="E4174">
        <v>21</v>
      </c>
      <c r="F4174" s="1">
        <f t="shared" si="132"/>
        <v>45874</v>
      </c>
      <c r="G4174" s="1">
        <f>IF(TableRefills3[[#This Row],[prev_refill_days]]="","",TableRefills3[[#This Row],[prev_refill_days]]+TableRefills3[[#This Row],[quantity_days]])</f>
        <v>45895</v>
      </c>
      <c r="H4174" s="9">
        <f>IF(TableRefills3[[#This Row],[prev_refill_end]]="","",TableRefills3[[#This Row],[refill_date]]-TableRefills3[[#This Row],[prev_refill_end]])</f>
        <v>2</v>
      </c>
      <c r="I4174">
        <f>IF(TableRefills3[[#This Row],[gap_days]]="",0,IF(TableRefills3[[#This Row],[gap_days]]&gt;30,1,0))</f>
        <v>0</v>
      </c>
      <c r="J4174" s="9">
        <f>_xlfn.MAXIFS(TableRefills3[discountinuation_flag], TableRefills3[patient_id], A4174)</f>
        <v>0</v>
      </c>
      <c r="K4174" s="1">
        <f>_xlfn.MINIFS(C:C,A:A,TableRefills3[[#This Row],[patient_id]])</f>
        <v>45833</v>
      </c>
      <c r="L4174" s="1">
        <f>TableRefills3[[#This Row],[refill_date]]+TableRefills3[[#This Row],[quantity_days]]</f>
        <v>45918</v>
      </c>
    </row>
    <row r="4175" spans="1:12" x14ac:dyDescent="0.25">
      <c r="A4175" t="s">
        <v>930</v>
      </c>
      <c r="B4175" t="s">
        <v>6147</v>
      </c>
      <c r="C4175" s="1">
        <v>45920</v>
      </c>
      <c r="D4175" s="9">
        <f t="shared" si="131"/>
        <v>5</v>
      </c>
      <c r="E4175">
        <v>21</v>
      </c>
      <c r="F4175" s="1">
        <f t="shared" si="132"/>
        <v>45897</v>
      </c>
      <c r="G4175" s="1">
        <f>IF(TableRefills3[[#This Row],[prev_refill_days]]="","",TableRefills3[[#This Row],[prev_refill_days]]+TableRefills3[[#This Row],[quantity_days]])</f>
        <v>45918</v>
      </c>
      <c r="H4175" s="9">
        <f>IF(TableRefills3[[#This Row],[prev_refill_end]]="","",TableRefills3[[#This Row],[refill_date]]-TableRefills3[[#This Row],[prev_refill_end]])</f>
        <v>2</v>
      </c>
      <c r="I4175">
        <f>IF(TableRefills3[[#This Row],[gap_days]]="",0,IF(TableRefills3[[#This Row],[gap_days]]&gt;30,1,0))</f>
        <v>0</v>
      </c>
      <c r="J4175" s="9">
        <f>_xlfn.MAXIFS(TableRefills3[discountinuation_flag], TableRefills3[patient_id], A4175)</f>
        <v>0</v>
      </c>
      <c r="K4175" s="1">
        <f>_xlfn.MINIFS(C:C,A:A,TableRefills3[[#This Row],[patient_id]])</f>
        <v>45833</v>
      </c>
      <c r="L4175" s="1">
        <f>TableRefills3[[#This Row],[refill_date]]+TableRefills3[[#This Row],[quantity_days]]</f>
        <v>45941</v>
      </c>
    </row>
    <row r="4176" spans="1:12" x14ac:dyDescent="0.25">
      <c r="A4176" t="s">
        <v>930</v>
      </c>
      <c r="B4176" t="s">
        <v>6147</v>
      </c>
      <c r="C4176" s="1">
        <v>45938</v>
      </c>
      <c r="D4176" s="9">
        <f t="shared" si="131"/>
        <v>6</v>
      </c>
      <c r="E4176">
        <v>21</v>
      </c>
      <c r="F4176" s="1">
        <f t="shared" si="132"/>
        <v>45920</v>
      </c>
      <c r="G4176" s="1">
        <f>IF(TableRefills3[[#This Row],[prev_refill_days]]="","",TableRefills3[[#This Row],[prev_refill_days]]+TableRefills3[[#This Row],[quantity_days]])</f>
        <v>45941</v>
      </c>
      <c r="H4176" s="9">
        <f>IF(TableRefills3[[#This Row],[prev_refill_end]]="","",TableRefills3[[#This Row],[refill_date]]-TableRefills3[[#This Row],[prev_refill_end]])</f>
        <v>-3</v>
      </c>
      <c r="I4176">
        <f>IF(TableRefills3[[#This Row],[gap_days]]="",0,IF(TableRefills3[[#This Row],[gap_days]]&gt;30,1,0))</f>
        <v>0</v>
      </c>
      <c r="J4176" s="9">
        <f>_xlfn.MAXIFS(TableRefills3[discountinuation_flag], TableRefills3[patient_id], A4176)</f>
        <v>0</v>
      </c>
      <c r="K4176" s="1">
        <f>_xlfn.MINIFS(C:C,A:A,TableRefills3[[#This Row],[patient_id]])</f>
        <v>45833</v>
      </c>
      <c r="L4176" s="1">
        <f>TableRefills3[[#This Row],[refill_date]]+TableRefills3[[#This Row],[quantity_days]]</f>
        <v>45959</v>
      </c>
    </row>
    <row r="4177" spans="1:12" x14ac:dyDescent="0.25">
      <c r="A4177" t="s">
        <v>931</v>
      </c>
      <c r="B4177" t="s">
        <v>6154</v>
      </c>
      <c r="C4177" s="1">
        <v>45680</v>
      </c>
      <c r="D4177" s="9">
        <f t="shared" si="131"/>
        <v>1</v>
      </c>
      <c r="E4177">
        <v>21</v>
      </c>
      <c r="F4177" s="1" t="str">
        <f t="shared" si="132"/>
        <v/>
      </c>
      <c r="G4177" s="1" t="str">
        <f>IF(TableRefills3[[#This Row],[prev_refill_days]]="","",TableRefills3[[#This Row],[prev_refill_days]]+TableRefills3[[#This Row],[quantity_days]])</f>
        <v/>
      </c>
      <c r="H4177" s="9" t="str">
        <f>IF(TableRefills3[[#This Row],[prev_refill_end]]="","",TableRefills3[[#This Row],[refill_date]]-TableRefills3[[#This Row],[prev_refill_end]])</f>
        <v/>
      </c>
      <c r="I4177">
        <f>IF(TableRefills3[[#This Row],[gap_days]]="",0,IF(TableRefills3[[#This Row],[gap_days]]&gt;30,1,0))</f>
        <v>0</v>
      </c>
      <c r="J4177" s="9">
        <f>_xlfn.MAXIFS(TableRefills3[discountinuation_flag], TableRefills3[patient_id], A4177)</f>
        <v>0</v>
      </c>
      <c r="K4177" s="1">
        <f>_xlfn.MINIFS(C:C,A:A,TableRefills3[[#This Row],[patient_id]])</f>
        <v>45680</v>
      </c>
      <c r="L4177" s="1">
        <f>TableRefills3[[#This Row],[refill_date]]+TableRefills3[[#This Row],[quantity_days]]</f>
        <v>45701</v>
      </c>
    </row>
    <row r="4178" spans="1:12" x14ac:dyDescent="0.25">
      <c r="A4178" t="s">
        <v>931</v>
      </c>
      <c r="B4178" t="s">
        <v>6154</v>
      </c>
      <c r="C4178" s="1">
        <v>45701</v>
      </c>
      <c r="D4178" s="9">
        <f t="shared" si="131"/>
        <v>2</v>
      </c>
      <c r="E4178">
        <v>21</v>
      </c>
      <c r="F4178" s="1">
        <f t="shared" si="132"/>
        <v>45680</v>
      </c>
      <c r="G4178" s="1">
        <f>IF(TableRefills3[[#This Row],[prev_refill_days]]="","",TableRefills3[[#This Row],[prev_refill_days]]+TableRefills3[[#This Row],[quantity_days]])</f>
        <v>45701</v>
      </c>
      <c r="H4178" s="9">
        <f>IF(TableRefills3[[#This Row],[prev_refill_end]]="","",TableRefills3[[#This Row],[refill_date]]-TableRefills3[[#This Row],[prev_refill_end]])</f>
        <v>0</v>
      </c>
      <c r="I4178">
        <f>IF(TableRefills3[[#This Row],[gap_days]]="",0,IF(TableRefills3[[#This Row],[gap_days]]&gt;30,1,0))</f>
        <v>0</v>
      </c>
      <c r="J4178" s="9">
        <f>_xlfn.MAXIFS(TableRefills3[discountinuation_flag], TableRefills3[patient_id], A4178)</f>
        <v>0</v>
      </c>
      <c r="K4178" s="1">
        <f>_xlfn.MINIFS(C:C,A:A,TableRefills3[[#This Row],[patient_id]])</f>
        <v>45680</v>
      </c>
      <c r="L4178" s="1">
        <f>TableRefills3[[#This Row],[refill_date]]+TableRefills3[[#This Row],[quantity_days]]</f>
        <v>45722</v>
      </c>
    </row>
    <row r="4179" spans="1:12" x14ac:dyDescent="0.25">
      <c r="A4179" t="s">
        <v>931</v>
      </c>
      <c r="B4179" t="s">
        <v>6154</v>
      </c>
      <c r="C4179" s="1">
        <v>45722</v>
      </c>
      <c r="D4179" s="9">
        <f t="shared" si="131"/>
        <v>3</v>
      </c>
      <c r="E4179">
        <v>21</v>
      </c>
      <c r="F4179" s="1">
        <f t="shared" si="132"/>
        <v>45701</v>
      </c>
      <c r="G4179" s="1">
        <f>IF(TableRefills3[[#This Row],[prev_refill_days]]="","",TableRefills3[[#This Row],[prev_refill_days]]+TableRefills3[[#This Row],[quantity_days]])</f>
        <v>45722</v>
      </c>
      <c r="H4179" s="9">
        <f>IF(TableRefills3[[#This Row],[prev_refill_end]]="","",TableRefills3[[#This Row],[refill_date]]-TableRefills3[[#This Row],[prev_refill_end]])</f>
        <v>0</v>
      </c>
      <c r="I4179">
        <f>IF(TableRefills3[[#This Row],[gap_days]]="",0,IF(TableRefills3[[#This Row],[gap_days]]&gt;30,1,0))</f>
        <v>0</v>
      </c>
      <c r="J4179" s="9">
        <f>_xlfn.MAXIFS(TableRefills3[discountinuation_flag], TableRefills3[patient_id], A4179)</f>
        <v>0</v>
      </c>
      <c r="K4179" s="1">
        <f>_xlfn.MINIFS(C:C,A:A,TableRefills3[[#This Row],[patient_id]])</f>
        <v>45680</v>
      </c>
      <c r="L4179" s="1">
        <f>TableRefills3[[#This Row],[refill_date]]+TableRefills3[[#This Row],[quantity_days]]</f>
        <v>45743</v>
      </c>
    </row>
    <row r="4180" spans="1:12" x14ac:dyDescent="0.25">
      <c r="A4180" t="s">
        <v>932</v>
      </c>
      <c r="B4180" t="s">
        <v>6158</v>
      </c>
      <c r="C4180" s="1">
        <v>45829</v>
      </c>
      <c r="D4180" s="9">
        <f t="shared" si="131"/>
        <v>1</v>
      </c>
      <c r="E4180">
        <v>21</v>
      </c>
      <c r="F4180" s="1" t="str">
        <f t="shared" si="132"/>
        <v/>
      </c>
      <c r="G4180" s="1" t="str">
        <f>IF(TableRefills3[[#This Row],[prev_refill_days]]="","",TableRefills3[[#This Row],[prev_refill_days]]+TableRefills3[[#This Row],[quantity_days]])</f>
        <v/>
      </c>
      <c r="H4180" s="9" t="str">
        <f>IF(TableRefills3[[#This Row],[prev_refill_end]]="","",TableRefills3[[#This Row],[refill_date]]-TableRefills3[[#This Row],[prev_refill_end]])</f>
        <v/>
      </c>
      <c r="I4180">
        <f>IF(TableRefills3[[#This Row],[gap_days]]="",0,IF(TableRefills3[[#This Row],[gap_days]]&gt;30,1,0))</f>
        <v>0</v>
      </c>
      <c r="J4180" s="9">
        <f>_xlfn.MAXIFS(TableRefills3[discountinuation_flag], TableRefills3[patient_id], A4180)</f>
        <v>0</v>
      </c>
      <c r="K4180" s="1">
        <f>_xlfn.MINIFS(C:C,A:A,TableRefills3[[#This Row],[patient_id]])</f>
        <v>45829</v>
      </c>
      <c r="L4180" s="1">
        <f>TableRefills3[[#This Row],[refill_date]]+TableRefills3[[#This Row],[quantity_days]]</f>
        <v>45850</v>
      </c>
    </row>
    <row r="4181" spans="1:12" x14ac:dyDescent="0.25">
      <c r="A4181" t="s">
        <v>932</v>
      </c>
      <c r="B4181" t="s">
        <v>6158</v>
      </c>
      <c r="C4181" s="1">
        <v>45851</v>
      </c>
      <c r="D4181" s="9">
        <f t="shared" si="131"/>
        <v>2</v>
      </c>
      <c r="E4181">
        <v>21</v>
      </c>
      <c r="F4181" s="1">
        <f t="shared" si="132"/>
        <v>45829</v>
      </c>
      <c r="G4181" s="1">
        <f>IF(TableRefills3[[#This Row],[prev_refill_days]]="","",TableRefills3[[#This Row],[prev_refill_days]]+TableRefills3[[#This Row],[quantity_days]])</f>
        <v>45850</v>
      </c>
      <c r="H4181" s="9">
        <f>IF(TableRefills3[[#This Row],[prev_refill_end]]="","",TableRefills3[[#This Row],[refill_date]]-TableRefills3[[#This Row],[prev_refill_end]])</f>
        <v>1</v>
      </c>
      <c r="I4181">
        <f>IF(TableRefills3[[#This Row],[gap_days]]="",0,IF(TableRefills3[[#This Row],[gap_days]]&gt;30,1,0))</f>
        <v>0</v>
      </c>
      <c r="J4181" s="9">
        <f>_xlfn.MAXIFS(TableRefills3[discountinuation_flag], TableRefills3[patient_id], A4181)</f>
        <v>0</v>
      </c>
      <c r="K4181" s="1">
        <f>_xlfn.MINIFS(C:C,A:A,TableRefills3[[#This Row],[patient_id]])</f>
        <v>45829</v>
      </c>
      <c r="L4181" s="1">
        <f>TableRefills3[[#This Row],[refill_date]]+TableRefills3[[#This Row],[quantity_days]]</f>
        <v>45872</v>
      </c>
    </row>
    <row r="4182" spans="1:12" x14ac:dyDescent="0.25">
      <c r="A4182" t="s">
        <v>932</v>
      </c>
      <c r="B4182" t="s">
        <v>6158</v>
      </c>
      <c r="C4182" s="1">
        <v>45872</v>
      </c>
      <c r="D4182" s="9">
        <f t="shared" si="131"/>
        <v>3</v>
      </c>
      <c r="E4182">
        <v>21</v>
      </c>
      <c r="F4182" s="1">
        <f t="shared" si="132"/>
        <v>45851</v>
      </c>
      <c r="G4182" s="1">
        <f>IF(TableRefills3[[#This Row],[prev_refill_days]]="","",TableRefills3[[#This Row],[prev_refill_days]]+TableRefills3[[#This Row],[quantity_days]])</f>
        <v>45872</v>
      </c>
      <c r="H4182" s="9">
        <f>IF(TableRefills3[[#This Row],[prev_refill_end]]="","",TableRefills3[[#This Row],[refill_date]]-TableRefills3[[#This Row],[prev_refill_end]])</f>
        <v>0</v>
      </c>
      <c r="I4182">
        <f>IF(TableRefills3[[#This Row],[gap_days]]="",0,IF(TableRefills3[[#This Row],[gap_days]]&gt;30,1,0))</f>
        <v>0</v>
      </c>
      <c r="J4182" s="9">
        <f>_xlfn.MAXIFS(TableRefills3[discountinuation_flag], TableRefills3[patient_id], A4182)</f>
        <v>0</v>
      </c>
      <c r="K4182" s="1">
        <f>_xlfn.MINIFS(C:C,A:A,TableRefills3[[#This Row],[patient_id]])</f>
        <v>45829</v>
      </c>
      <c r="L4182" s="1">
        <f>TableRefills3[[#This Row],[refill_date]]+TableRefills3[[#This Row],[quantity_days]]</f>
        <v>45893</v>
      </c>
    </row>
    <row r="4183" spans="1:12" x14ac:dyDescent="0.25">
      <c r="A4183" t="s">
        <v>932</v>
      </c>
      <c r="B4183" t="s">
        <v>6158</v>
      </c>
      <c r="C4183" s="1">
        <v>45893</v>
      </c>
      <c r="D4183" s="9">
        <f t="shared" si="131"/>
        <v>4</v>
      </c>
      <c r="E4183">
        <v>21</v>
      </c>
      <c r="F4183" s="1">
        <f t="shared" si="132"/>
        <v>45872</v>
      </c>
      <c r="G4183" s="1">
        <f>IF(TableRefills3[[#This Row],[prev_refill_days]]="","",TableRefills3[[#This Row],[prev_refill_days]]+TableRefills3[[#This Row],[quantity_days]])</f>
        <v>45893</v>
      </c>
      <c r="H4183" s="9">
        <f>IF(TableRefills3[[#This Row],[prev_refill_end]]="","",TableRefills3[[#This Row],[refill_date]]-TableRefills3[[#This Row],[prev_refill_end]])</f>
        <v>0</v>
      </c>
      <c r="I4183">
        <f>IF(TableRefills3[[#This Row],[gap_days]]="",0,IF(TableRefills3[[#This Row],[gap_days]]&gt;30,1,0))</f>
        <v>0</v>
      </c>
      <c r="J4183" s="9">
        <f>_xlfn.MAXIFS(TableRefills3[discountinuation_flag], TableRefills3[patient_id], A4183)</f>
        <v>0</v>
      </c>
      <c r="K4183" s="1">
        <f>_xlfn.MINIFS(C:C,A:A,TableRefills3[[#This Row],[patient_id]])</f>
        <v>45829</v>
      </c>
      <c r="L4183" s="1">
        <f>TableRefills3[[#This Row],[refill_date]]+TableRefills3[[#This Row],[quantity_days]]</f>
        <v>45914</v>
      </c>
    </row>
    <row r="4184" spans="1:12" x14ac:dyDescent="0.25">
      <c r="A4184" t="s">
        <v>932</v>
      </c>
      <c r="B4184" t="s">
        <v>6158</v>
      </c>
      <c r="C4184" s="1">
        <v>45913</v>
      </c>
      <c r="D4184" s="9">
        <f t="shared" si="131"/>
        <v>5</v>
      </c>
      <c r="E4184">
        <v>21</v>
      </c>
      <c r="F4184" s="1">
        <f t="shared" si="132"/>
        <v>45893</v>
      </c>
      <c r="G4184" s="1">
        <f>IF(TableRefills3[[#This Row],[prev_refill_days]]="","",TableRefills3[[#This Row],[prev_refill_days]]+TableRefills3[[#This Row],[quantity_days]])</f>
        <v>45914</v>
      </c>
      <c r="H4184" s="9">
        <f>IF(TableRefills3[[#This Row],[prev_refill_end]]="","",TableRefills3[[#This Row],[refill_date]]-TableRefills3[[#This Row],[prev_refill_end]])</f>
        <v>-1</v>
      </c>
      <c r="I4184">
        <f>IF(TableRefills3[[#This Row],[gap_days]]="",0,IF(TableRefills3[[#This Row],[gap_days]]&gt;30,1,0))</f>
        <v>0</v>
      </c>
      <c r="J4184" s="9">
        <f>_xlfn.MAXIFS(TableRefills3[discountinuation_flag], TableRefills3[patient_id], A4184)</f>
        <v>0</v>
      </c>
      <c r="K4184" s="1">
        <f>_xlfn.MINIFS(C:C,A:A,TableRefills3[[#This Row],[patient_id]])</f>
        <v>45829</v>
      </c>
      <c r="L4184" s="1">
        <f>TableRefills3[[#This Row],[refill_date]]+TableRefills3[[#This Row],[quantity_days]]</f>
        <v>45934</v>
      </c>
    </row>
    <row r="4185" spans="1:12" x14ac:dyDescent="0.25">
      <c r="A4185" t="s">
        <v>933</v>
      </c>
      <c r="B4185" t="s">
        <v>6164</v>
      </c>
      <c r="C4185" s="1">
        <v>45766</v>
      </c>
      <c r="D4185" s="9">
        <f t="shared" si="131"/>
        <v>1</v>
      </c>
      <c r="E4185">
        <v>21</v>
      </c>
      <c r="F4185" s="1" t="str">
        <f t="shared" si="132"/>
        <v/>
      </c>
      <c r="G4185" s="1" t="str">
        <f>IF(TableRefills3[[#This Row],[prev_refill_days]]="","",TableRefills3[[#This Row],[prev_refill_days]]+TableRefills3[[#This Row],[quantity_days]])</f>
        <v/>
      </c>
      <c r="H4185" s="9" t="str">
        <f>IF(TableRefills3[[#This Row],[prev_refill_end]]="","",TableRefills3[[#This Row],[refill_date]]-TableRefills3[[#This Row],[prev_refill_end]])</f>
        <v/>
      </c>
      <c r="I4185">
        <f>IF(TableRefills3[[#This Row],[gap_days]]="",0,IF(TableRefills3[[#This Row],[gap_days]]&gt;30,1,0))</f>
        <v>0</v>
      </c>
      <c r="J4185" s="9">
        <f>_xlfn.MAXIFS(TableRefills3[discountinuation_flag], TableRefills3[patient_id], A4185)</f>
        <v>0</v>
      </c>
      <c r="K4185" s="1">
        <f>_xlfn.MINIFS(C:C,A:A,TableRefills3[[#This Row],[patient_id]])</f>
        <v>45766</v>
      </c>
      <c r="L4185" s="1">
        <f>TableRefills3[[#This Row],[refill_date]]+TableRefills3[[#This Row],[quantity_days]]</f>
        <v>45787</v>
      </c>
    </row>
    <row r="4186" spans="1:12" x14ac:dyDescent="0.25">
      <c r="A4186" t="s">
        <v>933</v>
      </c>
      <c r="B4186" t="s">
        <v>6164</v>
      </c>
      <c r="C4186" s="1">
        <v>45788</v>
      </c>
      <c r="D4186" s="9">
        <f t="shared" si="131"/>
        <v>2</v>
      </c>
      <c r="E4186">
        <v>21</v>
      </c>
      <c r="F4186" s="1">
        <f t="shared" si="132"/>
        <v>45766</v>
      </c>
      <c r="G4186" s="1">
        <f>IF(TableRefills3[[#This Row],[prev_refill_days]]="","",TableRefills3[[#This Row],[prev_refill_days]]+TableRefills3[[#This Row],[quantity_days]])</f>
        <v>45787</v>
      </c>
      <c r="H4186" s="9">
        <f>IF(TableRefills3[[#This Row],[prev_refill_end]]="","",TableRefills3[[#This Row],[refill_date]]-TableRefills3[[#This Row],[prev_refill_end]])</f>
        <v>1</v>
      </c>
      <c r="I4186">
        <f>IF(TableRefills3[[#This Row],[gap_days]]="",0,IF(TableRefills3[[#This Row],[gap_days]]&gt;30,1,0))</f>
        <v>0</v>
      </c>
      <c r="J4186" s="9">
        <f>_xlfn.MAXIFS(TableRefills3[discountinuation_flag], TableRefills3[patient_id], A4186)</f>
        <v>0</v>
      </c>
      <c r="K4186" s="1">
        <f>_xlfn.MINIFS(C:C,A:A,TableRefills3[[#This Row],[patient_id]])</f>
        <v>45766</v>
      </c>
      <c r="L4186" s="1">
        <f>TableRefills3[[#This Row],[refill_date]]+TableRefills3[[#This Row],[quantity_days]]</f>
        <v>45809</v>
      </c>
    </row>
    <row r="4187" spans="1:12" x14ac:dyDescent="0.25">
      <c r="A4187" t="s">
        <v>933</v>
      </c>
      <c r="B4187" t="s">
        <v>6164</v>
      </c>
      <c r="C4187" s="1">
        <v>45811</v>
      </c>
      <c r="D4187" s="9">
        <f t="shared" si="131"/>
        <v>3</v>
      </c>
      <c r="E4187">
        <v>21</v>
      </c>
      <c r="F4187" s="1">
        <f t="shared" si="132"/>
        <v>45788</v>
      </c>
      <c r="G4187" s="1">
        <f>IF(TableRefills3[[#This Row],[prev_refill_days]]="","",TableRefills3[[#This Row],[prev_refill_days]]+TableRefills3[[#This Row],[quantity_days]])</f>
        <v>45809</v>
      </c>
      <c r="H4187" s="9">
        <f>IF(TableRefills3[[#This Row],[prev_refill_end]]="","",TableRefills3[[#This Row],[refill_date]]-TableRefills3[[#This Row],[prev_refill_end]])</f>
        <v>2</v>
      </c>
      <c r="I4187">
        <f>IF(TableRefills3[[#This Row],[gap_days]]="",0,IF(TableRefills3[[#This Row],[gap_days]]&gt;30,1,0))</f>
        <v>0</v>
      </c>
      <c r="J4187" s="9">
        <f>_xlfn.MAXIFS(TableRefills3[discountinuation_flag], TableRefills3[patient_id], A4187)</f>
        <v>0</v>
      </c>
      <c r="K4187" s="1">
        <f>_xlfn.MINIFS(C:C,A:A,TableRefills3[[#This Row],[patient_id]])</f>
        <v>45766</v>
      </c>
      <c r="L4187" s="1">
        <f>TableRefills3[[#This Row],[refill_date]]+TableRefills3[[#This Row],[quantity_days]]</f>
        <v>45832</v>
      </c>
    </row>
    <row r="4188" spans="1:12" x14ac:dyDescent="0.25">
      <c r="A4188" t="s">
        <v>933</v>
      </c>
      <c r="B4188" t="s">
        <v>6164</v>
      </c>
      <c r="C4188" s="1">
        <v>45830</v>
      </c>
      <c r="D4188" s="9">
        <f t="shared" si="131"/>
        <v>4</v>
      </c>
      <c r="E4188">
        <v>21</v>
      </c>
      <c r="F4188" s="1">
        <f t="shared" si="132"/>
        <v>45811</v>
      </c>
      <c r="G4188" s="1">
        <f>IF(TableRefills3[[#This Row],[prev_refill_days]]="","",TableRefills3[[#This Row],[prev_refill_days]]+TableRefills3[[#This Row],[quantity_days]])</f>
        <v>45832</v>
      </c>
      <c r="H4188" s="9">
        <f>IF(TableRefills3[[#This Row],[prev_refill_end]]="","",TableRefills3[[#This Row],[refill_date]]-TableRefills3[[#This Row],[prev_refill_end]])</f>
        <v>-2</v>
      </c>
      <c r="I4188">
        <f>IF(TableRefills3[[#This Row],[gap_days]]="",0,IF(TableRefills3[[#This Row],[gap_days]]&gt;30,1,0))</f>
        <v>0</v>
      </c>
      <c r="J4188" s="9">
        <f>_xlfn.MAXIFS(TableRefills3[discountinuation_flag], TableRefills3[patient_id], A4188)</f>
        <v>0</v>
      </c>
      <c r="K4188" s="1">
        <f>_xlfn.MINIFS(C:C,A:A,TableRefills3[[#This Row],[patient_id]])</f>
        <v>45766</v>
      </c>
      <c r="L4188" s="1">
        <f>TableRefills3[[#This Row],[refill_date]]+TableRefills3[[#This Row],[quantity_days]]</f>
        <v>45851</v>
      </c>
    </row>
    <row r="4189" spans="1:12" x14ac:dyDescent="0.25">
      <c r="A4189" t="s">
        <v>934</v>
      </c>
      <c r="B4189" t="s">
        <v>6169</v>
      </c>
      <c r="C4189" s="1">
        <v>45747</v>
      </c>
      <c r="D4189" s="9">
        <f t="shared" si="131"/>
        <v>1</v>
      </c>
      <c r="E4189">
        <v>30</v>
      </c>
      <c r="F4189" s="1" t="str">
        <f t="shared" si="132"/>
        <v/>
      </c>
      <c r="G4189" s="1" t="str">
        <f>IF(TableRefills3[[#This Row],[prev_refill_days]]="","",TableRefills3[[#This Row],[prev_refill_days]]+TableRefills3[[#This Row],[quantity_days]])</f>
        <v/>
      </c>
      <c r="H4189" s="9" t="str">
        <f>IF(TableRefills3[[#This Row],[prev_refill_end]]="","",TableRefills3[[#This Row],[refill_date]]-TableRefills3[[#This Row],[prev_refill_end]])</f>
        <v/>
      </c>
      <c r="I4189">
        <f>IF(TableRefills3[[#This Row],[gap_days]]="",0,IF(TableRefills3[[#This Row],[gap_days]]&gt;30,1,0))</f>
        <v>0</v>
      </c>
      <c r="J4189" s="9">
        <f>_xlfn.MAXIFS(TableRefills3[discountinuation_flag], TableRefills3[patient_id], A4189)</f>
        <v>0</v>
      </c>
      <c r="K4189" s="1">
        <f>_xlfn.MINIFS(C:C,A:A,TableRefills3[[#This Row],[patient_id]])</f>
        <v>45747</v>
      </c>
      <c r="L4189" s="1">
        <f>TableRefills3[[#This Row],[refill_date]]+TableRefills3[[#This Row],[quantity_days]]</f>
        <v>45777</v>
      </c>
    </row>
    <row r="4190" spans="1:12" x14ac:dyDescent="0.25">
      <c r="A4190" t="s">
        <v>934</v>
      </c>
      <c r="B4190" t="s">
        <v>6169</v>
      </c>
      <c r="C4190" s="1">
        <v>45776</v>
      </c>
      <c r="D4190" s="9">
        <f t="shared" si="131"/>
        <v>2</v>
      </c>
      <c r="E4190">
        <v>30</v>
      </c>
      <c r="F4190" s="1">
        <f t="shared" si="132"/>
        <v>45747</v>
      </c>
      <c r="G4190" s="1">
        <f>IF(TableRefills3[[#This Row],[prev_refill_days]]="","",TableRefills3[[#This Row],[prev_refill_days]]+TableRefills3[[#This Row],[quantity_days]])</f>
        <v>45777</v>
      </c>
      <c r="H4190" s="9">
        <f>IF(TableRefills3[[#This Row],[prev_refill_end]]="","",TableRefills3[[#This Row],[refill_date]]-TableRefills3[[#This Row],[prev_refill_end]])</f>
        <v>-1</v>
      </c>
      <c r="I4190">
        <f>IF(TableRefills3[[#This Row],[gap_days]]="",0,IF(TableRefills3[[#This Row],[gap_days]]&gt;30,1,0))</f>
        <v>0</v>
      </c>
      <c r="J4190" s="9">
        <f>_xlfn.MAXIFS(TableRefills3[discountinuation_flag], TableRefills3[patient_id], A4190)</f>
        <v>0</v>
      </c>
      <c r="K4190" s="1">
        <f>_xlfn.MINIFS(C:C,A:A,TableRefills3[[#This Row],[patient_id]])</f>
        <v>45747</v>
      </c>
      <c r="L4190" s="1">
        <f>TableRefills3[[#This Row],[refill_date]]+TableRefills3[[#This Row],[quantity_days]]</f>
        <v>45806</v>
      </c>
    </row>
    <row r="4191" spans="1:12" x14ac:dyDescent="0.25">
      <c r="A4191" t="s">
        <v>934</v>
      </c>
      <c r="B4191" t="s">
        <v>6169</v>
      </c>
      <c r="C4191" s="1">
        <v>45805</v>
      </c>
      <c r="D4191" s="9">
        <f t="shared" si="131"/>
        <v>3</v>
      </c>
      <c r="E4191">
        <v>30</v>
      </c>
      <c r="F4191" s="1">
        <f t="shared" si="132"/>
        <v>45776</v>
      </c>
      <c r="G4191" s="1">
        <f>IF(TableRefills3[[#This Row],[prev_refill_days]]="","",TableRefills3[[#This Row],[prev_refill_days]]+TableRefills3[[#This Row],[quantity_days]])</f>
        <v>45806</v>
      </c>
      <c r="H4191" s="9">
        <f>IF(TableRefills3[[#This Row],[prev_refill_end]]="","",TableRefills3[[#This Row],[refill_date]]-TableRefills3[[#This Row],[prev_refill_end]])</f>
        <v>-1</v>
      </c>
      <c r="I4191">
        <f>IF(TableRefills3[[#This Row],[gap_days]]="",0,IF(TableRefills3[[#This Row],[gap_days]]&gt;30,1,0))</f>
        <v>0</v>
      </c>
      <c r="J4191" s="9">
        <f>_xlfn.MAXIFS(TableRefills3[discountinuation_flag], TableRefills3[patient_id], A4191)</f>
        <v>0</v>
      </c>
      <c r="K4191" s="1">
        <f>_xlfn.MINIFS(C:C,A:A,TableRefills3[[#This Row],[patient_id]])</f>
        <v>45747</v>
      </c>
      <c r="L4191" s="1">
        <f>TableRefills3[[#This Row],[refill_date]]+TableRefills3[[#This Row],[quantity_days]]</f>
        <v>45835</v>
      </c>
    </row>
    <row r="4192" spans="1:12" x14ac:dyDescent="0.25">
      <c r="A4192" t="s">
        <v>934</v>
      </c>
      <c r="B4192" t="s">
        <v>6169</v>
      </c>
      <c r="C4192" s="1">
        <v>45832</v>
      </c>
      <c r="D4192" s="9">
        <f t="shared" si="131"/>
        <v>4</v>
      </c>
      <c r="E4192">
        <v>30</v>
      </c>
      <c r="F4192" s="1">
        <f t="shared" si="132"/>
        <v>45805</v>
      </c>
      <c r="G4192" s="1">
        <f>IF(TableRefills3[[#This Row],[prev_refill_days]]="","",TableRefills3[[#This Row],[prev_refill_days]]+TableRefills3[[#This Row],[quantity_days]])</f>
        <v>45835</v>
      </c>
      <c r="H4192" s="9">
        <f>IF(TableRefills3[[#This Row],[prev_refill_end]]="","",TableRefills3[[#This Row],[refill_date]]-TableRefills3[[#This Row],[prev_refill_end]])</f>
        <v>-3</v>
      </c>
      <c r="I4192">
        <f>IF(TableRefills3[[#This Row],[gap_days]]="",0,IF(TableRefills3[[#This Row],[gap_days]]&gt;30,1,0))</f>
        <v>0</v>
      </c>
      <c r="J4192" s="9">
        <f>_xlfn.MAXIFS(TableRefills3[discountinuation_flag], TableRefills3[patient_id], A4192)</f>
        <v>0</v>
      </c>
      <c r="K4192" s="1">
        <f>_xlfn.MINIFS(C:C,A:A,TableRefills3[[#This Row],[patient_id]])</f>
        <v>45747</v>
      </c>
      <c r="L4192" s="1">
        <f>TableRefills3[[#This Row],[refill_date]]+TableRefills3[[#This Row],[quantity_days]]</f>
        <v>45862</v>
      </c>
    </row>
    <row r="4193" spans="1:12" x14ac:dyDescent="0.25">
      <c r="A4193" t="s">
        <v>935</v>
      </c>
      <c r="B4193" t="s">
        <v>6174</v>
      </c>
      <c r="C4193" s="1">
        <v>45740</v>
      </c>
      <c r="D4193" s="9">
        <f t="shared" si="131"/>
        <v>1</v>
      </c>
      <c r="E4193">
        <v>28</v>
      </c>
      <c r="F4193" s="1" t="str">
        <f t="shared" si="132"/>
        <v/>
      </c>
      <c r="G4193" s="1" t="str">
        <f>IF(TableRefills3[[#This Row],[prev_refill_days]]="","",TableRefills3[[#This Row],[prev_refill_days]]+TableRefills3[[#This Row],[quantity_days]])</f>
        <v/>
      </c>
      <c r="H4193" s="9" t="str">
        <f>IF(TableRefills3[[#This Row],[prev_refill_end]]="","",TableRefills3[[#This Row],[refill_date]]-TableRefills3[[#This Row],[prev_refill_end]])</f>
        <v/>
      </c>
      <c r="I4193">
        <f>IF(TableRefills3[[#This Row],[gap_days]]="",0,IF(TableRefills3[[#This Row],[gap_days]]&gt;30,1,0))</f>
        <v>0</v>
      </c>
      <c r="J4193" s="9">
        <f>_xlfn.MAXIFS(TableRefills3[discountinuation_flag], TableRefills3[patient_id], A4193)</f>
        <v>0</v>
      </c>
      <c r="K4193" s="1">
        <f>_xlfn.MINIFS(C:C,A:A,TableRefills3[[#This Row],[patient_id]])</f>
        <v>45740</v>
      </c>
      <c r="L4193" s="1">
        <f>TableRefills3[[#This Row],[refill_date]]+TableRefills3[[#This Row],[quantity_days]]</f>
        <v>45768</v>
      </c>
    </row>
    <row r="4194" spans="1:12" x14ac:dyDescent="0.25">
      <c r="A4194" t="s">
        <v>935</v>
      </c>
      <c r="B4194" t="s">
        <v>6174</v>
      </c>
      <c r="C4194" s="1">
        <v>45769</v>
      </c>
      <c r="D4194" s="9">
        <f t="shared" si="131"/>
        <v>2</v>
      </c>
      <c r="E4194">
        <v>28</v>
      </c>
      <c r="F4194" s="1">
        <f t="shared" si="132"/>
        <v>45740</v>
      </c>
      <c r="G4194" s="1">
        <f>IF(TableRefills3[[#This Row],[prev_refill_days]]="","",TableRefills3[[#This Row],[prev_refill_days]]+TableRefills3[[#This Row],[quantity_days]])</f>
        <v>45768</v>
      </c>
      <c r="H4194" s="9">
        <f>IF(TableRefills3[[#This Row],[prev_refill_end]]="","",TableRefills3[[#This Row],[refill_date]]-TableRefills3[[#This Row],[prev_refill_end]])</f>
        <v>1</v>
      </c>
      <c r="I4194">
        <f>IF(TableRefills3[[#This Row],[gap_days]]="",0,IF(TableRefills3[[#This Row],[gap_days]]&gt;30,1,0))</f>
        <v>0</v>
      </c>
      <c r="J4194" s="9">
        <f>_xlfn.MAXIFS(TableRefills3[discountinuation_flag], TableRefills3[patient_id], A4194)</f>
        <v>0</v>
      </c>
      <c r="K4194" s="1">
        <f>_xlfn.MINIFS(C:C,A:A,TableRefills3[[#This Row],[patient_id]])</f>
        <v>45740</v>
      </c>
      <c r="L4194" s="1">
        <f>TableRefills3[[#This Row],[refill_date]]+TableRefills3[[#This Row],[quantity_days]]</f>
        <v>45797</v>
      </c>
    </row>
    <row r="4195" spans="1:12" x14ac:dyDescent="0.25">
      <c r="A4195" t="s">
        <v>935</v>
      </c>
      <c r="B4195" t="s">
        <v>6174</v>
      </c>
      <c r="C4195" s="1">
        <v>45798</v>
      </c>
      <c r="D4195" s="9">
        <f t="shared" si="131"/>
        <v>3</v>
      </c>
      <c r="E4195">
        <v>28</v>
      </c>
      <c r="F4195" s="1">
        <f t="shared" si="132"/>
        <v>45769</v>
      </c>
      <c r="G4195" s="1">
        <f>IF(TableRefills3[[#This Row],[prev_refill_days]]="","",TableRefills3[[#This Row],[prev_refill_days]]+TableRefills3[[#This Row],[quantity_days]])</f>
        <v>45797</v>
      </c>
      <c r="H4195" s="9">
        <f>IF(TableRefills3[[#This Row],[prev_refill_end]]="","",TableRefills3[[#This Row],[refill_date]]-TableRefills3[[#This Row],[prev_refill_end]])</f>
        <v>1</v>
      </c>
      <c r="I4195">
        <f>IF(TableRefills3[[#This Row],[gap_days]]="",0,IF(TableRefills3[[#This Row],[gap_days]]&gt;30,1,0))</f>
        <v>0</v>
      </c>
      <c r="J4195" s="9">
        <f>_xlfn.MAXIFS(TableRefills3[discountinuation_flag], TableRefills3[patient_id], A4195)</f>
        <v>0</v>
      </c>
      <c r="K4195" s="1">
        <f>_xlfn.MINIFS(C:C,A:A,TableRefills3[[#This Row],[patient_id]])</f>
        <v>45740</v>
      </c>
      <c r="L4195" s="1">
        <f>TableRefills3[[#This Row],[refill_date]]+TableRefills3[[#This Row],[quantity_days]]</f>
        <v>45826</v>
      </c>
    </row>
    <row r="4196" spans="1:12" x14ac:dyDescent="0.25">
      <c r="A4196" t="s">
        <v>935</v>
      </c>
      <c r="B4196" t="s">
        <v>6174</v>
      </c>
      <c r="C4196" s="1">
        <v>45826</v>
      </c>
      <c r="D4196" s="9">
        <f t="shared" si="131"/>
        <v>4</v>
      </c>
      <c r="E4196">
        <v>28</v>
      </c>
      <c r="F4196" s="1">
        <f t="shared" si="132"/>
        <v>45798</v>
      </c>
      <c r="G4196" s="1">
        <f>IF(TableRefills3[[#This Row],[prev_refill_days]]="","",TableRefills3[[#This Row],[prev_refill_days]]+TableRefills3[[#This Row],[quantity_days]])</f>
        <v>45826</v>
      </c>
      <c r="H4196" s="9">
        <f>IF(TableRefills3[[#This Row],[prev_refill_end]]="","",TableRefills3[[#This Row],[refill_date]]-TableRefills3[[#This Row],[prev_refill_end]])</f>
        <v>0</v>
      </c>
      <c r="I4196">
        <f>IF(TableRefills3[[#This Row],[gap_days]]="",0,IF(TableRefills3[[#This Row],[gap_days]]&gt;30,1,0))</f>
        <v>0</v>
      </c>
      <c r="J4196" s="9">
        <f>_xlfn.MAXIFS(TableRefills3[discountinuation_flag], TableRefills3[patient_id], A4196)</f>
        <v>0</v>
      </c>
      <c r="K4196" s="1">
        <f>_xlfn.MINIFS(C:C,A:A,TableRefills3[[#This Row],[patient_id]])</f>
        <v>45740</v>
      </c>
      <c r="L4196" s="1">
        <f>TableRefills3[[#This Row],[refill_date]]+TableRefills3[[#This Row],[quantity_days]]</f>
        <v>45854</v>
      </c>
    </row>
    <row r="4197" spans="1:12" x14ac:dyDescent="0.25">
      <c r="A4197" t="s">
        <v>935</v>
      </c>
      <c r="B4197" t="s">
        <v>6174</v>
      </c>
      <c r="C4197" s="1">
        <v>45852</v>
      </c>
      <c r="D4197" s="9">
        <f t="shared" si="131"/>
        <v>5</v>
      </c>
      <c r="E4197">
        <v>28</v>
      </c>
      <c r="F4197" s="1">
        <f t="shared" si="132"/>
        <v>45826</v>
      </c>
      <c r="G4197" s="1">
        <f>IF(TableRefills3[[#This Row],[prev_refill_days]]="","",TableRefills3[[#This Row],[prev_refill_days]]+TableRefills3[[#This Row],[quantity_days]])</f>
        <v>45854</v>
      </c>
      <c r="H4197" s="9">
        <f>IF(TableRefills3[[#This Row],[prev_refill_end]]="","",TableRefills3[[#This Row],[refill_date]]-TableRefills3[[#This Row],[prev_refill_end]])</f>
        <v>-2</v>
      </c>
      <c r="I4197">
        <f>IF(TableRefills3[[#This Row],[gap_days]]="",0,IF(TableRefills3[[#This Row],[gap_days]]&gt;30,1,0))</f>
        <v>0</v>
      </c>
      <c r="J4197" s="9">
        <f>_xlfn.MAXIFS(TableRefills3[discountinuation_flag], TableRefills3[patient_id], A4197)</f>
        <v>0</v>
      </c>
      <c r="K4197" s="1">
        <f>_xlfn.MINIFS(C:C,A:A,TableRefills3[[#This Row],[patient_id]])</f>
        <v>45740</v>
      </c>
      <c r="L4197" s="1">
        <f>TableRefills3[[#This Row],[refill_date]]+TableRefills3[[#This Row],[quantity_days]]</f>
        <v>45880</v>
      </c>
    </row>
    <row r="4198" spans="1:12" x14ac:dyDescent="0.25">
      <c r="A4198" t="s">
        <v>936</v>
      </c>
      <c r="B4198" t="s">
        <v>6180</v>
      </c>
      <c r="C4198" s="1">
        <v>45810</v>
      </c>
      <c r="D4198" s="9">
        <f t="shared" si="131"/>
        <v>1</v>
      </c>
      <c r="E4198">
        <v>21</v>
      </c>
      <c r="F4198" s="1" t="str">
        <f t="shared" si="132"/>
        <v/>
      </c>
      <c r="G4198" s="1" t="str">
        <f>IF(TableRefills3[[#This Row],[prev_refill_days]]="","",TableRefills3[[#This Row],[prev_refill_days]]+TableRefills3[[#This Row],[quantity_days]])</f>
        <v/>
      </c>
      <c r="H4198" s="9" t="str">
        <f>IF(TableRefills3[[#This Row],[prev_refill_end]]="","",TableRefills3[[#This Row],[refill_date]]-TableRefills3[[#This Row],[prev_refill_end]])</f>
        <v/>
      </c>
      <c r="I4198">
        <f>IF(TableRefills3[[#This Row],[gap_days]]="",0,IF(TableRefills3[[#This Row],[gap_days]]&gt;30,1,0))</f>
        <v>0</v>
      </c>
      <c r="J4198" s="9">
        <f>_xlfn.MAXIFS(TableRefills3[discountinuation_flag], TableRefills3[patient_id], A4198)</f>
        <v>0</v>
      </c>
      <c r="K4198" s="1">
        <f>_xlfn.MINIFS(C:C,A:A,TableRefills3[[#This Row],[patient_id]])</f>
        <v>45810</v>
      </c>
      <c r="L4198" s="1">
        <f>TableRefills3[[#This Row],[refill_date]]+TableRefills3[[#This Row],[quantity_days]]</f>
        <v>45831</v>
      </c>
    </row>
    <row r="4199" spans="1:12" x14ac:dyDescent="0.25">
      <c r="A4199" t="s">
        <v>936</v>
      </c>
      <c r="B4199" t="s">
        <v>6180</v>
      </c>
      <c r="C4199" s="1">
        <v>45831</v>
      </c>
      <c r="D4199" s="9">
        <f t="shared" si="131"/>
        <v>2</v>
      </c>
      <c r="E4199">
        <v>21</v>
      </c>
      <c r="F4199" s="1">
        <f t="shared" si="132"/>
        <v>45810</v>
      </c>
      <c r="G4199" s="1">
        <f>IF(TableRefills3[[#This Row],[prev_refill_days]]="","",TableRefills3[[#This Row],[prev_refill_days]]+TableRefills3[[#This Row],[quantity_days]])</f>
        <v>45831</v>
      </c>
      <c r="H4199" s="9">
        <f>IF(TableRefills3[[#This Row],[prev_refill_end]]="","",TableRefills3[[#This Row],[refill_date]]-TableRefills3[[#This Row],[prev_refill_end]])</f>
        <v>0</v>
      </c>
      <c r="I4199">
        <f>IF(TableRefills3[[#This Row],[gap_days]]="",0,IF(TableRefills3[[#This Row],[gap_days]]&gt;30,1,0))</f>
        <v>0</v>
      </c>
      <c r="J4199" s="9">
        <f>_xlfn.MAXIFS(TableRefills3[discountinuation_flag], TableRefills3[patient_id], A4199)</f>
        <v>0</v>
      </c>
      <c r="K4199" s="1">
        <f>_xlfn.MINIFS(C:C,A:A,TableRefills3[[#This Row],[patient_id]])</f>
        <v>45810</v>
      </c>
      <c r="L4199" s="1">
        <f>TableRefills3[[#This Row],[refill_date]]+TableRefills3[[#This Row],[quantity_days]]</f>
        <v>45852</v>
      </c>
    </row>
    <row r="4200" spans="1:12" x14ac:dyDescent="0.25">
      <c r="A4200" t="s">
        <v>936</v>
      </c>
      <c r="B4200" t="s">
        <v>6180</v>
      </c>
      <c r="C4200" s="1">
        <v>45851</v>
      </c>
      <c r="D4200" s="9">
        <f t="shared" si="131"/>
        <v>3</v>
      </c>
      <c r="E4200">
        <v>21</v>
      </c>
      <c r="F4200" s="1">
        <f t="shared" si="132"/>
        <v>45831</v>
      </c>
      <c r="G4200" s="1">
        <f>IF(TableRefills3[[#This Row],[prev_refill_days]]="","",TableRefills3[[#This Row],[prev_refill_days]]+TableRefills3[[#This Row],[quantity_days]])</f>
        <v>45852</v>
      </c>
      <c r="H4200" s="9">
        <f>IF(TableRefills3[[#This Row],[prev_refill_end]]="","",TableRefills3[[#This Row],[refill_date]]-TableRefills3[[#This Row],[prev_refill_end]])</f>
        <v>-1</v>
      </c>
      <c r="I4200">
        <f>IF(TableRefills3[[#This Row],[gap_days]]="",0,IF(TableRefills3[[#This Row],[gap_days]]&gt;30,1,0))</f>
        <v>0</v>
      </c>
      <c r="J4200" s="9">
        <f>_xlfn.MAXIFS(TableRefills3[discountinuation_flag], TableRefills3[patient_id], A4200)</f>
        <v>0</v>
      </c>
      <c r="K4200" s="1">
        <f>_xlfn.MINIFS(C:C,A:A,TableRefills3[[#This Row],[patient_id]])</f>
        <v>45810</v>
      </c>
      <c r="L4200" s="1">
        <f>TableRefills3[[#This Row],[refill_date]]+TableRefills3[[#This Row],[quantity_days]]</f>
        <v>45872</v>
      </c>
    </row>
    <row r="4201" spans="1:12" x14ac:dyDescent="0.25">
      <c r="A4201" t="s">
        <v>936</v>
      </c>
      <c r="B4201" t="s">
        <v>6180</v>
      </c>
      <c r="C4201" s="1">
        <v>45871</v>
      </c>
      <c r="D4201" s="9">
        <f t="shared" si="131"/>
        <v>4</v>
      </c>
      <c r="E4201">
        <v>21</v>
      </c>
      <c r="F4201" s="1">
        <f t="shared" si="132"/>
        <v>45851</v>
      </c>
      <c r="G4201" s="1">
        <f>IF(TableRefills3[[#This Row],[prev_refill_days]]="","",TableRefills3[[#This Row],[prev_refill_days]]+TableRefills3[[#This Row],[quantity_days]])</f>
        <v>45872</v>
      </c>
      <c r="H4201" s="9">
        <f>IF(TableRefills3[[#This Row],[prev_refill_end]]="","",TableRefills3[[#This Row],[refill_date]]-TableRefills3[[#This Row],[prev_refill_end]])</f>
        <v>-1</v>
      </c>
      <c r="I4201">
        <f>IF(TableRefills3[[#This Row],[gap_days]]="",0,IF(TableRefills3[[#This Row],[gap_days]]&gt;30,1,0))</f>
        <v>0</v>
      </c>
      <c r="J4201" s="9">
        <f>_xlfn.MAXIFS(TableRefills3[discountinuation_flag], TableRefills3[patient_id], A4201)</f>
        <v>0</v>
      </c>
      <c r="K4201" s="1">
        <f>_xlfn.MINIFS(C:C,A:A,TableRefills3[[#This Row],[patient_id]])</f>
        <v>45810</v>
      </c>
      <c r="L4201" s="1">
        <f>TableRefills3[[#This Row],[refill_date]]+TableRefills3[[#This Row],[quantity_days]]</f>
        <v>45892</v>
      </c>
    </row>
    <row r="4202" spans="1:12" x14ac:dyDescent="0.25">
      <c r="A4202" t="s">
        <v>936</v>
      </c>
      <c r="B4202" t="s">
        <v>6180</v>
      </c>
      <c r="C4202" s="1">
        <v>45894</v>
      </c>
      <c r="D4202" s="9">
        <f t="shared" si="131"/>
        <v>5</v>
      </c>
      <c r="E4202">
        <v>21</v>
      </c>
      <c r="F4202" s="1">
        <f t="shared" si="132"/>
        <v>45871</v>
      </c>
      <c r="G4202" s="1">
        <f>IF(TableRefills3[[#This Row],[prev_refill_days]]="","",TableRefills3[[#This Row],[prev_refill_days]]+TableRefills3[[#This Row],[quantity_days]])</f>
        <v>45892</v>
      </c>
      <c r="H4202" s="9">
        <f>IF(TableRefills3[[#This Row],[prev_refill_end]]="","",TableRefills3[[#This Row],[refill_date]]-TableRefills3[[#This Row],[prev_refill_end]])</f>
        <v>2</v>
      </c>
      <c r="I4202">
        <f>IF(TableRefills3[[#This Row],[gap_days]]="",0,IF(TableRefills3[[#This Row],[gap_days]]&gt;30,1,0))</f>
        <v>0</v>
      </c>
      <c r="J4202" s="9">
        <f>_xlfn.MAXIFS(TableRefills3[discountinuation_flag], TableRefills3[patient_id], A4202)</f>
        <v>0</v>
      </c>
      <c r="K4202" s="1">
        <f>_xlfn.MINIFS(C:C,A:A,TableRefills3[[#This Row],[patient_id]])</f>
        <v>45810</v>
      </c>
      <c r="L4202" s="1">
        <f>TableRefills3[[#This Row],[refill_date]]+TableRefills3[[#This Row],[quantity_days]]</f>
        <v>45915</v>
      </c>
    </row>
    <row r="4203" spans="1:12" x14ac:dyDescent="0.25">
      <c r="A4203" t="s">
        <v>937</v>
      </c>
      <c r="B4203" t="s">
        <v>6186</v>
      </c>
      <c r="C4203" s="1">
        <v>45736</v>
      </c>
      <c r="D4203" s="9">
        <f t="shared" si="131"/>
        <v>1</v>
      </c>
      <c r="E4203">
        <v>30</v>
      </c>
      <c r="F4203" s="1" t="str">
        <f t="shared" si="132"/>
        <v/>
      </c>
      <c r="G4203" s="1" t="str">
        <f>IF(TableRefills3[[#This Row],[prev_refill_days]]="","",TableRefills3[[#This Row],[prev_refill_days]]+TableRefills3[[#This Row],[quantity_days]])</f>
        <v/>
      </c>
      <c r="H4203" s="9" t="str">
        <f>IF(TableRefills3[[#This Row],[prev_refill_end]]="","",TableRefills3[[#This Row],[refill_date]]-TableRefills3[[#This Row],[prev_refill_end]])</f>
        <v/>
      </c>
      <c r="I4203">
        <f>IF(TableRefills3[[#This Row],[gap_days]]="",0,IF(TableRefills3[[#This Row],[gap_days]]&gt;30,1,0))</f>
        <v>0</v>
      </c>
      <c r="J4203" s="9">
        <f>_xlfn.MAXIFS(TableRefills3[discountinuation_flag], TableRefills3[patient_id], A4203)</f>
        <v>0</v>
      </c>
      <c r="K4203" s="1">
        <f>_xlfn.MINIFS(C:C,A:A,TableRefills3[[#This Row],[patient_id]])</f>
        <v>45736</v>
      </c>
      <c r="L4203" s="1">
        <f>TableRefills3[[#This Row],[refill_date]]+TableRefills3[[#This Row],[quantity_days]]</f>
        <v>45766</v>
      </c>
    </row>
    <row r="4204" spans="1:12" x14ac:dyDescent="0.25">
      <c r="A4204" t="s">
        <v>937</v>
      </c>
      <c r="B4204" t="s">
        <v>6186</v>
      </c>
      <c r="C4204" s="1">
        <v>45769</v>
      </c>
      <c r="D4204" s="9">
        <f t="shared" si="131"/>
        <v>2</v>
      </c>
      <c r="E4204">
        <v>30</v>
      </c>
      <c r="F4204" s="1">
        <f t="shared" si="132"/>
        <v>45736</v>
      </c>
      <c r="G4204" s="1">
        <f>IF(TableRefills3[[#This Row],[prev_refill_days]]="","",TableRefills3[[#This Row],[prev_refill_days]]+TableRefills3[[#This Row],[quantity_days]])</f>
        <v>45766</v>
      </c>
      <c r="H4204" s="9">
        <f>IF(TableRefills3[[#This Row],[prev_refill_end]]="","",TableRefills3[[#This Row],[refill_date]]-TableRefills3[[#This Row],[prev_refill_end]])</f>
        <v>3</v>
      </c>
      <c r="I4204">
        <f>IF(TableRefills3[[#This Row],[gap_days]]="",0,IF(TableRefills3[[#This Row],[gap_days]]&gt;30,1,0))</f>
        <v>0</v>
      </c>
      <c r="J4204" s="9">
        <f>_xlfn.MAXIFS(TableRefills3[discountinuation_flag], TableRefills3[patient_id], A4204)</f>
        <v>0</v>
      </c>
      <c r="K4204" s="1">
        <f>_xlfn.MINIFS(C:C,A:A,TableRefills3[[#This Row],[patient_id]])</f>
        <v>45736</v>
      </c>
      <c r="L4204" s="1">
        <f>TableRefills3[[#This Row],[refill_date]]+TableRefills3[[#This Row],[quantity_days]]</f>
        <v>45799</v>
      </c>
    </row>
    <row r="4205" spans="1:12" x14ac:dyDescent="0.25">
      <c r="A4205" t="s">
        <v>937</v>
      </c>
      <c r="B4205" t="s">
        <v>6186</v>
      </c>
      <c r="C4205" s="1">
        <v>45801</v>
      </c>
      <c r="D4205" s="9">
        <f t="shared" si="131"/>
        <v>3</v>
      </c>
      <c r="E4205">
        <v>30</v>
      </c>
      <c r="F4205" s="1">
        <f t="shared" si="132"/>
        <v>45769</v>
      </c>
      <c r="G4205" s="1">
        <f>IF(TableRefills3[[#This Row],[prev_refill_days]]="","",TableRefills3[[#This Row],[prev_refill_days]]+TableRefills3[[#This Row],[quantity_days]])</f>
        <v>45799</v>
      </c>
      <c r="H4205" s="9">
        <f>IF(TableRefills3[[#This Row],[prev_refill_end]]="","",TableRefills3[[#This Row],[refill_date]]-TableRefills3[[#This Row],[prev_refill_end]])</f>
        <v>2</v>
      </c>
      <c r="I4205">
        <f>IF(TableRefills3[[#This Row],[gap_days]]="",0,IF(TableRefills3[[#This Row],[gap_days]]&gt;30,1,0))</f>
        <v>0</v>
      </c>
      <c r="J4205" s="9">
        <f>_xlfn.MAXIFS(TableRefills3[discountinuation_flag], TableRefills3[patient_id], A4205)</f>
        <v>0</v>
      </c>
      <c r="K4205" s="1">
        <f>_xlfn.MINIFS(C:C,A:A,TableRefills3[[#This Row],[patient_id]])</f>
        <v>45736</v>
      </c>
      <c r="L4205" s="1">
        <f>TableRefills3[[#This Row],[refill_date]]+TableRefills3[[#This Row],[quantity_days]]</f>
        <v>45831</v>
      </c>
    </row>
    <row r="4206" spans="1:12" x14ac:dyDescent="0.25">
      <c r="A4206" t="s">
        <v>938</v>
      </c>
      <c r="B4206" t="s">
        <v>6190</v>
      </c>
      <c r="C4206" s="1">
        <v>45747</v>
      </c>
      <c r="D4206" s="9">
        <f t="shared" si="131"/>
        <v>1</v>
      </c>
      <c r="E4206">
        <v>28</v>
      </c>
      <c r="F4206" s="1" t="str">
        <f t="shared" si="132"/>
        <v/>
      </c>
      <c r="G4206" s="1" t="str">
        <f>IF(TableRefills3[[#This Row],[prev_refill_days]]="","",TableRefills3[[#This Row],[prev_refill_days]]+TableRefills3[[#This Row],[quantity_days]])</f>
        <v/>
      </c>
      <c r="H4206" s="9" t="str">
        <f>IF(TableRefills3[[#This Row],[prev_refill_end]]="","",TableRefills3[[#This Row],[refill_date]]-TableRefills3[[#This Row],[prev_refill_end]])</f>
        <v/>
      </c>
      <c r="I4206">
        <f>IF(TableRefills3[[#This Row],[gap_days]]="",0,IF(TableRefills3[[#This Row],[gap_days]]&gt;30,1,0))</f>
        <v>0</v>
      </c>
      <c r="J4206" s="9">
        <f>_xlfn.MAXIFS(TableRefills3[discountinuation_flag], TableRefills3[patient_id], A4206)</f>
        <v>0</v>
      </c>
      <c r="K4206" s="1">
        <f>_xlfn.MINIFS(C:C,A:A,TableRefills3[[#This Row],[patient_id]])</f>
        <v>45747</v>
      </c>
      <c r="L4206" s="1">
        <f>TableRefills3[[#This Row],[refill_date]]+TableRefills3[[#This Row],[quantity_days]]</f>
        <v>45775</v>
      </c>
    </row>
    <row r="4207" spans="1:12" x14ac:dyDescent="0.25">
      <c r="A4207" t="s">
        <v>938</v>
      </c>
      <c r="B4207" t="s">
        <v>6190</v>
      </c>
      <c r="C4207" s="1">
        <v>45775</v>
      </c>
      <c r="D4207" s="9">
        <f t="shared" si="131"/>
        <v>2</v>
      </c>
      <c r="E4207">
        <v>28</v>
      </c>
      <c r="F4207" s="1">
        <f t="shared" si="132"/>
        <v>45747</v>
      </c>
      <c r="G4207" s="1">
        <f>IF(TableRefills3[[#This Row],[prev_refill_days]]="","",TableRefills3[[#This Row],[prev_refill_days]]+TableRefills3[[#This Row],[quantity_days]])</f>
        <v>45775</v>
      </c>
      <c r="H4207" s="9">
        <f>IF(TableRefills3[[#This Row],[prev_refill_end]]="","",TableRefills3[[#This Row],[refill_date]]-TableRefills3[[#This Row],[prev_refill_end]])</f>
        <v>0</v>
      </c>
      <c r="I4207">
        <f>IF(TableRefills3[[#This Row],[gap_days]]="",0,IF(TableRefills3[[#This Row],[gap_days]]&gt;30,1,0))</f>
        <v>0</v>
      </c>
      <c r="J4207" s="9">
        <f>_xlfn.MAXIFS(TableRefills3[discountinuation_flag], TableRefills3[patient_id], A4207)</f>
        <v>0</v>
      </c>
      <c r="K4207" s="1">
        <f>_xlfn.MINIFS(C:C,A:A,TableRefills3[[#This Row],[patient_id]])</f>
        <v>45747</v>
      </c>
      <c r="L4207" s="1">
        <f>TableRefills3[[#This Row],[refill_date]]+TableRefills3[[#This Row],[quantity_days]]</f>
        <v>45803</v>
      </c>
    </row>
    <row r="4208" spans="1:12" x14ac:dyDescent="0.25">
      <c r="A4208" t="s">
        <v>938</v>
      </c>
      <c r="B4208" t="s">
        <v>6190</v>
      </c>
      <c r="C4208" s="1">
        <v>45800</v>
      </c>
      <c r="D4208" s="9">
        <f t="shared" si="131"/>
        <v>3</v>
      </c>
      <c r="E4208">
        <v>28</v>
      </c>
      <c r="F4208" s="1">
        <f t="shared" si="132"/>
        <v>45775</v>
      </c>
      <c r="G4208" s="1">
        <f>IF(TableRefills3[[#This Row],[prev_refill_days]]="","",TableRefills3[[#This Row],[prev_refill_days]]+TableRefills3[[#This Row],[quantity_days]])</f>
        <v>45803</v>
      </c>
      <c r="H4208" s="9">
        <f>IF(TableRefills3[[#This Row],[prev_refill_end]]="","",TableRefills3[[#This Row],[refill_date]]-TableRefills3[[#This Row],[prev_refill_end]])</f>
        <v>-3</v>
      </c>
      <c r="I4208">
        <f>IF(TableRefills3[[#This Row],[gap_days]]="",0,IF(TableRefills3[[#This Row],[gap_days]]&gt;30,1,0))</f>
        <v>0</v>
      </c>
      <c r="J4208" s="9">
        <f>_xlfn.MAXIFS(TableRefills3[discountinuation_flag], TableRefills3[patient_id], A4208)</f>
        <v>0</v>
      </c>
      <c r="K4208" s="1">
        <f>_xlfn.MINIFS(C:C,A:A,TableRefills3[[#This Row],[patient_id]])</f>
        <v>45747</v>
      </c>
      <c r="L4208" s="1">
        <f>TableRefills3[[#This Row],[refill_date]]+TableRefills3[[#This Row],[quantity_days]]</f>
        <v>45828</v>
      </c>
    </row>
    <row r="4209" spans="1:12" x14ac:dyDescent="0.25">
      <c r="A4209" t="s">
        <v>938</v>
      </c>
      <c r="B4209" t="s">
        <v>6190</v>
      </c>
      <c r="C4209" s="1">
        <v>45830</v>
      </c>
      <c r="D4209" s="9">
        <f t="shared" si="131"/>
        <v>4</v>
      </c>
      <c r="E4209">
        <v>28</v>
      </c>
      <c r="F4209" s="1">
        <f t="shared" si="132"/>
        <v>45800</v>
      </c>
      <c r="G4209" s="1">
        <f>IF(TableRefills3[[#This Row],[prev_refill_days]]="","",TableRefills3[[#This Row],[prev_refill_days]]+TableRefills3[[#This Row],[quantity_days]])</f>
        <v>45828</v>
      </c>
      <c r="H4209" s="9">
        <f>IF(TableRefills3[[#This Row],[prev_refill_end]]="","",TableRefills3[[#This Row],[refill_date]]-TableRefills3[[#This Row],[prev_refill_end]])</f>
        <v>2</v>
      </c>
      <c r="I4209">
        <f>IF(TableRefills3[[#This Row],[gap_days]]="",0,IF(TableRefills3[[#This Row],[gap_days]]&gt;30,1,0))</f>
        <v>0</v>
      </c>
      <c r="J4209" s="9">
        <f>_xlfn.MAXIFS(TableRefills3[discountinuation_flag], TableRefills3[patient_id], A4209)</f>
        <v>0</v>
      </c>
      <c r="K4209" s="1">
        <f>_xlfn.MINIFS(C:C,A:A,TableRefills3[[#This Row],[patient_id]])</f>
        <v>45747</v>
      </c>
      <c r="L4209" s="1">
        <f>TableRefills3[[#This Row],[refill_date]]+TableRefills3[[#This Row],[quantity_days]]</f>
        <v>45858</v>
      </c>
    </row>
    <row r="4210" spans="1:12" x14ac:dyDescent="0.25">
      <c r="A4210" t="s">
        <v>939</v>
      </c>
      <c r="B4210" t="s">
        <v>6195</v>
      </c>
      <c r="C4210" s="1">
        <v>45817</v>
      </c>
      <c r="D4210" s="9">
        <f t="shared" si="131"/>
        <v>1</v>
      </c>
      <c r="E4210">
        <v>28</v>
      </c>
      <c r="F4210" s="1" t="str">
        <f t="shared" si="132"/>
        <v/>
      </c>
      <c r="G4210" s="1" t="str">
        <f>IF(TableRefills3[[#This Row],[prev_refill_days]]="","",TableRefills3[[#This Row],[prev_refill_days]]+TableRefills3[[#This Row],[quantity_days]])</f>
        <v/>
      </c>
      <c r="H4210" s="9" t="str">
        <f>IF(TableRefills3[[#This Row],[prev_refill_end]]="","",TableRefills3[[#This Row],[refill_date]]-TableRefills3[[#This Row],[prev_refill_end]])</f>
        <v/>
      </c>
      <c r="I4210">
        <f>IF(TableRefills3[[#This Row],[gap_days]]="",0,IF(TableRefills3[[#This Row],[gap_days]]&gt;30,1,0))</f>
        <v>0</v>
      </c>
      <c r="J4210" s="9">
        <f>_xlfn.MAXIFS(TableRefills3[discountinuation_flag], TableRefills3[patient_id], A4210)</f>
        <v>0</v>
      </c>
      <c r="K4210" s="1">
        <f>_xlfn.MINIFS(C:C,A:A,TableRefills3[[#This Row],[patient_id]])</f>
        <v>45817</v>
      </c>
      <c r="L4210" s="1">
        <f>TableRefills3[[#This Row],[refill_date]]+TableRefills3[[#This Row],[quantity_days]]</f>
        <v>45845</v>
      </c>
    </row>
    <row r="4211" spans="1:12" x14ac:dyDescent="0.25">
      <c r="A4211" t="s">
        <v>939</v>
      </c>
      <c r="B4211" t="s">
        <v>6195</v>
      </c>
      <c r="C4211" s="1">
        <v>45847</v>
      </c>
      <c r="D4211" s="9">
        <f t="shared" si="131"/>
        <v>2</v>
      </c>
      <c r="E4211">
        <v>28</v>
      </c>
      <c r="F4211" s="1">
        <f t="shared" si="132"/>
        <v>45817</v>
      </c>
      <c r="G4211" s="1">
        <f>IF(TableRefills3[[#This Row],[prev_refill_days]]="","",TableRefills3[[#This Row],[prev_refill_days]]+TableRefills3[[#This Row],[quantity_days]])</f>
        <v>45845</v>
      </c>
      <c r="H4211" s="9">
        <f>IF(TableRefills3[[#This Row],[prev_refill_end]]="","",TableRefills3[[#This Row],[refill_date]]-TableRefills3[[#This Row],[prev_refill_end]])</f>
        <v>2</v>
      </c>
      <c r="I4211">
        <f>IF(TableRefills3[[#This Row],[gap_days]]="",0,IF(TableRefills3[[#This Row],[gap_days]]&gt;30,1,0))</f>
        <v>0</v>
      </c>
      <c r="J4211" s="9">
        <f>_xlfn.MAXIFS(TableRefills3[discountinuation_flag], TableRefills3[patient_id], A4211)</f>
        <v>0</v>
      </c>
      <c r="K4211" s="1">
        <f>_xlfn.MINIFS(C:C,A:A,TableRefills3[[#This Row],[patient_id]])</f>
        <v>45817</v>
      </c>
      <c r="L4211" s="1">
        <f>TableRefills3[[#This Row],[refill_date]]+TableRefills3[[#This Row],[quantity_days]]</f>
        <v>45875</v>
      </c>
    </row>
    <row r="4212" spans="1:12" x14ac:dyDescent="0.25">
      <c r="A4212" t="s">
        <v>939</v>
      </c>
      <c r="B4212" t="s">
        <v>6195</v>
      </c>
      <c r="C4212" s="1">
        <v>45873</v>
      </c>
      <c r="D4212" s="9">
        <f t="shared" si="131"/>
        <v>3</v>
      </c>
      <c r="E4212">
        <v>28</v>
      </c>
      <c r="F4212" s="1">
        <f t="shared" si="132"/>
        <v>45847</v>
      </c>
      <c r="G4212" s="1">
        <f>IF(TableRefills3[[#This Row],[prev_refill_days]]="","",TableRefills3[[#This Row],[prev_refill_days]]+TableRefills3[[#This Row],[quantity_days]])</f>
        <v>45875</v>
      </c>
      <c r="H4212" s="9">
        <f>IF(TableRefills3[[#This Row],[prev_refill_end]]="","",TableRefills3[[#This Row],[refill_date]]-TableRefills3[[#This Row],[prev_refill_end]])</f>
        <v>-2</v>
      </c>
      <c r="I4212">
        <f>IF(TableRefills3[[#This Row],[gap_days]]="",0,IF(TableRefills3[[#This Row],[gap_days]]&gt;30,1,0))</f>
        <v>0</v>
      </c>
      <c r="J4212" s="9">
        <f>_xlfn.MAXIFS(TableRefills3[discountinuation_flag], TableRefills3[patient_id], A4212)</f>
        <v>0</v>
      </c>
      <c r="K4212" s="1">
        <f>_xlfn.MINIFS(C:C,A:A,TableRefills3[[#This Row],[patient_id]])</f>
        <v>45817</v>
      </c>
      <c r="L4212" s="1">
        <f>TableRefills3[[#This Row],[refill_date]]+TableRefills3[[#This Row],[quantity_days]]</f>
        <v>45901</v>
      </c>
    </row>
    <row r="4213" spans="1:12" x14ac:dyDescent="0.25">
      <c r="A4213" t="s">
        <v>939</v>
      </c>
      <c r="B4213" t="s">
        <v>6195</v>
      </c>
      <c r="C4213" s="1">
        <v>45903</v>
      </c>
      <c r="D4213" s="9">
        <f t="shared" si="131"/>
        <v>4</v>
      </c>
      <c r="E4213">
        <v>28</v>
      </c>
      <c r="F4213" s="1">
        <f t="shared" si="132"/>
        <v>45873</v>
      </c>
      <c r="G4213" s="1">
        <f>IF(TableRefills3[[#This Row],[prev_refill_days]]="","",TableRefills3[[#This Row],[prev_refill_days]]+TableRefills3[[#This Row],[quantity_days]])</f>
        <v>45901</v>
      </c>
      <c r="H4213" s="9">
        <f>IF(TableRefills3[[#This Row],[prev_refill_end]]="","",TableRefills3[[#This Row],[refill_date]]-TableRefills3[[#This Row],[prev_refill_end]])</f>
        <v>2</v>
      </c>
      <c r="I4213">
        <f>IF(TableRefills3[[#This Row],[gap_days]]="",0,IF(TableRefills3[[#This Row],[gap_days]]&gt;30,1,0))</f>
        <v>0</v>
      </c>
      <c r="J4213" s="9">
        <f>_xlfn.MAXIFS(TableRefills3[discountinuation_flag], TableRefills3[patient_id], A4213)</f>
        <v>0</v>
      </c>
      <c r="K4213" s="1">
        <f>_xlfn.MINIFS(C:C,A:A,TableRefills3[[#This Row],[patient_id]])</f>
        <v>45817</v>
      </c>
      <c r="L4213" s="1">
        <f>TableRefills3[[#This Row],[refill_date]]+TableRefills3[[#This Row],[quantity_days]]</f>
        <v>45931</v>
      </c>
    </row>
    <row r="4214" spans="1:12" x14ac:dyDescent="0.25">
      <c r="A4214" t="s">
        <v>939</v>
      </c>
      <c r="B4214" t="s">
        <v>6195</v>
      </c>
      <c r="C4214" s="1">
        <v>45932</v>
      </c>
      <c r="D4214" s="9">
        <f t="shared" si="131"/>
        <v>5</v>
      </c>
      <c r="E4214">
        <v>28</v>
      </c>
      <c r="F4214" s="1">
        <f t="shared" si="132"/>
        <v>45903</v>
      </c>
      <c r="G4214" s="1">
        <f>IF(TableRefills3[[#This Row],[prev_refill_days]]="","",TableRefills3[[#This Row],[prev_refill_days]]+TableRefills3[[#This Row],[quantity_days]])</f>
        <v>45931</v>
      </c>
      <c r="H4214" s="9">
        <f>IF(TableRefills3[[#This Row],[prev_refill_end]]="","",TableRefills3[[#This Row],[refill_date]]-TableRefills3[[#This Row],[prev_refill_end]])</f>
        <v>1</v>
      </c>
      <c r="I4214">
        <f>IF(TableRefills3[[#This Row],[gap_days]]="",0,IF(TableRefills3[[#This Row],[gap_days]]&gt;30,1,0))</f>
        <v>0</v>
      </c>
      <c r="J4214" s="9">
        <f>_xlfn.MAXIFS(TableRefills3[discountinuation_flag], TableRefills3[patient_id], A4214)</f>
        <v>0</v>
      </c>
      <c r="K4214" s="1">
        <f>_xlfn.MINIFS(C:C,A:A,TableRefills3[[#This Row],[patient_id]])</f>
        <v>45817</v>
      </c>
      <c r="L4214" s="1">
        <f>TableRefills3[[#This Row],[refill_date]]+TableRefills3[[#This Row],[quantity_days]]</f>
        <v>45960</v>
      </c>
    </row>
    <row r="4215" spans="1:12" x14ac:dyDescent="0.25">
      <c r="A4215" t="s">
        <v>939</v>
      </c>
      <c r="B4215" t="s">
        <v>6195</v>
      </c>
      <c r="C4215" s="1">
        <v>45960</v>
      </c>
      <c r="D4215" s="9">
        <f t="shared" si="131"/>
        <v>6</v>
      </c>
      <c r="E4215">
        <v>28</v>
      </c>
      <c r="F4215" s="1">
        <f t="shared" si="132"/>
        <v>45932</v>
      </c>
      <c r="G4215" s="1">
        <f>IF(TableRefills3[[#This Row],[prev_refill_days]]="","",TableRefills3[[#This Row],[prev_refill_days]]+TableRefills3[[#This Row],[quantity_days]])</f>
        <v>45960</v>
      </c>
      <c r="H4215" s="9">
        <f>IF(TableRefills3[[#This Row],[prev_refill_end]]="","",TableRefills3[[#This Row],[refill_date]]-TableRefills3[[#This Row],[prev_refill_end]])</f>
        <v>0</v>
      </c>
      <c r="I4215">
        <f>IF(TableRefills3[[#This Row],[gap_days]]="",0,IF(TableRefills3[[#This Row],[gap_days]]&gt;30,1,0))</f>
        <v>0</v>
      </c>
      <c r="J4215" s="9">
        <f>_xlfn.MAXIFS(TableRefills3[discountinuation_flag], TableRefills3[patient_id], A4215)</f>
        <v>0</v>
      </c>
      <c r="K4215" s="1">
        <f>_xlfn.MINIFS(C:C,A:A,TableRefills3[[#This Row],[patient_id]])</f>
        <v>45817</v>
      </c>
      <c r="L4215" s="1">
        <f>TableRefills3[[#This Row],[refill_date]]+TableRefills3[[#This Row],[quantity_days]]</f>
        <v>45988</v>
      </c>
    </row>
    <row r="4216" spans="1:12" x14ac:dyDescent="0.25">
      <c r="A4216" t="s">
        <v>940</v>
      </c>
      <c r="B4216" t="s">
        <v>6202</v>
      </c>
      <c r="C4216" s="1">
        <v>45770</v>
      </c>
      <c r="D4216" s="9">
        <f t="shared" si="131"/>
        <v>1</v>
      </c>
      <c r="E4216">
        <v>21</v>
      </c>
      <c r="F4216" s="1" t="str">
        <f t="shared" si="132"/>
        <v/>
      </c>
      <c r="G4216" s="1" t="str">
        <f>IF(TableRefills3[[#This Row],[prev_refill_days]]="","",TableRefills3[[#This Row],[prev_refill_days]]+TableRefills3[[#This Row],[quantity_days]])</f>
        <v/>
      </c>
      <c r="H4216" s="9" t="str">
        <f>IF(TableRefills3[[#This Row],[prev_refill_end]]="","",TableRefills3[[#This Row],[refill_date]]-TableRefills3[[#This Row],[prev_refill_end]])</f>
        <v/>
      </c>
      <c r="I4216">
        <f>IF(TableRefills3[[#This Row],[gap_days]]="",0,IF(TableRefills3[[#This Row],[gap_days]]&gt;30,1,0))</f>
        <v>0</v>
      </c>
      <c r="J4216" s="9">
        <f>_xlfn.MAXIFS(TableRefills3[discountinuation_flag], TableRefills3[patient_id], A4216)</f>
        <v>0</v>
      </c>
      <c r="K4216" s="1">
        <f>_xlfn.MINIFS(C:C,A:A,TableRefills3[[#This Row],[patient_id]])</f>
        <v>45770</v>
      </c>
      <c r="L4216" s="1">
        <f>TableRefills3[[#This Row],[refill_date]]+TableRefills3[[#This Row],[quantity_days]]</f>
        <v>45791</v>
      </c>
    </row>
    <row r="4217" spans="1:12" x14ac:dyDescent="0.25">
      <c r="A4217" t="s">
        <v>940</v>
      </c>
      <c r="B4217" t="s">
        <v>6202</v>
      </c>
      <c r="C4217" s="1">
        <v>45794</v>
      </c>
      <c r="D4217" s="9">
        <f t="shared" si="131"/>
        <v>2</v>
      </c>
      <c r="E4217">
        <v>21</v>
      </c>
      <c r="F4217" s="1">
        <f t="shared" si="132"/>
        <v>45770</v>
      </c>
      <c r="G4217" s="1">
        <f>IF(TableRefills3[[#This Row],[prev_refill_days]]="","",TableRefills3[[#This Row],[prev_refill_days]]+TableRefills3[[#This Row],[quantity_days]])</f>
        <v>45791</v>
      </c>
      <c r="H4217" s="9">
        <f>IF(TableRefills3[[#This Row],[prev_refill_end]]="","",TableRefills3[[#This Row],[refill_date]]-TableRefills3[[#This Row],[prev_refill_end]])</f>
        <v>3</v>
      </c>
      <c r="I4217">
        <f>IF(TableRefills3[[#This Row],[gap_days]]="",0,IF(TableRefills3[[#This Row],[gap_days]]&gt;30,1,0))</f>
        <v>0</v>
      </c>
      <c r="J4217" s="9">
        <f>_xlfn.MAXIFS(TableRefills3[discountinuation_flag], TableRefills3[patient_id], A4217)</f>
        <v>0</v>
      </c>
      <c r="K4217" s="1">
        <f>_xlfn.MINIFS(C:C,A:A,TableRefills3[[#This Row],[patient_id]])</f>
        <v>45770</v>
      </c>
      <c r="L4217" s="1">
        <f>TableRefills3[[#This Row],[refill_date]]+TableRefills3[[#This Row],[quantity_days]]</f>
        <v>45815</v>
      </c>
    </row>
    <row r="4218" spans="1:12" x14ac:dyDescent="0.25">
      <c r="A4218" t="s">
        <v>940</v>
      </c>
      <c r="B4218" t="s">
        <v>6202</v>
      </c>
      <c r="C4218" s="1">
        <v>45818</v>
      </c>
      <c r="D4218" s="9">
        <f t="shared" si="131"/>
        <v>3</v>
      </c>
      <c r="E4218">
        <v>21</v>
      </c>
      <c r="F4218" s="1">
        <f t="shared" si="132"/>
        <v>45794</v>
      </c>
      <c r="G4218" s="1">
        <f>IF(TableRefills3[[#This Row],[prev_refill_days]]="","",TableRefills3[[#This Row],[prev_refill_days]]+TableRefills3[[#This Row],[quantity_days]])</f>
        <v>45815</v>
      </c>
      <c r="H4218" s="9">
        <f>IF(TableRefills3[[#This Row],[prev_refill_end]]="","",TableRefills3[[#This Row],[refill_date]]-TableRefills3[[#This Row],[prev_refill_end]])</f>
        <v>3</v>
      </c>
      <c r="I4218">
        <f>IF(TableRefills3[[#This Row],[gap_days]]="",0,IF(TableRefills3[[#This Row],[gap_days]]&gt;30,1,0))</f>
        <v>0</v>
      </c>
      <c r="J4218" s="9">
        <f>_xlfn.MAXIFS(TableRefills3[discountinuation_flag], TableRefills3[patient_id], A4218)</f>
        <v>0</v>
      </c>
      <c r="K4218" s="1">
        <f>_xlfn.MINIFS(C:C,A:A,TableRefills3[[#This Row],[patient_id]])</f>
        <v>45770</v>
      </c>
      <c r="L4218" s="1">
        <f>TableRefills3[[#This Row],[refill_date]]+TableRefills3[[#This Row],[quantity_days]]</f>
        <v>45839</v>
      </c>
    </row>
    <row r="4219" spans="1:12" x14ac:dyDescent="0.25">
      <c r="A4219" t="s">
        <v>940</v>
      </c>
      <c r="B4219" t="s">
        <v>6202</v>
      </c>
      <c r="C4219" s="1">
        <v>45836</v>
      </c>
      <c r="D4219" s="9">
        <f t="shared" si="131"/>
        <v>4</v>
      </c>
      <c r="E4219">
        <v>21</v>
      </c>
      <c r="F4219" s="1">
        <f t="shared" si="132"/>
        <v>45818</v>
      </c>
      <c r="G4219" s="1">
        <f>IF(TableRefills3[[#This Row],[prev_refill_days]]="","",TableRefills3[[#This Row],[prev_refill_days]]+TableRefills3[[#This Row],[quantity_days]])</f>
        <v>45839</v>
      </c>
      <c r="H4219" s="9">
        <f>IF(TableRefills3[[#This Row],[prev_refill_end]]="","",TableRefills3[[#This Row],[refill_date]]-TableRefills3[[#This Row],[prev_refill_end]])</f>
        <v>-3</v>
      </c>
      <c r="I4219">
        <f>IF(TableRefills3[[#This Row],[gap_days]]="",0,IF(TableRefills3[[#This Row],[gap_days]]&gt;30,1,0))</f>
        <v>0</v>
      </c>
      <c r="J4219" s="9">
        <f>_xlfn.MAXIFS(TableRefills3[discountinuation_flag], TableRefills3[patient_id], A4219)</f>
        <v>0</v>
      </c>
      <c r="K4219" s="1">
        <f>_xlfn.MINIFS(C:C,A:A,TableRefills3[[#This Row],[patient_id]])</f>
        <v>45770</v>
      </c>
      <c r="L4219" s="1">
        <f>TableRefills3[[#This Row],[refill_date]]+TableRefills3[[#This Row],[quantity_days]]</f>
        <v>45857</v>
      </c>
    </row>
    <row r="4220" spans="1:12" x14ac:dyDescent="0.25">
      <c r="A4220" t="s">
        <v>940</v>
      </c>
      <c r="B4220" t="s">
        <v>6202</v>
      </c>
      <c r="C4220" s="1">
        <v>45860</v>
      </c>
      <c r="D4220" s="9">
        <f t="shared" si="131"/>
        <v>5</v>
      </c>
      <c r="E4220">
        <v>21</v>
      </c>
      <c r="F4220" s="1">
        <f t="shared" si="132"/>
        <v>45836</v>
      </c>
      <c r="G4220" s="1">
        <f>IF(TableRefills3[[#This Row],[prev_refill_days]]="","",TableRefills3[[#This Row],[prev_refill_days]]+TableRefills3[[#This Row],[quantity_days]])</f>
        <v>45857</v>
      </c>
      <c r="H4220" s="9">
        <f>IF(TableRefills3[[#This Row],[prev_refill_end]]="","",TableRefills3[[#This Row],[refill_date]]-TableRefills3[[#This Row],[prev_refill_end]])</f>
        <v>3</v>
      </c>
      <c r="I4220">
        <f>IF(TableRefills3[[#This Row],[gap_days]]="",0,IF(TableRefills3[[#This Row],[gap_days]]&gt;30,1,0))</f>
        <v>0</v>
      </c>
      <c r="J4220" s="9">
        <f>_xlfn.MAXIFS(TableRefills3[discountinuation_flag], TableRefills3[patient_id], A4220)</f>
        <v>0</v>
      </c>
      <c r="K4220" s="1">
        <f>_xlfn.MINIFS(C:C,A:A,TableRefills3[[#This Row],[patient_id]])</f>
        <v>45770</v>
      </c>
      <c r="L4220" s="1">
        <f>TableRefills3[[#This Row],[refill_date]]+TableRefills3[[#This Row],[quantity_days]]</f>
        <v>45881</v>
      </c>
    </row>
    <row r="4221" spans="1:12" x14ac:dyDescent="0.25">
      <c r="A4221" t="s">
        <v>940</v>
      </c>
      <c r="B4221" t="s">
        <v>6202</v>
      </c>
      <c r="C4221" s="1">
        <v>45884</v>
      </c>
      <c r="D4221" s="9">
        <f t="shared" si="131"/>
        <v>6</v>
      </c>
      <c r="E4221">
        <v>21</v>
      </c>
      <c r="F4221" s="1">
        <f t="shared" si="132"/>
        <v>45860</v>
      </c>
      <c r="G4221" s="1">
        <f>IF(TableRefills3[[#This Row],[prev_refill_days]]="","",TableRefills3[[#This Row],[prev_refill_days]]+TableRefills3[[#This Row],[quantity_days]])</f>
        <v>45881</v>
      </c>
      <c r="H4221" s="9">
        <f>IF(TableRefills3[[#This Row],[prev_refill_end]]="","",TableRefills3[[#This Row],[refill_date]]-TableRefills3[[#This Row],[prev_refill_end]])</f>
        <v>3</v>
      </c>
      <c r="I4221">
        <f>IF(TableRefills3[[#This Row],[gap_days]]="",0,IF(TableRefills3[[#This Row],[gap_days]]&gt;30,1,0))</f>
        <v>0</v>
      </c>
      <c r="J4221" s="9">
        <f>_xlfn.MAXIFS(TableRefills3[discountinuation_flag], TableRefills3[patient_id], A4221)</f>
        <v>0</v>
      </c>
      <c r="K4221" s="1">
        <f>_xlfn.MINIFS(C:C,A:A,TableRefills3[[#This Row],[patient_id]])</f>
        <v>45770</v>
      </c>
      <c r="L4221" s="1">
        <f>TableRefills3[[#This Row],[refill_date]]+TableRefills3[[#This Row],[quantity_days]]</f>
        <v>45905</v>
      </c>
    </row>
    <row r="4222" spans="1:12" x14ac:dyDescent="0.25">
      <c r="A4222" t="s">
        <v>941</v>
      </c>
      <c r="B4222" t="s">
        <v>6209</v>
      </c>
      <c r="C4222" s="1">
        <v>45717</v>
      </c>
      <c r="D4222" s="9">
        <f t="shared" si="131"/>
        <v>1</v>
      </c>
      <c r="E4222">
        <v>21</v>
      </c>
      <c r="F4222" s="1" t="str">
        <f t="shared" si="132"/>
        <v/>
      </c>
      <c r="G4222" s="1" t="str">
        <f>IF(TableRefills3[[#This Row],[prev_refill_days]]="","",TableRefills3[[#This Row],[prev_refill_days]]+TableRefills3[[#This Row],[quantity_days]])</f>
        <v/>
      </c>
      <c r="H4222" s="9" t="str">
        <f>IF(TableRefills3[[#This Row],[prev_refill_end]]="","",TableRefills3[[#This Row],[refill_date]]-TableRefills3[[#This Row],[prev_refill_end]])</f>
        <v/>
      </c>
      <c r="I4222">
        <f>IF(TableRefills3[[#This Row],[gap_days]]="",0,IF(TableRefills3[[#This Row],[gap_days]]&gt;30,1,0))</f>
        <v>0</v>
      </c>
      <c r="J4222" s="9">
        <f>_xlfn.MAXIFS(TableRefills3[discountinuation_flag], TableRefills3[patient_id], A4222)</f>
        <v>0</v>
      </c>
      <c r="K4222" s="1">
        <f>_xlfn.MINIFS(C:C,A:A,TableRefills3[[#This Row],[patient_id]])</f>
        <v>45717</v>
      </c>
      <c r="L4222" s="1">
        <f>TableRefills3[[#This Row],[refill_date]]+TableRefills3[[#This Row],[quantity_days]]</f>
        <v>45738</v>
      </c>
    </row>
    <row r="4223" spans="1:12" x14ac:dyDescent="0.25">
      <c r="A4223" t="s">
        <v>941</v>
      </c>
      <c r="B4223" t="s">
        <v>6209</v>
      </c>
      <c r="C4223" s="1">
        <v>45735</v>
      </c>
      <c r="D4223" s="9">
        <f t="shared" si="131"/>
        <v>2</v>
      </c>
      <c r="E4223">
        <v>21</v>
      </c>
      <c r="F4223" s="1">
        <f t="shared" si="132"/>
        <v>45717</v>
      </c>
      <c r="G4223" s="1">
        <f>IF(TableRefills3[[#This Row],[prev_refill_days]]="","",TableRefills3[[#This Row],[prev_refill_days]]+TableRefills3[[#This Row],[quantity_days]])</f>
        <v>45738</v>
      </c>
      <c r="H4223" s="9">
        <f>IF(TableRefills3[[#This Row],[prev_refill_end]]="","",TableRefills3[[#This Row],[refill_date]]-TableRefills3[[#This Row],[prev_refill_end]])</f>
        <v>-3</v>
      </c>
      <c r="I4223">
        <f>IF(TableRefills3[[#This Row],[gap_days]]="",0,IF(TableRefills3[[#This Row],[gap_days]]&gt;30,1,0))</f>
        <v>0</v>
      </c>
      <c r="J4223" s="9">
        <f>_xlfn.MAXIFS(TableRefills3[discountinuation_flag], TableRefills3[patient_id], A4223)</f>
        <v>0</v>
      </c>
      <c r="K4223" s="1">
        <f>_xlfn.MINIFS(C:C,A:A,TableRefills3[[#This Row],[patient_id]])</f>
        <v>45717</v>
      </c>
      <c r="L4223" s="1">
        <f>TableRefills3[[#This Row],[refill_date]]+TableRefills3[[#This Row],[quantity_days]]</f>
        <v>45756</v>
      </c>
    </row>
    <row r="4224" spans="1:12" x14ac:dyDescent="0.25">
      <c r="A4224" t="s">
        <v>941</v>
      </c>
      <c r="B4224" t="s">
        <v>6209</v>
      </c>
      <c r="C4224" s="1">
        <v>45757</v>
      </c>
      <c r="D4224" s="9">
        <f t="shared" si="131"/>
        <v>3</v>
      </c>
      <c r="E4224">
        <v>21</v>
      </c>
      <c r="F4224" s="1">
        <f t="shared" si="132"/>
        <v>45735</v>
      </c>
      <c r="G4224" s="1">
        <f>IF(TableRefills3[[#This Row],[prev_refill_days]]="","",TableRefills3[[#This Row],[prev_refill_days]]+TableRefills3[[#This Row],[quantity_days]])</f>
        <v>45756</v>
      </c>
      <c r="H4224" s="9">
        <f>IF(TableRefills3[[#This Row],[prev_refill_end]]="","",TableRefills3[[#This Row],[refill_date]]-TableRefills3[[#This Row],[prev_refill_end]])</f>
        <v>1</v>
      </c>
      <c r="I4224">
        <f>IF(TableRefills3[[#This Row],[gap_days]]="",0,IF(TableRefills3[[#This Row],[gap_days]]&gt;30,1,0))</f>
        <v>0</v>
      </c>
      <c r="J4224" s="9">
        <f>_xlfn.MAXIFS(TableRefills3[discountinuation_flag], TableRefills3[patient_id], A4224)</f>
        <v>0</v>
      </c>
      <c r="K4224" s="1">
        <f>_xlfn.MINIFS(C:C,A:A,TableRefills3[[#This Row],[patient_id]])</f>
        <v>45717</v>
      </c>
      <c r="L4224" s="1">
        <f>TableRefills3[[#This Row],[refill_date]]+TableRefills3[[#This Row],[quantity_days]]</f>
        <v>45778</v>
      </c>
    </row>
    <row r="4225" spans="1:12" x14ac:dyDescent="0.25">
      <c r="A4225" t="s">
        <v>941</v>
      </c>
      <c r="B4225" t="s">
        <v>6209</v>
      </c>
      <c r="C4225" s="1">
        <v>45781</v>
      </c>
      <c r="D4225" s="9">
        <f t="shared" si="131"/>
        <v>4</v>
      </c>
      <c r="E4225">
        <v>21</v>
      </c>
      <c r="F4225" s="1">
        <f t="shared" si="132"/>
        <v>45757</v>
      </c>
      <c r="G4225" s="1">
        <f>IF(TableRefills3[[#This Row],[prev_refill_days]]="","",TableRefills3[[#This Row],[prev_refill_days]]+TableRefills3[[#This Row],[quantity_days]])</f>
        <v>45778</v>
      </c>
      <c r="H4225" s="9">
        <f>IF(TableRefills3[[#This Row],[prev_refill_end]]="","",TableRefills3[[#This Row],[refill_date]]-TableRefills3[[#This Row],[prev_refill_end]])</f>
        <v>3</v>
      </c>
      <c r="I4225">
        <f>IF(TableRefills3[[#This Row],[gap_days]]="",0,IF(TableRefills3[[#This Row],[gap_days]]&gt;30,1,0))</f>
        <v>0</v>
      </c>
      <c r="J4225" s="9">
        <f>_xlfn.MAXIFS(TableRefills3[discountinuation_flag], TableRefills3[patient_id], A4225)</f>
        <v>0</v>
      </c>
      <c r="K4225" s="1">
        <f>_xlfn.MINIFS(C:C,A:A,TableRefills3[[#This Row],[patient_id]])</f>
        <v>45717</v>
      </c>
      <c r="L4225" s="1">
        <f>TableRefills3[[#This Row],[refill_date]]+TableRefills3[[#This Row],[quantity_days]]</f>
        <v>45802</v>
      </c>
    </row>
    <row r="4226" spans="1:12" x14ac:dyDescent="0.25">
      <c r="A4226" t="s">
        <v>942</v>
      </c>
      <c r="B4226" t="s">
        <v>6214</v>
      </c>
      <c r="C4226" s="1">
        <v>45833</v>
      </c>
      <c r="D4226" s="9">
        <f t="shared" ref="D4226:D4289" si="133">IF(A4226=A4225, D4225+1, 1)</f>
        <v>1</v>
      </c>
      <c r="E4226">
        <v>21</v>
      </c>
      <c r="F4226" s="1" t="str">
        <f t="shared" si="132"/>
        <v/>
      </c>
      <c r="G4226" s="1" t="str">
        <f>IF(TableRefills3[[#This Row],[prev_refill_days]]="","",TableRefills3[[#This Row],[prev_refill_days]]+TableRefills3[[#This Row],[quantity_days]])</f>
        <v/>
      </c>
      <c r="H4226" s="9" t="str">
        <f>IF(TableRefills3[[#This Row],[prev_refill_end]]="","",TableRefills3[[#This Row],[refill_date]]-TableRefills3[[#This Row],[prev_refill_end]])</f>
        <v/>
      </c>
      <c r="I4226">
        <f>IF(TableRefills3[[#This Row],[gap_days]]="",0,IF(TableRefills3[[#This Row],[gap_days]]&gt;30,1,0))</f>
        <v>0</v>
      </c>
      <c r="J4226" s="9">
        <f>_xlfn.MAXIFS(TableRefills3[discountinuation_flag], TableRefills3[patient_id], A4226)</f>
        <v>0</v>
      </c>
      <c r="K4226" s="1">
        <f>_xlfn.MINIFS(C:C,A:A,TableRefills3[[#This Row],[patient_id]])</f>
        <v>45833</v>
      </c>
      <c r="L4226" s="1">
        <f>TableRefills3[[#This Row],[refill_date]]+TableRefills3[[#This Row],[quantity_days]]</f>
        <v>45854</v>
      </c>
    </row>
    <row r="4227" spans="1:12" x14ac:dyDescent="0.25">
      <c r="A4227" t="s">
        <v>942</v>
      </c>
      <c r="B4227" t="s">
        <v>6214</v>
      </c>
      <c r="C4227" s="1">
        <v>45856</v>
      </c>
      <c r="D4227" s="9">
        <f t="shared" si="133"/>
        <v>2</v>
      </c>
      <c r="E4227">
        <v>21</v>
      </c>
      <c r="F4227" s="1">
        <f t="shared" si="132"/>
        <v>45833</v>
      </c>
      <c r="G4227" s="1">
        <f>IF(TableRefills3[[#This Row],[prev_refill_days]]="","",TableRefills3[[#This Row],[prev_refill_days]]+TableRefills3[[#This Row],[quantity_days]])</f>
        <v>45854</v>
      </c>
      <c r="H4227" s="9">
        <f>IF(TableRefills3[[#This Row],[prev_refill_end]]="","",TableRefills3[[#This Row],[refill_date]]-TableRefills3[[#This Row],[prev_refill_end]])</f>
        <v>2</v>
      </c>
      <c r="I4227">
        <f>IF(TableRefills3[[#This Row],[gap_days]]="",0,IF(TableRefills3[[#This Row],[gap_days]]&gt;30,1,0))</f>
        <v>0</v>
      </c>
      <c r="J4227" s="9">
        <f>_xlfn.MAXIFS(TableRefills3[discountinuation_flag], TableRefills3[patient_id], A4227)</f>
        <v>0</v>
      </c>
      <c r="K4227" s="1">
        <f>_xlfn.MINIFS(C:C,A:A,TableRefills3[[#This Row],[patient_id]])</f>
        <v>45833</v>
      </c>
      <c r="L4227" s="1">
        <f>TableRefills3[[#This Row],[refill_date]]+TableRefills3[[#This Row],[quantity_days]]</f>
        <v>45877</v>
      </c>
    </row>
    <row r="4228" spans="1:12" x14ac:dyDescent="0.25">
      <c r="A4228" t="s">
        <v>942</v>
      </c>
      <c r="B4228" t="s">
        <v>6214</v>
      </c>
      <c r="C4228" s="1">
        <v>45880</v>
      </c>
      <c r="D4228" s="9">
        <f t="shared" si="133"/>
        <v>3</v>
      </c>
      <c r="E4228">
        <v>21</v>
      </c>
      <c r="F4228" s="1">
        <f t="shared" si="132"/>
        <v>45856</v>
      </c>
      <c r="G4228" s="1">
        <f>IF(TableRefills3[[#This Row],[prev_refill_days]]="","",TableRefills3[[#This Row],[prev_refill_days]]+TableRefills3[[#This Row],[quantity_days]])</f>
        <v>45877</v>
      </c>
      <c r="H4228" s="9">
        <f>IF(TableRefills3[[#This Row],[prev_refill_end]]="","",TableRefills3[[#This Row],[refill_date]]-TableRefills3[[#This Row],[prev_refill_end]])</f>
        <v>3</v>
      </c>
      <c r="I4228">
        <f>IF(TableRefills3[[#This Row],[gap_days]]="",0,IF(TableRefills3[[#This Row],[gap_days]]&gt;30,1,0))</f>
        <v>0</v>
      </c>
      <c r="J4228" s="9">
        <f>_xlfn.MAXIFS(TableRefills3[discountinuation_flag], TableRefills3[patient_id], A4228)</f>
        <v>0</v>
      </c>
      <c r="K4228" s="1">
        <f>_xlfn.MINIFS(C:C,A:A,TableRefills3[[#This Row],[patient_id]])</f>
        <v>45833</v>
      </c>
      <c r="L4228" s="1">
        <f>TableRefills3[[#This Row],[refill_date]]+TableRefills3[[#This Row],[quantity_days]]</f>
        <v>45901</v>
      </c>
    </row>
    <row r="4229" spans="1:12" x14ac:dyDescent="0.25">
      <c r="A4229" t="s">
        <v>943</v>
      </c>
      <c r="B4229" t="s">
        <v>6218</v>
      </c>
      <c r="C4229" s="1">
        <v>45697</v>
      </c>
      <c r="D4229" s="9">
        <f t="shared" si="133"/>
        <v>1</v>
      </c>
      <c r="E4229">
        <v>30</v>
      </c>
      <c r="F4229" s="1" t="str">
        <f t="shared" si="132"/>
        <v/>
      </c>
      <c r="G4229" s="1" t="str">
        <f>IF(TableRefills3[[#This Row],[prev_refill_days]]="","",TableRefills3[[#This Row],[prev_refill_days]]+TableRefills3[[#This Row],[quantity_days]])</f>
        <v/>
      </c>
      <c r="H4229" s="9" t="str">
        <f>IF(TableRefills3[[#This Row],[prev_refill_end]]="","",TableRefills3[[#This Row],[refill_date]]-TableRefills3[[#This Row],[prev_refill_end]])</f>
        <v/>
      </c>
      <c r="I4229">
        <f>IF(TableRefills3[[#This Row],[gap_days]]="",0,IF(TableRefills3[[#This Row],[gap_days]]&gt;30,1,0))</f>
        <v>0</v>
      </c>
      <c r="J4229" s="9">
        <f>_xlfn.MAXIFS(TableRefills3[discountinuation_flag], TableRefills3[patient_id], A4229)</f>
        <v>0</v>
      </c>
      <c r="K4229" s="1">
        <f>_xlfn.MINIFS(C:C,A:A,TableRefills3[[#This Row],[patient_id]])</f>
        <v>45697</v>
      </c>
      <c r="L4229" s="1">
        <f>TableRefills3[[#This Row],[refill_date]]+TableRefills3[[#This Row],[quantity_days]]</f>
        <v>45727</v>
      </c>
    </row>
    <row r="4230" spans="1:12" x14ac:dyDescent="0.25">
      <c r="A4230" t="s">
        <v>943</v>
      </c>
      <c r="B4230" t="s">
        <v>6218</v>
      </c>
      <c r="C4230" s="1">
        <v>45730</v>
      </c>
      <c r="D4230" s="9">
        <f t="shared" si="133"/>
        <v>2</v>
      </c>
      <c r="E4230">
        <v>30</v>
      </c>
      <c r="F4230" s="1">
        <f t="shared" si="132"/>
        <v>45697</v>
      </c>
      <c r="G4230" s="1">
        <f>IF(TableRefills3[[#This Row],[prev_refill_days]]="","",TableRefills3[[#This Row],[prev_refill_days]]+TableRefills3[[#This Row],[quantity_days]])</f>
        <v>45727</v>
      </c>
      <c r="H4230" s="9">
        <f>IF(TableRefills3[[#This Row],[prev_refill_end]]="","",TableRefills3[[#This Row],[refill_date]]-TableRefills3[[#This Row],[prev_refill_end]])</f>
        <v>3</v>
      </c>
      <c r="I4230">
        <f>IF(TableRefills3[[#This Row],[gap_days]]="",0,IF(TableRefills3[[#This Row],[gap_days]]&gt;30,1,0))</f>
        <v>0</v>
      </c>
      <c r="J4230" s="9">
        <f>_xlfn.MAXIFS(TableRefills3[discountinuation_flag], TableRefills3[patient_id], A4230)</f>
        <v>0</v>
      </c>
      <c r="K4230" s="1">
        <f>_xlfn.MINIFS(C:C,A:A,TableRefills3[[#This Row],[patient_id]])</f>
        <v>45697</v>
      </c>
      <c r="L4230" s="1">
        <f>TableRefills3[[#This Row],[refill_date]]+TableRefills3[[#This Row],[quantity_days]]</f>
        <v>45760</v>
      </c>
    </row>
    <row r="4231" spans="1:12" x14ac:dyDescent="0.25">
      <c r="A4231" t="s">
        <v>943</v>
      </c>
      <c r="B4231" t="s">
        <v>6218</v>
      </c>
      <c r="C4231" s="1">
        <v>45761</v>
      </c>
      <c r="D4231" s="9">
        <f t="shared" si="133"/>
        <v>3</v>
      </c>
      <c r="E4231">
        <v>30</v>
      </c>
      <c r="F4231" s="1">
        <f t="shared" si="132"/>
        <v>45730</v>
      </c>
      <c r="G4231" s="1">
        <f>IF(TableRefills3[[#This Row],[prev_refill_days]]="","",TableRefills3[[#This Row],[prev_refill_days]]+TableRefills3[[#This Row],[quantity_days]])</f>
        <v>45760</v>
      </c>
      <c r="H4231" s="9">
        <f>IF(TableRefills3[[#This Row],[prev_refill_end]]="","",TableRefills3[[#This Row],[refill_date]]-TableRefills3[[#This Row],[prev_refill_end]])</f>
        <v>1</v>
      </c>
      <c r="I4231">
        <f>IF(TableRefills3[[#This Row],[gap_days]]="",0,IF(TableRefills3[[#This Row],[gap_days]]&gt;30,1,0))</f>
        <v>0</v>
      </c>
      <c r="J4231" s="9">
        <f>_xlfn.MAXIFS(TableRefills3[discountinuation_flag], TableRefills3[patient_id], A4231)</f>
        <v>0</v>
      </c>
      <c r="K4231" s="1">
        <f>_xlfn.MINIFS(C:C,A:A,TableRefills3[[#This Row],[patient_id]])</f>
        <v>45697</v>
      </c>
      <c r="L4231" s="1">
        <f>TableRefills3[[#This Row],[refill_date]]+TableRefills3[[#This Row],[quantity_days]]</f>
        <v>45791</v>
      </c>
    </row>
    <row r="4232" spans="1:12" x14ac:dyDescent="0.25">
      <c r="A4232" t="s">
        <v>943</v>
      </c>
      <c r="B4232" t="s">
        <v>6218</v>
      </c>
      <c r="C4232" s="1">
        <v>45788</v>
      </c>
      <c r="D4232" s="9">
        <f t="shared" si="133"/>
        <v>4</v>
      </c>
      <c r="E4232">
        <v>30</v>
      </c>
      <c r="F4232" s="1">
        <f t="shared" si="132"/>
        <v>45761</v>
      </c>
      <c r="G4232" s="1">
        <f>IF(TableRefills3[[#This Row],[prev_refill_days]]="","",TableRefills3[[#This Row],[prev_refill_days]]+TableRefills3[[#This Row],[quantity_days]])</f>
        <v>45791</v>
      </c>
      <c r="H4232" s="9">
        <f>IF(TableRefills3[[#This Row],[prev_refill_end]]="","",TableRefills3[[#This Row],[refill_date]]-TableRefills3[[#This Row],[prev_refill_end]])</f>
        <v>-3</v>
      </c>
      <c r="I4232">
        <f>IF(TableRefills3[[#This Row],[gap_days]]="",0,IF(TableRefills3[[#This Row],[gap_days]]&gt;30,1,0))</f>
        <v>0</v>
      </c>
      <c r="J4232" s="9">
        <f>_xlfn.MAXIFS(TableRefills3[discountinuation_flag], TableRefills3[patient_id], A4232)</f>
        <v>0</v>
      </c>
      <c r="K4232" s="1">
        <f>_xlfn.MINIFS(C:C,A:A,TableRefills3[[#This Row],[patient_id]])</f>
        <v>45697</v>
      </c>
      <c r="L4232" s="1">
        <f>TableRefills3[[#This Row],[refill_date]]+TableRefills3[[#This Row],[quantity_days]]</f>
        <v>45818</v>
      </c>
    </row>
    <row r="4233" spans="1:12" x14ac:dyDescent="0.25">
      <c r="A4233" t="s">
        <v>943</v>
      </c>
      <c r="B4233" t="s">
        <v>6218</v>
      </c>
      <c r="C4233" s="1">
        <v>45816</v>
      </c>
      <c r="D4233" s="9">
        <f t="shared" si="133"/>
        <v>5</v>
      </c>
      <c r="E4233">
        <v>30</v>
      </c>
      <c r="F4233" s="1">
        <f t="shared" si="132"/>
        <v>45788</v>
      </c>
      <c r="G4233" s="1">
        <f>IF(TableRefills3[[#This Row],[prev_refill_days]]="","",TableRefills3[[#This Row],[prev_refill_days]]+TableRefills3[[#This Row],[quantity_days]])</f>
        <v>45818</v>
      </c>
      <c r="H4233" s="9">
        <f>IF(TableRefills3[[#This Row],[prev_refill_end]]="","",TableRefills3[[#This Row],[refill_date]]-TableRefills3[[#This Row],[prev_refill_end]])</f>
        <v>-2</v>
      </c>
      <c r="I4233">
        <f>IF(TableRefills3[[#This Row],[gap_days]]="",0,IF(TableRefills3[[#This Row],[gap_days]]&gt;30,1,0))</f>
        <v>0</v>
      </c>
      <c r="J4233" s="9">
        <f>_xlfn.MAXIFS(TableRefills3[discountinuation_flag], TableRefills3[patient_id], A4233)</f>
        <v>0</v>
      </c>
      <c r="K4233" s="1">
        <f>_xlfn.MINIFS(C:C,A:A,TableRefills3[[#This Row],[patient_id]])</f>
        <v>45697</v>
      </c>
      <c r="L4233" s="1">
        <f>TableRefills3[[#This Row],[refill_date]]+TableRefills3[[#This Row],[quantity_days]]</f>
        <v>45846</v>
      </c>
    </row>
    <row r="4234" spans="1:12" x14ac:dyDescent="0.25">
      <c r="A4234" t="s">
        <v>943</v>
      </c>
      <c r="B4234" t="s">
        <v>6218</v>
      </c>
      <c r="C4234" s="1">
        <v>45844</v>
      </c>
      <c r="D4234" s="9">
        <f t="shared" si="133"/>
        <v>6</v>
      </c>
      <c r="E4234">
        <v>30</v>
      </c>
      <c r="F4234" s="1">
        <f t="shared" si="132"/>
        <v>45816</v>
      </c>
      <c r="G4234" s="1">
        <f>IF(TableRefills3[[#This Row],[prev_refill_days]]="","",TableRefills3[[#This Row],[prev_refill_days]]+TableRefills3[[#This Row],[quantity_days]])</f>
        <v>45846</v>
      </c>
      <c r="H4234" s="9">
        <f>IF(TableRefills3[[#This Row],[prev_refill_end]]="","",TableRefills3[[#This Row],[refill_date]]-TableRefills3[[#This Row],[prev_refill_end]])</f>
        <v>-2</v>
      </c>
      <c r="I4234">
        <f>IF(TableRefills3[[#This Row],[gap_days]]="",0,IF(TableRefills3[[#This Row],[gap_days]]&gt;30,1,0))</f>
        <v>0</v>
      </c>
      <c r="J4234" s="9">
        <f>_xlfn.MAXIFS(TableRefills3[discountinuation_flag], TableRefills3[patient_id], A4234)</f>
        <v>0</v>
      </c>
      <c r="K4234" s="1">
        <f>_xlfn.MINIFS(C:C,A:A,TableRefills3[[#This Row],[patient_id]])</f>
        <v>45697</v>
      </c>
      <c r="L4234" s="1">
        <f>TableRefills3[[#This Row],[refill_date]]+TableRefills3[[#This Row],[quantity_days]]</f>
        <v>45874</v>
      </c>
    </row>
    <row r="4235" spans="1:12" x14ac:dyDescent="0.25">
      <c r="A4235" t="s">
        <v>944</v>
      </c>
      <c r="B4235" t="s">
        <v>6225</v>
      </c>
      <c r="C4235" s="1">
        <v>45686</v>
      </c>
      <c r="D4235" s="9">
        <f t="shared" si="133"/>
        <v>1</v>
      </c>
      <c r="E4235">
        <v>21</v>
      </c>
      <c r="F4235" s="1" t="str">
        <f t="shared" si="132"/>
        <v/>
      </c>
      <c r="G4235" s="1" t="str">
        <f>IF(TableRefills3[[#This Row],[prev_refill_days]]="","",TableRefills3[[#This Row],[prev_refill_days]]+TableRefills3[[#This Row],[quantity_days]])</f>
        <v/>
      </c>
      <c r="H4235" s="9" t="str">
        <f>IF(TableRefills3[[#This Row],[prev_refill_end]]="","",TableRefills3[[#This Row],[refill_date]]-TableRefills3[[#This Row],[prev_refill_end]])</f>
        <v/>
      </c>
      <c r="I4235">
        <f>IF(TableRefills3[[#This Row],[gap_days]]="",0,IF(TableRefills3[[#This Row],[gap_days]]&gt;30,1,0))</f>
        <v>0</v>
      </c>
      <c r="J4235" s="9">
        <f>_xlfn.MAXIFS(TableRefills3[discountinuation_flag], TableRefills3[patient_id], A4235)</f>
        <v>0</v>
      </c>
      <c r="K4235" s="1">
        <f>_xlfn.MINIFS(C:C,A:A,TableRefills3[[#This Row],[patient_id]])</f>
        <v>45686</v>
      </c>
      <c r="L4235" s="1">
        <f>TableRefills3[[#This Row],[refill_date]]+TableRefills3[[#This Row],[quantity_days]]</f>
        <v>45707</v>
      </c>
    </row>
    <row r="4236" spans="1:12" x14ac:dyDescent="0.25">
      <c r="A4236" t="s">
        <v>944</v>
      </c>
      <c r="B4236" t="s">
        <v>6225</v>
      </c>
      <c r="C4236" s="1">
        <v>45710</v>
      </c>
      <c r="D4236" s="9">
        <f t="shared" si="133"/>
        <v>2</v>
      </c>
      <c r="E4236">
        <v>21</v>
      </c>
      <c r="F4236" s="1">
        <f t="shared" si="132"/>
        <v>45686</v>
      </c>
      <c r="G4236" s="1">
        <f>IF(TableRefills3[[#This Row],[prev_refill_days]]="","",TableRefills3[[#This Row],[prev_refill_days]]+TableRefills3[[#This Row],[quantity_days]])</f>
        <v>45707</v>
      </c>
      <c r="H4236" s="9">
        <f>IF(TableRefills3[[#This Row],[prev_refill_end]]="","",TableRefills3[[#This Row],[refill_date]]-TableRefills3[[#This Row],[prev_refill_end]])</f>
        <v>3</v>
      </c>
      <c r="I4236">
        <f>IF(TableRefills3[[#This Row],[gap_days]]="",0,IF(TableRefills3[[#This Row],[gap_days]]&gt;30,1,0))</f>
        <v>0</v>
      </c>
      <c r="J4236" s="9">
        <f>_xlfn.MAXIFS(TableRefills3[discountinuation_flag], TableRefills3[patient_id], A4236)</f>
        <v>0</v>
      </c>
      <c r="K4236" s="1">
        <f>_xlfn.MINIFS(C:C,A:A,TableRefills3[[#This Row],[patient_id]])</f>
        <v>45686</v>
      </c>
      <c r="L4236" s="1">
        <f>TableRefills3[[#This Row],[refill_date]]+TableRefills3[[#This Row],[quantity_days]]</f>
        <v>45731</v>
      </c>
    </row>
    <row r="4237" spans="1:12" x14ac:dyDescent="0.25">
      <c r="A4237" t="s">
        <v>944</v>
      </c>
      <c r="B4237" t="s">
        <v>6225</v>
      </c>
      <c r="C4237" s="1">
        <v>45729</v>
      </c>
      <c r="D4237" s="9">
        <f t="shared" si="133"/>
        <v>3</v>
      </c>
      <c r="E4237">
        <v>21</v>
      </c>
      <c r="F4237" s="1">
        <f t="shared" ref="F4237:F4300" si="134">IF(A4236=A4237,C4236,"")</f>
        <v>45710</v>
      </c>
      <c r="G4237" s="1">
        <f>IF(TableRefills3[[#This Row],[prev_refill_days]]="","",TableRefills3[[#This Row],[prev_refill_days]]+TableRefills3[[#This Row],[quantity_days]])</f>
        <v>45731</v>
      </c>
      <c r="H4237" s="9">
        <f>IF(TableRefills3[[#This Row],[prev_refill_end]]="","",TableRefills3[[#This Row],[refill_date]]-TableRefills3[[#This Row],[prev_refill_end]])</f>
        <v>-2</v>
      </c>
      <c r="I4237">
        <f>IF(TableRefills3[[#This Row],[gap_days]]="",0,IF(TableRefills3[[#This Row],[gap_days]]&gt;30,1,0))</f>
        <v>0</v>
      </c>
      <c r="J4237" s="9">
        <f>_xlfn.MAXIFS(TableRefills3[discountinuation_flag], TableRefills3[patient_id], A4237)</f>
        <v>0</v>
      </c>
      <c r="K4237" s="1">
        <f>_xlfn.MINIFS(C:C,A:A,TableRefills3[[#This Row],[patient_id]])</f>
        <v>45686</v>
      </c>
      <c r="L4237" s="1">
        <f>TableRefills3[[#This Row],[refill_date]]+TableRefills3[[#This Row],[quantity_days]]</f>
        <v>45750</v>
      </c>
    </row>
    <row r="4238" spans="1:12" x14ac:dyDescent="0.25">
      <c r="A4238" t="s">
        <v>945</v>
      </c>
      <c r="B4238" t="s">
        <v>6229</v>
      </c>
      <c r="C4238" s="1">
        <v>45720</v>
      </c>
      <c r="D4238" s="9">
        <f t="shared" si="133"/>
        <v>1</v>
      </c>
      <c r="E4238">
        <v>21</v>
      </c>
      <c r="F4238" s="1" t="str">
        <f t="shared" si="134"/>
        <v/>
      </c>
      <c r="G4238" s="1" t="str">
        <f>IF(TableRefills3[[#This Row],[prev_refill_days]]="","",TableRefills3[[#This Row],[prev_refill_days]]+TableRefills3[[#This Row],[quantity_days]])</f>
        <v/>
      </c>
      <c r="H4238" s="9" t="str">
        <f>IF(TableRefills3[[#This Row],[prev_refill_end]]="","",TableRefills3[[#This Row],[refill_date]]-TableRefills3[[#This Row],[prev_refill_end]])</f>
        <v/>
      </c>
      <c r="I4238">
        <f>IF(TableRefills3[[#This Row],[gap_days]]="",0,IF(TableRefills3[[#This Row],[gap_days]]&gt;30,1,0))</f>
        <v>0</v>
      </c>
      <c r="J4238" s="9">
        <f>_xlfn.MAXIFS(TableRefills3[discountinuation_flag], TableRefills3[patient_id], A4238)</f>
        <v>0</v>
      </c>
      <c r="K4238" s="1">
        <f>_xlfn.MINIFS(C:C,A:A,TableRefills3[[#This Row],[patient_id]])</f>
        <v>45720</v>
      </c>
      <c r="L4238" s="1">
        <f>TableRefills3[[#This Row],[refill_date]]+TableRefills3[[#This Row],[quantity_days]]</f>
        <v>45741</v>
      </c>
    </row>
    <row r="4239" spans="1:12" x14ac:dyDescent="0.25">
      <c r="A4239" t="s">
        <v>945</v>
      </c>
      <c r="B4239" t="s">
        <v>6229</v>
      </c>
      <c r="C4239" s="1">
        <v>45743</v>
      </c>
      <c r="D4239" s="9">
        <f t="shared" si="133"/>
        <v>2</v>
      </c>
      <c r="E4239">
        <v>21</v>
      </c>
      <c r="F4239" s="1">
        <f t="shared" si="134"/>
        <v>45720</v>
      </c>
      <c r="G4239" s="1">
        <f>IF(TableRefills3[[#This Row],[prev_refill_days]]="","",TableRefills3[[#This Row],[prev_refill_days]]+TableRefills3[[#This Row],[quantity_days]])</f>
        <v>45741</v>
      </c>
      <c r="H4239" s="9">
        <f>IF(TableRefills3[[#This Row],[prev_refill_end]]="","",TableRefills3[[#This Row],[refill_date]]-TableRefills3[[#This Row],[prev_refill_end]])</f>
        <v>2</v>
      </c>
      <c r="I4239">
        <f>IF(TableRefills3[[#This Row],[gap_days]]="",0,IF(TableRefills3[[#This Row],[gap_days]]&gt;30,1,0))</f>
        <v>0</v>
      </c>
      <c r="J4239" s="9">
        <f>_xlfn.MAXIFS(TableRefills3[discountinuation_flag], TableRefills3[patient_id], A4239)</f>
        <v>0</v>
      </c>
      <c r="K4239" s="1">
        <f>_xlfn.MINIFS(C:C,A:A,TableRefills3[[#This Row],[patient_id]])</f>
        <v>45720</v>
      </c>
      <c r="L4239" s="1">
        <f>TableRefills3[[#This Row],[refill_date]]+TableRefills3[[#This Row],[quantity_days]]</f>
        <v>45764</v>
      </c>
    </row>
    <row r="4240" spans="1:12" x14ac:dyDescent="0.25">
      <c r="A4240" t="s">
        <v>945</v>
      </c>
      <c r="B4240" t="s">
        <v>6229</v>
      </c>
      <c r="C4240" s="1">
        <v>45762</v>
      </c>
      <c r="D4240" s="9">
        <f t="shared" si="133"/>
        <v>3</v>
      </c>
      <c r="E4240">
        <v>21</v>
      </c>
      <c r="F4240" s="1">
        <f t="shared" si="134"/>
        <v>45743</v>
      </c>
      <c r="G4240" s="1">
        <f>IF(TableRefills3[[#This Row],[prev_refill_days]]="","",TableRefills3[[#This Row],[prev_refill_days]]+TableRefills3[[#This Row],[quantity_days]])</f>
        <v>45764</v>
      </c>
      <c r="H4240" s="9">
        <f>IF(TableRefills3[[#This Row],[prev_refill_end]]="","",TableRefills3[[#This Row],[refill_date]]-TableRefills3[[#This Row],[prev_refill_end]])</f>
        <v>-2</v>
      </c>
      <c r="I4240">
        <f>IF(TableRefills3[[#This Row],[gap_days]]="",0,IF(TableRefills3[[#This Row],[gap_days]]&gt;30,1,0))</f>
        <v>0</v>
      </c>
      <c r="J4240" s="9">
        <f>_xlfn.MAXIFS(TableRefills3[discountinuation_flag], TableRefills3[patient_id], A4240)</f>
        <v>0</v>
      </c>
      <c r="K4240" s="1">
        <f>_xlfn.MINIFS(C:C,A:A,TableRefills3[[#This Row],[patient_id]])</f>
        <v>45720</v>
      </c>
      <c r="L4240" s="1">
        <f>TableRefills3[[#This Row],[refill_date]]+TableRefills3[[#This Row],[quantity_days]]</f>
        <v>45783</v>
      </c>
    </row>
    <row r="4241" spans="1:12" x14ac:dyDescent="0.25">
      <c r="A4241" t="s">
        <v>945</v>
      </c>
      <c r="B4241" t="s">
        <v>6229</v>
      </c>
      <c r="C4241" s="1">
        <v>45786</v>
      </c>
      <c r="D4241" s="9">
        <f t="shared" si="133"/>
        <v>4</v>
      </c>
      <c r="E4241">
        <v>21</v>
      </c>
      <c r="F4241" s="1">
        <f t="shared" si="134"/>
        <v>45762</v>
      </c>
      <c r="G4241" s="1">
        <f>IF(TableRefills3[[#This Row],[prev_refill_days]]="","",TableRefills3[[#This Row],[prev_refill_days]]+TableRefills3[[#This Row],[quantity_days]])</f>
        <v>45783</v>
      </c>
      <c r="H4241" s="9">
        <f>IF(TableRefills3[[#This Row],[prev_refill_end]]="","",TableRefills3[[#This Row],[refill_date]]-TableRefills3[[#This Row],[prev_refill_end]])</f>
        <v>3</v>
      </c>
      <c r="I4241">
        <f>IF(TableRefills3[[#This Row],[gap_days]]="",0,IF(TableRefills3[[#This Row],[gap_days]]&gt;30,1,0))</f>
        <v>0</v>
      </c>
      <c r="J4241" s="9">
        <f>_xlfn.MAXIFS(TableRefills3[discountinuation_flag], TableRefills3[patient_id], A4241)</f>
        <v>0</v>
      </c>
      <c r="K4241" s="1">
        <f>_xlfn.MINIFS(C:C,A:A,TableRefills3[[#This Row],[patient_id]])</f>
        <v>45720</v>
      </c>
      <c r="L4241" s="1">
        <f>TableRefills3[[#This Row],[refill_date]]+TableRefills3[[#This Row],[quantity_days]]</f>
        <v>45807</v>
      </c>
    </row>
    <row r="4242" spans="1:12" x14ac:dyDescent="0.25">
      <c r="A4242" t="s">
        <v>945</v>
      </c>
      <c r="B4242" t="s">
        <v>6229</v>
      </c>
      <c r="C4242" s="1">
        <v>45809</v>
      </c>
      <c r="D4242" s="9">
        <f t="shared" si="133"/>
        <v>5</v>
      </c>
      <c r="E4242">
        <v>21</v>
      </c>
      <c r="F4242" s="1">
        <f t="shared" si="134"/>
        <v>45786</v>
      </c>
      <c r="G4242" s="1">
        <f>IF(TableRefills3[[#This Row],[prev_refill_days]]="","",TableRefills3[[#This Row],[prev_refill_days]]+TableRefills3[[#This Row],[quantity_days]])</f>
        <v>45807</v>
      </c>
      <c r="H4242" s="9">
        <f>IF(TableRefills3[[#This Row],[prev_refill_end]]="","",TableRefills3[[#This Row],[refill_date]]-TableRefills3[[#This Row],[prev_refill_end]])</f>
        <v>2</v>
      </c>
      <c r="I4242">
        <f>IF(TableRefills3[[#This Row],[gap_days]]="",0,IF(TableRefills3[[#This Row],[gap_days]]&gt;30,1,0))</f>
        <v>0</v>
      </c>
      <c r="J4242" s="9">
        <f>_xlfn.MAXIFS(TableRefills3[discountinuation_flag], TableRefills3[patient_id], A4242)</f>
        <v>0</v>
      </c>
      <c r="K4242" s="1">
        <f>_xlfn.MINIFS(C:C,A:A,TableRefills3[[#This Row],[patient_id]])</f>
        <v>45720</v>
      </c>
      <c r="L4242" s="1">
        <f>TableRefills3[[#This Row],[refill_date]]+TableRefills3[[#This Row],[quantity_days]]</f>
        <v>45830</v>
      </c>
    </row>
    <row r="4243" spans="1:12" x14ac:dyDescent="0.25">
      <c r="A4243" t="s">
        <v>945</v>
      </c>
      <c r="B4243" t="s">
        <v>6229</v>
      </c>
      <c r="C4243" s="1">
        <v>45831</v>
      </c>
      <c r="D4243" s="9">
        <f t="shared" si="133"/>
        <v>6</v>
      </c>
      <c r="E4243">
        <v>21</v>
      </c>
      <c r="F4243" s="1">
        <f t="shared" si="134"/>
        <v>45809</v>
      </c>
      <c r="G4243" s="1">
        <f>IF(TableRefills3[[#This Row],[prev_refill_days]]="","",TableRefills3[[#This Row],[prev_refill_days]]+TableRefills3[[#This Row],[quantity_days]])</f>
        <v>45830</v>
      </c>
      <c r="H4243" s="9">
        <f>IF(TableRefills3[[#This Row],[prev_refill_end]]="","",TableRefills3[[#This Row],[refill_date]]-TableRefills3[[#This Row],[prev_refill_end]])</f>
        <v>1</v>
      </c>
      <c r="I4243">
        <f>IF(TableRefills3[[#This Row],[gap_days]]="",0,IF(TableRefills3[[#This Row],[gap_days]]&gt;30,1,0))</f>
        <v>0</v>
      </c>
      <c r="J4243" s="9">
        <f>_xlfn.MAXIFS(TableRefills3[discountinuation_flag], TableRefills3[patient_id], A4243)</f>
        <v>0</v>
      </c>
      <c r="K4243" s="1">
        <f>_xlfn.MINIFS(C:C,A:A,TableRefills3[[#This Row],[patient_id]])</f>
        <v>45720</v>
      </c>
      <c r="L4243" s="1">
        <f>TableRefills3[[#This Row],[refill_date]]+TableRefills3[[#This Row],[quantity_days]]</f>
        <v>45852</v>
      </c>
    </row>
    <row r="4244" spans="1:12" x14ac:dyDescent="0.25">
      <c r="A4244" t="s">
        <v>946</v>
      </c>
      <c r="B4244" t="s">
        <v>6236</v>
      </c>
      <c r="C4244" s="1">
        <v>45731</v>
      </c>
      <c r="D4244" s="9">
        <f t="shared" si="133"/>
        <v>1</v>
      </c>
      <c r="E4244">
        <v>28</v>
      </c>
      <c r="F4244" s="1" t="str">
        <f t="shared" si="134"/>
        <v/>
      </c>
      <c r="G4244" s="1" t="str">
        <f>IF(TableRefills3[[#This Row],[prev_refill_days]]="","",TableRefills3[[#This Row],[prev_refill_days]]+TableRefills3[[#This Row],[quantity_days]])</f>
        <v/>
      </c>
      <c r="H4244" s="9" t="str">
        <f>IF(TableRefills3[[#This Row],[prev_refill_end]]="","",TableRefills3[[#This Row],[refill_date]]-TableRefills3[[#This Row],[prev_refill_end]])</f>
        <v/>
      </c>
      <c r="I4244">
        <f>IF(TableRefills3[[#This Row],[gap_days]]="",0,IF(TableRefills3[[#This Row],[gap_days]]&gt;30,1,0))</f>
        <v>0</v>
      </c>
      <c r="J4244" s="9">
        <f>_xlfn.MAXIFS(TableRefills3[discountinuation_flag], TableRefills3[patient_id], A4244)</f>
        <v>0</v>
      </c>
      <c r="K4244" s="1">
        <f>_xlfn.MINIFS(C:C,A:A,TableRefills3[[#This Row],[patient_id]])</f>
        <v>45731</v>
      </c>
      <c r="L4244" s="1">
        <f>TableRefills3[[#This Row],[refill_date]]+TableRefills3[[#This Row],[quantity_days]]</f>
        <v>45759</v>
      </c>
    </row>
    <row r="4245" spans="1:12" x14ac:dyDescent="0.25">
      <c r="A4245" t="s">
        <v>946</v>
      </c>
      <c r="B4245" t="s">
        <v>6236</v>
      </c>
      <c r="C4245" s="1">
        <v>45757</v>
      </c>
      <c r="D4245" s="9">
        <f t="shared" si="133"/>
        <v>2</v>
      </c>
      <c r="E4245">
        <v>28</v>
      </c>
      <c r="F4245" s="1">
        <f t="shared" si="134"/>
        <v>45731</v>
      </c>
      <c r="G4245" s="1">
        <f>IF(TableRefills3[[#This Row],[prev_refill_days]]="","",TableRefills3[[#This Row],[prev_refill_days]]+TableRefills3[[#This Row],[quantity_days]])</f>
        <v>45759</v>
      </c>
      <c r="H4245" s="9">
        <f>IF(TableRefills3[[#This Row],[prev_refill_end]]="","",TableRefills3[[#This Row],[refill_date]]-TableRefills3[[#This Row],[prev_refill_end]])</f>
        <v>-2</v>
      </c>
      <c r="I4245">
        <f>IF(TableRefills3[[#This Row],[gap_days]]="",0,IF(TableRefills3[[#This Row],[gap_days]]&gt;30,1,0))</f>
        <v>0</v>
      </c>
      <c r="J4245" s="9">
        <f>_xlfn.MAXIFS(TableRefills3[discountinuation_flag], TableRefills3[patient_id], A4245)</f>
        <v>0</v>
      </c>
      <c r="K4245" s="1">
        <f>_xlfn.MINIFS(C:C,A:A,TableRefills3[[#This Row],[patient_id]])</f>
        <v>45731</v>
      </c>
      <c r="L4245" s="1">
        <f>TableRefills3[[#This Row],[refill_date]]+TableRefills3[[#This Row],[quantity_days]]</f>
        <v>45785</v>
      </c>
    </row>
    <row r="4246" spans="1:12" x14ac:dyDescent="0.25">
      <c r="A4246" t="s">
        <v>946</v>
      </c>
      <c r="B4246" t="s">
        <v>6236</v>
      </c>
      <c r="C4246" s="1">
        <v>45782</v>
      </c>
      <c r="D4246" s="9">
        <f t="shared" si="133"/>
        <v>3</v>
      </c>
      <c r="E4246">
        <v>28</v>
      </c>
      <c r="F4246" s="1">
        <f t="shared" si="134"/>
        <v>45757</v>
      </c>
      <c r="G4246" s="1">
        <f>IF(TableRefills3[[#This Row],[prev_refill_days]]="","",TableRefills3[[#This Row],[prev_refill_days]]+TableRefills3[[#This Row],[quantity_days]])</f>
        <v>45785</v>
      </c>
      <c r="H4246" s="9">
        <f>IF(TableRefills3[[#This Row],[prev_refill_end]]="","",TableRefills3[[#This Row],[refill_date]]-TableRefills3[[#This Row],[prev_refill_end]])</f>
        <v>-3</v>
      </c>
      <c r="I4246">
        <f>IF(TableRefills3[[#This Row],[gap_days]]="",0,IF(TableRefills3[[#This Row],[gap_days]]&gt;30,1,0))</f>
        <v>0</v>
      </c>
      <c r="J4246" s="9">
        <f>_xlfn.MAXIFS(TableRefills3[discountinuation_flag], TableRefills3[patient_id], A4246)</f>
        <v>0</v>
      </c>
      <c r="K4246" s="1">
        <f>_xlfn.MINIFS(C:C,A:A,TableRefills3[[#This Row],[patient_id]])</f>
        <v>45731</v>
      </c>
      <c r="L4246" s="1">
        <f>TableRefills3[[#This Row],[refill_date]]+TableRefills3[[#This Row],[quantity_days]]</f>
        <v>45810</v>
      </c>
    </row>
    <row r="4247" spans="1:12" x14ac:dyDescent="0.25">
      <c r="A4247" t="s">
        <v>947</v>
      </c>
      <c r="B4247" t="s">
        <v>6240</v>
      </c>
      <c r="C4247" s="1">
        <v>45745</v>
      </c>
      <c r="D4247" s="9">
        <f t="shared" si="133"/>
        <v>1</v>
      </c>
      <c r="E4247">
        <v>21</v>
      </c>
      <c r="F4247" s="1" t="str">
        <f t="shared" si="134"/>
        <v/>
      </c>
      <c r="G4247" s="1" t="str">
        <f>IF(TableRefills3[[#This Row],[prev_refill_days]]="","",TableRefills3[[#This Row],[prev_refill_days]]+TableRefills3[[#This Row],[quantity_days]])</f>
        <v/>
      </c>
      <c r="H4247" s="9" t="str">
        <f>IF(TableRefills3[[#This Row],[prev_refill_end]]="","",TableRefills3[[#This Row],[refill_date]]-TableRefills3[[#This Row],[prev_refill_end]])</f>
        <v/>
      </c>
      <c r="I4247">
        <f>IF(TableRefills3[[#This Row],[gap_days]]="",0,IF(TableRefills3[[#This Row],[gap_days]]&gt;30,1,0))</f>
        <v>0</v>
      </c>
      <c r="J4247" s="9">
        <f>_xlfn.MAXIFS(TableRefills3[discountinuation_flag], TableRefills3[patient_id], A4247)</f>
        <v>0</v>
      </c>
      <c r="K4247" s="1">
        <f>_xlfn.MINIFS(C:C,A:A,TableRefills3[[#This Row],[patient_id]])</f>
        <v>45745</v>
      </c>
      <c r="L4247" s="1">
        <f>TableRefills3[[#This Row],[refill_date]]+TableRefills3[[#This Row],[quantity_days]]</f>
        <v>45766</v>
      </c>
    </row>
    <row r="4248" spans="1:12" x14ac:dyDescent="0.25">
      <c r="A4248" t="s">
        <v>947</v>
      </c>
      <c r="B4248" t="s">
        <v>6240</v>
      </c>
      <c r="C4248" s="1">
        <v>45767</v>
      </c>
      <c r="D4248" s="9">
        <f t="shared" si="133"/>
        <v>2</v>
      </c>
      <c r="E4248">
        <v>21</v>
      </c>
      <c r="F4248" s="1">
        <f t="shared" si="134"/>
        <v>45745</v>
      </c>
      <c r="G4248" s="1">
        <f>IF(TableRefills3[[#This Row],[prev_refill_days]]="","",TableRefills3[[#This Row],[prev_refill_days]]+TableRefills3[[#This Row],[quantity_days]])</f>
        <v>45766</v>
      </c>
      <c r="H4248" s="9">
        <f>IF(TableRefills3[[#This Row],[prev_refill_end]]="","",TableRefills3[[#This Row],[refill_date]]-TableRefills3[[#This Row],[prev_refill_end]])</f>
        <v>1</v>
      </c>
      <c r="I4248">
        <f>IF(TableRefills3[[#This Row],[gap_days]]="",0,IF(TableRefills3[[#This Row],[gap_days]]&gt;30,1,0))</f>
        <v>0</v>
      </c>
      <c r="J4248" s="9">
        <f>_xlfn.MAXIFS(TableRefills3[discountinuation_flag], TableRefills3[patient_id], A4248)</f>
        <v>0</v>
      </c>
      <c r="K4248" s="1">
        <f>_xlfn.MINIFS(C:C,A:A,TableRefills3[[#This Row],[patient_id]])</f>
        <v>45745</v>
      </c>
      <c r="L4248" s="1">
        <f>TableRefills3[[#This Row],[refill_date]]+TableRefills3[[#This Row],[quantity_days]]</f>
        <v>45788</v>
      </c>
    </row>
    <row r="4249" spans="1:12" x14ac:dyDescent="0.25">
      <c r="A4249" t="s">
        <v>947</v>
      </c>
      <c r="B4249" t="s">
        <v>6240</v>
      </c>
      <c r="C4249" s="1">
        <v>45790</v>
      </c>
      <c r="D4249" s="9">
        <f t="shared" si="133"/>
        <v>3</v>
      </c>
      <c r="E4249">
        <v>21</v>
      </c>
      <c r="F4249" s="1">
        <f t="shared" si="134"/>
        <v>45767</v>
      </c>
      <c r="G4249" s="1">
        <f>IF(TableRefills3[[#This Row],[prev_refill_days]]="","",TableRefills3[[#This Row],[prev_refill_days]]+TableRefills3[[#This Row],[quantity_days]])</f>
        <v>45788</v>
      </c>
      <c r="H4249" s="9">
        <f>IF(TableRefills3[[#This Row],[prev_refill_end]]="","",TableRefills3[[#This Row],[refill_date]]-TableRefills3[[#This Row],[prev_refill_end]])</f>
        <v>2</v>
      </c>
      <c r="I4249">
        <f>IF(TableRefills3[[#This Row],[gap_days]]="",0,IF(TableRefills3[[#This Row],[gap_days]]&gt;30,1,0))</f>
        <v>0</v>
      </c>
      <c r="J4249" s="9">
        <f>_xlfn.MAXIFS(TableRefills3[discountinuation_flag], TableRefills3[patient_id], A4249)</f>
        <v>0</v>
      </c>
      <c r="K4249" s="1">
        <f>_xlfn.MINIFS(C:C,A:A,TableRefills3[[#This Row],[patient_id]])</f>
        <v>45745</v>
      </c>
      <c r="L4249" s="1">
        <f>TableRefills3[[#This Row],[refill_date]]+TableRefills3[[#This Row],[quantity_days]]</f>
        <v>45811</v>
      </c>
    </row>
    <row r="4250" spans="1:12" x14ac:dyDescent="0.25">
      <c r="A4250" t="s">
        <v>947</v>
      </c>
      <c r="B4250" t="s">
        <v>6240</v>
      </c>
      <c r="C4250" s="1">
        <v>45813</v>
      </c>
      <c r="D4250" s="9">
        <f t="shared" si="133"/>
        <v>4</v>
      </c>
      <c r="E4250">
        <v>21</v>
      </c>
      <c r="F4250" s="1">
        <f t="shared" si="134"/>
        <v>45790</v>
      </c>
      <c r="G4250" s="1">
        <f>IF(TableRefills3[[#This Row],[prev_refill_days]]="","",TableRefills3[[#This Row],[prev_refill_days]]+TableRefills3[[#This Row],[quantity_days]])</f>
        <v>45811</v>
      </c>
      <c r="H4250" s="9">
        <f>IF(TableRefills3[[#This Row],[prev_refill_end]]="","",TableRefills3[[#This Row],[refill_date]]-TableRefills3[[#This Row],[prev_refill_end]])</f>
        <v>2</v>
      </c>
      <c r="I4250">
        <f>IF(TableRefills3[[#This Row],[gap_days]]="",0,IF(TableRefills3[[#This Row],[gap_days]]&gt;30,1,0))</f>
        <v>0</v>
      </c>
      <c r="J4250" s="9">
        <f>_xlfn.MAXIFS(TableRefills3[discountinuation_flag], TableRefills3[patient_id], A4250)</f>
        <v>0</v>
      </c>
      <c r="K4250" s="1">
        <f>_xlfn.MINIFS(C:C,A:A,TableRefills3[[#This Row],[patient_id]])</f>
        <v>45745</v>
      </c>
      <c r="L4250" s="1">
        <f>TableRefills3[[#This Row],[refill_date]]+TableRefills3[[#This Row],[quantity_days]]</f>
        <v>45834</v>
      </c>
    </row>
    <row r="4251" spans="1:12" x14ac:dyDescent="0.25">
      <c r="A4251" t="s">
        <v>947</v>
      </c>
      <c r="B4251" t="s">
        <v>6240</v>
      </c>
      <c r="C4251" s="1">
        <v>45832</v>
      </c>
      <c r="D4251" s="9">
        <f t="shared" si="133"/>
        <v>5</v>
      </c>
      <c r="E4251">
        <v>21</v>
      </c>
      <c r="F4251" s="1">
        <f t="shared" si="134"/>
        <v>45813</v>
      </c>
      <c r="G4251" s="1">
        <f>IF(TableRefills3[[#This Row],[prev_refill_days]]="","",TableRefills3[[#This Row],[prev_refill_days]]+TableRefills3[[#This Row],[quantity_days]])</f>
        <v>45834</v>
      </c>
      <c r="H4251" s="9">
        <f>IF(TableRefills3[[#This Row],[prev_refill_end]]="","",TableRefills3[[#This Row],[refill_date]]-TableRefills3[[#This Row],[prev_refill_end]])</f>
        <v>-2</v>
      </c>
      <c r="I4251">
        <f>IF(TableRefills3[[#This Row],[gap_days]]="",0,IF(TableRefills3[[#This Row],[gap_days]]&gt;30,1,0))</f>
        <v>0</v>
      </c>
      <c r="J4251" s="9">
        <f>_xlfn.MAXIFS(TableRefills3[discountinuation_flag], TableRefills3[patient_id], A4251)</f>
        <v>0</v>
      </c>
      <c r="K4251" s="1">
        <f>_xlfn.MINIFS(C:C,A:A,TableRefills3[[#This Row],[patient_id]])</f>
        <v>45745</v>
      </c>
      <c r="L4251" s="1">
        <f>TableRefills3[[#This Row],[refill_date]]+TableRefills3[[#This Row],[quantity_days]]</f>
        <v>45853</v>
      </c>
    </row>
    <row r="4252" spans="1:12" x14ac:dyDescent="0.25">
      <c r="A4252" t="s">
        <v>948</v>
      </c>
      <c r="B4252" t="s">
        <v>6246</v>
      </c>
      <c r="C4252" s="1">
        <v>45736</v>
      </c>
      <c r="D4252" s="9">
        <f t="shared" si="133"/>
        <v>1</v>
      </c>
      <c r="E4252">
        <v>28</v>
      </c>
      <c r="F4252" s="1" t="str">
        <f t="shared" si="134"/>
        <v/>
      </c>
      <c r="G4252" s="1" t="str">
        <f>IF(TableRefills3[[#This Row],[prev_refill_days]]="","",TableRefills3[[#This Row],[prev_refill_days]]+TableRefills3[[#This Row],[quantity_days]])</f>
        <v/>
      </c>
      <c r="H4252" s="9" t="str">
        <f>IF(TableRefills3[[#This Row],[prev_refill_end]]="","",TableRefills3[[#This Row],[refill_date]]-TableRefills3[[#This Row],[prev_refill_end]])</f>
        <v/>
      </c>
      <c r="I4252">
        <f>IF(TableRefills3[[#This Row],[gap_days]]="",0,IF(TableRefills3[[#This Row],[gap_days]]&gt;30,1,0))</f>
        <v>0</v>
      </c>
      <c r="J4252" s="9">
        <f>_xlfn.MAXIFS(TableRefills3[discountinuation_flag], TableRefills3[patient_id], A4252)</f>
        <v>0</v>
      </c>
      <c r="K4252" s="1">
        <f>_xlfn.MINIFS(C:C,A:A,TableRefills3[[#This Row],[patient_id]])</f>
        <v>45736</v>
      </c>
      <c r="L4252" s="1">
        <f>TableRefills3[[#This Row],[refill_date]]+TableRefills3[[#This Row],[quantity_days]]</f>
        <v>45764</v>
      </c>
    </row>
    <row r="4253" spans="1:12" x14ac:dyDescent="0.25">
      <c r="A4253" t="s">
        <v>948</v>
      </c>
      <c r="B4253" t="s">
        <v>6246</v>
      </c>
      <c r="C4253" s="1">
        <v>45764</v>
      </c>
      <c r="D4253" s="9">
        <f t="shared" si="133"/>
        <v>2</v>
      </c>
      <c r="E4253">
        <v>28</v>
      </c>
      <c r="F4253" s="1">
        <f t="shared" si="134"/>
        <v>45736</v>
      </c>
      <c r="G4253" s="1">
        <f>IF(TableRefills3[[#This Row],[prev_refill_days]]="","",TableRefills3[[#This Row],[prev_refill_days]]+TableRefills3[[#This Row],[quantity_days]])</f>
        <v>45764</v>
      </c>
      <c r="H4253" s="9">
        <f>IF(TableRefills3[[#This Row],[prev_refill_end]]="","",TableRefills3[[#This Row],[refill_date]]-TableRefills3[[#This Row],[prev_refill_end]])</f>
        <v>0</v>
      </c>
      <c r="I4253">
        <f>IF(TableRefills3[[#This Row],[gap_days]]="",0,IF(TableRefills3[[#This Row],[gap_days]]&gt;30,1,0))</f>
        <v>0</v>
      </c>
      <c r="J4253" s="9">
        <f>_xlfn.MAXIFS(TableRefills3[discountinuation_flag], TableRefills3[patient_id], A4253)</f>
        <v>0</v>
      </c>
      <c r="K4253" s="1">
        <f>_xlfn.MINIFS(C:C,A:A,TableRefills3[[#This Row],[patient_id]])</f>
        <v>45736</v>
      </c>
      <c r="L4253" s="1">
        <f>TableRefills3[[#This Row],[refill_date]]+TableRefills3[[#This Row],[quantity_days]]</f>
        <v>45792</v>
      </c>
    </row>
    <row r="4254" spans="1:12" x14ac:dyDescent="0.25">
      <c r="A4254" t="s">
        <v>948</v>
      </c>
      <c r="B4254" t="s">
        <v>6246</v>
      </c>
      <c r="C4254" s="1">
        <v>45793</v>
      </c>
      <c r="D4254" s="9">
        <f t="shared" si="133"/>
        <v>3</v>
      </c>
      <c r="E4254">
        <v>28</v>
      </c>
      <c r="F4254" s="1">
        <f t="shared" si="134"/>
        <v>45764</v>
      </c>
      <c r="G4254" s="1">
        <f>IF(TableRefills3[[#This Row],[prev_refill_days]]="","",TableRefills3[[#This Row],[prev_refill_days]]+TableRefills3[[#This Row],[quantity_days]])</f>
        <v>45792</v>
      </c>
      <c r="H4254" s="9">
        <f>IF(TableRefills3[[#This Row],[prev_refill_end]]="","",TableRefills3[[#This Row],[refill_date]]-TableRefills3[[#This Row],[prev_refill_end]])</f>
        <v>1</v>
      </c>
      <c r="I4254">
        <f>IF(TableRefills3[[#This Row],[gap_days]]="",0,IF(TableRefills3[[#This Row],[gap_days]]&gt;30,1,0))</f>
        <v>0</v>
      </c>
      <c r="J4254" s="9">
        <f>_xlfn.MAXIFS(TableRefills3[discountinuation_flag], TableRefills3[patient_id], A4254)</f>
        <v>0</v>
      </c>
      <c r="K4254" s="1">
        <f>_xlfn.MINIFS(C:C,A:A,TableRefills3[[#This Row],[patient_id]])</f>
        <v>45736</v>
      </c>
      <c r="L4254" s="1">
        <f>TableRefills3[[#This Row],[refill_date]]+TableRefills3[[#This Row],[quantity_days]]</f>
        <v>45821</v>
      </c>
    </row>
    <row r="4255" spans="1:12" x14ac:dyDescent="0.25">
      <c r="A4255" t="s">
        <v>948</v>
      </c>
      <c r="B4255" t="s">
        <v>6246</v>
      </c>
      <c r="C4255" s="1">
        <v>45822</v>
      </c>
      <c r="D4255" s="9">
        <f t="shared" si="133"/>
        <v>4</v>
      </c>
      <c r="E4255">
        <v>28</v>
      </c>
      <c r="F4255" s="1">
        <f t="shared" si="134"/>
        <v>45793</v>
      </c>
      <c r="G4255" s="1">
        <f>IF(TableRefills3[[#This Row],[prev_refill_days]]="","",TableRefills3[[#This Row],[prev_refill_days]]+TableRefills3[[#This Row],[quantity_days]])</f>
        <v>45821</v>
      </c>
      <c r="H4255" s="9">
        <f>IF(TableRefills3[[#This Row],[prev_refill_end]]="","",TableRefills3[[#This Row],[refill_date]]-TableRefills3[[#This Row],[prev_refill_end]])</f>
        <v>1</v>
      </c>
      <c r="I4255">
        <f>IF(TableRefills3[[#This Row],[gap_days]]="",0,IF(TableRefills3[[#This Row],[gap_days]]&gt;30,1,0))</f>
        <v>0</v>
      </c>
      <c r="J4255" s="9">
        <f>_xlfn.MAXIFS(TableRefills3[discountinuation_flag], TableRefills3[patient_id], A4255)</f>
        <v>0</v>
      </c>
      <c r="K4255" s="1">
        <f>_xlfn.MINIFS(C:C,A:A,TableRefills3[[#This Row],[patient_id]])</f>
        <v>45736</v>
      </c>
      <c r="L4255" s="1">
        <f>TableRefills3[[#This Row],[refill_date]]+TableRefills3[[#This Row],[quantity_days]]</f>
        <v>45850</v>
      </c>
    </row>
    <row r="4256" spans="1:12" x14ac:dyDescent="0.25">
      <c r="A4256" t="s">
        <v>949</v>
      </c>
      <c r="B4256" t="s">
        <v>6251</v>
      </c>
      <c r="C4256" s="1">
        <v>45778</v>
      </c>
      <c r="D4256" s="9">
        <f t="shared" si="133"/>
        <v>1</v>
      </c>
      <c r="E4256">
        <v>28</v>
      </c>
      <c r="F4256" s="1" t="str">
        <f t="shared" si="134"/>
        <v/>
      </c>
      <c r="G4256" s="1" t="str">
        <f>IF(TableRefills3[[#This Row],[prev_refill_days]]="","",TableRefills3[[#This Row],[prev_refill_days]]+TableRefills3[[#This Row],[quantity_days]])</f>
        <v/>
      </c>
      <c r="H4256" s="9" t="str">
        <f>IF(TableRefills3[[#This Row],[prev_refill_end]]="","",TableRefills3[[#This Row],[refill_date]]-TableRefills3[[#This Row],[prev_refill_end]])</f>
        <v/>
      </c>
      <c r="I4256">
        <f>IF(TableRefills3[[#This Row],[gap_days]]="",0,IF(TableRefills3[[#This Row],[gap_days]]&gt;30,1,0))</f>
        <v>0</v>
      </c>
      <c r="J4256" s="9">
        <f>_xlfn.MAXIFS(TableRefills3[discountinuation_flag], TableRefills3[patient_id], A4256)</f>
        <v>0</v>
      </c>
      <c r="K4256" s="1">
        <f>_xlfn.MINIFS(C:C,A:A,TableRefills3[[#This Row],[patient_id]])</f>
        <v>45778</v>
      </c>
      <c r="L4256" s="1">
        <f>TableRefills3[[#This Row],[refill_date]]+TableRefills3[[#This Row],[quantity_days]]</f>
        <v>45806</v>
      </c>
    </row>
    <row r="4257" spans="1:12" x14ac:dyDescent="0.25">
      <c r="A4257" t="s">
        <v>949</v>
      </c>
      <c r="B4257" t="s">
        <v>6251</v>
      </c>
      <c r="C4257" s="1">
        <v>45808</v>
      </c>
      <c r="D4257" s="9">
        <f t="shared" si="133"/>
        <v>2</v>
      </c>
      <c r="E4257">
        <v>28</v>
      </c>
      <c r="F4257" s="1">
        <f t="shared" si="134"/>
        <v>45778</v>
      </c>
      <c r="G4257" s="1">
        <f>IF(TableRefills3[[#This Row],[prev_refill_days]]="","",TableRefills3[[#This Row],[prev_refill_days]]+TableRefills3[[#This Row],[quantity_days]])</f>
        <v>45806</v>
      </c>
      <c r="H4257" s="9">
        <f>IF(TableRefills3[[#This Row],[prev_refill_end]]="","",TableRefills3[[#This Row],[refill_date]]-TableRefills3[[#This Row],[prev_refill_end]])</f>
        <v>2</v>
      </c>
      <c r="I4257">
        <f>IF(TableRefills3[[#This Row],[gap_days]]="",0,IF(TableRefills3[[#This Row],[gap_days]]&gt;30,1,0))</f>
        <v>0</v>
      </c>
      <c r="J4257" s="9">
        <f>_xlfn.MAXIFS(TableRefills3[discountinuation_flag], TableRefills3[patient_id], A4257)</f>
        <v>0</v>
      </c>
      <c r="K4257" s="1">
        <f>_xlfn.MINIFS(C:C,A:A,TableRefills3[[#This Row],[patient_id]])</f>
        <v>45778</v>
      </c>
      <c r="L4257" s="1">
        <f>TableRefills3[[#This Row],[refill_date]]+TableRefills3[[#This Row],[quantity_days]]</f>
        <v>45836</v>
      </c>
    </row>
    <row r="4258" spans="1:12" x14ac:dyDescent="0.25">
      <c r="A4258" t="s">
        <v>949</v>
      </c>
      <c r="B4258" t="s">
        <v>6251</v>
      </c>
      <c r="C4258" s="1">
        <v>45837</v>
      </c>
      <c r="D4258" s="9">
        <f t="shared" si="133"/>
        <v>3</v>
      </c>
      <c r="E4258">
        <v>28</v>
      </c>
      <c r="F4258" s="1">
        <f t="shared" si="134"/>
        <v>45808</v>
      </c>
      <c r="G4258" s="1">
        <f>IF(TableRefills3[[#This Row],[prev_refill_days]]="","",TableRefills3[[#This Row],[prev_refill_days]]+TableRefills3[[#This Row],[quantity_days]])</f>
        <v>45836</v>
      </c>
      <c r="H4258" s="9">
        <f>IF(TableRefills3[[#This Row],[prev_refill_end]]="","",TableRefills3[[#This Row],[refill_date]]-TableRefills3[[#This Row],[prev_refill_end]])</f>
        <v>1</v>
      </c>
      <c r="I4258">
        <f>IF(TableRefills3[[#This Row],[gap_days]]="",0,IF(TableRefills3[[#This Row],[gap_days]]&gt;30,1,0))</f>
        <v>0</v>
      </c>
      <c r="J4258" s="9">
        <f>_xlfn.MAXIFS(TableRefills3[discountinuation_flag], TableRefills3[patient_id], A4258)</f>
        <v>0</v>
      </c>
      <c r="K4258" s="1">
        <f>_xlfn.MINIFS(C:C,A:A,TableRefills3[[#This Row],[patient_id]])</f>
        <v>45778</v>
      </c>
      <c r="L4258" s="1">
        <f>TableRefills3[[#This Row],[refill_date]]+TableRefills3[[#This Row],[quantity_days]]</f>
        <v>45865</v>
      </c>
    </row>
    <row r="4259" spans="1:12" x14ac:dyDescent="0.25">
      <c r="A4259" t="s">
        <v>949</v>
      </c>
      <c r="B4259" t="s">
        <v>6251</v>
      </c>
      <c r="C4259" s="1">
        <v>45867</v>
      </c>
      <c r="D4259" s="9">
        <f t="shared" si="133"/>
        <v>4</v>
      </c>
      <c r="E4259">
        <v>28</v>
      </c>
      <c r="F4259" s="1">
        <f t="shared" si="134"/>
        <v>45837</v>
      </c>
      <c r="G4259" s="1">
        <f>IF(TableRefills3[[#This Row],[prev_refill_days]]="","",TableRefills3[[#This Row],[prev_refill_days]]+TableRefills3[[#This Row],[quantity_days]])</f>
        <v>45865</v>
      </c>
      <c r="H4259" s="9">
        <f>IF(TableRefills3[[#This Row],[prev_refill_end]]="","",TableRefills3[[#This Row],[refill_date]]-TableRefills3[[#This Row],[prev_refill_end]])</f>
        <v>2</v>
      </c>
      <c r="I4259">
        <f>IF(TableRefills3[[#This Row],[gap_days]]="",0,IF(TableRefills3[[#This Row],[gap_days]]&gt;30,1,0))</f>
        <v>0</v>
      </c>
      <c r="J4259" s="9">
        <f>_xlfn.MAXIFS(TableRefills3[discountinuation_flag], TableRefills3[patient_id], A4259)</f>
        <v>0</v>
      </c>
      <c r="K4259" s="1">
        <f>_xlfn.MINIFS(C:C,A:A,TableRefills3[[#This Row],[patient_id]])</f>
        <v>45778</v>
      </c>
      <c r="L4259" s="1">
        <f>TableRefills3[[#This Row],[refill_date]]+TableRefills3[[#This Row],[quantity_days]]</f>
        <v>45895</v>
      </c>
    </row>
    <row r="4260" spans="1:12" x14ac:dyDescent="0.25">
      <c r="A4260" t="s">
        <v>949</v>
      </c>
      <c r="B4260" t="s">
        <v>6251</v>
      </c>
      <c r="C4260" s="1">
        <v>45894</v>
      </c>
      <c r="D4260" s="9">
        <f t="shared" si="133"/>
        <v>5</v>
      </c>
      <c r="E4260">
        <v>28</v>
      </c>
      <c r="F4260" s="1">
        <f t="shared" si="134"/>
        <v>45867</v>
      </c>
      <c r="G4260" s="1">
        <f>IF(TableRefills3[[#This Row],[prev_refill_days]]="","",TableRefills3[[#This Row],[prev_refill_days]]+TableRefills3[[#This Row],[quantity_days]])</f>
        <v>45895</v>
      </c>
      <c r="H4260" s="9">
        <f>IF(TableRefills3[[#This Row],[prev_refill_end]]="","",TableRefills3[[#This Row],[refill_date]]-TableRefills3[[#This Row],[prev_refill_end]])</f>
        <v>-1</v>
      </c>
      <c r="I4260">
        <f>IF(TableRefills3[[#This Row],[gap_days]]="",0,IF(TableRefills3[[#This Row],[gap_days]]&gt;30,1,0))</f>
        <v>0</v>
      </c>
      <c r="J4260" s="9">
        <f>_xlfn.MAXIFS(TableRefills3[discountinuation_flag], TableRefills3[patient_id], A4260)</f>
        <v>0</v>
      </c>
      <c r="K4260" s="1">
        <f>_xlfn.MINIFS(C:C,A:A,TableRefills3[[#This Row],[patient_id]])</f>
        <v>45778</v>
      </c>
      <c r="L4260" s="1">
        <f>TableRefills3[[#This Row],[refill_date]]+TableRefills3[[#This Row],[quantity_days]]</f>
        <v>45922</v>
      </c>
    </row>
    <row r="4261" spans="1:12" x14ac:dyDescent="0.25">
      <c r="A4261" t="s">
        <v>950</v>
      </c>
      <c r="B4261" t="s">
        <v>6257</v>
      </c>
      <c r="C4261" s="1">
        <v>45742</v>
      </c>
      <c r="D4261" s="9">
        <f t="shared" si="133"/>
        <v>1</v>
      </c>
      <c r="E4261">
        <v>21</v>
      </c>
      <c r="F4261" s="1" t="str">
        <f t="shared" si="134"/>
        <v/>
      </c>
      <c r="G4261" s="1" t="str">
        <f>IF(TableRefills3[[#This Row],[prev_refill_days]]="","",TableRefills3[[#This Row],[prev_refill_days]]+TableRefills3[[#This Row],[quantity_days]])</f>
        <v/>
      </c>
      <c r="H4261" s="9" t="str">
        <f>IF(TableRefills3[[#This Row],[prev_refill_end]]="","",TableRefills3[[#This Row],[refill_date]]-TableRefills3[[#This Row],[prev_refill_end]])</f>
        <v/>
      </c>
      <c r="I4261">
        <f>IF(TableRefills3[[#This Row],[gap_days]]="",0,IF(TableRefills3[[#This Row],[gap_days]]&gt;30,1,0))</f>
        <v>0</v>
      </c>
      <c r="J4261" s="9">
        <f>_xlfn.MAXIFS(TableRefills3[discountinuation_flag], TableRefills3[patient_id], A4261)</f>
        <v>0</v>
      </c>
      <c r="K4261" s="1">
        <f>_xlfn.MINIFS(C:C,A:A,TableRefills3[[#This Row],[patient_id]])</f>
        <v>45742</v>
      </c>
      <c r="L4261" s="1">
        <f>TableRefills3[[#This Row],[refill_date]]+TableRefills3[[#This Row],[quantity_days]]</f>
        <v>45763</v>
      </c>
    </row>
    <row r="4262" spans="1:12" x14ac:dyDescent="0.25">
      <c r="A4262" t="s">
        <v>950</v>
      </c>
      <c r="B4262" t="s">
        <v>6257</v>
      </c>
      <c r="C4262" s="1">
        <v>45762</v>
      </c>
      <c r="D4262" s="9">
        <f t="shared" si="133"/>
        <v>2</v>
      </c>
      <c r="E4262">
        <v>21</v>
      </c>
      <c r="F4262" s="1">
        <f t="shared" si="134"/>
        <v>45742</v>
      </c>
      <c r="G4262" s="1">
        <f>IF(TableRefills3[[#This Row],[prev_refill_days]]="","",TableRefills3[[#This Row],[prev_refill_days]]+TableRefills3[[#This Row],[quantity_days]])</f>
        <v>45763</v>
      </c>
      <c r="H4262" s="9">
        <f>IF(TableRefills3[[#This Row],[prev_refill_end]]="","",TableRefills3[[#This Row],[refill_date]]-TableRefills3[[#This Row],[prev_refill_end]])</f>
        <v>-1</v>
      </c>
      <c r="I4262">
        <f>IF(TableRefills3[[#This Row],[gap_days]]="",0,IF(TableRefills3[[#This Row],[gap_days]]&gt;30,1,0))</f>
        <v>0</v>
      </c>
      <c r="J4262" s="9">
        <f>_xlfn.MAXIFS(TableRefills3[discountinuation_flag], TableRefills3[patient_id], A4262)</f>
        <v>0</v>
      </c>
      <c r="K4262" s="1">
        <f>_xlfn.MINIFS(C:C,A:A,TableRefills3[[#This Row],[patient_id]])</f>
        <v>45742</v>
      </c>
      <c r="L4262" s="1">
        <f>TableRefills3[[#This Row],[refill_date]]+TableRefills3[[#This Row],[quantity_days]]</f>
        <v>45783</v>
      </c>
    </row>
    <row r="4263" spans="1:12" x14ac:dyDescent="0.25">
      <c r="A4263" t="s">
        <v>950</v>
      </c>
      <c r="B4263" t="s">
        <v>6257</v>
      </c>
      <c r="C4263" s="1">
        <v>45784</v>
      </c>
      <c r="D4263" s="9">
        <f t="shared" si="133"/>
        <v>3</v>
      </c>
      <c r="E4263">
        <v>21</v>
      </c>
      <c r="F4263" s="1">
        <f t="shared" si="134"/>
        <v>45762</v>
      </c>
      <c r="G4263" s="1">
        <f>IF(TableRefills3[[#This Row],[prev_refill_days]]="","",TableRefills3[[#This Row],[prev_refill_days]]+TableRefills3[[#This Row],[quantity_days]])</f>
        <v>45783</v>
      </c>
      <c r="H4263" s="9">
        <f>IF(TableRefills3[[#This Row],[prev_refill_end]]="","",TableRefills3[[#This Row],[refill_date]]-TableRefills3[[#This Row],[prev_refill_end]])</f>
        <v>1</v>
      </c>
      <c r="I4263">
        <f>IF(TableRefills3[[#This Row],[gap_days]]="",0,IF(TableRefills3[[#This Row],[gap_days]]&gt;30,1,0))</f>
        <v>0</v>
      </c>
      <c r="J4263" s="9">
        <f>_xlfn.MAXIFS(TableRefills3[discountinuation_flag], TableRefills3[patient_id], A4263)</f>
        <v>0</v>
      </c>
      <c r="K4263" s="1">
        <f>_xlfn.MINIFS(C:C,A:A,TableRefills3[[#This Row],[patient_id]])</f>
        <v>45742</v>
      </c>
      <c r="L4263" s="1">
        <f>TableRefills3[[#This Row],[refill_date]]+TableRefills3[[#This Row],[quantity_days]]</f>
        <v>45805</v>
      </c>
    </row>
    <row r="4264" spans="1:12" x14ac:dyDescent="0.25">
      <c r="A4264" t="s">
        <v>951</v>
      </c>
      <c r="B4264" t="s">
        <v>6261</v>
      </c>
      <c r="C4264" s="1">
        <v>45795</v>
      </c>
      <c r="D4264" s="9">
        <f t="shared" si="133"/>
        <v>1</v>
      </c>
      <c r="E4264">
        <v>30</v>
      </c>
      <c r="F4264" s="1" t="str">
        <f t="shared" si="134"/>
        <v/>
      </c>
      <c r="G4264" s="1" t="str">
        <f>IF(TableRefills3[[#This Row],[prev_refill_days]]="","",TableRefills3[[#This Row],[prev_refill_days]]+TableRefills3[[#This Row],[quantity_days]])</f>
        <v/>
      </c>
      <c r="H4264" s="9" t="str">
        <f>IF(TableRefills3[[#This Row],[prev_refill_end]]="","",TableRefills3[[#This Row],[refill_date]]-TableRefills3[[#This Row],[prev_refill_end]])</f>
        <v/>
      </c>
      <c r="I4264">
        <f>IF(TableRefills3[[#This Row],[gap_days]]="",0,IF(TableRefills3[[#This Row],[gap_days]]&gt;30,1,0))</f>
        <v>0</v>
      </c>
      <c r="J4264" s="9">
        <f>_xlfn.MAXIFS(TableRefills3[discountinuation_flag], TableRefills3[patient_id], A4264)</f>
        <v>0</v>
      </c>
      <c r="K4264" s="1">
        <f>_xlfn.MINIFS(C:C,A:A,TableRefills3[[#This Row],[patient_id]])</f>
        <v>45795</v>
      </c>
      <c r="L4264" s="1">
        <f>TableRefills3[[#This Row],[refill_date]]+TableRefills3[[#This Row],[quantity_days]]</f>
        <v>45825</v>
      </c>
    </row>
    <row r="4265" spans="1:12" x14ac:dyDescent="0.25">
      <c r="A4265" t="s">
        <v>951</v>
      </c>
      <c r="B4265" t="s">
        <v>6261</v>
      </c>
      <c r="C4265" s="1">
        <v>45827</v>
      </c>
      <c r="D4265" s="9">
        <f t="shared" si="133"/>
        <v>2</v>
      </c>
      <c r="E4265">
        <v>30</v>
      </c>
      <c r="F4265" s="1">
        <f t="shared" si="134"/>
        <v>45795</v>
      </c>
      <c r="G4265" s="1">
        <f>IF(TableRefills3[[#This Row],[prev_refill_days]]="","",TableRefills3[[#This Row],[prev_refill_days]]+TableRefills3[[#This Row],[quantity_days]])</f>
        <v>45825</v>
      </c>
      <c r="H4265" s="9">
        <f>IF(TableRefills3[[#This Row],[prev_refill_end]]="","",TableRefills3[[#This Row],[refill_date]]-TableRefills3[[#This Row],[prev_refill_end]])</f>
        <v>2</v>
      </c>
      <c r="I4265">
        <f>IF(TableRefills3[[#This Row],[gap_days]]="",0,IF(TableRefills3[[#This Row],[gap_days]]&gt;30,1,0))</f>
        <v>0</v>
      </c>
      <c r="J4265" s="9">
        <f>_xlfn.MAXIFS(TableRefills3[discountinuation_flag], TableRefills3[patient_id], A4265)</f>
        <v>0</v>
      </c>
      <c r="K4265" s="1">
        <f>_xlfn.MINIFS(C:C,A:A,TableRefills3[[#This Row],[patient_id]])</f>
        <v>45795</v>
      </c>
      <c r="L4265" s="1">
        <f>TableRefills3[[#This Row],[refill_date]]+TableRefills3[[#This Row],[quantity_days]]</f>
        <v>45857</v>
      </c>
    </row>
    <row r="4266" spans="1:12" x14ac:dyDescent="0.25">
      <c r="A4266" t="s">
        <v>951</v>
      </c>
      <c r="B4266" t="s">
        <v>6261</v>
      </c>
      <c r="C4266" s="1">
        <v>45856</v>
      </c>
      <c r="D4266" s="9">
        <f t="shared" si="133"/>
        <v>3</v>
      </c>
      <c r="E4266">
        <v>30</v>
      </c>
      <c r="F4266" s="1">
        <f t="shared" si="134"/>
        <v>45827</v>
      </c>
      <c r="G4266" s="1">
        <f>IF(TableRefills3[[#This Row],[prev_refill_days]]="","",TableRefills3[[#This Row],[prev_refill_days]]+TableRefills3[[#This Row],[quantity_days]])</f>
        <v>45857</v>
      </c>
      <c r="H4266" s="9">
        <f>IF(TableRefills3[[#This Row],[prev_refill_end]]="","",TableRefills3[[#This Row],[refill_date]]-TableRefills3[[#This Row],[prev_refill_end]])</f>
        <v>-1</v>
      </c>
      <c r="I4266">
        <f>IF(TableRefills3[[#This Row],[gap_days]]="",0,IF(TableRefills3[[#This Row],[gap_days]]&gt;30,1,0))</f>
        <v>0</v>
      </c>
      <c r="J4266" s="9">
        <f>_xlfn.MAXIFS(TableRefills3[discountinuation_flag], TableRefills3[patient_id], A4266)</f>
        <v>0</v>
      </c>
      <c r="K4266" s="1">
        <f>_xlfn.MINIFS(C:C,A:A,TableRefills3[[#This Row],[patient_id]])</f>
        <v>45795</v>
      </c>
      <c r="L4266" s="1">
        <f>TableRefills3[[#This Row],[refill_date]]+TableRefills3[[#This Row],[quantity_days]]</f>
        <v>45886</v>
      </c>
    </row>
    <row r="4267" spans="1:12" x14ac:dyDescent="0.25">
      <c r="A4267" t="s">
        <v>951</v>
      </c>
      <c r="B4267" t="s">
        <v>6261</v>
      </c>
      <c r="C4267" s="1">
        <v>45888</v>
      </c>
      <c r="D4267" s="9">
        <f t="shared" si="133"/>
        <v>4</v>
      </c>
      <c r="E4267">
        <v>30</v>
      </c>
      <c r="F4267" s="1">
        <f t="shared" si="134"/>
        <v>45856</v>
      </c>
      <c r="G4267" s="1">
        <f>IF(TableRefills3[[#This Row],[prev_refill_days]]="","",TableRefills3[[#This Row],[prev_refill_days]]+TableRefills3[[#This Row],[quantity_days]])</f>
        <v>45886</v>
      </c>
      <c r="H4267" s="9">
        <f>IF(TableRefills3[[#This Row],[prev_refill_end]]="","",TableRefills3[[#This Row],[refill_date]]-TableRefills3[[#This Row],[prev_refill_end]])</f>
        <v>2</v>
      </c>
      <c r="I4267">
        <f>IF(TableRefills3[[#This Row],[gap_days]]="",0,IF(TableRefills3[[#This Row],[gap_days]]&gt;30,1,0))</f>
        <v>0</v>
      </c>
      <c r="J4267" s="9">
        <f>_xlfn.MAXIFS(TableRefills3[discountinuation_flag], TableRefills3[patient_id], A4267)</f>
        <v>0</v>
      </c>
      <c r="K4267" s="1">
        <f>_xlfn.MINIFS(C:C,A:A,TableRefills3[[#This Row],[patient_id]])</f>
        <v>45795</v>
      </c>
      <c r="L4267" s="1">
        <f>TableRefills3[[#This Row],[refill_date]]+TableRefills3[[#This Row],[quantity_days]]</f>
        <v>45918</v>
      </c>
    </row>
    <row r="4268" spans="1:12" x14ac:dyDescent="0.25">
      <c r="A4268" t="s">
        <v>951</v>
      </c>
      <c r="B4268" t="s">
        <v>6261</v>
      </c>
      <c r="C4268" s="1">
        <v>45919</v>
      </c>
      <c r="D4268" s="9">
        <f t="shared" si="133"/>
        <v>5</v>
      </c>
      <c r="E4268">
        <v>30</v>
      </c>
      <c r="F4268" s="1">
        <f t="shared" si="134"/>
        <v>45888</v>
      </c>
      <c r="G4268" s="1">
        <f>IF(TableRefills3[[#This Row],[prev_refill_days]]="","",TableRefills3[[#This Row],[prev_refill_days]]+TableRefills3[[#This Row],[quantity_days]])</f>
        <v>45918</v>
      </c>
      <c r="H4268" s="9">
        <f>IF(TableRefills3[[#This Row],[prev_refill_end]]="","",TableRefills3[[#This Row],[refill_date]]-TableRefills3[[#This Row],[prev_refill_end]])</f>
        <v>1</v>
      </c>
      <c r="I4268">
        <f>IF(TableRefills3[[#This Row],[gap_days]]="",0,IF(TableRefills3[[#This Row],[gap_days]]&gt;30,1,0))</f>
        <v>0</v>
      </c>
      <c r="J4268" s="9">
        <f>_xlfn.MAXIFS(TableRefills3[discountinuation_flag], TableRefills3[patient_id], A4268)</f>
        <v>0</v>
      </c>
      <c r="K4268" s="1">
        <f>_xlfn.MINIFS(C:C,A:A,TableRefills3[[#This Row],[patient_id]])</f>
        <v>45795</v>
      </c>
      <c r="L4268" s="1">
        <f>TableRefills3[[#This Row],[refill_date]]+TableRefills3[[#This Row],[quantity_days]]</f>
        <v>45949</v>
      </c>
    </row>
    <row r="4269" spans="1:12" x14ac:dyDescent="0.25">
      <c r="A4269" t="s">
        <v>951</v>
      </c>
      <c r="B4269" t="s">
        <v>6261</v>
      </c>
      <c r="C4269" s="1">
        <v>45951</v>
      </c>
      <c r="D4269" s="9">
        <f t="shared" si="133"/>
        <v>6</v>
      </c>
      <c r="E4269">
        <v>30</v>
      </c>
      <c r="F4269" s="1">
        <f t="shared" si="134"/>
        <v>45919</v>
      </c>
      <c r="G4269" s="1">
        <f>IF(TableRefills3[[#This Row],[prev_refill_days]]="","",TableRefills3[[#This Row],[prev_refill_days]]+TableRefills3[[#This Row],[quantity_days]])</f>
        <v>45949</v>
      </c>
      <c r="H4269" s="9">
        <f>IF(TableRefills3[[#This Row],[prev_refill_end]]="","",TableRefills3[[#This Row],[refill_date]]-TableRefills3[[#This Row],[prev_refill_end]])</f>
        <v>2</v>
      </c>
      <c r="I4269">
        <f>IF(TableRefills3[[#This Row],[gap_days]]="",0,IF(TableRefills3[[#This Row],[gap_days]]&gt;30,1,0))</f>
        <v>0</v>
      </c>
      <c r="J4269" s="9">
        <f>_xlfn.MAXIFS(TableRefills3[discountinuation_flag], TableRefills3[patient_id], A4269)</f>
        <v>0</v>
      </c>
      <c r="K4269" s="1">
        <f>_xlfn.MINIFS(C:C,A:A,TableRefills3[[#This Row],[patient_id]])</f>
        <v>45795</v>
      </c>
      <c r="L4269" s="1">
        <f>TableRefills3[[#This Row],[refill_date]]+TableRefills3[[#This Row],[quantity_days]]</f>
        <v>45981</v>
      </c>
    </row>
    <row r="4270" spans="1:12" x14ac:dyDescent="0.25">
      <c r="A4270" t="s">
        <v>952</v>
      </c>
      <c r="B4270" t="s">
        <v>6268</v>
      </c>
      <c r="C4270" s="1">
        <v>45710</v>
      </c>
      <c r="D4270" s="9">
        <f t="shared" si="133"/>
        <v>1</v>
      </c>
      <c r="E4270">
        <v>28</v>
      </c>
      <c r="F4270" s="1" t="str">
        <f t="shared" si="134"/>
        <v/>
      </c>
      <c r="G4270" s="1" t="str">
        <f>IF(TableRefills3[[#This Row],[prev_refill_days]]="","",TableRefills3[[#This Row],[prev_refill_days]]+TableRefills3[[#This Row],[quantity_days]])</f>
        <v/>
      </c>
      <c r="H4270" s="9" t="str">
        <f>IF(TableRefills3[[#This Row],[prev_refill_end]]="","",TableRefills3[[#This Row],[refill_date]]-TableRefills3[[#This Row],[prev_refill_end]])</f>
        <v/>
      </c>
      <c r="I4270">
        <f>IF(TableRefills3[[#This Row],[gap_days]]="",0,IF(TableRefills3[[#This Row],[gap_days]]&gt;30,1,0))</f>
        <v>0</v>
      </c>
      <c r="J4270" s="9">
        <f>_xlfn.MAXIFS(TableRefills3[discountinuation_flag], TableRefills3[patient_id], A4270)</f>
        <v>0</v>
      </c>
      <c r="K4270" s="1">
        <f>_xlfn.MINIFS(C:C,A:A,TableRefills3[[#This Row],[patient_id]])</f>
        <v>45710</v>
      </c>
      <c r="L4270" s="1">
        <f>TableRefills3[[#This Row],[refill_date]]+TableRefills3[[#This Row],[quantity_days]]</f>
        <v>45738</v>
      </c>
    </row>
    <row r="4271" spans="1:12" x14ac:dyDescent="0.25">
      <c r="A4271" t="s">
        <v>952</v>
      </c>
      <c r="B4271" t="s">
        <v>6268</v>
      </c>
      <c r="C4271" s="1">
        <v>45738</v>
      </c>
      <c r="D4271" s="9">
        <f t="shared" si="133"/>
        <v>2</v>
      </c>
      <c r="E4271">
        <v>28</v>
      </c>
      <c r="F4271" s="1">
        <f t="shared" si="134"/>
        <v>45710</v>
      </c>
      <c r="G4271" s="1">
        <f>IF(TableRefills3[[#This Row],[prev_refill_days]]="","",TableRefills3[[#This Row],[prev_refill_days]]+TableRefills3[[#This Row],[quantity_days]])</f>
        <v>45738</v>
      </c>
      <c r="H4271" s="9">
        <f>IF(TableRefills3[[#This Row],[prev_refill_end]]="","",TableRefills3[[#This Row],[refill_date]]-TableRefills3[[#This Row],[prev_refill_end]])</f>
        <v>0</v>
      </c>
      <c r="I4271">
        <f>IF(TableRefills3[[#This Row],[gap_days]]="",0,IF(TableRefills3[[#This Row],[gap_days]]&gt;30,1,0))</f>
        <v>0</v>
      </c>
      <c r="J4271" s="9">
        <f>_xlfn.MAXIFS(TableRefills3[discountinuation_flag], TableRefills3[patient_id], A4271)</f>
        <v>0</v>
      </c>
      <c r="K4271" s="1">
        <f>_xlfn.MINIFS(C:C,A:A,TableRefills3[[#This Row],[patient_id]])</f>
        <v>45710</v>
      </c>
      <c r="L4271" s="1">
        <f>TableRefills3[[#This Row],[refill_date]]+TableRefills3[[#This Row],[quantity_days]]</f>
        <v>45766</v>
      </c>
    </row>
    <row r="4272" spans="1:12" x14ac:dyDescent="0.25">
      <c r="A4272" t="s">
        <v>952</v>
      </c>
      <c r="B4272" t="s">
        <v>6268</v>
      </c>
      <c r="C4272" s="1">
        <v>45769</v>
      </c>
      <c r="D4272" s="9">
        <f t="shared" si="133"/>
        <v>3</v>
      </c>
      <c r="E4272">
        <v>28</v>
      </c>
      <c r="F4272" s="1">
        <f t="shared" si="134"/>
        <v>45738</v>
      </c>
      <c r="G4272" s="1">
        <f>IF(TableRefills3[[#This Row],[prev_refill_days]]="","",TableRefills3[[#This Row],[prev_refill_days]]+TableRefills3[[#This Row],[quantity_days]])</f>
        <v>45766</v>
      </c>
      <c r="H4272" s="9">
        <f>IF(TableRefills3[[#This Row],[prev_refill_end]]="","",TableRefills3[[#This Row],[refill_date]]-TableRefills3[[#This Row],[prev_refill_end]])</f>
        <v>3</v>
      </c>
      <c r="I4272">
        <f>IF(TableRefills3[[#This Row],[gap_days]]="",0,IF(TableRefills3[[#This Row],[gap_days]]&gt;30,1,0))</f>
        <v>0</v>
      </c>
      <c r="J4272" s="9">
        <f>_xlfn.MAXIFS(TableRefills3[discountinuation_flag], TableRefills3[patient_id], A4272)</f>
        <v>0</v>
      </c>
      <c r="K4272" s="1">
        <f>_xlfn.MINIFS(C:C,A:A,TableRefills3[[#This Row],[patient_id]])</f>
        <v>45710</v>
      </c>
      <c r="L4272" s="1">
        <f>TableRefills3[[#This Row],[refill_date]]+TableRefills3[[#This Row],[quantity_days]]</f>
        <v>45797</v>
      </c>
    </row>
    <row r="4273" spans="1:12" x14ac:dyDescent="0.25">
      <c r="A4273" t="s">
        <v>952</v>
      </c>
      <c r="B4273" t="s">
        <v>6268</v>
      </c>
      <c r="C4273" s="1">
        <v>45796</v>
      </c>
      <c r="D4273" s="9">
        <f t="shared" si="133"/>
        <v>4</v>
      </c>
      <c r="E4273">
        <v>28</v>
      </c>
      <c r="F4273" s="1">
        <f t="shared" si="134"/>
        <v>45769</v>
      </c>
      <c r="G4273" s="1">
        <f>IF(TableRefills3[[#This Row],[prev_refill_days]]="","",TableRefills3[[#This Row],[prev_refill_days]]+TableRefills3[[#This Row],[quantity_days]])</f>
        <v>45797</v>
      </c>
      <c r="H4273" s="9">
        <f>IF(TableRefills3[[#This Row],[prev_refill_end]]="","",TableRefills3[[#This Row],[refill_date]]-TableRefills3[[#This Row],[prev_refill_end]])</f>
        <v>-1</v>
      </c>
      <c r="I4273">
        <f>IF(TableRefills3[[#This Row],[gap_days]]="",0,IF(TableRefills3[[#This Row],[gap_days]]&gt;30,1,0))</f>
        <v>0</v>
      </c>
      <c r="J4273" s="9">
        <f>_xlfn.MAXIFS(TableRefills3[discountinuation_flag], TableRefills3[patient_id], A4273)</f>
        <v>0</v>
      </c>
      <c r="K4273" s="1">
        <f>_xlfn.MINIFS(C:C,A:A,TableRefills3[[#This Row],[patient_id]])</f>
        <v>45710</v>
      </c>
      <c r="L4273" s="1">
        <f>TableRefills3[[#This Row],[refill_date]]+TableRefills3[[#This Row],[quantity_days]]</f>
        <v>45824</v>
      </c>
    </row>
    <row r="4274" spans="1:12" x14ac:dyDescent="0.25">
      <c r="A4274" t="s">
        <v>952</v>
      </c>
      <c r="B4274" t="s">
        <v>6268</v>
      </c>
      <c r="C4274" s="1">
        <v>45822</v>
      </c>
      <c r="D4274" s="9">
        <f t="shared" si="133"/>
        <v>5</v>
      </c>
      <c r="E4274">
        <v>28</v>
      </c>
      <c r="F4274" s="1">
        <f t="shared" si="134"/>
        <v>45796</v>
      </c>
      <c r="G4274" s="1">
        <f>IF(TableRefills3[[#This Row],[prev_refill_days]]="","",TableRefills3[[#This Row],[prev_refill_days]]+TableRefills3[[#This Row],[quantity_days]])</f>
        <v>45824</v>
      </c>
      <c r="H4274" s="9">
        <f>IF(TableRefills3[[#This Row],[prev_refill_end]]="","",TableRefills3[[#This Row],[refill_date]]-TableRefills3[[#This Row],[prev_refill_end]])</f>
        <v>-2</v>
      </c>
      <c r="I4274">
        <f>IF(TableRefills3[[#This Row],[gap_days]]="",0,IF(TableRefills3[[#This Row],[gap_days]]&gt;30,1,0))</f>
        <v>0</v>
      </c>
      <c r="J4274" s="9">
        <f>_xlfn.MAXIFS(TableRefills3[discountinuation_flag], TableRefills3[patient_id], A4274)</f>
        <v>0</v>
      </c>
      <c r="K4274" s="1">
        <f>_xlfn.MINIFS(C:C,A:A,TableRefills3[[#This Row],[patient_id]])</f>
        <v>45710</v>
      </c>
      <c r="L4274" s="1">
        <f>TableRefills3[[#This Row],[refill_date]]+TableRefills3[[#This Row],[quantity_days]]</f>
        <v>45850</v>
      </c>
    </row>
    <row r="4275" spans="1:12" x14ac:dyDescent="0.25">
      <c r="A4275" t="s">
        <v>952</v>
      </c>
      <c r="B4275" t="s">
        <v>6268</v>
      </c>
      <c r="C4275" s="1">
        <v>45847</v>
      </c>
      <c r="D4275" s="9">
        <f t="shared" si="133"/>
        <v>6</v>
      </c>
      <c r="E4275">
        <v>28</v>
      </c>
      <c r="F4275" s="1">
        <f t="shared" si="134"/>
        <v>45822</v>
      </c>
      <c r="G4275" s="1">
        <f>IF(TableRefills3[[#This Row],[prev_refill_days]]="","",TableRefills3[[#This Row],[prev_refill_days]]+TableRefills3[[#This Row],[quantity_days]])</f>
        <v>45850</v>
      </c>
      <c r="H4275" s="9">
        <f>IF(TableRefills3[[#This Row],[prev_refill_end]]="","",TableRefills3[[#This Row],[refill_date]]-TableRefills3[[#This Row],[prev_refill_end]])</f>
        <v>-3</v>
      </c>
      <c r="I4275">
        <f>IF(TableRefills3[[#This Row],[gap_days]]="",0,IF(TableRefills3[[#This Row],[gap_days]]&gt;30,1,0))</f>
        <v>0</v>
      </c>
      <c r="J4275" s="9">
        <f>_xlfn.MAXIFS(TableRefills3[discountinuation_flag], TableRefills3[patient_id], A4275)</f>
        <v>0</v>
      </c>
      <c r="K4275" s="1">
        <f>_xlfn.MINIFS(C:C,A:A,TableRefills3[[#This Row],[patient_id]])</f>
        <v>45710</v>
      </c>
      <c r="L4275" s="1">
        <f>TableRefills3[[#This Row],[refill_date]]+TableRefills3[[#This Row],[quantity_days]]</f>
        <v>45875</v>
      </c>
    </row>
    <row r="4276" spans="1:12" x14ac:dyDescent="0.25">
      <c r="A4276" t="s">
        <v>953</v>
      </c>
      <c r="B4276" t="s">
        <v>6275</v>
      </c>
      <c r="C4276" s="1">
        <v>45791</v>
      </c>
      <c r="D4276" s="9">
        <f t="shared" si="133"/>
        <v>1</v>
      </c>
      <c r="E4276">
        <v>28</v>
      </c>
      <c r="F4276" s="1" t="str">
        <f t="shared" si="134"/>
        <v/>
      </c>
      <c r="G4276" s="1" t="str">
        <f>IF(TableRefills3[[#This Row],[prev_refill_days]]="","",TableRefills3[[#This Row],[prev_refill_days]]+TableRefills3[[#This Row],[quantity_days]])</f>
        <v/>
      </c>
      <c r="H4276" s="9" t="str">
        <f>IF(TableRefills3[[#This Row],[prev_refill_end]]="","",TableRefills3[[#This Row],[refill_date]]-TableRefills3[[#This Row],[prev_refill_end]])</f>
        <v/>
      </c>
      <c r="I4276">
        <f>IF(TableRefills3[[#This Row],[gap_days]]="",0,IF(TableRefills3[[#This Row],[gap_days]]&gt;30,1,0))</f>
        <v>0</v>
      </c>
      <c r="J4276" s="9">
        <f>_xlfn.MAXIFS(TableRefills3[discountinuation_flag], TableRefills3[patient_id], A4276)</f>
        <v>0</v>
      </c>
      <c r="K4276" s="1">
        <f>_xlfn.MINIFS(C:C,A:A,TableRefills3[[#This Row],[patient_id]])</f>
        <v>45791</v>
      </c>
      <c r="L4276" s="1">
        <f>TableRefills3[[#This Row],[refill_date]]+TableRefills3[[#This Row],[quantity_days]]</f>
        <v>45819</v>
      </c>
    </row>
    <row r="4277" spans="1:12" x14ac:dyDescent="0.25">
      <c r="A4277" t="s">
        <v>953</v>
      </c>
      <c r="B4277" t="s">
        <v>6275</v>
      </c>
      <c r="C4277" s="1">
        <v>45822</v>
      </c>
      <c r="D4277" s="9">
        <f t="shared" si="133"/>
        <v>2</v>
      </c>
      <c r="E4277">
        <v>28</v>
      </c>
      <c r="F4277" s="1">
        <f t="shared" si="134"/>
        <v>45791</v>
      </c>
      <c r="G4277" s="1">
        <f>IF(TableRefills3[[#This Row],[prev_refill_days]]="","",TableRefills3[[#This Row],[prev_refill_days]]+TableRefills3[[#This Row],[quantity_days]])</f>
        <v>45819</v>
      </c>
      <c r="H4277" s="9">
        <f>IF(TableRefills3[[#This Row],[prev_refill_end]]="","",TableRefills3[[#This Row],[refill_date]]-TableRefills3[[#This Row],[prev_refill_end]])</f>
        <v>3</v>
      </c>
      <c r="I4277">
        <f>IF(TableRefills3[[#This Row],[gap_days]]="",0,IF(TableRefills3[[#This Row],[gap_days]]&gt;30,1,0))</f>
        <v>0</v>
      </c>
      <c r="J4277" s="9">
        <f>_xlfn.MAXIFS(TableRefills3[discountinuation_flag], TableRefills3[patient_id], A4277)</f>
        <v>0</v>
      </c>
      <c r="K4277" s="1">
        <f>_xlfn.MINIFS(C:C,A:A,TableRefills3[[#This Row],[patient_id]])</f>
        <v>45791</v>
      </c>
      <c r="L4277" s="1">
        <f>TableRefills3[[#This Row],[refill_date]]+TableRefills3[[#This Row],[quantity_days]]</f>
        <v>45850</v>
      </c>
    </row>
    <row r="4278" spans="1:12" x14ac:dyDescent="0.25">
      <c r="A4278" t="s">
        <v>953</v>
      </c>
      <c r="B4278" t="s">
        <v>6275</v>
      </c>
      <c r="C4278" s="1">
        <v>45850</v>
      </c>
      <c r="D4278" s="9">
        <f t="shared" si="133"/>
        <v>3</v>
      </c>
      <c r="E4278">
        <v>28</v>
      </c>
      <c r="F4278" s="1">
        <f t="shared" si="134"/>
        <v>45822</v>
      </c>
      <c r="G4278" s="1">
        <f>IF(TableRefills3[[#This Row],[prev_refill_days]]="","",TableRefills3[[#This Row],[prev_refill_days]]+TableRefills3[[#This Row],[quantity_days]])</f>
        <v>45850</v>
      </c>
      <c r="H4278" s="9">
        <f>IF(TableRefills3[[#This Row],[prev_refill_end]]="","",TableRefills3[[#This Row],[refill_date]]-TableRefills3[[#This Row],[prev_refill_end]])</f>
        <v>0</v>
      </c>
      <c r="I4278">
        <f>IF(TableRefills3[[#This Row],[gap_days]]="",0,IF(TableRefills3[[#This Row],[gap_days]]&gt;30,1,0))</f>
        <v>0</v>
      </c>
      <c r="J4278" s="9">
        <f>_xlfn.MAXIFS(TableRefills3[discountinuation_flag], TableRefills3[patient_id], A4278)</f>
        <v>0</v>
      </c>
      <c r="K4278" s="1">
        <f>_xlfn.MINIFS(C:C,A:A,TableRefills3[[#This Row],[patient_id]])</f>
        <v>45791</v>
      </c>
      <c r="L4278" s="1">
        <f>TableRefills3[[#This Row],[refill_date]]+TableRefills3[[#This Row],[quantity_days]]</f>
        <v>45878</v>
      </c>
    </row>
    <row r="4279" spans="1:12" x14ac:dyDescent="0.25">
      <c r="A4279" t="s">
        <v>953</v>
      </c>
      <c r="B4279" t="s">
        <v>6275</v>
      </c>
      <c r="C4279" s="1">
        <v>45878</v>
      </c>
      <c r="D4279" s="9">
        <f t="shared" si="133"/>
        <v>4</v>
      </c>
      <c r="E4279">
        <v>28</v>
      </c>
      <c r="F4279" s="1">
        <f t="shared" si="134"/>
        <v>45850</v>
      </c>
      <c r="G4279" s="1">
        <f>IF(TableRefills3[[#This Row],[prev_refill_days]]="","",TableRefills3[[#This Row],[prev_refill_days]]+TableRefills3[[#This Row],[quantity_days]])</f>
        <v>45878</v>
      </c>
      <c r="H4279" s="9">
        <f>IF(TableRefills3[[#This Row],[prev_refill_end]]="","",TableRefills3[[#This Row],[refill_date]]-TableRefills3[[#This Row],[prev_refill_end]])</f>
        <v>0</v>
      </c>
      <c r="I4279">
        <f>IF(TableRefills3[[#This Row],[gap_days]]="",0,IF(TableRefills3[[#This Row],[gap_days]]&gt;30,1,0))</f>
        <v>0</v>
      </c>
      <c r="J4279" s="9">
        <f>_xlfn.MAXIFS(TableRefills3[discountinuation_flag], TableRefills3[patient_id], A4279)</f>
        <v>0</v>
      </c>
      <c r="K4279" s="1">
        <f>_xlfn.MINIFS(C:C,A:A,TableRefills3[[#This Row],[patient_id]])</f>
        <v>45791</v>
      </c>
      <c r="L4279" s="1">
        <f>TableRefills3[[#This Row],[refill_date]]+TableRefills3[[#This Row],[quantity_days]]</f>
        <v>45906</v>
      </c>
    </row>
    <row r="4280" spans="1:12" x14ac:dyDescent="0.25">
      <c r="A4280" t="s">
        <v>953</v>
      </c>
      <c r="B4280" t="s">
        <v>6275</v>
      </c>
      <c r="C4280" s="1">
        <v>45904</v>
      </c>
      <c r="D4280" s="9">
        <f t="shared" si="133"/>
        <v>5</v>
      </c>
      <c r="E4280">
        <v>28</v>
      </c>
      <c r="F4280" s="1">
        <f t="shared" si="134"/>
        <v>45878</v>
      </c>
      <c r="G4280" s="1">
        <f>IF(TableRefills3[[#This Row],[prev_refill_days]]="","",TableRefills3[[#This Row],[prev_refill_days]]+TableRefills3[[#This Row],[quantity_days]])</f>
        <v>45906</v>
      </c>
      <c r="H4280" s="9">
        <f>IF(TableRefills3[[#This Row],[prev_refill_end]]="","",TableRefills3[[#This Row],[refill_date]]-TableRefills3[[#This Row],[prev_refill_end]])</f>
        <v>-2</v>
      </c>
      <c r="I4280">
        <f>IF(TableRefills3[[#This Row],[gap_days]]="",0,IF(TableRefills3[[#This Row],[gap_days]]&gt;30,1,0))</f>
        <v>0</v>
      </c>
      <c r="J4280" s="9">
        <f>_xlfn.MAXIFS(TableRefills3[discountinuation_flag], TableRefills3[patient_id], A4280)</f>
        <v>0</v>
      </c>
      <c r="K4280" s="1">
        <f>_xlfn.MINIFS(C:C,A:A,TableRefills3[[#This Row],[patient_id]])</f>
        <v>45791</v>
      </c>
      <c r="L4280" s="1">
        <f>TableRefills3[[#This Row],[refill_date]]+TableRefills3[[#This Row],[quantity_days]]</f>
        <v>45932</v>
      </c>
    </row>
    <row r="4281" spans="1:12" x14ac:dyDescent="0.25">
      <c r="A4281" t="s">
        <v>953</v>
      </c>
      <c r="B4281" t="s">
        <v>6275</v>
      </c>
      <c r="C4281" s="1">
        <v>45932</v>
      </c>
      <c r="D4281" s="9">
        <f t="shared" si="133"/>
        <v>6</v>
      </c>
      <c r="E4281">
        <v>28</v>
      </c>
      <c r="F4281" s="1">
        <f t="shared" si="134"/>
        <v>45904</v>
      </c>
      <c r="G4281" s="1">
        <f>IF(TableRefills3[[#This Row],[prev_refill_days]]="","",TableRefills3[[#This Row],[prev_refill_days]]+TableRefills3[[#This Row],[quantity_days]])</f>
        <v>45932</v>
      </c>
      <c r="H4281" s="9">
        <f>IF(TableRefills3[[#This Row],[prev_refill_end]]="","",TableRefills3[[#This Row],[refill_date]]-TableRefills3[[#This Row],[prev_refill_end]])</f>
        <v>0</v>
      </c>
      <c r="I4281">
        <f>IF(TableRefills3[[#This Row],[gap_days]]="",0,IF(TableRefills3[[#This Row],[gap_days]]&gt;30,1,0))</f>
        <v>0</v>
      </c>
      <c r="J4281" s="9">
        <f>_xlfn.MAXIFS(TableRefills3[discountinuation_flag], TableRefills3[patient_id], A4281)</f>
        <v>0</v>
      </c>
      <c r="K4281" s="1">
        <f>_xlfn.MINIFS(C:C,A:A,TableRefills3[[#This Row],[patient_id]])</f>
        <v>45791</v>
      </c>
      <c r="L4281" s="1">
        <f>TableRefills3[[#This Row],[refill_date]]+TableRefills3[[#This Row],[quantity_days]]</f>
        <v>45960</v>
      </c>
    </row>
    <row r="4282" spans="1:12" x14ac:dyDescent="0.25">
      <c r="A4282" t="s">
        <v>954</v>
      </c>
      <c r="B4282" t="s">
        <v>6282</v>
      </c>
      <c r="C4282" s="1">
        <v>45798</v>
      </c>
      <c r="D4282" s="9">
        <f t="shared" si="133"/>
        <v>1</v>
      </c>
      <c r="E4282">
        <v>21</v>
      </c>
      <c r="F4282" s="1" t="str">
        <f t="shared" si="134"/>
        <v/>
      </c>
      <c r="G4282" s="1" t="str">
        <f>IF(TableRefills3[[#This Row],[prev_refill_days]]="","",TableRefills3[[#This Row],[prev_refill_days]]+TableRefills3[[#This Row],[quantity_days]])</f>
        <v/>
      </c>
      <c r="H4282" s="9" t="str">
        <f>IF(TableRefills3[[#This Row],[prev_refill_end]]="","",TableRefills3[[#This Row],[refill_date]]-TableRefills3[[#This Row],[prev_refill_end]])</f>
        <v/>
      </c>
      <c r="I4282">
        <f>IF(TableRefills3[[#This Row],[gap_days]]="",0,IF(TableRefills3[[#This Row],[gap_days]]&gt;30,1,0))</f>
        <v>0</v>
      </c>
      <c r="J4282" s="9">
        <f>_xlfn.MAXIFS(TableRefills3[discountinuation_flag], TableRefills3[patient_id], A4282)</f>
        <v>0</v>
      </c>
      <c r="K4282" s="1">
        <f>_xlfn.MINIFS(C:C,A:A,TableRefills3[[#This Row],[patient_id]])</f>
        <v>45798</v>
      </c>
      <c r="L4282" s="1">
        <f>TableRefills3[[#This Row],[refill_date]]+TableRefills3[[#This Row],[quantity_days]]</f>
        <v>45819</v>
      </c>
    </row>
    <row r="4283" spans="1:12" x14ac:dyDescent="0.25">
      <c r="A4283" t="s">
        <v>954</v>
      </c>
      <c r="B4283" t="s">
        <v>6282</v>
      </c>
      <c r="C4283" s="1">
        <v>45822</v>
      </c>
      <c r="D4283" s="9">
        <f t="shared" si="133"/>
        <v>2</v>
      </c>
      <c r="E4283">
        <v>21</v>
      </c>
      <c r="F4283" s="1">
        <f t="shared" si="134"/>
        <v>45798</v>
      </c>
      <c r="G4283" s="1">
        <f>IF(TableRefills3[[#This Row],[prev_refill_days]]="","",TableRefills3[[#This Row],[prev_refill_days]]+TableRefills3[[#This Row],[quantity_days]])</f>
        <v>45819</v>
      </c>
      <c r="H4283" s="9">
        <f>IF(TableRefills3[[#This Row],[prev_refill_end]]="","",TableRefills3[[#This Row],[refill_date]]-TableRefills3[[#This Row],[prev_refill_end]])</f>
        <v>3</v>
      </c>
      <c r="I4283">
        <f>IF(TableRefills3[[#This Row],[gap_days]]="",0,IF(TableRefills3[[#This Row],[gap_days]]&gt;30,1,0))</f>
        <v>0</v>
      </c>
      <c r="J4283" s="9">
        <f>_xlfn.MAXIFS(TableRefills3[discountinuation_flag], TableRefills3[patient_id], A4283)</f>
        <v>0</v>
      </c>
      <c r="K4283" s="1">
        <f>_xlfn.MINIFS(C:C,A:A,TableRefills3[[#This Row],[patient_id]])</f>
        <v>45798</v>
      </c>
      <c r="L4283" s="1">
        <f>TableRefills3[[#This Row],[refill_date]]+TableRefills3[[#This Row],[quantity_days]]</f>
        <v>45843</v>
      </c>
    </row>
    <row r="4284" spans="1:12" x14ac:dyDescent="0.25">
      <c r="A4284" t="s">
        <v>954</v>
      </c>
      <c r="B4284" t="s">
        <v>6282</v>
      </c>
      <c r="C4284" s="1">
        <v>45843</v>
      </c>
      <c r="D4284" s="9">
        <f t="shared" si="133"/>
        <v>3</v>
      </c>
      <c r="E4284">
        <v>21</v>
      </c>
      <c r="F4284" s="1">
        <f t="shared" si="134"/>
        <v>45822</v>
      </c>
      <c r="G4284" s="1">
        <f>IF(TableRefills3[[#This Row],[prev_refill_days]]="","",TableRefills3[[#This Row],[prev_refill_days]]+TableRefills3[[#This Row],[quantity_days]])</f>
        <v>45843</v>
      </c>
      <c r="H4284" s="9">
        <f>IF(TableRefills3[[#This Row],[prev_refill_end]]="","",TableRefills3[[#This Row],[refill_date]]-TableRefills3[[#This Row],[prev_refill_end]])</f>
        <v>0</v>
      </c>
      <c r="I4284">
        <f>IF(TableRefills3[[#This Row],[gap_days]]="",0,IF(TableRefills3[[#This Row],[gap_days]]&gt;30,1,0))</f>
        <v>0</v>
      </c>
      <c r="J4284" s="9">
        <f>_xlfn.MAXIFS(TableRefills3[discountinuation_flag], TableRefills3[patient_id], A4284)</f>
        <v>0</v>
      </c>
      <c r="K4284" s="1">
        <f>_xlfn.MINIFS(C:C,A:A,TableRefills3[[#This Row],[patient_id]])</f>
        <v>45798</v>
      </c>
      <c r="L4284" s="1">
        <f>TableRefills3[[#This Row],[refill_date]]+TableRefills3[[#This Row],[quantity_days]]</f>
        <v>45864</v>
      </c>
    </row>
    <row r="4285" spans="1:12" x14ac:dyDescent="0.25">
      <c r="A4285" t="s">
        <v>954</v>
      </c>
      <c r="B4285" t="s">
        <v>6282</v>
      </c>
      <c r="C4285" s="1">
        <v>45861</v>
      </c>
      <c r="D4285" s="9">
        <f t="shared" si="133"/>
        <v>4</v>
      </c>
      <c r="E4285">
        <v>21</v>
      </c>
      <c r="F4285" s="1">
        <f t="shared" si="134"/>
        <v>45843</v>
      </c>
      <c r="G4285" s="1">
        <f>IF(TableRefills3[[#This Row],[prev_refill_days]]="","",TableRefills3[[#This Row],[prev_refill_days]]+TableRefills3[[#This Row],[quantity_days]])</f>
        <v>45864</v>
      </c>
      <c r="H4285" s="9">
        <f>IF(TableRefills3[[#This Row],[prev_refill_end]]="","",TableRefills3[[#This Row],[refill_date]]-TableRefills3[[#This Row],[prev_refill_end]])</f>
        <v>-3</v>
      </c>
      <c r="I4285">
        <f>IF(TableRefills3[[#This Row],[gap_days]]="",0,IF(TableRefills3[[#This Row],[gap_days]]&gt;30,1,0))</f>
        <v>0</v>
      </c>
      <c r="J4285" s="9">
        <f>_xlfn.MAXIFS(TableRefills3[discountinuation_flag], TableRefills3[patient_id], A4285)</f>
        <v>0</v>
      </c>
      <c r="K4285" s="1">
        <f>_xlfn.MINIFS(C:C,A:A,TableRefills3[[#This Row],[patient_id]])</f>
        <v>45798</v>
      </c>
      <c r="L4285" s="1">
        <f>TableRefills3[[#This Row],[refill_date]]+TableRefills3[[#This Row],[quantity_days]]</f>
        <v>45882</v>
      </c>
    </row>
    <row r="4286" spans="1:12" x14ac:dyDescent="0.25">
      <c r="A4286" t="s">
        <v>954</v>
      </c>
      <c r="B4286" t="s">
        <v>6282</v>
      </c>
      <c r="C4286" s="1">
        <v>45885</v>
      </c>
      <c r="D4286" s="9">
        <f t="shared" si="133"/>
        <v>5</v>
      </c>
      <c r="E4286">
        <v>21</v>
      </c>
      <c r="F4286" s="1">
        <f t="shared" si="134"/>
        <v>45861</v>
      </c>
      <c r="G4286" s="1">
        <f>IF(TableRefills3[[#This Row],[prev_refill_days]]="","",TableRefills3[[#This Row],[prev_refill_days]]+TableRefills3[[#This Row],[quantity_days]])</f>
        <v>45882</v>
      </c>
      <c r="H4286" s="9">
        <f>IF(TableRefills3[[#This Row],[prev_refill_end]]="","",TableRefills3[[#This Row],[refill_date]]-TableRefills3[[#This Row],[prev_refill_end]])</f>
        <v>3</v>
      </c>
      <c r="I4286">
        <f>IF(TableRefills3[[#This Row],[gap_days]]="",0,IF(TableRefills3[[#This Row],[gap_days]]&gt;30,1,0))</f>
        <v>0</v>
      </c>
      <c r="J4286" s="9">
        <f>_xlfn.MAXIFS(TableRefills3[discountinuation_flag], TableRefills3[patient_id], A4286)</f>
        <v>0</v>
      </c>
      <c r="K4286" s="1">
        <f>_xlfn.MINIFS(C:C,A:A,TableRefills3[[#This Row],[patient_id]])</f>
        <v>45798</v>
      </c>
      <c r="L4286" s="1">
        <f>TableRefills3[[#This Row],[refill_date]]+TableRefills3[[#This Row],[quantity_days]]</f>
        <v>45906</v>
      </c>
    </row>
    <row r="4287" spans="1:12" x14ac:dyDescent="0.25">
      <c r="A4287" t="s">
        <v>955</v>
      </c>
      <c r="B4287" t="s">
        <v>6288</v>
      </c>
      <c r="C4287" s="1">
        <v>45817</v>
      </c>
      <c r="D4287" s="9">
        <f t="shared" si="133"/>
        <v>1</v>
      </c>
      <c r="E4287">
        <v>30</v>
      </c>
      <c r="F4287" s="1" t="str">
        <f t="shared" si="134"/>
        <v/>
      </c>
      <c r="G4287" s="1" t="str">
        <f>IF(TableRefills3[[#This Row],[prev_refill_days]]="","",TableRefills3[[#This Row],[prev_refill_days]]+TableRefills3[[#This Row],[quantity_days]])</f>
        <v/>
      </c>
      <c r="H4287" s="9" t="str">
        <f>IF(TableRefills3[[#This Row],[prev_refill_end]]="","",TableRefills3[[#This Row],[refill_date]]-TableRefills3[[#This Row],[prev_refill_end]])</f>
        <v/>
      </c>
      <c r="I4287">
        <f>IF(TableRefills3[[#This Row],[gap_days]]="",0,IF(TableRefills3[[#This Row],[gap_days]]&gt;30,1,0))</f>
        <v>0</v>
      </c>
      <c r="J4287" s="9">
        <f>_xlfn.MAXIFS(TableRefills3[discountinuation_flag], TableRefills3[patient_id], A4287)</f>
        <v>0</v>
      </c>
      <c r="K4287" s="1">
        <f>_xlfn.MINIFS(C:C,A:A,TableRefills3[[#This Row],[patient_id]])</f>
        <v>45817</v>
      </c>
      <c r="L4287" s="1">
        <f>TableRefills3[[#This Row],[refill_date]]+TableRefills3[[#This Row],[quantity_days]]</f>
        <v>45847</v>
      </c>
    </row>
    <row r="4288" spans="1:12" x14ac:dyDescent="0.25">
      <c r="A4288" t="s">
        <v>955</v>
      </c>
      <c r="B4288" t="s">
        <v>6288</v>
      </c>
      <c r="C4288" s="1">
        <v>45844</v>
      </c>
      <c r="D4288" s="9">
        <f t="shared" si="133"/>
        <v>2</v>
      </c>
      <c r="E4288">
        <v>30</v>
      </c>
      <c r="F4288" s="1">
        <f t="shared" si="134"/>
        <v>45817</v>
      </c>
      <c r="G4288" s="1">
        <f>IF(TableRefills3[[#This Row],[prev_refill_days]]="","",TableRefills3[[#This Row],[prev_refill_days]]+TableRefills3[[#This Row],[quantity_days]])</f>
        <v>45847</v>
      </c>
      <c r="H4288" s="9">
        <f>IF(TableRefills3[[#This Row],[prev_refill_end]]="","",TableRefills3[[#This Row],[refill_date]]-TableRefills3[[#This Row],[prev_refill_end]])</f>
        <v>-3</v>
      </c>
      <c r="I4288">
        <f>IF(TableRefills3[[#This Row],[gap_days]]="",0,IF(TableRefills3[[#This Row],[gap_days]]&gt;30,1,0))</f>
        <v>0</v>
      </c>
      <c r="J4288" s="9">
        <f>_xlfn.MAXIFS(TableRefills3[discountinuation_flag], TableRefills3[patient_id], A4288)</f>
        <v>0</v>
      </c>
      <c r="K4288" s="1">
        <f>_xlfn.MINIFS(C:C,A:A,TableRefills3[[#This Row],[patient_id]])</f>
        <v>45817</v>
      </c>
      <c r="L4288" s="1">
        <f>TableRefills3[[#This Row],[refill_date]]+TableRefills3[[#This Row],[quantity_days]]</f>
        <v>45874</v>
      </c>
    </row>
    <row r="4289" spans="1:12" x14ac:dyDescent="0.25">
      <c r="A4289" t="s">
        <v>955</v>
      </c>
      <c r="B4289" t="s">
        <v>6288</v>
      </c>
      <c r="C4289" s="1">
        <v>45874</v>
      </c>
      <c r="D4289" s="9">
        <f t="shared" si="133"/>
        <v>3</v>
      </c>
      <c r="E4289">
        <v>30</v>
      </c>
      <c r="F4289" s="1">
        <f t="shared" si="134"/>
        <v>45844</v>
      </c>
      <c r="G4289" s="1">
        <f>IF(TableRefills3[[#This Row],[prev_refill_days]]="","",TableRefills3[[#This Row],[prev_refill_days]]+TableRefills3[[#This Row],[quantity_days]])</f>
        <v>45874</v>
      </c>
      <c r="H4289" s="9">
        <f>IF(TableRefills3[[#This Row],[prev_refill_end]]="","",TableRefills3[[#This Row],[refill_date]]-TableRefills3[[#This Row],[prev_refill_end]])</f>
        <v>0</v>
      </c>
      <c r="I4289">
        <f>IF(TableRefills3[[#This Row],[gap_days]]="",0,IF(TableRefills3[[#This Row],[gap_days]]&gt;30,1,0))</f>
        <v>0</v>
      </c>
      <c r="J4289" s="9">
        <f>_xlfn.MAXIFS(TableRefills3[discountinuation_flag], TableRefills3[patient_id], A4289)</f>
        <v>0</v>
      </c>
      <c r="K4289" s="1">
        <f>_xlfn.MINIFS(C:C,A:A,TableRefills3[[#This Row],[patient_id]])</f>
        <v>45817</v>
      </c>
      <c r="L4289" s="1">
        <f>TableRefills3[[#This Row],[refill_date]]+TableRefills3[[#This Row],[quantity_days]]</f>
        <v>45904</v>
      </c>
    </row>
    <row r="4290" spans="1:12" x14ac:dyDescent="0.25">
      <c r="A4290" t="s">
        <v>955</v>
      </c>
      <c r="B4290" t="s">
        <v>6288</v>
      </c>
      <c r="C4290" s="1">
        <v>45902</v>
      </c>
      <c r="D4290" s="9">
        <f t="shared" ref="D4290:D4353" si="135">IF(A4290=A4289, D4289+1, 1)</f>
        <v>4</v>
      </c>
      <c r="E4290">
        <v>30</v>
      </c>
      <c r="F4290" s="1">
        <f t="shared" si="134"/>
        <v>45874</v>
      </c>
      <c r="G4290" s="1">
        <f>IF(TableRefills3[[#This Row],[prev_refill_days]]="","",TableRefills3[[#This Row],[prev_refill_days]]+TableRefills3[[#This Row],[quantity_days]])</f>
        <v>45904</v>
      </c>
      <c r="H4290" s="9">
        <f>IF(TableRefills3[[#This Row],[prev_refill_end]]="","",TableRefills3[[#This Row],[refill_date]]-TableRefills3[[#This Row],[prev_refill_end]])</f>
        <v>-2</v>
      </c>
      <c r="I4290">
        <f>IF(TableRefills3[[#This Row],[gap_days]]="",0,IF(TableRefills3[[#This Row],[gap_days]]&gt;30,1,0))</f>
        <v>0</v>
      </c>
      <c r="J4290" s="9">
        <f>_xlfn.MAXIFS(TableRefills3[discountinuation_flag], TableRefills3[patient_id], A4290)</f>
        <v>0</v>
      </c>
      <c r="K4290" s="1">
        <f>_xlfn.MINIFS(C:C,A:A,TableRefills3[[#This Row],[patient_id]])</f>
        <v>45817</v>
      </c>
      <c r="L4290" s="1">
        <f>TableRefills3[[#This Row],[refill_date]]+TableRefills3[[#This Row],[quantity_days]]</f>
        <v>45932</v>
      </c>
    </row>
    <row r="4291" spans="1:12" x14ac:dyDescent="0.25">
      <c r="A4291" t="s">
        <v>956</v>
      </c>
      <c r="B4291" t="s">
        <v>6293</v>
      </c>
      <c r="C4291" s="1">
        <v>45835</v>
      </c>
      <c r="D4291" s="9">
        <f t="shared" si="135"/>
        <v>1</v>
      </c>
      <c r="E4291">
        <v>21</v>
      </c>
      <c r="F4291" s="1" t="str">
        <f t="shared" si="134"/>
        <v/>
      </c>
      <c r="G4291" s="1" t="str">
        <f>IF(TableRefills3[[#This Row],[prev_refill_days]]="","",TableRefills3[[#This Row],[prev_refill_days]]+TableRefills3[[#This Row],[quantity_days]])</f>
        <v/>
      </c>
      <c r="H4291" s="9" t="str">
        <f>IF(TableRefills3[[#This Row],[prev_refill_end]]="","",TableRefills3[[#This Row],[refill_date]]-TableRefills3[[#This Row],[prev_refill_end]])</f>
        <v/>
      </c>
      <c r="I4291">
        <f>IF(TableRefills3[[#This Row],[gap_days]]="",0,IF(TableRefills3[[#This Row],[gap_days]]&gt;30,1,0))</f>
        <v>0</v>
      </c>
      <c r="J4291" s="9">
        <f>_xlfn.MAXIFS(TableRefills3[discountinuation_flag], TableRefills3[patient_id], A4291)</f>
        <v>0</v>
      </c>
      <c r="K4291" s="1">
        <f>_xlfn.MINIFS(C:C,A:A,TableRefills3[[#This Row],[patient_id]])</f>
        <v>45835</v>
      </c>
      <c r="L4291" s="1">
        <f>TableRefills3[[#This Row],[refill_date]]+TableRefills3[[#This Row],[quantity_days]]</f>
        <v>45856</v>
      </c>
    </row>
    <row r="4292" spans="1:12" x14ac:dyDescent="0.25">
      <c r="A4292" t="s">
        <v>956</v>
      </c>
      <c r="B4292" t="s">
        <v>6293</v>
      </c>
      <c r="C4292" s="1">
        <v>45856</v>
      </c>
      <c r="D4292" s="9">
        <f t="shared" si="135"/>
        <v>2</v>
      </c>
      <c r="E4292">
        <v>21</v>
      </c>
      <c r="F4292" s="1">
        <f t="shared" si="134"/>
        <v>45835</v>
      </c>
      <c r="G4292" s="1">
        <f>IF(TableRefills3[[#This Row],[prev_refill_days]]="","",TableRefills3[[#This Row],[prev_refill_days]]+TableRefills3[[#This Row],[quantity_days]])</f>
        <v>45856</v>
      </c>
      <c r="H4292" s="9">
        <f>IF(TableRefills3[[#This Row],[prev_refill_end]]="","",TableRefills3[[#This Row],[refill_date]]-TableRefills3[[#This Row],[prev_refill_end]])</f>
        <v>0</v>
      </c>
      <c r="I4292">
        <f>IF(TableRefills3[[#This Row],[gap_days]]="",0,IF(TableRefills3[[#This Row],[gap_days]]&gt;30,1,0))</f>
        <v>0</v>
      </c>
      <c r="J4292" s="9">
        <f>_xlfn.MAXIFS(TableRefills3[discountinuation_flag], TableRefills3[patient_id], A4292)</f>
        <v>0</v>
      </c>
      <c r="K4292" s="1">
        <f>_xlfn.MINIFS(C:C,A:A,TableRefills3[[#This Row],[patient_id]])</f>
        <v>45835</v>
      </c>
      <c r="L4292" s="1">
        <f>TableRefills3[[#This Row],[refill_date]]+TableRefills3[[#This Row],[quantity_days]]</f>
        <v>45877</v>
      </c>
    </row>
    <row r="4293" spans="1:12" x14ac:dyDescent="0.25">
      <c r="A4293" t="s">
        <v>956</v>
      </c>
      <c r="B4293" t="s">
        <v>6293</v>
      </c>
      <c r="C4293" s="1">
        <v>45876</v>
      </c>
      <c r="D4293" s="9">
        <f t="shared" si="135"/>
        <v>3</v>
      </c>
      <c r="E4293">
        <v>21</v>
      </c>
      <c r="F4293" s="1">
        <f t="shared" si="134"/>
        <v>45856</v>
      </c>
      <c r="G4293" s="1">
        <f>IF(TableRefills3[[#This Row],[prev_refill_days]]="","",TableRefills3[[#This Row],[prev_refill_days]]+TableRefills3[[#This Row],[quantity_days]])</f>
        <v>45877</v>
      </c>
      <c r="H4293" s="9">
        <f>IF(TableRefills3[[#This Row],[prev_refill_end]]="","",TableRefills3[[#This Row],[refill_date]]-TableRefills3[[#This Row],[prev_refill_end]])</f>
        <v>-1</v>
      </c>
      <c r="I4293">
        <f>IF(TableRefills3[[#This Row],[gap_days]]="",0,IF(TableRefills3[[#This Row],[gap_days]]&gt;30,1,0))</f>
        <v>0</v>
      </c>
      <c r="J4293" s="9">
        <f>_xlfn.MAXIFS(TableRefills3[discountinuation_flag], TableRefills3[patient_id], A4293)</f>
        <v>0</v>
      </c>
      <c r="K4293" s="1">
        <f>_xlfn.MINIFS(C:C,A:A,TableRefills3[[#This Row],[patient_id]])</f>
        <v>45835</v>
      </c>
      <c r="L4293" s="1">
        <f>TableRefills3[[#This Row],[refill_date]]+TableRefills3[[#This Row],[quantity_days]]</f>
        <v>45897</v>
      </c>
    </row>
    <row r="4294" spans="1:12" x14ac:dyDescent="0.25">
      <c r="A4294" t="s">
        <v>957</v>
      </c>
      <c r="B4294" t="s">
        <v>6297</v>
      </c>
      <c r="C4294" s="1">
        <v>45754</v>
      </c>
      <c r="D4294" s="9">
        <f t="shared" si="135"/>
        <v>1</v>
      </c>
      <c r="E4294">
        <v>21</v>
      </c>
      <c r="F4294" s="1" t="str">
        <f t="shared" si="134"/>
        <v/>
      </c>
      <c r="G4294" s="1" t="str">
        <f>IF(TableRefills3[[#This Row],[prev_refill_days]]="","",TableRefills3[[#This Row],[prev_refill_days]]+TableRefills3[[#This Row],[quantity_days]])</f>
        <v/>
      </c>
      <c r="H4294" s="9" t="str">
        <f>IF(TableRefills3[[#This Row],[prev_refill_end]]="","",TableRefills3[[#This Row],[refill_date]]-TableRefills3[[#This Row],[prev_refill_end]])</f>
        <v/>
      </c>
      <c r="I4294">
        <f>IF(TableRefills3[[#This Row],[gap_days]]="",0,IF(TableRefills3[[#This Row],[gap_days]]&gt;30,1,0))</f>
        <v>0</v>
      </c>
      <c r="J4294" s="9">
        <f>_xlfn.MAXIFS(TableRefills3[discountinuation_flag], TableRefills3[patient_id], A4294)</f>
        <v>0</v>
      </c>
      <c r="K4294" s="1">
        <f>_xlfn.MINIFS(C:C,A:A,TableRefills3[[#This Row],[patient_id]])</f>
        <v>45754</v>
      </c>
      <c r="L4294" s="1">
        <f>TableRefills3[[#This Row],[refill_date]]+TableRefills3[[#This Row],[quantity_days]]</f>
        <v>45775</v>
      </c>
    </row>
    <row r="4295" spans="1:12" x14ac:dyDescent="0.25">
      <c r="A4295" t="s">
        <v>957</v>
      </c>
      <c r="B4295" t="s">
        <v>6297</v>
      </c>
      <c r="C4295" s="1">
        <v>45775</v>
      </c>
      <c r="D4295" s="9">
        <f t="shared" si="135"/>
        <v>2</v>
      </c>
      <c r="E4295">
        <v>21</v>
      </c>
      <c r="F4295" s="1">
        <f t="shared" si="134"/>
        <v>45754</v>
      </c>
      <c r="G4295" s="1">
        <f>IF(TableRefills3[[#This Row],[prev_refill_days]]="","",TableRefills3[[#This Row],[prev_refill_days]]+TableRefills3[[#This Row],[quantity_days]])</f>
        <v>45775</v>
      </c>
      <c r="H4295" s="9">
        <f>IF(TableRefills3[[#This Row],[prev_refill_end]]="","",TableRefills3[[#This Row],[refill_date]]-TableRefills3[[#This Row],[prev_refill_end]])</f>
        <v>0</v>
      </c>
      <c r="I4295">
        <f>IF(TableRefills3[[#This Row],[gap_days]]="",0,IF(TableRefills3[[#This Row],[gap_days]]&gt;30,1,0))</f>
        <v>0</v>
      </c>
      <c r="J4295" s="9">
        <f>_xlfn.MAXIFS(TableRefills3[discountinuation_flag], TableRefills3[patient_id], A4295)</f>
        <v>0</v>
      </c>
      <c r="K4295" s="1">
        <f>_xlfn.MINIFS(C:C,A:A,TableRefills3[[#This Row],[patient_id]])</f>
        <v>45754</v>
      </c>
      <c r="L4295" s="1">
        <f>TableRefills3[[#This Row],[refill_date]]+TableRefills3[[#This Row],[quantity_days]]</f>
        <v>45796</v>
      </c>
    </row>
    <row r="4296" spans="1:12" x14ac:dyDescent="0.25">
      <c r="A4296" t="s">
        <v>957</v>
      </c>
      <c r="B4296" t="s">
        <v>6297</v>
      </c>
      <c r="C4296" s="1">
        <v>45799</v>
      </c>
      <c r="D4296" s="9">
        <f t="shared" si="135"/>
        <v>3</v>
      </c>
      <c r="E4296">
        <v>21</v>
      </c>
      <c r="F4296" s="1">
        <f t="shared" si="134"/>
        <v>45775</v>
      </c>
      <c r="G4296" s="1">
        <f>IF(TableRefills3[[#This Row],[prev_refill_days]]="","",TableRefills3[[#This Row],[prev_refill_days]]+TableRefills3[[#This Row],[quantity_days]])</f>
        <v>45796</v>
      </c>
      <c r="H4296" s="9">
        <f>IF(TableRefills3[[#This Row],[prev_refill_end]]="","",TableRefills3[[#This Row],[refill_date]]-TableRefills3[[#This Row],[prev_refill_end]])</f>
        <v>3</v>
      </c>
      <c r="I4296">
        <f>IF(TableRefills3[[#This Row],[gap_days]]="",0,IF(TableRefills3[[#This Row],[gap_days]]&gt;30,1,0))</f>
        <v>0</v>
      </c>
      <c r="J4296" s="9">
        <f>_xlfn.MAXIFS(TableRefills3[discountinuation_flag], TableRefills3[patient_id], A4296)</f>
        <v>0</v>
      </c>
      <c r="K4296" s="1">
        <f>_xlfn.MINIFS(C:C,A:A,TableRefills3[[#This Row],[patient_id]])</f>
        <v>45754</v>
      </c>
      <c r="L4296" s="1">
        <f>TableRefills3[[#This Row],[refill_date]]+TableRefills3[[#This Row],[quantity_days]]</f>
        <v>45820</v>
      </c>
    </row>
    <row r="4297" spans="1:12" x14ac:dyDescent="0.25">
      <c r="A4297" t="s">
        <v>957</v>
      </c>
      <c r="B4297" t="s">
        <v>6297</v>
      </c>
      <c r="C4297" s="1">
        <v>45820</v>
      </c>
      <c r="D4297" s="9">
        <f t="shared" si="135"/>
        <v>4</v>
      </c>
      <c r="E4297">
        <v>21</v>
      </c>
      <c r="F4297" s="1">
        <f t="shared" si="134"/>
        <v>45799</v>
      </c>
      <c r="G4297" s="1">
        <f>IF(TableRefills3[[#This Row],[prev_refill_days]]="","",TableRefills3[[#This Row],[prev_refill_days]]+TableRefills3[[#This Row],[quantity_days]])</f>
        <v>45820</v>
      </c>
      <c r="H4297" s="9">
        <f>IF(TableRefills3[[#This Row],[prev_refill_end]]="","",TableRefills3[[#This Row],[refill_date]]-TableRefills3[[#This Row],[prev_refill_end]])</f>
        <v>0</v>
      </c>
      <c r="I4297">
        <f>IF(TableRefills3[[#This Row],[gap_days]]="",0,IF(TableRefills3[[#This Row],[gap_days]]&gt;30,1,0))</f>
        <v>0</v>
      </c>
      <c r="J4297" s="9">
        <f>_xlfn.MAXIFS(TableRefills3[discountinuation_flag], TableRefills3[patient_id], A4297)</f>
        <v>0</v>
      </c>
      <c r="K4297" s="1">
        <f>_xlfn.MINIFS(C:C,A:A,TableRefills3[[#This Row],[patient_id]])</f>
        <v>45754</v>
      </c>
      <c r="L4297" s="1">
        <f>TableRefills3[[#This Row],[refill_date]]+TableRefills3[[#This Row],[quantity_days]]</f>
        <v>45841</v>
      </c>
    </row>
    <row r="4298" spans="1:12" x14ac:dyDescent="0.25">
      <c r="A4298" t="s">
        <v>957</v>
      </c>
      <c r="B4298" t="s">
        <v>6297</v>
      </c>
      <c r="C4298" s="1">
        <v>45840</v>
      </c>
      <c r="D4298" s="9">
        <f t="shared" si="135"/>
        <v>5</v>
      </c>
      <c r="E4298">
        <v>21</v>
      </c>
      <c r="F4298" s="1">
        <f t="shared" si="134"/>
        <v>45820</v>
      </c>
      <c r="G4298" s="1">
        <f>IF(TableRefills3[[#This Row],[prev_refill_days]]="","",TableRefills3[[#This Row],[prev_refill_days]]+TableRefills3[[#This Row],[quantity_days]])</f>
        <v>45841</v>
      </c>
      <c r="H4298" s="9">
        <f>IF(TableRefills3[[#This Row],[prev_refill_end]]="","",TableRefills3[[#This Row],[refill_date]]-TableRefills3[[#This Row],[prev_refill_end]])</f>
        <v>-1</v>
      </c>
      <c r="I4298">
        <f>IF(TableRefills3[[#This Row],[gap_days]]="",0,IF(TableRefills3[[#This Row],[gap_days]]&gt;30,1,0))</f>
        <v>0</v>
      </c>
      <c r="J4298" s="9">
        <f>_xlfn.MAXIFS(TableRefills3[discountinuation_flag], TableRefills3[patient_id], A4298)</f>
        <v>0</v>
      </c>
      <c r="K4298" s="1">
        <f>_xlfn.MINIFS(C:C,A:A,TableRefills3[[#This Row],[patient_id]])</f>
        <v>45754</v>
      </c>
      <c r="L4298" s="1">
        <f>TableRefills3[[#This Row],[refill_date]]+TableRefills3[[#This Row],[quantity_days]]</f>
        <v>45861</v>
      </c>
    </row>
    <row r="4299" spans="1:12" x14ac:dyDescent="0.25">
      <c r="A4299" t="s">
        <v>957</v>
      </c>
      <c r="B4299" t="s">
        <v>6297</v>
      </c>
      <c r="C4299" s="1">
        <v>45858</v>
      </c>
      <c r="D4299" s="9">
        <f t="shared" si="135"/>
        <v>6</v>
      </c>
      <c r="E4299">
        <v>21</v>
      </c>
      <c r="F4299" s="1">
        <f t="shared" si="134"/>
        <v>45840</v>
      </c>
      <c r="G4299" s="1">
        <f>IF(TableRefills3[[#This Row],[prev_refill_days]]="","",TableRefills3[[#This Row],[prev_refill_days]]+TableRefills3[[#This Row],[quantity_days]])</f>
        <v>45861</v>
      </c>
      <c r="H4299" s="9">
        <f>IF(TableRefills3[[#This Row],[prev_refill_end]]="","",TableRefills3[[#This Row],[refill_date]]-TableRefills3[[#This Row],[prev_refill_end]])</f>
        <v>-3</v>
      </c>
      <c r="I4299">
        <f>IF(TableRefills3[[#This Row],[gap_days]]="",0,IF(TableRefills3[[#This Row],[gap_days]]&gt;30,1,0))</f>
        <v>0</v>
      </c>
      <c r="J4299" s="9">
        <f>_xlfn.MAXIFS(TableRefills3[discountinuation_flag], TableRefills3[patient_id], A4299)</f>
        <v>0</v>
      </c>
      <c r="K4299" s="1">
        <f>_xlfn.MINIFS(C:C,A:A,TableRefills3[[#This Row],[patient_id]])</f>
        <v>45754</v>
      </c>
      <c r="L4299" s="1">
        <f>TableRefills3[[#This Row],[refill_date]]+TableRefills3[[#This Row],[quantity_days]]</f>
        <v>45879</v>
      </c>
    </row>
    <row r="4300" spans="1:12" x14ac:dyDescent="0.25">
      <c r="A4300" t="s">
        <v>958</v>
      </c>
      <c r="B4300" t="s">
        <v>6304</v>
      </c>
      <c r="C4300" s="1">
        <v>45827</v>
      </c>
      <c r="D4300" s="9">
        <f t="shared" si="135"/>
        <v>1</v>
      </c>
      <c r="E4300">
        <v>28</v>
      </c>
      <c r="F4300" s="1" t="str">
        <f t="shared" si="134"/>
        <v/>
      </c>
      <c r="G4300" s="1" t="str">
        <f>IF(TableRefills3[[#This Row],[prev_refill_days]]="","",TableRefills3[[#This Row],[prev_refill_days]]+TableRefills3[[#This Row],[quantity_days]])</f>
        <v/>
      </c>
      <c r="H4300" s="9" t="str">
        <f>IF(TableRefills3[[#This Row],[prev_refill_end]]="","",TableRefills3[[#This Row],[refill_date]]-TableRefills3[[#This Row],[prev_refill_end]])</f>
        <v/>
      </c>
      <c r="I4300">
        <f>IF(TableRefills3[[#This Row],[gap_days]]="",0,IF(TableRefills3[[#This Row],[gap_days]]&gt;30,1,0))</f>
        <v>0</v>
      </c>
      <c r="J4300" s="9">
        <f>_xlfn.MAXIFS(TableRefills3[discountinuation_flag], TableRefills3[patient_id], A4300)</f>
        <v>0</v>
      </c>
      <c r="K4300" s="1">
        <f>_xlfn.MINIFS(C:C,A:A,TableRefills3[[#This Row],[patient_id]])</f>
        <v>45827</v>
      </c>
      <c r="L4300" s="1">
        <f>TableRefills3[[#This Row],[refill_date]]+TableRefills3[[#This Row],[quantity_days]]</f>
        <v>45855</v>
      </c>
    </row>
    <row r="4301" spans="1:12" x14ac:dyDescent="0.25">
      <c r="A4301" t="s">
        <v>958</v>
      </c>
      <c r="B4301" t="s">
        <v>6304</v>
      </c>
      <c r="C4301" s="1">
        <v>45853</v>
      </c>
      <c r="D4301" s="9">
        <f t="shared" si="135"/>
        <v>2</v>
      </c>
      <c r="E4301">
        <v>28</v>
      </c>
      <c r="F4301" s="1">
        <f t="shared" ref="F4301:F4364" si="136">IF(A4300=A4301,C4300,"")</f>
        <v>45827</v>
      </c>
      <c r="G4301" s="1">
        <f>IF(TableRefills3[[#This Row],[prev_refill_days]]="","",TableRefills3[[#This Row],[prev_refill_days]]+TableRefills3[[#This Row],[quantity_days]])</f>
        <v>45855</v>
      </c>
      <c r="H4301" s="9">
        <f>IF(TableRefills3[[#This Row],[prev_refill_end]]="","",TableRefills3[[#This Row],[refill_date]]-TableRefills3[[#This Row],[prev_refill_end]])</f>
        <v>-2</v>
      </c>
      <c r="I4301">
        <f>IF(TableRefills3[[#This Row],[gap_days]]="",0,IF(TableRefills3[[#This Row],[gap_days]]&gt;30,1,0))</f>
        <v>0</v>
      </c>
      <c r="J4301" s="9">
        <f>_xlfn.MAXIFS(TableRefills3[discountinuation_flag], TableRefills3[patient_id], A4301)</f>
        <v>0</v>
      </c>
      <c r="K4301" s="1">
        <f>_xlfn.MINIFS(C:C,A:A,TableRefills3[[#This Row],[patient_id]])</f>
        <v>45827</v>
      </c>
      <c r="L4301" s="1">
        <f>TableRefills3[[#This Row],[refill_date]]+TableRefills3[[#This Row],[quantity_days]]</f>
        <v>45881</v>
      </c>
    </row>
    <row r="4302" spans="1:12" x14ac:dyDescent="0.25">
      <c r="A4302" t="s">
        <v>958</v>
      </c>
      <c r="B4302" t="s">
        <v>6304</v>
      </c>
      <c r="C4302" s="1">
        <v>45881</v>
      </c>
      <c r="D4302" s="9">
        <f t="shared" si="135"/>
        <v>3</v>
      </c>
      <c r="E4302">
        <v>28</v>
      </c>
      <c r="F4302" s="1">
        <f t="shared" si="136"/>
        <v>45853</v>
      </c>
      <c r="G4302" s="1">
        <f>IF(TableRefills3[[#This Row],[prev_refill_days]]="","",TableRefills3[[#This Row],[prev_refill_days]]+TableRefills3[[#This Row],[quantity_days]])</f>
        <v>45881</v>
      </c>
      <c r="H4302" s="9">
        <f>IF(TableRefills3[[#This Row],[prev_refill_end]]="","",TableRefills3[[#This Row],[refill_date]]-TableRefills3[[#This Row],[prev_refill_end]])</f>
        <v>0</v>
      </c>
      <c r="I4302">
        <f>IF(TableRefills3[[#This Row],[gap_days]]="",0,IF(TableRefills3[[#This Row],[gap_days]]&gt;30,1,0))</f>
        <v>0</v>
      </c>
      <c r="J4302" s="9">
        <f>_xlfn.MAXIFS(TableRefills3[discountinuation_flag], TableRefills3[patient_id], A4302)</f>
        <v>0</v>
      </c>
      <c r="K4302" s="1">
        <f>_xlfn.MINIFS(C:C,A:A,TableRefills3[[#This Row],[patient_id]])</f>
        <v>45827</v>
      </c>
      <c r="L4302" s="1">
        <f>TableRefills3[[#This Row],[refill_date]]+TableRefills3[[#This Row],[quantity_days]]</f>
        <v>45909</v>
      </c>
    </row>
    <row r="4303" spans="1:12" x14ac:dyDescent="0.25">
      <c r="A4303" t="s">
        <v>958</v>
      </c>
      <c r="B4303" t="s">
        <v>6304</v>
      </c>
      <c r="C4303" s="1">
        <v>45909</v>
      </c>
      <c r="D4303" s="9">
        <f t="shared" si="135"/>
        <v>4</v>
      </c>
      <c r="E4303">
        <v>28</v>
      </c>
      <c r="F4303" s="1">
        <f t="shared" si="136"/>
        <v>45881</v>
      </c>
      <c r="G4303" s="1">
        <f>IF(TableRefills3[[#This Row],[prev_refill_days]]="","",TableRefills3[[#This Row],[prev_refill_days]]+TableRefills3[[#This Row],[quantity_days]])</f>
        <v>45909</v>
      </c>
      <c r="H4303" s="9">
        <f>IF(TableRefills3[[#This Row],[prev_refill_end]]="","",TableRefills3[[#This Row],[refill_date]]-TableRefills3[[#This Row],[prev_refill_end]])</f>
        <v>0</v>
      </c>
      <c r="I4303">
        <f>IF(TableRefills3[[#This Row],[gap_days]]="",0,IF(TableRefills3[[#This Row],[gap_days]]&gt;30,1,0))</f>
        <v>0</v>
      </c>
      <c r="J4303" s="9">
        <f>_xlfn.MAXIFS(TableRefills3[discountinuation_flag], TableRefills3[patient_id], A4303)</f>
        <v>0</v>
      </c>
      <c r="K4303" s="1">
        <f>_xlfn.MINIFS(C:C,A:A,TableRefills3[[#This Row],[patient_id]])</f>
        <v>45827</v>
      </c>
      <c r="L4303" s="1">
        <f>TableRefills3[[#This Row],[refill_date]]+TableRefills3[[#This Row],[quantity_days]]</f>
        <v>45937</v>
      </c>
    </row>
    <row r="4304" spans="1:12" x14ac:dyDescent="0.25">
      <c r="A4304" t="s">
        <v>958</v>
      </c>
      <c r="B4304" t="s">
        <v>6304</v>
      </c>
      <c r="C4304" s="1">
        <v>45934</v>
      </c>
      <c r="D4304" s="9">
        <f t="shared" si="135"/>
        <v>5</v>
      </c>
      <c r="E4304">
        <v>28</v>
      </c>
      <c r="F4304" s="1">
        <f t="shared" si="136"/>
        <v>45909</v>
      </c>
      <c r="G4304" s="1">
        <f>IF(TableRefills3[[#This Row],[prev_refill_days]]="","",TableRefills3[[#This Row],[prev_refill_days]]+TableRefills3[[#This Row],[quantity_days]])</f>
        <v>45937</v>
      </c>
      <c r="H4304" s="9">
        <f>IF(TableRefills3[[#This Row],[prev_refill_end]]="","",TableRefills3[[#This Row],[refill_date]]-TableRefills3[[#This Row],[prev_refill_end]])</f>
        <v>-3</v>
      </c>
      <c r="I4304">
        <f>IF(TableRefills3[[#This Row],[gap_days]]="",0,IF(TableRefills3[[#This Row],[gap_days]]&gt;30,1,0))</f>
        <v>0</v>
      </c>
      <c r="J4304" s="9">
        <f>_xlfn.MAXIFS(TableRefills3[discountinuation_flag], TableRefills3[patient_id], A4304)</f>
        <v>0</v>
      </c>
      <c r="K4304" s="1">
        <f>_xlfn.MINIFS(C:C,A:A,TableRefills3[[#This Row],[patient_id]])</f>
        <v>45827</v>
      </c>
      <c r="L4304" s="1">
        <f>TableRefills3[[#This Row],[refill_date]]+TableRefills3[[#This Row],[quantity_days]]</f>
        <v>45962</v>
      </c>
    </row>
    <row r="4305" spans="1:12" x14ac:dyDescent="0.25">
      <c r="A4305" t="s">
        <v>959</v>
      </c>
      <c r="B4305" t="s">
        <v>6310</v>
      </c>
      <c r="C4305" s="1">
        <v>45669</v>
      </c>
      <c r="D4305" s="9">
        <f t="shared" si="135"/>
        <v>1</v>
      </c>
      <c r="E4305">
        <v>21</v>
      </c>
      <c r="F4305" s="1" t="str">
        <f t="shared" si="136"/>
        <v/>
      </c>
      <c r="G4305" s="1" t="str">
        <f>IF(TableRefills3[[#This Row],[prev_refill_days]]="","",TableRefills3[[#This Row],[prev_refill_days]]+TableRefills3[[#This Row],[quantity_days]])</f>
        <v/>
      </c>
      <c r="H4305" s="9" t="str">
        <f>IF(TableRefills3[[#This Row],[prev_refill_end]]="","",TableRefills3[[#This Row],[refill_date]]-TableRefills3[[#This Row],[prev_refill_end]])</f>
        <v/>
      </c>
      <c r="I4305">
        <f>IF(TableRefills3[[#This Row],[gap_days]]="",0,IF(TableRefills3[[#This Row],[gap_days]]&gt;30,1,0))</f>
        <v>0</v>
      </c>
      <c r="J4305" s="9">
        <f>_xlfn.MAXIFS(TableRefills3[discountinuation_flag], TableRefills3[patient_id], A4305)</f>
        <v>0</v>
      </c>
      <c r="K4305" s="1">
        <f>_xlfn.MINIFS(C:C,A:A,TableRefills3[[#This Row],[patient_id]])</f>
        <v>45669</v>
      </c>
      <c r="L4305" s="1">
        <f>TableRefills3[[#This Row],[refill_date]]+TableRefills3[[#This Row],[quantity_days]]</f>
        <v>45690</v>
      </c>
    </row>
    <row r="4306" spans="1:12" x14ac:dyDescent="0.25">
      <c r="A4306" t="s">
        <v>959</v>
      </c>
      <c r="B4306" t="s">
        <v>6310</v>
      </c>
      <c r="C4306" s="1">
        <v>45692</v>
      </c>
      <c r="D4306" s="9">
        <f t="shared" si="135"/>
        <v>2</v>
      </c>
      <c r="E4306">
        <v>21</v>
      </c>
      <c r="F4306" s="1">
        <f t="shared" si="136"/>
        <v>45669</v>
      </c>
      <c r="G4306" s="1">
        <f>IF(TableRefills3[[#This Row],[prev_refill_days]]="","",TableRefills3[[#This Row],[prev_refill_days]]+TableRefills3[[#This Row],[quantity_days]])</f>
        <v>45690</v>
      </c>
      <c r="H4306" s="9">
        <f>IF(TableRefills3[[#This Row],[prev_refill_end]]="","",TableRefills3[[#This Row],[refill_date]]-TableRefills3[[#This Row],[prev_refill_end]])</f>
        <v>2</v>
      </c>
      <c r="I4306">
        <f>IF(TableRefills3[[#This Row],[gap_days]]="",0,IF(TableRefills3[[#This Row],[gap_days]]&gt;30,1,0))</f>
        <v>0</v>
      </c>
      <c r="J4306" s="9">
        <f>_xlfn.MAXIFS(TableRefills3[discountinuation_flag], TableRefills3[patient_id], A4306)</f>
        <v>0</v>
      </c>
      <c r="K4306" s="1">
        <f>_xlfn.MINIFS(C:C,A:A,TableRefills3[[#This Row],[patient_id]])</f>
        <v>45669</v>
      </c>
      <c r="L4306" s="1">
        <f>TableRefills3[[#This Row],[refill_date]]+TableRefills3[[#This Row],[quantity_days]]</f>
        <v>45713</v>
      </c>
    </row>
    <row r="4307" spans="1:12" x14ac:dyDescent="0.25">
      <c r="A4307" t="s">
        <v>959</v>
      </c>
      <c r="B4307" t="s">
        <v>6310</v>
      </c>
      <c r="C4307" s="1">
        <v>45714</v>
      </c>
      <c r="D4307" s="9">
        <f t="shared" si="135"/>
        <v>3</v>
      </c>
      <c r="E4307">
        <v>21</v>
      </c>
      <c r="F4307" s="1">
        <f t="shared" si="136"/>
        <v>45692</v>
      </c>
      <c r="G4307" s="1">
        <f>IF(TableRefills3[[#This Row],[prev_refill_days]]="","",TableRefills3[[#This Row],[prev_refill_days]]+TableRefills3[[#This Row],[quantity_days]])</f>
        <v>45713</v>
      </c>
      <c r="H4307" s="9">
        <f>IF(TableRefills3[[#This Row],[prev_refill_end]]="","",TableRefills3[[#This Row],[refill_date]]-TableRefills3[[#This Row],[prev_refill_end]])</f>
        <v>1</v>
      </c>
      <c r="I4307">
        <f>IF(TableRefills3[[#This Row],[gap_days]]="",0,IF(TableRefills3[[#This Row],[gap_days]]&gt;30,1,0))</f>
        <v>0</v>
      </c>
      <c r="J4307" s="9">
        <f>_xlfn.MAXIFS(TableRefills3[discountinuation_flag], TableRefills3[patient_id], A4307)</f>
        <v>0</v>
      </c>
      <c r="K4307" s="1">
        <f>_xlfn.MINIFS(C:C,A:A,TableRefills3[[#This Row],[patient_id]])</f>
        <v>45669</v>
      </c>
      <c r="L4307" s="1">
        <f>TableRefills3[[#This Row],[refill_date]]+TableRefills3[[#This Row],[quantity_days]]</f>
        <v>45735</v>
      </c>
    </row>
    <row r="4308" spans="1:12" x14ac:dyDescent="0.25">
      <c r="A4308" t="s">
        <v>959</v>
      </c>
      <c r="B4308" t="s">
        <v>6310</v>
      </c>
      <c r="C4308" s="1">
        <v>45736</v>
      </c>
      <c r="D4308" s="9">
        <f t="shared" si="135"/>
        <v>4</v>
      </c>
      <c r="E4308">
        <v>21</v>
      </c>
      <c r="F4308" s="1">
        <f t="shared" si="136"/>
        <v>45714</v>
      </c>
      <c r="G4308" s="1">
        <f>IF(TableRefills3[[#This Row],[prev_refill_days]]="","",TableRefills3[[#This Row],[prev_refill_days]]+TableRefills3[[#This Row],[quantity_days]])</f>
        <v>45735</v>
      </c>
      <c r="H4308" s="9">
        <f>IF(TableRefills3[[#This Row],[prev_refill_end]]="","",TableRefills3[[#This Row],[refill_date]]-TableRefills3[[#This Row],[prev_refill_end]])</f>
        <v>1</v>
      </c>
      <c r="I4308">
        <f>IF(TableRefills3[[#This Row],[gap_days]]="",0,IF(TableRefills3[[#This Row],[gap_days]]&gt;30,1,0))</f>
        <v>0</v>
      </c>
      <c r="J4308" s="9">
        <f>_xlfn.MAXIFS(TableRefills3[discountinuation_flag], TableRefills3[patient_id], A4308)</f>
        <v>0</v>
      </c>
      <c r="K4308" s="1">
        <f>_xlfn.MINIFS(C:C,A:A,TableRefills3[[#This Row],[patient_id]])</f>
        <v>45669</v>
      </c>
      <c r="L4308" s="1">
        <f>TableRefills3[[#This Row],[refill_date]]+TableRefills3[[#This Row],[quantity_days]]</f>
        <v>45757</v>
      </c>
    </row>
    <row r="4309" spans="1:12" x14ac:dyDescent="0.25">
      <c r="A4309" t="s">
        <v>959</v>
      </c>
      <c r="B4309" t="s">
        <v>6310</v>
      </c>
      <c r="C4309" s="1">
        <v>45758</v>
      </c>
      <c r="D4309" s="9">
        <f t="shared" si="135"/>
        <v>5</v>
      </c>
      <c r="E4309">
        <v>21</v>
      </c>
      <c r="F4309" s="1">
        <f t="shared" si="136"/>
        <v>45736</v>
      </c>
      <c r="G4309" s="1">
        <f>IF(TableRefills3[[#This Row],[prev_refill_days]]="","",TableRefills3[[#This Row],[prev_refill_days]]+TableRefills3[[#This Row],[quantity_days]])</f>
        <v>45757</v>
      </c>
      <c r="H4309" s="9">
        <f>IF(TableRefills3[[#This Row],[prev_refill_end]]="","",TableRefills3[[#This Row],[refill_date]]-TableRefills3[[#This Row],[prev_refill_end]])</f>
        <v>1</v>
      </c>
      <c r="I4309">
        <f>IF(TableRefills3[[#This Row],[gap_days]]="",0,IF(TableRefills3[[#This Row],[gap_days]]&gt;30,1,0))</f>
        <v>0</v>
      </c>
      <c r="J4309" s="9">
        <f>_xlfn.MAXIFS(TableRefills3[discountinuation_flag], TableRefills3[patient_id], A4309)</f>
        <v>0</v>
      </c>
      <c r="K4309" s="1">
        <f>_xlfn.MINIFS(C:C,A:A,TableRefills3[[#This Row],[patient_id]])</f>
        <v>45669</v>
      </c>
      <c r="L4309" s="1">
        <f>TableRefills3[[#This Row],[refill_date]]+TableRefills3[[#This Row],[quantity_days]]</f>
        <v>45779</v>
      </c>
    </row>
    <row r="4310" spans="1:12" x14ac:dyDescent="0.25">
      <c r="A4310" t="s">
        <v>960</v>
      </c>
      <c r="B4310" t="s">
        <v>6316</v>
      </c>
      <c r="C4310" s="1">
        <v>45701</v>
      </c>
      <c r="D4310" s="9">
        <f t="shared" si="135"/>
        <v>1</v>
      </c>
      <c r="E4310">
        <v>30</v>
      </c>
      <c r="F4310" s="1" t="str">
        <f t="shared" si="136"/>
        <v/>
      </c>
      <c r="G4310" s="1" t="str">
        <f>IF(TableRefills3[[#This Row],[prev_refill_days]]="","",TableRefills3[[#This Row],[prev_refill_days]]+TableRefills3[[#This Row],[quantity_days]])</f>
        <v/>
      </c>
      <c r="H4310" s="9" t="str">
        <f>IF(TableRefills3[[#This Row],[prev_refill_end]]="","",TableRefills3[[#This Row],[refill_date]]-TableRefills3[[#This Row],[prev_refill_end]])</f>
        <v/>
      </c>
      <c r="I4310">
        <f>IF(TableRefills3[[#This Row],[gap_days]]="",0,IF(TableRefills3[[#This Row],[gap_days]]&gt;30,1,0))</f>
        <v>0</v>
      </c>
      <c r="J4310" s="9">
        <f>_xlfn.MAXIFS(TableRefills3[discountinuation_flag], TableRefills3[patient_id], A4310)</f>
        <v>0</v>
      </c>
      <c r="K4310" s="1">
        <f>_xlfn.MINIFS(C:C,A:A,TableRefills3[[#This Row],[patient_id]])</f>
        <v>45701</v>
      </c>
      <c r="L4310" s="1">
        <f>TableRefills3[[#This Row],[refill_date]]+TableRefills3[[#This Row],[quantity_days]]</f>
        <v>45731</v>
      </c>
    </row>
    <row r="4311" spans="1:12" x14ac:dyDescent="0.25">
      <c r="A4311" t="s">
        <v>960</v>
      </c>
      <c r="B4311" t="s">
        <v>6316</v>
      </c>
      <c r="C4311" s="1">
        <v>45730</v>
      </c>
      <c r="D4311" s="9">
        <f t="shared" si="135"/>
        <v>2</v>
      </c>
      <c r="E4311">
        <v>30</v>
      </c>
      <c r="F4311" s="1">
        <f t="shared" si="136"/>
        <v>45701</v>
      </c>
      <c r="G4311" s="1">
        <f>IF(TableRefills3[[#This Row],[prev_refill_days]]="","",TableRefills3[[#This Row],[prev_refill_days]]+TableRefills3[[#This Row],[quantity_days]])</f>
        <v>45731</v>
      </c>
      <c r="H4311" s="9">
        <f>IF(TableRefills3[[#This Row],[prev_refill_end]]="","",TableRefills3[[#This Row],[refill_date]]-TableRefills3[[#This Row],[prev_refill_end]])</f>
        <v>-1</v>
      </c>
      <c r="I4311">
        <f>IF(TableRefills3[[#This Row],[gap_days]]="",0,IF(TableRefills3[[#This Row],[gap_days]]&gt;30,1,0))</f>
        <v>0</v>
      </c>
      <c r="J4311" s="9">
        <f>_xlfn.MAXIFS(TableRefills3[discountinuation_flag], TableRefills3[patient_id], A4311)</f>
        <v>0</v>
      </c>
      <c r="K4311" s="1">
        <f>_xlfn.MINIFS(C:C,A:A,TableRefills3[[#This Row],[patient_id]])</f>
        <v>45701</v>
      </c>
      <c r="L4311" s="1">
        <f>TableRefills3[[#This Row],[refill_date]]+TableRefills3[[#This Row],[quantity_days]]</f>
        <v>45760</v>
      </c>
    </row>
    <row r="4312" spans="1:12" x14ac:dyDescent="0.25">
      <c r="A4312" t="s">
        <v>960</v>
      </c>
      <c r="B4312" t="s">
        <v>6316</v>
      </c>
      <c r="C4312" s="1">
        <v>45757</v>
      </c>
      <c r="D4312" s="9">
        <f t="shared" si="135"/>
        <v>3</v>
      </c>
      <c r="E4312">
        <v>30</v>
      </c>
      <c r="F4312" s="1">
        <f t="shared" si="136"/>
        <v>45730</v>
      </c>
      <c r="G4312" s="1">
        <f>IF(TableRefills3[[#This Row],[prev_refill_days]]="","",TableRefills3[[#This Row],[prev_refill_days]]+TableRefills3[[#This Row],[quantity_days]])</f>
        <v>45760</v>
      </c>
      <c r="H4312" s="9">
        <f>IF(TableRefills3[[#This Row],[prev_refill_end]]="","",TableRefills3[[#This Row],[refill_date]]-TableRefills3[[#This Row],[prev_refill_end]])</f>
        <v>-3</v>
      </c>
      <c r="I4312">
        <f>IF(TableRefills3[[#This Row],[gap_days]]="",0,IF(TableRefills3[[#This Row],[gap_days]]&gt;30,1,0))</f>
        <v>0</v>
      </c>
      <c r="J4312" s="9">
        <f>_xlfn.MAXIFS(TableRefills3[discountinuation_flag], TableRefills3[patient_id], A4312)</f>
        <v>0</v>
      </c>
      <c r="K4312" s="1">
        <f>_xlfn.MINIFS(C:C,A:A,TableRefills3[[#This Row],[patient_id]])</f>
        <v>45701</v>
      </c>
      <c r="L4312" s="1">
        <f>TableRefills3[[#This Row],[refill_date]]+TableRefills3[[#This Row],[quantity_days]]</f>
        <v>45787</v>
      </c>
    </row>
    <row r="4313" spans="1:12" x14ac:dyDescent="0.25">
      <c r="A4313" t="s">
        <v>960</v>
      </c>
      <c r="B4313" t="s">
        <v>6316</v>
      </c>
      <c r="C4313" s="1">
        <v>45787</v>
      </c>
      <c r="D4313" s="9">
        <f t="shared" si="135"/>
        <v>4</v>
      </c>
      <c r="E4313">
        <v>30</v>
      </c>
      <c r="F4313" s="1">
        <f t="shared" si="136"/>
        <v>45757</v>
      </c>
      <c r="G4313" s="1">
        <f>IF(TableRefills3[[#This Row],[prev_refill_days]]="","",TableRefills3[[#This Row],[prev_refill_days]]+TableRefills3[[#This Row],[quantity_days]])</f>
        <v>45787</v>
      </c>
      <c r="H4313" s="9">
        <f>IF(TableRefills3[[#This Row],[prev_refill_end]]="","",TableRefills3[[#This Row],[refill_date]]-TableRefills3[[#This Row],[prev_refill_end]])</f>
        <v>0</v>
      </c>
      <c r="I4313">
        <f>IF(TableRefills3[[#This Row],[gap_days]]="",0,IF(TableRefills3[[#This Row],[gap_days]]&gt;30,1,0))</f>
        <v>0</v>
      </c>
      <c r="J4313" s="9">
        <f>_xlfn.MAXIFS(TableRefills3[discountinuation_flag], TableRefills3[patient_id], A4313)</f>
        <v>0</v>
      </c>
      <c r="K4313" s="1">
        <f>_xlfn.MINIFS(C:C,A:A,TableRefills3[[#This Row],[patient_id]])</f>
        <v>45701</v>
      </c>
      <c r="L4313" s="1">
        <f>TableRefills3[[#This Row],[refill_date]]+TableRefills3[[#This Row],[quantity_days]]</f>
        <v>45817</v>
      </c>
    </row>
    <row r="4314" spans="1:12" x14ac:dyDescent="0.25">
      <c r="A4314" t="s">
        <v>960</v>
      </c>
      <c r="B4314" t="s">
        <v>6316</v>
      </c>
      <c r="C4314" s="1">
        <v>45817</v>
      </c>
      <c r="D4314" s="9">
        <f t="shared" si="135"/>
        <v>5</v>
      </c>
      <c r="E4314">
        <v>30</v>
      </c>
      <c r="F4314" s="1">
        <f t="shared" si="136"/>
        <v>45787</v>
      </c>
      <c r="G4314" s="1">
        <f>IF(TableRefills3[[#This Row],[prev_refill_days]]="","",TableRefills3[[#This Row],[prev_refill_days]]+TableRefills3[[#This Row],[quantity_days]])</f>
        <v>45817</v>
      </c>
      <c r="H4314" s="9">
        <f>IF(TableRefills3[[#This Row],[prev_refill_end]]="","",TableRefills3[[#This Row],[refill_date]]-TableRefills3[[#This Row],[prev_refill_end]])</f>
        <v>0</v>
      </c>
      <c r="I4314">
        <f>IF(TableRefills3[[#This Row],[gap_days]]="",0,IF(TableRefills3[[#This Row],[gap_days]]&gt;30,1,0))</f>
        <v>0</v>
      </c>
      <c r="J4314" s="9">
        <f>_xlfn.MAXIFS(TableRefills3[discountinuation_flag], TableRefills3[patient_id], A4314)</f>
        <v>0</v>
      </c>
      <c r="K4314" s="1">
        <f>_xlfn.MINIFS(C:C,A:A,TableRefills3[[#This Row],[patient_id]])</f>
        <v>45701</v>
      </c>
      <c r="L4314" s="1">
        <f>TableRefills3[[#This Row],[refill_date]]+TableRefills3[[#This Row],[quantity_days]]</f>
        <v>45847</v>
      </c>
    </row>
    <row r="4315" spans="1:12" x14ac:dyDescent="0.25">
      <c r="A4315" t="s">
        <v>961</v>
      </c>
      <c r="B4315" t="s">
        <v>6322</v>
      </c>
      <c r="C4315" s="1">
        <v>45730</v>
      </c>
      <c r="D4315" s="9">
        <f t="shared" si="135"/>
        <v>1</v>
      </c>
      <c r="E4315">
        <v>28</v>
      </c>
      <c r="F4315" s="1" t="str">
        <f t="shared" si="136"/>
        <v/>
      </c>
      <c r="G4315" s="1" t="str">
        <f>IF(TableRefills3[[#This Row],[prev_refill_days]]="","",TableRefills3[[#This Row],[prev_refill_days]]+TableRefills3[[#This Row],[quantity_days]])</f>
        <v/>
      </c>
      <c r="H4315" s="9" t="str">
        <f>IF(TableRefills3[[#This Row],[prev_refill_end]]="","",TableRefills3[[#This Row],[refill_date]]-TableRefills3[[#This Row],[prev_refill_end]])</f>
        <v/>
      </c>
      <c r="I4315">
        <f>IF(TableRefills3[[#This Row],[gap_days]]="",0,IF(TableRefills3[[#This Row],[gap_days]]&gt;30,1,0))</f>
        <v>0</v>
      </c>
      <c r="J4315" s="9">
        <f>_xlfn.MAXIFS(TableRefills3[discountinuation_flag], TableRefills3[patient_id], A4315)</f>
        <v>0</v>
      </c>
      <c r="K4315" s="1">
        <f>_xlfn.MINIFS(C:C,A:A,TableRefills3[[#This Row],[patient_id]])</f>
        <v>45730</v>
      </c>
      <c r="L4315" s="1">
        <f>TableRefills3[[#This Row],[refill_date]]+TableRefills3[[#This Row],[quantity_days]]</f>
        <v>45758</v>
      </c>
    </row>
    <row r="4316" spans="1:12" x14ac:dyDescent="0.25">
      <c r="A4316" t="s">
        <v>961</v>
      </c>
      <c r="B4316" t="s">
        <v>6322</v>
      </c>
      <c r="C4316" s="1">
        <v>45760</v>
      </c>
      <c r="D4316" s="9">
        <f t="shared" si="135"/>
        <v>2</v>
      </c>
      <c r="E4316">
        <v>28</v>
      </c>
      <c r="F4316" s="1">
        <f t="shared" si="136"/>
        <v>45730</v>
      </c>
      <c r="G4316" s="1">
        <f>IF(TableRefills3[[#This Row],[prev_refill_days]]="","",TableRefills3[[#This Row],[prev_refill_days]]+TableRefills3[[#This Row],[quantity_days]])</f>
        <v>45758</v>
      </c>
      <c r="H4316" s="9">
        <f>IF(TableRefills3[[#This Row],[prev_refill_end]]="","",TableRefills3[[#This Row],[refill_date]]-TableRefills3[[#This Row],[prev_refill_end]])</f>
        <v>2</v>
      </c>
      <c r="I4316">
        <f>IF(TableRefills3[[#This Row],[gap_days]]="",0,IF(TableRefills3[[#This Row],[gap_days]]&gt;30,1,0))</f>
        <v>0</v>
      </c>
      <c r="J4316" s="9">
        <f>_xlfn.MAXIFS(TableRefills3[discountinuation_flag], TableRefills3[patient_id], A4316)</f>
        <v>0</v>
      </c>
      <c r="K4316" s="1">
        <f>_xlfn.MINIFS(C:C,A:A,TableRefills3[[#This Row],[patient_id]])</f>
        <v>45730</v>
      </c>
      <c r="L4316" s="1">
        <f>TableRefills3[[#This Row],[refill_date]]+TableRefills3[[#This Row],[quantity_days]]</f>
        <v>45788</v>
      </c>
    </row>
    <row r="4317" spans="1:12" x14ac:dyDescent="0.25">
      <c r="A4317" t="s">
        <v>961</v>
      </c>
      <c r="B4317" t="s">
        <v>6322</v>
      </c>
      <c r="C4317" s="1">
        <v>45791</v>
      </c>
      <c r="D4317" s="9">
        <f t="shared" si="135"/>
        <v>3</v>
      </c>
      <c r="E4317">
        <v>28</v>
      </c>
      <c r="F4317" s="1">
        <f t="shared" si="136"/>
        <v>45760</v>
      </c>
      <c r="G4317" s="1">
        <f>IF(TableRefills3[[#This Row],[prev_refill_days]]="","",TableRefills3[[#This Row],[prev_refill_days]]+TableRefills3[[#This Row],[quantity_days]])</f>
        <v>45788</v>
      </c>
      <c r="H4317" s="9">
        <f>IF(TableRefills3[[#This Row],[prev_refill_end]]="","",TableRefills3[[#This Row],[refill_date]]-TableRefills3[[#This Row],[prev_refill_end]])</f>
        <v>3</v>
      </c>
      <c r="I4317">
        <f>IF(TableRefills3[[#This Row],[gap_days]]="",0,IF(TableRefills3[[#This Row],[gap_days]]&gt;30,1,0))</f>
        <v>0</v>
      </c>
      <c r="J4317" s="9">
        <f>_xlfn.MAXIFS(TableRefills3[discountinuation_flag], TableRefills3[patient_id], A4317)</f>
        <v>0</v>
      </c>
      <c r="K4317" s="1">
        <f>_xlfn.MINIFS(C:C,A:A,TableRefills3[[#This Row],[patient_id]])</f>
        <v>45730</v>
      </c>
      <c r="L4317" s="1">
        <f>TableRefills3[[#This Row],[refill_date]]+TableRefills3[[#This Row],[quantity_days]]</f>
        <v>45819</v>
      </c>
    </row>
    <row r="4318" spans="1:12" x14ac:dyDescent="0.25">
      <c r="A4318" t="s">
        <v>961</v>
      </c>
      <c r="B4318" t="s">
        <v>6322</v>
      </c>
      <c r="C4318" s="1">
        <v>45820</v>
      </c>
      <c r="D4318" s="9">
        <f t="shared" si="135"/>
        <v>4</v>
      </c>
      <c r="E4318">
        <v>28</v>
      </c>
      <c r="F4318" s="1">
        <f t="shared" si="136"/>
        <v>45791</v>
      </c>
      <c r="G4318" s="1">
        <f>IF(TableRefills3[[#This Row],[prev_refill_days]]="","",TableRefills3[[#This Row],[prev_refill_days]]+TableRefills3[[#This Row],[quantity_days]])</f>
        <v>45819</v>
      </c>
      <c r="H4318" s="9">
        <f>IF(TableRefills3[[#This Row],[prev_refill_end]]="","",TableRefills3[[#This Row],[refill_date]]-TableRefills3[[#This Row],[prev_refill_end]])</f>
        <v>1</v>
      </c>
      <c r="I4318">
        <f>IF(TableRefills3[[#This Row],[gap_days]]="",0,IF(TableRefills3[[#This Row],[gap_days]]&gt;30,1,0))</f>
        <v>0</v>
      </c>
      <c r="J4318" s="9">
        <f>_xlfn.MAXIFS(TableRefills3[discountinuation_flag], TableRefills3[patient_id], A4318)</f>
        <v>0</v>
      </c>
      <c r="K4318" s="1">
        <f>_xlfn.MINIFS(C:C,A:A,TableRefills3[[#This Row],[patient_id]])</f>
        <v>45730</v>
      </c>
      <c r="L4318" s="1">
        <f>TableRefills3[[#This Row],[refill_date]]+TableRefills3[[#This Row],[quantity_days]]</f>
        <v>45848</v>
      </c>
    </row>
    <row r="4319" spans="1:12" x14ac:dyDescent="0.25">
      <c r="A4319" t="s">
        <v>962</v>
      </c>
      <c r="B4319" t="s">
        <v>6327</v>
      </c>
      <c r="C4319" s="1">
        <v>45836</v>
      </c>
      <c r="D4319" s="9">
        <f t="shared" si="135"/>
        <v>1</v>
      </c>
      <c r="E4319">
        <v>28</v>
      </c>
      <c r="F4319" s="1" t="str">
        <f t="shared" si="136"/>
        <v/>
      </c>
      <c r="G4319" s="1" t="str">
        <f>IF(TableRefills3[[#This Row],[prev_refill_days]]="","",TableRefills3[[#This Row],[prev_refill_days]]+TableRefills3[[#This Row],[quantity_days]])</f>
        <v/>
      </c>
      <c r="H4319" s="9" t="str">
        <f>IF(TableRefills3[[#This Row],[prev_refill_end]]="","",TableRefills3[[#This Row],[refill_date]]-TableRefills3[[#This Row],[prev_refill_end]])</f>
        <v/>
      </c>
      <c r="I4319">
        <f>IF(TableRefills3[[#This Row],[gap_days]]="",0,IF(TableRefills3[[#This Row],[gap_days]]&gt;30,1,0))</f>
        <v>0</v>
      </c>
      <c r="J4319" s="9">
        <f>_xlfn.MAXIFS(TableRefills3[discountinuation_flag], TableRefills3[patient_id], A4319)</f>
        <v>0</v>
      </c>
      <c r="K4319" s="1">
        <f>_xlfn.MINIFS(C:C,A:A,TableRefills3[[#This Row],[patient_id]])</f>
        <v>45836</v>
      </c>
      <c r="L4319" s="1">
        <f>TableRefills3[[#This Row],[refill_date]]+TableRefills3[[#This Row],[quantity_days]]</f>
        <v>45864</v>
      </c>
    </row>
    <row r="4320" spans="1:12" x14ac:dyDescent="0.25">
      <c r="A4320" t="s">
        <v>962</v>
      </c>
      <c r="B4320" t="s">
        <v>6327</v>
      </c>
      <c r="C4320" s="1">
        <v>45863</v>
      </c>
      <c r="D4320" s="9">
        <f t="shared" si="135"/>
        <v>2</v>
      </c>
      <c r="E4320">
        <v>28</v>
      </c>
      <c r="F4320" s="1">
        <f t="shared" si="136"/>
        <v>45836</v>
      </c>
      <c r="G4320" s="1">
        <f>IF(TableRefills3[[#This Row],[prev_refill_days]]="","",TableRefills3[[#This Row],[prev_refill_days]]+TableRefills3[[#This Row],[quantity_days]])</f>
        <v>45864</v>
      </c>
      <c r="H4320" s="9">
        <f>IF(TableRefills3[[#This Row],[prev_refill_end]]="","",TableRefills3[[#This Row],[refill_date]]-TableRefills3[[#This Row],[prev_refill_end]])</f>
        <v>-1</v>
      </c>
      <c r="I4320">
        <f>IF(TableRefills3[[#This Row],[gap_days]]="",0,IF(TableRefills3[[#This Row],[gap_days]]&gt;30,1,0))</f>
        <v>0</v>
      </c>
      <c r="J4320" s="9">
        <f>_xlfn.MAXIFS(TableRefills3[discountinuation_flag], TableRefills3[patient_id], A4320)</f>
        <v>0</v>
      </c>
      <c r="K4320" s="1">
        <f>_xlfn.MINIFS(C:C,A:A,TableRefills3[[#This Row],[patient_id]])</f>
        <v>45836</v>
      </c>
      <c r="L4320" s="1">
        <f>TableRefills3[[#This Row],[refill_date]]+TableRefills3[[#This Row],[quantity_days]]</f>
        <v>45891</v>
      </c>
    </row>
    <row r="4321" spans="1:12" x14ac:dyDescent="0.25">
      <c r="A4321" t="s">
        <v>962</v>
      </c>
      <c r="B4321" t="s">
        <v>6327</v>
      </c>
      <c r="C4321" s="1">
        <v>45893</v>
      </c>
      <c r="D4321" s="9">
        <f t="shared" si="135"/>
        <v>3</v>
      </c>
      <c r="E4321">
        <v>28</v>
      </c>
      <c r="F4321" s="1">
        <f t="shared" si="136"/>
        <v>45863</v>
      </c>
      <c r="G4321" s="1">
        <f>IF(TableRefills3[[#This Row],[prev_refill_days]]="","",TableRefills3[[#This Row],[prev_refill_days]]+TableRefills3[[#This Row],[quantity_days]])</f>
        <v>45891</v>
      </c>
      <c r="H4321" s="9">
        <f>IF(TableRefills3[[#This Row],[prev_refill_end]]="","",TableRefills3[[#This Row],[refill_date]]-TableRefills3[[#This Row],[prev_refill_end]])</f>
        <v>2</v>
      </c>
      <c r="I4321">
        <f>IF(TableRefills3[[#This Row],[gap_days]]="",0,IF(TableRefills3[[#This Row],[gap_days]]&gt;30,1,0))</f>
        <v>0</v>
      </c>
      <c r="J4321" s="9">
        <f>_xlfn.MAXIFS(TableRefills3[discountinuation_flag], TableRefills3[patient_id], A4321)</f>
        <v>0</v>
      </c>
      <c r="K4321" s="1">
        <f>_xlfn.MINIFS(C:C,A:A,TableRefills3[[#This Row],[patient_id]])</f>
        <v>45836</v>
      </c>
      <c r="L4321" s="1">
        <f>TableRefills3[[#This Row],[refill_date]]+TableRefills3[[#This Row],[quantity_days]]</f>
        <v>45921</v>
      </c>
    </row>
    <row r="4322" spans="1:12" x14ac:dyDescent="0.25">
      <c r="A4322" t="s">
        <v>962</v>
      </c>
      <c r="B4322" t="s">
        <v>6327</v>
      </c>
      <c r="C4322" s="1">
        <v>45924</v>
      </c>
      <c r="D4322" s="9">
        <f t="shared" si="135"/>
        <v>4</v>
      </c>
      <c r="E4322">
        <v>28</v>
      </c>
      <c r="F4322" s="1">
        <f t="shared" si="136"/>
        <v>45893</v>
      </c>
      <c r="G4322" s="1">
        <f>IF(TableRefills3[[#This Row],[prev_refill_days]]="","",TableRefills3[[#This Row],[prev_refill_days]]+TableRefills3[[#This Row],[quantity_days]])</f>
        <v>45921</v>
      </c>
      <c r="H4322" s="9">
        <f>IF(TableRefills3[[#This Row],[prev_refill_end]]="","",TableRefills3[[#This Row],[refill_date]]-TableRefills3[[#This Row],[prev_refill_end]])</f>
        <v>3</v>
      </c>
      <c r="I4322">
        <f>IF(TableRefills3[[#This Row],[gap_days]]="",0,IF(TableRefills3[[#This Row],[gap_days]]&gt;30,1,0))</f>
        <v>0</v>
      </c>
      <c r="J4322" s="9">
        <f>_xlfn.MAXIFS(TableRefills3[discountinuation_flag], TableRefills3[patient_id], A4322)</f>
        <v>0</v>
      </c>
      <c r="K4322" s="1">
        <f>_xlfn.MINIFS(C:C,A:A,TableRefills3[[#This Row],[patient_id]])</f>
        <v>45836</v>
      </c>
      <c r="L4322" s="1">
        <f>TableRefills3[[#This Row],[refill_date]]+TableRefills3[[#This Row],[quantity_days]]</f>
        <v>45952</v>
      </c>
    </row>
    <row r="4323" spans="1:12" x14ac:dyDescent="0.25">
      <c r="A4323" t="s">
        <v>963</v>
      </c>
      <c r="B4323" t="s">
        <v>6332</v>
      </c>
      <c r="C4323" s="1">
        <v>45671</v>
      </c>
      <c r="D4323" s="9">
        <f t="shared" si="135"/>
        <v>1</v>
      </c>
      <c r="E4323">
        <v>30</v>
      </c>
      <c r="F4323" s="1" t="str">
        <f t="shared" si="136"/>
        <v/>
      </c>
      <c r="G4323" s="1" t="str">
        <f>IF(TableRefills3[[#This Row],[prev_refill_days]]="","",TableRefills3[[#This Row],[prev_refill_days]]+TableRefills3[[#This Row],[quantity_days]])</f>
        <v/>
      </c>
      <c r="H4323" s="9" t="str">
        <f>IF(TableRefills3[[#This Row],[prev_refill_end]]="","",TableRefills3[[#This Row],[refill_date]]-TableRefills3[[#This Row],[prev_refill_end]])</f>
        <v/>
      </c>
      <c r="I4323">
        <f>IF(TableRefills3[[#This Row],[gap_days]]="",0,IF(TableRefills3[[#This Row],[gap_days]]&gt;30,1,0))</f>
        <v>0</v>
      </c>
      <c r="J4323" s="9">
        <f>_xlfn.MAXIFS(TableRefills3[discountinuation_flag], TableRefills3[patient_id], A4323)</f>
        <v>0</v>
      </c>
      <c r="K4323" s="1">
        <f>_xlfn.MINIFS(C:C,A:A,TableRefills3[[#This Row],[patient_id]])</f>
        <v>45671</v>
      </c>
      <c r="L4323" s="1">
        <f>TableRefills3[[#This Row],[refill_date]]+TableRefills3[[#This Row],[quantity_days]]</f>
        <v>45701</v>
      </c>
    </row>
    <row r="4324" spans="1:12" x14ac:dyDescent="0.25">
      <c r="A4324" t="s">
        <v>963</v>
      </c>
      <c r="B4324" t="s">
        <v>6332</v>
      </c>
      <c r="C4324" s="1">
        <v>45700</v>
      </c>
      <c r="D4324" s="9">
        <f t="shared" si="135"/>
        <v>2</v>
      </c>
      <c r="E4324">
        <v>30</v>
      </c>
      <c r="F4324" s="1">
        <f t="shared" si="136"/>
        <v>45671</v>
      </c>
      <c r="G4324" s="1">
        <f>IF(TableRefills3[[#This Row],[prev_refill_days]]="","",TableRefills3[[#This Row],[prev_refill_days]]+TableRefills3[[#This Row],[quantity_days]])</f>
        <v>45701</v>
      </c>
      <c r="H4324" s="9">
        <f>IF(TableRefills3[[#This Row],[prev_refill_end]]="","",TableRefills3[[#This Row],[refill_date]]-TableRefills3[[#This Row],[prev_refill_end]])</f>
        <v>-1</v>
      </c>
      <c r="I4324">
        <f>IF(TableRefills3[[#This Row],[gap_days]]="",0,IF(TableRefills3[[#This Row],[gap_days]]&gt;30,1,0))</f>
        <v>0</v>
      </c>
      <c r="J4324" s="9">
        <f>_xlfn.MAXIFS(TableRefills3[discountinuation_flag], TableRefills3[patient_id], A4324)</f>
        <v>0</v>
      </c>
      <c r="K4324" s="1">
        <f>_xlfn.MINIFS(C:C,A:A,TableRefills3[[#This Row],[patient_id]])</f>
        <v>45671</v>
      </c>
      <c r="L4324" s="1">
        <f>TableRefills3[[#This Row],[refill_date]]+TableRefills3[[#This Row],[quantity_days]]</f>
        <v>45730</v>
      </c>
    </row>
    <row r="4325" spans="1:12" x14ac:dyDescent="0.25">
      <c r="A4325" t="s">
        <v>963</v>
      </c>
      <c r="B4325" t="s">
        <v>6332</v>
      </c>
      <c r="C4325" s="1">
        <v>45727</v>
      </c>
      <c r="D4325" s="9">
        <f t="shared" si="135"/>
        <v>3</v>
      </c>
      <c r="E4325">
        <v>30</v>
      </c>
      <c r="F4325" s="1">
        <f t="shared" si="136"/>
        <v>45700</v>
      </c>
      <c r="G4325" s="1">
        <f>IF(TableRefills3[[#This Row],[prev_refill_days]]="","",TableRefills3[[#This Row],[prev_refill_days]]+TableRefills3[[#This Row],[quantity_days]])</f>
        <v>45730</v>
      </c>
      <c r="H4325" s="9">
        <f>IF(TableRefills3[[#This Row],[prev_refill_end]]="","",TableRefills3[[#This Row],[refill_date]]-TableRefills3[[#This Row],[prev_refill_end]])</f>
        <v>-3</v>
      </c>
      <c r="I4325">
        <f>IF(TableRefills3[[#This Row],[gap_days]]="",0,IF(TableRefills3[[#This Row],[gap_days]]&gt;30,1,0))</f>
        <v>0</v>
      </c>
      <c r="J4325" s="9">
        <f>_xlfn.MAXIFS(TableRefills3[discountinuation_flag], TableRefills3[patient_id], A4325)</f>
        <v>0</v>
      </c>
      <c r="K4325" s="1">
        <f>_xlfn.MINIFS(C:C,A:A,TableRefills3[[#This Row],[patient_id]])</f>
        <v>45671</v>
      </c>
      <c r="L4325" s="1">
        <f>TableRefills3[[#This Row],[refill_date]]+TableRefills3[[#This Row],[quantity_days]]</f>
        <v>45757</v>
      </c>
    </row>
    <row r="4326" spans="1:12" x14ac:dyDescent="0.25">
      <c r="A4326" t="s">
        <v>963</v>
      </c>
      <c r="B4326" t="s">
        <v>6332</v>
      </c>
      <c r="C4326" s="1">
        <v>45760</v>
      </c>
      <c r="D4326" s="9">
        <f t="shared" si="135"/>
        <v>4</v>
      </c>
      <c r="E4326">
        <v>30</v>
      </c>
      <c r="F4326" s="1">
        <f t="shared" si="136"/>
        <v>45727</v>
      </c>
      <c r="G4326" s="1">
        <f>IF(TableRefills3[[#This Row],[prev_refill_days]]="","",TableRefills3[[#This Row],[prev_refill_days]]+TableRefills3[[#This Row],[quantity_days]])</f>
        <v>45757</v>
      </c>
      <c r="H4326" s="9">
        <f>IF(TableRefills3[[#This Row],[prev_refill_end]]="","",TableRefills3[[#This Row],[refill_date]]-TableRefills3[[#This Row],[prev_refill_end]])</f>
        <v>3</v>
      </c>
      <c r="I4326">
        <f>IF(TableRefills3[[#This Row],[gap_days]]="",0,IF(TableRefills3[[#This Row],[gap_days]]&gt;30,1,0))</f>
        <v>0</v>
      </c>
      <c r="J4326" s="9">
        <f>_xlfn.MAXIFS(TableRefills3[discountinuation_flag], TableRefills3[patient_id], A4326)</f>
        <v>0</v>
      </c>
      <c r="K4326" s="1">
        <f>_xlfn.MINIFS(C:C,A:A,TableRefills3[[#This Row],[patient_id]])</f>
        <v>45671</v>
      </c>
      <c r="L4326" s="1">
        <f>TableRefills3[[#This Row],[refill_date]]+TableRefills3[[#This Row],[quantity_days]]</f>
        <v>45790</v>
      </c>
    </row>
    <row r="4327" spans="1:12" x14ac:dyDescent="0.25">
      <c r="A4327" t="s">
        <v>963</v>
      </c>
      <c r="B4327" t="s">
        <v>6332</v>
      </c>
      <c r="C4327" s="1">
        <v>45791</v>
      </c>
      <c r="D4327" s="9">
        <f t="shared" si="135"/>
        <v>5</v>
      </c>
      <c r="E4327">
        <v>30</v>
      </c>
      <c r="F4327" s="1">
        <f t="shared" si="136"/>
        <v>45760</v>
      </c>
      <c r="G4327" s="1">
        <f>IF(TableRefills3[[#This Row],[prev_refill_days]]="","",TableRefills3[[#This Row],[prev_refill_days]]+TableRefills3[[#This Row],[quantity_days]])</f>
        <v>45790</v>
      </c>
      <c r="H4327" s="9">
        <f>IF(TableRefills3[[#This Row],[prev_refill_end]]="","",TableRefills3[[#This Row],[refill_date]]-TableRefills3[[#This Row],[prev_refill_end]])</f>
        <v>1</v>
      </c>
      <c r="I4327">
        <f>IF(TableRefills3[[#This Row],[gap_days]]="",0,IF(TableRefills3[[#This Row],[gap_days]]&gt;30,1,0))</f>
        <v>0</v>
      </c>
      <c r="J4327" s="9">
        <f>_xlfn.MAXIFS(TableRefills3[discountinuation_flag], TableRefills3[patient_id], A4327)</f>
        <v>0</v>
      </c>
      <c r="K4327" s="1">
        <f>_xlfn.MINIFS(C:C,A:A,TableRefills3[[#This Row],[patient_id]])</f>
        <v>45671</v>
      </c>
      <c r="L4327" s="1">
        <f>TableRefills3[[#This Row],[refill_date]]+TableRefills3[[#This Row],[quantity_days]]</f>
        <v>45821</v>
      </c>
    </row>
    <row r="4328" spans="1:12" x14ac:dyDescent="0.25">
      <c r="A4328" t="s">
        <v>963</v>
      </c>
      <c r="B4328" t="s">
        <v>6332</v>
      </c>
      <c r="C4328" s="1">
        <v>45818</v>
      </c>
      <c r="D4328" s="9">
        <f t="shared" si="135"/>
        <v>6</v>
      </c>
      <c r="E4328">
        <v>30</v>
      </c>
      <c r="F4328" s="1">
        <f t="shared" si="136"/>
        <v>45791</v>
      </c>
      <c r="G4328" s="1">
        <f>IF(TableRefills3[[#This Row],[prev_refill_days]]="","",TableRefills3[[#This Row],[prev_refill_days]]+TableRefills3[[#This Row],[quantity_days]])</f>
        <v>45821</v>
      </c>
      <c r="H4328" s="9">
        <f>IF(TableRefills3[[#This Row],[prev_refill_end]]="","",TableRefills3[[#This Row],[refill_date]]-TableRefills3[[#This Row],[prev_refill_end]])</f>
        <v>-3</v>
      </c>
      <c r="I4328">
        <f>IF(TableRefills3[[#This Row],[gap_days]]="",0,IF(TableRefills3[[#This Row],[gap_days]]&gt;30,1,0))</f>
        <v>0</v>
      </c>
      <c r="J4328" s="9">
        <f>_xlfn.MAXIFS(TableRefills3[discountinuation_flag], TableRefills3[patient_id], A4328)</f>
        <v>0</v>
      </c>
      <c r="K4328" s="1">
        <f>_xlfn.MINIFS(C:C,A:A,TableRefills3[[#This Row],[patient_id]])</f>
        <v>45671</v>
      </c>
      <c r="L4328" s="1">
        <f>TableRefills3[[#This Row],[refill_date]]+TableRefills3[[#This Row],[quantity_days]]</f>
        <v>45848</v>
      </c>
    </row>
    <row r="4329" spans="1:12" x14ac:dyDescent="0.25">
      <c r="A4329" t="s">
        <v>964</v>
      </c>
      <c r="B4329" t="s">
        <v>6339</v>
      </c>
      <c r="C4329" s="1">
        <v>45825</v>
      </c>
      <c r="D4329" s="9">
        <f t="shared" si="135"/>
        <v>1</v>
      </c>
      <c r="E4329">
        <v>28</v>
      </c>
      <c r="F4329" s="1" t="str">
        <f t="shared" si="136"/>
        <v/>
      </c>
      <c r="G4329" s="1" t="str">
        <f>IF(TableRefills3[[#This Row],[prev_refill_days]]="","",TableRefills3[[#This Row],[prev_refill_days]]+TableRefills3[[#This Row],[quantity_days]])</f>
        <v/>
      </c>
      <c r="H4329" s="9" t="str">
        <f>IF(TableRefills3[[#This Row],[prev_refill_end]]="","",TableRefills3[[#This Row],[refill_date]]-TableRefills3[[#This Row],[prev_refill_end]])</f>
        <v/>
      </c>
      <c r="I4329">
        <f>IF(TableRefills3[[#This Row],[gap_days]]="",0,IF(TableRefills3[[#This Row],[gap_days]]&gt;30,1,0))</f>
        <v>0</v>
      </c>
      <c r="J4329" s="9">
        <f>_xlfn.MAXIFS(TableRefills3[discountinuation_flag], TableRefills3[patient_id], A4329)</f>
        <v>0</v>
      </c>
      <c r="K4329" s="1">
        <f>_xlfn.MINIFS(C:C,A:A,TableRefills3[[#This Row],[patient_id]])</f>
        <v>45825</v>
      </c>
      <c r="L4329" s="1">
        <f>TableRefills3[[#This Row],[refill_date]]+TableRefills3[[#This Row],[quantity_days]]</f>
        <v>45853</v>
      </c>
    </row>
    <row r="4330" spans="1:12" x14ac:dyDescent="0.25">
      <c r="A4330" t="s">
        <v>964</v>
      </c>
      <c r="B4330" t="s">
        <v>6339</v>
      </c>
      <c r="C4330" s="1">
        <v>45853</v>
      </c>
      <c r="D4330" s="9">
        <f t="shared" si="135"/>
        <v>2</v>
      </c>
      <c r="E4330">
        <v>28</v>
      </c>
      <c r="F4330" s="1">
        <f t="shared" si="136"/>
        <v>45825</v>
      </c>
      <c r="G4330" s="1">
        <f>IF(TableRefills3[[#This Row],[prev_refill_days]]="","",TableRefills3[[#This Row],[prev_refill_days]]+TableRefills3[[#This Row],[quantity_days]])</f>
        <v>45853</v>
      </c>
      <c r="H4330" s="9">
        <f>IF(TableRefills3[[#This Row],[prev_refill_end]]="","",TableRefills3[[#This Row],[refill_date]]-TableRefills3[[#This Row],[prev_refill_end]])</f>
        <v>0</v>
      </c>
      <c r="I4330">
        <f>IF(TableRefills3[[#This Row],[gap_days]]="",0,IF(TableRefills3[[#This Row],[gap_days]]&gt;30,1,0))</f>
        <v>0</v>
      </c>
      <c r="J4330" s="9">
        <f>_xlfn.MAXIFS(TableRefills3[discountinuation_flag], TableRefills3[patient_id], A4330)</f>
        <v>0</v>
      </c>
      <c r="K4330" s="1">
        <f>_xlfn.MINIFS(C:C,A:A,TableRefills3[[#This Row],[patient_id]])</f>
        <v>45825</v>
      </c>
      <c r="L4330" s="1">
        <f>TableRefills3[[#This Row],[refill_date]]+TableRefills3[[#This Row],[quantity_days]]</f>
        <v>45881</v>
      </c>
    </row>
    <row r="4331" spans="1:12" x14ac:dyDescent="0.25">
      <c r="A4331" t="s">
        <v>964</v>
      </c>
      <c r="B4331" t="s">
        <v>6339</v>
      </c>
      <c r="C4331" s="1">
        <v>45884</v>
      </c>
      <c r="D4331" s="9">
        <f t="shared" si="135"/>
        <v>3</v>
      </c>
      <c r="E4331">
        <v>28</v>
      </c>
      <c r="F4331" s="1">
        <f t="shared" si="136"/>
        <v>45853</v>
      </c>
      <c r="G4331" s="1">
        <f>IF(TableRefills3[[#This Row],[prev_refill_days]]="","",TableRefills3[[#This Row],[prev_refill_days]]+TableRefills3[[#This Row],[quantity_days]])</f>
        <v>45881</v>
      </c>
      <c r="H4331" s="9">
        <f>IF(TableRefills3[[#This Row],[prev_refill_end]]="","",TableRefills3[[#This Row],[refill_date]]-TableRefills3[[#This Row],[prev_refill_end]])</f>
        <v>3</v>
      </c>
      <c r="I4331">
        <f>IF(TableRefills3[[#This Row],[gap_days]]="",0,IF(TableRefills3[[#This Row],[gap_days]]&gt;30,1,0))</f>
        <v>0</v>
      </c>
      <c r="J4331" s="9">
        <f>_xlfn.MAXIFS(TableRefills3[discountinuation_flag], TableRefills3[patient_id], A4331)</f>
        <v>0</v>
      </c>
      <c r="K4331" s="1">
        <f>_xlfn.MINIFS(C:C,A:A,TableRefills3[[#This Row],[patient_id]])</f>
        <v>45825</v>
      </c>
      <c r="L4331" s="1">
        <f>TableRefills3[[#This Row],[refill_date]]+TableRefills3[[#This Row],[quantity_days]]</f>
        <v>45912</v>
      </c>
    </row>
    <row r="4332" spans="1:12" x14ac:dyDescent="0.25">
      <c r="A4332" t="s">
        <v>964</v>
      </c>
      <c r="B4332" t="s">
        <v>6339</v>
      </c>
      <c r="C4332" s="1">
        <v>45915</v>
      </c>
      <c r="D4332" s="9">
        <f t="shared" si="135"/>
        <v>4</v>
      </c>
      <c r="E4332">
        <v>28</v>
      </c>
      <c r="F4332" s="1">
        <f t="shared" si="136"/>
        <v>45884</v>
      </c>
      <c r="G4332" s="1">
        <f>IF(TableRefills3[[#This Row],[prev_refill_days]]="","",TableRefills3[[#This Row],[prev_refill_days]]+TableRefills3[[#This Row],[quantity_days]])</f>
        <v>45912</v>
      </c>
      <c r="H4332" s="9">
        <f>IF(TableRefills3[[#This Row],[prev_refill_end]]="","",TableRefills3[[#This Row],[refill_date]]-TableRefills3[[#This Row],[prev_refill_end]])</f>
        <v>3</v>
      </c>
      <c r="I4332">
        <f>IF(TableRefills3[[#This Row],[gap_days]]="",0,IF(TableRefills3[[#This Row],[gap_days]]&gt;30,1,0))</f>
        <v>0</v>
      </c>
      <c r="J4332" s="9">
        <f>_xlfn.MAXIFS(TableRefills3[discountinuation_flag], TableRefills3[patient_id], A4332)</f>
        <v>0</v>
      </c>
      <c r="K4332" s="1">
        <f>_xlfn.MINIFS(C:C,A:A,TableRefills3[[#This Row],[patient_id]])</f>
        <v>45825</v>
      </c>
      <c r="L4332" s="1">
        <f>TableRefills3[[#This Row],[refill_date]]+TableRefills3[[#This Row],[quantity_days]]</f>
        <v>45943</v>
      </c>
    </row>
    <row r="4333" spans="1:12" x14ac:dyDescent="0.25">
      <c r="A4333" t="s">
        <v>964</v>
      </c>
      <c r="B4333" t="s">
        <v>6339</v>
      </c>
      <c r="C4333" s="1">
        <v>45945</v>
      </c>
      <c r="D4333" s="9">
        <f t="shared" si="135"/>
        <v>5</v>
      </c>
      <c r="E4333">
        <v>28</v>
      </c>
      <c r="F4333" s="1">
        <f t="shared" si="136"/>
        <v>45915</v>
      </c>
      <c r="G4333" s="1">
        <f>IF(TableRefills3[[#This Row],[prev_refill_days]]="","",TableRefills3[[#This Row],[prev_refill_days]]+TableRefills3[[#This Row],[quantity_days]])</f>
        <v>45943</v>
      </c>
      <c r="H4333" s="9">
        <f>IF(TableRefills3[[#This Row],[prev_refill_end]]="","",TableRefills3[[#This Row],[refill_date]]-TableRefills3[[#This Row],[prev_refill_end]])</f>
        <v>2</v>
      </c>
      <c r="I4333">
        <f>IF(TableRefills3[[#This Row],[gap_days]]="",0,IF(TableRefills3[[#This Row],[gap_days]]&gt;30,1,0))</f>
        <v>0</v>
      </c>
      <c r="J4333" s="9">
        <f>_xlfn.MAXIFS(TableRefills3[discountinuation_flag], TableRefills3[patient_id], A4333)</f>
        <v>0</v>
      </c>
      <c r="K4333" s="1">
        <f>_xlfn.MINIFS(C:C,A:A,TableRefills3[[#This Row],[patient_id]])</f>
        <v>45825</v>
      </c>
      <c r="L4333" s="1">
        <f>TableRefills3[[#This Row],[refill_date]]+TableRefills3[[#This Row],[quantity_days]]</f>
        <v>45973</v>
      </c>
    </row>
    <row r="4334" spans="1:12" x14ac:dyDescent="0.25">
      <c r="A4334" t="s">
        <v>965</v>
      </c>
      <c r="B4334" t="s">
        <v>6345</v>
      </c>
      <c r="C4334" s="1">
        <v>45675</v>
      </c>
      <c r="D4334" s="9">
        <f t="shared" si="135"/>
        <v>1</v>
      </c>
      <c r="E4334">
        <v>21</v>
      </c>
      <c r="F4334" s="1" t="str">
        <f t="shared" si="136"/>
        <v/>
      </c>
      <c r="G4334" s="1" t="str">
        <f>IF(TableRefills3[[#This Row],[prev_refill_days]]="","",TableRefills3[[#This Row],[prev_refill_days]]+TableRefills3[[#This Row],[quantity_days]])</f>
        <v/>
      </c>
      <c r="H4334" s="9" t="str">
        <f>IF(TableRefills3[[#This Row],[prev_refill_end]]="","",TableRefills3[[#This Row],[refill_date]]-TableRefills3[[#This Row],[prev_refill_end]])</f>
        <v/>
      </c>
      <c r="I4334">
        <f>IF(TableRefills3[[#This Row],[gap_days]]="",0,IF(TableRefills3[[#This Row],[gap_days]]&gt;30,1,0))</f>
        <v>0</v>
      </c>
      <c r="J4334" s="9">
        <f>_xlfn.MAXIFS(TableRefills3[discountinuation_flag], TableRefills3[patient_id], A4334)</f>
        <v>0</v>
      </c>
      <c r="K4334" s="1">
        <f>_xlfn.MINIFS(C:C,A:A,TableRefills3[[#This Row],[patient_id]])</f>
        <v>45675</v>
      </c>
      <c r="L4334" s="1">
        <f>TableRefills3[[#This Row],[refill_date]]+TableRefills3[[#This Row],[quantity_days]]</f>
        <v>45696</v>
      </c>
    </row>
    <row r="4335" spans="1:12" x14ac:dyDescent="0.25">
      <c r="A4335" t="s">
        <v>965</v>
      </c>
      <c r="B4335" t="s">
        <v>6345</v>
      </c>
      <c r="C4335" s="1">
        <v>45694</v>
      </c>
      <c r="D4335" s="9">
        <f t="shared" si="135"/>
        <v>2</v>
      </c>
      <c r="E4335">
        <v>21</v>
      </c>
      <c r="F4335" s="1">
        <f t="shared" si="136"/>
        <v>45675</v>
      </c>
      <c r="G4335" s="1">
        <f>IF(TableRefills3[[#This Row],[prev_refill_days]]="","",TableRefills3[[#This Row],[prev_refill_days]]+TableRefills3[[#This Row],[quantity_days]])</f>
        <v>45696</v>
      </c>
      <c r="H4335" s="9">
        <f>IF(TableRefills3[[#This Row],[prev_refill_end]]="","",TableRefills3[[#This Row],[refill_date]]-TableRefills3[[#This Row],[prev_refill_end]])</f>
        <v>-2</v>
      </c>
      <c r="I4335">
        <f>IF(TableRefills3[[#This Row],[gap_days]]="",0,IF(TableRefills3[[#This Row],[gap_days]]&gt;30,1,0))</f>
        <v>0</v>
      </c>
      <c r="J4335" s="9">
        <f>_xlfn.MAXIFS(TableRefills3[discountinuation_flag], TableRefills3[patient_id], A4335)</f>
        <v>0</v>
      </c>
      <c r="K4335" s="1">
        <f>_xlfn.MINIFS(C:C,A:A,TableRefills3[[#This Row],[patient_id]])</f>
        <v>45675</v>
      </c>
      <c r="L4335" s="1">
        <f>TableRefills3[[#This Row],[refill_date]]+TableRefills3[[#This Row],[quantity_days]]</f>
        <v>45715</v>
      </c>
    </row>
    <row r="4336" spans="1:12" x14ac:dyDescent="0.25">
      <c r="A4336" t="s">
        <v>965</v>
      </c>
      <c r="B4336" t="s">
        <v>6345</v>
      </c>
      <c r="C4336" s="1">
        <v>45714</v>
      </c>
      <c r="D4336" s="9">
        <f t="shared" si="135"/>
        <v>3</v>
      </c>
      <c r="E4336">
        <v>21</v>
      </c>
      <c r="F4336" s="1">
        <f t="shared" si="136"/>
        <v>45694</v>
      </c>
      <c r="G4336" s="1">
        <f>IF(TableRefills3[[#This Row],[prev_refill_days]]="","",TableRefills3[[#This Row],[prev_refill_days]]+TableRefills3[[#This Row],[quantity_days]])</f>
        <v>45715</v>
      </c>
      <c r="H4336" s="9">
        <f>IF(TableRefills3[[#This Row],[prev_refill_end]]="","",TableRefills3[[#This Row],[refill_date]]-TableRefills3[[#This Row],[prev_refill_end]])</f>
        <v>-1</v>
      </c>
      <c r="I4336">
        <f>IF(TableRefills3[[#This Row],[gap_days]]="",0,IF(TableRefills3[[#This Row],[gap_days]]&gt;30,1,0))</f>
        <v>0</v>
      </c>
      <c r="J4336" s="9">
        <f>_xlfn.MAXIFS(TableRefills3[discountinuation_flag], TableRefills3[patient_id], A4336)</f>
        <v>0</v>
      </c>
      <c r="K4336" s="1">
        <f>_xlfn.MINIFS(C:C,A:A,TableRefills3[[#This Row],[patient_id]])</f>
        <v>45675</v>
      </c>
      <c r="L4336" s="1">
        <f>TableRefills3[[#This Row],[refill_date]]+TableRefills3[[#This Row],[quantity_days]]</f>
        <v>45735</v>
      </c>
    </row>
    <row r="4337" spans="1:12" x14ac:dyDescent="0.25">
      <c r="A4337" t="s">
        <v>965</v>
      </c>
      <c r="B4337" t="s">
        <v>6345</v>
      </c>
      <c r="C4337" s="1">
        <v>45738</v>
      </c>
      <c r="D4337" s="9">
        <f t="shared" si="135"/>
        <v>4</v>
      </c>
      <c r="E4337">
        <v>21</v>
      </c>
      <c r="F4337" s="1">
        <f t="shared" si="136"/>
        <v>45714</v>
      </c>
      <c r="G4337" s="1">
        <f>IF(TableRefills3[[#This Row],[prev_refill_days]]="","",TableRefills3[[#This Row],[prev_refill_days]]+TableRefills3[[#This Row],[quantity_days]])</f>
        <v>45735</v>
      </c>
      <c r="H4337" s="9">
        <f>IF(TableRefills3[[#This Row],[prev_refill_end]]="","",TableRefills3[[#This Row],[refill_date]]-TableRefills3[[#This Row],[prev_refill_end]])</f>
        <v>3</v>
      </c>
      <c r="I4337">
        <f>IF(TableRefills3[[#This Row],[gap_days]]="",0,IF(TableRefills3[[#This Row],[gap_days]]&gt;30,1,0))</f>
        <v>0</v>
      </c>
      <c r="J4337" s="9">
        <f>_xlfn.MAXIFS(TableRefills3[discountinuation_flag], TableRefills3[patient_id], A4337)</f>
        <v>0</v>
      </c>
      <c r="K4337" s="1">
        <f>_xlfn.MINIFS(C:C,A:A,TableRefills3[[#This Row],[patient_id]])</f>
        <v>45675</v>
      </c>
      <c r="L4337" s="1">
        <f>TableRefills3[[#This Row],[refill_date]]+TableRefills3[[#This Row],[quantity_days]]</f>
        <v>45759</v>
      </c>
    </row>
    <row r="4338" spans="1:12" x14ac:dyDescent="0.25">
      <c r="A4338" t="s">
        <v>965</v>
      </c>
      <c r="B4338" t="s">
        <v>6345</v>
      </c>
      <c r="C4338" s="1">
        <v>45760</v>
      </c>
      <c r="D4338" s="9">
        <f t="shared" si="135"/>
        <v>5</v>
      </c>
      <c r="E4338">
        <v>21</v>
      </c>
      <c r="F4338" s="1">
        <f t="shared" si="136"/>
        <v>45738</v>
      </c>
      <c r="G4338" s="1">
        <f>IF(TableRefills3[[#This Row],[prev_refill_days]]="","",TableRefills3[[#This Row],[prev_refill_days]]+TableRefills3[[#This Row],[quantity_days]])</f>
        <v>45759</v>
      </c>
      <c r="H4338" s="9">
        <f>IF(TableRefills3[[#This Row],[prev_refill_end]]="","",TableRefills3[[#This Row],[refill_date]]-TableRefills3[[#This Row],[prev_refill_end]])</f>
        <v>1</v>
      </c>
      <c r="I4338">
        <f>IF(TableRefills3[[#This Row],[gap_days]]="",0,IF(TableRefills3[[#This Row],[gap_days]]&gt;30,1,0))</f>
        <v>0</v>
      </c>
      <c r="J4338" s="9">
        <f>_xlfn.MAXIFS(TableRefills3[discountinuation_flag], TableRefills3[patient_id], A4338)</f>
        <v>0</v>
      </c>
      <c r="K4338" s="1">
        <f>_xlfn.MINIFS(C:C,A:A,TableRefills3[[#This Row],[patient_id]])</f>
        <v>45675</v>
      </c>
      <c r="L4338" s="1">
        <f>TableRefills3[[#This Row],[refill_date]]+TableRefills3[[#This Row],[quantity_days]]</f>
        <v>45781</v>
      </c>
    </row>
    <row r="4339" spans="1:12" x14ac:dyDescent="0.25">
      <c r="A4339" t="s">
        <v>965</v>
      </c>
      <c r="B4339" t="s">
        <v>6345</v>
      </c>
      <c r="C4339" s="1">
        <v>45784</v>
      </c>
      <c r="D4339" s="9">
        <f t="shared" si="135"/>
        <v>6</v>
      </c>
      <c r="E4339">
        <v>21</v>
      </c>
      <c r="F4339" s="1">
        <f t="shared" si="136"/>
        <v>45760</v>
      </c>
      <c r="G4339" s="1">
        <f>IF(TableRefills3[[#This Row],[prev_refill_days]]="","",TableRefills3[[#This Row],[prev_refill_days]]+TableRefills3[[#This Row],[quantity_days]])</f>
        <v>45781</v>
      </c>
      <c r="H4339" s="9">
        <f>IF(TableRefills3[[#This Row],[prev_refill_end]]="","",TableRefills3[[#This Row],[refill_date]]-TableRefills3[[#This Row],[prev_refill_end]])</f>
        <v>3</v>
      </c>
      <c r="I4339">
        <f>IF(TableRefills3[[#This Row],[gap_days]]="",0,IF(TableRefills3[[#This Row],[gap_days]]&gt;30,1,0))</f>
        <v>0</v>
      </c>
      <c r="J4339" s="9">
        <f>_xlfn.MAXIFS(TableRefills3[discountinuation_flag], TableRefills3[patient_id], A4339)</f>
        <v>0</v>
      </c>
      <c r="K4339" s="1">
        <f>_xlfn.MINIFS(C:C,A:A,TableRefills3[[#This Row],[patient_id]])</f>
        <v>45675</v>
      </c>
      <c r="L4339" s="1">
        <f>TableRefills3[[#This Row],[refill_date]]+TableRefills3[[#This Row],[quantity_days]]</f>
        <v>45805</v>
      </c>
    </row>
    <row r="4340" spans="1:12" x14ac:dyDescent="0.25">
      <c r="A4340" t="s">
        <v>966</v>
      </c>
      <c r="B4340" t="s">
        <v>6352</v>
      </c>
      <c r="C4340" s="1">
        <v>45827</v>
      </c>
      <c r="D4340" s="9">
        <f t="shared" si="135"/>
        <v>1</v>
      </c>
      <c r="E4340">
        <v>28</v>
      </c>
      <c r="F4340" s="1" t="str">
        <f t="shared" si="136"/>
        <v/>
      </c>
      <c r="G4340" s="1" t="str">
        <f>IF(TableRefills3[[#This Row],[prev_refill_days]]="","",TableRefills3[[#This Row],[prev_refill_days]]+TableRefills3[[#This Row],[quantity_days]])</f>
        <v/>
      </c>
      <c r="H4340" s="9" t="str">
        <f>IF(TableRefills3[[#This Row],[prev_refill_end]]="","",TableRefills3[[#This Row],[refill_date]]-TableRefills3[[#This Row],[prev_refill_end]])</f>
        <v/>
      </c>
      <c r="I4340">
        <f>IF(TableRefills3[[#This Row],[gap_days]]="",0,IF(TableRefills3[[#This Row],[gap_days]]&gt;30,1,0))</f>
        <v>0</v>
      </c>
      <c r="J4340" s="9">
        <f>_xlfn.MAXIFS(TableRefills3[discountinuation_flag], TableRefills3[patient_id], A4340)</f>
        <v>0</v>
      </c>
      <c r="K4340" s="1">
        <f>_xlfn.MINIFS(C:C,A:A,TableRefills3[[#This Row],[patient_id]])</f>
        <v>45827</v>
      </c>
      <c r="L4340" s="1">
        <f>TableRefills3[[#This Row],[refill_date]]+TableRefills3[[#This Row],[quantity_days]]</f>
        <v>45855</v>
      </c>
    </row>
    <row r="4341" spans="1:12" x14ac:dyDescent="0.25">
      <c r="A4341" t="s">
        <v>966</v>
      </c>
      <c r="B4341" t="s">
        <v>6352</v>
      </c>
      <c r="C4341" s="1">
        <v>45853</v>
      </c>
      <c r="D4341" s="9">
        <f t="shared" si="135"/>
        <v>2</v>
      </c>
      <c r="E4341">
        <v>28</v>
      </c>
      <c r="F4341" s="1">
        <f t="shared" si="136"/>
        <v>45827</v>
      </c>
      <c r="G4341" s="1">
        <f>IF(TableRefills3[[#This Row],[prev_refill_days]]="","",TableRefills3[[#This Row],[prev_refill_days]]+TableRefills3[[#This Row],[quantity_days]])</f>
        <v>45855</v>
      </c>
      <c r="H4341" s="9">
        <f>IF(TableRefills3[[#This Row],[prev_refill_end]]="","",TableRefills3[[#This Row],[refill_date]]-TableRefills3[[#This Row],[prev_refill_end]])</f>
        <v>-2</v>
      </c>
      <c r="I4341">
        <f>IF(TableRefills3[[#This Row],[gap_days]]="",0,IF(TableRefills3[[#This Row],[gap_days]]&gt;30,1,0))</f>
        <v>0</v>
      </c>
      <c r="J4341" s="9">
        <f>_xlfn.MAXIFS(TableRefills3[discountinuation_flag], TableRefills3[patient_id], A4341)</f>
        <v>0</v>
      </c>
      <c r="K4341" s="1">
        <f>_xlfn.MINIFS(C:C,A:A,TableRefills3[[#This Row],[patient_id]])</f>
        <v>45827</v>
      </c>
      <c r="L4341" s="1">
        <f>TableRefills3[[#This Row],[refill_date]]+TableRefills3[[#This Row],[quantity_days]]</f>
        <v>45881</v>
      </c>
    </row>
    <row r="4342" spans="1:12" x14ac:dyDescent="0.25">
      <c r="A4342" t="s">
        <v>966</v>
      </c>
      <c r="B4342" t="s">
        <v>6352</v>
      </c>
      <c r="C4342" s="1">
        <v>45882</v>
      </c>
      <c r="D4342" s="9">
        <f t="shared" si="135"/>
        <v>3</v>
      </c>
      <c r="E4342">
        <v>28</v>
      </c>
      <c r="F4342" s="1">
        <f t="shared" si="136"/>
        <v>45853</v>
      </c>
      <c r="G4342" s="1">
        <f>IF(TableRefills3[[#This Row],[prev_refill_days]]="","",TableRefills3[[#This Row],[prev_refill_days]]+TableRefills3[[#This Row],[quantity_days]])</f>
        <v>45881</v>
      </c>
      <c r="H4342" s="9">
        <f>IF(TableRefills3[[#This Row],[prev_refill_end]]="","",TableRefills3[[#This Row],[refill_date]]-TableRefills3[[#This Row],[prev_refill_end]])</f>
        <v>1</v>
      </c>
      <c r="I4342">
        <f>IF(TableRefills3[[#This Row],[gap_days]]="",0,IF(TableRefills3[[#This Row],[gap_days]]&gt;30,1,0))</f>
        <v>0</v>
      </c>
      <c r="J4342" s="9">
        <f>_xlfn.MAXIFS(TableRefills3[discountinuation_flag], TableRefills3[patient_id], A4342)</f>
        <v>0</v>
      </c>
      <c r="K4342" s="1">
        <f>_xlfn.MINIFS(C:C,A:A,TableRefills3[[#This Row],[patient_id]])</f>
        <v>45827</v>
      </c>
      <c r="L4342" s="1">
        <f>TableRefills3[[#This Row],[refill_date]]+TableRefills3[[#This Row],[quantity_days]]</f>
        <v>45910</v>
      </c>
    </row>
    <row r="4343" spans="1:12" x14ac:dyDescent="0.25">
      <c r="A4343" t="s">
        <v>966</v>
      </c>
      <c r="B4343" t="s">
        <v>6352</v>
      </c>
      <c r="C4343" s="1">
        <v>45909</v>
      </c>
      <c r="D4343" s="9">
        <f t="shared" si="135"/>
        <v>4</v>
      </c>
      <c r="E4343">
        <v>28</v>
      </c>
      <c r="F4343" s="1">
        <f t="shared" si="136"/>
        <v>45882</v>
      </c>
      <c r="G4343" s="1">
        <f>IF(TableRefills3[[#This Row],[prev_refill_days]]="","",TableRefills3[[#This Row],[prev_refill_days]]+TableRefills3[[#This Row],[quantity_days]])</f>
        <v>45910</v>
      </c>
      <c r="H4343" s="9">
        <f>IF(TableRefills3[[#This Row],[prev_refill_end]]="","",TableRefills3[[#This Row],[refill_date]]-TableRefills3[[#This Row],[prev_refill_end]])</f>
        <v>-1</v>
      </c>
      <c r="I4343">
        <f>IF(TableRefills3[[#This Row],[gap_days]]="",0,IF(TableRefills3[[#This Row],[gap_days]]&gt;30,1,0))</f>
        <v>0</v>
      </c>
      <c r="J4343" s="9">
        <f>_xlfn.MAXIFS(TableRefills3[discountinuation_flag], TableRefills3[patient_id], A4343)</f>
        <v>0</v>
      </c>
      <c r="K4343" s="1">
        <f>_xlfn.MINIFS(C:C,A:A,TableRefills3[[#This Row],[patient_id]])</f>
        <v>45827</v>
      </c>
      <c r="L4343" s="1">
        <f>TableRefills3[[#This Row],[refill_date]]+TableRefills3[[#This Row],[quantity_days]]</f>
        <v>45937</v>
      </c>
    </row>
    <row r="4344" spans="1:12" x14ac:dyDescent="0.25">
      <c r="A4344" t="s">
        <v>966</v>
      </c>
      <c r="B4344" t="s">
        <v>6352</v>
      </c>
      <c r="C4344" s="1">
        <v>45939</v>
      </c>
      <c r="D4344" s="9">
        <f t="shared" si="135"/>
        <v>5</v>
      </c>
      <c r="E4344">
        <v>28</v>
      </c>
      <c r="F4344" s="1">
        <f t="shared" si="136"/>
        <v>45909</v>
      </c>
      <c r="G4344" s="1">
        <f>IF(TableRefills3[[#This Row],[prev_refill_days]]="","",TableRefills3[[#This Row],[prev_refill_days]]+TableRefills3[[#This Row],[quantity_days]])</f>
        <v>45937</v>
      </c>
      <c r="H4344" s="9">
        <f>IF(TableRefills3[[#This Row],[prev_refill_end]]="","",TableRefills3[[#This Row],[refill_date]]-TableRefills3[[#This Row],[prev_refill_end]])</f>
        <v>2</v>
      </c>
      <c r="I4344">
        <f>IF(TableRefills3[[#This Row],[gap_days]]="",0,IF(TableRefills3[[#This Row],[gap_days]]&gt;30,1,0))</f>
        <v>0</v>
      </c>
      <c r="J4344" s="9">
        <f>_xlfn.MAXIFS(TableRefills3[discountinuation_flag], TableRefills3[patient_id], A4344)</f>
        <v>0</v>
      </c>
      <c r="K4344" s="1">
        <f>_xlfn.MINIFS(C:C,A:A,TableRefills3[[#This Row],[patient_id]])</f>
        <v>45827</v>
      </c>
      <c r="L4344" s="1">
        <f>TableRefills3[[#This Row],[refill_date]]+TableRefills3[[#This Row],[quantity_days]]</f>
        <v>45967</v>
      </c>
    </row>
    <row r="4345" spans="1:12" x14ac:dyDescent="0.25">
      <c r="A4345" t="s">
        <v>967</v>
      </c>
      <c r="B4345" t="s">
        <v>6358</v>
      </c>
      <c r="C4345" s="1">
        <v>45827</v>
      </c>
      <c r="D4345" s="9">
        <f t="shared" si="135"/>
        <v>1</v>
      </c>
      <c r="E4345">
        <v>30</v>
      </c>
      <c r="F4345" s="1" t="str">
        <f t="shared" si="136"/>
        <v/>
      </c>
      <c r="G4345" s="1" t="str">
        <f>IF(TableRefills3[[#This Row],[prev_refill_days]]="","",TableRefills3[[#This Row],[prev_refill_days]]+TableRefills3[[#This Row],[quantity_days]])</f>
        <v/>
      </c>
      <c r="H4345" s="9" t="str">
        <f>IF(TableRefills3[[#This Row],[prev_refill_end]]="","",TableRefills3[[#This Row],[refill_date]]-TableRefills3[[#This Row],[prev_refill_end]])</f>
        <v/>
      </c>
      <c r="I4345">
        <f>IF(TableRefills3[[#This Row],[gap_days]]="",0,IF(TableRefills3[[#This Row],[gap_days]]&gt;30,1,0))</f>
        <v>0</v>
      </c>
      <c r="J4345" s="9">
        <f>_xlfn.MAXIFS(TableRefills3[discountinuation_flag], TableRefills3[patient_id], A4345)</f>
        <v>0</v>
      </c>
      <c r="K4345" s="1">
        <f>_xlfn.MINIFS(C:C,A:A,TableRefills3[[#This Row],[patient_id]])</f>
        <v>45827</v>
      </c>
      <c r="L4345" s="1">
        <f>TableRefills3[[#This Row],[refill_date]]+TableRefills3[[#This Row],[quantity_days]]</f>
        <v>45857</v>
      </c>
    </row>
    <row r="4346" spans="1:12" x14ac:dyDescent="0.25">
      <c r="A4346" t="s">
        <v>967</v>
      </c>
      <c r="B4346" t="s">
        <v>6358</v>
      </c>
      <c r="C4346" s="1">
        <v>45860</v>
      </c>
      <c r="D4346" s="9">
        <f t="shared" si="135"/>
        <v>2</v>
      </c>
      <c r="E4346">
        <v>30</v>
      </c>
      <c r="F4346" s="1">
        <f t="shared" si="136"/>
        <v>45827</v>
      </c>
      <c r="G4346" s="1">
        <f>IF(TableRefills3[[#This Row],[prev_refill_days]]="","",TableRefills3[[#This Row],[prev_refill_days]]+TableRefills3[[#This Row],[quantity_days]])</f>
        <v>45857</v>
      </c>
      <c r="H4346" s="9">
        <f>IF(TableRefills3[[#This Row],[prev_refill_end]]="","",TableRefills3[[#This Row],[refill_date]]-TableRefills3[[#This Row],[prev_refill_end]])</f>
        <v>3</v>
      </c>
      <c r="I4346">
        <f>IF(TableRefills3[[#This Row],[gap_days]]="",0,IF(TableRefills3[[#This Row],[gap_days]]&gt;30,1,0))</f>
        <v>0</v>
      </c>
      <c r="J4346" s="9">
        <f>_xlfn.MAXIFS(TableRefills3[discountinuation_flag], TableRefills3[patient_id], A4346)</f>
        <v>0</v>
      </c>
      <c r="K4346" s="1">
        <f>_xlfn.MINIFS(C:C,A:A,TableRefills3[[#This Row],[patient_id]])</f>
        <v>45827</v>
      </c>
      <c r="L4346" s="1">
        <f>TableRefills3[[#This Row],[refill_date]]+TableRefills3[[#This Row],[quantity_days]]</f>
        <v>45890</v>
      </c>
    </row>
    <row r="4347" spans="1:12" x14ac:dyDescent="0.25">
      <c r="A4347" t="s">
        <v>967</v>
      </c>
      <c r="B4347" t="s">
        <v>6358</v>
      </c>
      <c r="C4347" s="1">
        <v>45890</v>
      </c>
      <c r="D4347" s="9">
        <f t="shared" si="135"/>
        <v>3</v>
      </c>
      <c r="E4347">
        <v>30</v>
      </c>
      <c r="F4347" s="1">
        <f t="shared" si="136"/>
        <v>45860</v>
      </c>
      <c r="G4347" s="1">
        <f>IF(TableRefills3[[#This Row],[prev_refill_days]]="","",TableRefills3[[#This Row],[prev_refill_days]]+TableRefills3[[#This Row],[quantity_days]])</f>
        <v>45890</v>
      </c>
      <c r="H4347" s="9">
        <f>IF(TableRefills3[[#This Row],[prev_refill_end]]="","",TableRefills3[[#This Row],[refill_date]]-TableRefills3[[#This Row],[prev_refill_end]])</f>
        <v>0</v>
      </c>
      <c r="I4347">
        <f>IF(TableRefills3[[#This Row],[gap_days]]="",0,IF(TableRefills3[[#This Row],[gap_days]]&gt;30,1,0))</f>
        <v>0</v>
      </c>
      <c r="J4347" s="9">
        <f>_xlfn.MAXIFS(TableRefills3[discountinuation_flag], TableRefills3[patient_id], A4347)</f>
        <v>0</v>
      </c>
      <c r="K4347" s="1">
        <f>_xlfn.MINIFS(C:C,A:A,TableRefills3[[#This Row],[patient_id]])</f>
        <v>45827</v>
      </c>
      <c r="L4347" s="1">
        <f>TableRefills3[[#This Row],[refill_date]]+TableRefills3[[#This Row],[quantity_days]]</f>
        <v>45920</v>
      </c>
    </row>
    <row r="4348" spans="1:12" x14ac:dyDescent="0.25">
      <c r="A4348" t="s">
        <v>967</v>
      </c>
      <c r="B4348" t="s">
        <v>6358</v>
      </c>
      <c r="C4348" s="1">
        <v>45919</v>
      </c>
      <c r="D4348" s="9">
        <f t="shared" si="135"/>
        <v>4</v>
      </c>
      <c r="E4348">
        <v>30</v>
      </c>
      <c r="F4348" s="1">
        <f t="shared" si="136"/>
        <v>45890</v>
      </c>
      <c r="G4348" s="1">
        <f>IF(TableRefills3[[#This Row],[prev_refill_days]]="","",TableRefills3[[#This Row],[prev_refill_days]]+TableRefills3[[#This Row],[quantity_days]])</f>
        <v>45920</v>
      </c>
      <c r="H4348" s="9">
        <f>IF(TableRefills3[[#This Row],[prev_refill_end]]="","",TableRefills3[[#This Row],[refill_date]]-TableRefills3[[#This Row],[prev_refill_end]])</f>
        <v>-1</v>
      </c>
      <c r="I4348">
        <f>IF(TableRefills3[[#This Row],[gap_days]]="",0,IF(TableRefills3[[#This Row],[gap_days]]&gt;30,1,0))</f>
        <v>0</v>
      </c>
      <c r="J4348" s="9">
        <f>_xlfn.MAXIFS(TableRefills3[discountinuation_flag], TableRefills3[patient_id], A4348)</f>
        <v>0</v>
      </c>
      <c r="K4348" s="1">
        <f>_xlfn.MINIFS(C:C,A:A,TableRefills3[[#This Row],[patient_id]])</f>
        <v>45827</v>
      </c>
      <c r="L4348" s="1">
        <f>TableRefills3[[#This Row],[refill_date]]+TableRefills3[[#This Row],[quantity_days]]</f>
        <v>45949</v>
      </c>
    </row>
    <row r="4349" spans="1:12" x14ac:dyDescent="0.25">
      <c r="A4349" t="s">
        <v>967</v>
      </c>
      <c r="B4349" t="s">
        <v>6358</v>
      </c>
      <c r="C4349" s="1">
        <v>45947</v>
      </c>
      <c r="D4349" s="9">
        <f t="shared" si="135"/>
        <v>5</v>
      </c>
      <c r="E4349">
        <v>30</v>
      </c>
      <c r="F4349" s="1">
        <f t="shared" si="136"/>
        <v>45919</v>
      </c>
      <c r="G4349" s="1">
        <f>IF(TableRefills3[[#This Row],[prev_refill_days]]="","",TableRefills3[[#This Row],[prev_refill_days]]+TableRefills3[[#This Row],[quantity_days]])</f>
        <v>45949</v>
      </c>
      <c r="H4349" s="9">
        <f>IF(TableRefills3[[#This Row],[prev_refill_end]]="","",TableRefills3[[#This Row],[refill_date]]-TableRefills3[[#This Row],[prev_refill_end]])</f>
        <v>-2</v>
      </c>
      <c r="I4349">
        <f>IF(TableRefills3[[#This Row],[gap_days]]="",0,IF(TableRefills3[[#This Row],[gap_days]]&gt;30,1,0))</f>
        <v>0</v>
      </c>
      <c r="J4349" s="9">
        <f>_xlfn.MAXIFS(TableRefills3[discountinuation_flag], TableRefills3[patient_id], A4349)</f>
        <v>0</v>
      </c>
      <c r="K4349" s="1">
        <f>_xlfn.MINIFS(C:C,A:A,TableRefills3[[#This Row],[patient_id]])</f>
        <v>45827</v>
      </c>
      <c r="L4349" s="1">
        <f>TableRefills3[[#This Row],[refill_date]]+TableRefills3[[#This Row],[quantity_days]]</f>
        <v>45977</v>
      </c>
    </row>
    <row r="4350" spans="1:12" x14ac:dyDescent="0.25">
      <c r="A4350" t="s">
        <v>968</v>
      </c>
      <c r="B4350" t="s">
        <v>6364</v>
      </c>
      <c r="C4350" s="1">
        <v>45685</v>
      </c>
      <c r="D4350" s="9">
        <f t="shared" si="135"/>
        <v>1</v>
      </c>
      <c r="E4350">
        <v>21</v>
      </c>
      <c r="F4350" s="1" t="str">
        <f t="shared" si="136"/>
        <v/>
      </c>
      <c r="G4350" s="1" t="str">
        <f>IF(TableRefills3[[#This Row],[prev_refill_days]]="","",TableRefills3[[#This Row],[prev_refill_days]]+TableRefills3[[#This Row],[quantity_days]])</f>
        <v/>
      </c>
      <c r="H4350" s="9" t="str">
        <f>IF(TableRefills3[[#This Row],[prev_refill_end]]="","",TableRefills3[[#This Row],[refill_date]]-TableRefills3[[#This Row],[prev_refill_end]])</f>
        <v/>
      </c>
      <c r="I4350">
        <f>IF(TableRefills3[[#This Row],[gap_days]]="",0,IF(TableRefills3[[#This Row],[gap_days]]&gt;30,1,0))</f>
        <v>0</v>
      </c>
      <c r="J4350" s="9">
        <f>_xlfn.MAXIFS(TableRefills3[discountinuation_flag], TableRefills3[patient_id], A4350)</f>
        <v>0</v>
      </c>
      <c r="K4350" s="1">
        <f>_xlfn.MINIFS(C:C,A:A,TableRefills3[[#This Row],[patient_id]])</f>
        <v>45685</v>
      </c>
      <c r="L4350" s="1">
        <f>TableRefills3[[#This Row],[refill_date]]+TableRefills3[[#This Row],[quantity_days]]</f>
        <v>45706</v>
      </c>
    </row>
    <row r="4351" spans="1:12" x14ac:dyDescent="0.25">
      <c r="A4351" t="s">
        <v>968</v>
      </c>
      <c r="B4351" t="s">
        <v>6364</v>
      </c>
      <c r="C4351" s="1">
        <v>45703</v>
      </c>
      <c r="D4351" s="9">
        <f t="shared" si="135"/>
        <v>2</v>
      </c>
      <c r="E4351">
        <v>21</v>
      </c>
      <c r="F4351" s="1">
        <f t="shared" si="136"/>
        <v>45685</v>
      </c>
      <c r="G4351" s="1">
        <f>IF(TableRefills3[[#This Row],[prev_refill_days]]="","",TableRefills3[[#This Row],[prev_refill_days]]+TableRefills3[[#This Row],[quantity_days]])</f>
        <v>45706</v>
      </c>
      <c r="H4351" s="9">
        <f>IF(TableRefills3[[#This Row],[prev_refill_end]]="","",TableRefills3[[#This Row],[refill_date]]-TableRefills3[[#This Row],[prev_refill_end]])</f>
        <v>-3</v>
      </c>
      <c r="I4351">
        <f>IF(TableRefills3[[#This Row],[gap_days]]="",0,IF(TableRefills3[[#This Row],[gap_days]]&gt;30,1,0))</f>
        <v>0</v>
      </c>
      <c r="J4351" s="9">
        <f>_xlfn.MAXIFS(TableRefills3[discountinuation_flag], TableRefills3[patient_id], A4351)</f>
        <v>0</v>
      </c>
      <c r="K4351" s="1">
        <f>_xlfn.MINIFS(C:C,A:A,TableRefills3[[#This Row],[patient_id]])</f>
        <v>45685</v>
      </c>
      <c r="L4351" s="1">
        <f>TableRefills3[[#This Row],[refill_date]]+TableRefills3[[#This Row],[quantity_days]]</f>
        <v>45724</v>
      </c>
    </row>
    <row r="4352" spans="1:12" x14ac:dyDescent="0.25">
      <c r="A4352" t="s">
        <v>968</v>
      </c>
      <c r="B4352" t="s">
        <v>6364</v>
      </c>
      <c r="C4352" s="1">
        <v>45724</v>
      </c>
      <c r="D4352" s="9">
        <f t="shared" si="135"/>
        <v>3</v>
      </c>
      <c r="E4352">
        <v>21</v>
      </c>
      <c r="F4352" s="1">
        <f t="shared" si="136"/>
        <v>45703</v>
      </c>
      <c r="G4352" s="1">
        <f>IF(TableRefills3[[#This Row],[prev_refill_days]]="","",TableRefills3[[#This Row],[prev_refill_days]]+TableRefills3[[#This Row],[quantity_days]])</f>
        <v>45724</v>
      </c>
      <c r="H4352" s="9">
        <f>IF(TableRefills3[[#This Row],[prev_refill_end]]="","",TableRefills3[[#This Row],[refill_date]]-TableRefills3[[#This Row],[prev_refill_end]])</f>
        <v>0</v>
      </c>
      <c r="I4352">
        <f>IF(TableRefills3[[#This Row],[gap_days]]="",0,IF(TableRefills3[[#This Row],[gap_days]]&gt;30,1,0))</f>
        <v>0</v>
      </c>
      <c r="J4352" s="9">
        <f>_xlfn.MAXIFS(TableRefills3[discountinuation_flag], TableRefills3[patient_id], A4352)</f>
        <v>0</v>
      </c>
      <c r="K4352" s="1">
        <f>_xlfn.MINIFS(C:C,A:A,TableRefills3[[#This Row],[patient_id]])</f>
        <v>45685</v>
      </c>
      <c r="L4352" s="1">
        <f>TableRefills3[[#This Row],[refill_date]]+TableRefills3[[#This Row],[quantity_days]]</f>
        <v>45745</v>
      </c>
    </row>
    <row r="4353" spans="1:12" x14ac:dyDescent="0.25">
      <c r="A4353" t="s">
        <v>969</v>
      </c>
      <c r="B4353" t="s">
        <v>6368</v>
      </c>
      <c r="C4353" s="1">
        <v>45732</v>
      </c>
      <c r="D4353" s="9">
        <f t="shared" si="135"/>
        <v>1</v>
      </c>
      <c r="E4353">
        <v>30</v>
      </c>
      <c r="F4353" s="1" t="str">
        <f t="shared" si="136"/>
        <v/>
      </c>
      <c r="G4353" s="1" t="str">
        <f>IF(TableRefills3[[#This Row],[prev_refill_days]]="","",TableRefills3[[#This Row],[prev_refill_days]]+TableRefills3[[#This Row],[quantity_days]])</f>
        <v/>
      </c>
      <c r="H4353" s="9" t="str">
        <f>IF(TableRefills3[[#This Row],[prev_refill_end]]="","",TableRefills3[[#This Row],[refill_date]]-TableRefills3[[#This Row],[prev_refill_end]])</f>
        <v/>
      </c>
      <c r="I4353">
        <f>IF(TableRefills3[[#This Row],[gap_days]]="",0,IF(TableRefills3[[#This Row],[gap_days]]&gt;30,1,0))</f>
        <v>0</v>
      </c>
      <c r="J4353" s="9">
        <f>_xlfn.MAXIFS(TableRefills3[discountinuation_flag], TableRefills3[patient_id], A4353)</f>
        <v>0</v>
      </c>
      <c r="K4353" s="1">
        <f>_xlfn.MINIFS(C:C,A:A,TableRefills3[[#This Row],[patient_id]])</f>
        <v>45732</v>
      </c>
      <c r="L4353" s="1">
        <f>TableRefills3[[#This Row],[refill_date]]+TableRefills3[[#This Row],[quantity_days]]</f>
        <v>45762</v>
      </c>
    </row>
    <row r="4354" spans="1:12" x14ac:dyDescent="0.25">
      <c r="A4354" t="s">
        <v>969</v>
      </c>
      <c r="B4354" t="s">
        <v>6368</v>
      </c>
      <c r="C4354" s="1">
        <v>45763</v>
      </c>
      <c r="D4354" s="9">
        <f t="shared" ref="D4354:D4417" si="137">IF(A4354=A4353, D4353+1, 1)</f>
        <v>2</v>
      </c>
      <c r="E4354">
        <v>30</v>
      </c>
      <c r="F4354" s="1">
        <f t="shared" si="136"/>
        <v>45732</v>
      </c>
      <c r="G4354" s="1">
        <f>IF(TableRefills3[[#This Row],[prev_refill_days]]="","",TableRefills3[[#This Row],[prev_refill_days]]+TableRefills3[[#This Row],[quantity_days]])</f>
        <v>45762</v>
      </c>
      <c r="H4354" s="9">
        <f>IF(TableRefills3[[#This Row],[prev_refill_end]]="","",TableRefills3[[#This Row],[refill_date]]-TableRefills3[[#This Row],[prev_refill_end]])</f>
        <v>1</v>
      </c>
      <c r="I4354">
        <f>IF(TableRefills3[[#This Row],[gap_days]]="",0,IF(TableRefills3[[#This Row],[gap_days]]&gt;30,1,0))</f>
        <v>0</v>
      </c>
      <c r="J4354" s="9">
        <f>_xlfn.MAXIFS(TableRefills3[discountinuation_flag], TableRefills3[patient_id], A4354)</f>
        <v>0</v>
      </c>
      <c r="K4354" s="1">
        <f>_xlfn.MINIFS(C:C,A:A,TableRefills3[[#This Row],[patient_id]])</f>
        <v>45732</v>
      </c>
      <c r="L4354" s="1">
        <f>TableRefills3[[#This Row],[refill_date]]+TableRefills3[[#This Row],[quantity_days]]</f>
        <v>45793</v>
      </c>
    </row>
    <row r="4355" spans="1:12" x14ac:dyDescent="0.25">
      <c r="A4355" t="s">
        <v>969</v>
      </c>
      <c r="B4355" t="s">
        <v>6368</v>
      </c>
      <c r="C4355" s="1">
        <v>45796</v>
      </c>
      <c r="D4355" s="9">
        <f t="shared" si="137"/>
        <v>3</v>
      </c>
      <c r="E4355">
        <v>30</v>
      </c>
      <c r="F4355" s="1">
        <f t="shared" si="136"/>
        <v>45763</v>
      </c>
      <c r="G4355" s="1">
        <f>IF(TableRefills3[[#This Row],[prev_refill_days]]="","",TableRefills3[[#This Row],[prev_refill_days]]+TableRefills3[[#This Row],[quantity_days]])</f>
        <v>45793</v>
      </c>
      <c r="H4355" s="9">
        <f>IF(TableRefills3[[#This Row],[prev_refill_end]]="","",TableRefills3[[#This Row],[refill_date]]-TableRefills3[[#This Row],[prev_refill_end]])</f>
        <v>3</v>
      </c>
      <c r="I4355">
        <f>IF(TableRefills3[[#This Row],[gap_days]]="",0,IF(TableRefills3[[#This Row],[gap_days]]&gt;30,1,0))</f>
        <v>0</v>
      </c>
      <c r="J4355" s="9">
        <f>_xlfn.MAXIFS(TableRefills3[discountinuation_flag], TableRefills3[patient_id], A4355)</f>
        <v>0</v>
      </c>
      <c r="K4355" s="1">
        <f>_xlfn.MINIFS(C:C,A:A,TableRefills3[[#This Row],[patient_id]])</f>
        <v>45732</v>
      </c>
      <c r="L4355" s="1">
        <f>TableRefills3[[#This Row],[refill_date]]+TableRefills3[[#This Row],[quantity_days]]</f>
        <v>45826</v>
      </c>
    </row>
    <row r="4356" spans="1:12" x14ac:dyDescent="0.25">
      <c r="A4356" t="s">
        <v>969</v>
      </c>
      <c r="B4356" t="s">
        <v>6368</v>
      </c>
      <c r="C4356" s="1">
        <v>45823</v>
      </c>
      <c r="D4356" s="9">
        <f t="shared" si="137"/>
        <v>4</v>
      </c>
      <c r="E4356">
        <v>30</v>
      </c>
      <c r="F4356" s="1">
        <f t="shared" si="136"/>
        <v>45796</v>
      </c>
      <c r="G4356" s="1">
        <f>IF(TableRefills3[[#This Row],[prev_refill_days]]="","",TableRefills3[[#This Row],[prev_refill_days]]+TableRefills3[[#This Row],[quantity_days]])</f>
        <v>45826</v>
      </c>
      <c r="H4356" s="9">
        <f>IF(TableRefills3[[#This Row],[prev_refill_end]]="","",TableRefills3[[#This Row],[refill_date]]-TableRefills3[[#This Row],[prev_refill_end]])</f>
        <v>-3</v>
      </c>
      <c r="I4356">
        <f>IF(TableRefills3[[#This Row],[gap_days]]="",0,IF(TableRefills3[[#This Row],[gap_days]]&gt;30,1,0))</f>
        <v>0</v>
      </c>
      <c r="J4356" s="9">
        <f>_xlfn.MAXIFS(TableRefills3[discountinuation_flag], TableRefills3[patient_id], A4356)</f>
        <v>0</v>
      </c>
      <c r="K4356" s="1">
        <f>_xlfn.MINIFS(C:C,A:A,TableRefills3[[#This Row],[patient_id]])</f>
        <v>45732</v>
      </c>
      <c r="L4356" s="1">
        <f>TableRefills3[[#This Row],[refill_date]]+TableRefills3[[#This Row],[quantity_days]]</f>
        <v>45853</v>
      </c>
    </row>
    <row r="4357" spans="1:12" x14ac:dyDescent="0.25">
      <c r="A4357" t="s">
        <v>969</v>
      </c>
      <c r="B4357" t="s">
        <v>6368</v>
      </c>
      <c r="C4357" s="1">
        <v>45853</v>
      </c>
      <c r="D4357" s="9">
        <f t="shared" si="137"/>
        <v>5</v>
      </c>
      <c r="E4357">
        <v>30</v>
      </c>
      <c r="F4357" s="1">
        <f t="shared" si="136"/>
        <v>45823</v>
      </c>
      <c r="G4357" s="1">
        <f>IF(TableRefills3[[#This Row],[prev_refill_days]]="","",TableRefills3[[#This Row],[prev_refill_days]]+TableRefills3[[#This Row],[quantity_days]])</f>
        <v>45853</v>
      </c>
      <c r="H4357" s="9">
        <f>IF(TableRefills3[[#This Row],[prev_refill_end]]="","",TableRefills3[[#This Row],[refill_date]]-TableRefills3[[#This Row],[prev_refill_end]])</f>
        <v>0</v>
      </c>
      <c r="I4357">
        <f>IF(TableRefills3[[#This Row],[gap_days]]="",0,IF(TableRefills3[[#This Row],[gap_days]]&gt;30,1,0))</f>
        <v>0</v>
      </c>
      <c r="J4357" s="9">
        <f>_xlfn.MAXIFS(TableRefills3[discountinuation_flag], TableRefills3[patient_id], A4357)</f>
        <v>0</v>
      </c>
      <c r="K4357" s="1">
        <f>_xlfn.MINIFS(C:C,A:A,TableRefills3[[#This Row],[patient_id]])</f>
        <v>45732</v>
      </c>
      <c r="L4357" s="1">
        <f>TableRefills3[[#This Row],[refill_date]]+TableRefills3[[#This Row],[quantity_days]]</f>
        <v>45883</v>
      </c>
    </row>
    <row r="4358" spans="1:12" x14ac:dyDescent="0.25">
      <c r="A4358" t="s">
        <v>969</v>
      </c>
      <c r="B4358" t="s">
        <v>6368</v>
      </c>
      <c r="C4358" s="1">
        <v>45881</v>
      </c>
      <c r="D4358" s="9">
        <f t="shared" si="137"/>
        <v>6</v>
      </c>
      <c r="E4358">
        <v>30</v>
      </c>
      <c r="F4358" s="1">
        <f t="shared" si="136"/>
        <v>45853</v>
      </c>
      <c r="G4358" s="1">
        <f>IF(TableRefills3[[#This Row],[prev_refill_days]]="","",TableRefills3[[#This Row],[prev_refill_days]]+TableRefills3[[#This Row],[quantity_days]])</f>
        <v>45883</v>
      </c>
      <c r="H4358" s="9">
        <f>IF(TableRefills3[[#This Row],[prev_refill_end]]="","",TableRefills3[[#This Row],[refill_date]]-TableRefills3[[#This Row],[prev_refill_end]])</f>
        <v>-2</v>
      </c>
      <c r="I4358">
        <f>IF(TableRefills3[[#This Row],[gap_days]]="",0,IF(TableRefills3[[#This Row],[gap_days]]&gt;30,1,0))</f>
        <v>0</v>
      </c>
      <c r="J4358" s="9">
        <f>_xlfn.MAXIFS(TableRefills3[discountinuation_flag], TableRefills3[patient_id], A4358)</f>
        <v>0</v>
      </c>
      <c r="K4358" s="1">
        <f>_xlfn.MINIFS(C:C,A:A,TableRefills3[[#This Row],[patient_id]])</f>
        <v>45732</v>
      </c>
      <c r="L4358" s="1">
        <f>TableRefills3[[#This Row],[refill_date]]+TableRefills3[[#This Row],[quantity_days]]</f>
        <v>45911</v>
      </c>
    </row>
    <row r="4359" spans="1:12" x14ac:dyDescent="0.25">
      <c r="A4359" t="s">
        <v>970</v>
      </c>
      <c r="B4359" t="s">
        <v>6375</v>
      </c>
      <c r="C4359" s="1">
        <v>45717</v>
      </c>
      <c r="D4359" s="9">
        <f t="shared" si="137"/>
        <v>1</v>
      </c>
      <c r="E4359">
        <v>21</v>
      </c>
      <c r="F4359" s="1" t="str">
        <f t="shared" si="136"/>
        <v/>
      </c>
      <c r="G4359" s="1" t="str">
        <f>IF(TableRefills3[[#This Row],[prev_refill_days]]="","",TableRefills3[[#This Row],[prev_refill_days]]+TableRefills3[[#This Row],[quantity_days]])</f>
        <v/>
      </c>
      <c r="H4359" s="9" t="str">
        <f>IF(TableRefills3[[#This Row],[prev_refill_end]]="","",TableRefills3[[#This Row],[refill_date]]-TableRefills3[[#This Row],[prev_refill_end]])</f>
        <v/>
      </c>
      <c r="I4359">
        <f>IF(TableRefills3[[#This Row],[gap_days]]="",0,IF(TableRefills3[[#This Row],[gap_days]]&gt;30,1,0))</f>
        <v>0</v>
      </c>
      <c r="J4359" s="9">
        <f>_xlfn.MAXIFS(TableRefills3[discountinuation_flag], TableRefills3[patient_id], A4359)</f>
        <v>0</v>
      </c>
      <c r="K4359" s="1">
        <f>_xlfn.MINIFS(C:C,A:A,TableRefills3[[#This Row],[patient_id]])</f>
        <v>45717</v>
      </c>
      <c r="L4359" s="1">
        <f>TableRefills3[[#This Row],[refill_date]]+TableRefills3[[#This Row],[quantity_days]]</f>
        <v>45738</v>
      </c>
    </row>
    <row r="4360" spans="1:12" x14ac:dyDescent="0.25">
      <c r="A4360" t="s">
        <v>970</v>
      </c>
      <c r="B4360" t="s">
        <v>6375</v>
      </c>
      <c r="C4360" s="1">
        <v>45735</v>
      </c>
      <c r="D4360" s="9">
        <f t="shared" si="137"/>
        <v>2</v>
      </c>
      <c r="E4360">
        <v>21</v>
      </c>
      <c r="F4360" s="1">
        <f t="shared" si="136"/>
        <v>45717</v>
      </c>
      <c r="G4360" s="1">
        <f>IF(TableRefills3[[#This Row],[prev_refill_days]]="","",TableRefills3[[#This Row],[prev_refill_days]]+TableRefills3[[#This Row],[quantity_days]])</f>
        <v>45738</v>
      </c>
      <c r="H4360" s="9">
        <f>IF(TableRefills3[[#This Row],[prev_refill_end]]="","",TableRefills3[[#This Row],[refill_date]]-TableRefills3[[#This Row],[prev_refill_end]])</f>
        <v>-3</v>
      </c>
      <c r="I4360">
        <f>IF(TableRefills3[[#This Row],[gap_days]]="",0,IF(TableRefills3[[#This Row],[gap_days]]&gt;30,1,0))</f>
        <v>0</v>
      </c>
      <c r="J4360" s="9">
        <f>_xlfn.MAXIFS(TableRefills3[discountinuation_flag], TableRefills3[patient_id], A4360)</f>
        <v>0</v>
      </c>
      <c r="K4360" s="1">
        <f>_xlfn.MINIFS(C:C,A:A,TableRefills3[[#This Row],[patient_id]])</f>
        <v>45717</v>
      </c>
      <c r="L4360" s="1">
        <f>TableRefills3[[#This Row],[refill_date]]+TableRefills3[[#This Row],[quantity_days]]</f>
        <v>45756</v>
      </c>
    </row>
    <row r="4361" spans="1:12" x14ac:dyDescent="0.25">
      <c r="A4361" t="s">
        <v>970</v>
      </c>
      <c r="B4361" t="s">
        <v>6375</v>
      </c>
      <c r="C4361" s="1">
        <v>45753</v>
      </c>
      <c r="D4361" s="9">
        <f t="shared" si="137"/>
        <v>3</v>
      </c>
      <c r="E4361">
        <v>21</v>
      </c>
      <c r="F4361" s="1">
        <f t="shared" si="136"/>
        <v>45735</v>
      </c>
      <c r="G4361" s="1">
        <f>IF(TableRefills3[[#This Row],[prev_refill_days]]="","",TableRefills3[[#This Row],[prev_refill_days]]+TableRefills3[[#This Row],[quantity_days]])</f>
        <v>45756</v>
      </c>
      <c r="H4361" s="9">
        <f>IF(TableRefills3[[#This Row],[prev_refill_end]]="","",TableRefills3[[#This Row],[refill_date]]-TableRefills3[[#This Row],[prev_refill_end]])</f>
        <v>-3</v>
      </c>
      <c r="I4361">
        <f>IF(TableRefills3[[#This Row],[gap_days]]="",0,IF(TableRefills3[[#This Row],[gap_days]]&gt;30,1,0))</f>
        <v>0</v>
      </c>
      <c r="J4361" s="9">
        <f>_xlfn.MAXIFS(TableRefills3[discountinuation_flag], TableRefills3[patient_id], A4361)</f>
        <v>0</v>
      </c>
      <c r="K4361" s="1">
        <f>_xlfn.MINIFS(C:C,A:A,TableRefills3[[#This Row],[patient_id]])</f>
        <v>45717</v>
      </c>
      <c r="L4361" s="1">
        <f>TableRefills3[[#This Row],[refill_date]]+TableRefills3[[#This Row],[quantity_days]]</f>
        <v>45774</v>
      </c>
    </row>
    <row r="4362" spans="1:12" x14ac:dyDescent="0.25">
      <c r="A4362" t="s">
        <v>970</v>
      </c>
      <c r="B4362" t="s">
        <v>6375</v>
      </c>
      <c r="C4362" s="1">
        <v>45775</v>
      </c>
      <c r="D4362" s="9">
        <f t="shared" si="137"/>
        <v>4</v>
      </c>
      <c r="E4362">
        <v>21</v>
      </c>
      <c r="F4362" s="1">
        <f t="shared" si="136"/>
        <v>45753</v>
      </c>
      <c r="G4362" s="1">
        <f>IF(TableRefills3[[#This Row],[prev_refill_days]]="","",TableRefills3[[#This Row],[prev_refill_days]]+TableRefills3[[#This Row],[quantity_days]])</f>
        <v>45774</v>
      </c>
      <c r="H4362" s="9">
        <f>IF(TableRefills3[[#This Row],[prev_refill_end]]="","",TableRefills3[[#This Row],[refill_date]]-TableRefills3[[#This Row],[prev_refill_end]])</f>
        <v>1</v>
      </c>
      <c r="I4362">
        <f>IF(TableRefills3[[#This Row],[gap_days]]="",0,IF(TableRefills3[[#This Row],[gap_days]]&gt;30,1,0))</f>
        <v>0</v>
      </c>
      <c r="J4362" s="9">
        <f>_xlfn.MAXIFS(TableRefills3[discountinuation_flag], TableRefills3[patient_id], A4362)</f>
        <v>0</v>
      </c>
      <c r="K4362" s="1">
        <f>_xlfn.MINIFS(C:C,A:A,TableRefills3[[#This Row],[patient_id]])</f>
        <v>45717</v>
      </c>
      <c r="L4362" s="1">
        <f>TableRefills3[[#This Row],[refill_date]]+TableRefills3[[#This Row],[quantity_days]]</f>
        <v>45796</v>
      </c>
    </row>
    <row r="4363" spans="1:12" x14ac:dyDescent="0.25">
      <c r="A4363" t="s">
        <v>971</v>
      </c>
      <c r="B4363" t="s">
        <v>6380</v>
      </c>
      <c r="C4363" s="1">
        <v>45788</v>
      </c>
      <c r="D4363" s="9">
        <f t="shared" si="137"/>
        <v>1</v>
      </c>
      <c r="E4363">
        <v>21</v>
      </c>
      <c r="F4363" s="1" t="str">
        <f t="shared" si="136"/>
        <v/>
      </c>
      <c r="G4363" s="1" t="str">
        <f>IF(TableRefills3[[#This Row],[prev_refill_days]]="","",TableRefills3[[#This Row],[prev_refill_days]]+TableRefills3[[#This Row],[quantity_days]])</f>
        <v/>
      </c>
      <c r="H4363" s="9" t="str">
        <f>IF(TableRefills3[[#This Row],[prev_refill_end]]="","",TableRefills3[[#This Row],[refill_date]]-TableRefills3[[#This Row],[prev_refill_end]])</f>
        <v/>
      </c>
      <c r="I4363">
        <f>IF(TableRefills3[[#This Row],[gap_days]]="",0,IF(TableRefills3[[#This Row],[gap_days]]&gt;30,1,0))</f>
        <v>0</v>
      </c>
      <c r="J4363" s="9">
        <f>_xlfn.MAXIFS(TableRefills3[discountinuation_flag], TableRefills3[patient_id], A4363)</f>
        <v>0</v>
      </c>
      <c r="K4363" s="1">
        <f>_xlfn.MINIFS(C:C,A:A,TableRefills3[[#This Row],[patient_id]])</f>
        <v>45788</v>
      </c>
      <c r="L4363" s="1">
        <f>TableRefills3[[#This Row],[refill_date]]+TableRefills3[[#This Row],[quantity_days]]</f>
        <v>45809</v>
      </c>
    </row>
    <row r="4364" spans="1:12" x14ac:dyDescent="0.25">
      <c r="A4364" t="s">
        <v>971</v>
      </c>
      <c r="B4364" t="s">
        <v>6380</v>
      </c>
      <c r="C4364" s="1">
        <v>45810</v>
      </c>
      <c r="D4364" s="9">
        <f t="shared" si="137"/>
        <v>2</v>
      </c>
      <c r="E4364">
        <v>21</v>
      </c>
      <c r="F4364" s="1">
        <f t="shared" si="136"/>
        <v>45788</v>
      </c>
      <c r="G4364" s="1">
        <f>IF(TableRefills3[[#This Row],[prev_refill_days]]="","",TableRefills3[[#This Row],[prev_refill_days]]+TableRefills3[[#This Row],[quantity_days]])</f>
        <v>45809</v>
      </c>
      <c r="H4364" s="9">
        <f>IF(TableRefills3[[#This Row],[prev_refill_end]]="","",TableRefills3[[#This Row],[refill_date]]-TableRefills3[[#This Row],[prev_refill_end]])</f>
        <v>1</v>
      </c>
      <c r="I4364">
        <f>IF(TableRefills3[[#This Row],[gap_days]]="",0,IF(TableRefills3[[#This Row],[gap_days]]&gt;30,1,0))</f>
        <v>0</v>
      </c>
      <c r="J4364" s="9">
        <f>_xlfn.MAXIFS(TableRefills3[discountinuation_flag], TableRefills3[patient_id], A4364)</f>
        <v>0</v>
      </c>
      <c r="K4364" s="1">
        <f>_xlfn.MINIFS(C:C,A:A,TableRefills3[[#This Row],[patient_id]])</f>
        <v>45788</v>
      </c>
      <c r="L4364" s="1">
        <f>TableRefills3[[#This Row],[refill_date]]+TableRefills3[[#This Row],[quantity_days]]</f>
        <v>45831</v>
      </c>
    </row>
    <row r="4365" spans="1:12" x14ac:dyDescent="0.25">
      <c r="A4365" t="s">
        <v>971</v>
      </c>
      <c r="B4365" t="s">
        <v>6380</v>
      </c>
      <c r="C4365" s="1">
        <v>45833</v>
      </c>
      <c r="D4365" s="9">
        <f t="shared" si="137"/>
        <v>3</v>
      </c>
      <c r="E4365">
        <v>21</v>
      </c>
      <c r="F4365" s="1">
        <f t="shared" ref="F4365:F4428" si="138">IF(A4364=A4365,C4364,"")</f>
        <v>45810</v>
      </c>
      <c r="G4365" s="1">
        <f>IF(TableRefills3[[#This Row],[prev_refill_days]]="","",TableRefills3[[#This Row],[prev_refill_days]]+TableRefills3[[#This Row],[quantity_days]])</f>
        <v>45831</v>
      </c>
      <c r="H4365" s="9">
        <f>IF(TableRefills3[[#This Row],[prev_refill_end]]="","",TableRefills3[[#This Row],[refill_date]]-TableRefills3[[#This Row],[prev_refill_end]])</f>
        <v>2</v>
      </c>
      <c r="I4365">
        <f>IF(TableRefills3[[#This Row],[gap_days]]="",0,IF(TableRefills3[[#This Row],[gap_days]]&gt;30,1,0))</f>
        <v>0</v>
      </c>
      <c r="J4365" s="9">
        <f>_xlfn.MAXIFS(TableRefills3[discountinuation_flag], TableRefills3[patient_id], A4365)</f>
        <v>0</v>
      </c>
      <c r="K4365" s="1">
        <f>_xlfn.MINIFS(C:C,A:A,TableRefills3[[#This Row],[patient_id]])</f>
        <v>45788</v>
      </c>
      <c r="L4365" s="1">
        <f>TableRefills3[[#This Row],[refill_date]]+TableRefills3[[#This Row],[quantity_days]]</f>
        <v>45854</v>
      </c>
    </row>
    <row r="4366" spans="1:12" x14ac:dyDescent="0.25">
      <c r="A4366" t="s">
        <v>971</v>
      </c>
      <c r="B4366" t="s">
        <v>6380</v>
      </c>
      <c r="C4366" s="1">
        <v>45856</v>
      </c>
      <c r="D4366" s="9">
        <f t="shared" si="137"/>
        <v>4</v>
      </c>
      <c r="E4366">
        <v>21</v>
      </c>
      <c r="F4366" s="1">
        <f t="shared" si="138"/>
        <v>45833</v>
      </c>
      <c r="G4366" s="1">
        <f>IF(TableRefills3[[#This Row],[prev_refill_days]]="","",TableRefills3[[#This Row],[prev_refill_days]]+TableRefills3[[#This Row],[quantity_days]])</f>
        <v>45854</v>
      </c>
      <c r="H4366" s="9">
        <f>IF(TableRefills3[[#This Row],[prev_refill_end]]="","",TableRefills3[[#This Row],[refill_date]]-TableRefills3[[#This Row],[prev_refill_end]])</f>
        <v>2</v>
      </c>
      <c r="I4366">
        <f>IF(TableRefills3[[#This Row],[gap_days]]="",0,IF(TableRefills3[[#This Row],[gap_days]]&gt;30,1,0))</f>
        <v>0</v>
      </c>
      <c r="J4366" s="9">
        <f>_xlfn.MAXIFS(TableRefills3[discountinuation_flag], TableRefills3[patient_id], A4366)</f>
        <v>0</v>
      </c>
      <c r="K4366" s="1">
        <f>_xlfn.MINIFS(C:C,A:A,TableRefills3[[#This Row],[patient_id]])</f>
        <v>45788</v>
      </c>
      <c r="L4366" s="1">
        <f>TableRefills3[[#This Row],[refill_date]]+TableRefills3[[#This Row],[quantity_days]]</f>
        <v>45877</v>
      </c>
    </row>
    <row r="4367" spans="1:12" x14ac:dyDescent="0.25">
      <c r="A4367" t="s">
        <v>971</v>
      </c>
      <c r="B4367" t="s">
        <v>6380</v>
      </c>
      <c r="C4367" s="1">
        <v>45877</v>
      </c>
      <c r="D4367" s="9">
        <f t="shared" si="137"/>
        <v>5</v>
      </c>
      <c r="E4367">
        <v>21</v>
      </c>
      <c r="F4367" s="1">
        <f t="shared" si="138"/>
        <v>45856</v>
      </c>
      <c r="G4367" s="1">
        <f>IF(TableRefills3[[#This Row],[prev_refill_days]]="","",TableRefills3[[#This Row],[prev_refill_days]]+TableRefills3[[#This Row],[quantity_days]])</f>
        <v>45877</v>
      </c>
      <c r="H4367" s="9">
        <f>IF(TableRefills3[[#This Row],[prev_refill_end]]="","",TableRefills3[[#This Row],[refill_date]]-TableRefills3[[#This Row],[prev_refill_end]])</f>
        <v>0</v>
      </c>
      <c r="I4367">
        <f>IF(TableRefills3[[#This Row],[gap_days]]="",0,IF(TableRefills3[[#This Row],[gap_days]]&gt;30,1,0))</f>
        <v>0</v>
      </c>
      <c r="J4367" s="9">
        <f>_xlfn.MAXIFS(TableRefills3[discountinuation_flag], TableRefills3[patient_id], A4367)</f>
        <v>0</v>
      </c>
      <c r="K4367" s="1">
        <f>_xlfn.MINIFS(C:C,A:A,TableRefills3[[#This Row],[patient_id]])</f>
        <v>45788</v>
      </c>
      <c r="L4367" s="1">
        <f>TableRefills3[[#This Row],[refill_date]]+TableRefills3[[#This Row],[quantity_days]]</f>
        <v>45898</v>
      </c>
    </row>
    <row r="4368" spans="1:12" x14ac:dyDescent="0.25">
      <c r="A4368" t="s">
        <v>972</v>
      </c>
      <c r="B4368" t="s">
        <v>6386</v>
      </c>
      <c r="C4368" s="1">
        <v>45738</v>
      </c>
      <c r="D4368" s="9">
        <f t="shared" si="137"/>
        <v>1</v>
      </c>
      <c r="E4368">
        <v>30</v>
      </c>
      <c r="F4368" s="1" t="str">
        <f t="shared" si="138"/>
        <v/>
      </c>
      <c r="G4368" s="1" t="str">
        <f>IF(TableRefills3[[#This Row],[prev_refill_days]]="","",TableRefills3[[#This Row],[prev_refill_days]]+TableRefills3[[#This Row],[quantity_days]])</f>
        <v/>
      </c>
      <c r="H4368" s="9" t="str">
        <f>IF(TableRefills3[[#This Row],[prev_refill_end]]="","",TableRefills3[[#This Row],[refill_date]]-TableRefills3[[#This Row],[prev_refill_end]])</f>
        <v/>
      </c>
      <c r="I4368">
        <f>IF(TableRefills3[[#This Row],[gap_days]]="",0,IF(TableRefills3[[#This Row],[gap_days]]&gt;30,1,0))</f>
        <v>0</v>
      </c>
      <c r="J4368" s="9">
        <f>_xlfn.MAXIFS(TableRefills3[discountinuation_flag], TableRefills3[patient_id], A4368)</f>
        <v>0</v>
      </c>
      <c r="K4368" s="1">
        <f>_xlfn.MINIFS(C:C,A:A,TableRefills3[[#This Row],[patient_id]])</f>
        <v>45738</v>
      </c>
      <c r="L4368" s="1">
        <f>TableRefills3[[#This Row],[refill_date]]+TableRefills3[[#This Row],[quantity_days]]</f>
        <v>45768</v>
      </c>
    </row>
    <row r="4369" spans="1:12" x14ac:dyDescent="0.25">
      <c r="A4369" t="s">
        <v>972</v>
      </c>
      <c r="B4369" t="s">
        <v>6386</v>
      </c>
      <c r="C4369" s="1">
        <v>45767</v>
      </c>
      <c r="D4369" s="9">
        <f t="shared" si="137"/>
        <v>2</v>
      </c>
      <c r="E4369">
        <v>30</v>
      </c>
      <c r="F4369" s="1">
        <f t="shared" si="138"/>
        <v>45738</v>
      </c>
      <c r="G4369" s="1">
        <f>IF(TableRefills3[[#This Row],[prev_refill_days]]="","",TableRefills3[[#This Row],[prev_refill_days]]+TableRefills3[[#This Row],[quantity_days]])</f>
        <v>45768</v>
      </c>
      <c r="H4369" s="9">
        <f>IF(TableRefills3[[#This Row],[prev_refill_end]]="","",TableRefills3[[#This Row],[refill_date]]-TableRefills3[[#This Row],[prev_refill_end]])</f>
        <v>-1</v>
      </c>
      <c r="I4369">
        <f>IF(TableRefills3[[#This Row],[gap_days]]="",0,IF(TableRefills3[[#This Row],[gap_days]]&gt;30,1,0))</f>
        <v>0</v>
      </c>
      <c r="J4369" s="9">
        <f>_xlfn.MAXIFS(TableRefills3[discountinuation_flag], TableRefills3[patient_id], A4369)</f>
        <v>0</v>
      </c>
      <c r="K4369" s="1">
        <f>_xlfn.MINIFS(C:C,A:A,TableRefills3[[#This Row],[patient_id]])</f>
        <v>45738</v>
      </c>
      <c r="L4369" s="1">
        <f>TableRefills3[[#This Row],[refill_date]]+TableRefills3[[#This Row],[quantity_days]]</f>
        <v>45797</v>
      </c>
    </row>
    <row r="4370" spans="1:12" x14ac:dyDescent="0.25">
      <c r="A4370" t="s">
        <v>972</v>
      </c>
      <c r="B4370" t="s">
        <v>6386</v>
      </c>
      <c r="C4370" s="1">
        <v>45798</v>
      </c>
      <c r="D4370" s="9">
        <f t="shared" si="137"/>
        <v>3</v>
      </c>
      <c r="E4370">
        <v>30</v>
      </c>
      <c r="F4370" s="1">
        <f t="shared" si="138"/>
        <v>45767</v>
      </c>
      <c r="G4370" s="1">
        <f>IF(TableRefills3[[#This Row],[prev_refill_days]]="","",TableRefills3[[#This Row],[prev_refill_days]]+TableRefills3[[#This Row],[quantity_days]])</f>
        <v>45797</v>
      </c>
      <c r="H4370" s="9">
        <f>IF(TableRefills3[[#This Row],[prev_refill_end]]="","",TableRefills3[[#This Row],[refill_date]]-TableRefills3[[#This Row],[prev_refill_end]])</f>
        <v>1</v>
      </c>
      <c r="I4370">
        <f>IF(TableRefills3[[#This Row],[gap_days]]="",0,IF(TableRefills3[[#This Row],[gap_days]]&gt;30,1,0))</f>
        <v>0</v>
      </c>
      <c r="J4370" s="9">
        <f>_xlfn.MAXIFS(TableRefills3[discountinuation_flag], TableRefills3[patient_id], A4370)</f>
        <v>0</v>
      </c>
      <c r="K4370" s="1">
        <f>_xlfn.MINIFS(C:C,A:A,TableRefills3[[#This Row],[patient_id]])</f>
        <v>45738</v>
      </c>
      <c r="L4370" s="1">
        <f>TableRefills3[[#This Row],[refill_date]]+TableRefills3[[#This Row],[quantity_days]]</f>
        <v>45828</v>
      </c>
    </row>
    <row r="4371" spans="1:12" x14ac:dyDescent="0.25">
      <c r="A4371" t="s">
        <v>973</v>
      </c>
      <c r="B4371" t="s">
        <v>6390</v>
      </c>
      <c r="C4371" s="1">
        <v>45810</v>
      </c>
      <c r="D4371" s="9">
        <f t="shared" si="137"/>
        <v>1</v>
      </c>
      <c r="E4371">
        <v>30</v>
      </c>
      <c r="F4371" s="1" t="str">
        <f t="shared" si="138"/>
        <v/>
      </c>
      <c r="G4371" s="1" t="str">
        <f>IF(TableRefills3[[#This Row],[prev_refill_days]]="","",TableRefills3[[#This Row],[prev_refill_days]]+TableRefills3[[#This Row],[quantity_days]])</f>
        <v/>
      </c>
      <c r="H4371" s="9" t="str">
        <f>IF(TableRefills3[[#This Row],[prev_refill_end]]="","",TableRefills3[[#This Row],[refill_date]]-TableRefills3[[#This Row],[prev_refill_end]])</f>
        <v/>
      </c>
      <c r="I4371">
        <f>IF(TableRefills3[[#This Row],[gap_days]]="",0,IF(TableRefills3[[#This Row],[gap_days]]&gt;30,1,0))</f>
        <v>0</v>
      </c>
      <c r="J4371" s="9">
        <f>_xlfn.MAXIFS(TableRefills3[discountinuation_flag], TableRefills3[patient_id], A4371)</f>
        <v>0</v>
      </c>
      <c r="K4371" s="1">
        <f>_xlfn.MINIFS(C:C,A:A,TableRefills3[[#This Row],[patient_id]])</f>
        <v>45810</v>
      </c>
      <c r="L4371" s="1">
        <f>TableRefills3[[#This Row],[refill_date]]+TableRefills3[[#This Row],[quantity_days]]</f>
        <v>45840</v>
      </c>
    </row>
    <row r="4372" spans="1:12" x14ac:dyDescent="0.25">
      <c r="A4372" t="s">
        <v>973</v>
      </c>
      <c r="B4372" t="s">
        <v>6390</v>
      </c>
      <c r="C4372" s="1">
        <v>45837</v>
      </c>
      <c r="D4372" s="9">
        <f t="shared" si="137"/>
        <v>2</v>
      </c>
      <c r="E4372">
        <v>30</v>
      </c>
      <c r="F4372" s="1">
        <f t="shared" si="138"/>
        <v>45810</v>
      </c>
      <c r="G4372" s="1">
        <f>IF(TableRefills3[[#This Row],[prev_refill_days]]="","",TableRefills3[[#This Row],[prev_refill_days]]+TableRefills3[[#This Row],[quantity_days]])</f>
        <v>45840</v>
      </c>
      <c r="H4372" s="9">
        <f>IF(TableRefills3[[#This Row],[prev_refill_end]]="","",TableRefills3[[#This Row],[refill_date]]-TableRefills3[[#This Row],[prev_refill_end]])</f>
        <v>-3</v>
      </c>
      <c r="I4372">
        <f>IF(TableRefills3[[#This Row],[gap_days]]="",0,IF(TableRefills3[[#This Row],[gap_days]]&gt;30,1,0))</f>
        <v>0</v>
      </c>
      <c r="J4372" s="9">
        <f>_xlfn.MAXIFS(TableRefills3[discountinuation_flag], TableRefills3[patient_id], A4372)</f>
        <v>0</v>
      </c>
      <c r="K4372" s="1">
        <f>_xlfn.MINIFS(C:C,A:A,TableRefills3[[#This Row],[patient_id]])</f>
        <v>45810</v>
      </c>
      <c r="L4372" s="1">
        <f>TableRefills3[[#This Row],[refill_date]]+TableRefills3[[#This Row],[quantity_days]]</f>
        <v>45867</v>
      </c>
    </row>
    <row r="4373" spans="1:12" x14ac:dyDescent="0.25">
      <c r="A4373" t="s">
        <v>973</v>
      </c>
      <c r="B4373" t="s">
        <v>6390</v>
      </c>
      <c r="C4373" s="1">
        <v>45865</v>
      </c>
      <c r="D4373" s="9">
        <f t="shared" si="137"/>
        <v>3</v>
      </c>
      <c r="E4373">
        <v>30</v>
      </c>
      <c r="F4373" s="1">
        <f t="shared" si="138"/>
        <v>45837</v>
      </c>
      <c r="G4373" s="1">
        <f>IF(TableRefills3[[#This Row],[prev_refill_days]]="","",TableRefills3[[#This Row],[prev_refill_days]]+TableRefills3[[#This Row],[quantity_days]])</f>
        <v>45867</v>
      </c>
      <c r="H4373" s="9">
        <f>IF(TableRefills3[[#This Row],[prev_refill_end]]="","",TableRefills3[[#This Row],[refill_date]]-TableRefills3[[#This Row],[prev_refill_end]])</f>
        <v>-2</v>
      </c>
      <c r="I4373">
        <f>IF(TableRefills3[[#This Row],[gap_days]]="",0,IF(TableRefills3[[#This Row],[gap_days]]&gt;30,1,0))</f>
        <v>0</v>
      </c>
      <c r="J4373" s="9">
        <f>_xlfn.MAXIFS(TableRefills3[discountinuation_flag], TableRefills3[patient_id], A4373)</f>
        <v>0</v>
      </c>
      <c r="K4373" s="1">
        <f>_xlfn.MINIFS(C:C,A:A,TableRefills3[[#This Row],[patient_id]])</f>
        <v>45810</v>
      </c>
      <c r="L4373" s="1">
        <f>TableRefills3[[#This Row],[refill_date]]+TableRefills3[[#This Row],[quantity_days]]</f>
        <v>45895</v>
      </c>
    </row>
    <row r="4374" spans="1:12" x14ac:dyDescent="0.25">
      <c r="A4374" t="s">
        <v>973</v>
      </c>
      <c r="B4374" t="s">
        <v>6390</v>
      </c>
      <c r="C4374" s="1">
        <v>45892</v>
      </c>
      <c r="D4374" s="9">
        <f t="shared" si="137"/>
        <v>4</v>
      </c>
      <c r="E4374">
        <v>30</v>
      </c>
      <c r="F4374" s="1">
        <f t="shared" si="138"/>
        <v>45865</v>
      </c>
      <c r="G4374" s="1">
        <f>IF(TableRefills3[[#This Row],[prev_refill_days]]="","",TableRefills3[[#This Row],[prev_refill_days]]+TableRefills3[[#This Row],[quantity_days]])</f>
        <v>45895</v>
      </c>
      <c r="H4374" s="9">
        <f>IF(TableRefills3[[#This Row],[prev_refill_end]]="","",TableRefills3[[#This Row],[refill_date]]-TableRefills3[[#This Row],[prev_refill_end]])</f>
        <v>-3</v>
      </c>
      <c r="I4374">
        <f>IF(TableRefills3[[#This Row],[gap_days]]="",0,IF(TableRefills3[[#This Row],[gap_days]]&gt;30,1,0))</f>
        <v>0</v>
      </c>
      <c r="J4374" s="9">
        <f>_xlfn.MAXIFS(TableRefills3[discountinuation_flag], TableRefills3[patient_id], A4374)</f>
        <v>0</v>
      </c>
      <c r="K4374" s="1">
        <f>_xlfn.MINIFS(C:C,A:A,TableRefills3[[#This Row],[patient_id]])</f>
        <v>45810</v>
      </c>
      <c r="L4374" s="1">
        <f>TableRefills3[[#This Row],[refill_date]]+TableRefills3[[#This Row],[quantity_days]]</f>
        <v>45922</v>
      </c>
    </row>
    <row r="4375" spans="1:12" x14ac:dyDescent="0.25">
      <c r="A4375" t="s">
        <v>974</v>
      </c>
      <c r="B4375" t="s">
        <v>6395</v>
      </c>
      <c r="C4375" s="1">
        <v>45680</v>
      </c>
      <c r="D4375" s="9">
        <f t="shared" si="137"/>
        <v>1</v>
      </c>
      <c r="E4375">
        <v>30</v>
      </c>
      <c r="F4375" s="1" t="str">
        <f t="shared" si="138"/>
        <v/>
      </c>
      <c r="G4375" s="1" t="str">
        <f>IF(TableRefills3[[#This Row],[prev_refill_days]]="","",TableRefills3[[#This Row],[prev_refill_days]]+TableRefills3[[#This Row],[quantity_days]])</f>
        <v/>
      </c>
      <c r="H4375" s="9" t="str">
        <f>IF(TableRefills3[[#This Row],[prev_refill_end]]="","",TableRefills3[[#This Row],[refill_date]]-TableRefills3[[#This Row],[prev_refill_end]])</f>
        <v/>
      </c>
      <c r="I4375">
        <f>IF(TableRefills3[[#This Row],[gap_days]]="",0,IF(TableRefills3[[#This Row],[gap_days]]&gt;30,1,0))</f>
        <v>0</v>
      </c>
      <c r="J4375" s="9">
        <f>_xlfn.MAXIFS(TableRefills3[discountinuation_flag], TableRefills3[patient_id], A4375)</f>
        <v>0</v>
      </c>
      <c r="K4375" s="1">
        <f>_xlfn.MINIFS(C:C,A:A,TableRefills3[[#This Row],[patient_id]])</f>
        <v>45680</v>
      </c>
      <c r="L4375" s="1">
        <f>TableRefills3[[#This Row],[refill_date]]+TableRefills3[[#This Row],[quantity_days]]</f>
        <v>45710</v>
      </c>
    </row>
    <row r="4376" spans="1:12" x14ac:dyDescent="0.25">
      <c r="A4376" t="s">
        <v>974</v>
      </c>
      <c r="B4376" t="s">
        <v>6395</v>
      </c>
      <c r="C4376" s="1">
        <v>45713</v>
      </c>
      <c r="D4376" s="9">
        <f t="shared" si="137"/>
        <v>2</v>
      </c>
      <c r="E4376">
        <v>30</v>
      </c>
      <c r="F4376" s="1">
        <f t="shared" si="138"/>
        <v>45680</v>
      </c>
      <c r="G4376" s="1">
        <f>IF(TableRefills3[[#This Row],[prev_refill_days]]="","",TableRefills3[[#This Row],[prev_refill_days]]+TableRefills3[[#This Row],[quantity_days]])</f>
        <v>45710</v>
      </c>
      <c r="H4376" s="9">
        <f>IF(TableRefills3[[#This Row],[prev_refill_end]]="","",TableRefills3[[#This Row],[refill_date]]-TableRefills3[[#This Row],[prev_refill_end]])</f>
        <v>3</v>
      </c>
      <c r="I4376">
        <f>IF(TableRefills3[[#This Row],[gap_days]]="",0,IF(TableRefills3[[#This Row],[gap_days]]&gt;30,1,0))</f>
        <v>0</v>
      </c>
      <c r="J4376" s="9">
        <f>_xlfn.MAXIFS(TableRefills3[discountinuation_flag], TableRefills3[patient_id], A4376)</f>
        <v>0</v>
      </c>
      <c r="K4376" s="1">
        <f>_xlfn.MINIFS(C:C,A:A,TableRefills3[[#This Row],[patient_id]])</f>
        <v>45680</v>
      </c>
      <c r="L4376" s="1">
        <f>TableRefills3[[#This Row],[refill_date]]+TableRefills3[[#This Row],[quantity_days]]</f>
        <v>45743</v>
      </c>
    </row>
    <row r="4377" spans="1:12" x14ac:dyDescent="0.25">
      <c r="A4377" t="s">
        <v>974</v>
      </c>
      <c r="B4377" t="s">
        <v>6395</v>
      </c>
      <c r="C4377" s="1">
        <v>45742</v>
      </c>
      <c r="D4377" s="9">
        <f t="shared" si="137"/>
        <v>3</v>
      </c>
      <c r="E4377">
        <v>30</v>
      </c>
      <c r="F4377" s="1">
        <f t="shared" si="138"/>
        <v>45713</v>
      </c>
      <c r="G4377" s="1">
        <f>IF(TableRefills3[[#This Row],[prev_refill_days]]="","",TableRefills3[[#This Row],[prev_refill_days]]+TableRefills3[[#This Row],[quantity_days]])</f>
        <v>45743</v>
      </c>
      <c r="H4377" s="9">
        <f>IF(TableRefills3[[#This Row],[prev_refill_end]]="","",TableRefills3[[#This Row],[refill_date]]-TableRefills3[[#This Row],[prev_refill_end]])</f>
        <v>-1</v>
      </c>
      <c r="I4377">
        <f>IF(TableRefills3[[#This Row],[gap_days]]="",0,IF(TableRefills3[[#This Row],[gap_days]]&gt;30,1,0))</f>
        <v>0</v>
      </c>
      <c r="J4377" s="9">
        <f>_xlfn.MAXIFS(TableRefills3[discountinuation_flag], TableRefills3[patient_id], A4377)</f>
        <v>0</v>
      </c>
      <c r="K4377" s="1">
        <f>_xlfn.MINIFS(C:C,A:A,TableRefills3[[#This Row],[patient_id]])</f>
        <v>45680</v>
      </c>
      <c r="L4377" s="1">
        <f>TableRefills3[[#This Row],[refill_date]]+TableRefills3[[#This Row],[quantity_days]]</f>
        <v>45772</v>
      </c>
    </row>
    <row r="4378" spans="1:12" x14ac:dyDescent="0.25">
      <c r="A4378" t="s">
        <v>974</v>
      </c>
      <c r="B4378" t="s">
        <v>6395</v>
      </c>
      <c r="C4378" s="1">
        <v>45769</v>
      </c>
      <c r="D4378" s="9">
        <f t="shared" si="137"/>
        <v>4</v>
      </c>
      <c r="E4378">
        <v>30</v>
      </c>
      <c r="F4378" s="1">
        <f t="shared" si="138"/>
        <v>45742</v>
      </c>
      <c r="G4378" s="1">
        <f>IF(TableRefills3[[#This Row],[prev_refill_days]]="","",TableRefills3[[#This Row],[prev_refill_days]]+TableRefills3[[#This Row],[quantity_days]])</f>
        <v>45772</v>
      </c>
      <c r="H4378" s="9">
        <f>IF(TableRefills3[[#This Row],[prev_refill_end]]="","",TableRefills3[[#This Row],[refill_date]]-TableRefills3[[#This Row],[prev_refill_end]])</f>
        <v>-3</v>
      </c>
      <c r="I4378">
        <f>IF(TableRefills3[[#This Row],[gap_days]]="",0,IF(TableRefills3[[#This Row],[gap_days]]&gt;30,1,0))</f>
        <v>0</v>
      </c>
      <c r="J4378" s="9">
        <f>_xlfn.MAXIFS(TableRefills3[discountinuation_flag], TableRefills3[patient_id], A4378)</f>
        <v>0</v>
      </c>
      <c r="K4378" s="1">
        <f>_xlfn.MINIFS(C:C,A:A,TableRefills3[[#This Row],[patient_id]])</f>
        <v>45680</v>
      </c>
      <c r="L4378" s="1">
        <f>TableRefills3[[#This Row],[refill_date]]+TableRefills3[[#This Row],[quantity_days]]</f>
        <v>45799</v>
      </c>
    </row>
    <row r="4379" spans="1:12" x14ac:dyDescent="0.25">
      <c r="A4379" t="s">
        <v>975</v>
      </c>
      <c r="B4379" t="s">
        <v>6400</v>
      </c>
      <c r="C4379" s="1">
        <v>45708</v>
      </c>
      <c r="D4379" s="9">
        <f t="shared" si="137"/>
        <v>1</v>
      </c>
      <c r="E4379">
        <v>21</v>
      </c>
      <c r="F4379" s="1" t="str">
        <f t="shared" si="138"/>
        <v/>
      </c>
      <c r="G4379" s="1" t="str">
        <f>IF(TableRefills3[[#This Row],[prev_refill_days]]="","",TableRefills3[[#This Row],[prev_refill_days]]+TableRefills3[[#This Row],[quantity_days]])</f>
        <v/>
      </c>
      <c r="H4379" s="9" t="str">
        <f>IF(TableRefills3[[#This Row],[prev_refill_end]]="","",TableRefills3[[#This Row],[refill_date]]-TableRefills3[[#This Row],[prev_refill_end]])</f>
        <v/>
      </c>
      <c r="I4379">
        <f>IF(TableRefills3[[#This Row],[gap_days]]="",0,IF(TableRefills3[[#This Row],[gap_days]]&gt;30,1,0))</f>
        <v>0</v>
      </c>
      <c r="J4379" s="9">
        <f>_xlfn.MAXIFS(TableRefills3[discountinuation_flag], TableRefills3[patient_id], A4379)</f>
        <v>0</v>
      </c>
      <c r="K4379" s="1">
        <f>_xlfn.MINIFS(C:C,A:A,TableRefills3[[#This Row],[patient_id]])</f>
        <v>45708</v>
      </c>
      <c r="L4379" s="1">
        <f>TableRefills3[[#This Row],[refill_date]]+TableRefills3[[#This Row],[quantity_days]]</f>
        <v>45729</v>
      </c>
    </row>
    <row r="4380" spans="1:12" x14ac:dyDescent="0.25">
      <c r="A4380" t="s">
        <v>975</v>
      </c>
      <c r="B4380" t="s">
        <v>6400</v>
      </c>
      <c r="C4380" s="1">
        <v>45730</v>
      </c>
      <c r="D4380" s="9">
        <f t="shared" si="137"/>
        <v>2</v>
      </c>
      <c r="E4380">
        <v>21</v>
      </c>
      <c r="F4380" s="1">
        <f t="shared" si="138"/>
        <v>45708</v>
      </c>
      <c r="G4380" s="1">
        <f>IF(TableRefills3[[#This Row],[prev_refill_days]]="","",TableRefills3[[#This Row],[prev_refill_days]]+TableRefills3[[#This Row],[quantity_days]])</f>
        <v>45729</v>
      </c>
      <c r="H4380" s="9">
        <f>IF(TableRefills3[[#This Row],[prev_refill_end]]="","",TableRefills3[[#This Row],[refill_date]]-TableRefills3[[#This Row],[prev_refill_end]])</f>
        <v>1</v>
      </c>
      <c r="I4380">
        <f>IF(TableRefills3[[#This Row],[gap_days]]="",0,IF(TableRefills3[[#This Row],[gap_days]]&gt;30,1,0))</f>
        <v>0</v>
      </c>
      <c r="J4380" s="9">
        <f>_xlfn.MAXIFS(TableRefills3[discountinuation_flag], TableRefills3[patient_id], A4380)</f>
        <v>0</v>
      </c>
      <c r="K4380" s="1">
        <f>_xlfn.MINIFS(C:C,A:A,TableRefills3[[#This Row],[patient_id]])</f>
        <v>45708</v>
      </c>
      <c r="L4380" s="1">
        <f>TableRefills3[[#This Row],[refill_date]]+TableRefills3[[#This Row],[quantity_days]]</f>
        <v>45751</v>
      </c>
    </row>
    <row r="4381" spans="1:12" x14ac:dyDescent="0.25">
      <c r="A4381" t="s">
        <v>975</v>
      </c>
      <c r="B4381" t="s">
        <v>6400</v>
      </c>
      <c r="C4381" s="1">
        <v>45752</v>
      </c>
      <c r="D4381" s="9">
        <f t="shared" si="137"/>
        <v>3</v>
      </c>
      <c r="E4381">
        <v>21</v>
      </c>
      <c r="F4381" s="1">
        <f t="shared" si="138"/>
        <v>45730</v>
      </c>
      <c r="G4381" s="1">
        <f>IF(TableRefills3[[#This Row],[prev_refill_days]]="","",TableRefills3[[#This Row],[prev_refill_days]]+TableRefills3[[#This Row],[quantity_days]])</f>
        <v>45751</v>
      </c>
      <c r="H4381" s="9">
        <f>IF(TableRefills3[[#This Row],[prev_refill_end]]="","",TableRefills3[[#This Row],[refill_date]]-TableRefills3[[#This Row],[prev_refill_end]])</f>
        <v>1</v>
      </c>
      <c r="I4381">
        <f>IF(TableRefills3[[#This Row],[gap_days]]="",0,IF(TableRefills3[[#This Row],[gap_days]]&gt;30,1,0))</f>
        <v>0</v>
      </c>
      <c r="J4381" s="9">
        <f>_xlfn.MAXIFS(TableRefills3[discountinuation_flag], TableRefills3[patient_id], A4381)</f>
        <v>0</v>
      </c>
      <c r="K4381" s="1">
        <f>_xlfn.MINIFS(C:C,A:A,TableRefills3[[#This Row],[patient_id]])</f>
        <v>45708</v>
      </c>
      <c r="L4381" s="1">
        <f>TableRefills3[[#This Row],[refill_date]]+TableRefills3[[#This Row],[quantity_days]]</f>
        <v>45773</v>
      </c>
    </row>
    <row r="4382" spans="1:12" x14ac:dyDescent="0.25">
      <c r="A4382" t="s">
        <v>975</v>
      </c>
      <c r="B4382" t="s">
        <v>6400</v>
      </c>
      <c r="C4382" s="1">
        <v>45775</v>
      </c>
      <c r="D4382" s="9">
        <f t="shared" si="137"/>
        <v>4</v>
      </c>
      <c r="E4382">
        <v>21</v>
      </c>
      <c r="F4382" s="1">
        <f t="shared" si="138"/>
        <v>45752</v>
      </c>
      <c r="G4382" s="1">
        <f>IF(TableRefills3[[#This Row],[prev_refill_days]]="","",TableRefills3[[#This Row],[prev_refill_days]]+TableRefills3[[#This Row],[quantity_days]])</f>
        <v>45773</v>
      </c>
      <c r="H4382" s="9">
        <f>IF(TableRefills3[[#This Row],[prev_refill_end]]="","",TableRefills3[[#This Row],[refill_date]]-TableRefills3[[#This Row],[prev_refill_end]])</f>
        <v>2</v>
      </c>
      <c r="I4382">
        <f>IF(TableRefills3[[#This Row],[gap_days]]="",0,IF(TableRefills3[[#This Row],[gap_days]]&gt;30,1,0))</f>
        <v>0</v>
      </c>
      <c r="J4382" s="9">
        <f>_xlfn.MAXIFS(TableRefills3[discountinuation_flag], TableRefills3[patient_id], A4382)</f>
        <v>0</v>
      </c>
      <c r="K4382" s="1">
        <f>_xlfn.MINIFS(C:C,A:A,TableRefills3[[#This Row],[patient_id]])</f>
        <v>45708</v>
      </c>
      <c r="L4382" s="1">
        <f>TableRefills3[[#This Row],[refill_date]]+TableRefills3[[#This Row],[quantity_days]]</f>
        <v>45796</v>
      </c>
    </row>
    <row r="4383" spans="1:12" x14ac:dyDescent="0.25">
      <c r="A4383" t="s">
        <v>975</v>
      </c>
      <c r="B4383" t="s">
        <v>6400</v>
      </c>
      <c r="C4383" s="1">
        <v>45798</v>
      </c>
      <c r="D4383" s="9">
        <f t="shared" si="137"/>
        <v>5</v>
      </c>
      <c r="E4383">
        <v>21</v>
      </c>
      <c r="F4383" s="1">
        <f t="shared" si="138"/>
        <v>45775</v>
      </c>
      <c r="G4383" s="1">
        <f>IF(TableRefills3[[#This Row],[prev_refill_days]]="","",TableRefills3[[#This Row],[prev_refill_days]]+TableRefills3[[#This Row],[quantity_days]])</f>
        <v>45796</v>
      </c>
      <c r="H4383" s="9">
        <f>IF(TableRefills3[[#This Row],[prev_refill_end]]="","",TableRefills3[[#This Row],[refill_date]]-TableRefills3[[#This Row],[prev_refill_end]])</f>
        <v>2</v>
      </c>
      <c r="I4383">
        <f>IF(TableRefills3[[#This Row],[gap_days]]="",0,IF(TableRefills3[[#This Row],[gap_days]]&gt;30,1,0))</f>
        <v>0</v>
      </c>
      <c r="J4383" s="9">
        <f>_xlfn.MAXIFS(TableRefills3[discountinuation_flag], TableRefills3[patient_id], A4383)</f>
        <v>0</v>
      </c>
      <c r="K4383" s="1">
        <f>_xlfn.MINIFS(C:C,A:A,TableRefills3[[#This Row],[patient_id]])</f>
        <v>45708</v>
      </c>
      <c r="L4383" s="1">
        <f>TableRefills3[[#This Row],[refill_date]]+TableRefills3[[#This Row],[quantity_days]]</f>
        <v>45819</v>
      </c>
    </row>
    <row r="4384" spans="1:12" x14ac:dyDescent="0.25">
      <c r="A4384" t="s">
        <v>975</v>
      </c>
      <c r="B4384" t="s">
        <v>6400</v>
      </c>
      <c r="C4384" s="1">
        <v>45820</v>
      </c>
      <c r="D4384" s="9">
        <f t="shared" si="137"/>
        <v>6</v>
      </c>
      <c r="E4384">
        <v>21</v>
      </c>
      <c r="F4384" s="1">
        <f t="shared" si="138"/>
        <v>45798</v>
      </c>
      <c r="G4384" s="1">
        <f>IF(TableRefills3[[#This Row],[prev_refill_days]]="","",TableRefills3[[#This Row],[prev_refill_days]]+TableRefills3[[#This Row],[quantity_days]])</f>
        <v>45819</v>
      </c>
      <c r="H4384" s="9">
        <f>IF(TableRefills3[[#This Row],[prev_refill_end]]="","",TableRefills3[[#This Row],[refill_date]]-TableRefills3[[#This Row],[prev_refill_end]])</f>
        <v>1</v>
      </c>
      <c r="I4384">
        <f>IF(TableRefills3[[#This Row],[gap_days]]="",0,IF(TableRefills3[[#This Row],[gap_days]]&gt;30,1,0))</f>
        <v>0</v>
      </c>
      <c r="J4384" s="9">
        <f>_xlfn.MAXIFS(TableRefills3[discountinuation_flag], TableRefills3[patient_id], A4384)</f>
        <v>0</v>
      </c>
      <c r="K4384" s="1">
        <f>_xlfn.MINIFS(C:C,A:A,TableRefills3[[#This Row],[patient_id]])</f>
        <v>45708</v>
      </c>
      <c r="L4384" s="1">
        <f>TableRefills3[[#This Row],[refill_date]]+TableRefills3[[#This Row],[quantity_days]]</f>
        <v>45841</v>
      </c>
    </row>
    <row r="4385" spans="1:12" x14ac:dyDescent="0.25">
      <c r="A4385" t="s">
        <v>976</v>
      </c>
      <c r="B4385" t="s">
        <v>6407</v>
      </c>
      <c r="C4385" s="1">
        <v>45775</v>
      </c>
      <c r="D4385" s="9">
        <f t="shared" si="137"/>
        <v>1</v>
      </c>
      <c r="E4385">
        <v>21</v>
      </c>
      <c r="F4385" s="1" t="str">
        <f t="shared" si="138"/>
        <v/>
      </c>
      <c r="G4385" s="1" t="str">
        <f>IF(TableRefills3[[#This Row],[prev_refill_days]]="","",TableRefills3[[#This Row],[prev_refill_days]]+TableRefills3[[#This Row],[quantity_days]])</f>
        <v/>
      </c>
      <c r="H4385" s="9" t="str">
        <f>IF(TableRefills3[[#This Row],[prev_refill_end]]="","",TableRefills3[[#This Row],[refill_date]]-TableRefills3[[#This Row],[prev_refill_end]])</f>
        <v/>
      </c>
      <c r="I4385">
        <f>IF(TableRefills3[[#This Row],[gap_days]]="",0,IF(TableRefills3[[#This Row],[gap_days]]&gt;30,1,0))</f>
        <v>0</v>
      </c>
      <c r="J4385" s="9">
        <f>_xlfn.MAXIFS(TableRefills3[discountinuation_flag], TableRefills3[patient_id], A4385)</f>
        <v>0</v>
      </c>
      <c r="K4385" s="1">
        <f>_xlfn.MINIFS(C:C,A:A,TableRefills3[[#This Row],[patient_id]])</f>
        <v>45775</v>
      </c>
      <c r="L4385" s="1">
        <f>TableRefills3[[#This Row],[refill_date]]+TableRefills3[[#This Row],[quantity_days]]</f>
        <v>45796</v>
      </c>
    </row>
    <row r="4386" spans="1:12" x14ac:dyDescent="0.25">
      <c r="A4386" t="s">
        <v>976</v>
      </c>
      <c r="B4386" t="s">
        <v>6407</v>
      </c>
      <c r="C4386" s="1">
        <v>45793</v>
      </c>
      <c r="D4386" s="9">
        <f t="shared" si="137"/>
        <v>2</v>
      </c>
      <c r="E4386">
        <v>21</v>
      </c>
      <c r="F4386" s="1">
        <f t="shared" si="138"/>
        <v>45775</v>
      </c>
      <c r="G4386" s="1">
        <f>IF(TableRefills3[[#This Row],[prev_refill_days]]="","",TableRefills3[[#This Row],[prev_refill_days]]+TableRefills3[[#This Row],[quantity_days]])</f>
        <v>45796</v>
      </c>
      <c r="H4386" s="9">
        <f>IF(TableRefills3[[#This Row],[prev_refill_end]]="","",TableRefills3[[#This Row],[refill_date]]-TableRefills3[[#This Row],[prev_refill_end]])</f>
        <v>-3</v>
      </c>
      <c r="I4386">
        <f>IF(TableRefills3[[#This Row],[gap_days]]="",0,IF(TableRefills3[[#This Row],[gap_days]]&gt;30,1,0))</f>
        <v>0</v>
      </c>
      <c r="J4386" s="9">
        <f>_xlfn.MAXIFS(TableRefills3[discountinuation_flag], TableRefills3[patient_id], A4386)</f>
        <v>0</v>
      </c>
      <c r="K4386" s="1">
        <f>_xlfn.MINIFS(C:C,A:A,TableRefills3[[#This Row],[patient_id]])</f>
        <v>45775</v>
      </c>
      <c r="L4386" s="1">
        <f>TableRefills3[[#This Row],[refill_date]]+TableRefills3[[#This Row],[quantity_days]]</f>
        <v>45814</v>
      </c>
    </row>
    <row r="4387" spans="1:12" x14ac:dyDescent="0.25">
      <c r="A4387" t="s">
        <v>976</v>
      </c>
      <c r="B4387" t="s">
        <v>6407</v>
      </c>
      <c r="C4387" s="1">
        <v>45812</v>
      </c>
      <c r="D4387" s="9">
        <f t="shared" si="137"/>
        <v>3</v>
      </c>
      <c r="E4387">
        <v>21</v>
      </c>
      <c r="F4387" s="1">
        <f t="shared" si="138"/>
        <v>45793</v>
      </c>
      <c r="G4387" s="1">
        <f>IF(TableRefills3[[#This Row],[prev_refill_days]]="","",TableRefills3[[#This Row],[prev_refill_days]]+TableRefills3[[#This Row],[quantity_days]])</f>
        <v>45814</v>
      </c>
      <c r="H4387" s="9">
        <f>IF(TableRefills3[[#This Row],[prev_refill_end]]="","",TableRefills3[[#This Row],[refill_date]]-TableRefills3[[#This Row],[prev_refill_end]])</f>
        <v>-2</v>
      </c>
      <c r="I4387">
        <f>IF(TableRefills3[[#This Row],[gap_days]]="",0,IF(TableRefills3[[#This Row],[gap_days]]&gt;30,1,0))</f>
        <v>0</v>
      </c>
      <c r="J4387" s="9">
        <f>_xlfn.MAXIFS(TableRefills3[discountinuation_flag], TableRefills3[patient_id], A4387)</f>
        <v>0</v>
      </c>
      <c r="K4387" s="1">
        <f>_xlfn.MINIFS(C:C,A:A,TableRefills3[[#This Row],[patient_id]])</f>
        <v>45775</v>
      </c>
      <c r="L4387" s="1">
        <f>TableRefills3[[#This Row],[refill_date]]+TableRefills3[[#This Row],[quantity_days]]</f>
        <v>45833</v>
      </c>
    </row>
    <row r="4388" spans="1:12" x14ac:dyDescent="0.25">
      <c r="A4388" t="s">
        <v>976</v>
      </c>
      <c r="B4388" t="s">
        <v>6407</v>
      </c>
      <c r="C4388" s="1">
        <v>45830</v>
      </c>
      <c r="D4388" s="9">
        <f t="shared" si="137"/>
        <v>4</v>
      </c>
      <c r="E4388">
        <v>21</v>
      </c>
      <c r="F4388" s="1">
        <f t="shared" si="138"/>
        <v>45812</v>
      </c>
      <c r="G4388" s="1">
        <f>IF(TableRefills3[[#This Row],[prev_refill_days]]="","",TableRefills3[[#This Row],[prev_refill_days]]+TableRefills3[[#This Row],[quantity_days]])</f>
        <v>45833</v>
      </c>
      <c r="H4388" s="9">
        <f>IF(TableRefills3[[#This Row],[prev_refill_end]]="","",TableRefills3[[#This Row],[refill_date]]-TableRefills3[[#This Row],[prev_refill_end]])</f>
        <v>-3</v>
      </c>
      <c r="I4388">
        <f>IF(TableRefills3[[#This Row],[gap_days]]="",0,IF(TableRefills3[[#This Row],[gap_days]]&gt;30,1,0))</f>
        <v>0</v>
      </c>
      <c r="J4388" s="9">
        <f>_xlfn.MAXIFS(TableRefills3[discountinuation_flag], TableRefills3[patient_id], A4388)</f>
        <v>0</v>
      </c>
      <c r="K4388" s="1">
        <f>_xlfn.MINIFS(C:C,A:A,TableRefills3[[#This Row],[patient_id]])</f>
        <v>45775</v>
      </c>
      <c r="L4388" s="1">
        <f>TableRefills3[[#This Row],[refill_date]]+TableRefills3[[#This Row],[quantity_days]]</f>
        <v>45851</v>
      </c>
    </row>
    <row r="4389" spans="1:12" x14ac:dyDescent="0.25">
      <c r="A4389" t="s">
        <v>976</v>
      </c>
      <c r="B4389" t="s">
        <v>6407</v>
      </c>
      <c r="C4389" s="1">
        <v>45848</v>
      </c>
      <c r="D4389" s="9">
        <f t="shared" si="137"/>
        <v>5</v>
      </c>
      <c r="E4389">
        <v>21</v>
      </c>
      <c r="F4389" s="1">
        <f t="shared" si="138"/>
        <v>45830</v>
      </c>
      <c r="G4389" s="1">
        <f>IF(TableRefills3[[#This Row],[prev_refill_days]]="","",TableRefills3[[#This Row],[prev_refill_days]]+TableRefills3[[#This Row],[quantity_days]])</f>
        <v>45851</v>
      </c>
      <c r="H4389" s="9">
        <f>IF(TableRefills3[[#This Row],[prev_refill_end]]="","",TableRefills3[[#This Row],[refill_date]]-TableRefills3[[#This Row],[prev_refill_end]])</f>
        <v>-3</v>
      </c>
      <c r="I4389">
        <f>IF(TableRefills3[[#This Row],[gap_days]]="",0,IF(TableRefills3[[#This Row],[gap_days]]&gt;30,1,0))</f>
        <v>0</v>
      </c>
      <c r="J4389" s="9">
        <f>_xlfn.MAXIFS(TableRefills3[discountinuation_flag], TableRefills3[patient_id], A4389)</f>
        <v>0</v>
      </c>
      <c r="K4389" s="1">
        <f>_xlfn.MINIFS(C:C,A:A,TableRefills3[[#This Row],[patient_id]])</f>
        <v>45775</v>
      </c>
      <c r="L4389" s="1">
        <f>TableRefills3[[#This Row],[refill_date]]+TableRefills3[[#This Row],[quantity_days]]</f>
        <v>45869</v>
      </c>
    </row>
    <row r="4390" spans="1:12" x14ac:dyDescent="0.25">
      <c r="A4390" t="s">
        <v>976</v>
      </c>
      <c r="B4390" t="s">
        <v>6407</v>
      </c>
      <c r="C4390" s="1">
        <v>45869</v>
      </c>
      <c r="D4390" s="9">
        <f t="shared" si="137"/>
        <v>6</v>
      </c>
      <c r="E4390">
        <v>21</v>
      </c>
      <c r="F4390" s="1">
        <f t="shared" si="138"/>
        <v>45848</v>
      </c>
      <c r="G4390" s="1">
        <f>IF(TableRefills3[[#This Row],[prev_refill_days]]="","",TableRefills3[[#This Row],[prev_refill_days]]+TableRefills3[[#This Row],[quantity_days]])</f>
        <v>45869</v>
      </c>
      <c r="H4390" s="9">
        <f>IF(TableRefills3[[#This Row],[prev_refill_end]]="","",TableRefills3[[#This Row],[refill_date]]-TableRefills3[[#This Row],[prev_refill_end]])</f>
        <v>0</v>
      </c>
      <c r="I4390">
        <f>IF(TableRefills3[[#This Row],[gap_days]]="",0,IF(TableRefills3[[#This Row],[gap_days]]&gt;30,1,0))</f>
        <v>0</v>
      </c>
      <c r="J4390" s="9">
        <f>_xlfn.MAXIFS(TableRefills3[discountinuation_flag], TableRefills3[patient_id], A4390)</f>
        <v>0</v>
      </c>
      <c r="K4390" s="1">
        <f>_xlfn.MINIFS(C:C,A:A,TableRefills3[[#This Row],[patient_id]])</f>
        <v>45775</v>
      </c>
      <c r="L4390" s="1">
        <f>TableRefills3[[#This Row],[refill_date]]+TableRefills3[[#This Row],[quantity_days]]</f>
        <v>45890</v>
      </c>
    </row>
    <row r="4391" spans="1:12" x14ac:dyDescent="0.25">
      <c r="A4391" t="s">
        <v>977</v>
      </c>
      <c r="B4391" t="s">
        <v>6414</v>
      </c>
      <c r="C4391" s="1">
        <v>45663</v>
      </c>
      <c r="D4391" s="9">
        <f t="shared" si="137"/>
        <v>1</v>
      </c>
      <c r="E4391">
        <v>21</v>
      </c>
      <c r="F4391" s="1" t="str">
        <f t="shared" si="138"/>
        <v/>
      </c>
      <c r="G4391" s="1" t="str">
        <f>IF(TableRefills3[[#This Row],[prev_refill_days]]="","",TableRefills3[[#This Row],[prev_refill_days]]+TableRefills3[[#This Row],[quantity_days]])</f>
        <v/>
      </c>
      <c r="H4391" s="9" t="str">
        <f>IF(TableRefills3[[#This Row],[prev_refill_end]]="","",TableRefills3[[#This Row],[refill_date]]-TableRefills3[[#This Row],[prev_refill_end]])</f>
        <v/>
      </c>
      <c r="I4391">
        <f>IF(TableRefills3[[#This Row],[gap_days]]="",0,IF(TableRefills3[[#This Row],[gap_days]]&gt;30,1,0))</f>
        <v>0</v>
      </c>
      <c r="J4391" s="9">
        <f>_xlfn.MAXIFS(TableRefills3[discountinuation_flag], TableRefills3[patient_id], A4391)</f>
        <v>0</v>
      </c>
      <c r="K4391" s="1">
        <f>_xlfn.MINIFS(C:C,A:A,TableRefills3[[#This Row],[patient_id]])</f>
        <v>45663</v>
      </c>
      <c r="L4391" s="1">
        <f>TableRefills3[[#This Row],[refill_date]]+TableRefills3[[#This Row],[quantity_days]]</f>
        <v>45684</v>
      </c>
    </row>
    <row r="4392" spans="1:12" x14ac:dyDescent="0.25">
      <c r="A4392" t="s">
        <v>977</v>
      </c>
      <c r="B4392" t="s">
        <v>6414</v>
      </c>
      <c r="C4392" s="1">
        <v>45687</v>
      </c>
      <c r="D4392" s="9">
        <f t="shared" si="137"/>
        <v>2</v>
      </c>
      <c r="E4392">
        <v>21</v>
      </c>
      <c r="F4392" s="1">
        <f t="shared" si="138"/>
        <v>45663</v>
      </c>
      <c r="G4392" s="1">
        <f>IF(TableRefills3[[#This Row],[prev_refill_days]]="","",TableRefills3[[#This Row],[prev_refill_days]]+TableRefills3[[#This Row],[quantity_days]])</f>
        <v>45684</v>
      </c>
      <c r="H4392" s="9">
        <f>IF(TableRefills3[[#This Row],[prev_refill_end]]="","",TableRefills3[[#This Row],[refill_date]]-TableRefills3[[#This Row],[prev_refill_end]])</f>
        <v>3</v>
      </c>
      <c r="I4392">
        <f>IF(TableRefills3[[#This Row],[gap_days]]="",0,IF(TableRefills3[[#This Row],[gap_days]]&gt;30,1,0))</f>
        <v>0</v>
      </c>
      <c r="J4392" s="9">
        <f>_xlfn.MAXIFS(TableRefills3[discountinuation_flag], TableRefills3[patient_id], A4392)</f>
        <v>0</v>
      </c>
      <c r="K4392" s="1">
        <f>_xlfn.MINIFS(C:C,A:A,TableRefills3[[#This Row],[patient_id]])</f>
        <v>45663</v>
      </c>
      <c r="L4392" s="1">
        <f>TableRefills3[[#This Row],[refill_date]]+TableRefills3[[#This Row],[quantity_days]]</f>
        <v>45708</v>
      </c>
    </row>
    <row r="4393" spans="1:12" x14ac:dyDescent="0.25">
      <c r="A4393" t="s">
        <v>977</v>
      </c>
      <c r="B4393" t="s">
        <v>6414</v>
      </c>
      <c r="C4393" s="1">
        <v>45709</v>
      </c>
      <c r="D4393" s="9">
        <f t="shared" si="137"/>
        <v>3</v>
      </c>
      <c r="E4393">
        <v>21</v>
      </c>
      <c r="F4393" s="1">
        <f t="shared" si="138"/>
        <v>45687</v>
      </c>
      <c r="G4393" s="1">
        <f>IF(TableRefills3[[#This Row],[prev_refill_days]]="","",TableRefills3[[#This Row],[prev_refill_days]]+TableRefills3[[#This Row],[quantity_days]])</f>
        <v>45708</v>
      </c>
      <c r="H4393" s="9">
        <f>IF(TableRefills3[[#This Row],[prev_refill_end]]="","",TableRefills3[[#This Row],[refill_date]]-TableRefills3[[#This Row],[prev_refill_end]])</f>
        <v>1</v>
      </c>
      <c r="I4393">
        <f>IF(TableRefills3[[#This Row],[gap_days]]="",0,IF(TableRefills3[[#This Row],[gap_days]]&gt;30,1,0))</f>
        <v>0</v>
      </c>
      <c r="J4393" s="9">
        <f>_xlfn.MAXIFS(TableRefills3[discountinuation_flag], TableRefills3[patient_id], A4393)</f>
        <v>0</v>
      </c>
      <c r="K4393" s="1">
        <f>_xlfn.MINIFS(C:C,A:A,TableRefills3[[#This Row],[patient_id]])</f>
        <v>45663</v>
      </c>
      <c r="L4393" s="1">
        <f>TableRefills3[[#This Row],[refill_date]]+TableRefills3[[#This Row],[quantity_days]]</f>
        <v>45730</v>
      </c>
    </row>
    <row r="4394" spans="1:12" x14ac:dyDescent="0.25">
      <c r="A4394" t="s">
        <v>977</v>
      </c>
      <c r="B4394" t="s">
        <v>6414</v>
      </c>
      <c r="C4394" s="1">
        <v>45729</v>
      </c>
      <c r="D4394" s="9">
        <f t="shared" si="137"/>
        <v>4</v>
      </c>
      <c r="E4394">
        <v>21</v>
      </c>
      <c r="F4394" s="1">
        <f t="shared" si="138"/>
        <v>45709</v>
      </c>
      <c r="G4394" s="1">
        <f>IF(TableRefills3[[#This Row],[prev_refill_days]]="","",TableRefills3[[#This Row],[prev_refill_days]]+TableRefills3[[#This Row],[quantity_days]])</f>
        <v>45730</v>
      </c>
      <c r="H4394" s="9">
        <f>IF(TableRefills3[[#This Row],[prev_refill_end]]="","",TableRefills3[[#This Row],[refill_date]]-TableRefills3[[#This Row],[prev_refill_end]])</f>
        <v>-1</v>
      </c>
      <c r="I4394">
        <f>IF(TableRefills3[[#This Row],[gap_days]]="",0,IF(TableRefills3[[#This Row],[gap_days]]&gt;30,1,0))</f>
        <v>0</v>
      </c>
      <c r="J4394" s="9">
        <f>_xlfn.MAXIFS(TableRefills3[discountinuation_flag], TableRefills3[patient_id], A4394)</f>
        <v>0</v>
      </c>
      <c r="K4394" s="1">
        <f>_xlfn.MINIFS(C:C,A:A,TableRefills3[[#This Row],[patient_id]])</f>
        <v>45663</v>
      </c>
      <c r="L4394" s="1">
        <f>TableRefills3[[#This Row],[refill_date]]+TableRefills3[[#This Row],[quantity_days]]</f>
        <v>45750</v>
      </c>
    </row>
    <row r="4395" spans="1:12" x14ac:dyDescent="0.25">
      <c r="A4395" t="s">
        <v>978</v>
      </c>
      <c r="B4395" t="s">
        <v>6419</v>
      </c>
      <c r="C4395" s="1">
        <v>45721</v>
      </c>
      <c r="D4395" s="9">
        <f t="shared" si="137"/>
        <v>1</v>
      </c>
      <c r="E4395">
        <v>30</v>
      </c>
      <c r="F4395" s="1" t="str">
        <f t="shared" si="138"/>
        <v/>
      </c>
      <c r="G4395" s="1" t="str">
        <f>IF(TableRefills3[[#This Row],[prev_refill_days]]="","",TableRefills3[[#This Row],[prev_refill_days]]+TableRefills3[[#This Row],[quantity_days]])</f>
        <v/>
      </c>
      <c r="H4395" s="9" t="str">
        <f>IF(TableRefills3[[#This Row],[prev_refill_end]]="","",TableRefills3[[#This Row],[refill_date]]-TableRefills3[[#This Row],[prev_refill_end]])</f>
        <v/>
      </c>
      <c r="I4395">
        <f>IF(TableRefills3[[#This Row],[gap_days]]="",0,IF(TableRefills3[[#This Row],[gap_days]]&gt;30,1,0))</f>
        <v>0</v>
      </c>
      <c r="J4395" s="9">
        <f>_xlfn.MAXIFS(TableRefills3[discountinuation_flag], TableRefills3[patient_id], A4395)</f>
        <v>0</v>
      </c>
      <c r="K4395" s="1">
        <f>_xlfn.MINIFS(C:C,A:A,TableRefills3[[#This Row],[patient_id]])</f>
        <v>45721</v>
      </c>
      <c r="L4395" s="1">
        <f>TableRefills3[[#This Row],[refill_date]]+TableRefills3[[#This Row],[quantity_days]]</f>
        <v>45751</v>
      </c>
    </row>
    <row r="4396" spans="1:12" x14ac:dyDescent="0.25">
      <c r="A4396" t="s">
        <v>978</v>
      </c>
      <c r="B4396" t="s">
        <v>6419</v>
      </c>
      <c r="C4396" s="1">
        <v>45752</v>
      </c>
      <c r="D4396" s="9">
        <f t="shared" si="137"/>
        <v>2</v>
      </c>
      <c r="E4396">
        <v>30</v>
      </c>
      <c r="F4396" s="1">
        <f t="shared" si="138"/>
        <v>45721</v>
      </c>
      <c r="G4396" s="1">
        <f>IF(TableRefills3[[#This Row],[prev_refill_days]]="","",TableRefills3[[#This Row],[prev_refill_days]]+TableRefills3[[#This Row],[quantity_days]])</f>
        <v>45751</v>
      </c>
      <c r="H4396" s="9">
        <f>IF(TableRefills3[[#This Row],[prev_refill_end]]="","",TableRefills3[[#This Row],[refill_date]]-TableRefills3[[#This Row],[prev_refill_end]])</f>
        <v>1</v>
      </c>
      <c r="I4396">
        <f>IF(TableRefills3[[#This Row],[gap_days]]="",0,IF(TableRefills3[[#This Row],[gap_days]]&gt;30,1,0))</f>
        <v>0</v>
      </c>
      <c r="J4396" s="9">
        <f>_xlfn.MAXIFS(TableRefills3[discountinuation_flag], TableRefills3[patient_id], A4396)</f>
        <v>0</v>
      </c>
      <c r="K4396" s="1">
        <f>_xlfn.MINIFS(C:C,A:A,TableRefills3[[#This Row],[patient_id]])</f>
        <v>45721</v>
      </c>
      <c r="L4396" s="1">
        <f>TableRefills3[[#This Row],[refill_date]]+TableRefills3[[#This Row],[quantity_days]]</f>
        <v>45782</v>
      </c>
    </row>
    <row r="4397" spans="1:12" x14ac:dyDescent="0.25">
      <c r="A4397" t="s">
        <v>978</v>
      </c>
      <c r="B4397" t="s">
        <v>6419</v>
      </c>
      <c r="C4397" s="1">
        <v>45782</v>
      </c>
      <c r="D4397" s="9">
        <f t="shared" si="137"/>
        <v>3</v>
      </c>
      <c r="E4397">
        <v>30</v>
      </c>
      <c r="F4397" s="1">
        <f t="shared" si="138"/>
        <v>45752</v>
      </c>
      <c r="G4397" s="1">
        <f>IF(TableRefills3[[#This Row],[prev_refill_days]]="","",TableRefills3[[#This Row],[prev_refill_days]]+TableRefills3[[#This Row],[quantity_days]])</f>
        <v>45782</v>
      </c>
      <c r="H4397" s="9">
        <f>IF(TableRefills3[[#This Row],[prev_refill_end]]="","",TableRefills3[[#This Row],[refill_date]]-TableRefills3[[#This Row],[prev_refill_end]])</f>
        <v>0</v>
      </c>
      <c r="I4397">
        <f>IF(TableRefills3[[#This Row],[gap_days]]="",0,IF(TableRefills3[[#This Row],[gap_days]]&gt;30,1,0))</f>
        <v>0</v>
      </c>
      <c r="J4397" s="9">
        <f>_xlfn.MAXIFS(TableRefills3[discountinuation_flag], TableRefills3[patient_id], A4397)</f>
        <v>0</v>
      </c>
      <c r="K4397" s="1">
        <f>_xlfn.MINIFS(C:C,A:A,TableRefills3[[#This Row],[patient_id]])</f>
        <v>45721</v>
      </c>
      <c r="L4397" s="1">
        <f>TableRefills3[[#This Row],[refill_date]]+TableRefills3[[#This Row],[quantity_days]]</f>
        <v>45812</v>
      </c>
    </row>
    <row r="4398" spans="1:12" x14ac:dyDescent="0.25">
      <c r="A4398" t="s">
        <v>978</v>
      </c>
      <c r="B4398" t="s">
        <v>6419</v>
      </c>
      <c r="C4398" s="1">
        <v>45814</v>
      </c>
      <c r="D4398" s="9">
        <f t="shared" si="137"/>
        <v>4</v>
      </c>
      <c r="E4398">
        <v>30</v>
      </c>
      <c r="F4398" s="1">
        <f t="shared" si="138"/>
        <v>45782</v>
      </c>
      <c r="G4398" s="1">
        <f>IF(TableRefills3[[#This Row],[prev_refill_days]]="","",TableRefills3[[#This Row],[prev_refill_days]]+TableRefills3[[#This Row],[quantity_days]])</f>
        <v>45812</v>
      </c>
      <c r="H4398" s="9">
        <f>IF(TableRefills3[[#This Row],[prev_refill_end]]="","",TableRefills3[[#This Row],[refill_date]]-TableRefills3[[#This Row],[prev_refill_end]])</f>
        <v>2</v>
      </c>
      <c r="I4398">
        <f>IF(TableRefills3[[#This Row],[gap_days]]="",0,IF(TableRefills3[[#This Row],[gap_days]]&gt;30,1,0))</f>
        <v>0</v>
      </c>
      <c r="J4398" s="9">
        <f>_xlfn.MAXIFS(TableRefills3[discountinuation_flag], TableRefills3[patient_id], A4398)</f>
        <v>0</v>
      </c>
      <c r="K4398" s="1">
        <f>_xlfn.MINIFS(C:C,A:A,TableRefills3[[#This Row],[patient_id]])</f>
        <v>45721</v>
      </c>
      <c r="L4398" s="1">
        <f>TableRefills3[[#This Row],[refill_date]]+TableRefills3[[#This Row],[quantity_days]]</f>
        <v>45844</v>
      </c>
    </row>
    <row r="4399" spans="1:12" x14ac:dyDescent="0.25">
      <c r="A4399" t="s">
        <v>978</v>
      </c>
      <c r="B4399" t="s">
        <v>6419</v>
      </c>
      <c r="C4399" s="1">
        <v>45845</v>
      </c>
      <c r="D4399" s="9">
        <f t="shared" si="137"/>
        <v>5</v>
      </c>
      <c r="E4399">
        <v>30</v>
      </c>
      <c r="F4399" s="1">
        <f t="shared" si="138"/>
        <v>45814</v>
      </c>
      <c r="G4399" s="1">
        <f>IF(TableRefills3[[#This Row],[prev_refill_days]]="","",TableRefills3[[#This Row],[prev_refill_days]]+TableRefills3[[#This Row],[quantity_days]])</f>
        <v>45844</v>
      </c>
      <c r="H4399" s="9">
        <f>IF(TableRefills3[[#This Row],[prev_refill_end]]="","",TableRefills3[[#This Row],[refill_date]]-TableRefills3[[#This Row],[prev_refill_end]])</f>
        <v>1</v>
      </c>
      <c r="I4399">
        <f>IF(TableRefills3[[#This Row],[gap_days]]="",0,IF(TableRefills3[[#This Row],[gap_days]]&gt;30,1,0))</f>
        <v>0</v>
      </c>
      <c r="J4399" s="9">
        <f>_xlfn.MAXIFS(TableRefills3[discountinuation_flag], TableRefills3[patient_id], A4399)</f>
        <v>0</v>
      </c>
      <c r="K4399" s="1">
        <f>_xlfn.MINIFS(C:C,A:A,TableRefills3[[#This Row],[patient_id]])</f>
        <v>45721</v>
      </c>
      <c r="L4399" s="1">
        <f>TableRefills3[[#This Row],[refill_date]]+TableRefills3[[#This Row],[quantity_days]]</f>
        <v>45875</v>
      </c>
    </row>
    <row r="4400" spans="1:12" x14ac:dyDescent="0.25">
      <c r="A4400" t="s">
        <v>978</v>
      </c>
      <c r="B4400" t="s">
        <v>6419</v>
      </c>
      <c r="C4400" s="1">
        <v>45872</v>
      </c>
      <c r="D4400" s="9">
        <f t="shared" si="137"/>
        <v>6</v>
      </c>
      <c r="E4400">
        <v>30</v>
      </c>
      <c r="F4400" s="1">
        <f t="shared" si="138"/>
        <v>45845</v>
      </c>
      <c r="G4400" s="1">
        <f>IF(TableRefills3[[#This Row],[prev_refill_days]]="","",TableRefills3[[#This Row],[prev_refill_days]]+TableRefills3[[#This Row],[quantity_days]])</f>
        <v>45875</v>
      </c>
      <c r="H4400" s="9">
        <f>IF(TableRefills3[[#This Row],[prev_refill_end]]="","",TableRefills3[[#This Row],[refill_date]]-TableRefills3[[#This Row],[prev_refill_end]])</f>
        <v>-3</v>
      </c>
      <c r="I4400">
        <f>IF(TableRefills3[[#This Row],[gap_days]]="",0,IF(TableRefills3[[#This Row],[gap_days]]&gt;30,1,0))</f>
        <v>0</v>
      </c>
      <c r="J4400" s="9">
        <f>_xlfn.MAXIFS(TableRefills3[discountinuation_flag], TableRefills3[patient_id], A4400)</f>
        <v>0</v>
      </c>
      <c r="K4400" s="1">
        <f>_xlfn.MINIFS(C:C,A:A,TableRefills3[[#This Row],[patient_id]])</f>
        <v>45721</v>
      </c>
      <c r="L4400" s="1">
        <f>TableRefills3[[#This Row],[refill_date]]+TableRefills3[[#This Row],[quantity_days]]</f>
        <v>45902</v>
      </c>
    </row>
    <row r="4401" spans="1:12" x14ac:dyDescent="0.25">
      <c r="A4401" t="s">
        <v>979</v>
      </c>
      <c r="B4401" t="s">
        <v>6426</v>
      </c>
      <c r="C4401" s="1">
        <v>45736</v>
      </c>
      <c r="D4401" s="9">
        <f t="shared" si="137"/>
        <v>1</v>
      </c>
      <c r="E4401">
        <v>21</v>
      </c>
      <c r="F4401" s="1" t="str">
        <f t="shared" si="138"/>
        <v/>
      </c>
      <c r="G4401" s="1" t="str">
        <f>IF(TableRefills3[[#This Row],[prev_refill_days]]="","",TableRefills3[[#This Row],[prev_refill_days]]+TableRefills3[[#This Row],[quantity_days]])</f>
        <v/>
      </c>
      <c r="H4401" s="9" t="str">
        <f>IF(TableRefills3[[#This Row],[prev_refill_end]]="","",TableRefills3[[#This Row],[refill_date]]-TableRefills3[[#This Row],[prev_refill_end]])</f>
        <v/>
      </c>
      <c r="I4401">
        <f>IF(TableRefills3[[#This Row],[gap_days]]="",0,IF(TableRefills3[[#This Row],[gap_days]]&gt;30,1,0))</f>
        <v>0</v>
      </c>
      <c r="J4401" s="9">
        <f>_xlfn.MAXIFS(TableRefills3[discountinuation_flag], TableRefills3[patient_id], A4401)</f>
        <v>0</v>
      </c>
      <c r="K4401" s="1">
        <f>_xlfn.MINIFS(C:C,A:A,TableRefills3[[#This Row],[patient_id]])</f>
        <v>45736</v>
      </c>
      <c r="L4401" s="1">
        <f>TableRefills3[[#This Row],[refill_date]]+TableRefills3[[#This Row],[quantity_days]]</f>
        <v>45757</v>
      </c>
    </row>
    <row r="4402" spans="1:12" x14ac:dyDescent="0.25">
      <c r="A4402" t="s">
        <v>979</v>
      </c>
      <c r="B4402" t="s">
        <v>6426</v>
      </c>
      <c r="C4402" s="1">
        <v>45758</v>
      </c>
      <c r="D4402" s="9">
        <f t="shared" si="137"/>
        <v>2</v>
      </c>
      <c r="E4402">
        <v>21</v>
      </c>
      <c r="F4402" s="1">
        <f t="shared" si="138"/>
        <v>45736</v>
      </c>
      <c r="G4402" s="1">
        <f>IF(TableRefills3[[#This Row],[prev_refill_days]]="","",TableRefills3[[#This Row],[prev_refill_days]]+TableRefills3[[#This Row],[quantity_days]])</f>
        <v>45757</v>
      </c>
      <c r="H4402" s="9">
        <f>IF(TableRefills3[[#This Row],[prev_refill_end]]="","",TableRefills3[[#This Row],[refill_date]]-TableRefills3[[#This Row],[prev_refill_end]])</f>
        <v>1</v>
      </c>
      <c r="I4402">
        <f>IF(TableRefills3[[#This Row],[gap_days]]="",0,IF(TableRefills3[[#This Row],[gap_days]]&gt;30,1,0))</f>
        <v>0</v>
      </c>
      <c r="J4402" s="9">
        <f>_xlfn.MAXIFS(TableRefills3[discountinuation_flag], TableRefills3[patient_id], A4402)</f>
        <v>0</v>
      </c>
      <c r="K4402" s="1">
        <f>_xlfn.MINIFS(C:C,A:A,TableRefills3[[#This Row],[patient_id]])</f>
        <v>45736</v>
      </c>
      <c r="L4402" s="1">
        <f>TableRefills3[[#This Row],[refill_date]]+TableRefills3[[#This Row],[quantity_days]]</f>
        <v>45779</v>
      </c>
    </row>
    <row r="4403" spans="1:12" x14ac:dyDescent="0.25">
      <c r="A4403" t="s">
        <v>979</v>
      </c>
      <c r="B4403" t="s">
        <v>6426</v>
      </c>
      <c r="C4403" s="1">
        <v>45776</v>
      </c>
      <c r="D4403" s="9">
        <f t="shared" si="137"/>
        <v>3</v>
      </c>
      <c r="E4403">
        <v>21</v>
      </c>
      <c r="F4403" s="1">
        <f t="shared" si="138"/>
        <v>45758</v>
      </c>
      <c r="G4403" s="1">
        <f>IF(TableRefills3[[#This Row],[prev_refill_days]]="","",TableRefills3[[#This Row],[prev_refill_days]]+TableRefills3[[#This Row],[quantity_days]])</f>
        <v>45779</v>
      </c>
      <c r="H4403" s="9">
        <f>IF(TableRefills3[[#This Row],[prev_refill_end]]="","",TableRefills3[[#This Row],[refill_date]]-TableRefills3[[#This Row],[prev_refill_end]])</f>
        <v>-3</v>
      </c>
      <c r="I4403">
        <f>IF(TableRefills3[[#This Row],[gap_days]]="",0,IF(TableRefills3[[#This Row],[gap_days]]&gt;30,1,0))</f>
        <v>0</v>
      </c>
      <c r="J4403" s="9">
        <f>_xlfn.MAXIFS(TableRefills3[discountinuation_flag], TableRefills3[patient_id], A4403)</f>
        <v>0</v>
      </c>
      <c r="K4403" s="1">
        <f>_xlfn.MINIFS(C:C,A:A,TableRefills3[[#This Row],[patient_id]])</f>
        <v>45736</v>
      </c>
      <c r="L4403" s="1">
        <f>TableRefills3[[#This Row],[refill_date]]+TableRefills3[[#This Row],[quantity_days]]</f>
        <v>45797</v>
      </c>
    </row>
    <row r="4404" spans="1:12" x14ac:dyDescent="0.25">
      <c r="A4404" t="s">
        <v>979</v>
      </c>
      <c r="B4404" t="s">
        <v>6426</v>
      </c>
      <c r="C4404" s="1">
        <v>45799</v>
      </c>
      <c r="D4404" s="9">
        <f t="shared" si="137"/>
        <v>4</v>
      </c>
      <c r="E4404">
        <v>21</v>
      </c>
      <c r="F4404" s="1">
        <f t="shared" si="138"/>
        <v>45776</v>
      </c>
      <c r="G4404" s="1">
        <f>IF(TableRefills3[[#This Row],[prev_refill_days]]="","",TableRefills3[[#This Row],[prev_refill_days]]+TableRefills3[[#This Row],[quantity_days]])</f>
        <v>45797</v>
      </c>
      <c r="H4404" s="9">
        <f>IF(TableRefills3[[#This Row],[prev_refill_end]]="","",TableRefills3[[#This Row],[refill_date]]-TableRefills3[[#This Row],[prev_refill_end]])</f>
        <v>2</v>
      </c>
      <c r="I4404">
        <f>IF(TableRefills3[[#This Row],[gap_days]]="",0,IF(TableRefills3[[#This Row],[gap_days]]&gt;30,1,0))</f>
        <v>0</v>
      </c>
      <c r="J4404" s="9">
        <f>_xlfn.MAXIFS(TableRefills3[discountinuation_flag], TableRefills3[patient_id], A4404)</f>
        <v>0</v>
      </c>
      <c r="K4404" s="1">
        <f>_xlfn.MINIFS(C:C,A:A,TableRefills3[[#This Row],[patient_id]])</f>
        <v>45736</v>
      </c>
      <c r="L4404" s="1">
        <f>TableRefills3[[#This Row],[refill_date]]+TableRefills3[[#This Row],[quantity_days]]</f>
        <v>45820</v>
      </c>
    </row>
    <row r="4405" spans="1:12" x14ac:dyDescent="0.25">
      <c r="A4405" t="s">
        <v>980</v>
      </c>
      <c r="B4405" t="s">
        <v>6431</v>
      </c>
      <c r="C4405" s="1">
        <v>45783</v>
      </c>
      <c r="D4405" s="9">
        <f t="shared" si="137"/>
        <v>1</v>
      </c>
      <c r="E4405">
        <v>28</v>
      </c>
      <c r="F4405" s="1" t="str">
        <f t="shared" si="138"/>
        <v/>
      </c>
      <c r="G4405" s="1" t="str">
        <f>IF(TableRefills3[[#This Row],[prev_refill_days]]="","",TableRefills3[[#This Row],[prev_refill_days]]+TableRefills3[[#This Row],[quantity_days]])</f>
        <v/>
      </c>
      <c r="H4405" s="9" t="str">
        <f>IF(TableRefills3[[#This Row],[prev_refill_end]]="","",TableRefills3[[#This Row],[refill_date]]-TableRefills3[[#This Row],[prev_refill_end]])</f>
        <v/>
      </c>
      <c r="I4405">
        <f>IF(TableRefills3[[#This Row],[gap_days]]="",0,IF(TableRefills3[[#This Row],[gap_days]]&gt;30,1,0))</f>
        <v>0</v>
      </c>
      <c r="J4405" s="9">
        <f>_xlfn.MAXIFS(TableRefills3[discountinuation_flag], TableRefills3[patient_id], A4405)</f>
        <v>0</v>
      </c>
      <c r="K4405" s="1">
        <f>_xlfn.MINIFS(C:C,A:A,TableRefills3[[#This Row],[patient_id]])</f>
        <v>45783</v>
      </c>
      <c r="L4405" s="1">
        <f>TableRefills3[[#This Row],[refill_date]]+TableRefills3[[#This Row],[quantity_days]]</f>
        <v>45811</v>
      </c>
    </row>
    <row r="4406" spans="1:12" x14ac:dyDescent="0.25">
      <c r="A4406" t="s">
        <v>980</v>
      </c>
      <c r="B4406" t="s">
        <v>6431</v>
      </c>
      <c r="C4406" s="1">
        <v>45809</v>
      </c>
      <c r="D4406" s="9">
        <f t="shared" si="137"/>
        <v>2</v>
      </c>
      <c r="E4406">
        <v>28</v>
      </c>
      <c r="F4406" s="1">
        <f t="shared" si="138"/>
        <v>45783</v>
      </c>
      <c r="G4406" s="1">
        <f>IF(TableRefills3[[#This Row],[prev_refill_days]]="","",TableRefills3[[#This Row],[prev_refill_days]]+TableRefills3[[#This Row],[quantity_days]])</f>
        <v>45811</v>
      </c>
      <c r="H4406" s="9">
        <f>IF(TableRefills3[[#This Row],[prev_refill_end]]="","",TableRefills3[[#This Row],[refill_date]]-TableRefills3[[#This Row],[prev_refill_end]])</f>
        <v>-2</v>
      </c>
      <c r="I4406">
        <f>IF(TableRefills3[[#This Row],[gap_days]]="",0,IF(TableRefills3[[#This Row],[gap_days]]&gt;30,1,0))</f>
        <v>0</v>
      </c>
      <c r="J4406" s="9">
        <f>_xlfn.MAXIFS(TableRefills3[discountinuation_flag], TableRefills3[patient_id], A4406)</f>
        <v>0</v>
      </c>
      <c r="K4406" s="1">
        <f>_xlfn.MINIFS(C:C,A:A,TableRefills3[[#This Row],[patient_id]])</f>
        <v>45783</v>
      </c>
      <c r="L4406" s="1">
        <f>TableRefills3[[#This Row],[refill_date]]+TableRefills3[[#This Row],[quantity_days]]</f>
        <v>45837</v>
      </c>
    </row>
    <row r="4407" spans="1:12" x14ac:dyDescent="0.25">
      <c r="A4407" t="s">
        <v>980</v>
      </c>
      <c r="B4407" t="s">
        <v>6431</v>
      </c>
      <c r="C4407" s="1">
        <v>45838</v>
      </c>
      <c r="D4407" s="9">
        <f t="shared" si="137"/>
        <v>3</v>
      </c>
      <c r="E4407">
        <v>28</v>
      </c>
      <c r="F4407" s="1">
        <f t="shared" si="138"/>
        <v>45809</v>
      </c>
      <c r="G4407" s="1">
        <f>IF(TableRefills3[[#This Row],[prev_refill_days]]="","",TableRefills3[[#This Row],[prev_refill_days]]+TableRefills3[[#This Row],[quantity_days]])</f>
        <v>45837</v>
      </c>
      <c r="H4407" s="9">
        <f>IF(TableRefills3[[#This Row],[prev_refill_end]]="","",TableRefills3[[#This Row],[refill_date]]-TableRefills3[[#This Row],[prev_refill_end]])</f>
        <v>1</v>
      </c>
      <c r="I4407">
        <f>IF(TableRefills3[[#This Row],[gap_days]]="",0,IF(TableRefills3[[#This Row],[gap_days]]&gt;30,1,0))</f>
        <v>0</v>
      </c>
      <c r="J4407" s="9">
        <f>_xlfn.MAXIFS(TableRefills3[discountinuation_flag], TableRefills3[patient_id], A4407)</f>
        <v>0</v>
      </c>
      <c r="K4407" s="1">
        <f>_xlfn.MINIFS(C:C,A:A,TableRefills3[[#This Row],[patient_id]])</f>
        <v>45783</v>
      </c>
      <c r="L4407" s="1">
        <f>TableRefills3[[#This Row],[refill_date]]+TableRefills3[[#This Row],[quantity_days]]</f>
        <v>45866</v>
      </c>
    </row>
    <row r="4408" spans="1:12" x14ac:dyDescent="0.25">
      <c r="A4408" t="s">
        <v>980</v>
      </c>
      <c r="B4408" t="s">
        <v>6431</v>
      </c>
      <c r="C4408" s="1">
        <v>45868</v>
      </c>
      <c r="D4408" s="9">
        <f t="shared" si="137"/>
        <v>4</v>
      </c>
      <c r="E4408">
        <v>28</v>
      </c>
      <c r="F4408" s="1">
        <f t="shared" si="138"/>
        <v>45838</v>
      </c>
      <c r="G4408" s="1">
        <f>IF(TableRefills3[[#This Row],[prev_refill_days]]="","",TableRefills3[[#This Row],[prev_refill_days]]+TableRefills3[[#This Row],[quantity_days]])</f>
        <v>45866</v>
      </c>
      <c r="H4408" s="9">
        <f>IF(TableRefills3[[#This Row],[prev_refill_end]]="","",TableRefills3[[#This Row],[refill_date]]-TableRefills3[[#This Row],[prev_refill_end]])</f>
        <v>2</v>
      </c>
      <c r="I4408">
        <f>IF(TableRefills3[[#This Row],[gap_days]]="",0,IF(TableRefills3[[#This Row],[gap_days]]&gt;30,1,0))</f>
        <v>0</v>
      </c>
      <c r="J4408" s="9">
        <f>_xlfn.MAXIFS(TableRefills3[discountinuation_flag], TableRefills3[patient_id], A4408)</f>
        <v>0</v>
      </c>
      <c r="K4408" s="1">
        <f>_xlfn.MINIFS(C:C,A:A,TableRefills3[[#This Row],[patient_id]])</f>
        <v>45783</v>
      </c>
      <c r="L4408" s="1">
        <f>TableRefills3[[#This Row],[refill_date]]+TableRefills3[[#This Row],[quantity_days]]</f>
        <v>45896</v>
      </c>
    </row>
    <row r="4409" spans="1:12" x14ac:dyDescent="0.25">
      <c r="A4409" t="s">
        <v>981</v>
      </c>
      <c r="B4409" t="s">
        <v>6436</v>
      </c>
      <c r="C4409" s="1">
        <v>45698</v>
      </c>
      <c r="D4409" s="9">
        <f t="shared" si="137"/>
        <v>1</v>
      </c>
      <c r="E4409">
        <v>30</v>
      </c>
      <c r="F4409" s="1" t="str">
        <f t="shared" si="138"/>
        <v/>
      </c>
      <c r="G4409" s="1" t="str">
        <f>IF(TableRefills3[[#This Row],[prev_refill_days]]="","",TableRefills3[[#This Row],[prev_refill_days]]+TableRefills3[[#This Row],[quantity_days]])</f>
        <v/>
      </c>
      <c r="H4409" s="9" t="str">
        <f>IF(TableRefills3[[#This Row],[prev_refill_end]]="","",TableRefills3[[#This Row],[refill_date]]-TableRefills3[[#This Row],[prev_refill_end]])</f>
        <v/>
      </c>
      <c r="I4409">
        <f>IF(TableRefills3[[#This Row],[gap_days]]="",0,IF(TableRefills3[[#This Row],[gap_days]]&gt;30,1,0))</f>
        <v>0</v>
      </c>
      <c r="J4409" s="9">
        <f>_xlfn.MAXIFS(TableRefills3[discountinuation_flag], TableRefills3[patient_id], A4409)</f>
        <v>0</v>
      </c>
      <c r="K4409" s="1">
        <f>_xlfn.MINIFS(C:C,A:A,TableRefills3[[#This Row],[patient_id]])</f>
        <v>45698</v>
      </c>
      <c r="L4409" s="1">
        <f>TableRefills3[[#This Row],[refill_date]]+TableRefills3[[#This Row],[quantity_days]]</f>
        <v>45728</v>
      </c>
    </row>
    <row r="4410" spans="1:12" x14ac:dyDescent="0.25">
      <c r="A4410" t="s">
        <v>981</v>
      </c>
      <c r="B4410" t="s">
        <v>6436</v>
      </c>
      <c r="C4410" s="1">
        <v>45728</v>
      </c>
      <c r="D4410" s="9">
        <f t="shared" si="137"/>
        <v>2</v>
      </c>
      <c r="E4410">
        <v>30</v>
      </c>
      <c r="F4410" s="1">
        <f t="shared" si="138"/>
        <v>45698</v>
      </c>
      <c r="G4410" s="1">
        <f>IF(TableRefills3[[#This Row],[prev_refill_days]]="","",TableRefills3[[#This Row],[prev_refill_days]]+TableRefills3[[#This Row],[quantity_days]])</f>
        <v>45728</v>
      </c>
      <c r="H4410" s="9">
        <f>IF(TableRefills3[[#This Row],[prev_refill_end]]="","",TableRefills3[[#This Row],[refill_date]]-TableRefills3[[#This Row],[prev_refill_end]])</f>
        <v>0</v>
      </c>
      <c r="I4410">
        <f>IF(TableRefills3[[#This Row],[gap_days]]="",0,IF(TableRefills3[[#This Row],[gap_days]]&gt;30,1,0))</f>
        <v>0</v>
      </c>
      <c r="J4410" s="9">
        <f>_xlfn.MAXIFS(TableRefills3[discountinuation_flag], TableRefills3[patient_id], A4410)</f>
        <v>0</v>
      </c>
      <c r="K4410" s="1">
        <f>_xlfn.MINIFS(C:C,A:A,TableRefills3[[#This Row],[patient_id]])</f>
        <v>45698</v>
      </c>
      <c r="L4410" s="1">
        <f>TableRefills3[[#This Row],[refill_date]]+TableRefills3[[#This Row],[quantity_days]]</f>
        <v>45758</v>
      </c>
    </row>
    <row r="4411" spans="1:12" x14ac:dyDescent="0.25">
      <c r="A4411" t="s">
        <v>981</v>
      </c>
      <c r="B4411" t="s">
        <v>6436</v>
      </c>
      <c r="C4411" s="1">
        <v>45761</v>
      </c>
      <c r="D4411" s="9">
        <f t="shared" si="137"/>
        <v>3</v>
      </c>
      <c r="E4411">
        <v>30</v>
      </c>
      <c r="F4411" s="1">
        <f t="shared" si="138"/>
        <v>45728</v>
      </c>
      <c r="G4411" s="1">
        <f>IF(TableRefills3[[#This Row],[prev_refill_days]]="","",TableRefills3[[#This Row],[prev_refill_days]]+TableRefills3[[#This Row],[quantity_days]])</f>
        <v>45758</v>
      </c>
      <c r="H4411" s="9">
        <f>IF(TableRefills3[[#This Row],[prev_refill_end]]="","",TableRefills3[[#This Row],[refill_date]]-TableRefills3[[#This Row],[prev_refill_end]])</f>
        <v>3</v>
      </c>
      <c r="I4411">
        <f>IF(TableRefills3[[#This Row],[gap_days]]="",0,IF(TableRefills3[[#This Row],[gap_days]]&gt;30,1,0))</f>
        <v>0</v>
      </c>
      <c r="J4411" s="9">
        <f>_xlfn.MAXIFS(TableRefills3[discountinuation_flag], TableRefills3[patient_id], A4411)</f>
        <v>0</v>
      </c>
      <c r="K4411" s="1">
        <f>_xlfn.MINIFS(C:C,A:A,TableRefills3[[#This Row],[patient_id]])</f>
        <v>45698</v>
      </c>
      <c r="L4411" s="1">
        <f>TableRefills3[[#This Row],[refill_date]]+TableRefills3[[#This Row],[quantity_days]]</f>
        <v>45791</v>
      </c>
    </row>
    <row r="4412" spans="1:12" x14ac:dyDescent="0.25">
      <c r="A4412" t="s">
        <v>981</v>
      </c>
      <c r="B4412" t="s">
        <v>6436</v>
      </c>
      <c r="C4412" s="1">
        <v>45794</v>
      </c>
      <c r="D4412" s="9">
        <f t="shared" si="137"/>
        <v>4</v>
      </c>
      <c r="E4412">
        <v>30</v>
      </c>
      <c r="F4412" s="1">
        <f t="shared" si="138"/>
        <v>45761</v>
      </c>
      <c r="G4412" s="1">
        <f>IF(TableRefills3[[#This Row],[prev_refill_days]]="","",TableRefills3[[#This Row],[prev_refill_days]]+TableRefills3[[#This Row],[quantity_days]])</f>
        <v>45791</v>
      </c>
      <c r="H4412" s="9">
        <f>IF(TableRefills3[[#This Row],[prev_refill_end]]="","",TableRefills3[[#This Row],[refill_date]]-TableRefills3[[#This Row],[prev_refill_end]])</f>
        <v>3</v>
      </c>
      <c r="I4412">
        <f>IF(TableRefills3[[#This Row],[gap_days]]="",0,IF(TableRefills3[[#This Row],[gap_days]]&gt;30,1,0))</f>
        <v>0</v>
      </c>
      <c r="J4412" s="9">
        <f>_xlfn.MAXIFS(TableRefills3[discountinuation_flag], TableRefills3[patient_id], A4412)</f>
        <v>0</v>
      </c>
      <c r="K4412" s="1">
        <f>_xlfn.MINIFS(C:C,A:A,TableRefills3[[#This Row],[patient_id]])</f>
        <v>45698</v>
      </c>
      <c r="L4412" s="1">
        <f>TableRefills3[[#This Row],[refill_date]]+TableRefills3[[#This Row],[quantity_days]]</f>
        <v>45824</v>
      </c>
    </row>
    <row r="4413" spans="1:12" x14ac:dyDescent="0.25">
      <c r="A4413" t="s">
        <v>981</v>
      </c>
      <c r="B4413" t="s">
        <v>6436</v>
      </c>
      <c r="C4413" s="1">
        <v>45823</v>
      </c>
      <c r="D4413" s="9">
        <f t="shared" si="137"/>
        <v>5</v>
      </c>
      <c r="E4413">
        <v>30</v>
      </c>
      <c r="F4413" s="1">
        <f t="shared" si="138"/>
        <v>45794</v>
      </c>
      <c r="G4413" s="1">
        <f>IF(TableRefills3[[#This Row],[prev_refill_days]]="","",TableRefills3[[#This Row],[prev_refill_days]]+TableRefills3[[#This Row],[quantity_days]])</f>
        <v>45824</v>
      </c>
      <c r="H4413" s="9">
        <f>IF(TableRefills3[[#This Row],[prev_refill_end]]="","",TableRefills3[[#This Row],[refill_date]]-TableRefills3[[#This Row],[prev_refill_end]])</f>
        <v>-1</v>
      </c>
      <c r="I4413">
        <f>IF(TableRefills3[[#This Row],[gap_days]]="",0,IF(TableRefills3[[#This Row],[gap_days]]&gt;30,1,0))</f>
        <v>0</v>
      </c>
      <c r="J4413" s="9">
        <f>_xlfn.MAXIFS(TableRefills3[discountinuation_flag], TableRefills3[patient_id], A4413)</f>
        <v>0</v>
      </c>
      <c r="K4413" s="1">
        <f>_xlfn.MINIFS(C:C,A:A,TableRefills3[[#This Row],[patient_id]])</f>
        <v>45698</v>
      </c>
      <c r="L4413" s="1">
        <f>TableRefills3[[#This Row],[refill_date]]+TableRefills3[[#This Row],[quantity_days]]</f>
        <v>45853</v>
      </c>
    </row>
    <row r="4414" spans="1:12" x14ac:dyDescent="0.25">
      <c r="A4414" t="s">
        <v>982</v>
      </c>
      <c r="B4414" t="s">
        <v>6442</v>
      </c>
      <c r="C4414" s="1">
        <v>45746</v>
      </c>
      <c r="D4414" s="9">
        <f t="shared" si="137"/>
        <v>1</v>
      </c>
      <c r="E4414">
        <v>28</v>
      </c>
      <c r="F4414" s="1" t="str">
        <f t="shared" si="138"/>
        <v/>
      </c>
      <c r="G4414" s="1" t="str">
        <f>IF(TableRefills3[[#This Row],[prev_refill_days]]="","",TableRefills3[[#This Row],[prev_refill_days]]+TableRefills3[[#This Row],[quantity_days]])</f>
        <v/>
      </c>
      <c r="H4414" s="9" t="str">
        <f>IF(TableRefills3[[#This Row],[prev_refill_end]]="","",TableRefills3[[#This Row],[refill_date]]-TableRefills3[[#This Row],[prev_refill_end]])</f>
        <v/>
      </c>
      <c r="I4414">
        <f>IF(TableRefills3[[#This Row],[gap_days]]="",0,IF(TableRefills3[[#This Row],[gap_days]]&gt;30,1,0))</f>
        <v>0</v>
      </c>
      <c r="J4414" s="9">
        <f>_xlfn.MAXIFS(TableRefills3[discountinuation_flag], TableRefills3[patient_id], A4414)</f>
        <v>0</v>
      </c>
      <c r="K4414" s="1">
        <f>_xlfn.MINIFS(C:C,A:A,TableRefills3[[#This Row],[patient_id]])</f>
        <v>45746</v>
      </c>
      <c r="L4414" s="1">
        <f>TableRefills3[[#This Row],[refill_date]]+TableRefills3[[#This Row],[quantity_days]]</f>
        <v>45774</v>
      </c>
    </row>
    <row r="4415" spans="1:12" x14ac:dyDescent="0.25">
      <c r="A4415" t="s">
        <v>982</v>
      </c>
      <c r="B4415" t="s">
        <v>6442</v>
      </c>
      <c r="C4415" s="1">
        <v>45776</v>
      </c>
      <c r="D4415" s="9">
        <f t="shared" si="137"/>
        <v>2</v>
      </c>
      <c r="E4415">
        <v>28</v>
      </c>
      <c r="F4415" s="1">
        <f t="shared" si="138"/>
        <v>45746</v>
      </c>
      <c r="G4415" s="1">
        <f>IF(TableRefills3[[#This Row],[prev_refill_days]]="","",TableRefills3[[#This Row],[prev_refill_days]]+TableRefills3[[#This Row],[quantity_days]])</f>
        <v>45774</v>
      </c>
      <c r="H4415" s="9">
        <f>IF(TableRefills3[[#This Row],[prev_refill_end]]="","",TableRefills3[[#This Row],[refill_date]]-TableRefills3[[#This Row],[prev_refill_end]])</f>
        <v>2</v>
      </c>
      <c r="I4415">
        <f>IF(TableRefills3[[#This Row],[gap_days]]="",0,IF(TableRefills3[[#This Row],[gap_days]]&gt;30,1,0))</f>
        <v>0</v>
      </c>
      <c r="J4415" s="9">
        <f>_xlfn.MAXIFS(TableRefills3[discountinuation_flag], TableRefills3[patient_id], A4415)</f>
        <v>0</v>
      </c>
      <c r="K4415" s="1">
        <f>_xlfn.MINIFS(C:C,A:A,TableRefills3[[#This Row],[patient_id]])</f>
        <v>45746</v>
      </c>
      <c r="L4415" s="1">
        <f>TableRefills3[[#This Row],[refill_date]]+TableRefills3[[#This Row],[quantity_days]]</f>
        <v>45804</v>
      </c>
    </row>
    <row r="4416" spans="1:12" x14ac:dyDescent="0.25">
      <c r="A4416" t="s">
        <v>982</v>
      </c>
      <c r="B4416" t="s">
        <v>6442</v>
      </c>
      <c r="C4416" s="1">
        <v>45804</v>
      </c>
      <c r="D4416" s="9">
        <f t="shared" si="137"/>
        <v>3</v>
      </c>
      <c r="E4416">
        <v>28</v>
      </c>
      <c r="F4416" s="1">
        <f t="shared" si="138"/>
        <v>45776</v>
      </c>
      <c r="G4416" s="1">
        <f>IF(TableRefills3[[#This Row],[prev_refill_days]]="","",TableRefills3[[#This Row],[prev_refill_days]]+TableRefills3[[#This Row],[quantity_days]])</f>
        <v>45804</v>
      </c>
      <c r="H4416" s="9">
        <f>IF(TableRefills3[[#This Row],[prev_refill_end]]="","",TableRefills3[[#This Row],[refill_date]]-TableRefills3[[#This Row],[prev_refill_end]])</f>
        <v>0</v>
      </c>
      <c r="I4416">
        <f>IF(TableRefills3[[#This Row],[gap_days]]="",0,IF(TableRefills3[[#This Row],[gap_days]]&gt;30,1,0))</f>
        <v>0</v>
      </c>
      <c r="J4416" s="9">
        <f>_xlfn.MAXIFS(TableRefills3[discountinuation_flag], TableRefills3[patient_id], A4416)</f>
        <v>0</v>
      </c>
      <c r="K4416" s="1">
        <f>_xlfn.MINIFS(C:C,A:A,TableRefills3[[#This Row],[patient_id]])</f>
        <v>45746</v>
      </c>
      <c r="L4416" s="1">
        <f>TableRefills3[[#This Row],[refill_date]]+TableRefills3[[#This Row],[quantity_days]]</f>
        <v>45832</v>
      </c>
    </row>
    <row r="4417" spans="1:12" x14ac:dyDescent="0.25">
      <c r="A4417" t="s">
        <v>982</v>
      </c>
      <c r="B4417" t="s">
        <v>6442</v>
      </c>
      <c r="C4417" s="1">
        <v>45832</v>
      </c>
      <c r="D4417" s="9">
        <f t="shared" si="137"/>
        <v>4</v>
      </c>
      <c r="E4417">
        <v>28</v>
      </c>
      <c r="F4417" s="1">
        <f t="shared" si="138"/>
        <v>45804</v>
      </c>
      <c r="G4417" s="1">
        <f>IF(TableRefills3[[#This Row],[prev_refill_days]]="","",TableRefills3[[#This Row],[prev_refill_days]]+TableRefills3[[#This Row],[quantity_days]])</f>
        <v>45832</v>
      </c>
      <c r="H4417" s="9">
        <f>IF(TableRefills3[[#This Row],[prev_refill_end]]="","",TableRefills3[[#This Row],[refill_date]]-TableRefills3[[#This Row],[prev_refill_end]])</f>
        <v>0</v>
      </c>
      <c r="I4417">
        <f>IF(TableRefills3[[#This Row],[gap_days]]="",0,IF(TableRefills3[[#This Row],[gap_days]]&gt;30,1,0))</f>
        <v>0</v>
      </c>
      <c r="J4417" s="9">
        <f>_xlfn.MAXIFS(TableRefills3[discountinuation_flag], TableRefills3[patient_id], A4417)</f>
        <v>0</v>
      </c>
      <c r="K4417" s="1">
        <f>_xlfn.MINIFS(C:C,A:A,TableRefills3[[#This Row],[patient_id]])</f>
        <v>45746</v>
      </c>
      <c r="L4417" s="1">
        <f>TableRefills3[[#This Row],[refill_date]]+TableRefills3[[#This Row],[quantity_days]]</f>
        <v>45860</v>
      </c>
    </row>
    <row r="4418" spans="1:12" x14ac:dyDescent="0.25">
      <c r="A4418" t="s">
        <v>982</v>
      </c>
      <c r="B4418" t="s">
        <v>6442</v>
      </c>
      <c r="C4418" s="1">
        <v>45863</v>
      </c>
      <c r="D4418" s="9">
        <f t="shared" ref="D4418:D4481" si="139">IF(A4418=A4417, D4417+1, 1)</f>
        <v>5</v>
      </c>
      <c r="E4418">
        <v>28</v>
      </c>
      <c r="F4418" s="1">
        <f t="shared" si="138"/>
        <v>45832</v>
      </c>
      <c r="G4418" s="1">
        <f>IF(TableRefills3[[#This Row],[prev_refill_days]]="","",TableRefills3[[#This Row],[prev_refill_days]]+TableRefills3[[#This Row],[quantity_days]])</f>
        <v>45860</v>
      </c>
      <c r="H4418" s="9">
        <f>IF(TableRefills3[[#This Row],[prev_refill_end]]="","",TableRefills3[[#This Row],[refill_date]]-TableRefills3[[#This Row],[prev_refill_end]])</f>
        <v>3</v>
      </c>
      <c r="I4418">
        <f>IF(TableRefills3[[#This Row],[gap_days]]="",0,IF(TableRefills3[[#This Row],[gap_days]]&gt;30,1,0))</f>
        <v>0</v>
      </c>
      <c r="J4418" s="9">
        <f>_xlfn.MAXIFS(TableRefills3[discountinuation_flag], TableRefills3[patient_id], A4418)</f>
        <v>0</v>
      </c>
      <c r="K4418" s="1">
        <f>_xlfn.MINIFS(C:C,A:A,TableRefills3[[#This Row],[patient_id]])</f>
        <v>45746</v>
      </c>
      <c r="L4418" s="1">
        <f>TableRefills3[[#This Row],[refill_date]]+TableRefills3[[#This Row],[quantity_days]]</f>
        <v>45891</v>
      </c>
    </row>
    <row r="4419" spans="1:12" x14ac:dyDescent="0.25">
      <c r="A4419" t="s">
        <v>982</v>
      </c>
      <c r="B4419" t="s">
        <v>6442</v>
      </c>
      <c r="C4419" s="1">
        <v>45889</v>
      </c>
      <c r="D4419" s="9">
        <f t="shared" si="139"/>
        <v>6</v>
      </c>
      <c r="E4419">
        <v>28</v>
      </c>
      <c r="F4419" s="1">
        <f t="shared" si="138"/>
        <v>45863</v>
      </c>
      <c r="G4419" s="1">
        <f>IF(TableRefills3[[#This Row],[prev_refill_days]]="","",TableRefills3[[#This Row],[prev_refill_days]]+TableRefills3[[#This Row],[quantity_days]])</f>
        <v>45891</v>
      </c>
      <c r="H4419" s="9">
        <f>IF(TableRefills3[[#This Row],[prev_refill_end]]="","",TableRefills3[[#This Row],[refill_date]]-TableRefills3[[#This Row],[prev_refill_end]])</f>
        <v>-2</v>
      </c>
      <c r="I4419">
        <f>IF(TableRefills3[[#This Row],[gap_days]]="",0,IF(TableRefills3[[#This Row],[gap_days]]&gt;30,1,0))</f>
        <v>0</v>
      </c>
      <c r="J4419" s="9">
        <f>_xlfn.MAXIFS(TableRefills3[discountinuation_flag], TableRefills3[patient_id], A4419)</f>
        <v>0</v>
      </c>
      <c r="K4419" s="1">
        <f>_xlfn.MINIFS(C:C,A:A,TableRefills3[[#This Row],[patient_id]])</f>
        <v>45746</v>
      </c>
      <c r="L4419" s="1">
        <f>TableRefills3[[#This Row],[refill_date]]+TableRefills3[[#This Row],[quantity_days]]</f>
        <v>45917</v>
      </c>
    </row>
    <row r="4420" spans="1:12" x14ac:dyDescent="0.25">
      <c r="A4420" t="s">
        <v>983</v>
      </c>
      <c r="B4420" t="s">
        <v>6449</v>
      </c>
      <c r="C4420" s="1">
        <v>45748</v>
      </c>
      <c r="D4420" s="9">
        <f t="shared" si="139"/>
        <v>1</v>
      </c>
      <c r="E4420">
        <v>21</v>
      </c>
      <c r="F4420" s="1" t="str">
        <f t="shared" si="138"/>
        <v/>
      </c>
      <c r="G4420" s="1" t="str">
        <f>IF(TableRefills3[[#This Row],[prev_refill_days]]="","",TableRefills3[[#This Row],[prev_refill_days]]+TableRefills3[[#This Row],[quantity_days]])</f>
        <v/>
      </c>
      <c r="H4420" s="9" t="str">
        <f>IF(TableRefills3[[#This Row],[prev_refill_end]]="","",TableRefills3[[#This Row],[refill_date]]-TableRefills3[[#This Row],[prev_refill_end]])</f>
        <v/>
      </c>
      <c r="I4420">
        <f>IF(TableRefills3[[#This Row],[gap_days]]="",0,IF(TableRefills3[[#This Row],[gap_days]]&gt;30,1,0))</f>
        <v>0</v>
      </c>
      <c r="J4420" s="9">
        <f>_xlfn.MAXIFS(TableRefills3[discountinuation_flag], TableRefills3[patient_id], A4420)</f>
        <v>0</v>
      </c>
      <c r="K4420" s="1">
        <f>_xlfn.MINIFS(C:C,A:A,TableRefills3[[#This Row],[patient_id]])</f>
        <v>45748</v>
      </c>
      <c r="L4420" s="1">
        <f>TableRefills3[[#This Row],[refill_date]]+TableRefills3[[#This Row],[quantity_days]]</f>
        <v>45769</v>
      </c>
    </row>
    <row r="4421" spans="1:12" x14ac:dyDescent="0.25">
      <c r="A4421" t="s">
        <v>983</v>
      </c>
      <c r="B4421" t="s">
        <v>6449</v>
      </c>
      <c r="C4421" s="1">
        <v>45771</v>
      </c>
      <c r="D4421" s="9">
        <f t="shared" si="139"/>
        <v>2</v>
      </c>
      <c r="E4421">
        <v>21</v>
      </c>
      <c r="F4421" s="1">
        <f t="shared" si="138"/>
        <v>45748</v>
      </c>
      <c r="G4421" s="1">
        <f>IF(TableRefills3[[#This Row],[prev_refill_days]]="","",TableRefills3[[#This Row],[prev_refill_days]]+TableRefills3[[#This Row],[quantity_days]])</f>
        <v>45769</v>
      </c>
      <c r="H4421" s="9">
        <f>IF(TableRefills3[[#This Row],[prev_refill_end]]="","",TableRefills3[[#This Row],[refill_date]]-TableRefills3[[#This Row],[prev_refill_end]])</f>
        <v>2</v>
      </c>
      <c r="I4421">
        <f>IF(TableRefills3[[#This Row],[gap_days]]="",0,IF(TableRefills3[[#This Row],[gap_days]]&gt;30,1,0))</f>
        <v>0</v>
      </c>
      <c r="J4421" s="9">
        <f>_xlfn.MAXIFS(TableRefills3[discountinuation_flag], TableRefills3[patient_id], A4421)</f>
        <v>0</v>
      </c>
      <c r="K4421" s="1">
        <f>_xlfn.MINIFS(C:C,A:A,TableRefills3[[#This Row],[patient_id]])</f>
        <v>45748</v>
      </c>
      <c r="L4421" s="1">
        <f>TableRefills3[[#This Row],[refill_date]]+TableRefills3[[#This Row],[quantity_days]]</f>
        <v>45792</v>
      </c>
    </row>
    <row r="4422" spans="1:12" x14ac:dyDescent="0.25">
      <c r="A4422" t="s">
        <v>983</v>
      </c>
      <c r="B4422" t="s">
        <v>6449</v>
      </c>
      <c r="C4422" s="1">
        <v>45790</v>
      </c>
      <c r="D4422" s="9">
        <f t="shared" si="139"/>
        <v>3</v>
      </c>
      <c r="E4422">
        <v>21</v>
      </c>
      <c r="F4422" s="1">
        <f t="shared" si="138"/>
        <v>45771</v>
      </c>
      <c r="G4422" s="1">
        <f>IF(TableRefills3[[#This Row],[prev_refill_days]]="","",TableRefills3[[#This Row],[prev_refill_days]]+TableRefills3[[#This Row],[quantity_days]])</f>
        <v>45792</v>
      </c>
      <c r="H4422" s="9">
        <f>IF(TableRefills3[[#This Row],[prev_refill_end]]="","",TableRefills3[[#This Row],[refill_date]]-TableRefills3[[#This Row],[prev_refill_end]])</f>
        <v>-2</v>
      </c>
      <c r="I4422">
        <f>IF(TableRefills3[[#This Row],[gap_days]]="",0,IF(TableRefills3[[#This Row],[gap_days]]&gt;30,1,0))</f>
        <v>0</v>
      </c>
      <c r="J4422" s="9">
        <f>_xlfn.MAXIFS(TableRefills3[discountinuation_flag], TableRefills3[patient_id], A4422)</f>
        <v>0</v>
      </c>
      <c r="K4422" s="1">
        <f>_xlfn.MINIFS(C:C,A:A,TableRefills3[[#This Row],[patient_id]])</f>
        <v>45748</v>
      </c>
      <c r="L4422" s="1">
        <f>TableRefills3[[#This Row],[refill_date]]+TableRefills3[[#This Row],[quantity_days]]</f>
        <v>45811</v>
      </c>
    </row>
    <row r="4423" spans="1:12" x14ac:dyDescent="0.25">
      <c r="A4423" t="s">
        <v>983</v>
      </c>
      <c r="B4423" t="s">
        <v>6449</v>
      </c>
      <c r="C4423" s="1">
        <v>45814</v>
      </c>
      <c r="D4423" s="9">
        <f t="shared" si="139"/>
        <v>4</v>
      </c>
      <c r="E4423">
        <v>21</v>
      </c>
      <c r="F4423" s="1">
        <f t="shared" si="138"/>
        <v>45790</v>
      </c>
      <c r="G4423" s="1">
        <f>IF(TableRefills3[[#This Row],[prev_refill_days]]="","",TableRefills3[[#This Row],[prev_refill_days]]+TableRefills3[[#This Row],[quantity_days]])</f>
        <v>45811</v>
      </c>
      <c r="H4423" s="9">
        <f>IF(TableRefills3[[#This Row],[prev_refill_end]]="","",TableRefills3[[#This Row],[refill_date]]-TableRefills3[[#This Row],[prev_refill_end]])</f>
        <v>3</v>
      </c>
      <c r="I4423">
        <f>IF(TableRefills3[[#This Row],[gap_days]]="",0,IF(TableRefills3[[#This Row],[gap_days]]&gt;30,1,0))</f>
        <v>0</v>
      </c>
      <c r="J4423" s="9">
        <f>_xlfn.MAXIFS(TableRefills3[discountinuation_flag], TableRefills3[patient_id], A4423)</f>
        <v>0</v>
      </c>
      <c r="K4423" s="1">
        <f>_xlfn.MINIFS(C:C,A:A,TableRefills3[[#This Row],[patient_id]])</f>
        <v>45748</v>
      </c>
      <c r="L4423" s="1">
        <f>TableRefills3[[#This Row],[refill_date]]+TableRefills3[[#This Row],[quantity_days]]</f>
        <v>45835</v>
      </c>
    </row>
    <row r="4424" spans="1:12" x14ac:dyDescent="0.25">
      <c r="A4424" t="s">
        <v>983</v>
      </c>
      <c r="B4424" t="s">
        <v>6449</v>
      </c>
      <c r="C4424" s="1">
        <v>45836</v>
      </c>
      <c r="D4424" s="9">
        <f t="shared" si="139"/>
        <v>5</v>
      </c>
      <c r="E4424">
        <v>21</v>
      </c>
      <c r="F4424" s="1">
        <f t="shared" si="138"/>
        <v>45814</v>
      </c>
      <c r="G4424" s="1">
        <f>IF(TableRefills3[[#This Row],[prev_refill_days]]="","",TableRefills3[[#This Row],[prev_refill_days]]+TableRefills3[[#This Row],[quantity_days]])</f>
        <v>45835</v>
      </c>
      <c r="H4424" s="9">
        <f>IF(TableRefills3[[#This Row],[prev_refill_end]]="","",TableRefills3[[#This Row],[refill_date]]-TableRefills3[[#This Row],[prev_refill_end]])</f>
        <v>1</v>
      </c>
      <c r="I4424">
        <f>IF(TableRefills3[[#This Row],[gap_days]]="",0,IF(TableRefills3[[#This Row],[gap_days]]&gt;30,1,0))</f>
        <v>0</v>
      </c>
      <c r="J4424" s="9">
        <f>_xlfn.MAXIFS(TableRefills3[discountinuation_flag], TableRefills3[patient_id], A4424)</f>
        <v>0</v>
      </c>
      <c r="K4424" s="1">
        <f>_xlfn.MINIFS(C:C,A:A,TableRefills3[[#This Row],[patient_id]])</f>
        <v>45748</v>
      </c>
      <c r="L4424" s="1">
        <f>TableRefills3[[#This Row],[refill_date]]+TableRefills3[[#This Row],[quantity_days]]</f>
        <v>45857</v>
      </c>
    </row>
    <row r="4425" spans="1:12" x14ac:dyDescent="0.25">
      <c r="A4425" t="s">
        <v>983</v>
      </c>
      <c r="B4425" t="s">
        <v>6449</v>
      </c>
      <c r="C4425" s="1">
        <v>45856</v>
      </c>
      <c r="D4425" s="9">
        <f t="shared" si="139"/>
        <v>6</v>
      </c>
      <c r="E4425">
        <v>21</v>
      </c>
      <c r="F4425" s="1">
        <f t="shared" si="138"/>
        <v>45836</v>
      </c>
      <c r="G4425" s="1">
        <f>IF(TableRefills3[[#This Row],[prev_refill_days]]="","",TableRefills3[[#This Row],[prev_refill_days]]+TableRefills3[[#This Row],[quantity_days]])</f>
        <v>45857</v>
      </c>
      <c r="H4425" s="9">
        <f>IF(TableRefills3[[#This Row],[prev_refill_end]]="","",TableRefills3[[#This Row],[refill_date]]-TableRefills3[[#This Row],[prev_refill_end]])</f>
        <v>-1</v>
      </c>
      <c r="I4425">
        <f>IF(TableRefills3[[#This Row],[gap_days]]="",0,IF(TableRefills3[[#This Row],[gap_days]]&gt;30,1,0))</f>
        <v>0</v>
      </c>
      <c r="J4425" s="9">
        <f>_xlfn.MAXIFS(TableRefills3[discountinuation_flag], TableRefills3[patient_id], A4425)</f>
        <v>0</v>
      </c>
      <c r="K4425" s="1">
        <f>_xlfn.MINIFS(C:C,A:A,TableRefills3[[#This Row],[patient_id]])</f>
        <v>45748</v>
      </c>
      <c r="L4425" s="1">
        <f>TableRefills3[[#This Row],[refill_date]]+TableRefills3[[#This Row],[quantity_days]]</f>
        <v>45877</v>
      </c>
    </row>
    <row r="4426" spans="1:12" x14ac:dyDescent="0.25">
      <c r="A4426" t="s">
        <v>984</v>
      </c>
      <c r="B4426" t="s">
        <v>6456</v>
      </c>
      <c r="C4426" s="1">
        <v>45718</v>
      </c>
      <c r="D4426" s="9">
        <f t="shared" si="139"/>
        <v>1</v>
      </c>
      <c r="E4426">
        <v>30</v>
      </c>
      <c r="F4426" s="1" t="str">
        <f t="shared" si="138"/>
        <v/>
      </c>
      <c r="G4426" s="1" t="str">
        <f>IF(TableRefills3[[#This Row],[prev_refill_days]]="","",TableRefills3[[#This Row],[prev_refill_days]]+TableRefills3[[#This Row],[quantity_days]])</f>
        <v/>
      </c>
      <c r="H4426" s="9" t="str">
        <f>IF(TableRefills3[[#This Row],[prev_refill_end]]="","",TableRefills3[[#This Row],[refill_date]]-TableRefills3[[#This Row],[prev_refill_end]])</f>
        <v/>
      </c>
      <c r="I4426">
        <f>IF(TableRefills3[[#This Row],[gap_days]]="",0,IF(TableRefills3[[#This Row],[gap_days]]&gt;30,1,0))</f>
        <v>0</v>
      </c>
      <c r="J4426" s="9">
        <f>_xlfn.MAXIFS(TableRefills3[discountinuation_flag], TableRefills3[patient_id], A4426)</f>
        <v>0</v>
      </c>
      <c r="K4426" s="1">
        <f>_xlfn.MINIFS(C:C,A:A,TableRefills3[[#This Row],[patient_id]])</f>
        <v>45718</v>
      </c>
      <c r="L4426" s="1">
        <f>TableRefills3[[#This Row],[refill_date]]+TableRefills3[[#This Row],[quantity_days]]</f>
        <v>45748</v>
      </c>
    </row>
    <row r="4427" spans="1:12" x14ac:dyDescent="0.25">
      <c r="A4427" t="s">
        <v>984</v>
      </c>
      <c r="B4427" t="s">
        <v>6456</v>
      </c>
      <c r="C4427" s="1">
        <v>45746</v>
      </c>
      <c r="D4427" s="9">
        <f t="shared" si="139"/>
        <v>2</v>
      </c>
      <c r="E4427">
        <v>30</v>
      </c>
      <c r="F4427" s="1">
        <f t="shared" si="138"/>
        <v>45718</v>
      </c>
      <c r="G4427" s="1">
        <f>IF(TableRefills3[[#This Row],[prev_refill_days]]="","",TableRefills3[[#This Row],[prev_refill_days]]+TableRefills3[[#This Row],[quantity_days]])</f>
        <v>45748</v>
      </c>
      <c r="H4427" s="9">
        <f>IF(TableRefills3[[#This Row],[prev_refill_end]]="","",TableRefills3[[#This Row],[refill_date]]-TableRefills3[[#This Row],[prev_refill_end]])</f>
        <v>-2</v>
      </c>
      <c r="I4427">
        <f>IF(TableRefills3[[#This Row],[gap_days]]="",0,IF(TableRefills3[[#This Row],[gap_days]]&gt;30,1,0))</f>
        <v>0</v>
      </c>
      <c r="J4427" s="9">
        <f>_xlfn.MAXIFS(TableRefills3[discountinuation_flag], TableRefills3[patient_id], A4427)</f>
        <v>0</v>
      </c>
      <c r="K4427" s="1">
        <f>_xlfn.MINIFS(C:C,A:A,TableRefills3[[#This Row],[patient_id]])</f>
        <v>45718</v>
      </c>
      <c r="L4427" s="1">
        <f>TableRefills3[[#This Row],[refill_date]]+TableRefills3[[#This Row],[quantity_days]]</f>
        <v>45776</v>
      </c>
    </row>
    <row r="4428" spans="1:12" x14ac:dyDescent="0.25">
      <c r="A4428" t="s">
        <v>984</v>
      </c>
      <c r="B4428" t="s">
        <v>6456</v>
      </c>
      <c r="C4428" s="1">
        <v>45773</v>
      </c>
      <c r="D4428" s="9">
        <f t="shared" si="139"/>
        <v>3</v>
      </c>
      <c r="E4428">
        <v>30</v>
      </c>
      <c r="F4428" s="1">
        <f t="shared" si="138"/>
        <v>45746</v>
      </c>
      <c r="G4428" s="1">
        <f>IF(TableRefills3[[#This Row],[prev_refill_days]]="","",TableRefills3[[#This Row],[prev_refill_days]]+TableRefills3[[#This Row],[quantity_days]])</f>
        <v>45776</v>
      </c>
      <c r="H4428" s="9">
        <f>IF(TableRefills3[[#This Row],[prev_refill_end]]="","",TableRefills3[[#This Row],[refill_date]]-TableRefills3[[#This Row],[prev_refill_end]])</f>
        <v>-3</v>
      </c>
      <c r="I4428">
        <f>IF(TableRefills3[[#This Row],[gap_days]]="",0,IF(TableRefills3[[#This Row],[gap_days]]&gt;30,1,0))</f>
        <v>0</v>
      </c>
      <c r="J4428" s="9">
        <f>_xlfn.MAXIFS(TableRefills3[discountinuation_flag], TableRefills3[patient_id], A4428)</f>
        <v>0</v>
      </c>
      <c r="K4428" s="1">
        <f>_xlfn.MINIFS(C:C,A:A,TableRefills3[[#This Row],[patient_id]])</f>
        <v>45718</v>
      </c>
      <c r="L4428" s="1">
        <f>TableRefills3[[#This Row],[refill_date]]+TableRefills3[[#This Row],[quantity_days]]</f>
        <v>45803</v>
      </c>
    </row>
    <row r="4429" spans="1:12" x14ac:dyDescent="0.25">
      <c r="A4429" t="s">
        <v>984</v>
      </c>
      <c r="B4429" t="s">
        <v>6456</v>
      </c>
      <c r="C4429" s="1">
        <v>45800</v>
      </c>
      <c r="D4429" s="9">
        <f t="shared" si="139"/>
        <v>4</v>
      </c>
      <c r="E4429">
        <v>30</v>
      </c>
      <c r="F4429" s="1">
        <f t="shared" ref="F4429:F4492" si="140">IF(A4428=A4429,C4428,"")</f>
        <v>45773</v>
      </c>
      <c r="G4429" s="1">
        <f>IF(TableRefills3[[#This Row],[prev_refill_days]]="","",TableRefills3[[#This Row],[prev_refill_days]]+TableRefills3[[#This Row],[quantity_days]])</f>
        <v>45803</v>
      </c>
      <c r="H4429" s="9">
        <f>IF(TableRefills3[[#This Row],[prev_refill_end]]="","",TableRefills3[[#This Row],[refill_date]]-TableRefills3[[#This Row],[prev_refill_end]])</f>
        <v>-3</v>
      </c>
      <c r="I4429">
        <f>IF(TableRefills3[[#This Row],[gap_days]]="",0,IF(TableRefills3[[#This Row],[gap_days]]&gt;30,1,0))</f>
        <v>0</v>
      </c>
      <c r="J4429" s="9">
        <f>_xlfn.MAXIFS(TableRefills3[discountinuation_flag], TableRefills3[patient_id], A4429)</f>
        <v>0</v>
      </c>
      <c r="K4429" s="1">
        <f>_xlfn.MINIFS(C:C,A:A,TableRefills3[[#This Row],[patient_id]])</f>
        <v>45718</v>
      </c>
      <c r="L4429" s="1">
        <f>TableRefills3[[#This Row],[refill_date]]+TableRefills3[[#This Row],[quantity_days]]</f>
        <v>45830</v>
      </c>
    </row>
    <row r="4430" spans="1:12" x14ac:dyDescent="0.25">
      <c r="A4430" t="s">
        <v>985</v>
      </c>
      <c r="B4430" t="s">
        <v>6461</v>
      </c>
      <c r="C4430" s="1">
        <v>45728</v>
      </c>
      <c r="D4430" s="9">
        <f t="shared" si="139"/>
        <v>1</v>
      </c>
      <c r="E4430">
        <v>21</v>
      </c>
      <c r="F4430" s="1" t="str">
        <f t="shared" si="140"/>
        <v/>
      </c>
      <c r="G4430" s="1" t="str">
        <f>IF(TableRefills3[[#This Row],[prev_refill_days]]="","",TableRefills3[[#This Row],[prev_refill_days]]+TableRefills3[[#This Row],[quantity_days]])</f>
        <v/>
      </c>
      <c r="H4430" s="9" t="str">
        <f>IF(TableRefills3[[#This Row],[prev_refill_end]]="","",TableRefills3[[#This Row],[refill_date]]-TableRefills3[[#This Row],[prev_refill_end]])</f>
        <v/>
      </c>
      <c r="I4430">
        <f>IF(TableRefills3[[#This Row],[gap_days]]="",0,IF(TableRefills3[[#This Row],[gap_days]]&gt;30,1,0))</f>
        <v>0</v>
      </c>
      <c r="J4430" s="9">
        <f>_xlfn.MAXIFS(TableRefills3[discountinuation_flag], TableRefills3[patient_id], A4430)</f>
        <v>0</v>
      </c>
      <c r="K4430" s="1">
        <f>_xlfn.MINIFS(C:C,A:A,TableRefills3[[#This Row],[patient_id]])</f>
        <v>45728</v>
      </c>
      <c r="L4430" s="1">
        <f>TableRefills3[[#This Row],[refill_date]]+TableRefills3[[#This Row],[quantity_days]]</f>
        <v>45749</v>
      </c>
    </row>
    <row r="4431" spans="1:12" x14ac:dyDescent="0.25">
      <c r="A4431" t="s">
        <v>985</v>
      </c>
      <c r="B4431" t="s">
        <v>6461</v>
      </c>
      <c r="C4431" s="1">
        <v>45749</v>
      </c>
      <c r="D4431" s="9">
        <f t="shared" si="139"/>
        <v>2</v>
      </c>
      <c r="E4431">
        <v>21</v>
      </c>
      <c r="F4431" s="1">
        <f t="shared" si="140"/>
        <v>45728</v>
      </c>
      <c r="G4431" s="1">
        <f>IF(TableRefills3[[#This Row],[prev_refill_days]]="","",TableRefills3[[#This Row],[prev_refill_days]]+TableRefills3[[#This Row],[quantity_days]])</f>
        <v>45749</v>
      </c>
      <c r="H4431" s="9">
        <f>IF(TableRefills3[[#This Row],[prev_refill_end]]="","",TableRefills3[[#This Row],[refill_date]]-TableRefills3[[#This Row],[prev_refill_end]])</f>
        <v>0</v>
      </c>
      <c r="I4431">
        <f>IF(TableRefills3[[#This Row],[gap_days]]="",0,IF(TableRefills3[[#This Row],[gap_days]]&gt;30,1,0))</f>
        <v>0</v>
      </c>
      <c r="J4431" s="9">
        <f>_xlfn.MAXIFS(TableRefills3[discountinuation_flag], TableRefills3[patient_id], A4431)</f>
        <v>0</v>
      </c>
      <c r="K4431" s="1">
        <f>_xlfn.MINIFS(C:C,A:A,TableRefills3[[#This Row],[patient_id]])</f>
        <v>45728</v>
      </c>
      <c r="L4431" s="1">
        <f>TableRefills3[[#This Row],[refill_date]]+TableRefills3[[#This Row],[quantity_days]]</f>
        <v>45770</v>
      </c>
    </row>
    <row r="4432" spans="1:12" x14ac:dyDescent="0.25">
      <c r="A4432" t="s">
        <v>985</v>
      </c>
      <c r="B4432" t="s">
        <v>6461</v>
      </c>
      <c r="C4432" s="1">
        <v>45772</v>
      </c>
      <c r="D4432" s="9">
        <f t="shared" si="139"/>
        <v>3</v>
      </c>
      <c r="E4432">
        <v>21</v>
      </c>
      <c r="F4432" s="1">
        <f t="shared" si="140"/>
        <v>45749</v>
      </c>
      <c r="G4432" s="1">
        <f>IF(TableRefills3[[#This Row],[prev_refill_days]]="","",TableRefills3[[#This Row],[prev_refill_days]]+TableRefills3[[#This Row],[quantity_days]])</f>
        <v>45770</v>
      </c>
      <c r="H4432" s="9">
        <f>IF(TableRefills3[[#This Row],[prev_refill_end]]="","",TableRefills3[[#This Row],[refill_date]]-TableRefills3[[#This Row],[prev_refill_end]])</f>
        <v>2</v>
      </c>
      <c r="I4432">
        <f>IF(TableRefills3[[#This Row],[gap_days]]="",0,IF(TableRefills3[[#This Row],[gap_days]]&gt;30,1,0))</f>
        <v>0</v>
      </c>
      <c r="J4432" s="9">
        <f>_xlfn.MAXIFS(TableRefills3[discountinuation_flag], TableRefills3[patient_id], A4432)</f>
        <v>0</v>
      </c>
      <c r="K4432" s="1">
        <f>_xlfn.MINIFS(C:C,A:A,TableRefills3[[#This Row],[patient_id]])</f>
        <v>45728</v>
      </c>
      <c r="L4432" s="1">
        <f>TableRefills3[[#This Row],[refill_date]]+TableRefills3[[#This Row],[quantity_days]]</f>
        <v>45793</v>
      </c>
    </row>
    <row r="4433" spans="1:12" x14ac:dyDescent="0.25">
      <c r="A4433" t="s">
        <v>985</v>
      </c>
      <c r="B4433" t="s">
        <v>6461</v>
      </c>
      <c r="C4433" s="1">
        <v>45793</v>
      </c>
      <c r="D4433" s="9">
        <f t="shared" si="139"/>
        <v>4</v>
      </c>
      <c r="E4433">
        <v>21</v>
      </c>
      <c r="F4433" s="1">
        <f t="shared" si="140"/>
        <v>45772</v>
      </c>
      <c r="G4433" s="1">
        <f>IF(TableRefills3[[#This Row],[prev_refill_days]]="","",TableRefills3[[#This Row],[prev_refill_days]]+TableRefills3[[#This Row],[quantity_days]])</f>
        <v>45793</v>
      </c>
      <c r="H4433" s="9">
        <f>IF(TableRefills3[[#This Row],[prev_refill_end]]="","",TableRefills3[[#This Row],[refill_date]]-TableRefills3[[#This Row],[prev_refill_end]])</f>
        <v>0</v>
      </c>
      <c r="I4433">
        <f>IF(TableRefills3[[#This Row],[gap_days]]="",0,IF(TableRefills3[[#This Row],[gap_days]]&gt;30,1,0))</f>
        <v>0</v>
      </c>
      <c r="J4433" s="9">
        <f>_xlfn.MAXIFS(TableRefills3[discountinuation_flag], TableRefills3[patient_id], A4433)</f>
        <v>0</v>
      </c>
      <c r="K4433" s="1">
        <f>_xlfn.MINIFS(C:C,A:A,TableRefills3[[#This Row],[patient_id]])</f>
        <v>45728</v>
      </c>
      <c r="L4433" s="1">
        <f>TableRefills3[[#This Row],[refill_date]]+TableRefills3[[#This Row],[quantity_days]]</f>
        <v>45814</v>
      </c>
    </row>
    <row r="4434" spans="1:12" x14ac:dyDescent="0.25">
      <c r="A4434" t="s">
        <v>985</v>
      </c>
      <c r="B4434" t="s">
        <v>6461</v>
      </c>
      <c r="C4434" s="1">
        <v>45815</v>
      </c>
      <c r="D4434" s="9">
        <f t="shared" si="139"/>
        <v>5</v>
      </c>
      <c r="E4434">
        <v>21</v>
      </c>
      <c r="F4434" s="1">
        <f t="shared" si="140"/>
        <v>45793</v>
      </c>
      <c r="G4434" s="1">
        <f>IF(TableRefills3[[#This Row],[prev_refill_days]]="","",TableRefills3[[#This Row],[prev_refill_days]]+TableRefills3[[#This Row],[quantity_days]])</f>
        <v>45814</v>
      </c>
      <c r="H4434" s="9">
        <f>IF(TableRefills3[[#This Row],[prev_refill_end]]="","",TableRefills3[[#This Row],[refill_date]]-TableRefills3[[#This Row],[prev_refill_end]])</f>
        <v>1</v>
      </c>
      <c r="I4434">
        <f>IF(TableRefills3[[#This Row],[gap_days]]="",0,IF(TableRefills3[[#This Row],[gap_days]]&gt;30,1,0))</f>
        <v>0</v>
      </c>
      <c r="J4434" s="9">
        <f>_xlfn.MAXIFS(TableRefills3[discountinuation_flag], TableRefills3[patient_id], A4434)</f>
        <v>0</v>
      </c>
      <c r="K4434" s="1">
        <f>_xlfn.MINIFS(C:C,A:A,TableRefills3[[#This Row],[patient_id]])</f>
        <v>45728</v>
      </c>
      <c r="L4434" s="1">
        <f>TableRefills3[[#This Row],[refill_date]]+TableRefills3[[#This Row],[quantity_days]]</f>
        <v>45836</v>
      </c>
    </row>
    <row r="4435" spans="1:12" x14ac:dyDescent="0.25">
      <c r="A4435" t="s">
        <v>986</v>
      </c>
      <c r="B4435" t="s">
        <v>6467</v>
      </c>
      <c r="C4435" s="1">
        <v>45818</v>
      </c>
      <c r="D4435" s="9">
        <f t="shared" si="139"/>
        <v>1</v>
      </c>
      <c r="E4435">
        <v>28</v>
      </c>
      <c r="F4435" s="1" t="str">
        <f t="shared" si="140"/>
        <v/>
      </c>
      <c r="G4435" s="1" t="str">
        <f>IF(TableRefills3[[#This Row],[prev_refill_days]]="","",TableRefills3[[#This Row],[prev_refill_days]]+TableRefills3[[#This Row],[quantity_days]])</f>
        <v/>
      </c>
      <c r="H4435" s="9" t="str">
        <f>IF(TableRefills3[[#This Row],[prev_refill_end]]="","",TableRefills3[[#This Row],[refill_date]]-TableRefills3[[#This Row],[prev_refill_end]])</f>
        <v/>
      </c>
      <c r="I4435">
        <f>IF(TableRefills3[[#This Row],[gap_days]]="",0,IF(TableRefills3[[#This Row],[gap_days]]&gt;30,1,0))</f>
        <v>0</v>
      </c>
      <c r="J4435" s="9">
        <f>_xlfn.MAXIFS(TableRefills3[discountinuation_flag], TableRefills3[patient_id], A4435)</f>
        <v>0</v>
      </c>
      <c r="K4435" s="1">
        <f>_xlfn.MINIFS(C:C,A:A,TableRefills3[[#This Row],[patient_id]])</f>
        <v>45818</v>
      </c>
      <c r="L4435" s="1">
        <f>TableRefills3[[#This Row],[refill_date]]+TableRefills3[[#This Row],[quantity_days]]</f>
        <v>45846</v>
      </c>
    </row>
    <row r="4436" spans="1:12" x14ac:dyDescent="0.25">
      <c r="A4436" t="s">
        <v>986</v>
      </c>
      <c r="B4436" t="s">
        <v>6467</v>
      </c>
      <c r="C4436" s="1">
        <v>45843</v>
      </c>
      <c r="D4436" s="9">
        <f t="shared" si="139"/>
        <v>2</v>
      </c>
      <c r="E4436">
        <v>28</v>
      </c>
      <c r="F4436" s="1">
        <f t="shared" si="140"/>
        <v>45818</v>
      </c>
      <c r="G4436" s="1">
        <f>IF(TableRefills3[[#This Row],[prev_refill_days]]="","",TableRefills3[[#This Row],[prev_refill_days]]+TableRefills3[[#This Row],[quantity_days]])</f>
        <v>45846</v>
      </c>
      <c r="H4436" s="9">
        <f>IF(TableRefills3[[#This Row],[prev_refill_end]]="","",TableRefills3[[#This Row],[refill_date]]-TableRefills3[[#This Row],[prev_refill_end]])</f>
        <v>-3</v>
      </c>
      <c r="I4436">
        <f>IF(TableRefills3[[#This Row],[gap_days]]="",0,IF(TableRefills3[[#This Row],[gap_days]]&gt;30,1,0))</f>
        <v>0</v>
      </c>
      <c r="J4436" s="9">
        <f>_xlfn.MAXIFS(TableRefills3[discountinuation_flag], TableRefills3[patient_id], A4436)</f>
        <v>0</v>
      </c>
      <c r="K4436" s="1">
        <f>_xlfn.MINIFS(C:C,A:A,TableRefills3[[#This Row],[patient_id]])</f>
        <v>45818</v>
      </c>
      <c r="L4436" s="1">
        <f>TableRefills3[[#This Row],[refill_date]]+TableRefills3[[#This Row],[quantity_days]]</f>
        <v>45871</v>
      </c>
    </row>
    <row r="4437" spans="1:12" x14ac:dyDescent="0.25">
      <c r="A4437" t="s">
        <v>986</v>
      </c>
      <c r="B4437" t="s">
        <v>6467</v>
      </c>
      <c r="C4437" s="1">
        <v>45868</v>
      </c>
      <c r="D4437" s="9">
        <f t="shared" si="139"/>
        <v>3</v>
      </c>
      <c r="E4437">
        <v>28</v>
      </c>
      <c r="F4437" s="1">
        <f t="shared" si="140"/>
        <v>45843</v>
      </c>
      <c r="G4437" s="1">
        <f>IF(TableRefills3[[#This Row],[prev_refill_days]]="","",TableRefills3[[#This Row],[prev_refill_days]]+TableRefills3[[#This Row],[quantity_days]])</f>
        <v>45871</v>
      </c>
      <c r="H4437" s="9">
        <f>IF(TableRefills3[[#This Row],[prev_refill_end]]="","",TableRefills3[[#This Row],[refill_date]]-TableRefills3[[#This Row],[prev_refill_end]])</f>
        <v>-3</v>
      </c>
      <c r="I4437">
        <f>IF(TableRefills3[[#This Row],[gap_days]]="",0,IF(TableRefills3[[#This Row],[gap_days]]&gt;30,1,0))</f>
        <v>0</v>
      </c>
      <c r="J4437" s="9">
        <f>_xlfn.MAXIFS(TableRefills3[discountinuation_flag], TableRefills3[patient_id], A4437)</f>
        <v>0</v>
      </c>
      <c r="K4437" s="1">
        <f>_xlfn.MINIFS(C:C,A:A,TableRefills3[[#This Row],[patient_id]])</f>
        <v>45818</v>
      </c>
      <c r="L4437" s="1">
        <f>TableRefills3[[#This Row],[refill_date]]+TableRefills3[[#This Row],[quantity_days]]</f>
        <v>45896</v>
      </c>
    </row>
    <row r="4438" spans="1:12" x14ac:dyDescent="0.25">
      <c r="A4438" t="s">
        <v>986</v>
      </c>
      <c r="B4438" t="s">
        <v>6467</v>
      </c>
      <c r="C4438" s="1">
        <v>45897</v>
      </c>
      <c r="D4438" s="9">
        <f t="shared" si="139"/>
        <v>4</v>
      </c>
      <c r="E4438">
        <v>28</v>
      </c>
      <c r="F4438" s="1">
        <f t="shared" si="140"/>
        <v>45868</v>
      </c>
      <c r="G4438" s="1">
        <f>IF(TableRefills3[[#This Row],[prev_refill_days]]="","",TableRefills3[[#This Row],[prev_refill_days]]+TableRefills3[[#This Row],[quantity_days]])</f>
        <v>45896</v>
      </c>
      <c r="H4438" s="9">
        <f>IF(TableRefills3[[#This Row],[prev_refill_end]]="","",TableRefills3[[#This Row],[refill_date]]-TableRefills3[[#This Row],[prev_refill_end]])</f>
        <v>1</v>
      </c>
      <c r="I4438">
        <f>IF(TableRefills3[[#This Row],[gap_days]]="",0,IF(TableRefills3[[#This Row],[gap_days]]&gt;30,1,0))</f>
        <v>0</v>
      </c>
      <c r="J4438" s="9">
        <f>_xlfn.MAXIFS(TableRefills3[discountinuation_flag], TableRefills3[patient_id], A4438)</f>
        <v>0</v>
      </c>
      <c r="K4438" s="1">
        <f>_xlfn.MINIFS(C:C,A:A,TableRefills3[[#This Row],[patient_id]])</f>
        <v>45818</v>
      </c>
      <c r="L4438" s="1">
        <f>TableRefills3[[#This Row],[refill_date]]+TableRefills3[[#This Row],[quantity_days]]</f>
        <v>45925</v>
      </c>
    </row>
    <row r="4439" spans="1:12" x14ac:dyDescent="0.25">
      <c r="A4439" t="s">
        <v>986</v>
      </c>
      <c r="B4439" t="s">
        <v>6467</v>
      </c>
      <c r="C4439" s="1">
        <v>45928</v>
      </c>
      <c r="D4439" s="9">
        <f t="shared" si="139"/>
        <v>5</v>
      </c>
      <c r="E4439">
        <v>28</v>
      </c>
      <c r="F4439" s="1">
        <f t="shared" si="140"/>
        <v>45897</v>
      </c>
      <c r="G4439" s="1">
        <f>IF(TableRefills3[[#This Row],[prev_refill_days]]="","",TableRefills3[[#This Row],[prev_refill_days]]+TableRefills3[[#This Row],[quantity_days]])</f>
        <v>45925</v>
      </c>
      <c r="H4439" s="9">
        <f>IF(TableRefills3[[#This Row],[prev_refill_end]]="","",TableRefills3[[#This Row],[refill_date]]-TableRefills3[[#This Row],[prev_refill_end]])</f>
        <v>3</v>
      </c>
      <c r="I4439">
        <f>IF(TableRefills3[[#This Row],[gap_days]]="",0,IF(TableRefills3[[#This Row],[gap_days]]&gt;30,1,0))</f>
        <v>0</v>
      </c>
      <c r="J4439" s="9">
        <f>_xlfn.MAXIFS(TableRefills3[discountinuation_flag], TableRefills3[patient_id], A4439)</f>
        <v>0</v>
      </c>
      <c r="K4439" s="1">
        <f>_xlfn.MINIFS(C:C,A:A,TableRefills3[[#This Row],[patient_id]])</f>
        <v>45818</v>
      </c>
      <c r="L4439" s="1">
        <f>TableRefills3[[#This Row],[refill_date]]+TableRefills3[[#This Row],[quantity_days]]</f>
        <v>45956</v>
      </c>
    </row>
    <row r="4440" spans="1:12" x14ac:dyDescent="0.25">
      <c r="A4440" t="s">
        <v>987</v>
      </c>
      <c r="B4440" t="s">
        <v>6473</v>
      </c>
      <c r="C4440" s="1">
        <v>45757</v>
      </c>
      <c r="D4440" s="9">
        <f t="shared" si="139"/>
        <v>1</v>
      </c>
      <c r="E4440">
        <v>21</v>
      </c>
      <c r="F4440" s="1" t="str">
        <f t="shared" si="140"/>
        <v/>
      </c>
      <c r="G4440" s="1" t="str">
        <f>IF(TableRefills3[[#This Row],[prev_refill_days]]="","",TableRefills3[[#This Row],[prev_refill_days]]+TableRefills3[[#This Row],[quantity_days]])</f>
        <v/>
      </c>
      <c r="H4440" s="9" t="str">
        <f>IF(TableRefills3[[#This Row],[prev_refill_end]]="","",TableRefills3[[#This Row],[refill_date]]-TableRefills3[[#This Row],[prev_refill_end]])</f>
        <v/>
      </c>
      <c r="I4440">
        <f>IF(TableRefills3[[#This Row],[gap_days]]="",0,IF(TableRefills3[[#This Row],[gap_days]]&gt;30,1,0))</f>
        <v>0</v>
      </c>
      <c r="J4440" s="9">
        <f>_xlfn.MAXIFS(TableRefills3[discountinuation_flag], TableRefills3[patient_id], A4440)</f>
        <v>0</v>
      </c>
      <c r="K4440" s="1">
        <f>_xlfn.MINIFS(C:C,A:A,TableRefills3[[#This Row],[patient_id]])</f>
        <v>45757</v>
      </c>
      <c r="L4440" s="1">
        <f>TableRefills3[[#This Row],[refill_date]]+TableRefills3[[#This Row],[quantity_days]]</f>
        <v>45778</v>
      </c>
    </row>
    <row r="4441" spans="1:12" x14ac:dyDescent="0.25">
      <c r="A4441" t="s">
        <v>987</v>
      </c>
      <c r="B4441" t="s">
        <v>6473</v>
      </c>
      <c r="C4441" s="1">
        <v>45778</v>
      </c>
      <c r="D4441" s="9">
        <f t="shared" si="139"/>
        <v>2</v>
      </c>
      <c r="E4441">
        <v>21</v>
      </c>
      <c r="F4441" s="1">
        <f t="shared" si="140"/>
        <v>45757</v>
      </c>
      <c r="G4441" s="1">
        <f>IF(TableRefills3[[#This Row],[prev_refill_days]]="","",TableRefills3[[#This Row],[prev_refill_days]]+TableRefills3[[#This Row],[quantity_days]])</f>
        <v>45778</v>
      </c>
      <c r="H4441" s="9">
        <f>IF(TableRefills3[[#This Row],[prev_refill_end]]="","",TableRefills3[[#This Row],[refill_date]]-TableRefills3[[#This Row],[prev_refill_end]])</f>
        <v>0</v>
      </c>
      <c r="I4441">
        <f>IF(TableRefills3[[#This Row],[gap_days]]="",0,IF(TableRefills3[[#This Row],[gap_days]]&gt;30,1,0))</f>
        <v>0</v>
      </c>
      <c r="J4441" s="9">
        <f>_xlfn.MAXIFS(TableRefills3[discountinuation_flag], TableRefills3[patient_id], A4441)</f>
        <v>0</v>
      </c>
      <c r="K4441" s="1">
        <f>_xlfn.MINIFS(C:C,A:A,TableRefills3[[#This Row],[patient_id]])</f>
        <v>45757</v>
      </c>
      <c r="L4441" s="1">
        <f>TableRefills3[[#This Row],[refill_date]]+TableRefills3[[#This Row],[quantity_days]]</f>
        <v>45799</v>
      </c>
    </row>
    <row r="4442" spans="1:12" x14ac:dyDescent="0.25">
      <c r="A4442" t="s">
        <v>987</v>
      </c>
      <c r="B4442" t="s">
        <v>6473</v>
      </c>
      <c r="C4442" s="1">
        <v>45796</v>
      </c>
      <c r="D4442" s="9">
        <f t="shared" si="139"/>
        <v>3</v>
      </c>
      <c r="E4442">
        <v>21</v>
      </c>
      <c r="F4442" s="1">
        <f t="shared" si="140"/>
        <v>45778</v>
      </c>
      <c r="G4442" s="1">
        <f>IF(TableRefills3[[#This Row],[prev_refill_days]]="","",TableRefills3[[#This Row],[prev_refill_days]]+TableRefills3[[#This Row],[quantity_days]])</f>
        <v>45799</v>
      </c>
      <c r="H4442" s="9">
        <f>IF(TableRefills3[[#This Row],[prev_refill_end]]="","",TableRefills3[[#This Row],[refill_date]]-TableRefills3[[#This Row],[prev_refill_end]])</f>
        <v>-3</v>
      </c>
      <c r="I4442">
        <f>IF(TableRefills3[[#This Row],[gap_days]]="",0,IF(TableRefills3[[#This Row],[gap_days]]&gt;30,1,0))</f>
        <v>0</v>
      </c>
      <c r="J4442" s="9">
        <f>_xlfn.MAXIFS(TableRefills3[discountinuation_flag], TableRefills3[patient_id], A4442)</f>
        <v>0</v>
      </c>
      <c r="K4442" s="1">
        <f>_xlfn.MINIFS(C:C,A:A,TableRefills3[[#This Row],[patient_id]])</f>
        <v>45757</v>
      </c>
      <c r="L4442" s="1">
        <f>TableRefills3[[#This Row],[refill_date]]+TableRefills3[[#This Row],[quantity_days]]</f>
        <v>45817</v>
      </c>
    </row>
    <row r="4443" spans="1:12" x14ac:dyDescent="0.25">
      <c r="A4443" t="s">
        <v>987</v>
      </c>
      <c r="B4443" t="s">
        <v>6473</v>
      </c>
      <c r="C4443" s="1">
        <v>45816</v>
      </c>
      <c r="D4443" s="9">
        <f t="shared" si="139"/>
        <v>4</v>
      </c>
      <c r="E4443">
        <v>21</v>
      </c>
      <c r="F4443" s="1">
        <f t="shared" si="140"/>
        <v>45796</v>
      </c>
      <c r="G4443" s="1">
        <f>IF(TableRefills3[[#This Row],[prev_refill_days]]="","",TableRefills3[[#This Row],[prev_refill_days]]+TableRefills3[[#This Row],[quantity_days]])</f>
        <v>45817</v>
      </c>
      <c r="H4443" s="9">
        <f>IF(TableRefills3[[#This Row],[prev_refill_end]]="","",TableRefills3[[#This Row],[refill_date]]-TableRefills3[[#This Row],[prev_refill_end]])</f>
        <v>-1</v>
      </c>
      <c r="I4443">
        <f>IF(TableRefills3[[#This Row],[gap_days]]="",0,IF(TableRefills3[[#This Row],[gap_days]]&gt;30,1,0))</f>
        <v>0</v>
      </c>
      <c r="J4443" s="9">
        <f>_xlfn.MAXIFS(TableRefills3[discountinuation_flag], TableRefills3[patient_id], A4443)</f>
        <v>0</v>
      </c>
      <c r="K4443" s="1">
        <f>_xlfn.MINIFS(C:C,A:A,TableRefills3[[#This Row],[patient_id]])</f>
        <v>45757</v>
      </c>
      <c r="L4443" s="1">
        <f>TableRefills3[[#This Row],[refill_date]]+TableRefills3[[#This Row],[quantity_days]]</f>
        <v>45837</v>
      </c>
    </row>
    <row r="4444" spans="1:12" x14ac:dyDescent="0.25">
      <c r="A4444" t="s">
        <v>987</v>
      </c>
      <c r="B4444" t="s">
        <v>6473</v>
      </c>
      <c r="C4444" s="1">
        <v>45839</v>
      </c>
      <c r="D4444" s="9">
        <f t="shared" si="139"/>
        <v>5</v>
      </c>
      <c r="E4444">
        <v>21</v>
      </c>
      <c r="F4444" s="1">
        <f t="shared" si="140"/>
        <v>45816</v>
      </c>
      <c r="G4444" s="1">
        <f>IF(TableRefills3[[#This Row],[prev_refill_days]]="","",TableRefills3[[#This Row],[prev_refill_days]]+TableRefills3[[#This Row],[quantity_days]])</f>
        <v>45837</v>
      </c>
      <c r="H4444" s="9">
        <f>IF(TableRefills3[[#This Row],[prev_refill_end]]="","",TableRefills3[[#This Row],[refill_date]]-TableRefills3[[#This Row],[prev_refill_end]])</f>
        <v>2</v>
      </c>
      <c r="I4444">
        <f>IF(TableRefills3[[#This Row],[gap_days]]="",0,IF(TableRefills3[[#This Row],[gap_days]]&gt;30,1,0))</f>
        <v>0</v>
      </c>
      <c r="J4444" s="9">
        <f>_xlfn.MAXIFS(TableRefills3[discountinuation_flag], TableRefills3[patient_id], A4444)</f>
        <v>0</v>
      </c>
      <c r="K4444" s="1">
        <f>_xlfn.MINIFS(C:C,A:A,TableRefills3[[#This Row],[patient_id]])</f>
        <v>45757</v>
      </c>
      <c r="L4444" s="1">
        <f>TableRefills3[[#This Row],[refill_date]]+TableRefills3[[#This Row],[quantity_days]]</f>
        <v>45860</v>
      </c>
    </row>
    <row r="4445" spans="1:12" x14ac:dyDescent="0.25">
      <c r="A4445" t="s">
        <v>988</v>
      </c>
      <c r="B4445" t="s">
        <v>6479</v>
      </c>
      <c r="C4445" s="1">
        <v>45800</v>
      </c>
      <c r="D4445" s="9">
        <f t="shared" si="139"/>
        <v>1</v>
      </c>
      <c r="E4445">
        <v>30</v>
      </c>
      <c r="F4445" s="1" t="str">
        <f t="shared" si="140"/>
        <v/>
      </c>
      <c r="G4445" s="1" t="str">
        <f>IF(TableRefills3[[#This Row],[prev_refill_days]]="","",TableRefills3[[#This Row],[prev_refill_days]]+TableRefills3[[#This Row],[quantity_days]])</f>
        <v/>
      </c>
      <c r="H4445" s="9" t="str">
        <f>IF(TableRefills3[[#This Row],[prev_refill_end]]="","",TableRefills3[[#This Row],[refill_date]]-TableRefills3[[#This Row],[prev_refill_end]])</f>
        <v/>
      </c>
      <c r="I4445">
        <f>IF(TableRefills3[[#This Row],[gap_days]]="",0,IF(TableRefills3[[#This Row],[gap_days]]&gt;30,1,0))</f>
        <v>0</v>
      </c>
      <c r="J4445" s="9">
        <f>_xlfn.MAXIFS(TableRefills3[discountinuation_flag], TableRefills3[patient_id], A4445)</f>
        <v>0</v>
      </c>
      <c r="K4445" s="1">
        <f>_xlfn.MINIFS(C:C,A:A,TableRefills3[[#This Row],[patient_id]])</f>
        <v>45800</v>
      </c>
      <c r="L4445" s="1">
        <f>TableRefills3[[#This Row],[refill_date]]+TableRefills3[[#This Row],[quantity_days]]</f>
        <v>45830</v>
      </c>
    </row>
    <row r="4446" spans="1:12" x14ac:dyDescent="0.25">
      <c r="A4446" t="s">
        <v>988</v>
      </c>
      <c r="B4446" t="s">
        <v>6479</v>
      </c>
      <c r="C4446" s="1">
        <v>45829</v>
      </c>
      <c r="D4446" s="9">
        <f t="shared" si="139"/>
        <v>2</v>
      </c>
      <c r="E4446">
        <v>30</v>
      </c>
      <c r="F4446" s="1">
        <f t="shared" si="140"/>
        <v>45800</v>
      </c>
      <c r="G4446" s="1">
        <f>IF(TableRefills3[[#This Row],[prev_refill_days]]="","",TableRefills3[[#This Row],[prev_refill_days]]+TableRefills3[[#This Row],[quantity_days]])</f>
        <v>45830</v>
      </c>
      <c r="H4446" s="9">
        <f>IF(TableRefills3[[#This Row],[prev_refill_end]]="","",TableRefills3[[#This Row],[refill_date]]-TableRefills3[[#This Row],[prev_refill_end]])</f>
        <v>-1</v>
      </c>
      <c r="I4446">
        <f>IF(TableRefills3[[#This Row],[gap_days]]="",0,IF(TableRefills3[[#This Row],[gap_days]]&gt;30,1,0))</f>
        <v>0</v>
      </c>
      <c r="J4446" s="9">
        <f>_xlfn.MAXIFS(TableRefills3[discountinuation_flag], TableRefills3[patient_id], A4446)</f>
        <v>0</v>
      </c>
      <c r="K4446" s="1">
        <f>_xlfn.MINIFS(C:C,A:A,TableRefills3[[#This Row],[patient_id]])</f>
        <v>45800</v>
      </c>
      <c r="L4446" s="1">
        <f>TableRefills3[[#This Row],[refill_date]]+TableRefills3[[#This Row],[quantity_days]]</f>
        <v>45859</v>
      </c>
    </row>
    <row r="4447" spans="1:12" x14ac:dyDescent="0.25">
      <c r="A4447" t="s">
        <v>988</v>
      </c>
      <c r="B4447" t="s">
        <v>6479</v>
      </c>
      <c r="C4447" s="1">
        <v>45861</v>
      </c>
      <c r="D4447" s="9">
        <f t="shared" si="139"/>
        <v>3</v>
      </c>
      <c r="E4447">
        <v>30</v>
      </c>
      <c r="F4447" s="1">
        <f t="shared" si="140"/>
        <v>45829</v>
      </c>
      <c r="G4447" s="1">
        <f>IF(TableRefills3[[#This Row],[prev_refill_days]]="","",TableRefills3[[#This Row],[prev_refill_days]]+TableRefills3[[#This Row],[quantity_days]])</f>
        <v>45859</v>
      </c>
      <c r="H4447" s="9">
        <f>IF(TableRefills3[[#This Row],[prev_refill_end]]="","",TableRefills3[[#This Row],[refill_date]]-TableRefills3[[#This Row],[prev_refill_end]])</f>
        <v>2</v>
      </c>
      <c r="I4447">
        <f>IF(TableRefills3[[#This Row],[gap_days]]="",0,IF(TableRefills3[[#This Row],[gap_days]]&gt;30,1,0))</f>
        <v>0</v>
      </c>
      <c r="J4447" s="9">
        <f>_xlfn.MAXIFS(TableRefills3[discountinuation_flag], TableRefills3[patient_id], A4447)</f>
        <v>0</v>
      </c>
      <c r="K4447" s="1">
        <f>_xlfn.MINIFS(C:C,A:A,TableRefills3[[#This Row],[patient_id]])</f>
        <v>45800</v>
      </c>
      <c r="L4447" s="1">
        <f>TableRefills3[[#This Row],[refill_date]]+TableRefills3[[#This Row],[quantity_days]]</f>
        <v>45891</v>
      </c>
    </row>
    <row r="4448" spans="1:12" x14ac:dyDescent="0.25">
      <c r="A4448" t="s">
        <v>988</v>
      </c>
      <c r="B4448" t="s">
        <v>6479</v>
      </c>
      <c r="C4448" s="1">
        <v>45890</v>
      </c>
      <c r="D4448" s="9">
        <f t="shared" si="139"/>
        <v>4</v>
      </c>
      <c r="E4448">
        <v>30</v>
      </c>
      <c r="F4448" s="1">
        <f t="shared" si="140"/>
        <v>45861</v>
      </c>
      <c r="G4448" s="1">
        <f>IF(TableRefills3[[#This Row],[prev_refill_days]]="","",TableRefills3[[#This Row],[prev_refill_days]]+TableRefills3[[#This Row],[quantity_days]])</f>
        <v>45891</v>
      </c>
      <c r="H4448" s="9">
        <f>IF(TableRefills3[[#This Row],[prev_refill_end]]="","",TableRefills3[[#This Row],[refill_date]]-TableRefills3[[#This Row],[prev_refill_end]])</f>
        <v>-1</v>
      </c>
      <c r="I4448">
        <f>IF(TableRefills3[[#This Row],[gap_days]]="",0,IF(TableRefills3[[#This Row],[gap_days]]&gt;30,1,0))</f>
        <v>0</v>
      </c>
      <c r="J4448" s="9">
        <f>_xlfn.MAXIFS(TableRefills3[discountinuation_flag], TableRefills3[patient_id], A4448)</f>
        <v>0</v>
      </c>
      <c r="K4448" s="1">
        <f>_xlfn.MINIFS(C:C,A:A,TableRefills3[[#This Row],[patient_id]])</f>
        <v>45800</v>
      </c>
      <c r="L4448" s="1">
        <f>TableRefills3[[#This Row],[refill_date]]+TableRefills3[[#This Row],[quantity_days]]</f>
        <v>45920</v>
      </c>
    </row>
    <row r="4449" spans="1:12" x14ac:dyDescent="0.25">
      <c r="A4449" t="s">
        <v>988</v>
      </c>
      <c r="B4449" t="s">
        <v>6479</v>
      </c>
      <c r="C4449" s="1">
        <v>45917</v>
      </c>
      <c r="D4449" s="9">
        <f t="shared" si="139"/>
        <v>5</v>
      </c>
      <c r="E4449">
        <v>30</v>
      </c>
      <c r="F4449" s="1">
        <f t="shared" si="140"/>
        <v>45890</v>
      </c>
      <c r="G4449" s="1">
        <f>IF(TableRefills3[[#This Row],[prev_refill_days]]="","",TableRefills3[[#This Row],[prev_refill_days]]+TableRefills3[[#This Row],[quantity_days]])</f>
        <v>45920</v>
      </c>
      <c r="H4449" s="9">
        <f>IF(TableRefills3[[#This Row],[prev_refill_end]]="","",TableRefills3[[#This Row],[refill_date]]-TableRefills3[[#This Row],[prev_refill_end]])</f>
        <v>-3</v>
      </c>
      <c r="I4449">
        <f>IF(TableRefills3[[#This Row],[gap_days]]="",0,IF(TableRefills3[[#This Row],[gap_days]]&gt;30,1,0))</f>
        <v>0</v>
      </c>
      <c r="J4449" s="9">
        <f>_xlfn.MAXIFS(TableRefills3[discountinuation_flag], TableRefills3[patient_id], A4449)</f>
        <v>0</v>
      </c>
      <c r="K4449" s="1">
        <f>_xlfn.MINIFS(C:C,A:A,TableRefills3[[#This Row],[patient_id]])</f>
        <v>45800</v>
      </c>
      <c r="L4449" s="1">
        <f>TableRefills3[[#This Row],[refill_date]]+TableRefills3[[#This Row],[quantity_days]]</f>
        <v>45947</v>
      </c>
    </row>
    <row r="4450" spans="1:12" x14ac:dyDescent="0.25">
      <c r="A4450" t="s">
        <v>989</v>
      </c>
      <c r="B4450" t="s">
        <v>6485</v>
      </c>
      <c r="C4450" s="1">
        <v>45715</v>
      </c>
      <c r="D4450" s="9">
        <f t="shared" si="139"/>
        <v>1</v>
      </c>
      <c r="E4450">
        <v>28</v>
      </c>
      <c r="F4450" s="1" t="str">
        <f t="shared" si="140"/>
        <v/>
      </c>
      <c r="G4450" s="1" t="str">
        <f>IF(TableRefills3[[#This Row],[prev_refill_days]]="","",TableRefills3[[#This Row],[prev_refill_days]]+TableRefills3[[#This Row],[quantity_days]])</f>
        <v/>
      </c>
      <c r="H4450" s="9" t="str">
        <f>IF(TableRefills3[[#This Row],[prev_refill_end]]="","",TableRefills3[[#This Row],[refill_date]]-TableRefills3[[#This Row],[prev_refill_end]])</f>
        <v/>
      </c>
      <c r="I4450">
        <f>IF(TableRefills3[[#This Row],[gap_days]]="",0,IF(TableRefills3[[#This Row],[gap_days]]&gt;30,1,0))</f>
        <v>0</v>
      </c>
      <c r="J4450" s="9">
        <f>_xlfn.MAXIFS(TableRefills3[discountinuation_flag], TableRefills3[patient_id], A4450)</f>
        <v>0</v>
      </c>
      <c r="K4450" s="1">
        <f>_xlfn.MINIFS(C:C,A:A,TableRefills3[[#This Row],[patient_id]])</f>
        <v>45715</v>
      </c>
      <c r="L4450" s="1">
        <f>TableRefills3[[#This Row],[refill_date]]+TableRefills3[[#This Row],[quantity_days]]</f>
        <v>45743</v>
      </c>
    </row>
    <row r="4451" spans="1:12" x14ac:dyDescent="0.25">
      <c r="A4451" t="s">
        <v>989</v>
      </c>
      <c r="B4451" t="s">
        <v>6485</v>
      </c>
      <c r="C4451" s="1">
        <v>45740</v>
      </c>
      <c r="D4451" s="9">
        <f t="shared" si="139"/>
        <v>2</v>
      </c>
      <c r="E4451">
        <v>28</v>
      </c>
      <c r="F4451" s="1">
        <f t="shared" si="140"/>
        <v>45715</v>
      </c>
      <c r="G4451" s="1">
        <f>IF(TableRefills3[[#This Row],[prev_refill_days]]="","",TableRefills3[[#This Row],[prev_refill_days]]+TableRefills3[[#This Row],[quantity_days]])</f>
        <v>45743</v>
      </c>
      <c r="H4451" s="9">
        <f>IF(TableRefills3[[#This Row],[prev_refill_end]]="","",TableRefills3[[#This Row],[refill_date]]-TableRefills3[[#This Row],[prev_refill_end]])</f>
        <v>-3</v>
      </c>
      <c r="I4451">
        <f>IF(TableRefills3[[#This Row],[gap_days]]="",0,IF(TableRefills3[[#This Row],[gap_days]]&gt;30,1,0))</f>
        <v>0</v>
      </c>
      <c r="J4451" s="9">
        <f>_xlfn.MAXIFS(TableRefills3[discountinuation_flag], TableRefills3[patient_id], A4451)</f>
        <v>0</v>
      </c>
      <c r="K4451" s="1">
        <f>_xlfn.MINIFS(C:C,A:A,TableRefills3[[#This Row],[patient_id]])</f>
        <v>45715</v>
      </c>
      <c r="L4451" s="1">
        <f>TableRefills3[[#This Row],[refill_date]]+TableRefills3[[#This Row],[quantity_days]]</f>
        <v>45768</v>
      </c>
    </row>
    <row r="4452" spans="1:12" x14ac:dyDescent="0.25">
      <c r="A4452" t="s">
        <v>989</v>
      </c>
      <c r="B4452" t="s">
        <v>6485</v>
      </c>
      <c r="C4452" s="1">
        <v>45768</v>
      </c>
      <c r="D4452" s="9">
        <f t="shared" si="139"/>
        <v>3</v>
      </c>
      <c r="E4452">
        <v>28</v>
      </c>
      <c r="F4452" s="1">
        <f t="shared" si="140"/>
        <v>45740</v>
      </c>
      <c r="G4452" s="1">
        <f>IF(TableRefills3[[#This Row],[prev_refill_days]]="","",TableRefills3[[#This Row],[prev_refill_days]]+TableRefills3[[#This Row],[quantity_days]])</f>
        <v>45768</v>
      </c>
      <c r="H4452" s="9">
        <f>IF(TableRefills3[[#This Row],[prev_refill_end]]="","",TableRefills3[[#This Row],[refill_date]]-TableRefills3[[#This Row],[prev_refill_end]])</f>
        <v>0</v>
      </c>
      <c r="I4452">
        <f>IF(TableRefills3[[#This Row],[gap_days]]="",0,IF(TableRefills3[[#This Row],[gap_days]]&gt;30,1,0))</f>
        <v>0</v>
      </c>
      <c r="J4452" s="9">
        <f>_xlfn.MAXIFS(TableRefills3[discountinuation_flag], TableRefills3[patient_id], A4452)</f>
        <v>0</v>
      </c>
      <c r="K4452" s="1">
        <f>_xlfn.MINIFS(C:C,A:A,TableRefills3[[#This Row],[patient_id]])</f>
        <v>45715</v>
      </c>
      <c r="L4452" s="1">
        <f>TableRefills3[[#This Row],[refill_date]]+TableRefills3[[#This Row],[quantity_days]]</f>
        <v>45796</v>
      </c>
    </row>
    <row r="4453" spans="1:12" x14ac:dyDescent="0.25">
      <c r="A4453" t="s">
        <v>989</v>
      </c>
      <c r="B4453" t="s">
        <v>6485</v>
      </c>
      <c r="C4453" s="1">
        <v>45793</v>
      </c>
      <c r="D4453" s="9">
        <f t="shared" si="139"/>
        <v>4</v>
      </c>
      <c r="E4453">
        <v>28</v>
      </c>
      <c r="F4453" s="1">
        <f t="shared" si="140"/>
        <v>45768</v>
      </c>
      <c r="G4453" s="1">
        <f>IF(TableRefills3[[#This Row],[prev_refill_days]]="","",TableRefills3[[#This Row],[prev_refill_days]]+TableRefills3[[#This Row],[quantity_days]])</f>
        <v>45796</v>
      </c>
      <c r="H4453" s="9">
        <f>IF(TableRefills3[[#This Row],[prev_refill_end]]="","",TableRefills3[[#This Row],[refill_date]]-TableRefills3[[#This Row],[prev_refill_end]])</f>
        <v>-3</v>
      </c>
      <c r="I4453">
        <f>IF(TableRefills3[[#This Row],[gap_days]]="",0,IF(TableRefills3[[#This Row],[gap_days]]&gt;30,1,0))</f>
        <v>0</v>
      </c>
      <c r="J4453" s="9">
        <f>_xlfn.MAXIFS(TableRefills3[discountinuation_flag], TableRefills3[patient_id], A4453)</f>
        <v>0</v>
      </c>
      <c r="K4453" s="1">
        <f>_xlfn.MINIFS(C:C,A:A,TableRefills3[[#This Row],[patient_id]])</f>
        <v>45715</v>
      </c>
      <c r="L4453" s="1">
        <f>TableRefills3[[#This Row],[refill_date]]+TableRefills3[[#This Row],[quantity_days]]</f>
        <v>45821</v>
      </c>
    </row>
    <row r="4454" spans="1:12" x14ac:dyDescent="0.25">
      <c r="A4454" t="s">
        <v>989</v>
      </c>
      <c r="B4454" t="s">
        <v>6485</v>
      </c>
      <c r="C4454" s="1">
        <v>45818</v>
      </c>
      <c r="D4454" s="9">
        <f t="shared" si="139"/>
        <v>5</v>
      </c>
      <c r="E4454">
        <v>28</v>
      </c>
      <c r="F4454" s="1">
        <f t="shared" si="140"/>
        <v>45793</v>
      </c>
      <c r="G4454" s="1">
        <f>IF(TableRefills3[[#This Row],[prev_refill_days]]="","",TableRefills3[[#This Row],[prev_refill_days]]+TableRefills3[[#This Row],[quantity_days]])</f>
        <v>45821</v>
      </c>
      <c r="H4454" s="9">
        <f>IF(TableRefills3[[#This Row],[prev_refill_end]]="","",TableRefills3[[#This Row],[refill_date]]-TableRefills3[[#This Row],[prev_refill_end]])</f>
        <v>-3</v>
      </c>
      <c r="I4454">
        <f>IF(TableRefills3[[#This Row],[gap_days]]="",0,IF(TableRefills3[[#This Row],[gap_days]]&gt;30,1,0))</f>
        <v>0</v>
      </c>
      <c r="J4454" s="9">
        <f>_xlfn.MAXIFS(TableRefills3[discountinuation_flag], TableRefills3[patient_id], A4454)</f>
        <v>0</v>
      </c>
      <c r="K4454" s="1">
        <f>_xlfn.MINIFS(C:C,A:A,TableRefills3[[#This Row],[patient_id]])</f>
        <v>45715</v>
      </c>
      <c r="L4454" s="1">
        <f>TableRefills3[[#This Row],[refill_date]]+TableRefills3[[#This Row],[quantity_days]]</f>
        <v>45846</v>
      </c>
    </row>
    <row r="4455" spans="1:12" x14ac:dyDescent="0.25">
      <c r="A4455" t="s">
        <v>989</v>
      </c>
      <c r="B4455" t="s">
        <v>6485</v>
      </c>
      <c r="C4455" s="1">
        <v>45846</v>
      </c>
      <c r="D4455" s="9">
        <f t="shared" si="139"/>
        <v>6</v>
      </c>
      <c r="E4455">
        <v>28</v>
      </c>
      <c r="F4455" s="1">
        <f t="shared" si="140"/>
        <v>45818</v>
      </c>
      <c r="G4455" s="1">
        <f>IF(TableRefills3[[#This Row],[prev_refill_days]]="","",TableRefills3[[#This Row],[prev_refill_days]]+TableRefills3[[#This Row],[quantity_days]])</f>
        <v>45846</v>
      </c>
      <c r="H4455" s="9">
        <f>IF(TableRefills3[[#This Row],[prev_refill_end]]="","",TableRefills3[[#This Row],[refill_date]]-TableRefills3[[#This Row],[prev_refill_end]])</f>
        <v>0</v>
      </c>
      <c r="I4455">
        <f>IF(TableRefills3[[#This Row],[gap_days]]="",0,IF(TableRefills3[[#This Row],[gap_days]]&gt;30,1,0))</f>
        <v>0</v>
      </c>
      <c r="J4455" s="9">
        <f>_xlfn.MAXIFS(TableRefills3[discountinuation_flag], TableRefills3[patient_id], A4455)</f>
        <v>0</v>
      </c>
      <c r="K4455" s="1">
        <f>_xlfn.MINIFS(C:C,A:A,TableRefills3[[#This Row],[patient_id]])</f>
        <v>45715</v>
      </c>
      <c r="L4455" s="1">
        <f>TableRefills3[[#This Row],[refill_date]]+TableRefills3[[#This Row],[quantity_days]]</f>
        <v>45874</v>
      </c>
    </row>
    <row r="4456" spans="1:12" x14ac:dyDescent="0.25">
      <c r="A4456" t="s">
        <v>990</v>
      </c>
      <c r="B4456" t="s">
        <v>6492</v>
      </c>
      <c r="C4456" s="1">
        <v>45745</v>
      </c>
      <c r="D4456" s="9">
        <f t="shared" si="139"/>
        <v>1</v>
      </c>
      <c r="E4456">
        <v>21</v>
      </c>
      <c r="F4456" s="1" t="str">
        <f t="shared" si="140"/>
        <v/>
      </c>
      <c r="G4456" s="1" t="str">
        <f>IF(TableRefills3[[#This Row],[prev_refill_days]]="","",TableRefills3[[#This Row],[prev_refill_days]]+TableRefills3[[#This Row],[quantity_days]])</f>
        <v/>
      </c>
      <c r="H4456" s="9" t="str">
        <f>IF(TableRefills3[[#This Row],[prev_refill_end]]="","",TableRefills3[[#This Row],[refill_date]]-TableRefills3[[#This Row],[prev_refill_end]])</f>
        <v/>
      </c>
      <c r="I4456">
        <f>IF(TableRefills3[[#This Row],[gap_days]]="",0,IF(TableRefills3[[#This Row],[gap_days]]&gt;30,1,0))</f>
        <v>0</v>
      </c>
      <c r="J4456" s="9">
        <f>_xlfn.MAXIFS(TableRefills3[discountinuation_flag], TableRefills3[patient_id], A4456)</f>
        <v>0</v>
      </c>
      <c r="K4456" s="1">
        <f>_xlfn.MINIFS(C:C,A:A,TableRefills3[[#This Row],[patient_id]])</f>
        <v>45745</v>
      </c>
      <c r="L4456" s="1">
        <f>TableRefills3[[#This Row],[refill_date]]+TableRefills3[[#This Row],[quantity_days]]</f>
        <v>45766</v>
      </c>
    </row>
    <row r="4457" spans="1:12" x14ac:dyDescent="0.25">
      <c r="A4457" t="s">
        <v>990</v>
      </c>
      <c r="B4457" t="s">
        <v>6492</v>
      </c>
      <c r="C4457" s="1">
        <v>45768</v>
      </c>
      <c r="D4457" s="9">
        <f t="shared" si="139"/>
        <v>2</v>
      </c>
      <c r="E4457">
        <v>21</v>
      </c>
      <c r="F4457" s="1">
        <f t="shared" si="140"/>
        <v>45745</v>
      </c>
      <c r="G4457" s="1">
        <f>IF(TableRefills3[[#This Row],[prev_refill_days]]="","",TableRefills3[[#This Row],[prev_refill_days]]+TableRefills3[[#This Row],[quantity_days]])</f>
        <v>45766</v>
      </c>
      <c r="H4457" s="9">
        <f>IF(TableRefills3[[#This Row],[prev_refill_end]]="","",TableRefills3[[#This Row],[refill_date]]-TableRefills3[[#This Row],[prev_refill_end]])</f>
        <v>2</v>
      </c>
      <c r="I4457">
        <f>IF(TableRefills3[[#This Row],[gap_days]]="",0,IF(TableRefills3[[#This Row],[gap_days]]&gt;30,1,0))</f>
        <v>0</v>
      </c>
      <c r="J4457" s="9">
        <f>_xlfn.MAXIFS(TableRefills3[discountinuation_flag], TableRefills3[patient_id], A4457)</f>
        <v>0</v>
      </c>
      <c r="K4457" s="1">
        <f>_xlfn.MINIFS(C:C,A:A,TableRefills3[[#This Row],[patient_id]])</f>
        <v>45745</v>
      </c>
      <c r="L4457" s="1">
        <f>TableRefills3[[#This Row],[refill_date]]+TableRefills3[[#This Row],[quantity_days]]</f>
        <v>45789</v>
      </c>
    </row>
    <row r="4458" spans="1:12" x14ac:dyDescent="0.25">
      <c r="A4458" t="s">
        <v>990</v>
      </c>
      <c r="B4458" t="s">
        <v>6492</v>
      </c>
      <c r="C4458" s="1">
        <v>45787</v>
      </c>
      <c r="D4458" s="9">
        <f t="shared" si="139"/>
        <v>3</v>
      </c>
      <c r="E4458">
        <v>21</v>
      </c>
      <c r="F4458" s="1">
        <f t="shared" si="140"/>
        <v>45768</v>
      </c>
      <c r="G4458" s="1">
        <f>IF(TableRefills3[[#This Row],[prev_refill_days]]="","",TableRefills3[[#This Row],[prev_refill_days]]+TableRefills3[[#This Row],[quantity_days]])</f>
        <v>45789</v>
      </c>
      <c r="H4458" s="9">
        <f>IF(TableRefills3[[#This Row],[prev_refill_end]]="","",TableRefills3[[#This Row],[refill_date]]-TableRefills3[[#This Row],[prev_refill_end]])</f>
        <v>-2</v>
      </c>
      <c r="I4458">
        <f>IF(TableRefills3[[#This Row],[gap_days]]="",0,IF(TableRefills3[[#This Row],[gap_days]]&gt;30,1,0))</f>
        <v>0</v>
      </c>
      <c r="J4458" s="9">
        <f>_xlfn.MAXIFS(TableRefills3[discountinuation_flag], TableRefills3[patient_id], A4458)</f>
        <v>0</v>
      </c>
      <c r="K4458" s="1">
        <f>_xlfn.MINIFS(C:C,A:A,TableRefills3[[#This Row],[patient_id]])</f>
        <v>45745</v>
      </c>
      <c r="L4458" s="1">
        <f>TableRefills3[[#This Row],[refill_date]]+TableRefills3[[#This Row],[quantity_days]]</f>
        <v>45808</v>
      </c>
    </row>
    <row r="4459" spans="1:12" x14ac:dyDescent="0.25">
      <c r="A4459" t="s">
        <v>990</v>
      </c>
      <c r="B4459" t="s">
        <v>6492</v>
      </c>
      <c r="C4459" s="1">
        <v>45808</v>
      </c>
      <c r="D4459" s="9">
        <f t="shared" si="139"/>
        <v>4</v>
      </c>
      <c r="E4459">
        <v>21</v>
      </c>
      <c r="F4459" s="1">
        <f t="shared" si="140"/>
        <v>45787</v>
      </c>
      <c r="G4459" s="1">
        <f>IF(TableRefills3[[#This Row],[prev_refill_days]]="","",TableRefills3[[#This Row],[prev_refill_days]]+TableRefills3[[#This Row],[quantity_days]])</f>
        <v>45808</v>
      </c>
      <c r="H4459" s="9">
        <f>IF(TableRefills3[[#This Row],[prev_refill_end]]="","",TableRefills3[[#This Row],[refill_date]]-TableRefills3[[#This Row],[prev_refill_end]])</f>
        <v>0</v>
      </c>
      <c r="I4459">
        <f>IF(TableRefills3[[#This Row],[gap_days]]="",0,IF(TableRefills3[[#This Row],[gap_days]]&gt;30,1,0))</f>
        <v>0</v>
      </c>
      <c r="J4459" s="9">
        <f>_xlfn.MAXIFS(TableRefills3[discountinuation_flag], TableRefills3[patient_id], A4459)</f>
        <v>0</v>
      </c>
      <c r="K4459" s="1">
        <f>_xlfn.MINIFS(C:C,A:A,TableRefills3[[#This Row],[patient_id]])</f>
        <v>45745</v>
      </c>
      <c r="L4459" s="1">
        <f>TableRefills3[[#This Row],[refill_date]]+TableRefills3[[#This Row],[quantity_days]]</f>
        <v>45829</v>
      </c>
    </row>
    <row r="4460" spans="1:12" x14ac:dyDescent="0.25">
      <c r="A4460" t="s">
        <v>990</v>
      </c>
      <c r="B4460" t="s">
        <v>6492</v>
      </c>
      <c r="C4460" s="1">
        <v>45826</v>
      </c>
      <c r="D4460" s="9">
        <f t="shared" si="139"/>
        <v>5</v>
      </c>
      <c r="E4460">
        <v>21</v>
      </c>
      <c r="F4460" s="1">
        <f t="shared" si="140"/>
        <v>45808</v>
      </c>
      <c r="G4460" s="1">
        <f>IF(TableRefills3[[#This Row],[prev_refill_days]]="","",TableRefills3[[#This Row],[prev_refill_days]]+TableRefills3[[#This Row],[quantity_days]])</f>
        <v>45829</v>
      </c>
      <c r="H4460" s="9">
        <f>IF(TableRefills3[[#This Row],[prev_refill_end]]="","",TableRefills3[[#This Row],[refill_date]]-TableRefills3[[#This Row],[prev_refill_end]])</f>
        <v>-3</v>
      </c>
      <c r="I4460">
        <f>IF(TableRefills3[[#This Row],[gap_days]]="",0,IF(TableRefills3[[#This Row],[gap_days]]&gt;30,1,0))</f>
        <v>0</v>
      </c>
      <c r="J4460" s="9">
        <f>_xlfn.MAXIFS(TableRefills3[discountinuation_flag], TableRefills3[patient_id], A4460)</f>
        <v>0</v>
      </c>
      <c r="K4460" s="1">
        <f>_xlfn.MINIFS(C:C,A:A,TableRefills3[[#This Row],[patient_id]])</f>
        <v>45745</v>
      </c>
      <c r="L4460" s="1">
        <f>TableRefills3[[#This Row],[refill_date]]+TableRefills3[[#This Row],[quantity_days]]</f>
        <v>45847</v>
      </c>
    </row>
    <row r="4461" spans="1:12" x14ac:dyDescent="0.25">
      <c r="A4461" t="s">
        <v>990</v>
      </c>
      <c r="B4461" t="s">
        <v>6492</v>
      </c>
      <c r="C4461" s="1">
        <v>45847</v>
      </c>
      <c r="D4461" s="9">
        <f t="shared" si="139"/>
        <v>6</v>
      </c>
      <c r="E4461">
        <v>21</v>
      </c>
      <c r="F4461" s="1">
        <f t="shared" si="140"/>
        <v>45826</v>
      </c>
      <c r="G4461" s="1">
        <f>IF(TableRefills3[[#This Row],[prev_refill_days]]="","",TableRefills3[[#This Row],[prev_refill_days]]+TableRefills3[[#This Row],[quantity_days]])</f>
        <v>45847</v>
      </c>
      <c r="H4461" s="9">
        <f>IF(TableRefills3[[#This Row],[prev_refill_end]]="","",TableRefills3[[#This Row],[refill_date]]-TableRefills3[[#This Row],[prev_refill_end]])</f>
        <v>0</v>
      </c>
      <c r="I4461">
        <f>IF(TableRefills3[[#This Row],[gap_days]]="",0,IF(TableRefills3[[#This Row],[gap_days]]&gt;30,1,0))</f>
        <v>0</v>
      </c>
      <c r="J4461" s="9">
        <f>_xlfn.MAXIFS(TableRefills3[discountinuation_flag], TableRefills3[patient_id], A4461)</f>
        <v>0</v>
      </c>
      <c r="K4461" s="1">
        <f>_xlfn.MINIFS(C:C,A:A,TableRefills3[[#This Row],[patient_id]])</f>
        <v>45745</v>
      </c>
      <c r="L4461" s="1">
        <f>TableRefills3[[#This Row],[refill_date]]+TableRefills3[[#This Row],[quantity_days]]</f>
        <v>45868</v>
      </c>
    </row>
    <row r="4462" spans="1:12" x14ac:dyDescent="0.25">
      <c r="A4462" t="s">
        <v>991</v>
      </c>
      <c r="B4462" t="s">
        <v>6499</v>
      </c>
      <c r="C4462" s="1">
        <v>45826</v>
      </c>
      <c r="D4462" s="9">
        <f t="shared" si="139"/>
        <v>1</v>
      </c>
      <c r="E4462">
        <v>28</v>
      </c>
      <c r="F4462" s="1" t="str">
        <f t="shared" si="140"/>
        <v/>
      </c>
      <c r="G4462" s="1" t="str">
        <f>IF(TableRefills3[[#This Row],[prev_refill_days]]="","",TableRefills3[[#This Row],[prev_refill_days]]+TableRefills3[[#This Row],[quantity_days]])</f>
        <v/>
      </c>
      <c r="H4462" s="9" t="str">
        <f>IF(TableRefills3[[#This Row],[prev_refill_end]]="","",TableRefills3[[#This Row],[refill_date]]-TableRefills3[[#This Row],[prev_refill_end]])</f>
        <v/>
      </c>
      <c r="I4462">
        <f>IF(TableRefills3[[#This Row],[gap_days]]="",0,IF(TableRefills3[[#This Row],[gap_days]]&gt;30,1,0))</f>
        <v>0</v>
      </c>
      <c r="J4462" s="9">
        <f>_xlfn.MAXIFS(TableRefills3[discountinuation_flag], TableRefills3[patient_id], A4462)</f>
        <v>0</v>
      </c>
      <c r="K4462" s="1">
        <f>_xlfn.MINIFS(C:C,A:A,TableRefills3[[#This Row],[patient_id]])</f>
        <v>45826</v>
      </c>
      <c r="L4462" s="1">
        <f>TableRefills3[[#This Row],[refill_date]]+TableRefills3[[#This Row],[quantity_days]]</f>
        <v>45854</v>
      </c>
    </row>
    <row r="4463" spans="1:12" x14ac:dyDescent="0.25">
      <c r="A4463" t="s">
        <v>991</v>
      </c>
      <c r="B4463" t="s">
        <v>6499</v>
      </c>
      <c r="C4463" s="1">
        <v>45851</v>
      </c>
      <c r="D4463" s="9">
        <f t="shared" si="139"/>
        <v>2</v>
      </c>
      <c r="E4463">
        <v>28</v>
      </c>
      <c r="F4463" s="1">
        <f t="shared" si="140"/>
        <v>45826</v>
      </c>
      <c r="G4463" s="1">
        <f>IF(TableRefills3[[#This Row],[prev_refill_days]]="","",TableRefills3[[#This Row],[prev_refill_days]]+TableRefills3[[#This Row],[quantity_days]])</f>
        <v>45854</v>
      </c>
      <c r="H4463" s="9">
        <f>IF(TableRefills3[[#This Row],[prev_refill_end]]="","",TableRefills3[[#This Row],[refill_date]]-TableRefills3[[#This Row],[prev_refill_end]])</f>
        <v>-3</v>
      </c>
      <c r="I4463">
        <f>IF(TableRefills3[[#This Row],[gap_days]]="",0,IF(TableRefills3[[#This Row],[gap_days]]&gt;30,1,0))</f>
        <v>0</v>
      </c>
      <c r="J4463" s="9">
        <f>_xlfn.MAXIFS(TableRefills3[discountinuation_flag], TableRefills3[patient_id], A4463)</f>
        <v>0</v>
      </c>
      <c r="K4463" s="1">
        <f>_xlfn.MINIFS(C:C,A:A,TableRefills3[[#This Row],[patient_id]])</f>
        <v>45826</v>
      </c>
      <c r="L4463" s="1">
        <f>TableRefills3[[#This Row],[refill_date]]+TableRefills3[[#This Row],[quantity_days]]</f>
        <v>45879</v>
      </c>
    </row>
    <row r="4464" spans="1:12" x14ac:dyDescent="0.25">
      <c r="A4464" t="s">
        <v>991</v>
      </c>
      <c r="B4464" t="s">
        <v>6499</v>
      </c>
      <c r="C4464" s="1">
        <v>45881</v>
      </c>
      <c r="D4464" s="9">
        <f t="shared" si="139"/>
        <v>3</v>
      </c>
      <c r="E4464">
        <v>28</v>
      </c>
      <c r="F4464" s="1">
        <f t="shared" si="140"/>
        <v>45851</v>
      </c>
      <c r="G4464" s="1">
        <f>IF(TableRefills3[[#This Row],[prev_refill_days]]="","",TableRefills3[[#This Row],[prev_refill_days]]+TableRefills3[[#This Row],[quantity_days]])</f>
        <v>45879</v>
      </c>
      <c r="H4464" s="9">
        <f>IF(TableRefills3[[#This Row],[prev_refill_end]]="","",TableRefills3[[#This Row],[refill_date]]-TableRefills3[[#This Row],[prev_refill_end]])</f>
        <v>2</v>
      </c>
      <c r="I4464">
        <f>IF(TableRefills3[[#This Row],[gap_days]]="",0,IF(TableRefills3[[#This Row],[gap_days]]&gt;30,1,0))</f>
        <v>0</v>
      </c>
      <c r="J4464" s="9">
        <f>_xlfn.MAXIFS(TableRefills3[discountinuation_flag], TableRefills3[patient_id], A4464)</f>
        <v>0</v>
      </c>
      <c r="K4464" s="1">
        <f>_xlfn.MINIFS(C:C,A:A,TableRefills3[[#This Row],[patient_id]])</f>
        <v>45826</v>
      </c>
      <c r="L4464" s="1">
        <f>TableRefills3[[#This Row],[refill_date]]+TableRefills3[[#This Row],[quantity_days]]</f>
        <v>45909</v>
      </c>
    </row>
    <row r="4465" spans="1:12" x14ac:dyDescent="0.25">
      <c r="A4465" t="s">
        <v>991</v>
      </c>
      <c r="B4465" t="s">
        <v>6499</v>
      </c>
      <c r="C4465" s="1">
        <v>45912</v>
      </c>
      <c r="D4465" s="9">
        <f t="shared" si="139"/>
        <v>4</v>
      </c>
      <c r="E4465">
        <v>28</v>
      </c>
      <c r="F4465" s="1">
        <f t="shared" si="140"/>
        <v>45881</v>
      </c>
      <c r="G4465" s="1">
        <f>IF(TableRefills3[[#This Row],[prev_refill_days]]="","",TableRefills3[[#This Row],[prev_refill_days]]+TableRefills3[[#This Row],[quantity_days]])</f>
        <v>45909</v>
      </c>
      <c r="H4465" s="9">
        <f>IF(TableRefills3[[#This Row],[prev_refill_end]]="","",TableRefills3[[#This Row],[refill_date]]-TableRefills3[[#This Row],[prev_refill_end]])</f>
        <v>3</v>
      </c>
      <c r="I4465">
        <f>IF(TableRefills3[[#This Row],[gap_days]]="",0,IF(TableRefills3[[#This Row],[gap_days]]&gt;30,1,0))</f>
        <v>0</v>
      </c>
      <c r="J4465" s="9">
        <f>_xlfn.MAXIFS(TableRefills3[discountinuation_flag], TableRefills3[patient_id], A4465)</f>
        <v>0</v>
      </c>
      <c r="K4465" s="1">
        <f>_xlfn.MINIFS(C:C,A:A,TableRefills3[[#This Row],[patient_id]])</f>
        <v>45826</v>
      </c>
      <c r="L4465" s="1">
        <f>TableRefills3[[#This Row],[refill_date]]+TableRefills3[[#This Row],[quantity_days]]</f>
        <v>45940</v>
      </c>
    </row>
    <row r="4466" spans="1:12" x14ac:dyDescent="0.25">
      <c r="A4466" t="s">
        <v>991</v>
      </c>
      <c r="B4466" t="s">
        <v>6499</v>
      </c>
      <c r="C4466" s="1">
        <v>45942</v>
      </c>
      <c r="D4466" s="9">
        <f t="shared" si="139"/>
        <v>5</v>
      </c>
      <c r="E4466">
        <v>28</v>
      </c>
      <c r="F4466" s="1">
        <f t="shared" si="140"/>
        <v>45912</v>
      </c>
      <c r="G4466" s="1">
        <f>IF(TableRefills3[[#This Row],[prev_refill_days]]="","",TableRefills3[[#This Row],[prev_refill_days]]+TableRefills3[[#This Row],[quantity_days]])</f>
        <v>45940</v>
      </c>
      <c r="H4466" s="9">
        <f>IF(TableRefills3[[#This Row],[prev_refill_end]]="","",TableRefills3[[#This Row],[refill_date]]-TableRefills3[[#This Row],[prev_refill_end]])</f>
        <v>2</v>
      </c>
      <c r="I4466">
        <f>IF(TableRefills3[[#This Row],[gap_days]]="",0,IF(TableRefills3[[#This Row],[gap_days]]&gt;30,1,0))</f>
        <v>0</v>
      </c>
      <c r="J4466" s="9">
        <f>_xlfn.MAXIFS(TableRefills3[discountinuation_flag], TableRefills3[patient_id], A4466)</f>
        <v>0</v>
      </c>
      <c r="K4466" s="1">
        <f>_xlfn.MINIFS(C:C,A:A,TableRefills3[[#This Row],[patient_id]])</f>
        <v>45826</v>
      </c>
      <c r="L4466" s="1">
        <f>TableRefills3[[#This Row],[refill_date]]+TableRefills3[[#This Row],[quantity_days]]</f>
        <v>45970</v>
      </c>
    </row>
    <row r="4467" spans="1:12" x14ac:dyDescent="0.25">
      <c r="A4467" t="s">
        <v>991</v>
      </c>
      <c r="B4467" t="s">
        <v>6499</v>
      </c>
      <c r="C4467" s="1">
        <v>45972</v>
      </c>
      <c r="D4467" s="9">
        <f t="shared" si="139"/>
        <v>6</v>
      </c>
      <c r="E4467">
        <v>28</v>
      </c>
      <c r="F4467" s="1">
        <f t="shared" si="140"/>
        <v>45942</v>
      </c>
      <c r="G4467" s="1">
        <f>IF(TableRefills3[[#This Row],[prev_refill_days]]="","",TableRefills3[[#This Row],[prev_refill_days]]+TableRefills3[[#This Row],[quantity_days]])</f>
        <v>45970</v>
      </c>
      <c r="H4467" s="9">
        <f>IF(TableRefills3[[#This Row],[prev_refill_end]]="","",TableRefills3[[#This Row],[refill_date]]-TableRefills3[[#This Row],[prev_refill_end]])</f>
        <v>2</v>
      </c>
      <c r="I4467">
        <f>IF(TableRefills3[[#This Row],[gap_days]]="",0,IF(TableRefills3[[#This Row],[gap_days]]&gt;30,1,0))</f>
        <v>0</v>
      </c>
      <c r="J4467" s="9">
        <f>_xlfn.MAXIFS(TableRefills3[discountinuation_flag], TableRefills3[patient_id], A4467)</f>
        <v>0</v>
      </c>
      <c r="K4467" s="1">
        <f>_xlfn.MINIFS(C:C,A:A,TableRefills3[[#This Row],[patient_id]])</f>
        <v>45826</v>
      </c>
      <c r="L4467" s="1">
        <f>TableRefills3[[#This Row],[refill_date]]+TableRefills3[[#This Row],[quantity_days]]</f>
        <v>46000</v>
      </c>
    </row>
    <row r="4468" spans="1:12" x14ac:dyDescent="0.25">
      <c r="A4468" t="s">
        <v>992</v>
      </c>
      <c r="B4468" t="s">
        <v>6506</v>
      </c>
      <c r="C4468" s="1">
        <v>45680</v>
      </c>
      <c r="D4468" s="9">
        <f t="shared" si="139"/>
        <v>1</v>
      </c>
      <c r="E4468">
        <v>28</v>
      </c>
      <c r="F4468" s="1" t="str">
        <f t="shared" si="140"/>
        <v/>
      </c>
      <c r="G4468" s="1" t="str">
        <f>IF(TableRefills3[[#This Row],[prev_refill_days]]="","",TableRefills3[[#This Row],[prev_refill_days]]+TableRefills3[[#This Row],[quantity_days]])</f>
        <v/>
      </c>
      <c r="H4468" s="9" t="str">
        <f>IF(TableRefills3[[#This Row],[prev_refill_end]]="","",TableRefills3[[#This Row],[refill_date]]-TableRefills3[[#This Row],[prev_refill_end]])</f>
        <v/>
      </c>
      <c r="I4468">
        <f>IF(TableRefills3[[#This Row],[gap_days]]="",0,IF(TableRefills3[[#This Row],[gap_days]]&gt;30,1,0))</f>
        <v>0</v>
      </c>
      <c r="J4468" s="9">
        <f>_xlfn.MAXIFS(TableRefills3[discountinuation_flag], TableRefills3[patient_id], A4468)</f>
        <v>0</v>
      </c>
      <c r="K4468" s="1">
        <f>_xlfn.MINIFS(C:C,A:A,TableRefills3[[#This Row],[patient_id]])</f>
        <v>45680</v>
      </c>
      <c r="L4468" s="1">
        <f>TableRefills3[[#This Row],[refill_date]]+TableRefills3[[#This Row],[quantity_days]]</f>
        <v>45708</v>
      </c>
    </row>
    <row r="4469" spans="1:12" x14ac:dyDescent="0.25">
      <c r="A4469" t="s">
        <v>992</v>
      </c>
      <c r="B4469" t="s">
        <v>6506</v>
      </c>
      <c r="C4469" s="1">
        <v>45711</v>
      </c>
      <c r="D4469" s="9">
        <f t="shared" si="139"/>
        <v>2</v>
      </c>
      <c r="E4469">
        <v>28</v>
      </c>
      <c r="F4469" s="1">
        <f t="shared" si="140"/>
        <v>45680</v>
      </c>
      <c r="G4469" s="1">
        <f>IF(TableRefills3[[#This Row],[prev_refill_days]]="","",TableRefills3[[#This Row],[prev_refill_days]]+TableRefills3[[#This Row],[quantity_days]])</f>
        <v>45708</v>
      </c>
      <c r="H4469" s="9">
        <f>IF(TableRefills3[[#This Row],[prev_refill_end]]="","",TableRefills3[[#This Row],[refill_date]]-TableRefills3[[#This Row],[prev_refill_end]])</f>
        <v>3</v>
      </c>
      <c r="I4469">
        <f>IF(TableRefills3[[#This Row],[gap_days]]="",0,IF(TableRefills3[[#This Row],[gap_days]]&gt;30,1,0))</f>
        <v>0</v>
      </c>
      <c r="J4469" s="9">
        <f>_xlfn.MAXIFS(TableRefills3[discountinuation_flag], TableRefills3[patient_id], A4469)</f>
        <v>0</v>
      </c>
      <c r="K4469" s="1">
        <f>_xlfn.MINIFS(C:C,A:A,TableRefills3[[#This Row],[patient_id]])</f>
        <v>45680</v>
      </c>
      <c r="L4469" s="1">
        <f>TableRefills3[[#This Row],[refill_date]]+TableRefills3[[#This Row],[quantity_days]]</f>
        <v>45739</v>
      </c>
    </row>
    <row r="4470" spans="1:12" x14ac:dyDescent="0.25">
      <c r="A4470" t="s">
        <v>992</v>
      </c>
      <c r="B4470" t="s">
        <v>6506</v>
      </c>
      <c r="C4470" s="1">
        <v>45737</v>
      </c>
      <c r="D4470" s="9">
        <f t="shared" si="139"/>
        <v>3</v>
      </c>
      <c r="E4470">
        <v>28</v>
      </c>
      <c r="F4470" s="1">
        <f t="shared" si="140"/>
        <v>45711</v>
      </c>
      <c r="G4470" s="1">
        <f>IF(TableRefills3[[#This Row],[prev_refill_days]]="","",TableRefills3[[#This Row],[prev_refill_days]]+TableRefills3[[#This Row],[quantity_days]])</f>
        <v>45739</v>
      </c>
      <c r="H4470" s="9">
        <f>IF(TableRefills3[[#This Row],[prev_refill_end]]="","",TableRefills3[[#This Row],[refill_date]]-TableRefills3[[#This Row],[prev_refill_end]])</f>
        <v>-2</v>
      </c>
      <c r="I4470">
        <f>IF(TableRefills3[[#This Row],[gap_days]]="",0,IF(TableRefills3[[#This Row],[gap_days]]&gt;30,1,0))</f>
        <v>0</v>
      </c>
      <c r="J4470" s="9">
        <f>_xlfn.MAXIFS(TableRefills3[discountinuation_flag], TableRefills3[patient_id], A4470)</f>
        <v>0</v>
      </c>
      <c r="K4470" s="1">
        <f>_xlfn.MINIFS(C:C,A:A,TableRefills3[[#This Row],[patient_id]])</f>
        <v>45680</v>
      </c>
      <c r="L4470" s="1">
        <f>TableRefills3[[#This Row],[refill_date]]+TableRefills3[[#This Row],[quantity_days]]</f>
        <v>45765</v>
      </c>
    </row>
    <row r="4471" spans="1:12" x14ac:dyDescent="0.25">
      <c r="A4471" t="s">
        <v>993</v>
      </c>
      <c r="B4471" t="s">
        <v>6510</v>
      </c>
      <c r="C4471" s="1">
        <v>45791</v>
      </c>
      <c r="D4471" s="9">
        <f t="shared" si="139"/>
        <v>1</v>
      </c>
      <c r="E4471">
        <v>21</v>
      </c>
      <c r="F4471" s="1" t="str">
        <f t="shared" si="140"/>
        <v/>
      </c>
      <c r="G4471" s="1" t="str">
        <f>IF(TableRefills3[[#This Row],[prev_refill_days]]="","",TableRefills3[[#This Row],[prev_refill_days]]+TableRefills3[[#This Row],[quantity_days]])</f>
        <v/>
      </c>
      <c r="H4471" s="9" t="str">
        <f>IF(TableRefills3[[#This Row],[prev_refill_end]]="","",TableRefills3[[#This Row],[refill_date]]-TableRefills3[[#This Row],[prev_refill_end]])</f>
        <v/>
      </c>
      <c r="I4471">
        <f>IF(TableRefills3[[#This Row],[gap_days]]="",0,IF(TableRefills3[[#This Row],[gap_days]]&gt;30,1,0))</f>
        <v>0</v>
      </c>
      <c r="J4471" s="9">
        <f>_xlfn.MAXIFS(TableRefills3[discountinuation_flag], TableRefills3[patient_id], A4471)</f>
        <v>0</v>
      </c>
      <c r="K4471" s="1">
        <f>_xlfn.MINIFS(C:C,A:A,TableRefills3[[#This Row],[patient_id]])</f>
        <v>45791</v>
      </c>
      <c r="L4471" s="1">
        <f>TableRefills3[[#This Row],[refill_date]]+TableRefills3[[#This Row],[quantity_days]]</f>
        <v>45812</v>
      </c>
    </row>
    <row r="4472" spans="1:12" x14ac:dyDescent="0.25">
      <c r="A4472" t="s">
        <v>993</v>
      </c>
      <c r="B4472" t="s">
        <v>6510</v>
      </c>
      <c r="C4472" s="1">
        <v>45813</v>
      </c>
      <c r="D4472" s="9">
        <f t="shared" si="139"/>
        <v>2</v>
      </c>
      <c r="E4472">
        <v>21</v>
      </c>
      <c r="F4472" s="1">
        <f t="shared" si="140"/>
        <v>45791</v>
      </c>
      <c r="G4472" s="1">
        <f>IF(TableRefills3[[#This Row],[prev_refill_days]]="","",TableRefills3[[#This Row],[prev_refill_days]]+TableRefills3[[#This Row],[quantity_days]])</f>
        <v>45812</v>
      </c>
      <c r="H4472" s="9">
        <f>IF(TableRefills3[[#This Row],[prev_refill_end]]="","",TableRefills3[[#This Row],[refill_date]]-TableRefills3[[#This Row],[prev_refill_end]])</f>
        <v>1</v>
      </c>
      <c r="I4472">
        <f>IF(TableRefills3[[#This Row],[gap_days]]="",0,IF(TableRefills3[[#This Row],[gap_days]]&gt;30,1,0))</f>
        <v>0</v>
      </c>
      <c r="J4472" s="9">
        <f>_xlfn.MAXIFS(TableRefills3[discountinuation_flag], TableRefills3[patient_id], A4472)</f>
        <v>0</v>
      </c>
      <c r="K4472" s="1">
        <f>_xlfn.MINIFS(C:C,A:A,TableRefills3[[#This Row],[patient_id]])</f>
        <v>45791</v>
      </c>
      <c r="L4472" s="1">
        <f>TableRefills3[[#This Row],[refill_date]]+TableRefills3[[#This Row],[quantity_days]]</f>
        <v>45834</v>
      </c>
    </row>
    <row r="4473" spans="1:12" x14ac:dyDescent="0.25">
      <c r="A4473" t="s">
        <v>993</v>
      </c>
      <c r="B4473" t="s">
        <v>6510</v>
      </c>
      <c r="C4473" s="1">
        <v>45837</v>
      </c>
      <c r="D4473" s="9">
        <f t="shared" si="139"/>
        <v>3</v>
      </c>
      <c r="E4473">
        <v>21</v>
      </c>
      <c r="F4473" s="1">
        <f t="shared" si="140"/>
        <v>45813</v>
      </c>
      <c r="G4473" s="1">
        <f>IF(TableRefills3[[#This Row],[prev_refill_days]]="","",TableRefills3[[#This Row],[prev_refill_days]]+TableRefills3[[#This Row],[quantity_days]])</f>
        <v>45834</v>
      </c>
      <c r="H4473" s="9">
        <f>IF(TableRefills3[[#This Row],[prev_refill_end]]="","",TableRefills3[[#This Row],[refill_date]]-TableRefills3[[#This Row],[prev_refill_end]])</f>
        <v>3</v>
      </c>
      <c r="I4473">
        <f>IF(TableRefills3[[#This Row],[gap_days]]="",0,IF(TableRefills3[[#This Row],[gap_days]]&gt;30,1,0))</f>
        <v>0</v>
      </c>
      <c r="J4473" s="9">
        <f>_xlfn.MAXIFS(TableRefills3[discountinuation_flag], TableRefills3[patient_id], A4473)</f>
        <v>0</v>
      </c>
      <c r="K4473" s="1">
        <f>_xlfn.MINIFS(C:C,A:A,TableRefills3[[#This Row],[patient_id]])</f>
        <v>45791</v>
      </c>
      <c r="L4473" s="1">
        <f>TableRefills3[[#This Row],[refill_date]]+TableRefills3[[#This Row],[quantity_days]]</f>
        <v>45858</v>
      </c>
    </row>
    <row r="4474" spans="1:12" x14ac:dyDescent="0.25">
      <c r="A4474" t="s">
        <v>994</v>
      </c>
      <c r="B4474" t="s">
        <v>6514</v>
      </c>
      <c r="C4474" s="1">
        <v>45764</v>
      </c>
      <c r="D4474" s="9">
        <f t="shared" si="139"/>
        <v>1</v>
      </c>
      <c r="E4474">
        <v>30</v>
      </c>
      <c r="F4474" s="1" t="str">
        <f t="shared" si="140"/>
        <v/>
      </c>
      <c r="G4474" s="1" t="str">
        <f>IF(TableRefills3[[#This Row],[prev_refill_days]]="","",TableRefills3[[#This Row],[prev_refill_days]]+TableRefills3[[#This Row],[quantity_days]])</f>
        <v/>
      </c>
      <c r="H4474" s="9" t="str">
        <f>IF(TableRefills3[[#This Row],[prev_refill_end]]="","",TableRefills3[[#This Row],[refill_date]]-TableRefills3[[#This Row],[prev_refill_end]])</f>
        <v/>
      </c>
      <c r="I4474">
        <f>IF(TableRefills3[[#This Row],[gap_days]]="",0,IF(TableRefills3[[#This Row],[gap_days]]&gt;30,1,0))</f>
        <v>0</v>
      </c>
      <c r="J4474" s="9">
        <f>_xlfn.MAXIFS(TableRefills3[discountinuation_flag], TableRefills3[patient_id], A4474)</f>
        <v>0</v>
      </c>
      <c r="K4474" s="1">
        <f>_xlfn.MINIFS(C:C,A:A,TableRefills3[[#This Row],[patient_id]])</f>
        <v>45764</v>
      </c>
      <c r="L4474" s="1">
        <f>TableRefills3[[#This Row],[refill_date]]+TableRefills3[[#This Row],[quantity_days]]</f>
        <v>45794</v>
      </c>
    </row>
    <row r="4475" spans="1:12" x14ac:dyDescent="0.25">
      <c r="A4475" t="s">
        <v>994</v>
      </c>
      <c r="B4475" t="s">
        <v>6514</v>
      </c>
      <c r="C4475" s="1">
        <v>45793</v>
      </c>
      <c r="D4475" s="9">
        <f t="shared" si="139"/>
        <v>2</v>
      </c>
      <c r="E4475">
        <v>30</v>
      </c>
      <c r="F4475" s="1">
        <f t="shared" si="140"/>
        <v>45764</v>
      </c>
      <c r="G4475" s="1">
        <f>IF(TableRefills3[[#This Row],[prev_refill_days]]="","",TableRefills3[[#This Row],[prev_refill_days]]+TableRefills3[[#This Row],[quantity_days]])</f>
        <v>45794</v>
      </c>
      <c r="H4475" s="9">
        <f>IF(TableRefills3[[#This Row],[prev_refill_end]]="","",TableRefills3[[#This Row],[refill_date]]-TableRefills3[[#This Row],[prev_refill_end]])</f>
        <v>-1</v>
      </c>
      <c r="I4475">
        <f>IF(TableRefills3[[#This Row],[gap_days]]="",0,IF(TableRefills3[[#This Row],[gap_days]]&gt;30,1,0))</f>
        <v>0</v>
      </c>
      <c r="J4475" s="9">
        <f>_xlfn.MAXIFS(TableRefills3[discountinuation_flag], TableRefills3[patient_id], A4475)</f>
        <v>0</v>
      </c>
      <c r="K4475" s="1">
        <f>_xlfn.MINIFS(C:C,A:A,TableRefills3[[#This Row],[patient_id]])</f>
        <v>45764</v>
      </c>
      <c r="L4475" s="1">
        <f>TableRefills3[[#This Row],[refill_date]]+TableRefills3[[#This Row],[quantity_days]]</f>
        <v>45823</v>
      </c>
    </row>
    <row r="4476" spans="1:12" x14ac:dyDescent="0.25">
      <c r="A4476" t="s">
        <v>994</v>
      </c>
      <c r="B4476" t="s">
        <v>6514</v>
      </c>
      <c r="C4476" s="1">
        <v>45824</v>
      </c>
      <c r="D4476" s="9">
        <f t="shared" si="139"/>
        <v>3</v>
      </c>
      <c r="E4476">
        <v>30</v>
      </c>
      <c r="F4476" s="1">
        <f t="shared" si="140"/>
        <v>45793</v>
      </c>
      <c r="G4476" s="1">
        <f>IF(TableRefills3[[#This Row],[prev_refill_days]]="","",TableRefills3[[#This Row],[prev_refill_days]]+TableRefills3[[#This Row],[quantity_days]])</f>
        <v>45823</v>
      </c>
      <c r="H4476" s="9">
        <f>IF(TableRefills3[[#This Row],[prev_refill_end]]="","",TableRefills3[[#This Row],[refill_date]]-TableRefills3[[#This Row],[prev_refill_end]])</f>
        <v>1</v>
      </c>
      <c r="I4476">
        <f>IF(TableRefills3[[#This Row],[gap_days]]="",0,IF(TableRefills3[[#This Row],[gap_days]]&gt;30,1,0))</f>
        <v>0</v>
      </c>
      <c r="J4476" s="9">
        <f>_xlfn.MAXIFS(TableRefills3[discountinuation_flag], TableRefills3[patient_id], A4476)</f>
        <v>0</v>
      </c>
      <c r="K4476" s="1">
        <f>_xlfn.MINIFS(C:C,A:A,TableRefills3[[#This Row],[patient_id]])</f>
        <v>45764</v>
      </c>
      <c r="L4476" s="1">
        <f>TableRefills3[[#This Row],[refill_date]]+TableRefills3[[#This Row],[quantity_days]]</f>
        <v>45854</v>
      </c>
    </row>
    <row r="4477" spans="1:12" x14ac:dyDescent="0.25">
      <c r="A4477" t="s">
        <v>995</v>
      </c>
      <c r="B4477" t="s">
        <v>6518</v>
      </c>
      <c r="C4477" s="1">
        <v>45804</v>
      </c>
      <c r="D4477" s="9">
        <f t="shared" si="139"/>
        <v>1</v>
      </c>
      <c r="E4477">
        <v>28</v>
      </c>
      <c r="F4477" s="1" t="str">
        <f t="shared" si="140"/>
        <v/>
      </c>
      <c r="G4477" s="1" t="str">
        <f>IF(TableRefills3[[#This Row],[prev_refill_days]]="","",TableRefills3[[#This Row],[prev_refill_days]]+TableRefills3[[#This Row],[quantity_days]])</f>
        <v/>
      </c>
      <c r="H4477" s="9" t="str">
        <f>IF(TableRefills3[[#This Row],[prev_refill_end]]="","",TableRefills3[[#This Row],[refill_date]]-TableRefills3[[#This Row],[prev_refill_end]])</f>
        <v/>
      </c>
      <c r="I4477">
        <f>IF(TableRefills3[[#This Row],[gap_days]]="",0,IF(TableRefills3[[#This Row],[gap_days]]&gt;30,1,0))</f>
        <v>0</v>
      </c>
      <c r="J4477" s="9">
        <f>_xlfn.MAXIFS(TableRefills3[discountinuation_flag], TableRefills3[patient_id], A4477)</f>
        <v>0</v>
      </c>
      <c r="K4477" s="1">
        <f>_xlfn.MINIFS(C:C,A:A,TableRefills3[[#This Row],[patient_id]])</f>
        <v>45804</v>
      </c>
      <c r="L4477" s="1">
        <f>TableRefills3[[#This Row],[refill_date]]+TableRefills3[[#This Row],[quantity_days]]</f>
        <v>45832</v>
      </c>
    </row>
    <row r="4478" spans="1:12" x14ac:dyDescent="0.25">
      <c r="A4478" t="s">
        <v>995</v>
      </c>
      <c r="B4478" t="s">
        <v>6518</v>
      </c>
      <c r="C4478" s="1">
        <v>45834</v>
      </c>
      <c r="D4478" s="9">
        <f t="shared" si="139"/>
        <v>2</v>
      </c>
      <c r="E4478">
        <v>28</v>
      </c>
      <c r="F4478" s="1">
        <f t="shared" si="140"/>
        <v>45804</v>
      </c>
      <c r="G4478" s="1">
        <f>IF(TableRefills3[[#This Row],[prev_refill_days]]="","",TableRefills3[[#This Row],[prev_refill_days]]+TableRefills3[[#This Row],[quantity_days]])</f>
        <v>45832</v>
      </c>
      <c r="H4478" s="9">
        <f>IF(TableRefills3[[#This Row],[prev_refill_end]]="","",TableRefills3[[#This Row],[refill_date]]-TableRefills3[[#This Row],[prev_refill_end]])</f>
        <v>2</v>
      </c>
      <c r="I4478">
        <f>IF(TableRefills3[[#This Row],[gap_days]]="",0,IF(TableRefills3[[#This Row],[gap_days]]&gt;30,1,0))</f>
        <v>0</v>
      </c>
      <c r="J4478" s="9">
        <f>_xlfn.MAXIFS(TableRefills3[discountinuation_flag], TableRefills3[patient_id], A4478)</f>
        <v>0</v>
      </c>
      <c r="K4478" s="1">
        <f>_xlfn.MINIFS(C:C,A:A,TableRefills3[[#This Row],[patient_id]])</f>
        <v>45804</v>
      </c>
      <c r="L4478" s="1">
        <f>TableRefills3[[#This Row],[refill_date]]+TableRefills3[[#This Row],[quantity_days]]</f>
        <v>45862</v>
      </c>
    </row>
    <row r="4479" spans="1:12" x14ac:dyDescent="0.25">
      <c r="A4479" t="s">
        <v>995</v>
      </c>
      <c r="B4479" t="s">
        <v>6518</v>
      </c>
      <c r="C4479" s="1">
        <v>45864</v>
      </c>
      <c r="D4479" s="9">
        <f t="shared" si="139"/>
        <v>3</v>
      </c>
      <c r="E4479">
        <v>28</v>
      </c>
      <c r="F4479" s="1">
        <f t="shared" si="140"/>
        <v>45834</v>
      </c>
      <c r="G4479" s="1">
        <f>IF(TableRefills3[[#This Row],[prev_refill_days]]="","",TableRefills3[[#This Row],[prev_refill_days]]+TableRefills3[[#This Row],[quantity_days]])</f>
        <v>45862</v>
      </c>
      <c r="H4479" s="9">
        <f>IF(TableRefills3[[#This Row],[prev_refill_end]]="","",TableRefills3[[#This Row],[refill_date]]-TableRefills3[[#This Row],[prev_refill_end]])</f>
        <v>2</v>
      </c>
      <c r="I4479">
        <f>IF(TableRefills3[[#This Row],[gap_days]]="",0,IF(TableRefills3[[#This Row],[gap_days]]&gt;30,1,0))</f>
        <v>0</v>
      </c>
      <c r="J4479" s="9">
        <f>_xlfn.MAXIFS(TableRefills3[discountinuation_flag], TableRefills3[patient_id], A4479)</f>
        <v>0</v>
      </c>
      <c r="K4479" s="1">
        <f>_xlfn.MINIFS(C:C,A:A,TableRefills3[[#This Row],[patient_id]])</f>
        <v>45804</v>
      </c>
      <c r="L4479" s="1">
        <f>TableRefills3[[#This Row],[refill_date]]+TableRefills3[[#This Row],[quantity_days]]</f>
        <v>45892</v>
      </c>
    </row>
    <row r="4480" spans="1:12" x14ac:dyDescent="0.25">
      <c r="A4480" t="s">
        <v>995</v>
      </c>
      <c r="B4480" t="s">
        <v>6518</v>
      </c>
      <c r="C4480" s="1">
        <v>45891</v>
      </c>
      <c r="D4480" s="9">
        <f t="shared" si="139"/>
        <v>4</v>
      </c>
      <c r="E4480">
        <v>28</v>
      </c>
      <c r="F4480" s="1">
        <f t="shared" si="140"/>
        <v>45864</v>
      </c>
      <c r="G4480" s="1">
        <f>IF(TableRefills3[[#This Row],[prev_refill_days]]="","",TableRefills3[[#This Row],[prev_refill_days]]+TableRefills3[[#This Row],[quantity_days]])</f>
        <v>45892</v>
      </c>
      <c r="H4480" s="9">
        <f>IF(TableRefills3[[#This Row],[prev_refill_end]]="","",TableRefills3[[#This Row],[refill_date]]-TableRefills3[[#This Row],[prev_refill_end]])</f>
        <v>-1</v>
      </c>
      <c r="I4480">
        <f>IF(TableRefills3[[#This Row],[gap_days]]="",0,IF(TableRefills3[[#This Row],[gap_days]]&gt;30,1,0))</f>
        <v>0</v>
      </c>
      <c r="J4480" s="9">
        <f>_xlfn.MAXIFS(TableRefills3[discountinuation_flag], TableRefills3[patient_id], A4480)</f>
        <v>0</v>
      </c>
      <c r="K4480" s="1">
        <f>_xlfn.MINIFS(C:C,A:A,TableRefills3[[#This Row],[patient_id]])</f>
        <v>45804</v>
      </c>
      <c r="L4480" s="1">
        <f>TableRefills3[[#This Row],[refill_date]]+TableRefills3[[#This Row],[quantity_days]]</f>
        <v>45919</v>
      </c>
    </row>
    <row r="4481" spans="1:12" x14ac:dyDescent="0.25">
      <c r="A4481" t="s">
        <v>996</v>
      </c>
      <c r="B4481" t="s">
        <v>6523</v>
      </c>
      <c r="C4481" s="1">
        <v>45767</v>
      </c>
      <c r="D4481" s="9">
        <f t="shared" si="139"/>
        <v>1</v>
      </c>
      <c r="E4481">
        <v>21</v>
      </c>
      <c r="F4481" s="1" t="str">
        <f t="shared" si="140"/>
        <v/>
      </c>
      <c r="G4481" s="1" t="str">
        <f>IF(TableRefills3[[#This Row],[prev_refill_days]]="","",TableRefills3[[#This Row],[prev_refill_days]]+TableRefills3[[#This Row],[quantity_days]])</f>
        <v/>
      </c>
      <c r="H4481" s="9" t="str">
        <f>IF(TableRefills3[[#This Row],[prev_refill_end]]="","",TableRefills3[[#This Row],[refill_date]]-TableRefills3[[#This Row],[prev_refill_end]])</f>
        <v/>
      </c>
      <c r="I4481">
        <f>IF(TableRefills3[[#This Row],[gap_days]]="",0,IF(TableRefills3[[#This Row],[gap_days]]&gt;30,1,0))</f>
        <v>0</v>
      </c>
      <c r="J4481" s="9">
        <f>_xlfn.MAXIFS(TableRefills3[discountinuation_flag], TableRefills3[patient_id], A4481)</f>
        <v>0</v>
      </c>
      <c r="K4481" s="1">
        <f>_xlfn.MINIFS(C:C,A:A,TableRefills3[[#This Row],[patient_id]])</f>
        <v>45767</v>
      </c>
      <c r="L4481" s="1">
        <f>TableRefills3[[#This Row],[refill_date]]+TableRefills3[[#This Row],[quantity_days]]</f>
        <v>45788</v>
      </c>
    </row>
    <row r="4482" spans="1:12" x14ac:dyDescent="0.25">
      <c r="A4482" t="s">
        <v>996</v>
      </c>
      <c r="B4482" t="s">
        <v>6523</v>
      </c>
      <c r="C4482" s="1">
        <v>45788</v>
      </c>
      <c r="D4482" s="9">
        <f t="shared" ref="D4482:D4538" si="141">IF(A4482=A4481, D4481+1, 1)</f>
        <v>2</v>
      </c>
      <c r="E4482">
        <v>21</v>
      </c>
      <c r="F4482" s="1">
        <f t="shared" si="140"/>
        <v>45767</v>
      </c>
      <c r="G4482" s="1">
        <f>IF(TableRefills3[[#This Row],[prev_refill_days]]="","",TableRefills3[[#This Row],[prev_refill_days]]+TableRefills3[[#This Row],[quantity_days]])</f>
        <v>45788</v>
      </c>
      <c r="H4482" s="9">
        <f>IF(TableRefills3[[#This Row],[prev_refill_end]]="","",TableRefills3[[#This Row],[refill_date]]-TableRefills3[[#This Row],[prev_refill_end]])</f>
        <v>0</v>
      </c>
      <c r="I4482">
        <f>IF(TableRefills3[[#This Row],[gap_days]]="",0,IF(TableRefills3[[#This Row],[gap_days]]&gt;30,1,0))</f>
        <v>0</v>
      </c>
      <c r="J4482" s="9">
        <f>_xlfn.MAXIFS(TableRefills3[discountinuation_flag], TableRefills3[patient_id], A4482)</f>
        <v>0</v>
      </c>
      <c r="K4482" s="1">
        <f>_xlfn.MINIFS(C:C,A:A,TableRefills3[[#This Row],[patient_id]])</f>
        <v>45767</v>
      </c>
      <c r="L4482" s="1">
        <f>TableRefills3[[#This Row],[refill_date]]+TableRefills3[[#This Row],[quantity_days]]</f>
        <v>45809</v>
      </c>
    </row>
    <row r="4483" spans="1:12" x14ac:dyDescent="0.25">
      <c r="A4483" t="s">
        <v>996</v>
      </c>
      <c r="B4483" t="s">
        <v>6523</v>
      </c>
      <c r="C4483" s="1">
        <v>45812</v>
      </c>
      <c r="D4483" s="9">
        <f t="shared" si="141"/>
        <v>3</v>
      </c>
      <c r="E4483">
        <v>21</v>
      </c>
      <c r="F4483" s="1">
        <f t="shared" si="140"/>
        <v>45788</v>
      </c>
      <c r="G4483" s="1">
        <f>IF(TableRefills3[[#This Row],[prev_refill_days]]="","",TableRefills3[[#This Row],[prev_refill_days]]+TableRefills3[[#This Row],[quantity_days]])</f>
        <v>45809</v>
      </c>
      <c r="H4483" s="9">
        <f>IF(TableRefills3[[#This Row],[prev_refill_end]]="","",TableRefills3[[#This Row],[refill_date]]-TableRefills3[[#This Row],[prev_refill_end]])</f>
        <v>3</v>
      </c>
      <c r="I4483">
        <f>IF(TableRefills3[[#This Row],[gap_days]]="",0,IF(TableRefills3[[#This Row],[gap_days]]&gt;30,1,0))</f>
        <v>0</v>
      </c>
      <c r="J4483" s="9">
        <f>_xlfn.MAXIFS(TableRefills3[discountinuation_flag], TableRefills3[patient_id], A4483)</f>
        <v>0</v>
      </c>
      <c r="K4483" s="1">
        <f>_xlfn.MINIFS(C:C,A:A,TableRefills3[[#This Row],[patient_id]])</f>
        <v>45767</v>
      </c>
      <c r="L4483" s="1">
        <f>TableRefills3[[#This Row],[refill_date]]+TableRefills3[[#This Row],[quantity_days]]</f>
        <v>45833</v>
      </c>
    </row>
    <row r="4484" spans="1:12" x14ac:dyDescent="0.25">
      <c r="A4484" t="s">
        <v>996</v>
      </c>
      <c r="B4484" t="s">
        <v>6523</v>
      </c>
      <c r="C4484" s="1">
        <v>45831</v>
      </c>
      <c r="D4484" s="9">
        <f t="shared" si="141"/>
        <v>4</v>
      </c>
      <c r="E4484">
        <v>21</v>
      </c>
      <c r="F4484" s="1">
        <f t="shared" si="140"/>
        <v>45812</v>
      </c>
      <c r="G4484" s="1">
        <f>IF(TableRefills3[[#This Row],[prev_refill_days]]="","",TableRefills3[[#This Row],[prev_refill_days]]+TableRefills3[[#This Row],[quantity_days]])</f>
        <v>45833</v>
      </c>
      <c r="H4484" s="9">
        <f>IF(TableRefills3[[#This Row],[prev_refill_end]]="","",TableRefills3[[#This Row],[refill_date]]-TableRefills3[[#This Row],[prev_refill_end]])</f>
        <v>-2</v>
      </c>
      <c r="I4484">
        <f>IF(TableRefills3[[#This Row],[gap_days]]="",0,IF(TableRefills3[[#This Row],[gap_days]]&gt;30,1,0))</f>
        <v>0</v>
      </c>
      <c r="J4484" s="9">
        <f>_xlfn.MAXIFS(TableRefills3[discountinuation_flag], TableRefills3[patient_id], A4484)</f>
        <v>0</v>
      </c>
      <c r="K4484" s="1">
        <f>_xlfn.MINIFS(C:C,A:A,TableRefills3[[#This Row],[patient_id]])</f>
        <v>45767</v>
      </c>
      <c r="L4484" s="1">
        <f>TableRefills3[[#This Row],[refill_date]]+TableRefills3[[#This Row],[quantity_days]]</f>
        <v>45852</v>
      </c>
    </row>
    <row r="4485" spans="1:12" x14ac:dyDescent="0.25">
      <c r="A4485" t="s">
        <v>996</v>
      </c>
      <c r="B4485" t="s">
        <v>6523</v>
      </c>
      <c r="C4485" s="1">
        <v>45854</v>
      </c>
      <c r="D4485" s="9">
        <f t="shared" si="141"/>
        <v>5</v>
      </c>
      <c r="E4485">
        <v>21</v>
      </c>
      <c r="F4485" s="1">
        <f t="shared" si="140"/>
        <v>45831</v>
      </c>
      <c r="G4485" s="1">
        <f>IF(TableRefills3[[#This Row],[prev_refill_days]]="","",TableRefills3[[#This Row],[prev_refill_days]]+TableRefills3[[#This Row],[quantity_days]])</f>
        <v>45852</v>
      </c>
      <c r="H4485" s="9">
        <f>IF(TableRefills3[[#This Row],[prev_refill_end]]="","",TableRefills3[[#This Row],[refill_date]]-TableRefills3[[#This Row],[prev_refill_end]])</f>
        <v>2</v>
      </c>
      <c r="I4485">
        <f>IF(TableRefills3[[#This Row],[gap_days]]="",0,IF(TableRefills3[[#This Row],[gap_days]]&gt;30,1,0))</f>
        <v>0</v>
      </c>
      <c r="J4485" s="9">
        <f>_xlfn.MAXIFS(TableRefills3[discountinuation_flag], TableRefills3[patient_id], A4485)</f>
        <v>0</v>
      </c>
      <c r="K4485" s="1">
        <f>_xlfn.MINIFS(C:C,A:A,TableRefills3[[#This Row],[patient_id]])</f>
        <v>45767</v>
      </c>
      <c r="L4485" s="1">
        <f>TableRefills3[[#This Row],[refill_date]]+TableRefills3[[#This Row],[quantity_days]]</f>
        <v>45875</v>
      </c>
    </row>
    <row r="4486" spans="1:12" x14ac:dyDescent="0.25">
      <c r="A4486" t="s">
        <v>996</v>
      </c>
      <c r="B4486" t="s">
        <v>6523</v>
      </c>
      <c r="C4486" s="1">
        <v>45874</v>
      </c>
      <c r="D4486" s="9">
        <f t="shared" si="141"/>
        <v>6</v>
      </c>
      <c r="E4486">
        <v>21</v>
      </c>
      <c r="F4486" s="1">
        <f t="shared" si="140"/>
        <v>45854</v>
      </c>
      <c r="G4486" s="1">
        <f>IF(TableRefills3[[#This Row],[prev_refill_days]]="","",TableRefills3[[#This Row],[prev_refill_days]]+TableRefills3[[#This Row],[quantity_days]])</f>
        <v>45875</v>
      </c>
      <c r="H4486" s="9">
        <f>IF(TableRefills3[[#This Row],[prev_refill_end]]="","",TableRefills3[[#This Row],[refill_date]]-TableRefills3[[#This Row],[prev_refill_end]])</f>
        <v>-1</v>
      </c>
      <c r="I4486">
        <f>IF(TableRefills3[[#This Row],[gap_days]]="",0,IF(TableRefills3[[#This Row],[gap_days]]&gt;30,1,0))</f>
        <v>0</v>
      </c>
      <c r="J4486" s="9">
        <f>_xlfn.MAXIFS(TableRefills3[discountinuation_flag], TableRefills3[patient_id], A4486)</f>
        <v>0</v>
      </c>
      <c r="K4486" s="1">
        <f>_xlfn.MINIFS(C:C,A:A,TableRefills3[[#This Row],[patient_id]])</f>
        <v>45767</v>
      </c>
      <c r="L4486" s="1">
        <f>TableRefills3[[#This Row],[refill_date]]+TableRefills3[[#This Row],[quantity_days]]</f>
        <v>45895</v>
      </c>
    </row>
    <row r="4487" spans="1:12" x14ac:dyDescent="0.25">
      <c r="A4487" t="s">
        <v>997</v>
      </c>
      <c r="B4487" t="s">
        <v>6530</v>
      </c>
      <c r="C4487" s="1">
        <v>45812</v>
      </c>
      <c r="D4487" s="9">
        <f t="shared" si="141"/>
        <v>1</v>
      </c>
      <c r="E4487">
        <v>30</v>
      </c>
      <c r="F4487" s="1" t="str">
        <f t="shared" si="140"/>
        <v/>
      </c>
      <c r="G4487" s="1" t="str">
        <f>IF(TableRefills3[[#This Row],[prev_refill_days]]="","",TableRefills3[[#This Row],[prev_refill_days]]+TableRefills3[[#This Row],[quantity_days]])</f>
        <v/>
      </c>
      <c r="H4487" s="9" t="str">
        <f>IF(TableRefills3[[#This Row],[prev_refill_end]]="","",TableRefills3[[#This Row],[refill_date]]-TableRefills3[[#This Row],[prev_refill_end]])</f>
        <v/>
      </c>
      <c r="I4487">
        <f>IF(TableRefills3[[#This Row],[gap_days]]="",0,IF(TableRefills3[[#This Row],[gap_days]]&gt;30,1,0))</f>
        <v>0</v>
      </c>
      <c r="J4487" s="9">
        <f>_xlfn.MAXIFS(TableRefills3[discountinuation_flag], TableRefills3[patient_id], A4487)</f>
        <v>0</v>
      </c>
      <c r="K4487" s="1">
        <f>_xlfn.MINIFS(C:C,A:A,TableRefills3[[#This Row],[patient_id]])</f>
        <v>45812</v>
      </c>
      <c r="L4487" s="1">
        <f>TableRefills3[[#This Row],[refill_date]]+TableRefills3[[#This Row],[quantity_days]]</f>
        <v>45842</v>
      </c>
    </row>
    <row r="4488" spans="1:12" x14ac:dyDescent="0.25">
      <c r="A4488" t="s">
        <v>997</v>
      </c>
      <c r="B4488" t="s">
        <v>6530</v>
      </c>
      <c r="C4488" s="1">
        <v>45841</v>
      </c>
      <c r="D4488" s="9">
        <f t="shared" si="141"/>
        <v>2</v>
      </c>
      <c r="E4488">
        <v>30</v>
      </c>
      <c r="F4488" s="1">
        <f t="shared" si="140"/>
        <v>45812</v>
      </c>
      <c r="G4488" s="1">
        <f>IF(TableRefills3[[#This Row],[prev_refill_days]]="","",TableRefills3[[#This Row],[prev_refill_days]]+TableRefills3[[#This Row],[quantity_days]])</f>
        <v>45842</v>
      </c>
      <c r="H4488" s="9">
        <f>IF(TableRefills3[[#This Row],[prev_refill_end]]="","",TableRefills3[[#This Row],[refill_date]]-TableRefills3[[#This Row],[prev_refill_end]])</f>
        <v>-1</v>
      </c>
      <c r="I4488">
        <f>IF(TableRefills3[[#This Row],[gap_days]]="",0,IF(TableRefills3[[#This Row],[gap_days]]&gt;30,1,0))</f>
        <v>0</v>
      </c>
      <c r="J4488" s="9">
        <f>_xlfn.MAXIFS(TableRefills3[discountinuation_flag], TableRefills3[patient_id], A4488)</f>
        <v>0</v>
      </c>
      <c r="K4488" s="1">
        <f>_xlfn.MINIFS(C:C,A:A,TableRefills3[[#This Row],[patient_id]])</f>
        <v>45812</v>
      </c>
      <c r="L4488" s="1">
        <f>TableRefills3[[#This Row],[refill_date]]+TableRefills3[[#This Row],[quantity_days]]</f>
        <v>45871</v>
      </c>
    </row>
    <row r="4489" spans="1:12" x14ac:dyDescent="0.25">
      <c r="A4489" t="s">
        <v>997</v>
      </c>
      <c r="B4489" t="s">
        <v>6530</v>
      </c>
      <c r="C4489" s="1">
        <v>45873</v>
      </c>
      <c r="D4489" s="9">
        <f t="shared" si="141"/>
        <v>3</v>
      </c>
      <c r="E4489">
        <v>30</v>
      </c>
      <c r="F4489" s="1">
        <f t="shared" si="140"/>
        <v>45841</v>
      </c>
      <c r="G4489" s="1">
        <f>IF(TableRefills3[[#This Row],[prev_refill_days]]="","",TableRefills3[[#This Row],[prev_refill_days]]+TableRefills3[[#This Row],[quantity_days]])</f>
        <v>45871</v>
      </c>
      <c r="H4489" s="9">
        <f>IF(TableRefills3[[#This Row],[prev_refill_end]]="","",TableRefills3[[#This Row],[refill_date]]-TableRefills3[[#This Row],[prev_refill_end]])</f>
        <v>2</v>
      </c>
      <c r="I4489">
        <f>IF(TableRefills3[[#This Row],[gap_days]]="",0,IF(TableRefills3[[#This Row],[gap_days]]&gt;30,1,0))</f>
        <v>0</v>
      </c>
      <c r="J4489" s="9">
        <f>_xlfn.MAXIFS(TableRefills3[discountinuation_flag], TableRefills3[patient_id], A4489)</f>
        <v>0</v>
      </c>
      <c r="K4489" s="1">
        <f>_xlfn.MINIFS(C:C,A:A,TableRefills3[[#This Row],[patient_id]])</f>
        <v>45812</v>
      </c>
      <c r="L4489" s="1">
        <f>TableRefills3[[#This Row],[refill_date]]+TableRefills3[[#This Row],[quantity_days]]</f>
        <v>45903</v>
      </c>
    </row>
    <row r="4490" spans="1:12" x14ac:dyDescent="0.25">
      <c r="A4490" t="s">
        <v>997</v>
      </c>
      <c r="B4490" t="s">
        <v>6530</v>
      </c>
      <c r="C4490" s="1">
        <v>45903</v>
      </c>
      <c r="D4490" s="9">
        <f t="shared" si="141"/>
        <v>4</v>
      </c>
      <c r="E4490">
        <v>30</v>
      </c>
      <c r="F4490" s="1">
        <f t="shared" si="140"/>
        <v>45873</v>
      </c>
      <c r="G4490" s="1">
        <f>IF(TableRefills3[[#This Row],[prev_refill_days]]="","",TableRefills3[[#This Row],[prev_refill_days]]+TableRefills3[[#This Row],[quantity_days]])</f>
        <v>45903</v>
      </c>
      <c r="H4490" s="9">
        <f>IF(TableRefills3[[#This Row],[prev_refill_end]]="","",TableRefills3[[#This Row],[refill_date]]-TableRefills3[[#This Row],[prev_refill_end]])</f>
        <v>0</v>
      </c>
      <c r="I4490">
        <f>IF(TableRefills3[[#This Row],[gap_days]]="",0,IF(TableRefills3[[#This Row],[gap_days]]&gt;30,1,0))</f>
        <v>0</v>
      </c>
      <c r="J4490" s="9">
        <f>_xlfn.MAXIFS(TableRefills3[discountinuation_flag], TableRefills3[patient_id], A4490)</f>
        <v>0</v>
      </c>
      <c r="K4490" s="1">
        <f>_xlfn.MINIFS(C:C,A:A,TableRefills3[[#This Row],[patient_id]])</f>
        <v>45812</v>
      </c>
      <c r="L4490" s="1">
        <f>TableRefills3[[#This Row],[refill_date]]+TableRefills3[[#This Row],[quantity_days]]</f>
        <v>45933</v>
      </c>
    </row>
    <row r="4491" spans="1:12" x14ac:dyDescent="0.25">
      <c r="A4491" t="s">
        <v>997</v>
      </c>
      <c r="B4491" t="s">
        <v>6530</v>
      </c>
      <c r="C4491" s="1">
        <v>45930</v>
      </c>
      <c r="D4491" s="9">
        <f t="shared" si="141"/>
        <v>5</v>
      </c>
      <c r="E4491">
        <v>30</v>
      </c>
      <c r="F4491" s="1">
        <f t="shared" si="140"/>
        <v>45903</v>
      </c>
      <c r="G4491" s="1">
        <f>IF(TableRefills3[[#This Row],[prev_refill_days]]="","",TableRefills3[[#This Row],[prev_refill_days]]+TableRefills3[[#This Row],[quantity_days]])</f>
        <v>45933</v>
      </c>
      <c r="H4491" s="9">
        <f>IF(TableRefills3[[#This Row],[prev_refill_end]]="","",TableRefills3[[#This Row],[refill_date]]-TableRefills3[[#This Row],[prev_refill_end]])</f>
        <v>-3</v>
      </c>
      <c r="I4491">
        <f>IF(TableRefills3[[#This Row],[gap_days]]="",0,IF(TableRefills3[[#This Row],[gap_days]]&gt;30,1,0))</f>
        <v>0</v>
      </c>
      <c r="J4491" s="9">
        <f>_xlfn.MAXIFS(TableRefills3[discountinuation_flag], TableRefills3[patient_id], A4491)</f>
        <v>0</v>
      </c>
      <c r="K4491" s="1">
        <f>_xlfn.MINIFS(C:C,A:A,TableRefills3[[#This Row],[patient_id]])</f>
        <v>45812</v>
      </c>
      <c r="L4491" s="1">
        <f>TableRefills3[[#This Row],[refill_date]]+TableRefills3[[#This Row],[quantity_days]]</f>
        <v>45960</v>
      </c>
    </row>
    <row r="4492" spans="1:12" x14ac:dyDescent="0.25">
      <c r="A4492" t="s">
        <v>998</v>
      </c>
      <c r="B4492" t="s">
        <v>6536</v>
      </c>
      <c r="C4492" s="1">
        <v>45772</v>
      </c>
      <c r="D4492" s="9">
        <f t="shared" si="141"/>
        <v>1</v>
      </c>
      <c r="E4492">
        <v>30</v>
      </c>
      <c r="F4492" s="1" t="str">
        <f t="shared" si="140"/>
        <v/>
      </c>
      <c r="G4492" s="1" t="str">
        <f>IF(TableRefills3[[#This Row],[prev_refill_days]]="","",TableRefills3[[#This Row],[prev_refill_days]]+TableRefills3[[#This Row],[quantity_days]])</f>
        <v/>
      </c>
      <c r="H4492" s="9" t="str">
        <f>IF(TableRefills3[[#This Row],[prev_refill_end]]="","",TableRefills3[[#This Row],[refill_date]]-TableRefills3[[#This Row],[prev_refill_end]])</f>
        <v/>
      </c>
      <c r="I4492">
        <f>IF(TableRefills3[[#This Row],[gap_days]]="",0,IF(TableRefills3[[#This Row],[gap_days]]&gt;30,1,0))</f>
        <v>0</v>
      </c>
      <c r="J4492" s="9">
        <f>_xlfn.MAXIFS(TableRefills3[discountinuation_flag], TableRefills3[patient_id], A4492)</f>
        <v>0</v>
      </c>
      <c r="K4492" s="1">
        <f>_xlfn.MINIFS(C:C,A:A,TableRefills3[[#This Row],[patient_id]])</f>
        <v>45772</v>
      </c>
      <c r="L4492" s="1">
        <f>TableRefills3[[#This Row],[refill_date]]+TableRefills3[[#This Row],[quantity_days]]</f>
        <v>45802</v>
      </c>
    </row>
    <row r="4493" spans="1:12" x14ac:dyDescent="0.25">
      <c r="A4493" t="s">
        <v>998</v>
      </c>
      <c r="B4493" t="s">
        <v>6536</v>
      </c>
      <c r="C4493" s="1">
        <v>45803</v>
      </c>
      <c r="D4493" s="9">
        <f t="shared" si="141"/>
        <v>2</v>
      </c>
      <c r="E4493">
        <v>30</v>
      </c>
      <c r="F4493" s="1">
        <f t="shared" ref="F4493:F4538" si="142">IF(A4492=A4493,C4492,"")</f>
        <v>45772</v>
      </c>
      <c r="G4493" s="1">
        <f>IF(TableRefills3[[#This Row],[prev_refill_days]]="","",TableRefills3[[#This Row],[prev_refill_days]]+TableRefills3[[#This Row],[quantity_days]])</f>
        <v>45802</v>
      </c>
      <c r="H4493" s="9">
        <f>IF(TableRefills3[[#This Row],[prev_refill_end]]="","",TableRefills3[[#This Row],[refill_date]]-TableRefills3[[#This Row],[prev_refill_end]])</f>
        <v>1</v>
      </c>
      <c r="I4493">
        <f>IF(TableRefills3[[#This Row],[gap_days]]="",0,IF(TableRefills3[[#This Row],[gap_days]]&gt;30,1,0))</f>
        <v>0</v>
      </c>
      <c r="J4493" s="9">
        <f>_xlfn.MAXIFS(TableRefills3[discountinuation_flag], TableRefills3[patient_id], A4493)</f>
        <v>0</v>
      </c>
      <c r="K4493" s="1">
        <f>_xlfn.MINIFS(C:C,A:A,TableRefills3[[#This Row],[patient_id]])</f>
        <v>45772</v>
      </c>
      <c r="L4493" s="1">
        <f>TableRefills3[[#This Row],[refill_date]]+TableRefills3[[#This Row],[quantity_days]]</f>
        <v>45833</v>
      </c>
    </row>
    <row r="4494" spans="1:12" x14ac:dyDescent="0.25">
      <c r="A4494" t="s">
        <v>998</v>
      </c>
      <c r="B4494" t="s">
        <v>6536</v>
      </c>
      <c r="C4494" s="1">
        <v>45836</v>
      </c>
      <c r="D4494" s="9">
        <f t="shared" si="141"/>
        <v>3</v>
      </c>
      <c r="E4494">
        <v>30</v>
      </c>
      <c r="F4494" s="1">
        <f t="shared" si="142"/>
        <v>45803</v>
      </c>
      <c r="G4494" s="1">
        <f>IF(TableRefills3[[#This Row],[prev_refill_days]]="","",TableRefills3[[#This Row],[prev_refill_days]]+TableRefills3[[#This Row],[quantity_days]])</f>
        <v>45833</v>
      </c>
      <c r="H4494" s="9">
        <f>IF(TableRefills3[[#This Row],[prev_refill_end]]="","",TableRefills3[[#This Row],[refill_date]]-TableRefills3[[#This Row],[prev_refill_end]])</f>
        <v>3</v>
      </c>
      <c r="I4494">
        <f>IF(TableRefills3[[#This Row],[gap_days]]="",0,IF(TableRefills3[[#This Row],[gap_days]]&gt;30,1,0))</f>
        <v>0</v>
      </c>
      <c r="J4494" s="9">
        <f>_xlfn.MAXIFS(TableRefills3[discountinuation_flag], TableRefills3[patient_id], A4494)</f>
        <v>0</v>
      </c>
      <c r="K4494" s="1">
        <f>_xlfn.MINIFS(C:C,A:A,TableRefills3[[#This Row],[patient_id]])</f>
        <v>45772</v>
      </c>
      <c r="L4494" s="1">
        <f>TableRefills3[[#This Row],[refill_date]]+TableRefills3[[#This Row],[quantity_days]]</f>
        <v>45866</v>
      </c>
    </row>
    <row r="4495" spans="1:12" x14ac:dyDescent="0.25">
      <c r="A4495" t="s">
        <v>998</v>
      </c>
      <c r="B4495" t="s">
        <v>6536</v>
      </c>
      <c r="C4495" s="1">
        <v>45869</v>
      </c>
      <c r="D4495" s="9">
        <f t="shared" si="141"/>
        <v>4</v>
      </c>
      <c r="E4495">
        <v>30</v>
      </c>
      <c r="F4495" s="1">
        <f t="shared" si="142"/>
        <v>45836</v>
      </c>
      <c r="G4495" s="1">
        <f>IF(TableRefills3[[#This Row],[prev_refill_days]]="","",TableRefills3[[#This Row],[prev_refill_days]]+TableRefills3[[#This Row],[quantity_days]])</f>
        <v>45866</v>
      </c>
      <c r="H4495" s="9">
        <f>IF(TableRefills3[[#This Row],[prev_refill_end]]="","",TableRefills3[[#This Row],[refill_date]]-TableRefills3[[#This Row],[prev_refill_end]])</f>
        <v>3</v>
      </c>
      <c r="I4495">
        <f>IF(TableRefills3[[#This Row],[gap_days]]="",0,IF(TableRefills3[[#This Row],[gap_days]]&gt;30,1,0))</f>
        <v>0</v>
      </c>
      <c r="J4495" s="9">
        <f>_xlfn.MAXIFS(TableRefills3[discountinuation_flag], TableRefills3[patient_id], A4495)</f>
        <v>0</v>
      </c>
      <c r="K4495" s="1">
        <f>_xlfn.MINIFS(C:C,A:A,TableRefills3[[#This Row],[patient_id]])</f>
        <v>45772</v>
      </c>
      <c r="L4495" s="1">
        <f>TableRefills3[[#This Row],[refill_date]]+TableRefills3[[#This Row],[quantity_days]]</f>
        <v>45899</v>
      </c>
    </row>
    <row r="4496" spans="1:12" x14ac:dyDescent="0.25">
      <c r="A4496" t="s">
        <v>999</v>
      </c>
      <c r="B4496" t="s">
        <v>6541</v>
      </c>
      <c r="C4496" s="1">
        <v>45691</v>
      </c>
      <c r="D4496" s="9">
        <f t="shared" si="141"/>
        <v>1</v>
      </c>
      <c r="E4496">
        <v>30</v>
      </c>
      <c r="F4496" s="1" t="str">
        <f t="shared" si="142"/>
        <v/>
      </c>
      <c r="G4496" s="1" t="str">
        <f>IF(TableRefills3[[#This Row],[prev_refill_days]]="","",TableRefills3[[#This Row],[prev_refill_days]]+TableRefills3[[#This Row],[quantity_days]])</f>
        <v/>
      </c>
      <c r="H4496" s="9" t="str">
        <f>IF(TableRefills3[[#This Row],[prev_refill_end]]="","",TableRefills3[[#This Row],[refill_date]]-TableRefills3[[#This Row],[prev_refill_end]])</f>
        <v/>
      </c>
      <c r="I4496">
        <f>IF(TableRefills3[[#This Row],[gap_days]]="",0,IF(TableRefills3[[#This Row],[gap_days]]&gt;30,1,0))</f>
        <v>0</v>
      </c>
      <c r="J4496" s="9">
        <f>_xlfn.MAXIFS(TableRefills3[discountinuation_flag], TableRefills3[patient_id], A4496)</f>
        <v>0</v>
      </c>
      <c r="K4496" s="1">
        <f>_xlfn.MINIFS(C:C,A:A,TableRefills3[[#This Row],[patient_id]])</f>
        <v>45691</v>
      </c>
      <c r="L4496" s="1">
        <f>TableRefills3[[#This Row],[refill_date]]+TableRefills3[[#This Row],[quantity_days]]</f>
        <v>45721</v>
      </c>
    </row>
    <row r="4497" spans="1:12" x14ac:dyDescent="0.25">
      <c r="A4497" t="s">
        <v>999</v>
      </c>
      <c r="B4497" t="s">
        <v>6541</v>
      </c>
      <c r="C4497" s="1">
        <v>45724</v>
      </c>
      <c r="D4497" s="9">
        <f t="shared" si="141"/>
        <v>2</v>
      </c>
      <c r="E4497">
        <v>30</v>
      </c>
      <c r="F4497" s="1">
        <f t="shared" si="142"/>
        <v>45691</v>
      </c>
      <c r="G4497" s="1">
        <f>IF(TableRefills3[[#This Row],[prev_refill_days]]="","",TableRefills3[[#This Row],[prev_refill_days]]+TableRefills3[[#This Row],[quantity_days]])</f>
        <v>45721</v>
      </c>
      <c r="H4497" s="9">
        <f>IF(TableRefills3[[#This Row],[prev_refill_end]]="","",TableRefills3[[#This Row],[refill_date]]-TableRefills3[[#This Row],[prev_refill_end]])</f>
        <v>3</v>
      </c>
      <c r="I4497">
        <f>IF(TableRefills3[[#This Row],[gap_days]]="",0,IF(TableRefills3[[#This Row],[gap_days]]&gt;30,1,0))</f>
        <v>0</v>
      </c>
      <c r="J4497" s="9">
        <f>_xlfn.MAXIFS(TableRefills3[discountinuation_flag], TableRefills3[patient_id], A4497)</f>
        <v>0</v>
      </c>
      <c r="K4497" s="1">
        <f>_xlfn.MINIFS(C:C,A:A,TableRefills3[[#This Row],[patient_id]])</f>
        <v>45691</v>
      </c>
      <c r="L4497" s="1">
        <f>TableRefills3[[#This Row],[refill_date]]+TableRefills3[[#This Row],[quantity_days]]</f>
        <v>45754</v>
      </c>
    </row>
    <row r="4498" spans="1:12" x14ac:dyDescent="0.25">
      <c r="A4498" t="s">
        <v>999</v>
      </c>
      <c r="B4498" t="s">
        <v>6541</v>
      </c>
      <c r="C4498" s="1">
        <v>45751</v>
      </c>
      <c r="D4498" s="9">
        <f t="shared" si="141"/>
        <v>3</v>
      </c>
      <c r="E4498">
        <v>30</v>
      </c>
      <c r="F4498" s="1">
        <f t="shared" si="142"/>
        <v>45724</v>
      </c>
      <c r="G4498" s="1">
        <f>IF(TableRefills3[[#This Row],[prev_refill_days]]="","",TableRefills3[[#This Row],[prev_refill_days]]+TableRefills3[[#This Row],[quantity_days]])</f>
        <v>45754</v>
      </c>
      <c r="H4498" s="9">
        <f>IF(TableRefills3[[#This Row],[prev_refill_end]]="","",TableRefills3[[#This Row],[refill_date]]-TableRefills3[[#This Row],[prev_refill_end]])</f>
        <v>-3</v>
      </c>
      <c r="I4498">
        <f>IF(TableRefills3[[#This Row],[gap_days]]="",0,IF(TableRefills3[[#This Row],[gap_days]]&gt;30,1,0))</f>
        <v>0</v>
      </c>
      <c r="J4498" s="9">
        <f>_xlfn.MAXIFS(TableRefills3[discountinuation_flag], TableRefills3[patient_id], A4498)</f>
        <v>0</v>
      </c>
      <c r="K4498" s="1">
        <f>_xlfn.MINIFS(C:C,A:A,TableRefills3[[#This Row],[patient_id]])</f>
        <v>45691</v>
      </c>
      <c r="L4498" s="1">
        <f>TableRefills3[[#This Row],[refill_date]]+TableRefills3[[#This Row],[quantity_days]]</f>
        <v>45781</v>
      </c>
    </row>
    <row r="4499" spans="1:12" x14ac:dyDescent="0.25">
      <c r="A4499" t="s">
        <v>999</v>
      </c>
      <c r="B4499" t="s">
        <v>6541</v>
      </c>
      <c r="C4499" s="1">
        <v>45782</v>
      </c>
      <c r="D4499" s="9">
        <f t="shared" si="141"/>
        <v>4</v>
      </c>
      <c r="E4499">
        <v>30</v>
      </c>
      <c r="F4499" s="1">
        <f t="shared" si="142"/>
        <v>45751</v>
      </c>
      <c r="G4499" s="1">
        <f>IF(TableRefills3[[#This Row],[prev_refill_days]]="","",TableRefills3[[#This Row],[prev_refill_days]]+TableRefills3[[#This Row],[quantity_days]])</f>
        <v>45781</v>
      </c>
      <c r="H4499" s="9">
        <f>IF(TableRefills3[[#This Row],[prev_refill_end]]="","",TableRefills3[[#This Row],[refill_date]]-TableRefills3[[#This Row],[prev_refill_end]])</f>
        <v>1</v>
      </c>
      <c r="I4499">
        <f>IF(TableRefills3[[#This Row],[gap_days]]="",0,IF(TableRefills3[[#This Row],[gap_days]]&gt;30,1,0))</f>
        <v>0</v>
      </c>
      <c r="J4499" s="9">
        <f>_xlfn.MAXIFS(TableRefills3[discountinuation_flag], TableRefills3[patient_id], A4499)</f>
        <v>0</v>
      </c>
      <c r="K4499" s="1">
        <f>_xlfn.MINIFS(C:C,A:A,TableRefills3[[#This Row],[patient_id]])</f>
        <v>45691</v>
      </c>
      <c r="L4499" s="1">
        <f>TableRefills3[[#This Row],[refill_date]]+TableRefills3[[#This Row],[quantity_days]]</f>
        <v>45812</v>
      </c>
    </row>
    <row r="4500" spans="1:12" x14ac:dyDescent="0.25">
      <c r="A4500" t="s">
        <v>999</v>
      </c>
      <c r="B4500" t="s">
        <v>6541</v>
      </c>
      <c r="C4500" s="1">
        <v>45813</v>
      </c>
      <c r="D4500" s="9">
        <f t="shared" si="141"/>
        <v>5</v>
      </c>
      <c r="E4500">
        <v>30</v>
      </c>
      <c r="F4500" s="1">
        <f t="shared" si="142"/>
        <v>45782</v>
      </c>
      <c r="G4500" s="1">
        <f>IF(TableRefills3[[#This Row],[prev_refill_days]]="","",TableRefills3[[#This Row],[prev_refill_days]]+TableRefills3[[#This Row],[quantity_days]])</f>
        <v>45812</v>
      </c>
      <c r="H4500" s="9">
        <f>IF(TableRefills3[[#This Row],[prev_refill_end]]="","",TableRefills3[[#This Row],[refill_date]]-TableRefills3[[#This Row],[prev_refill_end]])</f>
        <v>1</v>
      </c>
      <c r="I4500">
        <f>IF(TableRefills3[[#This Row],[gap_days]]="",0,IF(TableRefills3[[#This Row],[gap_days]]&gt;30,1,0))</f>
        <v>0</v>
      </c>
      <c r="J4500" s="9">
        <f>_xlfn.MAXIFS(TableRefills3[discountinuation_flag], TableRefills3[patient_id], A4500)</f>
        <v>0</v>
      </c>
      <c r="K4500" s="1">
        <f>_xlfn.MINIFS(C:C,A:A,TableRefills3[[#This Row],[patient_id]])</f>
        <v>45691</v>
      </c>
      <c r="L4500" s="1">
        <f>TableRefills3[[#This Row],[refill_date]]+TableRefills3[[#This Row],[quantity_days]]</f>
        <v>45843</v>
      </c>
    </row>
    <row r="4501" spans="1:12" x14ac:dyDescent="0.25">
      <c r="A4501" t="s">
        <v>999</v>
      </c>
      <c r="B4501" t="s">
        <v>6541</v>
      </c>
      <c r="C4501" s="1">
        <v>45844</v>
      </c>
      <c r="D4501" s="9">
        <f t="shared" si="141"/>
        <v>6</v>
      </c>
      <c r="E4501">
        <v>30</v>
      </c>
      <c r="F4501" s="1">
        <f t="shared" si="142"/>
        <v>45813</v>
      </c>
      <c r="G4501" s="1">
        <f>IF(TableRefills3[[#This Row],[prev_refill_days]]="","",TableRefills3[[#This Row],[prev_refill_days]]+TableRefills3[[#This Row],[quantity_days]])</f>
        <v>45843</v>
      </c>
      <c r="H4501" s="9">
        <f>IF(TableRefills3[[#This Row],[prev_refill_end]]="","",TableRefills3[[#This Row],[refill_date]]-TableRefills3[[#This Row],[prev_refill_end]])</f>
        <v>1</v>
      </c>
      <c r="I4501">
        <f>IF(TableRefills3[[#This Row],[gap_days]]="",0,IF(TableRefills3[[#This Row],[gap_days]]&gt;30,1,0))</f>
        <v>0</v>
      </c>
      <c r="J4501" s="9">
        <f>_xlfn.MAXIFS(TableRefills3[discountinuation_flag], TableRefills3[patient_id], A4501)</f>
        <v>0</v>
      </c>
      <c r="K4501" s="1">
        <f>_xlfn.MINIFS(C:C,A:A,TableRefills3[[#This Row],[patient_id]])</f>
        <v>45691</v>
      </c>
      <c r="L4501" s="1">
        <f>TableRefills3[[#This Row],[refill_date]]+TableRefills3[[#This Row],[quantity_days]]</f>
        <v>45874</v>
      </c>
    </row>
    <row r="4502" spans="1:12" x14ac:dyDescent="0.25">
      <c r="A4502" t="s">
        <v>1000</v>
      </c>
      <c r="B4502" t="s">
        <v>6548</v>
      </c>
      <c r="C4502" s="1">
        <v>45825</v>
      </c>
      <c r="D4502" s="9">
        <f t="shared" si="141"/>
        <v>1</v>
      </c>
      <c r="E4502">
        <v>30</v>
      </c>
      <c r="F4502" s="1" t="str">
        <f t="shared" si="142"/>
        <v/>
      </c>
      <c r="G4502" s="1" t="str">
        <f>IF(TableRefills3[[#This Row],[prev_refill_days]]="","",TableRefills3[[#This Row],[prev_refill_days]]+TableRefills3[[#This Row],[quantity_days]])</f>
        <v/>
      </c>
      <c r="H4502" s="9" t="str">
        <f>IF(TableRefills3[[#This Row],[prev_refill_end]]="","",TableRefills3[[#This Row],[refill_date]]-TableRefills3[[#This Row],[prev_refill_end]])</f>
        <v/>
      </c>
      <c r="I4502">
        <f>IF(TableRefills3[[#This Row],[gap_days]]="",0,IF(TableRefills3[[#This Row],[gap_days]]&gt;30,1,0))</f>
        <v>0</v>
      </c>
      <c r="J4502" s="9">
        <f>_xlfn.MAXIFS(TableRefills3[discountinuation_flag], TableRefills3[patient_id], A4502)</f>
        <v>0</v>
      </c>
      <c r="K4502" s="1">
        <f>_xlfn.MINIFS(C:C,A:A,TableRefills3[[#This Row],[patient_id]])</f>
        <v>45825</v>
      </c>
      <c r="L4502" s="1">
        <f>TableRefills3[[#This Row],[refill_date]]+TableRefills3[[#This Row],[quantity_days]]</f>
        <v>45855</v>
      </c>
    </row>
    <row r="4503" spans="1:12" x14ac:dyDescent="0.25">
      <c r="A4503" t="s">
        <v>1000</v>
      </c>
      <c r="B4503" t="s">
        <v>6548</v>
      </c>
      <c r="C4503" s="1">
        <v>45857</v>
      </c>
      <c r="D4503" s="9">
        <f t="shared" si="141"/>
        <v>2</v>
      </c>
      <c r="E4503">
        <v>30</v>
      </c>
      <c r="F4503" s="1">
        <f t="shared" si="142"/>
        <v>45825</v>
      </c>
      <c r="G4503" s="1">
        <f>IF(TableRefills3[[#This Row],[prev_refill_days]]="","",TableRefills3[[#This Row],[prev_refill_days]]+TableRefills3[[#This Row],[quantity_days]])</f>
        <v>45855</v>
      </c>
      <c r="H4503" s="9">
        <f>IF(TableRefills3[[#This Row],[prev_refill_end]]="","",TableRefills3[[#This Row],[refill_date]]-TableRefills3[[#This Row],[prev_refill_end]])</f>
        <v>2</v>
      </c>
      <c r="I4503">
        <f>IF(TableRefills3[[#This Row],[gap_days]]="",0,IF(TableRefills3[[#This Row],[gap_days]]&gt;30,1,0))</f>
        <v>0</v>
      </c>
      <c r="J4503" s="9">
        <f>_xlfn.MAXIFS(TableRefills3[discountinuation_flag], TableRefills3[patient_id], A4503)</f>
        <v>0</v>
      </c>
      <c r="K4503" s="1">
        <f>_xlfn.MINIFS(C:C,A:A,TableRefills3[[#This Row],[patient_id]])</f>
        <v>45825</v>
      </c>
      <c r="L4503" s="1">
        <f>TableRefills3[[#This Row],[refill_date]]+TableRefills3[[#This Row],[quantity_days]]</f>
        <v>45887</v>
      </c>
    </row>
    <row r="4504" spans="1:12" x14ac:dyDescent="0.25">
      <c r="A4504" t="s">
        <v>1000</v>
      </c>
      <c r="B4504" t="s">
        <v>6548</v>
      </c>
      <c r="C4504" s="1">
        <v>45887</v>
      </c>
      <c r="D4504" s="9">
        <f t="shared" si="141"/>
        <v>3</v>
      </c>
      <c r="E4504">
        <v>30</v>
      </c>
      <c r="F4504" s="1">
        <f t="shared" si="142"/>
        <v>45857</v>
      </c>
      <c r="G4504" s="1">
        <f>IF(TableRefills3[[#This Row],[prev_refill_days]]="","",TableRefills3[[#This Row],[prev_refill_days]]+TableRefills3[[#This Row],[quantity_days]])</f>
        <v>45887</v>
      </c>
      <c r="H4504" s="9">
        <f>IF(TableRefills3[[#This Row],[prev_refill_end]]="","",TableRefills3[[#This Row],[refill_date]]-TableRefills3[[#This Row],[prev_refill_end]])</f>
        <v>0</v>
      </c>
      <c r="I4504">
        <f>IF(TableRefills3[[#This Row],[gap_days]]="",0,IF(TableRefills3[[#This Row],[gap_days]]&gt;30,1,0))</f>
        <v>0</v>
      </c>
      <c r="J4504" s="9">
        <f>_xlfn.MAXIFS(TableRefills3[discountinuation_flag], TableRefills3[patient_id], A4504)</f>
        <v>0</v>
      </c>
      <c r="K4504" s="1">
        <f>_xlfn.MINIFS(C:C,A:A,TableRefills3[[#This Row],[patient_id]])</f>
        <v>45825</v>
      </c>
      <c r="L4504" s="1">
        <f>TableRefills3[[#This Row],[refill_date]]+TableRefills3[[#This Row],[quantity_days]]</f>
        <v>45917</v>
      </c>
    </row>
    <row r="4505" spans="1:12" x14ac:dyDescent="0.25">
      <c r="A4505" t="s">
        <v>1000</v>
      </c>
      <c r="B4505" t="s">
        <v>6548</v>
      </c>
      <c r="C4505" s="1">
        <v>45916</v>
      </c>
      <c r="D4505" s="9">
        <f t="shared" si="141"/>
        <v>4</v>
      </c>
      <c r="E4505">
        <v>30</v>
      </c>
      <c r="F4505" s="1">
        <f t="shared" si="142"/>
        <v>45887</v>
      </c>
      <c r="G4505" s="1">
        <f>IF(TableRefills3[[#This Row],[prev_refill_days]]="","",TableRefills3[[#This Row],[prev_refill_days]]+TableRefills3[[#This Row],[quantity_days]])</f>
        <v>45917</v>
      </c>
      <c r="H4505" s="9">
        <f>IF(TableRefills3[[#This Row],[prev_refill_end]]="","",TableRefills3[[#This Row],[refill_date]]-TableRefills3[[#This Row],[prev_refill_end]])</f>
        <v>-1</v>
      </c>
      <c r="I4505">
        <f>IF(TableRefills3[[#This Row],[gap_days]]="",0,IF(TableRefills3[[#This Row],[gap_days]]&gt;30,1,0))</f>
        <v>0</v>
      </c>
      <c r="J4505" s="9">
        <f>_xlfn.MAXIFS(TableRefills3[discountinuation_flag], TableRefills3[patient_id], A4505)</f>
        <v>0</v>
      </c>
      <c r="K4505" s="1">
        <f>_xlfn.MINIFS(C:C,A:A,TableRefills3[[#This Row],[patient_id]])</f>
        <v>45825</v>
      </c>
      <c r="L4505" s="1">
        <f>TableRefills3[[#This Row],[refill_date]]+TableRefills3[[#This Row],[quantity_days]]</f>
        <v>45946</v>
      </c>
    </row>
    <row r="4506" spans="1:12" x14ac:dyDescent="0.25">
      <c r="A4506" t="s">
        <v>1001</v>
      </c>
      <c r="B4506" t="s">
        <v>6553</v>
      </c>
      <c r="C4506" s="1">
        <v>45806</v>
      </c>
      <c r="D4506" s="9">
        <f t="shared" si="141"/>
        <v>1</v>
      </c>
      <c r="E4506">
        <v>28</v>
      </c>
      <c r="F4506" s="1" t="str">
        <f t="shared" si="142"/>
        <v/>
      </c>
      <c r="G4506" s="1" t="str">
        <f>IF(TableRefills3[[#This Row],[prev_refill_days]]="","",TableRefills3[[#This Row],[prev_refill_days]]+TableRefills3[[#This Row],[quantity_days]])</f>
        <v/>
      </c>
      <c r="H4506" s="9" t="str">
        <f>IF(TableRefills3[[#This Row],[prev_refill_end]]="","",TableRefills3[[#This Row],[refill_date]]-TableRefills3[[#This Row],[prev_refill_end]])</f>
        <v/>
      </c>
      <c r="I4506">
        <f>IF(TableRefills3[[#This Row],[gap_days]]="",0,IF(TableRefills3[[#This Row],[gap_days]]&gt;30,1,0))</f>
        <v>0</v>
      </c>
      <c r="J4506" s="9">
        <f>_xlfn.MAXIFS(TableRefills3[discountinuation_flag], TableRefills3[patient_id], A4506)</f>
        <v>0</v>
      </c>
      <c r="K4506" s="1">
        <f>_xlfn.MINIFS(C:C,A:A,TableRefills3[[#This Row],[patient_id]])</f>
        <v>45806</v>
      </c>
      <c r="L4506" s="1">
        <f>TableRefills3[[#This Row],[refill_date]]+TableRefills3[[#This Row],[quantity_days]]</f>
        <v>45834</v>
      </c>
    </row>
    <row r="4507" spans="1:12" x14ac:dyDescent="0.25">
      <c r="A4507" t="s">
        <v>1001</v>
      </c>
      <c r="B4507" t="s">
        <v>6553</v>
      </c>
      <c r="C4507" s="1">
        <v>45835</v>
      </c>
      <c r="D4507" s="9">
        <f t="shared" si="141"/>
        <v>2</v>
      </c>
      <c r="E4507">
        <v>28</v>
      </c>
      <c r="F4507" s="1">
        <f t="shared" si="142"/>
        <v>45806</v>
      </c>
      <c r="G4507" s="1">
        <f>IF(TableRefills3[[#This Row],[prev_refill_days]]="","",TableRefills3[[#This Row],[prev_refill_days]]+TableRefills3[[#This Row],[quantity_days]])</f>
        <v>45834</v>
      </c>
      <c r="H4507" s="9">
        <f>IF(TableRefills3[[#This Row],[prev_refill_end]]="","",TableRefills3[[#This Row],[refill_date]]-TableRefills3[[#This Row],[prev_refill_end]])</f>
        <v>1</v>
      </c>
      <c r="I4507">
        <f>IF(TableRefills3[[#This Row],[gap_days]]="",0,IF(TableRefills3[[#This Row],[gap_days]]&gt;30,1,0))</f>
        <v>0</v>
      </c>
      <c r="J4507" s="9">
        <f>_xlfn.MAXIFS(TableRefills3[discountinuation_flag], TableRefills3[patient_id], A4507)</f>
        <v>0</v>
      </c>
      <c r="K4507" s="1">
        <f>_xlfn.MINIFS(C:C,A:A,TableRefills3[[#This Row],[patient_id]])</f>
        <v>45806</v>
      </c>
      <c r="L4507" s="1">
        <f>TableRefills3[[#This Row],[refill_date]]+TableRefills3[[#This Row],[quantity_days]]</f>
        <v>45863</v>
      </c>
    </row>
    <row r="4508" spans="1:12" x14ac:dyDescent="0.25">
      <c r="A4508" t="s">
        <v>1001</v>
      </c>
      <c r="B4508" t="s">
        <v>6553</v>
      </c>
      <c r="C4508" s="1">
        <v>45865</v>
      </c>
      <c r="D4508" s="9">
        <f t="shared" si="141"/>
        <v>3</v>
      </c>
      <c r="E4508">
        <v>28</v>
      </c>
      <c r="F4508" s="1">
        <f t="shared" si="142"/>
        <v>45835</v>
      </c>
      <c r="G4508" s="1">
        <f>IF(TableRefills3[[#This Row],[prev_refill_days]]="","",TableRefills3[[#This Row],[prev_refill_days]]+TableRefills3[[#This Row],[quantity_days]])</f>
        <v>45863</v>
      </c>
      <c r="H4508" s="9">
        <f>IF(TableRefills3[[#This Row],[prev_refill_end]]="","",TableRefills3[[#This Row],[refill_date]]-TableRefills3[[#This Row],[prev_refill_end]])</f>
        <v>2</v>
      </c>
      <c r="I4508">
        <f>IF(TableRefills3[[#This Row],[gap_days]]="",0,IF(TableRefills3[[#This Row],[gap_days]]&gt;30,1,0))</f>
        <v>0</v>
      </c>
      <c r="J4508" s="9">
        <f>_xlfn.MAXIFS(TableRefills3[discountinuation_flag], TableRefills3[patient_id], A4508)</f>
        <v>0</v>
      </c>
      <c r="K4508" s="1">
        <f>_xlfn.MINIFS(C:C,A:A,TableRefills3[[#This Row],[patient_id]])</f>
        <v>45806</v>
      </c>
      <c r="L4508" s="1">
        <f>TableRefills3[[#This Row],[refill_date]]+TableRefills3[[#This Row],[quantity_days]]</f>
        <v>45893</v>
      </c>
    </row>
    <row r="4509" spans="1:12" x14ac:dyDescent="0.25">
      <c r="A4509" t="s">
        <v>1001</v>
      </c>
      <c r="B4509" t="s">
        <v>6553</v>
      </c>
      <c r="C4509" s="1">
        <v>45895</v>
      </c>
      <c r="D4509" s="9">
        <f t="shared" si="141"/>
        <v>4</v>
      </c>
      <c r="E4509">
        <v>28</v>
      </c>
      <c r="F4509" s="1">
        <f t="shared" si="142"/>
        <v>45865</v>
      </c>
      <c r="G4509" s="1">
        <f>IF(TableRefills3[[#This Row],[prev_refill_days]]="","",TableRefills3[[#This Row],[prev_refill_days]]+TableRefills3[[#This Row],[quantity_days]])</f>
        <v>45893</v>
      </c>
      <c r="H4509" s="9">
        <f>IF(TableRefills3[[#This Row],[prev_refill_end]]="","",TableRefills3[[#This Row],[refill_date]]-TableRefills3[[#This Row],[prev_refill_end]])</f>
        <v>2</v>
      </c>
      <c r="I4509">
        <f>IF(TableRefills3[[#This Row],[gap_days]]="",0,IF(TableRefills3[[#This Row],[gap_days]]&gt;30,1,0))</f>
        <v>0</v>
      </c>
      <c r="J4509" s="9">
        <f>_xlfn.MAXIFS(TableRefills3[discountinuation_flag], TableRefills3[patient_id], A4509)</f>
        <v>0</v>
      </c>
      <c r="K4509" s="1">
        <f>_xlfn.MINIFS(C:C,A:A,TableRefills3[[#This Row],[patient_id]])</f>
        <v>45806</v>
      </c>
      <c r="L4509" s="1">
        <f>TableRefills3[[#This Row],[refill_date]]+TableRefills3[[#This Row],[quantity_days]]</f>
        <v>45923</v>
      </c>
    </row>
    <row r="4510" spans="1:12" x14ac:dyDescent="0.25">
      <c r="A4510" t="s">
        <v>1001</v>
      </c>
      <c r="B4510" t="s">
        <v>6553</v>
      </c>
      <c r="C4510" s="1">
        <v>45921</v>
      </c>
      <c r="D4510" s="9">
        <f t="shared" si="141"/>
        <v>5</v>
      </c>
      <c r="E4510">
        <v>28</v>
      </c>
      <c r="F4510" s="1">
        <f t="shared" si="142"/>
        <v>45895</v>
      </c>
      <c r="G4510" s="1">
        <f>IF(TableRefills3[[#This Row],[prev_refill_days]]="","",TableRefills3[[#This Row],[prev_refill_days]]+TableRefills3[[#This Row],[quantity_days]])</f>
        <v>45923</v>
      </c>
      <c r="H4510" s="9">
        <f>IF(TableRefills3[[#This Row],[prev_refill_end]]="","",TableRefills3[[#This Row],[refill_date]]-TableRefills3[[#This Row],[prev_refill_end]])</f>
        <v>-2</v>
      </c>
      <c r="I4510">
        <f>IF(TableRefills3[[#This Row],[gap_days]]="",0,IF(TableRefills3[[#This Row],[gap_days]]&gt;30,1,0))</f>
        <v>0</v>
      </c>
      <c r="J4510" s="9">
        <f>_xlfn.MAXIFS(TableRefills3[discountinuation_flag], TableRefills3[patient_id], A4510)</f>
        <v>0</v>
      </c>
      <c r="K4510" s="1">
        <f>_xlfn.MINIFS(C:C,A:A,TableRefills3[[#This Row],[patient_id]])</f>
        <v>45806</v>
      </c>
      <c r="L4510" s="1">
        <f>TableRefills3[[#This Row],[refill_date]]+TableRefills3[[#This Row],[quantity_days]]</f>
        <v>45949</v>
      </c>
    </row>
    <row r="4511" spans="1:12" x14ac:dyDescent="0.25">
      <c r="A4511" t="s">
        <v>1001</v>
      </c>
      <c r="B4511" t="s">
        <v>6553</v>
      </c>
      <c r="C4511" s="1">
        <v>45947</v>
      </c>
      <c r="D4511" s="9">
        <f t="shared" si="141"/>
        <v>6</v>
      </c>
      <c r="E4511">
        <v>28</v>
      </c>
      <c r="F4511" s="1">
        <f t="shared" si="142"/>
        <v>45921</v>
      </c>
      <c r="G4511" s="1">
        <f>IF(TableRefills3[[#This Row],[prev_refill_days]]="","",TableRefills3[[#This Row],[prev_refill_days]]+TableRefills3[[#This Row],[quantity_days]])</f>
        <v>45949</v>
      </c>
      <c r="H4511" s="9">
        <f>IF(TableRefills3[[#This Row],[prev_refill_end]]="","",TableRefills3[[#This Row],[refill_date]]-TableRefills3[[#This Row],[prev_refill_end]])</f>
        <v>-2</v>
      </c>
      <c r="I4511">
        <f>IF(TableRefills3[[#This Row],[gap_days]]="",0,IF(TableRefills3[[#This Row],[gap_days]]&gt;30,1,0))</f>
        <v>0</v>
      </c>
      <c r="J4511" s="9">
        <f>_xlfn.MAXIFS(TableRefills3[discountinuation_flag], TableRefills3[patient_id], A4511)</f>
        <v>0</v>
      </c>
      <c r="K4511" s="1">
        <f>_xlfn.MINIFS(C:C,A:A,TableRefills3[[#This Row],[patient_id]])</f>
        <v>45806</v>
      </c>
      <c r="L4511" s="1">
        <f>TableRefills3[[#This Row],[refill_date]]+TableRefills3[[#This Row],[quantity_days]]</f>
        <v>45975</v>
      </c>
    </row>
    <row r="4512" spans="1:12" x14ac:dyDescent="0.25">
      <c r="A4512" t="s">
        <v>1002</v>
      </c>
      <c r="B4512" t="s">
        <v>6560</v>
      </c>
      <c r="C4512" s="1">
        <v>45833</v>
      </c>
      <c r="D4512" s="9">
        <f t="shared" si="141"/>
        <v>1</v>
      </c>
      <c r="E4512">
        <v>21</v>
      </c>
      <c r="F4512" s="1" t="str">
        <f t="shared" si="142"/>
        <v/>
      </c>
      <c r="G4512" s="1" t="str">
        <f>IF(TableRefills3[[#This Row],[prev_refill_days]]="","",TableRefills3[[#This Row],[prev_refill_days]]+TableRefills3[[#This Row],[quantity_days]])</f>
        <v/>
      </c>
      <c r="H4512" s="9" t="str">
        <f>IF(TableRefills3[[#This Row],[prev_refill_end]]="","",TableRefills3[[#This Row],[refill_date]]-TableRefills3[[#This Row],[prev_refill_end]])</f>
        <v/>
      </c>
      <c r="I4512">
        <f>IF(TableRefills3[[#This Row],[gap_days]]="",0,IF(TableRefills3[[#This Row],[gap_days]]&gt;30,1,0))</f>
        <v>0</v>
      </c>
      <c r="J4512" s="9">
        <f>_xlfn.MAXIFS(TableRefills3[discountinuation_flag], TableRefills3[patient_id], A4512)</f>
        <v>0</v>
      </c>
      <c r="K4512" s="1">
        <f>_xlfn.MINIFS(C:C,A:A,TableRefills3[[#This Row],[patient_id]])</f>
        <v>45833</v>
      </c>
      <c r="L4512" s="1">
        <f>TableRefills3[[#This Row],[refill_date]]+TableRefills3[[#This Row],[quantity_days]]</f>
        <v>45854</v>
      </c>
    </row>
    <row r="4513" spans="1:12" x14ac:dyDescent="0.25">
      <c r="A4513" t="s">
        <v>1002</v>
      </c>
      <c r="B4513" t="s">
        <v>6560</v>
      </c>
      <c r="C4513" s="1">
        <v>45852</v>
      </c>
      <c r="D4513" s="9">
        <f t="shared" si="141"/>
        <v>2</v>
      </c>
      <c r="E4513">
        <v>21</v>
      </c>
      <c r="F4513" s="1">
        <f t="shared" si="142"/>
        <v>45833</v>
      </c>
      <c r="G4513" s="1">
        <f>IF(TableRefills3[[#This Row],[prev_refill_days]]="","",TableRefills3[[#This Row],[prev_refill_days]]+TableRefills3[[#This Row],[quantity_days]])</f>
        <v>45854</v>
      </c>
      <c r="H4513" s="9">
        <f>IF(TableRefills3[[#This Row],[prev_refill_end]]="","",TableRefills3[[#This Row],[refill_date]]-TableRefills3[[#This Row],[prev_refill_end]])</f>
        <v>-2</v>
      </c>
      <c r="I4513">
        <f>IF(TableRefills3[[#This Row],[gap_days]]="",0,IF(TableRefills3[[#This Row],[gap_days]]&gt;30,1,0))</f>
        <v>0</v>
      </c>
      <c r="J4513" s="9">
        <f>_xlfn.MAXIFS(TableRefills3[discountinuation_flag], TableRefills3[patient_id], A4513)</f>
        <v>0</v>
      </c>
      <c r="K4513" s="1">
        <f>_xlfn.MINIFS(C:C,A:A,TableRefills3[[#This Row],[patient_id]])</f>
        <v>45833</v>
      </c>
      <c r="L4513" s="1">
        <f>TableRefills3[[#This Row],[refill_date]]+TableRefills3[[#This Row],[quantity_days]]</f>
        <v>45873</v>
      </c>
    </row>
    <row r="4514" spans="1:12" x14ac:dyDescent="0.25">
      <c r="A4514" t="s">
        <v>1002</v>
      </c>
      <c r="B4514" t="s">
        <v>6560</v>
      </c>
      <c r="C4514" s="1">
        <v>45875</v>
      </c>
      <c r="D4514" s="9">
        <f t="shared" si="141"/>
        <v>3</v>
      </c>
      <c r="E4514">
        <v>21</v>
      </c>
      <c r="F4514" s="1">
        <f t="shared" si="142"/>
        <v>45852</v>
      </c>
      <c r="G4514" s="1">
        <f>IF(TableRefills3[[#This Row],[prev_refill_days]]="","",TableRefills3[[#This Row],[prev_refill_days]]+TableRefills3[[#This Row],[quantity_days]])</f>
        <v>45873</v>
      </c>
      <c r="H4514" s="9">
        <f>IF(TableRefills3[[#This Row],[prev_refill_end]]="","",TableRefills3[[#This Row],[refill_date]]-TableRefills3[[#This Row],[prev_refill_end]])</f>
        <v>2</v>
      </c>
      <c r="I4514">
        <f>IF(TableRefills3[[#This Row],[gap_days]]="",0,IF(TableRefills3[[#This Row],[gap_days]]&gt;30,1,0))</f>
        <v>0</v>
      </c>
      <c r="J4514" s="9">
        <f>_xlfn.MAXIFS(TableRefills3[discountinuation_flag], TableRefills3[patient_id], A4514)</f>
        <v>0</v>
      </c>
      <c r="K4514" s="1">
        <f>_xlfn.MINIFS(C:C,A:A,TableRefills3[[#This Row],[patient_id]])</f>
        <v>45833</v>
      </c>
      <c r="L4514" s="1">
        <f>TableRefills3[[#This Row],[refill_date]]+TableRefills3[[#This Row],[quantity_days]]</f>
        <v>45896</v>
      </c>
    </row>
    <row r="4515" spans="1:12" x14ac:dyDescent="0.25">
      <c r="A4515" t="s">
        <v>1003</v>
      </c>
      <c r="B4515" t="s">
        <v>6564</v>
      </c>
      <c r="C4515" s="1">
        <v>45693</v>
      </c>
      <c r="D4515" s="9">
        <f t="shared" si="141"/>
        <v>1</v>
      </c>
      <c r="E4515">
        <v>28</v>
      </c>
      <c r="F4515" s="1" t="str">
        <f t="shared" si="142"/>
        <v/>
      </c>
      <c r="G4515" s="1" t="str">
        <f>IF(TableRefills3[[#This Row],[prev_refill_days]]="","",TableRefills3[[#This Row],[prev_refill_days]]+TableRefills3[[#This Row],[quantity_days]])</f>
        <v/>
      </c>
      <c r="H4515" s="9" t="str">
        <f>IF(TableRefills3[[#This Row],[prev_refill_end]]="","",TableRefills3[[#This Row],[refill_date]]-TableRefills3[[#This Row],[prev_refill_end]])</f>
        <v/>
      </c>
      <c r="I4515">
        <f>IF(TableRefills3[[#This Row],[gap_days]]="",0,IF(TableRefills3[[#This Row],[gap_days]]&gt;30,1,0))</f>
        <v>0</v>
      </c>
      <c r="J4515" s="9">
        <f>_xlfn.MAXIFS(TableRefills3[discountinuation_flag], TableRefills3[patient_id], A4515)</f>
        <v>0</v>
      </c>
      <c r="K4515" s="1">
        <f>_xlfn.MINIFS(C:C,A:A,TableRefills3[[#This Row],[patient_id]])</f>
        <v>45693</v>
      </c>
      <c r="L4515" s="1">
        <f>TableRefills3[[#This Row],[refill_date]]+TableRefills3[[#This Row],[quantity_days]]</f>
        <v>45721</v>
      </c>
    </row>
    <row r="4516" spans="1:12" x14ac:dyDescent="0.25">
      <c r="A4516" t="s">
        <v>1003</v>
      </c>
      <c r="B4516" t="s">
        <v>6564</v>
      </c>
      <c r="C4516" s="1">
        <v>45722</v>
      </c>
      <c r="D4516" s="9">
        <f t="shared" si="141"/>
        <v>2</v>
      </c>
      <c r="E4516">
        <v>28</v>
      </c>
      <c r="F4516" s="1">
        <f t="shared" si="142"/>
        <v>45693</v>
      </c>
      <c r="G4516" s="1">
        <f>IF(TableRefills3[[#This Row],[prev_refill_days]]="","",TableRefills3[[#This Row],[prev_refill_days]]+TableRefills3[[#This Row],[quantity_days]])</f>
        <v>45721</v>
      </c>
      <c r="H4516" s="9">
        <f>IF(TableRefills3[[#This Row],[prev_refill_end]]="","",TableRefills3[[#This Row],[refill_date]]-TableRefills3[[#This Row],[prev_refill_end]])</f>
        <v>1</v>
      </c>
      <c r="I4516">
        <f>IF(TableRefills3[[#This Row],[gap_days]]="",0,IF(TableRefills3[[#This Row],[gap_days]]&gt;30,1,0))</f>
        <v>0</v>
      </c>
      <c r="J4516" s="9">
        <f>_xlfn.MAXIFS(TableRefills3[discountinuation_flag], TableRefills3[patient_id], A4516)</f>
        <v>0</v>
      </c>
      <c r="K4516" s="1">
        <f>_xlfn.MINIFS(C:C,A:A,TableRefills3[[#This Row],[patient_id]])</f>
        <v>45693</v>
      </c>
      <c r="L4516" s="1">
        <f>TableRefills3[[#This Row],[refill_date]]+TableRefills3[[#This Row],[quantity_days]]</f>
        <v>45750</v>
      </c>
    </row>
    <row r="4517" spans="1:12" x14ac:dyDescent="0.25">
      <c r="A4517" t="s">
        <v>1003</v>
      </c>
      <c r="B4517" t="s">
        <v>6564</v>
      </c>
      <c r="C4517" s="1">
        <v>45753</v>
      </c>
      <c r="D4517" s="9">
        <f t="shared" si="141"/>
        <v>3</v>
      </c>
      <c r="E4517">
        <v>28</v>
      </c>
      <c r="F4517" s="1">
        <f t="shared" si="142"/>
        <v>45722</v>
      </c>
      <c r="G4517" s="1">
        <f>IF(TableRefills3[[#This Row],[prev_refill_days]]="","",TableRefills3[[#This Row],[prev_refill_days]]+TableRefills3[[#This Row],[quantity_days]])</f>
        <v>45750</v>
      </c>
      <c r="H4517" s="9">
        <f>IF(TableRefills3[[#This Row],[prev_refill_end]]="","",TableRefills3[[#This Row],[refill_date]]-TableRefills3[[#This Row],[prev_refill_end]])</f>
        <v>3</v>
      </c>
      <c r="I4517">
        <f>IF(TableRefills3[[#This Row],[gap_days]]="",0,IF(TableRefills3[[#This Row],[gap_days]]&gt;30,1,0))</f>
        <v>0</v>
      </c>
      <c r="J4517" s="9">
        <f>_xlfn.MAXIFS(TableRefills3[discountinuation_flag], TableRefills3[patient_id], A4517)</f>
        <v>0</v>
      </c>
      <c r="K4517" s="1">
        <f>_xlfn.MINIFS(C:C,A:A,TableRefills3[[#This Row],[patient_id]])</f>
        <v>45693</v>
      </c>
      <c r="L4517" s="1">
        <f>TableRefills3[[#This Row],[refill_date]]+TableRefills3[[#This Row],[quantity_days]]</f>
        <v>45781</v>
      </c>
    </row>
    <row r="4518" spans="1:12" x14ac:dyDescent="0.25">
      <c r="A4518" t="s">
        <v>1003</v>
      </c>
      <c r="B4518" t="s">
        <v>6564</v>
      </c>
      <c r="C4518" s="1">
        <v>45778</v>
      </c>
      <c r="D4518" s="9">
        <f t="shared" si="141"/>
        <v>4</v>
      </c>
      <c r="E4518">
        <v>28</v>
      </c>
      <c r="F4518" s="1">
        <f t="shared" si="142"/>
        <v>45753</v>
      </c>
      <c r="G4518" s="1">
        <f>IF(TableRefills3[[#This Row],[prev_refill_days]]="","",TableRefills3[[#This Row],[prev_refill_days]]+TableRefills3[[#This Row],[quantity_days]])</f>
        <v>45781</v>
      </c>
      <c r="H4518" s="9">
        <f>IF(TableRefills3[[#This Row],[prev_refill_end]]="","",TableRefills3[[#This Row],[refill_date]]-TableRefills3[[#This Row],[prev_refill_end]])</f>
        <v>-3</v>
      </c>
      <c r="I4518">
        <f>IF(TableRefills3[[#This Row],[gap_days]]="",0,IF(TableRefills3[[#This Row],[gap_days]]&gt;30,1,0))</f>
        <v>0</v>
      </c>
      <c r="J4518" s="9">
        <f>_xlfn.MAXIFS(TableRefills3[discountinuation_flag], TableRefills3[patient_id], A4518)</f>
        <v>0</v>
      </c>
      <c r="K4518" s="1">
        <f>_xlfn.MINIFS(C:C,A:A,TableRefills3[[#This Row],[patient_id]])</f>
        <v>45693</v>
      </c>
      <c r="L4518" s="1">
        <f>TableRefills3[[#This Row],[refill_date]]+TableRefills3[[#This Row],[quantity_days]]</f>
        <v>45806</v>
      </c>
    </row>
    <row r="4519" spans="1:12" x14ac:dyDescent="0.25">
      <c r="A4519" t="s">
        <v>1003</v>
      </c>
      <c r="B4519" t="s">
        <v>6564</v>
      </c>
      <c r="C4519" s="1">
        <v>45803</v>
      </c>
      <c r="D4519" s="9">
        <f t="shared" si="141"/>
        <v>5</v>
      </c>
      <c r="E4519">
        <v>28</v>
      </c>
      <c r="F4519" s="1">
        <f t="shared" si="142"/>
        <v>45778</v>
      </c>
      <c r="G4519" s="1">
        <f>IF(TableRefills3[[#This Row],[prev_refill_days]]="","",TableRefills3[[#This Row],[prev_refill_days]]+TableRefills3[[#This Row],[quantity_days]])</f>
        <v>45806</v>
      </c>
      <c r="H4519" s="9">
        <f>IF(TableRefills3[[#This Row],[prev_refill_end]]="","",TableRefills3[[#This Row],[refill_date]]-TableRefills3[[#This Row],[prev_refill_end]])</f>
        <v>-3</v>
      </c>
      <c r="I4519">
        <f>IF(TableRefills3[[#This Row],[gap_days]]="",0,IF(TableRefills3[[#This Row],[gap_days]]&gt;30,1,0))</f>
        <v>0</v>
      </c>
      <c r="J4519" s="9">
        <f>_xlfn.MAXIFS(TableRefills3[discountinuation_flag], TableRefills3[patient_id], A4519)</f>
        <v>0</v>
      </c>
      <c r="K4519" s="1">
        <f>_xlfn.MINIFS(C:C,A:A,TableRefills3[[#This Row],[patient_id]])</f>
        <v>45693</v>
      </c>
      <c r="L4519" s="1">
        <f>TableRefills3[[#This Row],[refill_date]]+TableRefills3[[#This Row],[quantity_days]]</f>
        <v>45831</v>
      </c>
    </row>
    <row r="4520" spans="1:12" x14ac:dyDescent="0.25">
      <c r="A4520" t="s">
        <v>1004</v>
      </c>
      <c r="B4520" t="s">
        <v>6570</v>
      </c>
      <c r="C4520" s="1">
        <v>45834</v>
      </c>
      <c r="D4520" s="9">
        <f t="shared" si="141"/>
        <v>1</v>
      </c>
      <c r="E4520">
        <v>21</v>
      </c>
      <c r="F4520" s="1" t="str">
        <f t="shared" si="142"/>
        <v/>
      </c>
      <c r="G4520" s="1" t="str">
        <f>IF(TableRefills3[[#This Row],[prev_refill_days]]="","",TableRefills3[[#This Row],[prev_refill_days]]+TableRefills3[[#This Row],[quantity_days]])</f>
        <v/>
      </c>
      <c r="H4520" s="9" t="str">
        <f>IF(TableRefills3[[#This Row],[prev_refill_end]]="","",TableRefills3[[#This Row],[refill_date]]-TableRefills3[[#This Row],[prev_refill_end]])</f>
        <v/>
      </c>
      <c r="I4520">
        <f>IF(TableRefills3[[#This Row],[gap_days]]="",0,IF(TableRefills3[[#This Row],[gap_days]]&gt;30,1,0))</f>
        <v>0</v>
      </c>
      <c r="J4520" s="9">
        <f>_xlfn.MAXIFS(TableRefills3[discountinuation_flag], TableRefills3[patient_id], A4520)</f>
        <v>0</v>
      </c>
      <c r="K4520" s="1">
        <f>_xlfn.MINIFS(C:C,A:A,TableRefills3[[#This Row],[patient_id]])</f>
        <v>45834</v>
      </c>
      <c r="L4520" s="1">
        <f>TableRefills3[[#This Row],[refill_date]]+TableRefills3[[#This Row],[quantity_days]]</f>
        <v>45855</v>
      </c>
    </row>
    <row r="4521" spans="1:12" x14ac:dyDescent="0.25">
      <c r="A4521" t="s">
        <v>1004</v>
      </c>
      <c r="B4521" t="s">
        <v>6570</v>
      </c>
      <c r="C4521" s="1">
        <v>45852</v>
      </c>
      <c r="D4521" s="9">
        <f t="shared" si="141"/>
        <v>2</v>
      </c>
      <c r="E4521">
        <v>21</v>
      </c>
      <c r="F4521" s="1">
        <f t="shared" si="142"/>
        <v>45834</v>
      </c>
      <c r="G4521" s="1">
        <f>IF(TableRefills3[[#This Row],[prev_refill_days]]="","",TableRefills3[[#This Row],[prev_refill_days]]+TableRefills3[[#This Row],[quantity_days]])</f>
        <v>45855</v>
      </c>
      <c r="H4521" s="9">
        <f>IF(TableRefills3[[#This Row],[prev_refill_end]]="","",TableRefills3[[#This Row],[refill_date]]-TableRefills3[[#This Row],[prev_refill_end]])</f>
        <v>-3</v>
      </c>
      <c r="I4521">
        <f>IF(TableRefills3[[#This Row],[gap_days]]="",0,IF(TableRefills3[[#This Row],[gap_days]]&gt;30,1,0))</f>
        <v>0</v>
      </c>
      <c r="J4521" s="9">
        <f>_xlfn.MAXIFS(TableRefills3[discountinuation_flag], TableRefills3[patient_id], A4521)</f>
        <v>0</v>
      </c>
      <c r="K4521" s="1">
        <f>_xlfn.MINIFS(C:C,A:A,TableRefills3[[#This Row],[patient_id]])</f>
        <v>45834</v>
      </c>
      <c r="L4521" s="1">
        <f>TableRefills3[[#This Row],[refill_date]]+TableRefills3[[#This Row],[quantity_days]]</f>
        <v>45873</v>
      </c>
    </row>
    <row r="4522" spans="1:12" x14ac:dyDescent="0.25">
      <c r="A4522" t="s">
        <v>1004</v>
      </c>
      <c r="B4522" t="s">
        <v>6570</v>
      </c>
      <c r="C4522" s="1">
        <v>45873</v>
      </c>
      <c r="D4522" s="9">
        <f t="shared" si="141"/>
        <v>3</v>
      </c>
      <c r="E4522">
        <v>21</v>
      </c>
      <c r="F4522" s="1">
        <f t="shared" si="142"/>
        <v>45852</v>
      </c>
      <c r="G4522" s="1">
        <f>IF(TableRefills3[[#This Row],[prev_refill_days]]="","",TableRefills3[[#This Row],[prev_refill_days]]+TableRefills3[[#This Row],[quantity_days]])</f>
        <v>45873</v>
      </c>
      <c r="H4522" s="9">
        <f>IF(TableRefills3[[#This Row],[prev_refill_end]]="","",TableRefills3[[#This Row],[refill_date]]-TableRefills3[[#This Row],[prev_refill_end]])</f>
        <v>0</v>
      </c>
      <c r="I4522">
        <f>IF(TableRefills3[[#This Row],[gap_days]]="",0,IF(TableRefills3[[#This Row],[gap_days]]&gt;30,1,0))</f>
        <v>0</v>
      </c>
      <c r="J4522" s="9">
        <f>_xlfn.MAXIFS(TableRefills3[discountinuation_flag], TableRefills3[patient_id], A4522)</f>
        <v>0</v>
      </c>
      <c r="K4522" s="1">
        <f>_xlfn.MINIFS(C:C,A:A,TableRefills3[[#This Row],[patient_id]])</f>
        <v>45834</v>
      </c>
      <c r="L4522" s="1">
        <f>TableRefills3[[#This Row],[refill_date]]+TableRefills3[[#This Row],[quantity_days]]</f>
        <v>45894</v>
      </c>
    </row>
    <row r="4523" spans="1:12" x14ac:dyDescent="0.25">
      <c r="A4523" t="s">
        <v>1004</v>
      </c>
      <c r="B4523" t="s">
        <v>6570</v>
      </c>
      <c r="C4523" s="1">
        <v>45894</v>
      </c>
      <c r="D4523" s="9">
        <f t="shared" si="141"/>
        <v>4</v>
      </c>
      <c r="E4523">
        <v>21</v>
      </c>
      <c r="F4523" s="1">
        <f t="shared" si="142"/>
        <v>45873</v>
      </c>
      <c r="G4523" s="1">
        <f>IF(TableRefills3[[#This Row],[prev_refill_days]]="","",TableRefills3[[#This Row],[prev_refill_days]]+TableRefills3[[#This Row],[quantity_days]])</f>
        <v>45894</v>
      </c>
      <c r="H4523" s="9">
        <f>IF(TableRefills3[[#This Row],[prev_refill_end]]="","",TableRefills3[[#This Row],[refill_date]]-TableRefills3[[#This Row],[prev_refill_end]])</f>
        <v>0</v>
      </c>
      <c r="I4523">
        <f>IF(TableRefills3[[#This Row],[gap_days]]="",0,IF(TableRefills3[[#This Row],[gap_days]]&gt;30,1,0))</f>
        <v>0</v>
      </c>
      <c r="J4523" s="9">
        <f>_xlfn.MAXIFS(TableRefills3[discountinuation_flag], TableRefills3[patient_id], A4523)</f>
        <v>0</v>
      </c>
      <c r="K4523" s="1">
        <f>_xlfn.MINIFS(C:C,A:A,TableRefills3[[#This Row],[patient_id]])</f>
        <v>45834</v>
      </c>
      <c r="L4523" s="1">
        <f>TableRefills3[[#This Row],[refill_date]]+TableRefills3[[#This Row],[quantity_days]]</f>
        <v>45915</v>
      </c>
    </row>
    <row r="4524" spans="1:12" x14ac:dyDescent="0.25">
      <c r="A4524" t="s">
        <v>1005</v>
      </c>
      <c r="B4524" t="s">
        <v>6575</v>
      </c>
      <c r="C4524" s="1">
        <v>45692</v>
      </c>
      <c r="D4524" s="9">
        <f t="shared" si="141"/>
        <v>1</v>
      </c>
      <c r="E4524">
        <v>28</v>
      </c>
      <c r="F4524" s="1" t="str">
        <f t="shared" si="142"/>
        <v/>
      </c>
      <c r="G4524" s="1" t="str">
        <f>IF(TableRefills3[[#This Row],[prev_refill_days]]="","",TableRefills3[[#This Row],[prev_refill_days]]+TableRefills3[[#This Row],[quantity_days]])</f>
        <v/>
      </c>
      <c r="H4524" s="9" t="str">
        <f>IF(TableRefills3[[#This Row],[prev_refill_end]]="","",TableRefills3[[#This Row],[refill_date]]-TableRefills3[[#This Row],[prev_refill_end]])</f>
        <v/>
      </c>
      <c r="I4524">
        <f>IF(TableRefills3[[#This Row],[gap_days]]="",0,IF(TableRefills3[[#This Row],[gap_days]]&gt;30,1,0))</f>
        <v>0</v>
      </c>
      <c r="J4524" s="9">
        <f>_xlfn.MAXIFS(TableRefills3[discountinuation_flag], TableRefills3[patient_id], A4524)</f>
        <v>0</v>
      </c>
      <c r="K4524" s="1">
        <f>_xlfn.MINIFS(C:C,A:A,TableRefills3[[#This Row],[patient_id]])</f>
        <v>45692</v>
      </c>
      <c r="L4524" s="1">
        <f>TableRefills3[[#This Row],[refill_date]]+TableRefills3[[#This Row],[quantity_days]]</f>
        <v>45720</v>
      </c>
    </row>
    <row r="4525" spans="1:12" x14ac:dyDescent="0.25">
      <c r="A4525" t="s">
        <v>1005</v>
      </c>
      <c r="B4525" t="s">
        <v>6575</v>
      </c>
      <c r="C4525" s="1">
        <v>45719</v>
      </c>
      <c r="D4525" s="9">
        <f t="shared" si="141"/>
        <v>2</v>
      </c>
      <c r="E4525">
        <v>28</v>
      </c>
      <c r="F4525" s="1">
        <f t="shared" si="142"/>
        <v>45692</v>
      </c>
      <c r="G4525" s="1">
        <f>IF(TableRefills3[[#This Row],[prev_refill_days]]="","",TableRefills3[[#This Row],[prev_refill_days]]+TableRefills3[[#This Row],[quantity_days]])</f>
        <v>45720</v>
      </c>
      <c r="H4525" s="9">
        <f>IF(TableRefills3[[#This Row],[prev_refill_end]]="","",TableRefills3[[#This Row],[refill_date]]-TableRefills3[[#This Row],[prev_refill_end]])</f>
        <v>-1</v>
      </c>
      <c r="I4525">
        <f>IF(TableRefills3[[#This Row],[gap_days]]="",0,IF(TableRefills3[[#This Row],[gap_days]]&gt;30,1,0))</f>
        <v>0</v>
      </c>
      <c r="J4525" s="9">
        <f>_xlfn.MAXIFS(TableRefills3[discountinuation_flag], TableRefills3[patient_id], A4525)</f>
        <v>0</v>
      </c>
      <c r="K4525" s="1">
        <f>_xlfn.MINIFS(C:C,A:A,TableRefills3[[#This Row],[patient_id]])</f>
        <v>45692</v>
      </c>
      <c r="L4525" s="1">
        <f>TableRefills3[[#This Row],[refill_date]]+TableRefills3[[#This Row],[quantity_days]]</f>
        <v>45747</v>
      </c>
    </row>
    <row r="4526" spans="1:12" x14ac:dyDescent="0.25">
      <c r="A4526" t="s">
        <v>1005</v>
      </c>
      <c r="B4526" t="s">
        <v>6575</v>
      </c>
      <c r="C4526" s="1">
        <v>45746</v>
      </c>
      <c r="D4526" s="9">
        <f t="shared" si="141"/>
        <v>3</v>
      </c>
      <c r="E4526">
        <v>28</v>
      </c>
      <c r="F4526" s="1">
        <f t="shared" si="142"/>
        <v>45719</v>
      </c>
      <c r="G4526" s="1">
        <f>IF(TableRefills3[[#This Row],[prev_refill_days]]="","",TableRefills3[[#This Row],[prev_refill_days]]+TableRefills3[[#This Row],[quantity_days]])</f>
        <v>45747</v>
      </c>
      <c r="H4526" s="9">
        <f>IF(TableRefills3[[#This Row],[prev_refill_end]]="","",TableRefills3[[#This Row],[refill_date]]-TableRefills3[[#This Row],[prev_refill_end]])</f>
        <v>-1</v>
      </c>
      <c r="I4526">
        <f>IF(TableRefills3[[#This Row],[gap_days]]="",0,IF(TableRefills3[[#This Row],[gap_days]]&gt;30,1,0))</f>
        <v>0</v>
      </c>
      <c r="J4526" s="9">
        <f>_xlfn.MAXIFS(TableRefills3[discountinuation_flag], TableRefills3[patient_id], A4526)</f>
        <v>0</v>
      </c>
      <c r="K4526" s="1">
        <f>_xlfn.MINIFS(C:C,A:A,TableRefills3[[#This Row],[patient_id]])</f>
        <v>45692</v>
      </c>
      <c r="L4526" s="1">
        <f>TableRefills3[[#This Row],[refill_date]]+TableRefills3[[#This Row],[quantity_days]]</f>
        <v>45774</v>
      </c>
    </row>
    <row r="4527" spans="1:12" x14ac:dyDescent="0.25">
      <c r="A4527" t="s">
        <v>1006</v>
      </c>
      <c r="B4527" t="s">
        <v>6579</v>
      </c>
      <c r="C4527" s="1">
        <v>45695</v>
      </c>
      <c r="D4527" s="9">
        <f t="shared" si="141"/>
        <v>1</v>
      </c>
      <c r="E4527">
        <v>28</v>
      </c>
      <c r="F4527" s="1" t="str">
        <f t="shared" si="142"/>
        <v/>
      </c>
      <c r="G4527" s="1" t="str">
        <f>IF(TableRefills3[[#This Row],[prev_refill_days]]="","",TableRefills3[[#This Row],[prev_refill_days]]+TableRefills3[[#This Row],[quantity_days]])</f>
        <v/>
      </c>
      <c r="H4527" s="9" t="str">
        <f>IF(TableRefills3[[#This Row],[prev_refill_end]]="","",TableRefills3[[#This Row],[refill_date]]-TableRefills3[[#This Row],[prev_refill_end]])</f>
        <v/>
      </c>
      <c r="I4527">
        <f>IF(TableRefills3[[#This Row],[gap_days]]="",0,IF(TableRefills3[[#This Row],[gap_days]]&gt;30,1,0))</f>
        <v>0</v>
      </c>
      <c r="J4527" s="9">
        <f>_xlfn.MAXIFS(TableRefills3[discountinuation_flag], TableRefills3[patient_id], A4527)</f>
        <v>0</v>
      </c>
      <c r="K4527" s="1">
        <f>_xlfn.MINIFS(C:C,A:A,TableRefills3[[#This Row],[patient_id]])</f>
        <v>45695</v>
      </c>
      <c r="L4527" s="1">
        <f>TableRefills3[[#This Row],[refill_date]]+TableRefills3[[#This Row],[quantity_days]]</f>
        <v>45723</v>
      </c>
    </row>
    <row r="4528" spans="1:12" x14ac:dyDescent="0.25">
      <c r="A4528" t="s">
        <v>1006</v>
      </c>
      <c r="B4528" t="s">
        <v>6579</v>
      </c>
      <c r="C4528" s="1">
        <v>45725</v>
      </c>
      <c r="D4528" s="9">
        <f t="shared" si="141"/>
        <v>2</v>
      </c>
      <c r="E4528">
        <v>28</v>
      </c>
      <c r="F4528" s="1">
        <f t="shared" si="142"/>
        <v>45695</v>
      </c>
      <c r="G4528" s="1">
        <f>IF(TableRefills3[[#This Row],[prev_refill_days]]="","",TableRefills3[[#This Row],[prev_refill_days]]+TableRefills3[[#This Row],[quantity_days]])</f>
        <v>45723</v>
      </c>
      <c r="H4528" s="9">
        <f>IF(TableRefills3[[#This Row],[prev_refill_end]]="","",TableRefills3[[#This Row],[refill_date]]-TableRefills3[[#This Row],[prev_refill_end]])</f>
        <v>2</v>
      </c>
      <c r="I4528">
        <f>IF(TableRefills3[[#This Row],[gap_days]]="",0,IF(TableRefills3[[#This Row],[gap_days]]&gt;30,1,0))</f>
        <v>0</v>
      </c>
      <c r="J4528" s="9">
        <f>_xlfn.MAXIFS(TableRefills3[discountinuation_flag], TableRefills3[patient_id], A4528)</f>
        <v>0</v>
      </c>
      <c r="K4528" s="1">
        <f>_xlfn.MINIFS(C:C,A:A,TableRefills3[[#This Row],[patient_id]])</f>
        <v>45695</v>
      </c>
      <c r="L4528" s="1">
        <f>TableRefills3[[#This Row],[refill_date]]+TableRefills3[[#This Row],[quantity_days]]</f>
        <v>45753</v>
      </c>
    </row>
    <row r="4529" spans="1:12" x14ac:dyDescent="0.25">
      <c r="A4529" t="s">
        <v>1006</v>
      </c>
      <c r="B4529" t="s">
        <v>6579</v>
      </c>
      <c r="C4529" s="1">
        <v>45750</v>
      </c>
      <c r="D4529" s="9">
        <f t="shared" si="141"/>
        <v>3</v>
      </c>
      <c r="E4529">
        <v>28</v>
      </c>
      <c r="F4529" s="1">
        <f t="shared" si="142"/>
        <v>45725</v>
      </c>
      <c r="G4529" s="1">
        <f>IF(TableRefills3[[#This Row],[prev_refill_days]]="","",TableRefills3[[#This Row],[prev_refill_days]]+TableRefills3[[#This Row],[quantity_days]])</f>
        <v>45753</v>
      </c>
      <c r="H4529" s="9">
        <f>IF(TableRefills3[[#This Row],[prev_refill_end]]="","",TableRefills3[[#This Row],[refill_date]]-TableRefills3[[#This Row],[prev_refill_end]])</f>
        <v>-3</v>
      </c>
      <c r="I4529">
        <f>IF(TableRefills3[[#This Row],[gap_days]]="",0,IF(TableRefills3[[#This Row],[gap_days]]&gt;30,1,0))</f>
        <v>0</v>
      </c>
      <c r="J4529" s="9">
        <f>_xlfn.MAXIFS(TableRefills3[discountinuation_flag], TableRefills3[patient_id], A4529)</f>
        <v>0</v>
      </c>
      <c r="K4529" s="1">
        <f>_xlfn.MINIFS(C:C,A:A,TableRefills3[[#This Row],[patient_id]])</f>
        <v>45695</v>
      </c>
      <c r="L4529" s="1">
        <f>TableRefills3[[#This Row],[refill_date]]+TableRefills3[[#This Row],[quantity_days]]</f>
        <v>45778</v>
      </c>
    </row>
    <row r="4530" spans="1:12" x14ac:dyDescent="0.25">
      <c r="A4530" t="s">
        <v>1006</v>
      </c>
      <c r="B4530" t="s">
        <v>6579</v>
      </c>
      <c r="C4530" s="1">
        <v>45777</v>
      </c>
      <c r="D4530" s="9">
        <f t="shared" si="141"/>
        <v>4</v>
      </c>
      <c r="E4530">
        <v>28</v>
      </c>
      <c r="F4530" s="1">
        <f t="shared" si="142"/>
        <v>45750</v>
      </c>
      <c r="G4530" s="1">
        <f>IF(TableRefills3[[#This Row],[prev_refill_days]]="","",TableRefills3[[#This Row],[prev_refill_days]]+TableRefills3[[#This Row],[quantity_days]])</f>
        <v>45778</v>
      </c>
      <c r="H4530" s="9">
        <f>IF(TableRefills3[[#This Row],[prev_refill_end]]="","",TableRefills3[[#This Row],[refill_date]]-TableRefills3[[#This Row],[prev_refill_end]])</f>
        <v>-1</v>
      </c>
      <c r="I4530">
        <f>IF(TableRefills3[[#This Row],[gap_days]]="",0,IF(TableRefills3[[#This Row],[gap_days]]&gt;30,1,0))</f>
        <v>0</v>
      </c>
      <c r="J4530" s="9">
        <f>_xlfn.MAXIFS(TableRefills3[discountinuation_flag], TableRefills3[patient_id], A4530)</f>
        <v>0</v>
      </c>
      <c r="K4530" s="1">
        <f>_xlfn.MINIFS(C:C,A:A,TableRefills3[[#This Row],[patient_id]])</f>
        <v>45695</v>
      </c>
      <c r="L4530" s="1">
        <f>TableRefills3[[#This Row],[refill_date]]+TableRefills3[[#This Row],[quantity_days]]</f>
        <v>45805</v>
      </c>
    </row>
    <row r="4531" spans="1:12" x14ac:dyDescent="0.25">
      <c r="A4531" t="s">
        <v>1006</v>
      </c>
      <c r="B4531" t="s">
        <v>6579</v>
      </c>
      <c r="C4531" s="1">
        <v>45802</v>
      </c>
      <c r="D4531" s="9">
        <f t="shared" si="141"/>
        <v>5</v>
      </c>
      <c r="E4531">
        <v>28</v>
      </c>
      <c r="F4531" s="1">
        <f t="shared" si="142"/>
        <v>45777</v>
      </c>
      <c r="G4531" s="1">
        <f>IF(TableRefills3[[#This Row],[prev_refill_days]]="","",TableRefills3[[#This Row],[prev_refill_days]]+TableRefills3[[#This Row],[quantity_days]])</f>
        <v>45805</v>
      </c>
      <c r="H4531" s="9">
        <f>IF(TableRefills3[[#This Row],[prev_refill_end]]="","",TableRefills3[[#This Row],[refill_date]]-TableRefills3[[#This Row],[prev_refill_end]])</f>
        <v>-3</v>
      </c>
      <c r="I4531">
        <f>IF(TableRefills3[[#This Row],[gap_days]]="",0,IF(TableRefills3[[#This Row],[gap_days]]&gt;30,1,0))</f>
        <v>0</v>
      </c>
      <c r="J4531" s="9">
        <f>_xlfn.MAXIFS(TableRefills3[discountinuation_flag], TableRefills3[patient_id], A4531)</f>
        <v>0</v>
      </c>
      <c r="K4531" s="1">
        <f>_xlfn.MINIFS(C:C,A:A,TableRefills3[[#This Row],[patient_id]])</f>
        <v>45695</v>
      </c>
      <c r="L4531" s="1">
        <f>TableRefills3[[#This Row],[refill_date]]+TableRefills3[[#This Row],[quantity_days]]</f>
        <v>45830</v>
      </c>
    </row>
    <row r="4532" spans="1:12" x14ac:dyDescent="0.25">
      <c r="A4532" t="s">
        <v>1006</v>
      </c>
      <c r="B4532" t="s">
        <v>6579</v>
      </c>
      <c r="C4532" s="1">
        <v>45832</v>
      </c>
      <c r="D4532" s="9">
        <f t="shared" si="141"/>
        <v>6</v>
      </c>
      <c r="E4532">
        <v>28</v>
      </c>
      <c r="F4532" s="1">
        <f t="shared" si="142"/>
        <v>45802</v>
      </c>
      <c r="G4532" s="1">
        <f>IF(TableRefills3[[#This Row],[prev_refill_days]]="","",TableRefills3[[#This Row],[prev_refill_days]]+TableRefills3[[#This Row],[quantity_days]])</f>
        <v>45830</v>
      </c>
      <c r="H4532" s="9">
        <f>IF(TableRefills3[[#This Row],[prev_refill_end]]="","",TableRefills3[[#This Row],[refill_date]]-TableRefills3[[#This Row],[prev_refill_end]])</f>
        <v>2</v>
      </c>
      <c r="I4532">
        <f>IF(TableRefills3[[#This Row],[gap_days]]="",0,IF(TableRefills3[[#This Row],[gap_days]]&gt;30,1,0))</f>
        <v>0</v>
      </c>
      <c r="J4532" s="9">
        <f>_xlfn.MAXIFS(TableRefills3[discountinuation_flag], TableRefills3[patient_id], A4532)</f>
        <v>0</v>
      </c>
      <c r="K4532" s="1">
        <f>_xlfn.MINIFS(C:C,A:A,TableRefills3[[#This Row],[patient_id]])</f>
        <v>45695</v>
      </c>
      <c r="L4532" s="1">
        <f>TableRefills3[[#This Row],[refill_date]]+TableRefills3[[#This Row],[quantity_days]]</f>
        <v>45860</v>
      </c>
    </row>
    <row r="4533" spans="1:12" x14ac:dyDescent="0.25">
      <c r="A4533" t="s">
        <v>1007</v>
      </c>
      <c r="B4533" t="s">
        <v>6586</v>
      </c>
      <c r="C4533" s="1">
        <v>45698</v>
      </c>
      <c r="D4533" s="9">
        <f t="shared" si="141"/>
        <v>1</v>
      </c>
      <c r="E4533">
        <v>28</v>
      </c>
      <c r="F4533" s="1" t="str">
        <f t="shared" si="142"/>
        <v/>
      </c>
      <c r="G4533" s="1" t="str">
        <f>IF(TableRefills3[[#This Row],[prev_refill_days]]="","",TableRefills3[[#This Row],[prev_refill_days]]+TableRefills3[[#This Row],[quantity_days]])</f>
        <v/>
      </c>
      <c r="H4533" s="9" t="str">
        <f>IF(TableRefills3[[#This Row],[prev_refill_end]]="","",TableRefills3[[#This Row],[refill_date]]-TableRefills3[[#This Row],[prev_refill_end]])</f>
        <v/>
      </c>
      <c r="I4533">
        <f>IF(TableRefills3[[#This Row],[gap_days]]="",0,IF(TableRefills3[[#This Row],[gap_days]]&gt;30,1,0))</f>
        <v>0</v>
      </c>
      <c r="J4533" s="9">
        <f>_xlfn.MAXIFS(TableRefills3[discountinuation_flag], TableRefills3[patient_id], A4533)</f>
        <v>0</v>
      </c>
      <c r="K4533" s="1">
        <f>_xlfn.MINIFS(C:C,A:A,TableRefills3[[#This Row],[patient_id]])</f>
        <v>45698</v>
      </c>
      <c r="L4533" s="1">
        <f>TableRefills3[[#This Row],[refill_date]]+TableRefills3[[#This Row],[quantity_days]]</f>
        <v>45726</v>
      </c>
    </row>
    <row r="4534" spans="1:12" x14ac:dyDescent="0.25">
      <c r="A4534" t="s">
        <v>1007</v>
      </c>
      <c r="B4534" t="s">
        <v>6586</v>
      </c>
      <c r="C4534" s="1">
        <v>45728</v>
      </c>
      <c r="D4534" s="9">
        <f t="shared" si="141"/>
        <v>2</v>
      </c>
      <c r="E4534">
        <v>28</v>
      </c>
      <c r="F4534" s="1">
        <f t="shared" si="142"/>
        <v>45698</v>
      </c>
      <c r="G4534" s="1">
        <f>IF(TableRefills3[[#This Row],[prev_refill_days]]="","",TableRefills3[[#This Row],[prev_refill_days]]+TableRefills3[[#This Row],[quantity_days]])</f>
        <v>45726</v>
      </c>
      <c r="H4534" s="9">
        <f>IF(TableRefills3[[#This Row],[prev_refill_end]]="","",TableRefills3[[#This Row],[refill_date]]-TableRefills3[[#This Row],[prev_refill_end]])</f>
        <v>2</v>
      </c>
      <c r="I4534">
        <f>IF(TableRefills3[[#This Row],[gap_days]]="",0,IF(TableRefills3[[#This Row],[gap_days]]&gt;30,1,0))</f>
        <v>0</v>
      </c>
      <c r="J4534" s="9">
        <f>_xlfn.MAXIFS(TableRefills3[discountinuation_flag], TableRefills3[patient_id], A4534)</f>
        <v>0</v>
      </c>
      <c r="K4534" s="1">
        <f>_xlfn.MINIFS(C:C,A:A,TableRefills3[[#This Row],[patient_id]])</f>
        <v>45698</v>
      </c>
      <c r="L4534" s="1">
        <f>TableRefills3[[#This Row],[refill_date]]+TableRefills3[[#This Row],[quantity_days]]</f>
        <v>45756</v>
      </c>
    </row>
    <row r="4535" spans="1:12" x14ac:dyDescent="0.25">
      <c r="A4535" t="s">
        <v>1007</v>
      </c>
      <c r="B4535" t="s">
        <v>6586</v>
      </c>
      <c r="C4535" s="1">
        <v>45758</v>
      </c>
      <c r="D4535" s="9">
        <f t="shared" si="141"/>
        <v>3</v>
      </c>
      <c r="E4535">
        <v>28</v>
      </c>
      <c r="F4535" s="1">
        <f t="shared" si="142"/>
        <v>45728</v>
      </c>
      <c r="G4535" s="1">
        <f>IF(TableRefills3[[#This Row],[prev_refill_days]]="","",TableRefills3[[#This Row],[prev_refill_days]]+TableRefills3[[#This Row],[quantity_days]])</f>
        <v>45756</v>
      </c>
      <c r="H4535" s="9">
        <f>IF(TableRefills3[[#This Row],[prev_refill_end]]="","",TableRefills3[[#This Row],[refill_date]]-TableRefills3[[#This Row],[prev_refill_end]])</f>
        <v>2</v>
      </c>
      <c r="I4535">
        <f>IF(TableRefills3[[#This Row],[gap_days]]="",0,IF(TableRefills3[[#This Row],[gap_days]]&gt;30,1,0))</f>
        <v>0</v>
      </c>
      <c r="J4535" s="9">
        <f>_xlfn.MAXIFS(TableRefills3[discountinuation_flag], TableRefills3[patient_id], A4535)</f>
        <v>0</v>
      </c>
      <c r="K4535" s="1">
        <f>_xlfn.MINIFS(C:C,A:A,TableRefills3[[#This Row],[patient_id]])</f>
        <v>45698</v>
      </c>
      <c r="L4535" s="1">
        <f>TableRefills3[[#This Row],[refill_date]]+TableRefills3[[#This Row],[quantity_days]]</f>
        <v>45786</v>
      </c>
    </row>
    <row r="4536" spans="1:12" x14ac:dyDescent="0.25">
      <c r="A4536" t="s">
        <v>1008</v>
      </c>
      <c r="B4536" t="s">
        <v>6590</v>
      </c>
      <c r="C4536" s="1">
        <v>45675</v>
      </c>
      <c r="D4536" s="9">
        <f t="shared" si="141"/>
        <v>1</v>
      </c>
      <c r="E4536">
        <v>28</v>
      </c>
      <c r="F4536" s="1" t="str">
        <f t="shared" si="142"/>
        <v/>
      </c>
      <c r="G4536" s="1" t="str">
        <f>IF(TableRefills3[[#This Row],[prev_refill_days]]="","",TableRefills3[[#This Row],[prev_refill_days]]+TableRefills3[[#This Row],[quantity_days]])</f>
        <v/>
      </c>
      <c r="H4536" s="9" t="str">
        <f>IF(TableRefills3[[#This Row],[prev_refill_end]]="","",TableRefills3[[#This Row],[refill_date]]-TableRefills3[[#This Row],[prev_refill_end]])</f>
        <v/>
      </c>
      <c r="I4536">
        <f>IF(TableRefills3[[#This Row],[gap_days]]="",0,IF(TableRefills3[[#This Row],[gap_days]]&gt;30,1,0))</f>
        <v>0</v>
      </c>
      <c r="J4536" s="9">
        <f>_xlfn.MAXIFS(TableRefills3[discountinuation_flag], TableRefills3[patient_id], A4536)</f>
        <v>0</v>
      </c>
      <c r="K4536" s="1">
        <f>_xlfn.MINIFS(C:C,A:A,TableRefills3[[#This Row],[patient_id]])</f>
        <v>45675</v>
      </c>
      <c r="L4536" s="1">
        <f>TableRefills3[[#This Row],[refill_date]]+TableRefills3[[#This Row],[quantity_days]]</f>
        <v>45703</v>
      </c>
    </row>
    <row r="4537" spans="1:12" x14ac:dyDescent="0.25">
      <c r="A4537" t="s">
        <v>1008</v>
      </c>
      <c r="B4537" t="s">
        <v>6590</v>
      </c>
      <c r="C4537" s="1">
        <v>45706</v>
      </c>
      <c r="D4537" s="9">
        <f t="shared" si="141"/>
        <v>2</v>
      </c>
      <c r="E4537">
        <v>28</v>
      </c>
      <c r="F4537" s="1">
        <f t="shared" si="142"/>
        <v>45675</v>
      </c>
      <c r="G4537" s="1">
        <f>IF(TableRefills3[[#This Row],[prev_refill_days]]="","",TableRefills3[[#This Row],[prev_refill_days]]+TableRefills3[[#This Row],[quantity_days]])</f>
        <v>45703</v>
      </c>
      <c r="H4537" s="9">
        <f>IF(TableRefills3[[#This Row],[prev_refill_end]]="","",TableRefills3[[#This Row],[refill_date]]-TableRefills3[[#This Row],[prev_refill_end]])</f>
        <v>3</v>
      </c>
      <c r="I4537">
        <f>IF(TableRefills3[[#This Row],[gap_days]]="",0,IF(TableRefills3[[#This Row],[gap_days]]&gt;30,1,0))</f>
        <v>0</v>
      </c>
      <c r="J4537" s="9">
        <f>_xlfn.MAXIFS(TableRefills3[discountinuation_flag], TableRefills3[patient_id], A4537)</f>
        <v>0</v>
      </c>
      <c r="K4537" s="1">
        <f>_xlfn.MINIFS(C:C,A:A,TableRefills3[[#This Row],[patient_id]])</f>
        <v>45675</v>
      </c>
      <c r="L4537" s="1">
        <f>TableRefills3[[#This Row],[refill_date]]+TableRefills3[[#This Row],[quantity_days]]</f>
        <v>45734</v>
      </c>
    </row>
    <row r="4538" spans="1:12" x14ac:dyDescent="0.25">
      <c r="A4538" t="s">
        <v>1008</v>
      </c>
      <c r="B4538" t="s">
        <v>6590</v>
      </c>
      <c r="C4538" s="1">
        <v>45734</v>
      </c>
      <c r="D4538" s="9">
        <f t="shared" si="141"/>
        <v>3</v>
      </c>
      <c r="E4538">
        <v>28</v>
      </c>
      <c r="F4538" s="1">
        <f t="shared" si="142"/>
        <v>45706</v>
      </c>
      <c r="G4538" s="1">
        <f>IF(TableRefills3[[#This Row],[prev_refill_days]]="","",TableRefills3[[#This Row],[prev_refill_days]]+TableRefills3[[#This Row],[quantity_days]])</f>
        <v>45734</v>
      </c>
      <c r="H4538" s="9">
        <f>IF(TableRefills3[[#This Row],[prev_refill_end]]="","",TableRefills3[[#This Row],[refill_date]]-TableRefills3[[#This Row],[prev_refill_end]])</f>
        <v>0</v>
      </c>
      <c r="I4538">
        <f>IF(TableRefills3[[#This Row],[gap_days]]="",0,IF(TableRefills3[[#This Row],[gap_days]]&gt;30,1,0))</f>
        <v>0</v>
      </c>
      <c r="J4538" s="9">
        <f>_xlfn.MAXIFS(TableRefills3[discountinuation_flag], TableRefills3[patient_id], A4538)</f>
        <v>0</v>
      </c>
      <c r="K4538" s="1">
        <f>_xlfn.MINIFS(C:C,A:A,TableRefills3[[#This Row],[patient_id]])</f>
        <v>45675</v>
      </c>
      <c r="L4538" s="1">
        <f>TableRefills3[[#This Row],[refill_date]]+TableRefills3[[#This Row],[quantity_days]]</f>
        <v>45762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1AFC-3293-4933-A998-C3FB4511FA55}">
  <dimension ref="A3:F11"/>
  <sheetViews>
    <sheetView workbookViewId="0">
      <selection activeCell="F11" sqref="F11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3" width="11.42578125" bestFit="1" customWidth="1"/>
    <col min="6" max="6" width="39.7109375" customWidth="1"/>
  </cols>
  <sheetData>
    <row r="3" spans="1:6" x14ac:dyDescent="0.25">
      <c r="A3" s="13" t="s">
        <v>6600</v>
      </c>
      <c r="B3" t="s">
        <v>6603</v>
      </c>
      <c r="C3" t="s">
        <v>6604</v>
      </c>
    </row>
    <row r="4" spans="1:6" x14ac:dyDescent="0.25">
      <c r="A4" s="14">
        <v>1</v>
      </c>
      <c r="B4" s="9">
        <v>1000</v>
      </c>
      <c r="C4" s="9">
        <v>1000</v>
      </c>
    </row>
    <row r="5" spans="1:6" x14ac:dyDescent="0.25">
      <c r="A5" s="14">
        <v>2</v>
      </c>
      <c r="B5" s="9">
        <v>1000</v>
      </c>
      <c r="C5" s="9">
        <v>1000</v>
      </c>
    </row>
    <row r="6" spans="1:6" x14ac:dyDescent="0.25">
      <c r="A6" s="14">
        <v>3</v>
      </c>
      <c r="B6" s="9">
        <v>1000</v>
      </c>
      <c r="C6" s="9">
        <v>1000</v>
      </c>
    </row>
    <row r="7" spans="1:6" x14ac:dyDescent="0.25">
      <c r="A7" s="14">
        <v>4</v>
      </c>
      <c r="B7" s="9">
        <v>751</v>
      </c>
      <c r="C7" s="9">
        <v>751</v>
      </c>
    </row>
    <row r="8" spans="1:6" x14ac:dyDescent="0.25">
      <c r="A8" s="14">
        <v>5</v>
      </c>
      <c r="B8" s="9">
        <v>517</v>
      </c>
      <c r="C8" s="9">
        <v>517</v>
      </c>
    </row>
    <row r="9" spans="1:6" x14ac:dyDescent="0.25">
      <c r="A9" s="14">
        <v>6</v>
      </c>
      <c r="B9" s="9">
        <v>269</v>
      </c>
      <c r="C9" s="9">
        <v>269</v>
      </c>
    </row>
    <row r="10" spans="1:6" x14ac:dyDescent="0.25">
      <c r="A10" s="14" t="s">
        <v>6601</v>
      </c>
      <c r="B10" s="9">
        <v>1000</v>
      </c>
      <c r="C10" s="9">
        <v>4537</v>
      </c>
    </row>
    <row r="11" spans="1:6" ht="90" x14ac:dyDescent="0.25">
      <c r="F11" s="8" t="s">
        <v>6605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topLeftCell="A2" workbookViewId="0">
      <selection sqref="A1:O1001"/>
    </sheetView>
  </sheetViews>
  <sheetFormatPr defaultRowHeight="15" x14ac:dyDescent="0.25"/>
  <cols>
    <col min="1" max="1" width="12.28515625" customWidth="1"/>
    <col min="3" max="3" width="9.42578125" customWidth="1"/>
    <col min="4" max="4" width="16.7109375" customWidth="1"/>
    <col min="5" max="5" width="15.42578125" customWidth="1"/>
    <col min="6" max="6" width="20.7109375" customWidth="1"/>
    <col min="7" max="9" width="20.7109375" style="1" customWidth="1"/>
    <col min="10" max="10" width="17.85546875" bestFit="1" customWidth="1"/>
    <col min="11" max="11" width="20.5703125" customWidth="1"/>
    <col min="12" max="12" width="13.85546875" customWidth="1"/>
    <col min="13" max="13" width="17" customWidth="1"/>
    <col min="14" max="14" width="19.7109375" customWidth="1"/>
    <col min="15" max="15" width="15.85546875" customWidth="1"/>
  </cols>
  <sheetData>
    <row r="1" spans="1:15" x14ac:dyDescent="0.25">
      <c r="A1" t="s">
        <v>1</v>
      </c>
      <c r="B1" t="s">
        <v>1009</v>
      </c>
      <c r="C1" t="s">
        <v>1010</v>
      </c>
      <c r="D1" t="s">
        <v>1011</v>
      </c>
      <c r="E1" t="s">
        <v>1012</v>
      </c>
      <c r="F1" s="10" t="s">
        <v>1013</v>
      </c>
      <c r="G1" s="11" t="s">
        <v>6593</v>
      </c>
      <c r="H1" s="11" t="s">
        <v>6596</v>
      </c>
      <c r="I1" s="11" t="s">
        <v>6594</v>
      </c>
      <c r="J1" s="10" t="s">
        <v>6595</v>
      </c>
      <c r="K1" s="10" t="s">
        <v>1014</v>
      </c>
      <c r="L1" s="10" t="s">
        <v>1015</v>
      </c>
      <c r="M1" s="10" t="s">
        <v>1016</v>
      </c>
      <c r="N1" s="10" t="s">
        <v>1017</v>
      </c>
      <c r="O1" s="10" t="s">
        <v>1018</v>
      </c>
    </row>
    <row r="2" spans="1:15" x14ac:dyDescent="0.25">
      <c r="A2" t="s">
        <v>8</v>
      </c>
      <c r="B2">
        <v>68</v>
      </c>
      <c r="C2" t="s">
        <v>1020</v>
      </c>
      <c r="D2" t="s">
        <v>1022</v>
      </c>
      <c r="E2" t="s">
        <v>1027</v>
      </c>
      <c r="F2">
        <f>SUMIFS('Refill Gap Model'!E:E,'Refill Gap Model'!A:A,TableRefills3[[#This Row],[patient_id]])</f>
        <v>90</v>
      </c>
      <c r="G2" s="1">
        <f>_xlfn.MINIFS('Refill Gap Model'!C:C,'Refill Gap Model'!A:A,TableRefills3[[#This Row],[patient_id]])</f>
        <v>45761</v>
      </c>
      <c r="H2" s="1">
        <f>_xlfn.MAXIFS('Refill Gap Model'!C:C,'Refill Gap Model'!A:A,A2)+TableRefills3[[#This Row],[quantity_days]]</f>
        <v>45852</v>
      </c>
      <c r="I2" s="1">
        <f>_xlfn.MAXIFS('Refill Gap Model'!L:L,'Refill Gap Model'!A:A,TableRefills3[[#This Row],[patient_id]])</f>
        <v>45852</v>
      </c>
      <c r="J2">
        <f>Patient_QC[[#This Row],[Therepy_end_date]]-Patient_QC[[#This Row],[Therepy_Start_Date]]</f>
        <v>91</v>
      </c>
      <c r="K2">
        <f>Patient_QC[[#This Row],[total_quantity_days]]/Patient_QC[[#This Row],[Window Days]]</f>
        <v>0.98901098901098905</v>
      </c>
      <c r="L2">
        <f>MIN(1,Patient_QC[[#This Row],[MPR]])</f>
        <v>0.98901098901098905</v>
      </c>
      <c r="M2">
        <f>IF(Patient_QC[[#This Row],[MPR]]&gt;1,1,0)</f>
        <v>0</v>
      </c>
      <c r="N2">
        <f>_xlfn.MAXIFS('Refill Gap Model'!I:I,'Refill Gap Model'!A:A,TableRefills3[[#This Row],[patient_id]])</f>
        <v>0</v>
      </c>
      <c r="O2" t="str">
        <f>IF(Patient_QC[[#This Row],[MPR]]&gt;1.2,"High MPR; ","") &amp;
 IF(Patient_QC[[#This Row],[ever_discontinued]]=1,"Discontinued; ","") &amp;
 IF(Patient_QC[[#This Row],[Window Days]]=0,"No Supply; ","")</f>
        <v/>
      </c>
    </row>
    <row r="3" spans="1:15" x14ac:dyDescent="0.25">
      <c r="A3" t="s">
        <v>9</v>
      </c>
      <c r="B3">
        <v>81</v>
      </c>
      <c r="C3" t="s">
        <v>1019</v>
      </c>
      <c r="D3" t="s">
        <v>1022</v>
      </c>
      <c r="E3" t="s">
        <v>1023</v>
      </c>
      <c r="F3">
        <f>SUMIFS('Refill Gap Model'!E:E,'Refill Gap Model'!A:A,TableRefills3[[#This Row],[patient_id]])</f>
        <v>90</v>
      </c>
      <c r="G3" s="1">
        <f>_xlfn.MINIFS('Refill Gap Model'!C:C,'Refill Gap Model'!A:A,TableRefills3[[#This Row],[patient_id]])</f>
        <v>45761</v>
      </c>
      <c r="H3" s="1">
        <f>_xlfn.MAXIFS('Refill Gap Model'!C:C,'Refill Gap Model'!A:A,A3)+TableRefills3[[#This Row],[quantity_days]]</f>
        <v>45831</v>
      </c>
      <c r="I3" s="1">
        <f>_xlfn.MAXIFS('Refill Gap Model'!L:L,'Refill Gap Model'!A:A,TableRefills3[[#This Row],[patient_id]])</f>
        <v>45852</v>
      </c>
      <c r="J3">
        <f>Patient_QC[[#This Row],[Therepy_end_date]]-Patient_QC[[#This Row],[Therepy_Start_Date]]</f>
        <v>91</v>
      </c>
      <c r="K3">
        <f>Patient_QC[[#This Row],[total_quantity_days]]/Patient_QC[[#This Row],[Window Days]]</f>
        <v>0.98901098901098905</v>
      </c>
      <c r="L3">
        <f>MIN(1,Patient_QC[[#This Row],[MPR]])</f>
        <v>0.98901098901098905</v>
      </c>
      <c r="M3">
        <f>IF(Patient_QC[[#This Row],[MPR]]&gt;1,1,0)</f>
        <v>0</v>
      </c>
      <c r="N3">
        <f>_xlfn.MAXIFS('Refill Gap Model'!I:I,'Refill Gap Model'!A:A,TableRefills3[[#This Row],[patient_id]])</f>
        <v>0</v>
      </c>
      <c r="O3" t="str">
        <f>IF(Patient_QC[[#This Row],[MPR]]&gt;1.2,"High MPR; ","") &amp;
 IF(Patient_QC[[#This Row],[ever_discontinued]]=1,"Discontinued; ","") &amp;
 IF(Patient_QC[[#This Row],[Window Days]]=0,"No Supply; ","")</f>
        <v/>
      </c>
    </row>
    <row r="4" spans="1:15" x14ac:dyDescent="0.25">
      <c r="A4" t="s">
        <v>10</v>
      </c>
      <c r="B4">
        <v>58</v>
      </c>
      <c r="C4" t="s">
        <v>1020</v>
      </c>
      <c r="D4" t="s">
        <v>1021</v>
      </c>
      <c r="E4" t="s">
        <v>1023</v>
      </c>
      <c r="F4">
        <f>SUMIFS('Refill Gap Model'!E:E,'Refill Gap Model'!A:A,TableRefills3[[#This Row],[patient_id]])</f>
        <v>90</v>
      </c>
      <c r="G4" s="1">
        <f>_xlfn.MINIFS('Refill Gap Model'!C:C,'Refill Gap Model'!A:A,TableRefills3[[#This Row],[patient_id]])</f>
        <v>45761</v>
      </c>
      <c r="H4" s="1">
        <f>_xlfn.MAXIFS('Refill Gap Model'!C:C,'Refill Gap Model'!A:A,A4)+TableRefills3[[#This Row],[quantity_days]]</f>
        <v>45954</v>
      </c>
      <c r="I4" s="1">
        <f>_xlfn.MAXIFS('Refill Gap Model'!L:L,'Refill Gap Model'!A:A,TableRefills3[[#This Row],[patient_id]])</f>
        <v>45852</v>
      </c>
      <c r="J4">
        <f>Patient_QC[[#This Row],[Therepy_end_date]]-Patient_QC[[#This Row],[Therepy_Start_Date]]</f>
        <v>91</v>
      </c>
      <c r="K4">
        <f>Patient_QC[[#This Row],[total_quantity_days]]/Patient_QC[[#This Row],[Window Days]]</f>
        <v>0.98901098901098905</v>
      </c>
      <c r="L4">
        <f>MIN(1,Patient_QC[[#This Row],[MPR]])</f>
        <v>0.98901098901098905</v>
      </c>
      <c r="M4">
        <f>IF(Patient_QC[[#This Row],[MPR]]&gt;1,1,0)</f>
        <v>0</v>
      </c>
      <c r="N4">
        <f>_xlfn.MAXIFS('Refill Gap Model'!I:I,'Refill Gap Model'!A:A,TableRefills3[[#This Row],[patient_id]])</f>
        <v>0</v>
      </c>
      <c r="O4" t="str">
        <f>IF(Patient_QC[[#This Row],[MPR]]&gt;1.2,"High MPR; ","") &amp;
 IF(Patient_QC[[#This Row],[ever_discontinued]]=1,"Discontinued; ","") &amp;
 IF(Patient_QC[[#This Row],[Window Days]]=0,"No Supply; ","")</f>
        <v/>
      </c>
    </row>
    <row r="5" spans="1:15" x14ac:dyDescent="0.25">
      <c r="A5" t="s">
        <v>11</v>
      </c>
      <c r="B5">
        <v>44</v>
      </c>
      <c r="C5" t="s">
        <v>1020</v>
      </c>
      <c r="D5" t="s">
        <v>1021</v>
      </c>
      <c r="E5" t="s">
        <v>1027</v>
      </c>
      <c r="F5">
        <f>SUMIFS('Refill Gap Model'!E:E,'Refill Gap Model'!A:A,TableRefills3[[#This Row],[patient_id]])</f>
        <v>168</v>
      </c>
      <c r="G5" s="1">
        <f>_xlfn.MINIFS('Refill Gap Model'!C:C,'Refill Gap Model'!A:A,TableRefills3[[#This Row],[patient_id]])</f>
        <v>45667</v>
      </c>
      <c r="H5" s="1">
        <f>_xlfn.MAXIFS('Refill Gap Model'!C:C,'Refill Gap Model'!A:A,A5)+TableRefills3[[#This Row],[quantity_days]]</f>
        <v>45914</v>
      </c>
      <c r="I5" s="1">
        <f>_xlfn.MAXIFS('Refill Gap Model'!L:L,'Refill Gap Model'!A:A,TableRefills3[[#This Row],[patient_id]])</f>
        <v>45829</v>
      </c>
      <c r="J5">
        <f>Patient_QC[[#This Row],[Therepy_end_date]]-Patient_QC[[#This Row],[Therepy_Start_Date]]</f>
        <v>162</v>
      </c>
      <c r="K5">
        <f>Patient_QC[[#This Row],[total_quantity_days]]/Patient_QC[[#This Row],[Window Days]]</f>
        <v>1.037037037037037</v>
      </c>
      <c r="L5">
        <f>MIN(1,Patient_QC[[#This Row],[MPR]])</f>
        <v>1</v>
      </c>
      <c r="M5">
        <f>IF(Patient_QC[[#This Row],[MPR]]&gt;1,1,0)</f>
        <v>1</v>
      </c>
      <c r="N5">
        <f>_xlfn.MAXIFS('Refill Gap Model'!I:I,'Refill Gap Model'!A:A,TableRefills3[[#This Row],[patient_id]])</f>
        <v>0</v>
      </c>
      <c r="O5" t="str">
        <f>IF(Patient_QC[[#This Row],[MPR]]&gt;1.2,"High MPR; ","") &amp;
 IF(Patient_QC[[#This Row],[ever_discontinued]]=1,"Discontinued; ","") &amp;
 IF(Patient_QC[[#This Row],[Window Days]]=0,"No Supply; ","")</f>
        <v/>
      </c>
    </row>
    <row r="6" spans="1:15" x14ac:dyDescent="0.25">
      <c r="A6" t="s">
        <v>12</v>
      </c>
      <c r="B6">
        <v>72</v>
      </c>
      <c r="C6" t="s">
        <v>1019</v>
      </c>
      <c r="D6" t="s">
        <v>1025</v>
      </c>
      <c r="E6" t="s">
        <v>1026</v>
      </c>
      <c r="F6">
        <f>SUMIFS('Refill Gap Model'!E:E,'Refill Gap Model'!A:A,TableRefills3[[#This Row],[patient_id]])</f>
        <v>168</v>
      </c>
      <c r="G6" s="1">
        <f>_xlfn.MINIFS('Refill Gap Model'!C:C,'Refill Gap Model'!A:A,TableRefills3[[#This Row],[patient_id]])</f>
        <v>45667</v>
      </c>
      <c r="H6" s="1">
        <f>_xlfn.MAXIFS('Refill Gap Model'!C:C,'Refill Gap Model'!A:A,A6)+TableRefills3[[#This Row],[quantity_days]]</f>
        <v>45943</v>
      </c>
      <c r="I6" s="1">
        <f>_xlfn.MAXIFS('Refill Gap Model'!L:L,'Refill Gap Model'!A:A,TableRefills3[[#This Row],[patient_id]])</f>
        <v>45829</v>
      </c>
      <c r="J6">
        <f>Patient_QC[[#This Row],[Therepy_end_date]]-Patient_QC[[#This Row],[Therepy_Start_Date]]</f>
        <v>162</v>
      </c>
      <c r="K6">
        <f>Patient_QC[[#This Row],[total_quantity_days]]/Patient_QC[[#This Row],[Window Days]]</f>
        <v>1.037037037037037</v>
      </c>
      <c r="L6">
        <f>MIN(1,Patient_QC[[#This Row],[MPR]])</f>
        <v>1</v>
      </c>
      <c r="M6">
        <f>IF(Patient_QC[[#This Row],[MPR]]&gt;1,1,0)</f>
        <v>1</v>
      </c>
      <c r="N6">
        <f>_xlfn.MAXIFS('Refill Gap Model'!I:I,'Refill Gap Model'!A:A,TableRefills3[[#This Row],[patient_id]])</f>
        <v>0</v>
      </c>
      <c r="O6" t="str">
        <f>IF(Patient_QC[[#This Row],[MPR]]&gt;1.2,"High MPR; ","") &amp;
 IF(Patient_QC[[#This Row],[ever_discontinued]]=1,"Discontinued; ","") &amp;
 IF(Patient_QC[[#This Row],[Window Days]]=0,"No Supply; ","")</f>
        <v/>
      </c>
    </row>
    <row r="7" spans="1:15" x14ac:dyDescent="0.25">
      <c r="A7" t="s">
        <v>13</v>
      </c>
      <c r="B7">
        <v>37</v>
      </c>
      <c r="C7" t="s">
        <v>1019</v>
      </c>
      <c r="D7" t="s">
        <v>1025</v>
      </c>
      <c r="E7" t="s">
        <v>1023</v>
      </c>
      <c r="F7">
        <f>SUMIFS('Refill Gap Model'!E:E,'Refill Gap Model'!A:A,TableRefills3[[#This Row],[patient_id]])</f>
        <v>168</v>
      </c>
      <c r="G7" s="1">
        <f>_xlfn.MINIFS('Refill Gap Model'!C:C,'Refill Gap Model'!A:A,TableRefills3[[#This Row],[patient_id]])</f>
        <v>45667</v>
      </c>
      <c r="H7" s="1">
        <f>_xlfn.MAXIFS('Refill Gap Model'!C:C,'Refill Gap Model'!A:A,A7)+TableRefills3[[#This Row],[quantity_days]]</f>
        <v>45995</v>
      </c>
      <c r="I7" s="1">
        <f>_xlfn.MAXIFS('Refill Gap Model'!L:L,'Refill Gap Model'!A:A,TableRefills3[[#This Row],[patient_id]])</f>
        <v>45829</v>
      </c>
      <c r="J7">
        <f>Patient_QC[[#This Row],[Therepy_end_date]]-Patient_QC[[#This Row],[Therepy_Start_Date]]</f>
        <v>162</v>
      </c>
      <c r="K7">
        <f>Patient_QC[[#This Row],[total_quantity_days]]/Patient_QC[[#This Row],[Window Days]]</f>
        <v>1.037037037037037</v>
      </c>
      <c r="L7">
        <f>MIN(1,Patient_QC[[#This Row],[MPR]])</f>
        <v>1</v>
      </c>
      <c r="M7">
        <f>IF(Patient_QC[[#This Row],[MPR]]&gt;1,1,0)</f>
        <v>1</v>
      </c>
      <c r="N7">
        <f>_xlfn.MAXIFS('Refill Gap Model'!I:I,'Refill Gap Model'!A:A,TableRefills3[[#This Row],[patient_id]])</f>
        <v>0</v>
      </c>
      <c r="O7" t="str">
        <f>IF(Patient_QC[[#This Row],[MPR]]&gt;1.2,"High MPR; ","") &amp;
 IF(Patient_QC[[#This Row],[ever_discontinued]]=1,"Discontinued; ","") &amp;
 IF(Patient_QC[[#This Row],[Window Days]]=0,"No Supply; ","")</f>
        <v/>
      </c>
    </row>
    <row r="8" spans="1:15" x14ac:dyDescent="0.25">
      <c r="A8" t="s">
        <v>14</v>
      </c>
      <c r="B8">
        <v>50</v>
      </c>
      <c r="C8" t="s">
        <v>1020</v>
      </c>
      <c r="D8" t="s">
        <v>1028</v>
      </c>
      <c r="E8" t="s">
        <v>1027</v>
      </c>
      <c r="F8">
        <f>SUMIFS('Refill Gap Model'!E:E,'Refill Gap Model'!A:A,TableRefills3[[#This Row],[patient_id]])</f>
        <v>168</v>
      </c>
      <c r="G8" s="1">
        <f>_xlfn.MINIFS('Refill Gap Model'!C:C,'Refill Gap Model'!A:A,TableRefills3[[#This Row],[patient_id]])</f>
        <v>45667</v>
      </c>
      <c r="H8" s="1">
        <f>_xlfn.MAXIFS('Refill Gap Model'!C:C,'Refill Gap Model'!A:A,A8)+TableRefills3[[#This Row],[quantity_days]]</f>
        <v>45914</v>
      </c>
      <c r="I8" s="1">
        <f>_xlfn.MAXIFS('Refill Gap Model'!L:L,'Refill Gap Model'!A:A,TableRefills3[[#This Row],[patient_id]])</f>
        <v>45829</v>
      </c>
      <c r="J8">
        <f>Patient_QC[[#This Row],[Therepy_end_date]]-Patient_QC[[#This Row],[Therepy_Start_Date]]</f>
        <v>162</v>
      </c>
      <c r="K8">
        <f>Patient_QC[[#This Row],[total_quantity_days]]/Patient_QC[[#This Row],[Window Days]]</f>
        <v>1.037037037037037</v>
      </c>
      <c r="L8">
        <f>MIN(1,Patient_QC[[#This Row],[MPR]])</f>
        <v>1</v>
      </c>
      <c r="M8">
        <f>IF(Patient_QC[[#This Row],[MPR]]&gt;1,1,0)</f>
        <v>1</v>
      </c>
      <c r="N8">
        <f>_xlfn.MAXIFS('Refill Gap Model'!I:I,'Refill Gap Model'!A:A,TableRefills3[[#This Row],[patient_id]])</f>
        <v>0</v>
      </c>
      <c r="O8" t="str">
        <f>IF(Patient_QC[[#This Row],[MPR]]&gt;1.2,"High MPR; ","") &amp;
 IF(Patient_QC[[#This Row],[ever_discontinued]]=1,"Discontinued; ","") &amp;
 IF(Patient_QC[[#This Row],[Window Days]]=0,"No Supply; ","")</f>
        <v/>
      </c>
    </row>
    <row r="9" spans="1:15" x14ac:dyDescent="0.25">
      <c r="A9" t="s">
        <v>15</v>
      </c>
      <c r="B9">
        <v>68</v>
      </c>
      <c r="C9" t="s">
        <v>1019</v>
      </c>
      <c r="D9" t="s">
        <v>1028</v>
      </c>
      <c r="E9" t="s">
        <v>1027</v>
      </c>
      <c r="F9">
        <f>SUMIFS('Refill Gap Model'!E:E,'Refill Gap Model'!A:A,TableRefills3[[#This Row],[patient_id]])</f>
        <v>168</v>
      </c>
      <c r="G9" s="1">
        <f>_xlfn.MINIFS('Refill Gap Model'!C:C,'Refill Gap Model'!A:A,TableRefills3[[#This Row],[patient_id]])</f>
        <v>45667</v>
      </c>
      <c r="H9" s="1">
        <f>_xlfn.MAXIFS('Refill Gap Model'!C:C,'Refill Gap Model'!A:A,A9)+TableRefills3[[#This Row],[quantity_days]]</f>
        <v>45964</v>
      </c>
      <c r="I9" s="1">
        <f>_xlfn.MAXIFS('Refill Gap Model'!L:L,'Refill Gap Model'!A:A,TableRefills3[[#This Row],[patient_id]])</f>
        <v>45829</v>
      </c>
      <c r="J9">
        <f>Patient_QC[[#This Row],[Therepy_end_date]]-Patient_QC[[#This Row],[Therepy_Start_Date]]</f>
        <v>162</v>
      </c>
      <c r="K9">
        <f>Patient_QC[[#This Row],[total_quantity_days]]/Patient_QC[[#This Row],[Window Days]]</f>
        <v>1.037037037037037</v>
      </c>
      <c r="L9">
        <f>MIN(1,Patient_QC[[#This Row],[MPR]])</f>
        <v>1</v>
      </c>
      <c r="M9">
        <f>IF(Patient_QC[[#This Row],[MPR]]&gt;1,1,0)</f>
        <v>1</v>
      </c>
      <c r="N9">
        <f>_xlfn.MAXIFS('Refill Gap Model'!I:I,'Refill Gap Model'!A:A,TableRefills3[[#This Row],[patient_id]])</f>
        <v>0</v>
      </c>
      <c r="O9" t="str">
        <f>IF(Patient_QC[[#This Row],[MPR]]&gt;1.2,"High MPR; ","") &amp;
 IF(Patient_QC[[#This Row],[ever_discontinued]]=1,"Discontinued; ","") &amp;
 IF(Patient_QC[[#This Row],[Window Days]]=0,"No Supply; ","")</f>
        <v/>
      </c>
    </row>
    <row r="10" spans="1:15" x14ac:dyDescent="0.25">
      <c r="A10" t="s">
        <v>16</v>
      </c>
      <c r="B10">
        <v>48</v>
      </c>
      <c r="C10" t="s">
        <v>1020</v>
      </c>
      <c r="D10" t="s">
        <v>1028</v>
      </c>
      <c r="E10" t="s">
        <v>1026</v>
      </c>
      <c r="F10">
        <f>SUMIFS('Refill Gap Model'!E:E,'Refill Gap Model'!A:A,TableRefills3[[#This Row],[patient_id]])</f>
        <v>168</v>
      </c>
      <c r="G10" s="1">
        <f>_xlfn.MINIFS('Refill Gap Model'!C:C,'Refill Gap Model'!A:A,TableRefills3[[#This Row],[patient_id]])</f>
        <v>45667</v>
      </c>
      <c r="H10" s="1">
        <f>_xlfn.MAXIFS('Refill Gap Model'!C:C,'Refill Gap Model'!A:A,A10)+TableRefills3[[#This Row],[quantity_days]]</f>
        <v>45835</v>
      </c>
      <c r="I10" s="1">
        <f>_xlfn.MAXIFS('Refill Gap Model'!L:L,'Refill Gap Model'!A:A,TableRefills3[[#This Row],[patient_id]])</f>
        <v>45829</v>
      </c>
      <c r="J10">
        <f>Patient_QC[[#This Row],[Therepy_end_date]]-Patient_QC[[#This Row],[Therepy_Start_Date]]</f>
        <v>162</v>
      </c>
      <c r="K10">
        <f>Patient_QC[[#This Row],[total_quantity_days]]/Patient_QC[[#This Row],[Window Days]]</f>
        <v>1.037037037037037</v>
      </c>
      <c r="L10">
        <f>MIN(1,Patient_QC[[#This Row],[MPR]])</f>
        <v>1</v>
      </c>
      <c r="M10">
        <f>IF(Patient_QC[[#This Row],[MPR]]&gt;1,1,0)</f>
        <v>1</v>
      </c>
      <c r="N10">
        <f>_xlfn.MAXIFS('Refill Gap Model'!I:I,'Refill Gap Model'!A:A,TableRefills3[[#This Row],[patient_id]])</f>
        <v>0</v>
      </c>
      <c r="O10" t="str">
        <f>IF(Patient_QC[[#This Row],[MPR]]&gt;1.2,"High MPR; ","") &amp;
 IF(Patient_QC[[#This Row],[ever_discontinued]]=1,"Discontinued; ","") &amp;
 IF(Patient_QC[[#This Row],[Window Days]]=0,"No Supply; ","")</f>
        <v/>
      </c>
    </row>
    <row r="11" spans="1:15" x14ac:dyDescent="0.25">
      <c r="A11" t="s">
        <v>17</v>
      </c>
      <c r="B11">
        <v>52</v>
      </c>
      <c r="C11" t="s">
        <v>1020</v>
      </c>
      <c r="D11" t="s">
        <v>1025</v>
      </c>
      <c r="E11" t="s">
        <v>1027</v>
      </c>
      <c r="F11">
        <f>SUMIFS('Refill Gap Model'!E:E,'Refill Gap Model'!A:A,TableRefills3[[#This Row],[patient_id]])</f>
        <v>150</v>
      </c>
      <c r="G11" s="1">
        <f>_xlfn.MINIFS('Refill Gap Model'!C:C,'Refill Gap Model'!A:A,TableRefills3[[#This Row],[patient_id]])</f>
        <v>45804</v>
      </c>
      <c r="H11" s="1">
        <f>_xlfn.MAXIFS('Refill Gap Model'!C:C,'Refill Gap Model'!A:A,A11)+TableRefills3[[#This Row],[quantity_days]]</f>
        <v>45795</v>
      </c>
      <c r="I11" s="1">
        <f>_xlfn.MAXIFS('Refill Gap Model'!L:L,'Refill Gap Model'!A:A,TableRefills3[[#This Row],[patient_id]])</f>
        <v>45954</v>
      </c>
      <c r="J11">
        <f>Patient_QC[[#This Row],[Therepy_end_date]]-Patient_QC[[#This Row],[Therepy_Start_Date]]</f>
        <v>150</v>
      </c>
      <c r="K11">
        <f>Patient_QC[[#This Row],[total_quantity_days]]/Patient_QC[[#This Row],[Window Days]]</f>
        <v>1</v>
      </c>
      <c r="L11">
        <f>MIN(1,Patient_QC[[#This Row],[MPR]])</f>
        <v>1</v>
      </c>
      <c r="M11">
        <f>IF(Patient_QC[[#This Row],[MPR]]&gt;1,1,0)</f>
        <v>0</v>
      </c>
      <c r="N11">
        <f>_xlfn.MAXIFS('Refill Gap Model'!I:I,'Refill Gap Model'!A:A,TableRefills3[[#This Row],[patient_id]])</f>
        <v>0</v>
      </c>
      <c r="O11" t="str">
        <f>IF(Patient_QC[[#This Row],[MPR]]&gt;1.2,"High MPR; ","") &amp;
 IF(Patient_QC[[#This Row],[ever_discontinued]]=1,"Discontinued; ","") &amp;
 IF(Patient_QC[[#This Row],[Window Days]]=0,"No Supply; ","")</f>
        <v/>
      </c>
    </row>
    <row r="12" spans="1:15" x14ac:dyDescent="0.25">
      <c r="A12" t="s">
        <v>18</v>
      </c>
      <c r="B12">
        <v>40</v>
      </c>
      <c r="C12" t="s">
        <v>1019</v>
      </c>
      <c r="D12" t="s">
        <v>1028</v>
      </c>
      <c r="E12" t="s">
        <v>1027</v>
      </c>
      <c r="F12">
        <f>SUMIFS('Refill Gap Model'!E:E,'Refill Gap Model'!A:A,TableRefills3[[#This Row],[patient_id]])</f>
        <v>150</v>
      </c>
      <c r="G12" s="1">
        <f>_xlfn.MINIFS('Refill Gap Model'!C:C,'Refill Gap Model'!A:A,TableRefills3[[#This Row],[patient_id]])</f>
        <v>45804</v>
      </c>
      <c r="H12" s="1">
        <f>_xlfn.MAXIFS('Refill Gap Model'!C:C,'Refill Gap Model'!A:A,A12)+TableRefills3[[#This Row],[quantity_days]]</f>
        <v>45800</v>
      </c>
      <c r="I12" s="1">
        <f>_xlfn.MAXIFS('Refill Gap Model'!L:L,'Refill Gap Model'!A:A,TableRefills3[[#This Row],[patient_id]])</f>
        <v>45954</v>
      </c>
      <c r="J12">
        <f>Patient_QC[[#This Row],[Therepy_end_date]]-Patient_QC[[#This Row],[Therepy_Start_Date]]</f>
        <v>150</v>
      </c>
      <c r="K12">
        <f>Patient_QC[[#This Row],[total_quantity_days]]/Patient_QC[[#This Row],[Window Days]]</f>
        <v>1</v>
      </c>
      <c r="L12">
        <f>MIN(1,Patient_QC[[#This Row],[MPR]])</f>
        <v>1</v>
      </c>
      <c r="M12">
        <f>IF(Patient_QC[[#This Row],[MPR]]&gt;1,1,0)</f>
        <v>0</v>
      </c>
      <c r="N12">
        <f>_xlfn.MAXIFS('Refill Gap Model'!I:I,'Refill Gap Model'!A:A,TableRefills3[[#This Row],[patient_id]])</f>
        <v>0</v>
      </c>
      <c r="O12" t="str">
        <f>IF(Patient_QC[[#This Row],[MPR]]&gt;1.2,"High MPR; ","") &amp;
 IF(Patient_QC[[#This Row],[ever_discontinued]]=1,"Discontinued; ","") &amp;
 IF(Patient_QC[[#This Row],[Window Days]]=0,"No Supply; ","")</f>
        <v/>
      </c>
    </row>
    <row r="13" spans="1:15" x14ac:dyDescent="0.25">
      <c r="A13" t="s">
        <v>19</v>
      </c>
      <c r="B13">
        <v>40</v>
      </c>
      <c r="C13" t="s">
        <v>1019</v>
      </c>
      <c r="D13" t="s">
        <v>1025</v>
      </c>
      <c r="E13" t="s">
        <v>1023</v>
      </c>
      <c r="F13">
        <f>SUMIFS('Refill Gap Model'!E:E,'Refill Gap Model'!A:A,TableRefills3[[#This Row],[patient_id]])</f>
        <v>150</v>
      </c>
      <c r="G13" s="1">
        <f>_xlfn.MINIFS('Refill Gap Model'!C:C,'Refill Gap Model'!A:A,TableRefills3[[#This Row],[patient_id]])</f>
        <v>45804</v>
      </c>
      <c r="H13" s="1">
        <f>_xlfn.MAXIFS('Refill Gap Model'!C:C,'Refill Gap Model'!A:A,A13)+TableRefills3[[#This Row],[quantity_days]]</f>
        <v>45827</v>
      </c>
      <c r="I13" s="1">
        <f>_xlfn.MAXIFS('Refill Gap Model'!L:L,'Refill Gap Model'!A:A,TableRefills3[[#This Row],[patient_id]])</f>
        <v>45954</v>
      </c>
      <c r="J13">
        <f>Patient_QC[[#This Row],[Therepy_end_date]]-Patient_QC[[#This Row],[Therepy_Start_Date]]</f>
        <v>150</v>
      </c>
      <c r="K13">
        <f>Patient_QC[[#This Row],[total_quantity_days]]/Patient_QC[[#This Row],[Window Days]]</f>
        <v>1</v>
      </c>
      <c r="L13">
        <f>MIN(1,Patient_QC[[#This Row],[MPR]])</f>
        <v>1</v>
      </c>
      <c r="M13">
        <f>IF(Patient_QC[[#This Row],[MPR]]&gt;1,1,0)</f>
        <v>0</v>
      </c>
      <c r="N13">
        <f>_xlfn.MAXIFS('Refill Gap Model'!I:I,'Refill Gap Model'!A:A,TableRefills3[[#This Row],[patient_id]])</f>
        <v>0</v>
      </c>
      <c r="O13" t="str">
        <f>IF(Patient_QC[[#This Row],[MPR]]&gt;1.2,"High MPR; ","") &amp;
 IF(Patient_QC[[#This Row],[ever_discontinued]]=1,"Discontinued; ","") &amp;
 IF(Patient_QC[[#This Row],[Window Days]]=0,"No Supply; ","")</f>
        <v/>
      </c>
    </row>
    <row r="14" spans="1:15" x14ac:dyDescent="0.25">
      <c r="A14" t="s">
        <v>20</v>
      </c>
      <c r="B14">
        <v>53</v>
      </c>
      <c r="C14" t="s">
        <v>1020</v>
      </c>
      <c r="D14" t="s">
        <v>1022</v>
      </c>
      <c r="E14" t="s">
        <v>1023</v>
      </c>
      <c r="F14">
        <f>SUMIFS('Refill Gap Model'!E:E,'Refill Gap Model'!A:A,TableRefills3[[#This Row],[patient_id]])</f>
        <v>150</v>
      </c>
      <c r="G14" s="1">
        <f>_xlfn.MINIFS('Refill Gap Model'!C:C,'Refill Gap Model'!A:A,TableRefills3[[#This Row],[patient_id]])</f>
        <v>45804</v>
      </c>
      <c r="H14" s="1">
        <f>_xlfn.MAXIFS('Refill Gap Model'!C:C,'Refill Gap Model'!A:A,A14)+TableRefills3[[#This Row],[quantity_days]]</f>
        <v>45910</v>
      </c>
      <c r="I14" s="1">
        <f>_xlfn.MAXIFS('Refill Gap Model'!L:L,'Refill Gap Model'!A:A,TableRefills3[[#This Row],[patient_id]])</f>
        <v>45954</v>
      </c>
      <c r="J14">
        <f>Patient_QC[[#This Row],[Therepy_end_date]]-Patient_QC[[#This Row],[Therepy_Start_Date]]</f>
        <v>150</v>
      </c>
      <c r="K14">
        <f>Patient_QC[[#This Row],[total_quantity_days]]/Patient_QC[[#This Row],[Window Days]]</f>
        <v>1</v>
      </c>
      <c r="L14">
        <f>MIN(1,Patient_QC[[#This Row],[MPR]])</f>
        <v>1</v>
      </c>
      <c r="M14">
        <f>IF(Patient_QC[[#This Row],[MPR]]&gt;1,1,0)</f>
        <v>0</v>
      </c>
      <c r="N14">
        <f>_xlfn.MAXIFS('Refill Gap Model'!I:I,'Refill Gap Model'!A:A,TableRefills3[[#This Row],[patient_id]])</f>
        <v>0</v>
      </c>
      <c r="O14" t="str">
        <f>IF(Patient_QC[[#This Row],[MPR]]&gt;1.2,"High MPR; ","") &amp;
 IF(Patient_QC[[#This Row],[ever_discontinued]]=1,"Discontinued; ","") &amp;
 IF(Patient_QC[[#This Row],[Window Days]]=0,"No Supply; ","")</f>
        <v/>
      </c>
    </row>
    <row r="15" spans="1:15" x14ac:dyDescent="0.25">
      <c r="A15" t="s">
        <v>21</v>
      </c>
      <c r="B15">
        <v>82</v>
      </c>
      <c r="C15" t="s">
        <v>1020</v>
      </c>
      <c r="D15" t="s">
        <v>1028</v>
      </c>
      <c r="E15" t="s">
        <v>1027</v>
      </c>
      <c r="F15">
        <f>SUMIFS('Refill Gap Model'!E:E,'Refill Gap Model'!A:A,TableRefills3[[#This Row],[patient_id]])</f>
        <v>150</v>
      </c>
      <c r="G15" s="1">
        <f>_xlfn.MINIFS('Refill Gap Model'!C:C,'Refill Gap Model'!A:A,TableRefills3[[#This Row],[patient_id]])</f>
        <v>45804</v>
      </c>
      <c r="H15" s="1">
        <f>_xlfn.MAXIFS('Refill Gap Model'!C:C,'Refill Gap Model'!A:A,A15)+TableRefills3[[#This Row],[quantity_days]]</f>
        <v>45944</v>
      </c>
      <c r="I15" s="1">
        <f>_xlfn.MAXIFS('Refill Gap Model'!L:L,'Refill Gap Model'!A:A,TableRefills3[[#This Row],[patient_id]])</f>
        <v>45954</v>
      </c>
      <c r="J15">
        <f>Patient_QC[[#This Row],[Therepy_end_date]]-Patient_QC[[#This Row],[Therepy_Start_Date]]</f>
        <v>150</v>
      </c>
      <c r="K15">
        <f>Patient_QC[[#This Row],[total_quantity_days]]/Patient_QC[[#This Row],[Window Days]]</f>
        <v>1</v>
      </c>
      <c r="L15">
        <f>MIN(1,Patient_QC[[#This Row],[MPR]])</f>
        <v>1</v>
      </c>
      <c r="M15">
        <f>IF(Patient_QC[[#This Row],[MPR]]&gt;1,1,0)</f>
        <v>0</v>
      </c>
      <c r="N15">
        <f>_xlfn.MAXIFS('Refill Gap Model'!I:I,'Refill Gap Model'!A:A,TableRefills3[[#This Row],[patient_id]])</f>
        <v>0</v>
      </c>
      <c r="O15" t="str">
        <f>IF(Patient_QC[[#This Row],[MPR]]&gt;1.2,"High MPR; ","") &amp;
 IF(Patient_QC[[#This Row],[ever_discontinued]]=1,"Discontinued; ","") &amp;
 IF(Patient_QC[[#This Row],[Window Days]]=0,"No Supply; ","")</f>
        <v/>
      </c>
    </row>
    <row r="16" spans="1:15" x14ac:dyDescent="0.25">
      <c r="A16" t="s">
        <v>22</v>
      </c>
      <c r="B16">
        <v>65</v>
      </c>
      <c r="C16" t="s">
        <v>1020</v>
      </c>
      <c r="D16" t="s">
        <v>1022</v>
      </c>
      <c r="E16" t="s">
        <v>1024</v>
      </c>
      <c r="F16">
        <f>SUMIFS('Refill Gap Model'!E:E,'Refill Gap Model'!A:A,TableRefills3[[#This Row],[patient_id]])</f>
        <v>180</v>
      </c>
      <c r="G16" s="1">
        <f>_xlfn.MINIFS('Refill Gap Model'!C:C,'Refill Gap Model'!A:A,TableRefills3[[#This Row],[patient_id]])</f>
        <v>45745</v>
      </c>
      <c r="H16" s="1">
        <f>_xlfn.MAXIFS('Refill Gap Model'!C:C,'Refill Gap Model'!A:A,A16)+TableRefills3[[#This Row],[quantity_days]]</f>
        <v>45910</v>
      </c>
      <c r="I16" s="1">
        <f>_xlfn.MAXIFS('Refill Gap Model'!L:L,'Refill Gap Model'!A:A,TableRefills3[[#This Row],[patient_id]])</f>
        <v>45916</v>
      </c>
      <c r="J16">
        <f>Patient_QC[[#This Row],[Therepy_end_date]]-Patient_QC[[#This Row],[Therepy_Start_Date]]</f>
        <v>171</v>
      </c>
      <c r="K16">
        <f>Patient_QC[[#This Row],[total_quantity_days]]/Patient_QC[[#This Row],[Window Days]]</f>
        <v>1.0526315789473684</v>
      </c>
      <c r="L16">
        <f>MIN(1,Patient_QC[[#This Row],[MPR]])</f>
        <v>1</v>
      </c>
      <c r="M16">
        <f>IF(Patient_QC[[#This Row],[MPR]]&gt;1,1,0)</f>
        <v>1</v>
      </c>
      <c r="N16">
        <f>_xlfn.MAXIFS('Refill Gap Model'!I:I,'Refill Gap Model'!A:A,TableRefills3[[#This Row],[patient_id]])</f>
        <v>0</v>
      </c>
      <c r="O16" t="str">
        <f>IF(Patient_QC[[#This Row],[MPR]]&gt;1.2,"High MPR; ","") &amp;
 IF(Patient_QC[[#This Row],[ever_discontinued]]=1,"Discontinued; ","") &amp;
 IF(Patient_QC[[#This Row],[Window Days]]=0,"No Supply; ","")</f>
        <v/>
      </c>
    </row>
    <row r="17" spans="1:15" x14ac:dyDescent="0.25">
      <c r="A17" t="s">
        <v>23</v>
      </c>
      <c r="B17">
        <v>69</v>
      </c>
      <c r="C17" t="s">
        <v>1019</v>
      </c>
      <c r="D17" t="s">
        <v>1021</v>
      </c>
      <c r="E17" t="s">
        <v>1027</v>
      </c>
      <c r="F17">
        <f>SUMIFS('Refill Gap Model'!E:E,'Refill Gap Model'!A:A,TableRefills3[[#This Row],[patient_id]])</f>
        <v>180</v>
      </c>
      <c r="G17" s="1">
        <f>_xlfn.MINIFS('Refill Gap Model'!C:C,'Refill Gap Model'!A:A,TableRefills3[[#This Row],[patient_id]])</f>
        <v>45745</v>
      </c>
      <c r="H17" s="1">
        <f>_xlfn.MAXIFS('Refill Gap Model'!C:C,'Refill Gap Model'!A:A,A17)+TableRefills3[[#This Row],[quantity_days]]</f>
        <v>45879</v>
      </c>
      <c r="I17" s="1">
        <f>_xlfn.MAXIFS('Refill Gap Model'!L:L,'Refill Gap Model'!A:A,TableRefills3[[#This Row],[patient_id]])</f>
        <v>45916</v>
      </c>
      <c r="J17">
        <f>Patient_QC[[#This Row],[Therepy_end_date]]-Patient_QC[[#This Row],[Therepy_Start_Date]]</f>
        <v>171</v>
      </c>
      <c r="K17">
        <f>Patient_QC[[#This Row],[total_quantity_days]]/Patient_QC[[#This Row],[Window Days]]</f>
        <v>1.0526315789473684</v>
      </c>
      <c r="L17">
        <f>MIN(1,Patient_QC[[#This Row],[MPR]])</f>
        <v>1</v>
      </c>
      <c r="M17">
        <f>IF(Patient_QC[[#This Row],[MPR]]&gt;1,1,0)</f>
        <v>1</v>
      </c>
      <c r="N17">
        <f>_xlfn.MAXIFS('Refill Gap Model'!I:I,'Refill Gap Model'!A:A,TableRefills3[[#This Row],[patient_id]])</f>
        <v>0</v>
      </c>
      <c r="O17" t="str">
        <f>IF(Patient_QC[[#This Row],[MPR]]&gt;1.2,"High MPR; ","") &amp;
 IF(Patient_QC[[#This Row],[ever_discontinued]]=1,"Discontinued; ","") &amp;
 IF(Patient_QC[[#This Row],[Window Days]]=0,"No Supply; ","")</f>
        <v/>
      </c>
    </row>
    <row r="18" spans="1:15" x14ac:dyDescent="0.25">
      <c r="A18" t="s">
        <v>24</v>
      </c>
      <c r="B18">
        <v>53</v>
      </c>
      <c r="C18" t="s">
        <v>1019</v>
      </c>
      <c r="D18" t="s">
        <v>1025</v>
      </c>
      <c r="E18" t="s">
        <v>1027</v>
      </c>
      <c r="F18">
        <f>SUMIFS('Refill Gap Model'!E:E,'Refill Gap Model'!A:A,TableRefills3[[#This Row],[patient_id]])</f>
        <v>180</v>
      </c>
      <c r="G18" s="1">
        <f>_xlfn.MINIFS('Refill Gap Model'!C:C,'Refill Gap Model'!A:A,TableRefills3[[#This Row],[patient_id]])</f>
        <v>45745</v>
      </c>
      <c r="H18" s="1">
        <f>_xlfn.MAXIFS('Refill Gap Model'!C:C,'Refill Gap Model'!A:A,A18)+TableRefills3[[#This Row],[quantity_days]]</f>
        <v>45806</v>
      </c>
      <c r="I18" s="1">
        <f>_xlfn.MAXIFS('Refill Gap Model'!L:L,'Refill Gap Model'!A:A,TableRefills3[[#This Row],[patient_id]])</f>
        <v>45916</v>
      </c>
      <c r="J18">
        <f>Patient_QC[[#This Row],[Therepy_end_date]]-Patient_QC[[#This Row],[Therepy_Start_Date]]</f>
        <v>171</v>
      </c>
      <c r="K18">
        <f>Patient_QC[[#This Row],[total_quantity_days]]/Patient_QC[[#This Row],[Window Days]]</f>
        <v>1.0526315789473684</v>
      </c>
      <c r="L18">
        <f>MIN(1,Patient_QC[[#This Row],[MPR]])</f>
        <v>1</v>
      </c>
      <c r="M18">
        <f>IF(Patient_QC[[#This Row],[MPR]]&gt;1,1,0)</f>
        <v>1</v>
      </c>
      <c r="N18">
        <f>_xlfn.MAXIFS('Refill Gap Model'!I:I,'Refill Gap Model'!A:A,TableRefills3[[#This Row],[patient_id]])</f>
        <v>0</v>
      </c>
      <c r="O18" t="str">
        <f>IF(Patient_QC[[#This Row],[MPR]]&gt;1.2,"High MPR; ","") &amp;
 IF(Patient_QC[[#This Row],[ever_discontinued]]=1,"Discontinued; ","") &amp;
 IF(Patient_QC[[#This Row],[Window Days]]=0,"No Supply; ","")</f>
        <v/>
      </c>
    </row>
    <row r="19" spans="1:15" x14ac:dyDescent="0.25">
      <c r="A19" t="s">
        <v>25</v>
      </c>
      <c r="B19">
        <v>32</v>
      </c>
      <c r="C19" t="s">
        <v>1019</v>
      </c>
      <c r="D19" t="s">
        <v>1022</v>
      </c>
      <c r="E19" t="s">
        <v>1023</v>
      </c>
      <c r="F19">
        <f>SUMIFS('Refill Gap Model'!E:E,'Refill Gap Model'!A:A,TableRefills3[[#This Row],[patient_id]])</f>
        <v>180</v>
      </c>
      <c r="G19" s="1">
        <f>_xlfn.MINIFS('Refill Gap Model'!C:C,'Refill Gap Model'!A:A,TableRefills3[[#This Row],[patient_id]])</f>
        <v>45745</v>
      </c>
      <c r="H19" s="1">
        <f>_xlfn.MAXIFS('Refill Gap Model'!C:C,'Refill Gap Model'!A:A,A19)+TableRefills3[[#This Row],[quantity_days]]</f>
        <v>45835</v>
      </c>
      <c r="I19" s="1">
        <f>_xlfn.MAXIFS('Refill Gap Model'!L:L,'Refill Gap Model'!A:A,TableRefills3[[#This Row],[patient_id]])</f>
        <v>45916</v>
      </c>
      <c r="J19">
        <f>Patient_QC[[#This Row],[Therepy_end_date]]-Patient_QC[[#This Row],[Therepy_Start_Date]]</f>
        <v>171</v>
      </c>
      <c r="K19">
        <f>Patient_QC[[#This Row],[total_quantity_days]]/Patient_QC[[#This Row],[Window Days]]</f>
        <v>1.0526315789473684</v>
      </c>
      <c r="L19">
        <f>MIN(1,Patient_QC[[#This Row],[MPR]])</f>
        <v>1</v>
      </c>
      <c r="M19">
        <f>IF(Patient_QC[[#This Row],[MPR]]&gt;1,1,0)</f>
        <v>1</v>
      </c>
      <c r="N19">
        <f>_xlfn.MAXIFS('Refill Gap Model'!I:I,'Refill Gap Model'!A:A,TableRefills3[[#This Row],[patient_id]])</f>
        <v>0</v>
      </c>
      <c r="O19" t="str">
        <f>IF(Patient_QC[[#This Row],[MPR]]&gt;1.2,"High MPR; ","") &amp;
 IF(Patient_QC[[#This Row],[ever_discontinued]]=1,"Discontinued; ","") &amp;
 IF(Patient_QC[[#This Row],[Window Days]]=0,"No Supply; ","")</f>
        <v/>
      </c>
    </row>
    <row r="20" spans="1:15" x14ac:dyDescent="0.25">
      <c r="A20" t="s">
        <v>26</v>
      </c>
      <c r="B20">
        <v>51</v>
      </c>
      <c r="C20" t="s">
        <v>1020</v>
      </c>
      <c r="D20" t="s">
        <v>1021</v>
      </c>
      <c r="E20" t="s">
        <v>1024</v>
      </c>
      <c r="F20">
        <f>SUMIFS('Refill Gap Model'!E:E,'Refill Gap Model'!A:A,TableRefills3[[#This Row],[patient_id]])</f>
        <v>180</v>
      </c>
      <c r="G20" s="1">
        <f>_xlfn.MINIFS('Refill Gap Model'!C:C,'Refill Gap Model'!A:A,TableRefills3[[#This Row],[patient_id]])</f>
        <v>45745</v>
      </c>
      <c r="H20" s="1">
        <f>_xlfn.MAXIFS('Refill Gap Model'!C:C,'Refill Gap Model'!A:A,A20)+TableRefills3[[#This Row],[quantity_days]]</f>
        <v>45875</v>
      </c>
      <c r="I20" s="1">
        <f>_xlfn.MAXIFS('Refill Gap Model'!L:L,'Refill Gap Model'!A:A,TableRefills3[[#This Row],[patient_id]])</f>
        <v>45916</v>
      </c>
      <c r="J20">
        <f>Patient_QC[[#This Row],[Therepy_end_date]]-Patient_QC[[#This Row],[Therepy_Start_Date]]</f>
        <v>171</v>
      </c>
      <c r="K20">
        <f>Patient_QC[[#This Row],[total_quantity_days]]/Patient_QC[[#This Row],[Window Days]]</f>
        <v>1.0526315789473684</v>
      </c>
      <c r="L20">
        <f>MIN(1,Patient_QC[[#This Row],[MPR]])</f>
        <v>1</v>
      </c>
      <c r="M20">
        <f>IF(Patient_QC[[#This Row],[MPR]]&gt;1,1,0)</f>
        <v>1</v>
      </c>
      <c r="N20">
        <f>_xlfn.MAXIFS('Refill Gap Model'!I:I,'Refill Gap Model'!A:A,TableRefills3[[#This Row],[patient_id]])</f>
        <v>0</v>
      </c>
      <c r="O20" t="str">
        <f>IF(Patient_QC[[#This Row],[MPR]]&gt;1.2,"High MPR; ","") &amp;
 IF(Patient_QC[[#This Row],[ever_discontinued]]=1,"Discontinued; ","") &amp;
 IF(Patient_QC[[#This Row],[Window Days]]=0,"No Supply; ","")</f>
        <v/>
      </c>
    </row>
    <row r="21" spans="1:15" x14ac:dyDescent="0.25">
      <c r="A21" t="s">
        <v>27</v>
      </c>
      <c r="B21">
        <v>82</v>
      </c>
      <c r="C21" t="s">
        <v>1019</v>
      </c>
      <c r="D21" t="s">
        <v>1025</v>
      </c>
      <c r="E21" t="s">
        <v>1023</v>
      </c>
      <c r="F21">
        <f>SUMIFS('Refill Gap Model'!E:E,'Refill Gap Model'!A:A,TableRefills3[[#This Row],[patient_id]])</f>
        <v>180</v>
      </c>
      <c r="G21" s="1">
        <f>_xlfn.MINIFS('Refill Gap Model'!C:C,'Refill Gap Model'!A:A,TableRefills3[[#This Row],[patient_id]])</f>
        <v>45745</v>
      </c>
      <c r="H21" s="1">
        <f>_xlfn.MAXIFS('Refill Gap Model'!C:C,'Refill Gap Model'!A:A,A21)+TableRefills3[[#This Row],[quantity_days]]</f>
        <v>45982</v>
      </c>
      <c r="I21" s="1">
        <f>_xlfn.MAXIFS('Refill Gap Model'!L:L,'Refill Gap Model'!A:A,TableRefills3[[#This Row],[patient_id]])</f>
        <v>45916</v>
      </c>
      <c r="J21">
        <f>Patient_QC[[#This Row],[Therepy_end_date]]-Patient_QC[[#This Row],[Therepy_Start_Date]]</f>
        <v>171</v>
      </c>
      <c r="K21">
        <f>Patient_QC[[#This Row],[total_quantity_days]]/Patient_QC[[#This Row],[Window Days]]</f>
        <v>1.0526315789473684</v>
      </c>
      <c r="L21">
        <f>MIN(1,Patient_QC[[#This Row],[MPR]])</f>
        <v>1</v>
      </c>
      <c r="M21">
        <f>IF(Patient_QC[[#This Row],[MPR]]&gt;1,1,0)</f>
        <v>1</v>
      </c>
      <c r="N21">
        <f>_xlfn.MAXIFS('Refill Gap Model'!I:I,'Refill Gap Model'!A:A,TableRefills3[[#This Row],[patient_id]])</f>
        <v>0</v>
      </c>
      <c r="O21" t="str">
        <f>IF(Patient_QC[[#This Row],[MPR]]&gt;1.2,"High MPR; ","") &amp;
 IF(Patient_QC[[#This Row],[ever_discontinued]]=1,"Discontinued; ","") &amp;
 IF(Patient_QC[[#This Row],[Window Days]]=0,"No Supply; ","")</f>
        <v/>
      </c>
    </row>
    <row r="22" spans="1:15" x14ac:dyDescent="0.25">
      <c r="A22" t="s">
        <v>28</v>
      </c>
      <c r="B22">
        <v>31</v>
      </c>
      <c r="C22" t="s">
        <v>1019</v>
      </c>
      <c r="D22" t="s">
        <v>1022</v>
      </c>
      <c r="E22" t="s">
        <v>1023</v>
      </c>
      <c r="F22">
        <f>SUMIFS('Refill Gap Model'!E:E,'Refill Gap Model'!A:A,TableRefills3[[#This Row],[patient_id]])</f>
        <v>105</v>
      </c>
      <c r="G22" s="1">
        <f>_xlfn.MINIFS('Refill Gap Model'!C:C,'Refill Gap Model'!A:A,TableRefills3[[#This Row],[patient_id]])</f>
        <v>45833</v>
      </c>
      <c r="H22" s="1">
        <f>_xlfn.MAXIFS('Refill Gap Model'!C:C,'Refill Gap Model'!A:A,A22)+TableRefills3[[#This Row],[quantity_days]]</f>
        <v>45942</v>
      </c>
      <c r="I22" s="1">
        <f>_xlfn.MAXIFS('Refill Gap Model'!L:L,'Refill Gap Model'!A:A,TableRefills3[[#This Row],[patient_id]])</f>
        <v>45936</v>
      </c>
      <c r="J22">
        <f>Patient_QC[[#This Row],[Therepy_end_date]]-Patient_QC[[#This Row],[Therepy_Start_Date]]</f>
        <v>103</v>
      </c>
      <c r="K22">
        <f>Patient_QC[[#This Row],[total_quantity_days]]/Patient_QC[[#This Row],[Window Days]]</f>
        <v>1.0194174757281553</v>
      </c>
      <c r="L22">
        <f>MIN(1,Patient_QC[[#This Row],[MPR]])</f>
        <v>1</v>
      </c>
      <c r="M22">
        <f>IF(Patient_QC[[#This Row],[MPR]]&gt;1,1,0)</f>
        <v>1</v>
      </c>
      <c r="N22">
        <f>_xlfn.MAXIFS('Refill Gap Model'!I:I,'Refill Gap Model'!A:A,TableRefills3[[#This Row],[patient_id]])</f>
        <v>0</v>
      </c>
      <c r="O22" t="str">
        <f>IF(Patient_QC[[#This Row],[MPR]]&gt;1.2,"High MPR; ","") &amp;
 IF(Patient_QC[[#This Row],[ever_discontinued]]=1,"Discontinued; ","") &amp;
 IF(Patient_QC[[#This Row],[Window Days]]=0,"No Supply; ","")</f>
        <v/>
      </c>
    </row>
    <row r="23" spans="1:15" x14ac:dyDescent="0.25">
      <c r="A23" t="s">
        <v>29</v>
      </c>
      <c r="B23">
        <v>53</v>
      </c>
      <c r="C23" t="s">
        <v>1020</v>
      </c>
      <c r="D23" t="s">
        <v>1028</v>
      </c>
      <c r="E23" t="s">
        <v>1024</v>
      </c>
      <c r="F23">
        <f>SUMIFS('Refill Gap Model'!E:E,'Refill Gap Model'!A:A,TableRefills3[[#This Row],[patient_id]])</f>
        <v>105</v>
      </c>
      <c r="G23" s="1">
        <f>_xlfn.MINIFS('Refill Gap Model'!C:C,'Refill Gap Model'!A:A,TableRefills3[[#This Row],[patient_id]])</f>
        <v>45833</v>
      </c>
      <c r="H23" s="1">
        <f>_xlfn.MAXIFS('Refill Gap Model'!C:C,'Refill Gap Model'!A:A,A23)+TableRefills3[[#This Row],[quantity_days]]</f>
        <v>45919</v>
      </c>
      <c r="I23" s="1">
        <f>_xlfn.MAXIFS('Refill Gap Model'!L:L,'Refill Gap Model'!A:A,TableRefills3[[#This Row],[patient_id]])</f>
        <v>45936</v>
      </c>
      <c r="J23">
        <f>Patient_QC[[#This Row],[Therepy_end_date]]-Patient_QC[[#This Row],[Therepy_Start_Date]]</f>
        <v>103</v>
      </c>
      <c r="K23">
        <f>Patient_QC[[#This Row],[total_quantity_days]]/Patient_QC[[#This Row],[Window Days]]</f>
        <v>1.0194174757281553</v>
      </c>
      <c r="L23">
        <f>MIN(1,Patient_QC[[#This Row],[MPR]])</f>
        <v>1</v>
      </c>
      <c r="M23">
        <f>IF(Patient_QC[[#This Row],[MPR]]&gt;1,1,0)</f>
        <v>1</v>
      </c>
      <c r="N23">
        <f>_xlfn.MAXIFS('Refill Gap Model'!I:I,'Refill Gap Model'!A:A,TableRefills3[[#This Row],[patient_id]])</f>
        <v>0</v>
      </c>
      <c r="O23" t="str">
        <f>IF(Patient_QC[[#This Row],[MPR]]&gt;1.2,"High MPR; ","") &amp;
 IF(Patient_QC[[#This Row],[ever_discontinued]]=1,"Discontinued; ","") &amp;
 IF(Patient_QC[[#This Row],[Window Days]]=0,"No Supply; ","")</f>
        <v/>
      </c>
    </row>
    <row r="24" spans="1:15" x14ac:dyDescent="0.25">
      <c r="A24" t="s">
        <v>30</v>
      </c>
      <c r="B24">
        <v>73</v>
      </c>
      <c r="C24" t="s">
        <v>1020</v>
      </c>
      <c r="D24" t="s">
        <v>1022</v>
      </c>
      <c r="E24" t="s">
        <v>1024</v>
      </c>
      <c r="F24">
        <f>SUMIFS('Refill Gap Model'!E:E,'Refill Gap Model'!A:A,TableRefills3[[#This Row],[patient_id]])</f>
        <v>105</v>
      </c>
      <c r="G24" s="1">
        <f>_xlfn.MINIFS('Refill Gap Model'!C:C,'Refill Gap Model'!A:A,TableRefills3[[#This Row],[patient_id]])</f>
        <v>45833</v>
      </c>
      <c r="H24" s="1">
        <f>_xlfn.MAXIFS('Refill Gap Model'!C:C,'Refill Gap Model'!A:A,A24)+TableRefills3[[#This Row],[quantity_days]]</f>
        <v>45923</v>
      </c>
      <c r="I24" s="1">
        <f>_xlfn.MAXIFS('Refill Gap Model'!L:L,'Refill Gap Model'!A:A,TableRefills3[[#This Row],[patient_id]])</f>
        <v>45936</v>
      </c>
      <c r="J24">
        <f>Patient_QC[[#This Row],[Therepy_end_date]]-Patient_QC[[#This Row],[Therepy_Start_Date]]</f>
        <v>103</v>
      </c>
      <c r="K24">
        <f>Patient_QC[[#This Row],[total_quantity_days]]/Patient_QC[[#This Row],[Window Days]]</f>
        <v>1.0194174757281553</v>
      </c>
      <c r="L24">
        <f>MIN(1,Patient_QC[[#This Row],[MPR]])</f>
        <v>1</v>
      </c>
      <c r="M24">
        <f>IF(Patient_QC[[#This Row],[MPR]]&gt;1,1,0)</f>
        <v>1</v>
      </c>
      <c r="N24">
        <f>_xlfn.MAXIFS('Refill Gap Model'!I:I,'Refill Gap Model'!A:A,TableRefills3[[#This Row],[patient_id]])</f>
        <v>0</v>
      </c>
      <c r="O24" t="str">
        <f>IF(Patient_QC[[#This Row],[MPR]]&gt;1.2,"High MPR; ","") &amp;
 IF(Patient_QC[[#This Row],[ever_discontinued]]=1,"Discontinued; ","") &amp;
 IF(Patient_QC[[#This Row],[Window Days]]=0,"No Supply; ","")</f>
        <v/>
      </c>
    </row>
    <row r="25" spans="1:15" x14ac:dyDescent="0.25">
      <c r="A25" t="s">
        <v>31</v>
      </c>
      <c r="B25">
        <v>59</v>
      </c>
      <c r="C25" t="s">
        <v>1020</v>
      </c>
      <c r="D25" t="s">
        <v>1028</v>
      </c>
      <c r="E25" t="s">
        <v>1023</v>
      </c>
      <c r="F25">
        <f>SUMIFS('Refill Gap Model'!E:E,'Refill Gap Model'!A:A,TableRefills3[[#This Row],[patient_id]])</f>
        <v>105</v>
      </c>
      <c r="G25" s="1">
        <f>_xlfn.MINIFS('Refill Gap Model'!C:C,'Refill Gap Model'!A:A,TableRefills3[[#This Row],[patient_id]])</f>
        <v>45833</v>
      </c>
      <c r="H25" s="1">
        <f>_xlfn.MAXIFS('Refill Gap Model'!C:C,'Refill Gap Model'!A:A,A25)+TableRefills3[[#This Row],[quantity_days]]</f>
        <v>45971</v>
      </c>
      <c r="I25" s="1">
        <f>_xlfn.MAXIFS('Refill Gap Model'!L:L,'Refill Gap Model'!A:A,TableRefills3[[#This Row],[patient_id]])</f>
        <v>45936</v>
      </c>
      <c r="J25">
        <f>Patient_QC[[#This Row],[Therepy_end_date]]-Patient_QC[[#This Row],[Therepy_Start_Date]]</f>
        <v>103</v>
      </c>
      <c r="K25">
        <f>Patient_QC[[#This Row],[total_quantity_days]]/Patient_QC[[#This Row],[Window Days]]</f>
        <v>1.0194174757281553</v>
      </c>
      <c r="L25">
        <f>MIN(1,Patient_QC[[#This Row],[MPR]])</f>
        <v>1</v>
      </c>
      <c r="M25">
        <f>IF(Patient_QC[[#This Row],[MPR]]&gt;1,1,0)</f>
        <v>1</v>
      </c>
      <c r="N25">
        <f>_xlfn.MAXIFS('Refill Gap Model'!I:I,'Refill Gap Model'!A:A,TableRefills3[[#This Row],[patient_id]])</f>
        <v>0</v>
      </c>
      <c r="O25" t="str">
        <f>IF(Patient_QC[[#This Row],[MPR]]&gt;1.2,"High MPR; ","") &amp;
 IF(Patient_QC[[#This Row],[ever_discontinued]]=1,"Discontinued; ","") &amp;
 IF(Patient_QC[[#This Row],[Window Days]]=0,"No Supply; ","")</f>
        <v/>
      </c>
    </row>
    <row r="26" spans="1:15" x14ac:dyDescent="0.25">
      <c r="A26" t="s">
        <v>32</v>
      </c>
      <c r="B26">
        <v>67</v>
      </c>
      <c r="C26" t="s">
        <v>1019</v>
      </c>
      <c r="D26" t="s">
        <v>1022</v>
      </c>
      <c r="E26" t="s">
        <v>1026</v>
      </c>
      <c r="F26">
        <f>SUMIFS('Refill Gap Model'!E:E,'Refill Gap Model'!A:A,TableRefills3[[#This Row],[patient_id]])</f>
        <v>105</v>
      </c>
      <c r="G26" s="1">
        <f>_xlfn.MINIFS('Refill Gap Model'!C:C,'Refill Gap Model'!A:A,TableRefills3[[#This Row],[patient_id]])</f>
        <v>45833</v>
      </c>
      <c r="H26" s="1">
        <f>_xlfn.MAXIFS('Refill Gap Model'!C:C,'Refill Gap Model'!A:A,A26)+TableRefills3[[#This Row],[quantity_days]]</f>
        <v>45912</v>
      </c>
      <c r="I26" s="1">
        <f>_xlfn.MAXIFS('Refill Gap Model'!L:L,'Refill Gap Model'!A:A,TableRefills3[[#This Row],[patient_id]])</f>
        <v>45936</v>
      </c>
      <c r="J26">
        <f>Patient_QC[[#This Row],[Therepy_end_date]]-Patient_QC[[#This Row],[Therepy_Start_Date]]</f>
        <v>103</v>
      </c>
      <c r="K26">
        <f>Patient_QC[[#This Row],[total_quantity_days]]/Patient_QC[[#This Row],[Window Days]]</f>
        <v>1.0194174757281553</v>
      </c>
      <c r="L26">
        <f>MIN(1,Patient_QC[[#This Row],[MPR]])</f>
        <v>1</v>
      </c>
      <c r="M26">
        <f>IF(Patient_QC[[#This Row],[MPR]]&gt;1,1,0)</f>
        <v>1</v>
      </c>
      <c r="N26">
        <f>_xlfn.MAXIFS('Refill Gap Model'!I:I,'Refill Gap Model'!A:A,TableRefills3[[#This Row],[patient_id]])</f>
        <v>0</v>
      </c>
      <c r="O26" t="str">
        <f>IF(Patient_QC[[#This Row],[MPR]]&gt;1.2,"High MPR; ","") &amp;
 IF(Patient_QC[[#This Row],[ever_discontinued]]=1,"Discontinued; ","") &amp;
 IF(Patient_QC[[#This Row],[Window Days]]=0,"No Supply; ","")</f>
        <v/>
      </c>
    </row>
    <row r="27" spans="1:15" x14ac:dyDescent="0.25">
      <c r="A27" t="s">
        <v>33</v>
      </c>
      <c r="B27">
        <v>31</v>
      </c>
      <c r="C27" t="s">
        <v>1019</v>
      </c>
      <c r="D27" t="s">
        <v>1028</v>
      </c>
      <c r="E27" t="s">
        <v>1023</v>
      </c>
      <c r="F27">
        <f>SUMIFS('Refill Gap Model'!E:E,'Refill Gap Model'!A:A,TableRefills3[[#This Row],[patient_id]])</f>
        <v>168</v>
      </c>
      <c r="G27" s="1">
        <f>_xlfn.MINIFS('Refill Gap Model'!C:C,'Refill Gap Model'!A:A,TableRefills3[[#This Row],[patient_id]])</f>
        <v>45821</v>
      </c>
      <c r="H27" s="1">
        <f>_xlfn.MAXIFS('Refill Gap Model'!C:C,'Refill Gap Model'!A:A,A27)+TableRefills3[[#This Row],[quantity_days]]</f>
        <v>45930</v>
      </c>
      <c r="I27" s="1">
        <f>_xlfn.MAXIFS('Refill Gap Model'!L:L,'Refill Gap Model'!A:A,TableRefills3[[#This Row],[patient_id]])</f>
        <v>45995</v>
      </c>
      <c r="J27">
        <f>Patient_QC[[#This Row],[Therepy_end_date]]-Patient_QC[[#This Row],[Therepy_Start_Date]]</f>
        <v>174</v>
      </c>
      <c r="K27">
        <f>Patient_QC[[#This Row],[total_quantity_days]]/Patient_QC[[#This Row],[Window Days]]</f>
        <v>0.96551724137931039</v>
      </c>
      <c r="L27">
        <f>MIN(1,Patient_QC[[#This Row],[MPR]])</f>
        <v>0.96551724137931039</v>
      </c>
      <c r="M27">
        <f>IF(Patient_QC[[#This Row],[MPR]]&gt;1,1,0)</f>
        <v>0</v>
      </c>
      <c r="N27">
        <f>_xlfn.MAXIFS('Refill Gap Model'!I:I,'Refill Gap Model'!A:A,TableRefills3[[#This Row],[patient_id]])</f>
        <v>0</v>
      </c>
      <c r="O27" t="str">
        <f>IF(Patient_QC[[#This Row],[MPR]]&gt;1.2,"High MPR; ","") &amp;
 IF(Patient_QC[[#This Row],[ever_discontinued]]=1,"Discontinued; ","") &amp;
 IF(Patient_QC[[#This Row],[Window Days]]=0,"No Supply; ","")</f>
        <v/>
      </c>
    </row>
    <row r="28" spans="1:15" x14ac:dyDescent="0.25">
      <c r="A28" t="s">
        <v>34</v>
      </c>
      <c r="B28">
        <v>50</v>
      </c>
      <c r="C28" t="s">
        <v>1019</v>
      </c>
      <c r="D28" t="s">
        <v>1021</v>
      </c>
      <c r="E28" t="s">
        <v>1024</v>
      </c>
      <c r="F28">
        <f>SUMIFS('Refill Gap Model'!E:E,'Refill Gap Model'!A:A,TableRefills3[[#This Row],[patient_id]])</f>
        <v>168</v>
      </c>
      <c r="G28" s="1">
        <f>_xlfn.MINIFS('Refill Gap Model'!C:C,'Refill Gap Model'!A:A,TableRefills3[[#This Row],[patient_id]])</f>
        <v>45821</v>
      </c>
      <c r="H28" s="1">
        <f>_xlfn.MAXIFS('Refill Gap Model'!C:C,'Refill Gap Model'!A:A,A28)+TableRefills3[[#This Row],[quantity_days]]</f>
        <v>45987</v>
      </c>
      <c r="I28" s="1">
        <f>_xlfn.MAXIFS('Refill Gap Model'!L:L,'Refill Gap Model'!A:A,TableRefills3[[#This Row],[patient_id]])</f>
        <v>45995</v>
      </c>
      <c r="J28">
        <f>Patient_QC[[#This Row],[Therepy_end_date]]-Patient_QC[[#This Row],[Therepy_Start_Date]]</f>
        <v>174</v>
      </c>
      <c r="K28">
        <f>Patient_QC[[#This Row],[total_quantity_days]]/Patient_QC[[#This Row],[Window Days]]</f>
        <v>0.96551724137931039</v>
      </c>
      <c r="L28">
        <f>MIN(1,Patient_QC[[#This Row],[MPR]])</f>
        <v>0.96551724137931039</v>
      </c>
      <c r="M28">
        <f>IF(Patient_QC[[#This Row],[MPR]]&gt;1,1,0)</f>
        <v>0</v>
      </c>
      <c r="N28">
        <f>_xlfn.MAXIFS('Refill Gap Model'!I:I,'Refill Gap Model'!A:A,TableRefills3[[#This Row],[patient_id]])</f>
        <v>0</v>
      </c>
      <c r="O28" t="str">
        <f>IF(Patient_QC[[#This Row],[MPR]]&gt;1.2,"High MPR; ","") &amp;
 IF(Patient_QC[[#This Row],[ever_discontinued]]=1,"Discontinued; ","") &amp;
 IF(Patient_QC[[#This Row],[Window Days]]=0,"No Supply; ","")</f>
        <v/>
      </c>
    </row>
    <row r="29" spans="1:15" x14ac:dyDescent="0.25">
      <c r="A29" t="s">
        <v>35</v>
      </c>
      <c r="B29">
        <v>62</v>
      </c>
      <c r="C29" t="s">
        <v>1019</v>
      </c>
      <c r="D29" t="s">
        <v>1022</v>
      </c>
      <c r="E29" t="s">
        <v>1026</v>
      </c>
      <c r="F29">
        <f>SUMIFS('Refill Gap Model'!E:E,'Refill Gap Model'!A:A,TableRefills3[[#This Row],[patient_id]])</f>
        <v>168</v>
      </c>
      <c r="G29" s="1">
        <f>_xlfn.MINIFS('Refill Gap Model'!C:C,'Refill Gap Model'!A:A,TableRefills3[[#This Row],[patient_id]])</f>
        <v>45821</v>
      </c>
      <c r="H29" s="1">
        <f>_xlfn.MAXIFS('Refill Gap Model'!C:C,'Refill Gap Model'!A:A,A29)+TableRefills3[[#This Row],[quantity_days]]</f>
        <v>45885</v>
      </c>
      <c r="I29" s="1">
        <f>_xlfn.MAXIFS('Refill Gap Model'!L:L,'Refill Gap Model'!A:A,TableRefills3[[#This Row],[patient_id]])</f>
        <v>45995</v>
      </c>
      <c r="J29">
        <f>Patient_QC[[#This Row],[Therepy_end_date]]-Patient_QC[[#This Row],[Therepy_Start_Date]]</f>
        <v>174</v>
      </c>
      <c r="K29">
        <f>Patient_QC[[#This Row],[total_quantity_days]]/Patient_QC[[#This Row],[Window Days]]</f>
        <v>0.96551724137931039</v>
      </c>
      <c r="L29">
        <f>MIN(1,Patient_QC[[#This Row],[MPR]])</f>
        <v>0.96551724137931039</v>
      </c>
      <c r="M29">
        <f>IF(Patient_QC[[#This Row],[MPR]]&gt;1,1,0)</f>
        <v>0</v>
      </c>
      <c r="N29">
        <f>_xlfn.MAXIFS('Refill Gap Model'!I:I,'Refill Gap Model'!A:A,TableRefills3[[#This Row],[patient_id]])</f>
        <v>0</v>
      </c>
      <c r="O29" t="str">
        <f>IF(Patient_QC[[#This Row],[MPR]]&gt;1.2,"High MPR; ","") &amp;
 IF(Patient_QC[[#This Row],[ever_discontinued]]=1,"Discontinued; ","") &amp;
 IF(Patient_QC[[#This Row],[Window Days]]=0,"No Supply; ","")</f>
        <v/>
      </c>
    </row>
    <row r="30" spans="1:15" x14ac:dyDescent="0.25">
      <c r="A30" t="s">
        <v>36</v>
      </c>
      <c r="B30">
        <v>41</v>
      </c>
      <c r="C30" t="s">
        <v>1019</v>
      </c>
      <c r="D30" t="s">
        <v>1022</v>
      </c>
      <c r="E30" t="s">
        <v>1023</v>
      </c>
      <c r="F30">
        <f>SUMIFS('Refill Gap Model'!E:E,'Refill Gap Model'!A:A,TableRefills3[[#This Row],[patient_id]])</f>
        <v>168</v>
      </c>
      <c r="G30" s="1">
        <f>_xlfn.MINIFS('Refill Gap Model'!C:C,'Refill Gap Model'!A:A,TableRefills3[[#This Row],[patient_id]])</f>
        <v>45821</v>
      </c>
      <c r="H30" s="1">
        <f>_xlfn.MAXIFS('Refill Gap Model'!C:C,'Refill Gap Model'!A:A,A30)+TableRefills3[[#This Row],[quantity_days]]</f>
        <v>45880</v>
      </c>
      <c r="I30" s="1">
        <f>_xlfn.MAXIFS('Refill Gap Model'!L:L,'Refill Gap Model'!A:A,TableRefills3[[#This Row],[patient_id]])</f>
        <v>45995</v>
      </c>
      <c r="J30">
        <f>Patient_QC[[#This Row],[Therepy_end_date]]-Patient_QC[[#This Row],[Therepy_Start_Date]]</f>
        <v>174</v>
      </c>
      <c r="K30">
        <f>Patient_QC[[#This Row],[total_quantity_days]]/Patient_QC[[#This Row],[Window Days]]</f>
        <v>0.96551724137931039</v>
      </c>
      <c r="L30">
        <f>MIN(1,Patient_QC[[#This Row],[MPR]])</f>
        <v>0.96551724137931039</v>
      </c>
      <c r="M30">
        <f>IF(Patient_QC[[#This Row],[MPR]]&gt;1,1,0)</f>
        <v>0</v>
      </c>
      <c r="N30">
        <f>_xlfn.MAXIFS('Refill Gap Model'!I:I,'Refill Gap Model'!A:A,TableRefills3[[#This Row],[patient_id]])</f>
        <v>0</v>
      </c>
      <c r="O30" t="str">
        <f>IF(Patient_QC[[#This Row],[MPR]]&gt;1.2,"High MPR; ","") &amp;
 IF(Patient_QC[[#This Row],[ever_discontinued]]=1,"Discontinued; ","") &amp;
 IF(Patient_QC[[#This Row],[Window Days]]=0,"No Supply; ","")</f>
        <v/>
      </c>
    </row>
    <row r="31" spans="1:15" x14ac:dyDescent="0.25">
      <c r="A31" t="s">
        <v>37</v>
      </c>
      <c r="B31">
        <v>51</v>
      </c>
      <c r="C31" t="s">
        <v>1019</v>
      </c>
      <c r="D31" t="s">
        <v>1021</v>
      </c>
      <c r="E31" t="s">
        <v>1024</v>
      </c>
      <c r="F31">
        <f>SUMIFS('Refill Gap Model'!E:E,'Refill Gap Model'!A:A,TableRefills3[[#This Row],[patient_id]])</f>
        <v>168</v>
      </c>
      <c r="G31" s="1">
        <f>_xlfn.MINIFS('Refill Gap Model'!C:C,'Refill Gap Model'!A:A,TableRefills3[[#This Row],[patient_id]])</f>
        <v>45821</v>
      </c>
      <c r="H31" s="1">
        <f>_xlfn.MAXIFS('Refill Gap Model'!C:C,'Refill Gap Model'!A:A,A31)+TableRefills3[[#This Row],[quantity_days]]</f>
        <v>45788</v>
      </c>
      <c r="I31" s="1">
        <f>_xlfn.MAXIFS('Refill Gap Model'!L:L,'Refill Gap Model'!A:A,TableRefills3[[#This Row],[patient_id]])</f>
        <v>45995</v>
      </c>
      <c r="J31">
        <f>Patient_QC[[#This Row],[Therepy_end_date]]-Patient_QC[[#This Row],[Therepy_Start_Date]]</f>
        <v>174</v>
      </c>
      <c r="K31">
        <f>Patient_QC[[#This Row],[total_quantity_days]]/Patient_QC[[#This Row],[Window Days]]</f>
        <v>0.96551724137931039</v>
      </c>
      <c r="L31">
        <f>MIN(1,Patient_QC[[#This Row],[MPR]])</f>
        <v>0.96551724137931039</v>
      </c>
      <c r="M31">
        <f>IF(Patient_QC[[#This Row],[MPR]]&gt;1,1,0)</f>
        <v>0</v>
      </c>
      <c r="N31">
        <f>_xlfn.MAXIFS('Refill Gap Model'!I:I,'Refill Gap Model'!A:A,TableRefills3[[#This Row],[patient_id]])</f>
        <v>0</v>
      </c>
      <c r="O31" t="str">
        <f>IF(Patient_QC[[#This Row],[MPR]]&gt;1.2,"High MPR; ","") &amp;
 IF(Patient_QC[[#This Row],[ever_discontinued]]=1,"Discontinued; ","") &amp;
 IF(Patient_QC[[#This Row],[Window Days]]=0,"No Supply; ","")</f>
        <v/>
      </c>
    </row>
    <row r="32" spans="1:15" x14ac:dyDescent="0.25">
      <c r="A32" t="s">
        <v>38</v>
      </c>
      <c r="B32">
        <v>73</v>
      </c>
      <c r="C32" t="s">
        <v>1020</v>
      </c>
      <c r="D32" t="s">
        <v>1028</v>
      </c>
      <c r="E32" t="s">
        <v>1023</v>
      </c>
      <c r="F32">
        <f>SUMIFS('Refill Gap Model'!E:E,'Refill Gap Model'!A:A,TableRefills3[[#This Row],[patient_id]])</f>
        <v>168</v>
      </c>
      <c r="G32" s="1">
        <f>_xlfn.MINIFS('Refill Gap Model'!C:C,'Refill Gap Model'!A:A,TableRefills3[[#This Row],[patient_id]])</f>
        <v>45821</v>
      </c>
      <c r="H32" s="1">
        <f>_xlfn.MAXIFS('Refill Gap Model'!C:C,'Refill Gap Model'!A:A,A32)+TableRefills3[[#This Row],[quantity_days]]</f>
        <v>45791</v>
      </c>
      <c r="I32" s="1">
        <f>_xlfn.MAXIFS('Refill Gap Model'!L:L,'Refill Gap Model'!A:A,TableRefills3[[#This Row],[patient_id]])</f>
        <v>45995</v>
      </c>
      <c r="J32">
        <f>Patient_QC[[#This Row],[Therepy_end_date]]-Patient_QC[[#This Row],[Therepy_Start_Date]]</f>
        <v>174</v>
      </c>
      <c r="K32">
        <f>Patient_QC[[#This Row],[total_quantity_days]]/Patient_QC[[#This Row],[Window Days]]</f>
        <v>0.96551724137931039</v>
      </c>
      <c r="L32">
        <f>MIN(1,Patient_QC[[#This Row],[MPR]])</f>
        <v>0.96551724137931039</v>
      </c>
      <c r="M32">
        <f>IF(Patient_QC[[#This Row],[MPR]]&gt;1,1,0)</f>
        <v>0</v>
      </c>
      <c r="N32">
        <f>_xlfn.MAXIFS('Refill Gap Model'!I:I,'Refill Gap Model'!A:A,TableRefills3[[#This Row],[patient_id]])</f>
        <v>0</v>
      </c>
      <c r="O32" t="str">
        <f>IF(Patient_QC[[#This Row],[MPR]]&gt;1.2,"High MPR; ","") &amp;
 IF(Patient_QC[[#This Row],[ever_discontinued]]=1,"Discontinued; ","") &amp;
 IF(Patient_QC[[#This Row],[Window Days]]=0,"No Supply; ","")</f>
        <v/>
      </c>
    </row>
    <row r="33" spans="1:15" x14ac:dyDescent="0.25">
      <c r="A33" t="s">
        <v>39</v>
      </c>
      <c r="B33">
        <v>54</v>
      </c>
      <c r="C33" t="s">
        <v>1020</v>
      </c>
      <c r="D33" t="s">
        <v>1022</v>
      </c>
      <c r="E33" t="s">
        <v>1027</v>
      </c>
      <c r="F33">
        <f>SUMIFS('Refill Gap Model'!E:E,'Refill Gap Model'!A:A,TableRefills3[[#This Row],[patient_id]])</f>
        <v>90</v>
      </c>
      <c r="G33" s="1">
        <f>_xlfn.MINIFS('Refill Gap Model'!C:C,'Refill Gap Model'!A:A,TableRefills3[[#This Row],[patient_id]])</f>
        <v>45829</v>
      </c>
      <c r="H33" s="1">
        <f>_xlfn.MAXIFS('Refill Gap Model'!C:C,'Refill Gap Model'!A:A,A33)+TableRefills3[[#This Row],[quantity_days]]</f>
        <v>45912</v>
      </c>
      <c r="I33" s="1">
        <f>_xlfn.MAXIFS('Refill Gap Model'!L:L,'Refill Gap Model'!A:A,TableRefills3[[#This Row],[patient_id]])</f>
        <v>45916</v>
      </c>
      <c r="J33">
        <f>Patient_QC[[#This Row],[Therepy_end_date]]-Patient_QC[[#This Row],[Therepy_Start_Date]]</f>
        <v>87</v>
      </c>
      <c r="K33">
        <f>Patient_QC[[#This Row],[total_quantity_days]]/Patient_QC[[#This Row],[Window Days]]</f>
        <v>1.0344827586206897</v>
      </c>
      <c r="L33">
        <f>MIN(1,Patient_QC[[#This Row],[MPR]])</f>
        <v>1</v>
      </c>
      <c r="M33">
        <f>IF(Patient_QC[[#This Row],[MPR]]&gt;1,1,0)</f>
        <v>1</v>
      </c>
      <c r="N33">
        <f>_xlfn.MAXIFS('Refill Gap Model'!I:I,'Refill Gap Model'!A:A,TableRefills3[[#This Row],[patient_id]])</f>
        <v>0</v>
      </c>
      <c r="O33" t="str">
        <f>IF(Patient_QC[[#This Row],[MPR]]&gt;1.2,"High MPR; ","") &amp;
 IF(Patient_QC[[#This Row],[ever_discontinued]]=1,"Discontinued; ","") &amp;
 IF(Patient_QC[[#This Row],[Window Days]]=0,"No Supply; ","")</f>
        <v/>
      </c>
    </row>
    <row r="34" spans="1:15" x14ac:dyDescent="0.25">
      <c r="A34" t="s">
        <v>40</v>
      </c>
      <c r="B34">
        <v>78</v>
      </c>
      <c r="C34" t="s">
        <v>1019</v>
      </c>
      <c r="D34" t="s">
        <v>1028</v>
      </c>
      <c r="E34" t="s">
        <v>1024</v>
      </c>
      <c r="F34">
        <f>SUMIFS('Refill Gap Model'!E:E,'Refill Gap Model'!A:A,TableRefills3[[#This Row],[patient_id]])</f>
        <v>90</v>
      </c>
      <c r="G34" s="1">
        <f>_xlfn.MINIFS('Refill Gap Model'!C:C,'Refill Gap Model'!A:A,TableRefills3[[#This Row],[patient_id]])</f>
        <v>45829</v>
      </c>
      <c r="H34" s="1">
        <f>_xlfn.MAXIFS('Refill Gap Model'!C:C,'Refill Gap Model'!A:A,A34)+TableRefills3[[#This Row],[quantity_days]]</f>
        <v>45906</v>
      </c>
      <c r="I34" s="1">
        <f>_xlfn.MAXIFS('Refill Gap Model'!L:L,'Refill Gap Model'!A:A,TableRefills3[[#This Row],[patient_id]])</f>
        <v>45916</v>
      </c>
      <c r="J34">
        <f>Patient_QC[[#This Row],[Therepy_end_date]]-Patient_QC[[#This Row],[Therepy_Start_Date]]</f>
        <v>87</v>
      </c>
      <c r="K34">
        <f>Patient_QC[[#This Row],[total_quantity_days]]/Patient_QC[[#This Row],[Window Days]]</f>
        <v>1.0344827586206897</v>
      </c>
      <c r="L34">
        <f>MIN(1,Patient_QC[[#This Row],[MPR]])</f>
        <v>1</v>
      </c>
      <c r="M34">
        <f>IF(Patient_QC[[#This Row],[MPR]]&gt;1,1,0)</f>
        <v>1</v>
      </c>
      <c r="N34">
        <f>_xlfn.MAXIFS('Refill Gap Model'!I:I,'Refill Gap Model'!A:A,TableRefills3[[#This Row],[patient_id]])</f>
        <v>0</v>
      </c>
      <c r="O34" t="str">
        <f>IF(Patient_QC[[#This Row],[MPR]]&gt;1.2,"High MPR; ","") &amp;
 IF(Patient_QC[[#This Row],[ever_discontinued]]=1,"Discontinued; ","") &amp;
 IF(Patient_QC[[#This Row],[Window Days]]=0,"No Supply; ","")</f>
        <v/>
      </c>
    </row>
    <row r="35" spans="1:15" x14ac:dyDescent="0.25">
      <c r="A35" t="s">
        <v>41</v>
      </c>
      <c r="B35">
        <v>56</v>
      </c>
      <c r="C35" t="s">
        <v>1019</v>
      </c>
      <c r="D35" t="s">
        <v>1021</v>
      </c>
      <c r="E35" t="s">
        <v>1027</v>
      </c>
      <c r="F35">
        <f>SUMIFS('Refill Gap Model'!E:E,'Refill Gap Model'!A:A,TableRefills3[[#This Row],[patient_id]])</f>
        <v>90</v>
      </c>
      <c r="G35" s="1">
        <f>_xlfn.MINIFS('Refill Gap Model'!C:C,'Refill Gap Model'!A:A,TableRefills3[[#This Row],[patient_id]])</f>
        <v>45829</v>
      </c>
      <c r="H35" s="1">
        <f>_xlfn.MAXIFS('Refill Gap Model'!C:C,'Refill Gap Model'!A:A,A35)+TableRefills3[[#This Row],[quantity_days]]</f>
        <v>45862</v>
      </c>
      <c r="I35" s="1">
        <f>_xlfn.MAXIFS('Refill Gap Model'!L:L,'Refill Gap Model'!A:A,TableRefills3[[#This Row],[patient_id]])</f>
        <v>45916</v>
      </c>
      <c r="J35">
        <f>Patient_QC[[#This Row],[Therepy_end_date]]-Patient_QC[[#This Row],[Therepy_Start_Date]]</f>
        <v>87</v>
      </c>
      <c r="K35">
        <f>Patient_QC[[#This Row],[total_quantity_days]]/Patient_QC[[#This Row],[Window Days]]</f>
        <v>1.0344827586206897</v>
      </c>
      <c r="L35">
        <f>MIN(1,Patient_QC[[#This Row],[MPR]])</f>
        <v>1</v>
      </c>
      <c r="M35">
        <f>IF(Patient_QC[[#This Row],[MPR]]&gt;1,1,0)</f>
        <v>1</v>
      </c>
      <c r="N35">
        <f>_xlfn.MAXIFS('Refill Gap Model'!I:I,'Refill Gap Model'!A:A,TableRefills3[[#This Row],[patient_id]])</f>
        <v>0</v>
      </c>
      <c r="O35" t="str">
        <f>IF(Patient_QC[[#This Row],[MPR]]&gt;1.2,"High MPR; ","") &amp;
 IF(Patient_QC[[#This Row],[ever_discontinued]]=1,"Discontinued; ","") &amp;
 IF(Patient_QC[[#This Row],[Window Days]]=0,"No Supply; ","")</f>
        <v/>
      </c>
    </row>
    <row r="36" spans="1:15" x14ac:dyDescent="0.25">
      <c r="A36" t="s">
        <v>42</v>
      </c>
      <c r="B36">
        <v>71</v>
      </c>
      <c r="C36" t="s">
        <v>1020</v>
      </c>
      <c r="D36" t="s">
        <v>1025</v>
      </c>
      <c r="E36" t="s">
        <v>1027</v>
      </c>
      <c r="F36">
        <f>SUMIFS('Refill Gap Model'!E:E,'Refill Gap Model'!A:A,TableRefills3[[#This Row],[patient_id]])</f>
        <v>180</v>
      </c>
      <c r="G36" s="1">
        <f>_xlfn.MINIFS('Refill Gap Model'!C:C,'Refill Gap Model'!A:A,TableRefills3[[#This Row],[patient_id]])</f>
        <v>45787</v>
      </c>
      <c r="H36" s="1">
        <f>_xlfn.MAXIFS('Refill Gap Model'!C:C,'Refill Gap Model'!A:A,A36)+TableRefills3[[#This Row],[quantity_days]]</f>
        <v>45791</v>
      </c>
      <c r="I36" s="1">
        <f>_xlfn.MAXIFS('Refill Gap Model'!L:L,'Refill Gap Model'!A:A,TableRefills3[[#This Row],[patient_id]])</f>
        <v>45966</v>
      </c>
      <c r="J36">
        <f>Patient_QC[[#This Row],[Therepy_end_date]]-Patient_QC[[#This Row],[Therepy_Start_Date]]</f>
        <v>179</v>
      </c>
      <c r="K36">
        <f>Patient_QC[[#This Row],[total_quantity_days]]/Patient_QC[[#This Row],[Window Days]]</f>
        <v>1.005586592178771</v>
      </c>
      <c r="L36">
        <f>MIN(1,Patient_QC[[#This Row],[MPR]])</f>
        <v>1</v>
      </c>
      <c r="M36">
        <f>IF(Patient_QC[[#This Row],[MPR]]&gt;1,1,0)</f>
        <v>1</v>
      </c>
      <c r="N36">
        <f>_xlfn.MAXIFS('Refill Gap Model'!I:I,'Refill Gap Model'!A:A,TableRefills3[[#This Row],[patient_id]])</f>
        <v>0</v>
      </c>
      <c r="O36" t="str">
        <f>IF(Patient_QC[[#This Row],[MPR]]&gt;1.2,"High MPR; ","") &amp;
 IF(Patient_QC[[#This Row],[ever_discontinued]]=1,"Discontinued; ","") &amp;
 IF(Patient_QC[[#This Row],[Window Days]]=0,"No Supply; ","")</f>
        <v/>
      </c>
    </row>
    <row r="37" spans="1:15" x14ac:dyDescent="0.25">
      <c r="A37" t="s">
        <v>43</v>
      </c>
      <c r="B37">
        <v>57</v>
      </c>
      <c r="C37" t="s">
        <v>1020</v>
      </c>
      <c r="D37" t="s">
        <v>1021</v>
      </c>
      <c r="E37" t="s">
        <v>1027</v>
      </c>
      <c r="F37">
        <f>SUMIFS('Refill Gap Model'!E:E,'Refill Gap Model'!A:A,TableRefills3[[#This Row],[patient_id]])</f>
        <v>180</v>
      </c>
      <c r="G37" s="1">
        <f>_xlfn.MINIFS('Refill Gap Model'!C:C,'Refill Gap Model'!A:A,TableRefills3[[#This Row],[patient_id]])</f>
        <v>45787</v>
      </c>
      <c r="H37" s="1">
        <f>_xlfn.MAXIFS('Refill Gap Model'!C:C,'Refill Gap Model'!A:A,A37)+TableRefills3[[#This Row],[quantity_days]]</f>
        <v>45888</v>
      </c>
      <c r="I37" s="1">
        <f>_xlfn.MAXIFS('Refill Gap Model'!L:L,'Refill Gap Model'!A:A,TableRefills3[[#This Row],[patient_id]])</f>
        <v>45966</v>
      </c>
      <c r="J37">
        <f>Patient_QC[[#This Row],[Therepy_end_date]]-Patient_QC[[#This Row],[Therepy_Start_Date]]</f>
        <v>179</v>
      </c>
      <c r="K37">
        <f>Patient_QC[[#This Row],[total_quantity_days]]/Patient_QC[[#This Row],[Window Days]]</f>
        <v>1.005586592178771</v>
      </c>
      <c r="L37">
        <f>MIN(1,Patient_QC[[#This Row],[MPR]])</f>
        <v>1</v>
      </c>
      <c r="M37">
        <f>IF(Patient_QC[[#This Row],[MPR]]&gt;1,1,0)</f>
        <v>1</v>
      </c>
      <c r="N37">
        <f>_xlfn.MAXIFS('Refill Gap Model'!I:I,'Refill Gap Model'!A:A,TableRefills3[[#This Row],[patient_id]])</f>
        <v>0</v>
      </c>
      <c r="O37" t="str">
        <f>IF(Patient_QC[[#This Row],[MPR]]&gt;1.2,"High MPR; ","") &amp;
 IF(Patient_QC[[#This Row],[ever_discontinued]]=1,"Discontinued; ","") &amp;
 IF(Patient_QC[[#This Row],[Window Days]]=0,"No Supply; ","")</f>
        <v/>
      </c>
    </row>
    <row r="38" spans="1:15" x14ac:dyDescent="0.25">
      <c r="A38" t="s">
        <v>44</v>
      </c>
      <c r="B38">
        <v>45</v>
      </c>
      <c r="C38" t="s">
        <v>1019</v>
      </c>
      <c r="D38" t="s">
        <v>1025</v>
      </c>
      <c r="E38" t="s">
        <v>1027</v>
      </c>
      <c r="F38">
        <f>SUMIFS('Refill Gap Model'!E:E,'Refill Gap Model'!A:A,TableRefills3[[#This Row],[patient_id]])</f>
        <v>180</v>
      </c>
      <c r="G38" s="1">
        <f>_xlfn.MINIFS('Refill Gap Model'!C:C,'Refill Gap Model'!A:A,TableRefills3[[#This Row],[patient_id]])</f>
        <v>45787</v>
      </c>
      <c r="H38" s="1">
        <f>_xlfn.MAXIFS('Refill Gap Model'!C:C,'Refill Gap Model'!A:A,A38)+TableRefills3[[#This Row],[quantity_days]]</f>
        <v>45845</v>
      </c>
      <c r="I38" s="1">
        <f>_xlfn.MAXIFS('Refill Gap Model'!L:L,'Refill Gap Model'!A:A,TableRefills3[[#This Row],[patient_id]])</f>
        <v>45966</v>
      </c>
      <c r="J38">
        <f>Patient_QC[[#This Row],[Therepy_end_date]]-Patient_QC[[#This Row],[Therepy_Start_Date]]</f>
        <v>179</v>
      </c>
      <c r="K38">
        <f>Patient_QC[[#This Row],[total_quantity_days]]/Patient_QC[[#This Row],[Window Days]]</f>
        <v>1.005586592178771</v>
      </c>
      <c r="L38">
        <f>MIN(1,Patient_QC[[#This Row],[MPR]])</f>
        <v>1</v>
      </c>
      <c r="M38">
        <f>IF(Patient_QC[[#This Row],[MPR]]&gt;1,1,0)</f>
        <v>1</v>
      </c>
      <c r="N38">
        <f>_xlfn.MAXIFS('Refill Gap Model'!I:I,'Refill Gap Model'!A:A,TableRefills3[[#This Row],[patient_id]])</f>
        <v>0</v>
      </c>
      <c r="O38" t="str">
        <f>IF(Patient_QC[[#This Row],[MPR]]&gt;1.2,"High MPR; ","") &amp;
 IF(Patient_QC[[#This Row],[ever_discontinued]]=1,"Discontinued; ","") &amp;
 IF(Patient_QC[[#This Row],[Window Days]]=0,"No Supply; ","")</f>
        <v/>
      </c>
    </row>
    <row r="39" spans="1:15" x14ac:dyDescent="0.25">
      <c r="A39" t="s">
        <v>45</v>
      </c>
      <c r="B39">
        <v>44</v>
      </c>
      <c r="C39" t="s">
        <v>1019</v>
      </c>
      <c r="D39" t="s">
        <v>1022</v>
      </c>
      <c r="E39" t="s">
        <v>1024</v>
      </c>
      <c r="F39">
        <f>SUMIFS('Refill Gap Model'!E:E,'Refill Gap Model'!A:A,TableRefills3[[#This Row],[patient_id]])</f>
        <v>180</v>
      </c>
      <c r="G39" s="1">
        <f>_xlfn.MINIFS('Refill Gap Model'!C:C,'Refill Gap Model'!A:A,TableRefills3[[#This Row],[patient_id]])</f>
        <v>45787</v>
      </c>
      <c r="H39" s="1">
        <f>_xlfn.MAXIFS('Refill Gap Model'!C:C,'Refill Gap Model'!A:A,A39)+TableRefills3[[#This Row],[quantity_days]]</f>
        <v>45797</v>
      </c>
      <c r="I39" s="1">
        <f>_xlfn.MAXIFS('Refill Gap Model'!L:L,'Refill Gap Model'!A:A,TableRefills3[[#This Row],[patient_id]])</f>
        <v>45966</v>
      </c>
      <c r="J39">
        <f>Patient_QC[[#This Row],[Therepy_end_date]]-Patient_QC[[#This Row],[Therepy_Start_Date]]</f>
        <v>179</v>
      </c>
      <c r="K39">
        <f>Patient_QC[[#This Row],[total_quantity_days]]/Patient_QC[[#This Row],[Window Days]]</f>
        <v>1.005586592178771</v>
      </c>
      <c r="L39">
        <f>MIN(1,Patient_QC[[#This Row],[MPR]])</f>
        <v>1</v>
      </c>
      <c r="M39">
        <f>IF(Patient_QC[[#This Row],[MPR]]&gt;1,1,0)</f>
        <v>1</v>
      </c>
      <c r="N39">
        <f>_xlfn.MAXIFS('Refill Gap Model'!I:I,'Refill Gap Model'!A:A,TableRefills3[[#This Row],[patient_id]])</f>
        <v>0</v>
      </c>
      <c r="O39" t="str">
        <f>IF(Patient_QC[[#This Row],[MPR]]&gt;1.2,"High MPR; ","") &amp;
 IF(Patient_QC[[#This Row],[ever_discontinued]]=1,"Discontinued; ","") &amp;
 IF(Patient_QC[[#This Row],[Window Days]]=0,"No Supply; ","")</f>
        <v/>
      </c>
    </row>
    <row r="40" spans="1:15" x14ac:dyDescent="0.25">
      <c r="A40" t="s">
        <v>46</v>
      </c>
      <c r="B40">
        <v>76</v>
      </c>
      <c r="C40" t="s">
        <v>1019</v>
      </c>
      <c r="D40" t="s">
        <v>1021</v>
      </c>
      <c r="E40" t="s">
        <v>1027</v>
      </c>
      <c r="F40">
        <f>SUMIFS('Refill Gap Model'!E:E,'Refill Gap Model'!A:A,TableRefills3[[#This Row],[patient_id]])</f>
        <v>180</v>
      </c>
      <c r="G40" s="1">
        <f>_xlfn.MINIFS('Refill Gap Model'!C:C,'Refill Gap Model'!A:A,TableRefills3[[#This Row],[patient_id]])</f>
        <v>45787</v>
      </c>
      <c r="H40" s="1">
        <f>_xlfn.MAXIFS('Refill Gap Model'!C:C,'Refill Gap Model'!A:A,A40)+TableRefills3[[#This Row],[quantity_days]]</f>
        <v>45813</v>
      </c>
      <c r="I40" s="1">
        <f>_xlfn.MAXIFS('Refill Gap Model'!L:L,'Refill Gap Model'!A:A,TableRefills3[[#This Row],[patient_id]])</f>
        <v>45966</v>
      </c>
      <c r="J40">
        <f>Patient_QC[[#This Row],[Therepy_end_date]]-Patient_QC[[#This Row],[Therepy_Start_Date]]</f>
        <v>179</v>
      </c>
      <c r="K40">
        <f>Patient_QC[[#This Row],[total_quantity_days]]/Patient_QC[[#This Row],[Window Days]]</f>
        <v>1.005586592178771</v>
      </c>
      <c r="L40">
        <f>MIN(1,Patient_QC[[#This Row],[MPR]])</f>
        <v>1</v>
      </c>
      <c r="M40">
        <f>IF(Patient_QC[[#This Row],[MPR]]&gt;1,1,0)</f>
        <v>1</v>
      </c>
      <c r="N40">
        <f>_xlfn.MAXIFS('Refill Gap Model'!I:I,'Refill Gap Model'!A:A,TableRefills3[[#This Row],[patient_id]])</f>
        <v>0</v>
      </c>
      <c r="O40" t="str">
        <f>IF(Patient_QC[[#This Row],[MPR]]&gt;1.2,"High MPR; ","") &amp;
 IF(Patient_QC[[#This Row],[ever_discontinued]]=1,"Discontinued; ","") &amp;
 IF(Patient_QC[[#This Row],[Window Days]]=0,"No Supply; ","")</f>
        <v/>
      </c>
    </row>
    <row r="41" spans="1:15" x14ac:dyDescent="0.25">
      <c r="A41" t="s">
        <v>47</v>
      </c>
      <c r="B41">
        <v>80</v>
      </c>
      <c r="C41" t="s">
        <v>1020</v>
      </c>
      <c r="D41" t="s">
        <v>1021</v>
      </c>
      <c r="E41" t="s">
        <v>1024</v>
      </c>
      <c r="F41">
        <f>SUMIFS('Refill Gap Model'!E:E,'Refill Gap Model'!A:A,TableRefills3[[#This Row],[patient_id]])</f>
        <v>180</v>
      </c>
      <c r="G41" s="1">
        <f>_xlfn.MINIFS('Refill Gap Model'!C:C,'Refill Gap Model'!A:A,TableRefills3[[#This Row],[patient_id]])</f>
        <v>45787</v>
      </c>
      <c r="H41" s="1">
        <f>_xlfn.MAXIFS('Refill Gap Model'!C:C,'Refill Gap Model'!A:A,A41)+TableRefills3[[#This Row],[quantity_days]]</f>
        <v>45785</v>
      </c>
      <c r="I41" s="1">
        <f>_xlfn.MAXIFS('Refill Gap Model'!L:L,'Refill Gap Model'!A:A,TableRefills3[[#This Row],[patient_id]])</f>
        <v>45966</v>
      </c>
      <c r="J41">
        <f>Patient_QC[[#This Row],[Therepy_end_date]]-Patient_QC[[#This Row],[Therepy_Start_Date]]</f>
        <v>179</v>
      </c>
      <c r="K41">
        <f>Patient_QC[[#This Row],[total_quantity_days]]/Patient_QC[[#This Row],[Window Days]]</f>
        <v>1.005586592178771</v>
      </c>
      <c r="L41">
        <f>MIN(1,Patient_QC[[#This Row],[MPR]])</f>
        <v>1</v>
      </c>
      <c r="M41">
        <f>IF(Patient_QC[[#This Row],[MPR]]&gt;1,1,0)</f>
        <v>1</v>
      </c>
      <c r="N41">
        <f>_xlfn.MAXIFS('Refill Gap Model'!I:I,'Refill Gap Model'!A:A,TableRefills3[[#This Row],[patient_id]])</f>
        <v>0</v>
      </c>
      <c r="O41" t="str">
        <f>IF(Patient_QC[[#This Row],[MPR]]&gt;1.2,"High MPR; ","") &amp;
 IF(Patient_QC[[#This Row],[ever_discontinued]]=1,"Discontinued; ","") &amp;
 IF(Patient_QC[[#This Row],[Window Days]]=0,"No Supply; ","")</f>
        <v/>
      </c>
    </row>
    <row r="42" spans="1:15" x14ac:dyDescent="0.25">
      <c r="A42" t="s">
        <v>48</v>
      </c>
      <c r="B42">
        <v>73</v>
      </c>
      <c r="C42" t="s">
        <v>1020</v>
      </c>
      <c r="D42" t="s">
        <v>1028</v>
      </c>
      <c r="E42" t="s">
        <v>1027</v>
      </c>
      <c r="F42">
        <f>SUMIFS('Refill Gap Model'!E:E,'Refill Gap Model'!A:A,TableRefills3[[#This Row],[patient_id]])</f>
        <v>126</v>
      </c>
      <c r="G42" s="1">
        <f>_xlfn.MINIFS('Refill Gap Model'!C:C,'Refill Gap Model'!A:A,TableRefills3[[#This Row],[patient_id]])</f>
        <v>45701</v>
      </c>
      <c r="H42" s="1">
        <f>_xlfn.MAXIFS('Refill Gap Model'!C:C,'Refill Gap Model'!A:A,A42)+TableRefills3[[#This Row],[quantity_days]]</f>
        <v>45834</v>
      </c>
      <c r="I42" s="1">
        <f>_xlfn.MAXIFS('Refill Gap Model'!L:L,'Refill Gap Model'!A:A,TableRefills3[[#This Row],[patient_id]])</f>
        <v>45828</v>
      </c>
      <c r="J42">
        <f>Patient_QC[[#This Row],[Therepy_end_date]]-Patient_QC[[#This Row],[Therepy_Start_Date]]</f>
        <v>127</v>
      </c>
      <c r="K42">
        <f>Patient_QC[[#This Row],[total_quantity_days]]/Patient_QC[[#This Row],[Window Days]]</f>
        <v>0.99212598425196852</v>
      </c>
      <c r="L42">
        <f>MIN(1,Patient_QC[[#This Row],[MPR]])</f>
        <v>0.99212598425196852</v>
      </c>
      <c r="M42">
        <f>IF(Patient_QC[[#This Row],[MPR]]&gt;1,1,0)</f>
        <v>0</v>
      </c>
      <c r="N42">
        <f>_xlfn.MAXIFS('Refill Gap Model'!I:I,'Refill Gap Model'!A:A,TableRefills3[[#This Row],[patient_id]])</f>
        <v>0</v>
      </c>
      <c r="O42" t="str">
        <f>IF(Patient_QC[[#This Row],[MPR]]&gt;1.2,"High MPR; ","") &amp;
 IF(Patient_QC[[#This Row],[ever_discontinued]]=1,"Discontinued; ","") &amp;
 IF(Patient_QC[[#This Row],[Window Days]]=0,"No Supply; ","")</f>
        <v/>
      </c>
    </row>
    <row r="43" spans="1:15" x14ac:dyDescent="0.25">
      <c r="A43" t="s">
        <v>49</v>
      </c>
      <c r="B43">
        <v>84</v>
      </c>
      <c r="C43" t="s">
        <v>1019</v>
      </c>
      <c r="D43" t="s">
        <v>1021</v>
      </c>
      <c r="E43" t="s">
        <v>1024</v>
      </c>
      <c r="F43">
        <f>SUMIFS('Refill Gap Model'!E:E,'Refill Gap Model'!A:A,TableRefills3[[#This Row],[patient_id]])</f>
        <v>126</v>
      </c>
      <c r="G43" s="1">
        <f>_xlfn.MINIFS('Refill Gap Model'!C:C,'Refill Gap Model'!A:A,TableRefills3[[#This Row],[patient_id]])</f>
        <v>45701</v>
      </c>
      <c r="H43" s="1">
        <f>_xlfn.MAXIFS('Refill Gap Model'!C:C,'Refill Gap Model'!A:A,A43)+TableRefills3[[#This Row],[quantity_days]]</f>
        <v>45854</v>
      </c>
      <c r="I43" s="1">
        <f>_xlfn.MAXIFS('Refill Gap Model'!L:L,'Refill Gap Model'!A:A,TableRefills3[[#This Row],[patient_id]])</f>
        <v>45828</v>
      </c>
      <c r="J43">
        <f>Patient_QC[[#This Row],[Therepy_end_date]]-Patient_QC[[#This Row],[Therepy_Start_Date]]</f>
        <v>127</v>
      </c>
      <c r="K43">
        <f>Patient_QC[[#This Row],[total_quantity_days]]/Patient_QC[[#This Row],[Window Days]]</f>
        <v>0.99212598425196852</v>
      </c>
      <c r="L43">
        <f>MIN(1,Patient_QC[[#This Row],[MPR]])</f>
        <v>0.99212598425196852</v>
      </c>
      <c r="M43">
        <f>IF(Patient_QC[[#This Row],[MPR]]&gt;1,1,0)</f>
        <v>0</v>
      </c>
      <c r="N43">
        <f>_xlfn.MAXIFS('Refill Gap Model'!I:I,'Refill Gap Model'!A:A,TableRefills3[[#This Row],[patient_id]])</f>
        <v>0</v>
      </c>
      <c r="O43" t="str">
        <f>IF(Patient_QC[[#This Row],[MPR]]&gt;1.2,"High MPR; ","") &amp;
 IF(Patient_QC[[#This Row],[ever_discontinued]]=1,"Discontinued; ","") &amp;
 IF(Patient_QC[[#This Row],[Window Days]]=0,"No Supply; ","")</f>
        <v/>
      </c>
    </row>
    <row r="44" spans="1:15" x14ac:dyDescent="0.25">
      <c r="A44" t="s">
        <v>50</v>
      </c>
      <c r="B44">
        <v>81</v>
      </c>
      <c r="C44" t="s">
        <v>1019</v>
      </c>
      <c r="D44" t="s">
        <v>1022</v>
      </c>
      <c r="E44" t="s">
        <v>1026</v>
      </c>
      <c r="F44">
        <f>SUMIFS('Refill Gap Model'!E:E,'Refill Gap Model'!A:A,TableRefills3[[#This Row],[patient_id]])</f>
        <v>126</v>
      </c>
      <c r="G44" s="1">
        <f>_xlfn.MINIFS('Refill Gap Model'!C:C,'Refill Gap Model'!A:A,TableRefills3[[#This Row],[patient_id]])</f>
        <v>45701</v>
      </c>
      <c r="H44" s="1">
        <f>_xlfn.MAXIFS('Refill Gap Model'!C:C,'Refill Gap Model'!A:A,A44)+TableRefills3[[#This Row],[quantity_days]]</f>
        <v>45920</v>
      </c>
      <c r="I44" s="1">
        <f>_xlfn.MAXIFS('Refill Gap Model'!L:L,'Refill Gap Model'!A:A,TableRefills3[[#This Row],[patient_id]])</f>
        <v>45828</v>
      </c>
      <c r="J44">
        <f>Patient_QC[[#This Row],[Therepy_end_date]]-Patient_QC[[#This Row],[Therepy_Start_Date]]</f>
        <v>127</v>
      </c>
      <c r="K44">
        <f>Patient_QC[[#This Row],[total_quantity_days]]/Patient_QC[[#This Row],[Window Days]]</f>
        <v>0.99212598425196852</v>
      </c>
      <c r="L44">
        <f>MIN(1,Patient_QC[[#This Row],[MPR]])</f>
        <v>0.99212598425196852</v>
      </c>
      <c r="M44">
        <f>IF(Patient_QC[[#This Row],[MPR]]&gt;1,1,0)</f>
        <v>0</v>
      </c>
      <c r="N44">
        <f>_xlfn.MAXIFS('Refill Gap Model'!I:I,'Refill Gap Model'!A:A,TableRefills3[[#This Row],[patient_id]])</f>
        <v>0</v>
      </c>
      <c r="O44" t="str">
        <f>IF(Patient_QC[[#This Row],[MPR]]&gt;1.2,"High MPR; ","") &amp;
 IF(Patient_QC[[#This Row],[ever_discontinued]]=1,"Discontinued; ","") &amp;
 IF(Patient_QC[[#This Row],[Window Days]]=0,"No Supply; ","")</f>
        <v/>
      </c>
    </row>
    <row r="45" spans="1:15" x14ac:dyDescent="0.25">
      <c r="A45" t="s">
        <v>51</v>
      </c>
      <c r="B45">
        <v>32</v>
      </c>
      <c r="C45" t="s">
        <v>1019</v>
      </c>
      <c r="D45" t="s">
        <v>1022</v>
      </c>
      <c r="E45" t="s">
        <v>1027</v>
      </c>
      <c r="F45">
        <f>SUMIFS('Refill Gap Model'!E:E,'Refill Gap Model'!A:A,TableRefills3[[#This Row],[patient_id]])</f>
        <v>126</v>
      </c>
      <c r="G45" s="1">
        <f>_xlfn.MINIFS('Refill Gap Model'!C:C,'Refill Gap Model'!A:A,TableRefills3[[#This Row],[patient_id]])</f>
        <v>45701</v>
      </c>
      <c r="H45" s="1">
        <f>_xlfn.MAXIFS('Refill Gap Model'!C:C,'Refill Gap Model'!A:A,A45)+TableRefills3[[#This Row],[quantity_days]]</f>
        <v>45926</v>
      </c>
      <c r="I45" s="1">
        <f>_xlfn.MAXIFS('Refill Gap Model'!L:L,'Refill Gap Model'!A:A,TableRefills3[[#This Row],[patient_id]])</f>
        <v>45828</v>
      </c>
      <c r="J45">
        <f>Patient_QC[[#This Row],[Therepy_end_date]]-Patient_QC[[#This Row],[Therepy_Start_Date]]</f>
        <v>127</v>
      </c>
      <c r="K45">
        <f>Patient_QC[[#This Row],[total_quantity_days]]/Patient_QC[[#This Row],[Window Days]]</f>
        <v>0.99212598425196852</v>
      </c>
      <c r="L45">
        <f>MIN(1,Patient_QC[[#This Row],[MPR]])</f>
        <v>0.99212598425196852</v>
      </c>
      <c r="M45">
        <f>IF(Patient_QC[[#This Row],[MPR]]&gt;1,1,0)</f>
        <v>0</v>
      </c>
      <c r="N45">
        <f>_xlfn.MAXIFS('Refill Gap Model'!I:I,'Refill Gap Model'!A:A,TableRefills3[[#This Row],[patient_id]])</f>
        <v>0</v>
      </c>
      <c r="O45" t="str">
        <f>IF(Patient_QC[[#This Row],[MPR]]&gt;1.2,"High MPR; ","") &amp;
 IF(Patient_QC[[#This Row],[ever_discontinued]]=1,"Discontinued; ","") &amp;
 IF(Patient_QC[[#This Row],[Window Days]]=0,"No Supply; ","")</f>
        <v/>
      </c>
    </row>
    <row r="46" spans="1:15" x14ac:dyDescent="0.25">
      <c r="A46" t="s">
        <v>52</v>
      </c>
      <c r="B46">
        <v>66</v>
      </c>
      <c r="C46" t="s">
        <v>1019</v>
      </c>
      <c r="D46" t="s">
        <v>1022</v>
      </c>
      <c r="E46" t="s">
        <v>1027</v>
      </c>
      <c r="F46">
        <f>SUMIFS('Refill Gap Model'!E:E,'Refill Gap Model'!A:A,TableRefills3[[#This Row],[patient_id]])</f>
        <v>126</v>
      </c>
      <c r="G46" s="1">
        <f>_xlfn.MINIFS('Refill Gap Model'!C:C,'Refill Gap Model'!A:A,TableRefills3[[#This Row],[patient_id]])</f>
        <v>45701</v>
      </c>
      <c r="H46" s="1">
        <f>_xlfn.MAXIFS('Refill Gap Model'!C:C,'Refill Gap Model'!A:A,A46)+TableRefills3[[#This Row],[quantity_days]]</f>
        <v>45846</v>
      </c>
      <c r="I46" s="1">
        <f>_xlfn.MAXIFS('Refill Gap Model'!L:L,'Refill Gap Model'!A:A,TableRefills3[[#This Row],[patient_id]])</f>
        <v>45828</v>
      </c>
      <c r="J46">
        <f>Patient_QC[[#This Row],[Therepy_end_date]]-Patient_QC[[#This Row],[Therepy_Start_Date]]</f>
        <v>127</v>
      </c>
      <c r="K46">
        <f>Patient_QC[[#This Row],[total_quantity_days]]/Patient_QC[[#This Row],[Window Days]]</f>
        <v>0.99212598425196852</v>
      </c>
      <c r="L46">
        <f>MIN(1,Patient_QC[[#This Row],[MPR]])</f>
        <v>0.99212598425196852</v>
      </c>
      <c r="M46">
        <f>IF(Patient_QC[[#This Row],[MPR]]&gt;1,1,0)</f>
        <v>0</v>
      </c>
      <c r="N46">
        <f>_xlfn.MAXIFS('Refill Gap Model'!I:I,'Refill Gap Model'!A:A,TableRefills3[[#This Row],[patient_id]])</f>
        <v>0</v>
      </c>
      <c r="O46" t="str">
        <f>IF(Patient_QC[[#This Row],[MPR]]&gt;1.2,"High MPR; ","") &amp;
 IF(Patient_QC[[#This Row],[ever_discontinued]]=1,"Discontinued; ","") &amp;
 IF(Patient_QC[[#This Row],[Window Days]]=0,"No Supply; ","")</f>
        <v/>
      </c>
    </row>
    <row r="47" spans="1:15" x14ac:dyDescent="0.25">
      <c r="A47" t="s">
        <v>53</v>
      </c>
      <c r="B47">
        <v>80</v>
      </c>
      <c r="C47" t="s">
        <v>1020</v>
      </c>
      <c r="D47" t="s">
        <v>1022</v>
      </c>
      <c r="E47" t="s">
        <v>1026</v>
      </c>
      <c r="F47">
        <f>SUMIFS('Refill Gap Model'!E:E,'Refill Gap Model'!A:A,TableRefills3[[#This Row],[patient_id]])</f>
        <v>126</v>
      </c>
      <c r="G47" s="1">
        <f>_xlfn.MINIFS('Refill Gap Model'!C:C,'Refill Gap Model'!A:A,TableRefills3[[#This Row],[patient_id]])</f>
        <v>45701</v>
      </c>
      <c r="H47" s="1">
        <f>_xlfn.MAXIFS('Refill Gap Model'!C:C,'Refill Gap Model'!A:A,A47)+TableRefills3[[#This Row],[quantity_days]]</f>
        <v>45935</v>
      </c>
      <c r="I47" s="1">
        <f>_xlfn.MAXIFS('Refill Gap Model'!L:L,'Refill Gap Model'!A:A,TableRefills3[[#This Row],[patient_id]])</f>
        <v>45828</v>
      </c>
      <c r="J47">
        <f>Patient_QC[[#This Row],[Therepy_end_date]]-Patient_QC[[#This Row],[Therepy_Start_Date]]</f>
        <v>127</v>
      </c>
      <c r="K47">
        <f>Patient_QC[[#This Row],[total_quantity_days]]/Patient_QC[[#This Row],[Window Days]]</f>
        <v>0.99212598425196852</v>
      </c>
      <c r="L47">
        <f>MIN(1,Patient_QC[[#This Row],[MPR]])</f>
        <v>0.99212598425196852</v>
      </c>
      <c r="M47">
        <f>IF(Patient_QC[[#This Row],[MPR]]&gt;1,1,0)</f>
        <v>0</v>
      </c>
      <c r="N47">
        <f>_xlfn.MAXIFS('Refill Gap Model'!I:I,'Refill Gap Model'!A:A,TableRefills3[[#This Row],[patient_id]])</f>
        <v>0</v>
      </c>
      <c r="O47" t="str">
        <f>IF(Patient_QC[[#This Row],[MPR]]&gt;1.2,"High MPR; ","") &amp;
 IF(Patient_QC[[#This Row],[ever_discontinued]]=1,"Discontinued; ","") &amp;
 IF(Patient_QC[[#This Row],[Window Days]]=0,"No Supply; ","")</f>
        <v/>
      </c>
    </row>
    <row r="48" spans="1:15" x14ac:dyDescent="0.25">
      <c r="A48" t="s">
        <v>54</v>
      </c>
      <c r="B48">
        <v>36</v>
      </c>
      <c r="C48" t="s">
        <v>1020</v>
      </c>
      <c r="D48" t="s">
        <v>1028</v>
      </c>
      <c r="E48" t="s">
        <v>1023</v>
      </c>
      <c r="F48">
        <f>SUMIFS('Refill Gap Model'!E:E,'Refill Gap Model'!A:A,TableRefills3[[#This Row],[patient_id]])</f>
        <v>84</v>
      </c>
      <c r="G48" s="1">
        <f>_xlfn.MINIFS('Refill Gap Model'!C:C,'Refill Gap Model'!A:A,TableRefills3[[#This Row],[patient_id]])</f>
        <v>45704</v>
      </c>
      <c r="H48" s="1">
        <f>_xlfn.MAXIFS('Refill Gap Model'!C:C,'Refill Gap Model'!A:A,A48)+TableRefills3[[#This Row],[quantity_days]]</f>
        <v>45788</v>
      </c>
      <c r="I48" s="1">
        <f>_xlfn.MAXIFS('Refill Gap Model'!L:L,'Refill Gap Model'!A:A,TableRefills3[[#This Row],[patient_id]])</f>
        <v>45786</v>
      </c>
      <c r="J48">
        <f>Patient_QC[[#This Row],[Therepy_end_date]]-Patient_QC[[#This Row],[Therepy_Start_Date]]</f>
        <v>82</v>
      </c>
      <c r="K48">
        <f>Patient_QC[[#This Row],[total_quantity_days]]/Patient_QC[[#This Row],[Window Days]]</f>
        <v>1.024390243902439</v>
      </c>
      <c r="L48">
        <f>MIN(1,Patient_QC[[#This Row],[MPR]])</f>
        <v>1</v>
      </c>
      <c r="M48">
        <f>IF(Patient_QC[[#This Row],[MPR]]&gt;1,1,0)</f>
        <v>1</v>
      </c>
      <c r="N48">
        <f>_xlfn.MAXIFS('Refill Gap Model'!I:I,'Refill Gap Model'!A:A,TableRefills3[[#This Row],[patient_id]])</f>
        <v>0</v>
      </c>
      <c r="O48" t="str">
        <f>IF(Patient_QC[[#This Row],[MPR]]&gt;1.2,"High MPR; ","") &amp;
 IF(Patient_QC[[#This Row],[ever_discontinued]]=1,"Discontinued; ","") &amp;
 IF(Patient_QC[[#This Row],[Window Days]]=0,"No Supply; ","")</f>
        <v/>
      </c>
    </row>
    <row r="49" spans="1:15" x14ac:dyDescent="0.25">
      <c r="A49" t="s">
        <v>55</v>
      </c>
      <c r="B49">
        <v>50</v>
      </c>
      <c r="C49" t="s">
        <v>1020</v>
      </c>
      <c r="D49" t="s">
        <v>1021</v>
      </c>
      <c r="E49" t="s">
        <v>1023</v>
      </c>
      <c r="F49">
        <f>SUMIFS('Refill Gap Model'!E:E,'Refill Gap Model'!A:A,TableRefills3[[#This Row],[patient_id]])</f>
        <v>84</v>
      </c>
      <c r="G49" s="1">
        <f>_xlfn.MINIFS('Refill Gap Model'!C:C,'Refill Gap Model'!A:A,TableRefills3[[#This Row],[patient_id]])</f>
        <v>45704</v>
      </c>
      <c r="H49" s="1">
        <f>_xlfn.MAXIFS('Refill Gap Model'!C:C,'Refill Gap Model'!A:A,A49)+TableRefills3[[#This Row],[quantity_days]]</f>
        <v>45902</v>
      </c>
      <c r="I49" s="1">
        <f>_xlfn.MAXIFS('Refill Gap Model'!L:L,'Refill Gap Model'!A:A,TableRefills3[[#This Row],[patient_id]])</f>
        <v>45786</v>
      </c>
      <c r="J49">
        <f>Patient_QC[[#This Row],[Therepy_end_date]]-Patient_QC[[#This Row],[Therepy_Start_Date]]</f>
        <v>82</v>
      </c>
      <c r="K49">
        <f>Patient_QC[[#This Row],[total_quantity_days]]/Patient_QC[[#This Row],[Window Days]]</f>
        <v>1.024390243902439</v>
      </c>
      <c r="L49">
        <f>MIN(1,Patient_QC[[#This Row],[MPR]])</f>
        <v>1</v>
      </c>
      <c r="M49">
        <f>IF(Patient_QC[[#This Row],[MPR]]&gt;1,1,0)</f>
        <v>1</v>
      </c>
      <c r="N49">
        <f>_xlfn.MAXIFS('Refill Gap Model'!I:I,'Refill Gap Model'!A:A,TableRefills3[[#This Row],[patient_id]])</f>
        <v>0</v>
      </c>
      <c r="O49" t="str">
        <f>IF(Patient_QC[[#This Row],[MPR]]&gt;1.2,"High MPR; ","") &amp;
 IF(Patient_QC[[#This Row],[ever_discontinued]]=1,"Discontinued; ","") &amp;
 IF(Patient_QC[[#This Row],[Window Days]]=0,"No Supply; ","")</f>
        <v/>
      </c>
    </row>
    <row r="50" spans="1:15" x14ac:dyDescent="0.25">
      <c r="A50" t="s">
        <v>56</v>
      </c>
      <c r="B50">
        <v>38</v>
      </c>
      <c r="C50" t="s">
        <v>1020</v>
      </c>
      <c r="D50" t="s">
        <v>1021</v>
      </c>
      <c r="E50" t="s">
        <v>1024</v>
      </c>
      <c r="F50">
        <f>SUMIFS('Refill Gap Model'!E:E,'Refill Gap Model'!A:A,TableRefills3[[#This Row],[patient_id]])</f>
        <v>84</v>
      </c>
      <c r="G50" s="1">
        <f>_xlfn.MINIFS('Refill Gap Model'!C:C,'Refill Gap Model'!A:A,TableRefills3[[#This Row],[patient_id]])</f>
        <v>45704</v>
      </c>
      <c r="H50" s="1">
        <f>_xlfn.MAXIFS('Refill Gap Model'!C:C,'Refill Gap Model'!A:A,A50)+TableRefills3[[#This Row],[quantity_days]]</f>
        <v>45829</v>
      </c>
      <c r="I50" s="1">
        <f>_xlfn.MAXIFS('Refill Gap Model'!L:L,'Refill Gap Model'!A:A,TableRefills3[[#This Row],[patient_id]])</f>
        <v>45786</v>
      </c>
      <c r="J50">
        <f>Patient_QC[[#This Row],[Therepy_end_date]]-Patient_QC[[#This Row],[Therepy_Start_Date]]</f>
        <v>82</v>
      </c>
      <c r="K50">
        <f>Patient_QC[[#This Row],[total_quantity_days]]/Patient_QC[[#This Row],[Window Days]]</f>
        <v>1.024390243902439</v>
      </c>
      <c r="L50">
        <f>MIN(1,Patient_QC[[#This Row],[MPR]])</f>
        <v>1</v>
      </c>
      <c r="M50">
        <f>IF(Patient_QC[[#This Row],[MPR]]&gt;1,1,0)</f>
        <v>1</v>
      </c>
      <c r="N50">
        <f>_xlfn.MAXIFS('Refill Gap Model'!I:I,'Refill Gap Model'!A:A,TableRefills3[[#This Row],[patient_id]])</f>
        <v>0</v>
      </c>
      <c r="O50" t="str">
        <f>IF(Patient_QC[[#This Row],[MPR]]&gt;1.2,"High MPR; ","") &amp;
 IF(Patient_QC[[#This Row],[ever_discontinued]]=1,"Discontinued; ","") &amp;
 IF(Patient_QC[[#This Row],[Window Days]]=0,"No Supply; ","")</f>
        <v/>
      </c>
    </row>
    <row r="51" spans="1:15" x14ac:dyDescent="0.25">
      <c r="A51" t="s">
        <v>57</v>
      </c>
      <c r="B51">
        <v>68</v>
      </c>
      <c r="C51" t="s">
        <v>1020</v>
      </c>
      <c r="D51" t="s">
        <v>1022</v>
      </c>
      <c r="E51" t="s">
        <v>1023</v>
      </c>
      <c r="F51">
        <f>SUMIFS('Refill Gap Model'!E:E,'Refill Gap Model'!A:A,TableRefills3[[#This Row],[patient_id]])</f>
        <v>84</v>
      </c>
      <c r="G51" s="1">
        <f>_xlfn.MINIFS('Refill Gap Model'!C:C,'Refill Gap Model'!A:A,TableRefills3[[#This Row],[patient_id]])</f>
        <v>45704</v>
      </c>
      <c r="H51" s="1">
        <f>_xlfn.MAXIFS('Refill Gap Model'!C:C,'Refill Gap Model'!A:A,A51)+TableRefills3[[#This Row],[quantity_days]]</f>
        <v>45823</v>
      </c>
      <c r="I51" s="1">
        <f>_xlfn.MAXIFS('Refill Gap Model'!L:L,'Refill Gap Model'!A:A,TableRefills3[[#This Row],[patient_id]])</f>
        <v>45786</v>
      </c>
      <c r="J51">
        <f>Patient_QC[[#This Row],[Therepy_end_date]]-Patient_QC[[#This Row],[Therepy_Start_Date]]</f>
        <v>82</v>
      </c>
      <c r="K51">
        <f>Patient_QC[[#This Row],[total_quantity_days]]/Patient_QC[[#This Row],[Window Days]]</f>
        <v>1.024390243902439</v>
      </c>
      <c r="L51">
        <f>MIN(1,Patient_QC[[#This Row],[MPR]])</f>
        <v>1</v>
      </c>
      <c r="M51">
        <f>IF(Patient_QC[[#This Row],[MPR]]&gt;1,1,0)</f>
        <v>1</v>
      </c>
      <c r="N51">
        <f>_xlfn.MAXIFS('Refill Gap Model'!I:I,'Refill Gap Model'!A:A,TableRefills3[[#This Row],[patient_id]])</f>
        <v>0</v>
      </c>
      <c r="O51" t="str">
        <f>IF(Patient_QC[[#This Row],[MPR]]&gt;1.2,"High MPR; ","") &amp;
 IF(Patient_QC[[#This Row],[ever_discontinued]]=1,"Discontinued; ","") &amp;
 IF(Patient_QC[[#This Row],[Window Days]]=0,"No Supply; ","")</f>
        <v/>
      </c>
    </row>
    <row r="52" spans="1:15" x14ac:dyDescent="0.25">
      <c r="A52" t="s">
        <v>58</v>
      </c>
      <c r="B52">
        <v>47</v>
      </c>
      <c r="C52" t="s">
        <v>1020</v>
      </c>
      <c r="D52" t="s">
        <v>1022</v>
      </c>
      <c r="E52" t="s">
        <v>1026</v>
      </c>
      <c r="F52">
        <f>SUMIFS('Refill Gap Model'!E:E,'Refill Gap Model'!A:A,TableRefills3[[#This Row],[patient_id]])</f>
        <v>120</v>
      </c>
      <c r="G52" s="1">
        <f>_xlfn.MINIFS('Refill Gap Model'!C:C,'Refill Gap Model'!A:A,TableRefills3[[#This Row],[patient_id]])</f>
        <v>45682</v>
      </c>
      <c r="H52" s="1">
        <f>_xlfn.MAXIFS('Refill Gap Model'!C:C,'Refill Gap Model'!A:A,A52)+TableRefills3[[#This Row],[quantity_days]]</f>
        <v>45846</v>
      </c>
      <c r="I52" s="1">
        <f>_xlfn.MAXIFS('Refill Gap Model'!L:L,'Refill Gap Model'!A:A,TableRefills3[[#This Row],[patient_id]])</f>
        <v>45800</v>
      </c>
      <c r="J52">
        <f>Patient_QC[[#This Row],[Therepy_end_date]]-Patient_QC[[#This Row],[Therepy_Start_Date]]</f>
        <v>118</v>
      </c>
      <c r="K52">
        <f>Patient_QC[[#This Row],[total_quantity_days]]/Patient_QC[[#This Row],[Window Days]]</f>
        <v>1.0169491525423728</v>
      </c>
      <c r="L52">
        <f>MIN(1,Patient_QC[[#This Row],[MPR]])</f>
        <v>1</v>
      </c>
      <c r="M52">
        <f>IF(Patient_QC[[#This Row],[MPR]]&gt;1,1,0)</f>
        <v>1</v>
      </c>
      <c r="N52">
        <f>_xlfn.MAXIFS('Refill Gap Model'!I:I,'Refill Gap Model'!A:A,TableRefills3[[#This Row],[patient_id]])</f>
        <v>0</v>
      </c>
      <c r="O52" t="str">
        <f>IF(Patient_QC[[#This Row],[MPR]]&gt;1.2,"High MPR; ","") &amp;
 IF(Patient_QC[[#This Row],[ever_discontinued]]=1,"Discontinued; ","") &amp;
 IF(Patient_QC[[#This Row],[Window Days]]=0,"No Supply; ","")</f>
        <v/>
      </c>
    </row>
    <row r="53" spans="1:15" x14ac:dyDescent="0.25">
      <c r="A53" t="s">
        <v>59</v>
      </c>
      <c r="B53">
        <v>33</v>
      </c>
      <c r="C53" t="s">
        <v>1020</v>
      </c>
      <c r="D53" t="s">
        <v>1021</v>
      </c>
      <c r="E53" t="s">
        <v>1023</v>
      </c>
      <c r="F53">
        <f>SUMIFS('Refill Gap Model'!E:E,'Refill Gap Model'!A:A,TableRefills3[[#This Row],[patient_id]])</f>
        <v>120</v>
      </c>
      <c r="G53" s="1">
        <f>_xlfn.MINIFS('Refill Gap Model'!C:C,'Refill Gap Model'!A:A,TableRefills3[[#This Row],[patient_id]])</f>
        <v>45682</v>
      </c>
      <c r="H53" s="1">
        <f>_xlfn.MAXIFS('Refill Gap Model'!C:C,'Refill Gap Model'!A:A,A53)+TableRefills3[[#This Row],[quantity_days]]</f>
        <v>45915</v>
      </c>
      <c r="I53" s="1">
        <f>_xlfn.MAXIFS('Refill Gap Model'!L:L,'Refill Gap Model'!A:A,TableRefills3[[#This Row],[patient_id]])</f>
        <v>45800</v>
      </c>
      <c r="J53">
        <f>Patient_QC[[#This Row],[Therepy_end_date]]-Patient_QC[[#This Row],[Therepy_Start_Date]]</f>
        <v>118</v>
      </c>
      <c r="K53">
        <f>Patient_QC[[#This Row],[total_quantity_days]]/Patient_QC[[#This Row],[Window Days]]</f>
        <v>1.0169491525423728</v>
      </c>
      <c r="L53">
        <f>MIN(1,Patient_QC[[#This Row],[MPR]])</f>
        <v>1</v>
      </c>
      <c r="M53">
        <f>IF(Patient_QC[[#This Row],[MPR]]&gt;1,1,0)</f>
        <v>1</v>
      </c>
      <c r="N53">
        <f>_xlfn.MAXIFS('Refill Gap Model'!I:I,'Refill Gap Model'!A:A,TableRefills3[[#This Row],[patient_id]])</f>
        <v>0</v>
      </c>
      <c r="O53" t="str">
        <f>IF(Patient_QC[[#This Row],[MPR]]&gt;1.2,"High MPR; ","") &amp;
 IF(Patient_QC[[#This Row],[ever_discontinued]]=1,"Discontinued; ","") &amp;
 IF(Patient_QC[[#This Row],[Window Days]]=0,"No Supply; ","")</f>
        <v/>
      </c>
    </row>
    <row r="54" spans="1:15" x14ac:dyDescent="0.25">
      <c r="A54" t="s">
        <v>60</v>
      </c>
      <c r="B54">
        <v>54</v>
      </c>
      <c r="C54" t="s">
        <v>1020</v>
      </c>
      <c r="D54" t="s">
        <v>1028</v>
      </c>
      <c r="E54" t="s">
        <v>1024</v>
      </c>
      <c r="F54">
        <f>SUMIFS('Refill Gap Model'!E:E,'Refill Gap Model'!A:A,TableRefills3[[#This Row],[patient_id]])</f>
        <v>120</v>
      </c>
      <c r="G54" s="1">
        <f>_xlfn.MINIFS('Refill Gap Model'!C:C,'Refill Gap Model'!A:A,TableRefills3[[#This Row],[patient_id]])</f>
        <v>45682</v>
      </c>
      <c r="H54" s="1">
        <f>_xlfn.MAXIFS('Refill Gap Model'!C:C,'Refill Gap Model'!A:A,A54)+TableRefills3[[#This Row],[quantity_days]]</f>
        <v>45906</v>
      </c>
      <c r="I54" s="1">
        <f>_xlfn.MAXIFS('Refill Gap Model'!L:L,'Refill Gap Model'!A:A,TableRefills3[[#This Row],[patient_id]])</f>
        <v>45800</v>
      </c>
      <c r="J54">
        <f>Patient_QC[[#This Row],[Therepy_end_date]]-Patient_QC[[#This Row],[Therepy_Start_Date]]</f>
        <v>118</v>
      </c>
      <c r="K54">
        <f>Patient_QC[[#This Row],[total_quantity_days]]/Patient_QC[[#This Row],[Window Days]]</f>
        <v>1.0169491525423728</v>
      </c>
      <c r="L54">
        <f>MIN(1,Patient_QC[[#This Row],[MPR]])</f>
        <v>1</v>
      </c>
      <c r="M54">
        <f>IF(Patient_QC[[#This Row],[MPR]]&gt;1,1,0)</f>
        <v>1</v>
      </c>
      <c r="N54">
        <f>_xlfn.MAXIFS('Refill Gap Model'!I:I,'Refill Gap Model'!A:A,TableRefills3[[#This Row],[patient_id]])</f>
        <v>0</v>
      </c>
      <c r="O54" t="str">
        <f>IF(Patient_QC[[#This Row],[MPR]]&gt;1.2,"High MPR; ","") &amp;
 IF(Patient_QC[[#This Row],[ever_discontinued]]=1,"Discontinued; ","") &amp;
 IF(Patient_QC[[#This Row],[Window Days]]=0,"No Supply; ","")</f>
        <v/>
      </c>
    </row>
    <row r="55" spans="1:15" x14ac:dyDescent="0.25">
      <c r="A55" t="s">
        <v>61</v>
      </c>
      <c r="B55">
        <v>43</v>
      </c>
      <c r="C55" t="s">
        <v>1020</v>
      </c>
      <c r="D55" t="s">
        <v>1022</v>
      </c>
      <c r="E55" t="s">
        <v>1024</v>
      </c>
      <c r="F55">
        <f>SUMIFS('Refill Gap Model'!E:E,'Refill Gap Model'!A:A,TableRefills3[[#This Row],[patient_id]])</f>
        <v>120</v>
      </c>
      <c r="G55" s="1">
        <f>_xlfn.MINIFS('Refill Gap Model'!C:C,'Refill Gap Model'!A:A,TableRefills3[[#This Row],[patient_id]])</f>
        <v>45682</v>
      </c>
      <c r="H55" s="1">
        <f>_xlfn.MAXIFS('Refill Gap Model'!C:C,'Refill Gap Model'!A:A,A55)+TableRefills3[[#This Row],[quantity_days]]</f>
        <v>45888</v>
      </c>
      <c r="I55" s="1">
        <f>_xlfn.MAXIFS('Refill Gap Model'!L:L,'Refill Gap Model'!A:A,TableRefills3[[#This Row],[patient_id]])</f>
        <v>45800</v>
      </c>
      <c r="J55">
        <f>Patient_QC[[#This Row],[Therepy_end_date]]-Patient_QC[[#This Row],[Therepy_Start_Date]]</f>
        <v>118</v>
      </c>
      <c r="K55">
        <f>Patient_QC[[#This Row],[total_quantity_days]]/Patient_QC[[#This Row],[Window Days]]</f>
        <v>1.0169491525423728</v>
      </c>
      <c r="L55">
        <f>MIN(1,Patient_QC[[#This Row],[MPR]])</f>
        <v>1</v>
      </c>
      <c r="M55">
        <f>IF(Patient_QC[[#This Row],[MPR]]&gt;1,1,0)</f>
        <v>1</v>
      </c>
      <c r="N55">
        <f>_xlfn.MAXIFS('Refill Gap Model'!I:I,'Refill Gap Model'!A:A,TableRefills3[[#This Row],[patient_id]])</f>
        <v>0</v>
      </c>
      <c r="O55" t="str">
        <f>IF(Patient_QC[[#This Row],[MPR]]&gt;1.2,"High MPR; ","") &amp;
 IF(Patient_QC[[#This Row],[ever_discontinued]]=1,"Discontinued; ","") &amp;
 IF(Patient_QC[[#This Row],[Window Days]]=0,"No Supply; ","")</f>
        <v/>
      </c>
    </row>
    <row r="56" spans="1:15" x14ac:dyDescent="0.25">
      <c r="A56" t="s">
        <v>62</v>
      </c>
      <c r="B56">
        <v>79</v>
      </c>
      <c r="C56" t="s">
        <v>1019</v>
      </c>
      <c r="D56" t="s">
        <v>1022</v>
      </c>
      <c r="E56" t="s">
        <v>1023</v>
      </c>
      <c r="F56">
        <f>SUMIFS('Refill Gap Model'!E:E,'Refill Gap Model'!A:A,TableRefills3[[#This Row],[patient_id]])</f>
        <v>126</v>
      </c>
      <c r="G56" s="1">
        <f>_xlfn.MINIFS('Refill Gap Model'!C:C,'Refill Gap Model'!A:A,TableRefills3[[#This Row],[patient_id]])</f>
        <v>45690</v>
      </c>
      <c r="H56" s="1">
        <f>_xlfn.MAXIFS('Refill Gap Model'!C:C,'Refill Gap Model'!A:A,A56)+TableRefills3[[#This Row],[quantity_days]]</f>
        <v>45840</v>
      </c>
      <c r="I56" s="1">
        <f>_xlfn.MAXIFS('Refill Gap Model'!L:L,'Refill Gap Model'!A:A,TableRefills3[[#This Row],[patient_id]])</f>
        <v>45818</v>
      </c>
      <c r="J56">
        <f>Patient_QC[[#This Row],[Therepy_end_date]]-Patient_QC[[#This Row],[Therepy_Start_Date]]</f>
        <v>128</v>
      </c>
      <c r="K56">
        <f>Patient_QC[[#This Row],[total_quantity_days]]/Patient_QC[[#This Row],[Window Days]]</f>
        <v>0.984375</v>
      </c>
      <c r="L56">
        <f>MIN(1,Patient_QC[[#This Row],[MPR]])</f>
        <v>0.984375</v>
      </c>
      <c r="M56">
        <f>IF(Patient_QC[[#This Row],[MPR]]&gt;1,1,0)</f>
        <v>0</v>
      </c>
      <c r="N56">
        <f>_xlfn.MAXIFS('Refill Gap Model'!I:I,'Refill Gap Model'!A:A,TableRefills3[[#This Row],[patient_id]])</f>
        <v>0</v>
      </c>
      <c r="O56" t="str">
        <f>IF(Patient_QC[[#This Row],[MPR]]&gt;1.2,"High MPR; ","") &amp;
 IF(Patient_QC[[#This Row],[ever_discontinued]]=1,"Discontinued; ","") &amp;
 IF(Patient_QC[[#This Row],[Window Days]]=0,"No Supply; ","")</f>
        <v/>
      </c>
    </row>
    <row r="57" spans="1:15" x14ac:dyDescent="0.25">
      <c r="A57" t="s">
        <v>63</v>
      </c>
      <c r="B57">
        <v>38</v>
      </c>
      <c r="C57" t="s">
        <v>1019</v>
      </c>
      <c r="D57" t="s">
        <v>1028</v>
      </c>
      <c r="E57" t="s">
        <v>1024</v>
      </c>
      <c r="F57">
        <f>SUMIFS('Refill Gap Model'!E:E,'Refill Gap Model'!A:A,TableRefills3[[#This Row],[patient_id]])</f>
        <v>126</v>
      </c>
      <c r="G57" s="1">
        <f>_xlfn.MINIFS('Refill Gap Model'!C:C,'Refill Gap Model'!A:A,TableRefills3[[#This Row],[patient_id]])</f>
        <v>45690</v>
      </c>
      <c r="H57" s="1">
        <f>_xlfn.MAXIFS('Refill Gap Model'!C:C,'Refill Gap Model'!A:A,A57)+TableRefills3[[#This Row],[quantity_days]]</f>
        <v>45858</v>
      </c>
      <c r="I57" s="1">
        <f>_xlfn.MAXIFS('Refill Gap Model'!L:L,'Refill Gap Model'!A:A,TableRefills3[[#This Row],[patient_id]])</f>
        <v>45818</v>
      </c>
      <c r="J57">
        <f>Patient_QC[[#This Row],[Therepy_end_date]]-Patient_QC[[#This Row],[Therepy_Start_Date]]</f>
        <v>128</v>
      </c>
      <c r="K57">
        <f>Patient_QC[[#This Row],[total_quantity_days]]/Patient_QC[[#This Row],[Window Days]]</f>
        <v>0.984375</v>
      </c>
      <c r="L57">
        <f>MIN(1,Patient_QC[[#This Row],[MPR]])</f>
        <v>0.984375</v>
      </c>
      <c r="M57">
        <f>IF(Patient_QC[[#This Row],[MPR]]&gt;1,1,0)</f>
        <v>0</v>
      </c>
      <c r="N57">
        <f>_xlfn.MAXIFS('Refill Gap Model'!I:I,'Refill Gap Model'!A:A,TableRefills3[[#This Row],[patient_id]])</f>
        <v>0</v>
      </c>
      <c r="O57" t="str">
        <f>IF(Patient_QC[[#This Row],[MPR]]&gt;1.2,"High MPR; ","") &amp;
 IF(Patient_QC[[#This Row],[ever_discontinued]]=1,"Discontinued; ","") &amp;
 IF(Patient_QC[[#This Row],[Window Days]]=0,"No Supply; ","")</f>
        <v/>
      </c>
    </row>
    <row r="58" spans="1:15" x14ac:dyDescent="0.25">
      <c r="A58" t="s">
        <v>64</v>
      </c>
      <c r="B58">
        <v>55</v>
      </c>
      <c r="C58" t="s">
        <v>1019</v>
      </c>
      <c r="D58" t="s">
        <v>1028</v>
      </c>
      <c r="E58" t="s">
        <v>1026</v>
      </c>
      <c r="F58">
        <f>SUMIFS('Refill Gap Model'!E:E,'Refill Gap Model'!A:A,TableRefills3[[#This Row],[patient_id]])</f>
        <v>126</v>
      </c>
      <c r="G58" s="1">
        <f>_xlfn.MINIFS('Refill Gap Model'!C:C,'Refill Gap Model'!A:A,TableRefills3[[#This Row],[patient_id]])</f>
        <v>45690</v>
      </c>
      <c r="H58" s="1">
        <f>_xlfn.MAXIFS('Refill Gap Model'!C:C,'Refill Gap Model'!A:A,A58)+TableRefills3[[#This Row],[quantity_days]]</f>
        <v>45959</v>
      </c>
      <c r="I58" s="1">
        <f>_xlfn.MAXIFS('Refill Gap Model'!L:L,'Refill Gap Model'!A:A,TableRefills3[[#This Row],[patient_id]])</f>
        <v>45818</v>
      </c>
      <c r="J58">
        <f>Patient_QC[[#This Row],[Therepy_end_date]]-Patient_QC[[#This Row],[Therepy_Start_Date]]</f>
        <v>128</v>
      </c>
      <c r="K58">
        <f>Patient_QC[[#This Row],[total_quantity_days]]/Patient_QC[[#This Row],[Window Days]]</f>
        <v>0.984375</v>
      </c>
      <c r="L58">
        <f>MIN(1,Patient_QC[[#This Row],[MPR]])</f>
        <v>0.984375</v>
      </c>
      <c r="M58">
        <f>IF(Patient_QC[[#This Row],[MPR]]&gt;1,1,0)</f>
        <v>0</v>
      </c>
      <c r="N58">
        <f>_xlfn.MAXIFS('Refill Gap Model'!I:I,'Refill Gap Model'!A:A,TableRefills3[[#This Row],[patient_id]])</f>
        <v>0</v>
      </c>
      <c r="O58" t="str">
        <f>IF(Patient_QC[[#This Row],[MPR]]&gt;1.2,"High MPR; ","") &amp;
 IF(Patient_QC[[#This Row],[ever_discontinued]]=1,"Discontinued; ","") &amp;
 IF(Patient_QC[[#This Row],[Window Days]]=0,"No Supply; ","")</f>
        <v/>
      </c>
    </row>
    <row r="59" spans="1:15" x14ac:dyDescent="0.25">
      <c r="A59" t="s">
        <v>65</v>
      </c>
      <c r="B59">
        <v>82</v>
      </c>
      <c r="C59" t="s">
        <v>1019</v>
      </c>
      <c r="D59" t="s">
        <v>1021</v>
      </c>
      <c r="E59" t="s">
        <v>1026</v>
      </c>
      <c r="F59">
        <f>SUMIFS('Refill Gap Model'!E:E,'Refill Gap Model'!A:A,TableRefills3[[#This Row],[patient_id]])</f>
        <v>126</v>
      </c>
      <c r="G59" s="1">
        <f>_xlfn.MINIFS('Refill Gap Model'!C:C,'Refill Gap Model'!A:A,TableRefills3[[#This Row],[patient_id]])</f>
        <v>45690</v>
      </c>
      <c r="H59" s="1">
        <f>_xlfn.MAXIFS('Refill Gap Model'!C:C,'Refill Gap Model'!A:A,A59)+TableRefills3[[#This Row],[quantity_days]]</f>
        <v>45842</v>
      </c>
      <c r="I59" s="1">
        <f>_xlfn.MAXIFS('Refill Gap Model'!L:L,'Refill Gap Model'!A:A,TableRefills3[[#This Row],[patient_id]])</f>
        <v>45818</v>
      </c>
      <c r="J59">
        <f>Patient_QC[[#This Row],[Therepy_end_date]]-Patient_QC[[#This Row],[Therepy_Start_Date]]</f>
        <v>128</v>
      </c>
      <c r="K59">
        <f>Patient_QC[[#This Row],[total_quantity_days]]/Patient_QC[[#This Row],[Window Days]]</f>
        <v>0.984375</v>
      </c>
      <c r="L59">
        <f>MIN(1,Patient_QC[[#This Row],[MPR]])</f>
        <v>0.984375</v>
      </c>
      <c r="M59">
        <f>IF(Patient_QC[[#This Row],[MPR]]&gt;1,1,0)</f>
        <v>0</v>
      </c>
      <c r="N59">
        <f>_xlfn.MAXIFS('Refill Gap Model'!I:I,'Refill Gap Model'!A:A,TableRefills3[[#This Row],[patient_id]])</f>
        <v>0</v>
      </c>
      <c r="O59" t="str">
        <f>IF(Patient_QC[[#This Row],[MPR]]&gt;1.2,"High MPR; ","") &amp;
 IF(Patient_QC[[#This Row],[ever_discontinued]]=1,"Discontinued; ","") &amp;
 IF(Patient_QC[[#This Row],[Window Days]]=0,"No Supply; ","")</f>
        <v/>
      </c>
    </row>
    <row r="60" spans="1:15" x14ac:dyDescent="0.25">
      <c r="A60" t="s">
        <v>66</v>
      </c>
      <c r="B60">
        <v>31</v>
      </c>
      <c r="C60" t="s">
        <v>1019</v>
      </c>
      <c r="D60" t="s">
        <v>1021</v>
      </c>
      <c r="E60" t="s">
        <v>1026</v>
      </c>
      <c r="F60">
        <f>SUMIFS('Refill Gap Model'!E:E,'Refill Gap Model'!A:A,TableRefills3[[#This Row],[patient_id]])</f>
        <v>126</v>
      </c>
      <c r="G60" s="1">
        <f>_xlfn.MINIFS('Refill Gap Model'!C:C,'Refill Gap Model'!A:A,TableRefills3[[#This Row],[patient_id]])</f>
        <v>45690</v>
      </c>
      <c r="H60" s="1">
        <f>_xlfn.MAXIFS('Refill Gap Model'!C:C,'Refill Gap Model'!A:A,A60)+TableRefills3[[#This Row],[quantity_days]]</f>
        <v>45839</v>
      </c>
      <c r="I60" s="1">
        <f>_xlfn.MAXIFS('Refill Gap Model'!L:L,'Refill Gap Model'!A:A,TableRefills3[[#This Row],[patient_id]])</f>
        <v>45818</v>
      </c>
      <c r="J60">
        <f>Patient_QC[[#This Row],[Therepy_end_date]]-Patient_QC[[#This Row],[Therepy_Start_Date]]</f>
        <v>128</v>
      </c>
      <c r="K60">
        <f>Patient_QC[[#This Row],[total_quantity_days]]/Patient_QC[[#This Row],[Window Days]]</f>
        <v>0.984375</v>
      </c>
      <c r="L60">
        <f>MIN(1,Patient_QC[[#This Row],[MPR]])</f>
        <v>0.984375</v>
      </c>
      <c r="M60">
        <f>IF(Patient_QC[[#This Row],[MPR]]&gt;1,1,0)</f>
        <v>0</v>
      </c>
      <c r="N60">
        <f>_xlfn.MAXIFS('Refill Gap Model'!I:I,'Refill Gap Model'!A:A,TableRefills3[[#This Row],[patient_id]])</f>
        <v>0</v>
      </c>
      <c r="O60" t="str">
        <f>IF(Patient_QC[[#This Row],[MPR]]&gt;1.2,"High MPR; ","") &amp;
 IF(Patient_QC[[#This Row],[ever_discontinued]]=1,"Discontinued; ","") &amp;
 IF(Patient_QC[[#This Row],[Window Days]]=0,"No Supply; ","")</f>
        <v/>
      </c>
    </row>
    <row r="61" spans="1:15" x14ac:dyDescent="0.25">
      <c r="A61" t="s">
        <v>67</v>
      </c>
      <c r="B61">
        <v>49</v>
      </c>
      <c r="C61" t="s">
        <v>1020</v>
      </c>
      <c r="D61" t="s">
        <v>1028</v>
      </c>
      <c r="E61" t="s">
        <v>1023</v>
      </c>
      <c r="F61">
        <f>SUMIFS('Refill Gap Model'!E:E,'Refill Gap Model'!A:A,TableRefills3[[#This Row],[patient_id]])</f>
        <v>126</v>
      </c>
      <c r="G61" s="1">
        <f>_xlfn.MINIFS('Refill Gap Model'!C:C,'Refill Gap Model'!A:A,TableRefills3[[#This Row],[patient_id]])</f>
        <v>45690</v>
      </c>
      <c r="H61" s="1">
        <f>_xlfn.MAXIFS('Refill Gap Model'!C:C,'Refill Gap Model'!A:A,A61)+TableRefills3[[#This Row],[quantity_days]]</f>
        <v>45809</v>
      </c>
      <c r="I61" s="1">
        <f>_xlfn.MAXIFS('Refill Gap Model'!L:L,'Refill Gap Model'!A:A,TableRefills3[[#This Row],[patient_id]])</f>
        <v>45818</v>
      </c>
      <c r="J61">
        <f>Patient_QC[[#This Row],[Therepy_end_date]]-Patient_QC[[#This Row],[Therepy_Start_Date]]</f>
        <v>128</v>
      </c>
      <c r="K61">
        <f>Patient_QC[[#This Row],[total_quantity_days]]/Patient_QC[[#This Row],[Window Days]]</f>
        <v>0.984375</v>
      </c>
      <c r="L61">
        <f>MIN(1,Patient_QC[[#This Row],[MPR]])</f>
        <v>0.984375</v>
      </c>
      <c r="M61">
        <f>IF(Patient_QC[[#This Row],[MPR]]&gt;1,1,0)</f>
        <v>0</v>
      </c>
      <c r="N61">
        <f>_xlfn.MAXIFS('Refill Gap Model'!I:I,'Refill Gap Model'!A:A,TableRefills3[[#This Row],[patient_id]])</f>
        <v>0</v>
      </c>
      <c r="O61" t="str">
        <f>IF(Patient_QC[[#This Row],[MPR]]&gt;1.2,"High MPR; ","") &amp;
 IF(Patient_QC[[#This Row],[ever_discontinued]]=1,"Discontinued; ","") &amp;
 IF(Patient_QC[[#This Row],[Window Days]]=0,"No Supply; ","")</f>
        <v/>
      </c>
    </row>
    <row r="62" spans="1:15" x14ac:dyDescent="0.25">
      <c r="A62" t="s">
        <v>68</v>
      </c>
      <c r="B62">
        <v>57</v>
      </c>
      <c r="C62" t="s">
        <v>1019</v>
      </c>
      <c r="D62" t="s">
        <v>1025</v>
      </c>
      <c r="E62" t="s">
        <v>1026</v>
      </c>
      <c r="F62">
        <f>SUMIFS('Refill Gap Model'!E:E,'Refill Gap Model'!A:A,TableRefills3[[#This Row],[patient_id]])</f>
        <v>105</v>
      </c>
      <c r="G62" s="1">
        <f>_xlfn.MINIFS('Refill Gap Model'!C:C,'Refill Gap Model'!A:A,TableRefills3[[#This Row],[patient_id]])</f>
        <v>45801</v>
      </c>
      <c r="H62" s="1">
        <f>_xlfn.MAXIFS('Refill Gap Model'!C:C,'Refill Gap Model'!A:A,A62)+TableRefills3[[#This Row],[quantity_days]]</f>
        <v>45921</v>
      </c>
      <c r="I62" s="1">
        <f>_xlfn.MAXIFS('Refill Gap Model'!L:L,'Refill Gap Model'!A:A,TableRefills3[[#This Row],[patient_id]])</f>
        <v>45901</v>
      </c>
      <c r="J62">
        <f>Patient_QC[[#This Row],[Therepy_end_date]]-Patient_QC[[#This Row],[Therepy_Start_Date]]</f>
        <v>100</v>
      </c>
      <c r="K62">
        <f>Patient_QC[[#This Row],[total_quantity_days]]/Patient_QC[[#This Row],[Window Days]]</f>
        <v>1.05</v>
      </c>
      <c r="L62">
        <f>MIN(1,Patient_QC[[#This Row],[MPR]])</f>
        <v>1</v>
      </c>
      <c r="M62">
        <f>IF(Patient_QC[[#This Row],[MPR]]&gt;1,1,0)</f>
        <v>1</v>
      </c>
      <c r="N62">
        <f>_xlfn.MAXIFS('Refill Gap Model'!I:I,'Refill Gap Model'!A:A,TableRefills3[[#This Row],[patient_id]])</f>
        <v>0</v>
      </c>
      <c r="O62" t="str">
        <f>IF(Patient_QC[[#This Row],[MPR]]&gt;1.2,"High MPR; ","") &amp;
 IF(Patient_QC[[#This Row],[ever_discontinued]]=1,"Discontinued; ","") &amp;
 IF(Patient_QC[[#This Row],[Window Days]]=0,"No Supply; ","")</f>
        <v/>
      </c>
    </row>
    <row r="63" spans="1:15" x14ac:dyDescent="0.25">
      <c r="A63" t="s">
        <v>69</v>
      </c>
      <c r="B63">
        <v>76</v>
      </c>
      <c r="C63" t="s">
        <v>1019</v>
      </c>
      <c r="D63" t="s">
        <v>1028</v>
      </c>
      <c r="E63" t="s">
        <v>1026</v>
      </c>
      <c r="F63">
        <f>SUMIFS('Refill Gap Model'!E:E,'Refill Gap Model'!A:A,TableRefills3[[#This Row],[patient_id]])</f>
        <v>105</v>
      </c>
      <c r="G63" s="1">
        <f>_xlfn.MINIFS('Refill Gap Model'!C:C,'Refill Gap Model'!A:A,TableRefills3[[#This Row],[patient_id]])</f>
        <v>45801</v>
      </c>
      <c r="H63" s="1">
        <f>_xlfn.MAXIFS('Refill Gap Model'!C:C,'Refill Gap Model'!A:A,A63)+TableRefills3[[#This Row],[quantity_days]]</f>
        <v>45886</v>
      </c>
      <c r="I63" s="1">
        <f>_xlfn.MAXIFS('Refill Gap Model'!L:L,'Refill Gap Model'!A:A,TableRefills3[[#This Row],[patient_id]])</f>
        <v>45901</v>
      </c>
      <c r="J63">
        <f>Patient_QC[[#This Row],[Therepy_end_date]]-Patient_QC[[#This Row],[Therepy_Start_Date]]</f>
        <v>100</v>
      </c>
      <c r="K63">
        <f>Patient_QC[[#This Row],[total_quantity_days]]/Patient_QC[[#This Row],[Window Days]]</f>
        <v>1.05</v>
      </c>
      <c r="L63">
        <f>MIN(1,Patient_QC[[#This Row],[MPR]])</f>
        <v>1</v>
      </c>
      <c r="M63">
        <f>IF(Patient_QC[[#This Row],[MPR]]&gt;1,1,0)</f>
        <v>1</v>
      </c>
      <c r="N63">
        <f>_xlfn.MAXIFS('Refill Gap Model'!I:I,'Refill Gap Model'!A:A,TableRefills3[[#This Row],[patient_id]])</f>
        <v>0</v>
      </c>
      <c r="O63" t="str">
        <f>IF(Patient_QC[[#This Row],[MPR]]&gt;1.2,"High MPR; ","") &amp;
 IF(Patient_QC[[#This Row],[ever_discontinued]]=1,"Discontinued; ","") &amp;
 IF(Patient_QC[[#This Row],[Window Days]]=0,"No Supply; ","")</f>
        <v/>
      </c>
    </row>
    <row r="64" spans="1:15" x14ac:dyDescent="0.25">
      <c r="A64" t="s">
        <v>70</v>
      </c>
      <c r="B64">
        <v>36</v>
      </c>
      <c r="C64" t="s">
        <v>1019</v>
      </c>
      <c r="D64" t="s">
        <v>1028</v>
      </c>
      <c r="E64" t="s">
        <v>1024</v>
      </c>
      <c r="F64">
        <f>SUMIFS('Refill Gap Model'!E:E,'Refill Gap Model'!A:A,TableRefills3[[#This Row],[patient_id]])</f>
        <v>105</v>
      </c>
      <c r="G64" s="1">
        <f>_xlfn.MINIFS('Refill Gap Model'!C:C,'Refill Gap Model'!A:A,TableRefills3[[#This Row],[patient_id]])</f>
        <v>45801</v>
      </c>
      <c r="H64" s="1">
        <f>_xlfn.MAXIFS('Refill Gap Model'!C:C,'Refill Gap Model'!A:A,A64)+TableRefills3[[#This Row],[quantity_days]]</f>
        <v>45912</v>
      </c>
      <c r="I64" s="1">
        <f>_xlfn.MAXIFS('Refill Gap Model'!L:L,'Refill Gap Model'!A:A,TableRefills3[[#This Row],[patient_id]])</f>
        <v>45901</v>
      </c>
      <c r="J64">
        <f>Patient_QC[[#This Row],[Therepy_end_date]]-Patient_QC[[#This Row],[Therepy_Start_Date]]</f>
        <v>100</v>
      </c>
      <c r="K64">
        <f>Patient_QC[[#This Row],[total_quantity_days]]/Patient_QC[[#This Row],[Window Days]]</f>
        <v>1.05</v>
      </c>
      <c r="L64">
        <f>MIN(1,Patient_QC[[#This Row],[MPR]])</f>
        <v>1</v>
      </c>
      <c r="M64">
        <f>IF(Patient_QC[[#This Row],[MPR]]&gt;1,1,0)</f>
        <v>1</v>
      </c>
      <c r="N64">
        <f>_xlfn.MAXIFS('Refill Gap Model'!I:I,'Refill Gap Model'!A:A,TableRefills3[[#This Row],[patient_id]])</f>
        <v>0</v>
      </c>
      <c r="O64" t="str">
        <f>IF(Patient_QC[[#This Row],[MPR]]&gt;1.2,"High MPR; ","") &amp;
 IF(Patient_QC[[#This Row],[ever_discontinued]]=1,"Discontinued; ","") &amp;
 IF(Patient_QC[[#This Row],[Window Days]]=0,"No Supply; ","")</f>
        <v/>
      </c>
    </row>
    <row r="65" spans="1:15" x14ac:dyDescent="0.25">
      <c r="A65" t="s">
        <v>71</v>
      </c>
      <c r="B65">
        <v>73</v>
      </c>
      <c r="C65" t="s">
        <v>1020</v>
      </c>
      <c r="D65" t="s">
        <v>1028</v>
      </c>
      <c r="E65" t="s">
        <v>1026</v>
      </c>
      <c r="F65">
        <f>SUMIFS('Refill Gap Model'!E:E,'Refill Gap Model'!A:A,TableRefills3[[#This Row],[patient_id]])</f>
        <v>105</v>
      </c>
      <c r="G65" s="1">
        <f>_xlfn.MINIFS('Refill Gap Model'!C:C,'Refill Gap Model'!A:A,TableRefills3[[#This Row],[patient_id]])</f>
        <v>45801</v>
      </c>
      <c r="H65" s="1">
        <f>_xlfn.MAXIFS('Refill Gap Model'!C:C,'Refill Gap Model'!A:A,A65)+TableRefills3[[#This Row],[quantity_days]]</f>
        <v>45876</v>
      </c>
      <c r="I65" s="1">
        <f>_xlfn.MAXIFS('Refill Gap Model'!L:L,'Refill Gap Model'!A:A,TableRefills3[[#This Row],[patient_id]])</f>
        <v>45901</v>
      </c>
      <c r="J65">
        <f>Patient_QC[[#This Row],[Therepy_end_date]]-Patient_QC[[#This Row],[Therepy_Start_Date]]</f>
        <v>100</v>
      </c>
      <c r="K65">
        <f>Patient_QC[[#This Row],[total_quantity_days]]/Patient_QC[[#This Row],[Window Days]]</f>
        <v>1.05</v>
      </c>
      <c r="L65">
        <f>MIN(1,Patient_QC[[#This Row],[MPR]])</f>
        <v>1</v>
      </c>
      <c r="M65">
        <f>IF(Patient_QC[[#This Row],[MPR]]&gt;1,1,0)</f>
        <v>1</v>
      </c>
      <c r="N65">
        <f>_xlfn.MAXIFS('Refill Gap Model'!I:I,'Refill Gap Model'!A:A,TableRefills3[[#This Row],[patient_id]])</f>
        <v>0</v>
      </c>
      <c r="O65" t="str">
        <f>IF(Patient_QC[[#This Row],[MPR]]&gt;1.2,"High MPR; ","") &amp;
 IF(Patient_QC[[#This Row],[ever_discontinued]]=1,"Discontinued; ","") &amp;
 IF(Patient_QC[[#This Row],[Window Days]]=0,"No Supply; ","")</f>
        <v/>
      </c>
    </row>
    <row r="66" spans="1:15" x14ac:dyDescent="0.25">
      <c r="A66" t="s">
        <v>72</v>
      </c>
      <c r="B66">
        <v>37</v>
      </c>
      <c r="C66" t="s">
        <v>1020</v>
      </c>
      <c r="D66" t="s">
        <v>1021</v>
      </c>
      <c r="E66" t="s">
        <v>1026</v>
      </c>
      <c r="F66">
        <f>SUMIFS('Refill Gap Model'!E:E,'Refill Gap Model'!A:A,TableRefills3[[#This Row],[patient_id]])</f>
        <v>105</v>
      </c>
      <c r="G66" s="1">
        <f>_xlfn.MINIFS('Refill Gap Model'!C:C,'Refill Gap Model'!A:A,TableRefills3[[#This Row],[patient_id]])</f>
        <v>45801</v>
      </c>
      <c r="H66" s="1">
        <f>_xlfn.MAXIFS('Refill Gap Model'!C:C,'Refill Gap Model'!A:A,A66)+TableRefills3[[#This Row],[quantity_days]]</f>
        <v>45858</v>
      </c>
      <c r="I66" s="1">
        <f>_xlfn.MAXIFS('Refill Gap Model'!L:L,'Refill Gap Model'!A:A,TableRefills3[[#This Row],[patient_id]])</f>
        <v>45901</v>
      </c>
      <c r="J66">
        <f>Patient_QC[[#This Row],[Therepy_end_date]]-Patient_QC[[#This Row],[Therepy_Start_Date]]</f>
        <v>100</v>
      </c>
      <c r="K66">
        <f>Patient_QC[[#This Row],[total_quantity_days]]/Patient_QC[[#This Row],[Window Days]]</f>
        <v>1.05</v>
      </c>
      <c r="L66">
        <f>MIN(1,Patient_QC[[#This Row],[MPR]])</f>
        <v>1</v>
      </c>
      <c r="M66">
        <f>IF(Patient_QC[[#This Row],[MPR]]&gt;1,1,0)</f>
        <v>1</v>
      </c>
      <c r="N66">
        <f>_xlfn.MAXIFS('Refill Gap Model'!I:I,'Refill Gap Model'!A:A,TableRefills3[[#This Row],[patient_id]])</f>
        <v>0</v>
      </c>
      <c r="O66" t="str">
        <f>IF(Patient_QC[[#This Row],[MPR]]&gt;1.2,"High MPR; ","") &amp;
 IF(Patient_QC[[#This Row],[ever_discontinued]]=1,"Discontinued; ","") &amp;
 IF(Patient_QC[[#This Row],[Window Days]]=0,"No Supply; ","")</f>
        <v/>
      </c>
    </row>
    <row r="67" spans="1:15" x14ac:dyDescent="0.25">
      <c r="A67" t="s">
        <v>73</v>
      </c>
      <c r="B67">
        <v>76</v>
      </c>
      <c r="C67" t="s">
        <v>1020</v>
      </c>
      <c r="D67" t="s">
        <v>1028</v>
      </c>
      <c r="E67" t="s">
        <v>1026</v>
      </c>
      <c r="F67">
        <f>SUMIFS('Refill Gap Model'!E:E,'Refill Gap Model'!A:A,TableRefills3[[#This Row],[patient_id]])</f>
        <v>120</v>
      </c>
      <c r="G67" s="1">
        <f>_xlfn.MINIFS('Refill Gap Model'!C:C,'Refill Gap Model'!A:A,TableRefills3[[#This Row],[patient_id]])</f>
        <v>45832</v>
      </c>
      <c r="H67" s="1">
        <f>_xlfn.MAXIFS('Refill Gap Model'!C:C,'Refill Gap Model'!A:A,A67)+TableRefills3[[#This Row],[quantity_days]]</f>
        <v>45788</v>
      </c>
      <c r="I67" s="1">
        <f>_xlfn.MAXIFS('Refill Gap Model'!L:L,'Refill Gap Model'!A:A,TableRefills3[[#This Row],[patient_id]])</f>
        <v>45944</v>
      </c>
      <c r="J67">
        <f>Patient_QC[[#This Row],[Therepy_end_date]]-Patient_QC[[#This Row],[Therepy_Start_Date]]</f>
        <v>112</v>
      </c>
      <c r="K67">
        <f>Patient_QC[[#This Row],[total_quantity_days]]/Patient_QC[[#This Row],[Window Days]]</f>
        <v>1.0714285714285714</v>
      </c>
      <c r="L67">
        <f>MIN(1,Patient_QC[[#This Row],[MPR]])</f>
        <v>1</v>
      </c>
      <c r="M67">
        <f>IF(Patient_QC[[#This Row],[MPR]]&gt;1,1,0)</f>
        <v>1</v>
      </c>
      <c r="N67">
        <f>_xlfn.MAXIFS('Refill Gap Model'!I:I,'Refill Gap Model'!A:A,TableRefills3[[#This Row],[patient_id]])</f>
        <v>0</v>
      </c>
      <c r="O67" t="str">
        <f>IF(Patient_QC[[#This Row],[MPR]]&gt;1.2,"High MPR; ","") &amp;
 IF(Patient_QC[[#This Row],[ever_discontinued]]=1,"Discontinued; ","") &amp;
 IF(Patient_QC[[#This Row],[Window Days]]=0,"No Supply; ","")</f>
        <v/>
      </c>
    </row>
    <row r="68" spans="1:15" x14ac:dyDescent="0.25">
      <c r="A68" t="s">
        <v>74</v>
      </c>
      <c r="B68">
        <v>64</v>
      </c>
      <c r="C68" t="s">
        <v>1020</v>
      </c>
      <c r="D68" t="s">
        <v>1022</v>
      </c>
      <c r="E68" t="s">
        <v>1023</v>
      </c>
      <c r="F68">
        <f>SUMIFS('Refill Gap Model'!E:E,'Refill Gap Model'!A:A,TableRefills3[[#This Row],[patient_id]])</f>
        <v>120</v>
      </c>
      <c r="G68" s="1">
        <f>_xlfn.MINIFS('Refill Gap Model'!C:C,'Refill Gap Model'!A:A,TableRefills3[[#This Row],[patient_id]])</f>
        <v>45832</v>
      </c>
      <c r="H68" s="1">
        <f>_xlfn.MAXIFS('Refill Gap Model'!C:C,'Refill Gap Model'!A:A,A68)+TableRefills3[[#This Row],[quantity_days]]</f>
        <v>45830</v>
      </c>
      <c r="I68" s="1">
        <f>_xlfn.MAXIFS('Refill Gap Model'!L:L,'Refill Gap Model'!A:A,TableRefills3[[#This Row],[patient_id]])</f>
        <v>45944</v>
      </c>
      <c r="J68">
        <f>Patient_QC[[#This Row],[Therepy_end_date]]-Patient_QC[[#This Row],[Therepy_Start_Date]]</f>
        <v>112</v>
      </c>
      <c r="K68">
        <f>Patient_QC[[#This Row],[total_quantity_days]]/Patient_QC[[#This Row],[Window Days]]</f>
        <v>1.0714285714285714</v>
      </c>
      <c r="L68">
        <f>MIN(1,Patient_QC[[#This Row],[MPR]])</f>
        <v>1</v>
      </c>
      <c r="M68">
        <f>IF(Patient_QC[[#This Row],[MPR]]&gt;1,1,0)</f>
        <v>1</v>
      </c>
      <c r="N68">
        <f>_xlfn.MAXIFS('Refill Gap Model'!I:I,'Refill Gap Model'!A:A,TableRefills3[[#This Row],[patient_id]])</f>
        <v>0</v>
      </c>
      <c r="O68" t="str">
        <f>IF(Patient_QC[[#This Row],[MPR]]&gt;1.2,"High MPR; ","") &amp;
 IF(Patient_QC[[#This Row],[ever_discontinued]]=1,"Discontinued; ","") &amp;
 IF(Patient_QC[[#This Row],[Window Days]]=0,"No Supply; ","")</f>
        <v/>
      </c>
    </row>
    <row r="69" spans="1:15" x14ac:dyDescent="0.25">
      <c r="A69" t="s">
        <v>75</v>
      </c>
      <c r="B69">
        <v>43</v>
      </c>
      <c r="C69" t="s">
        <v>1020</v>
      </c>
      <c r="D69" t="s">
        <v>1021</v>
      </c>
      <c r="E69" t="s">
        <v>1023</v>
      </c>
      <c r="F69">
        <f>SUMIFS('Refill Gap Model'!E:E,'Refill Gap Model'!A:A,TableRefills3[[#This Row],[patient_id]])</f>
        <v>120</v>
      </c>
      <c r="G69" s="1">
        <f>_xlfn.MINIFS('Refill Gap Model'!C:C,'Refill Gap Model'!A:A,TableRefills3[[#This Row],[patient_id]])</f>
        <v>45832</v>
      </c>
      <c r="H69" s="1">
        <f>_xlfn.MAXIFS('Refill Gap Model'!C:C,'Refill Gap Model'!A:A,A69)+TableRefills3[[#This Row],[quantity_days]]</f>
        <v>45850</v>
      </c>
      <c r="I69" s="1">
        <f>_xlfn.MAXIFS('Refill Gap Model'!L:L,'Refill Gap Model'!A:A,TableRefills3[[#This Row],[patient_id]])</f>
        <v>45944</v>
      </c>
      <c r="J69">
        <f>Patient_QC[[#This Row],[Therepy_end_date]]-Patient_QC[[#This Row],[Therepy_Start_Date]]</f>
        <v>112</v>
      </c>
      <c r="K69">
        <f>Patient_QC[[#This Row],[total_quantity_days]]/Patient_QC[[#This Row],[Window Days]]</f>
        <v>1.0714285714285714</v>
      </c>
      <c r="L69">
        <f>MIN(1,Patient_QC[[#This Row],[MPR]])</f>
        <v>1</v>
      </c>
      <c r="M69">
        <f>IF(Patient_QC[[#This Row],[MPR]]&gt;1,1,0)</f>
        <v>1</v>
      </c>
      <c r="N69">
        <f>_xlfn.MAXIFS('Refill Gap Model'!I:I,'Refill Gap Model'!A:A,TableRefills3[[#This Row],[patient_id]])</f>
        <v>0</v>
      </c>
      <c r="O69" t="str">
        <f>IF(Patient_QC[[#This Row],[MPR]]&gt;1.2,"High MPR; ","") &amp;
 IF(Patient_QC[[#This Row],[ever_discontinued]]=1,"Discontinued; ","") &amp;
 IF(Patient_QC[[#This Row],[Window Days]]=0,"No Supply; ","")</f>
        <v/>
      </c>
    </row>
    <row r="70" spans="1:15" x14ac:dyDescent="0.25">
      <c r="A70" t="s">
        <v>76</v>
      </c>
      <c r="B70">
        <v>46</v>
      </c>
      <c r="C70" t="s">
        <v>1020</v>
      </c>
      <c r="D70" t="s">
        <v>1021</v>
      </c>
      <c r="E70" t="s">
        <v>1024</v>
      </c>
      <c r="F70">
        <f>SUMIFS('Refill Gap Model'!E:E,'Refill Gap Model'!A:A,TableRefills3[[#This Row],[patient_id]])</f>
        <v>120</v>
      </c>
      <c r="G70" s="1">
        <f>_xlfn.MINIFS('Refill Gap Model'!C:C,'Refill Gap Model'!A:A,TableRefills3[[#This Row],[patient_id]])</f>
        <v>45832</v>
      </c>
      <c r="H70" s="1">
        <f>_xlfn.MAXIFS('Refill Gap Model'!C:C,'Refill Gap Model'!A:A,A70)+TableRefills3[[#This Row],[quantity_days]]</f>
        <v>45891</v>
      </c>
      <c r="I70" s="1">
        <f>_xlfn.MAXIFS('Refill Gap Model'!L:L,'Refill Gap Model'!A:A,TableRefills3[[#This Row],[patient_id]])</f>
        <v>45944</v>
      </c>
      <c r="J70">
        <f>Patient_QC[[#This Row],[Therepy_end_date]]-Patient_QC[[#This Row],[Therepy_Start_Date]]</f>
        <v>112</v>
      </c>
      <c r="K70">
        <f>Patient_QC[[#This Row],[total_quantity_days]]/Patient_QC[[#This Row],[Window Days]]</f>
        <v>1.0714285714285714</v>
      </c>
      <c r="L70">
        <f>MIN(1,Patient_QC[[#This Row],[MPR]])</f>
        <v>1</v>
      </c>
      <c r="M70">
        <f>IF(Patient_QC[[#This Row],[MPR]]&gt;1,1,0)</f>
        <v>1</v>
      </c>
      <c r="N70">
        <f>_xlfn.MAXIFS('Refill Gap Model'!I:I,'Refill Gap Model'!A:A,TableRefills3[[#This Row],[patient_id]])</f>
        <v>0</v>
      </c>
      <c r="O70" t="str">
        <f>IF(Patient_QC[[#This Row],[MPR]]&gt;1.2,"High MPR; ","") &amp;
 IF(Patient_QC[[#This Row],[ever_discontinued]]=1,"Discontinued; ","") &amp;
 IF(Patient_QC[[#This Row],[Window Days]]=0,"No Supply; ","")</f>
        <v/>
      </c>
    </row>
    <row r="71" spans="1:15" x14ac:dyDescent="0.25">
      <c r="A71" t="s">
        <v>77</v>
      </c>
      <c r="B71">
        <v>65</v>
      </c>
      <c r="C71" t="s">
        <v>1020</v>
      </c>
      <c r="D71" t="s">
        <v>1028</v>
      </c>
      <c r="E71" t="s">
        <v>1027</v>
      </c>
      <c r="F71">
        <f>SUMIFS('Refill Gap Model'!E:E,'Refill Gap Model'!A:A,TableRefills3[[#This Row],[patient_id]])</f>
        <v>84</v>
      </c>
      <c r="G71" s="1">
        <f>_xlfn.MINIFS('Refill Gap Model'!C:C,'Refill Gap Model'!A:A,TableRefills3[[#This Row],[patient_id]])</f>
        <v>45825</v>
      </c>
      <c r="H71" s="1">
        <f>_xlfn.MAXIFS('Refill Gap Model'!C:C,'Refill Gap Model'!A:A,A71)+TableRefills3[[#This Row],[quantity_days]]</f>
        <v>45949</v>
      </c>
      <c r="I71" s="1">
        <f>_xlfn.MAXIFS('Refill Gap Model'!L:L,'Refill Gap Model'!A:A,TableRefills3[[#This Row],[patient_id]])</f>
        <v>45908</v>
      </c>
      <c r="J71">
        <f>Patient_QC[[#This Row],[Therepy_end_date]]-Patient_QC[[#This Row],[Therepy_Start_Date]]</f>
        <v>83</v>
      </c>
      <c r="K71">
        <f>Patient_QC[[#This Row],[total_quantity_days]]/Patient_QC[[#This Row],[Window Days]]</f>
        <v>1.0120481927710843</v>
      </c>
      <c r="L71">
        <f>MIN(1,Patient_QC[[#This Row],[MPR]])</f>
        <v>1</v>
      </c>
      <c r="M71">
        <f>IF(Patient_QC[[#This Row],[MPR]]&gt;1,1,0)</f>
        <v>1</v>
      </c>
      <c r="N71">
        <f>_xlfn.MAXIFS('Refill Gap Model'!I:I,'Refill Gap Model'!A:A,TableRefills3[[#This Row],[patient_id]])</f>
        <v>0</v>
      </c>
      <c r="O71" t="str">
        <f>IF(Patient_QC[[#This Row],[MPR]]&gt;1.2,"High MPR; ","") &amp;
 IF(Patient_QC[[#This Row],[ever_discontinued]]=1,"Discontinued; ","") &amp;
 IF(Patient_QC[[#This Row],[Window Days]]=0,"No Supply; ","")</f>
        <v/>
      </c>
    </row>
    <row r="72" spans="1:15" x14ac:dyDescent="0.25">
      <c r="A72" t="s">
        <v>78</v>
      </c>
      <c r="B72">
        <v>79</v>
      </c>
      <c r="C72" t="s">
        <v>1020</v>
      </c>
      <c r="D72" t="s">
        <v>1022</v>
      </c>
      <c r="E72" t="s">
        <v>1024</v>
      </c>
      <c r="F72">
        <f>SUMIFS('Refill Gap Model'!E:E,'Refill Gap Model'!A:A,TableRefills3[[#This Row],[patient_id]])</f>
        <v>84</v>
      </c>
      <c r="G72" s="1">
        <f>_xlfn.MINIFS('Refill Gap Model'!C:C,'Refill Gap Model'!A:A,TableRefills3[[#This Row],[patient_id]])</f>
        <v>45825</v>
      </c>
      <c r="H72" s="1">
        <f>_xlfn.MAXIFS('Refill Gap Model'!C:C,'Refill Gap Model'!A:A,A72)+TableRefills3[[#This Row],[quantity_days]]</f>
        <v>45819</v>
      </c>
      <c r="I72" s="1">
        <f>_xlfn.MAXIFS('Refill Gap Model'!L:L,'Refill Gap Model'!A:A,TableRefills3[[#This Row],[patient_id]])</f>
        <v>45908</v>
      </c>
      <c r="J72">
        <f>Patient_QC[[#This Row],[Therepy_end_date]]-Patient_QC[[#This Row],[Therepy_Start_Date]]</f>
        <v>83</v>
      </c>
      <c r="K72">
        <f>Patient_QC[[#This Row],[total_quantity_days]]/Patient_QC[[#This Row],[Window Days]]</f>
        <v>1.0120481927710843</v>
      </c>
      <c r="L72">
        <f>MIN(1,Patient_QC[[#This Row],[MPR]])</f>
        <v>1</v>
      </c>
      <c r="M72">
        <f>IF(Patient_QC[[#This Row],[MPR]]&gt;1,1,0)</f>
        <v>1</v>
      </c>
      <c r="N72">
        <f>_xlfn.MAXIFS('Refill Gap Model'!I:I,'Refill Gap Model'!A:A,TableRefills3[[#This Row],[patient_id]])</f>
        <v>0</v>
      </c>
      <c r="O72" t="str">
        <f>IF(Patient_QC[[#This Row],[MPR]]&gt;1.2,"High MPR; ","") &amp;
 IF(Patient_QC[[#This Row],[ever_discontinued]]=1,"Discontinued; ","") &amp;
 IF(Patient_QC[[#This Row],[Window Days]]=0,"No Supply; ","")</f>
        <v/>
      </c>
    </row>
    <row r="73" spans="1:15" x14ac:dyDescent="0.25">
      <c r="A73" t="s">
        <v>79</v>
      </c>
      <c r="B73">
        <v>69</v>
      </c>
      <c r="C73" t="s">
        <v>1019</v>
      </c>
      <c r="D73" t="s">
        <v>1028</v>
      </c>
      <c r="E73" t="s">
        <v>1023</v>
      </c>
      <c r="F73">
        <f>SUMIFS('Refill Gap Model'!E:E,'Refill Gap Model'!A:A,TableRefills3[[#This Row],[patient_id]])</f>
        <v>84</v>
      </c>
      <c r="G73" s="1">
        <f>_xlfn.MINIFS('Refill Gap Model'!C:C,'Refill Gap Model'!A:A,TableRefills3[[#This Row],[patient_id]])</f>
        <v>45825</v>
      </c>
      <c r="H73" s="1">
        <f>_xlfn.MAXIFS('Refill Gap Model'!C:C,'Refill Gap Model'!A:A,A73)+TableRefills3[[#This Row],[quantity_days]]</f>
        <v>45815</v>
      </c>
      <c r="I73" s="1">
        <f>_xlfn.MAXIFS('Refill Gap Model'!L:L,'Refill Gap Model'!A:A,TableRefills3[[#This Row],[patient_id]])</f>
        <v>45908</v>
      </c>
      <c r="J73">
        <f>Patient_QC[[#This Row],[Therepy_end_date]]-Patient_QC[[#This Row],[Therepy_Start_Date]]</f>
        <v>83</v>
      </c>
      <c r="K73">
        <f>Patient_QC[[#This Row],[total_quantity_days]]/Patient_QC[[#This Row],[Window Days]]</f>
        <v>1.0120481927710843</v>
      </c>
      <c r="L73">
        <f>MIN(1,Patient_QC[[#This Row],[MPR]])</f>
        <v>1</v>
      </c>
      <c r="M73">
        <f>IF(Patient_QC[[#This Row],[MPR]]&gt;1,1,0)</f>
        <v>1</v>
      </c>
      <c r="N73">
        <f>_xlfn.MAXIFS('Refill Gap Model'!I:I,'Refill Gap Model'!A:A,TableRefills3[[#This Row],[patient_id]])</f>
        <v>0</v>
      </c>
      <c r="O73" t="str">
        <f>IF(Patient_QC[[#This Row],[MPR]]&gt;1.2,"High MPR; ","") &amp;
 IF(Patient_QC[[#This Row],[ever_discontinued]]=1,"Discontinued; ","") &amp;
 IF(Patient_QC[[#This Row],[Window Days]]=0,"No Supply; ","")</f>
        <v/>
      </c>
    </row>
    <row r="74" spans="1:15" x14ac:dyDescent="0.25">
      <c r="A74" t="s">
        <v>80</v>
      </c>
      <c r="B74">
        <v>33</v>
      </c>
      <c r="C74" t="s">
        <v>1020</v>
      </c>
      <c r="D74" t="s">
        <v>1028</v>
      </c>
      <c r="E74" t="s">
        <v>1023</v>
      </c>
      <c r="F74">
        <f>SUMIFS('Refill Gap Model'!E:E,'Refill Gap Model'!A:A,TableRefills3[[#This Row],[patient_id]])</f>
        <v>168</v>
      </c>
      <c r="G74" s="1">
        <f>_xlfn.MINIFS('Refill Gap Model'!C:C,'Refill Gap Model'!A:A,TableRefills3[[#This Row],[patient_id]])</f>
        <v>45714</v>
      </c>
      <c r="H74" s="1">
        <f>_xlfn.MAXIFS('Refill Gap Model'!C:C,'Refill Gap Model'!A:A,A74)+TableRefills3[[#This Row],[quantity_days]]</f>
        <v>45859</v>
      </c>
      <c r="I74" s="1">
        <f>_xlfn.MAXIFS('Refill Gap Model'!L:L,'Refill Gap Model'!A:A,TableRefills3[[#This Row],[patient_id]])</f>
        <v>45877</v>
      </c>
      <c r="J74">
        <f>Patient_QC[[#This Row],[Therepy_end_date]]-Patient_QC[[#This Row],[Therepy_Start_Date]]</f>
        <v>163</v>
      </c>
      <c r="K74">
        <f>Patient_QC[[#This Row],[total_quantity_days]]/Patient_QC[[#This Row],[Window Days]]</f>
        <v>1.0306748466257669</v>
      </c>
      <c r="L74">
        <f>MIN(1,Patient_QC[[#This Row],[MPR]])</f>
        <v>1</v>
      </c>
      <c r="M74">
        <f>IF(Patient_QC[[#This Row],[MPR]]&gt;1,1,0)</f>
        <v>1</v>
      </c>
      <c r="N74">
        <f>_xlfn.MAXIFS('Refill Gap Model'!I:I,'Refill Gap Model'!A:A,TableRefills3[[#This Row],[patient_id]])</f>
        <v>0</v>
      </c>
      <c r="O74" t="str">
        <f>IF(Patient_QC[[#This Row],[MPR]]&gt;1.2,"High MPR; ","") &amp;
 IF(Patient_QC[[#This Row],[ever_discontinued]]=1,"Discontinued; ","") &amp;
 IF(Patient_QC[[#This Row],[Window Days]]=0,"No Supply; ","")</f>
        <v/>
      </c>
    </row>
    <row r="75" spans="1:15" x14ac:dyDescent="0.25">
      <c r="A75" t="s">
        <v>81</v>
      </c>
      <c r="B75">
        <v>31</v>
      </c>
      <c r="C75" t="s">
        <v>1019</v>
      </c>
      <c r="D75" t="s">
        <v>1021</v>
      </c>
      <c r="E75" t="s">
        <v>1026</v>
      </c>
      <c r="F75">
        <f>SUMIFS('Refill Gap Model'!E:E,'Refill Gap Model'!A:A,TableRefills3[[#This Row],[patient_id]])</f>
        <v>168</v>
      </c>
      <c r="G75" s="1">
        <f>_xlfn.MINIFS('Refill Gap Model'!C:C,'Refill Gap Model'!A:A,TableRefills3[[#This Row],[patient_id]])</f>
        <v>45714</v>
      </c>
      <c r="H75" s="1">
        <f>_xlfn.MAXIFS('Refill Gap Model'!C:C,'Refill Gap Model'!A:A,A75)+TableRefills3[[#This Row],[quantity_days]]</f>
        <v>45861</v>
      </c>
      <c r="I75" s="1">
        <f>_xlfn.MAXIFS('Refill Gap Model'!L:L,'Refill Gap Model'!A:A,TableRefills3[[#This Row],[patient_id]])</f>
        <v>45877</v>
      </c>
      <c r="J75">
        <f>Patient_QC[[#This Row],[Therepy_end_date]]-Patient_QC[[#This Row],[Therepy_Start_Date]]</f>
        <v>163</v>
      </c>
      <c r="K75">
        <f>Patient_QC[[#This Row],[total_quantity_days]]/Patient_QC[[#This Row],[Window Days]]</f>
        <v>1.0306748466257669</v>
      </c>
      <c r="L75">
        <f>MIN(1,Patient_QC[[#This Row],[MPR]])</f>
        <v>1</v>
      </c>
      <c r="M75">
        <f>IF(Patient_QC[[#This Row],[MPR]]&gt;1,1,0)</f>
        <v>1</v>
      </c>
      <c r="N75">
        <f>_xlfn.MAXIFS('Refill Gap Model'!I:I,'Refill Gap Model'!A:A,TableRefills3[[#This Row],[patient_id]])</f>
        <v>0</v>
      </c>
      <c r="O75" t="str">
        <f>IF(Patient_QC[[#This Row],[MPR]]&gt;1.2,"High MPR; ","") &amp;
 IF(Patient_QC[[#This Row],[ever_discontinued]]=1,"Discontinued; ","") &amp;
 IF(Patient_QC[[#This Row],[Window Days]]=0,"No Supply; ","")</f>
        <v/>
      </c>
    </row>
    <row r="76" spans="1:15" x14ac:dyDescent="0.25">
      <c r="A76" t="s">
        <v>82</v>
      </c>
      <c r="B76">
        <v>35</v>
      </c>
      <c r="C76" t="s">
        <v>1020</v>
      </c>
      <c r="D76" t="s">
        <v>1021</v>
      </c>
      <c r="E76" t="s">
        <v>1026</v>
      </c>
      <c r="F76">
        <f>SUMIFS('Refill Gap Model'!E:E,'Refill Gap Model'!A:A,TableRefills3[[#This Row],[patient_id]])</f>
        <v>168</v>
      </c>
      <c r="G76" s="1">
        <f>_xlfn.MINIFS('Refill Gap Model'!C:C,'Refill Gap Model'!A:A,TableRefills3[[#This Row],[patient_id]])</f>
        <v>45714</v>
      </c>
      <c r="H76" s="1">
        <f>_xlfn.MAXIFS('Refill Gap Model'!C:C,'Refill Gap Model'!A:A,A76)+TableRefills3[[#This Row],[quantity_days]]</f>
        <v>45983</v>
      </c>
      <c r="I76" s="1">
        <f>_xlfn.MAXIFS('Refill Gap Model'!L:L,'Refill Gap Model'!A:A,TableRefills3[[#This Row],[patient_id]])</f>
        <v>45877</v>
      </c>
      <c r="J76">
        <f>Patient_QC[[#This Row],[Therepy_end_date]]-Patient_QC[[#This Row],[Therepy_Start_Date]]</f>
        <v>163</v>
      </c>
      <c r="K76">
        <f>Patient_QC[[#This Row],[total_quantity_days]]/Patient_QC[[#This Row],[Window Days]]</f>
        <v>1.0306748466257669</v>
      </c>
      <c r="L76">
        <f>MIN(1,Patient_QC[[#This Row],[MPR]])</f>
        <v>1</v>
      </c>
      <c r="M76">
        <f>IF(Patient_QC[[#This Row],[MPR]]&gt;1,1,0)</f>
        <v>1</v>
      </c>
      <c r="N76">
        <f>_xlfn.MAXIFS('Refill Gap Model'!I:I,'Refill Gap Model'!A:A,TableRefills3[[#This Row],[patient_id]])</f>
        <v>0</v>
      </c>
      <c r="O76" t="str">
        <f>IF(Patient_QC[[#This Row],[MPR]]&gt;1.2,"High MPR; ","") &amp;
 IF(Patient_QC[[#This Row],[ever_discontinued]]=1,"Discontinued; ","") &amp;
 IF(Patient_QC[[#This Row],[Window Days]]=0,"No Supply; ","")</f>
        <v/>
      </c>
    </row>
    <row r="77" spans="1:15" x14ac:dyDescent="0.25">
      <c r="A77" t="s">
        <v>83</v>
      </c>
      <c r="B77">
        <v>83</v>
      </c>
      <c r="C77" t="s">
        <v>1019</v>
      </c>
      <c r="D77" t="s">
        <v>1028</v>
      </c>
      <c r="E77" t="s">
        <v>1026</v>
      </c>
      <c r="F77">
        <f>SUMIFS('Refill Gap Model'!E:E,'Refill Gap Model'!A:A,TableRefills3[[#This Row],[patient_id]])</f>
        <v>168</v>
      </c>
      <c r="G77" s="1">
        <f>_xlfn.MINIFS('Refill Gap Model'!C:C,'Refill Gap Model'!A:A,TableRefills3[[#This Row],[patient_id]])</f>
        <v>45714</v>
      </c>
      <c r="H77" s="1">
        <f>_xlfn.MAXIFS('Refill Gap Model'!C:C,'Refill Gap Model'!A:A,A77)+TableRefills3[[#This Row],[quantity_days]]</f>
        <v>45951</v>
      </c>
      <c r="I77" s="1">
        <f>_xlfn.MAXIFS('Refill Gap Model'!L:L,'Refill Gap Model'!A:A,TableRefills3[[#This Row],[patient_id]])</f>
        <v>45877</v>
      </c>
      <c r="J77">
        <f>Patient_QC[[#This Row],[Therepy_end_date]]-Patient_QC[[#This Row],[Therepy_Start_Date]]</f>
        <v>163</v>
      </c>
      <c r="K77">
        <f>Patient_QC[[#This Row],[total_quantity_days]]/Patient_QC[[#This Row],[Window Days]]</f>
        <v>1.0306748466257669</v>
      </c>
      <c r="L77">
        <f>MIN(1,Patient_QC[[#This Row],[MPR]])</f>
        <v>1</v>
      </c>
      <c r="M77">
        <f>IF(Patient_QC[[#This Row],[MPR]]&gt;1,1,0)</f>
        <v>1</v>
      </c>
      <c r="N77">
        <f>_xlfn.MAXIFS('Refill Gap Model'!I:I,'Refill Gap Model'!A:A,TableRefills3[[#This Row],[patient_id]])</f>
        <v>0</v>
      </c>
      <c r="O77" t="str">
        <f>IF(Patient_QC[[#This Row],[MPR]]&gt;1.2,"High MPR; ","") &amp;
 IF(Patient_QC[[#This Row],[ever_discontinued]]=1,"Discontinued; ","") &amp;
 IF(Patient_QC[[#This Row],[Window Days]]=0,"No Supply; ","")</f>
        <v/>
      </c>
    </row>
    <row r="78" spans="1:15" x14ac:dyDescent="0.25">
      <c r="A78" t="s">
        <v>84</v>
      </c>
      <c r="B78">
        <v>71</v>
      </c>
      <c r="C78" t="s">
        <v>1020</v>
      </c>
      <c r="D78" t="s">
        <v>1025</v>
      </c>
      <c r="E78" t="s">
        <v>1026</v>
      </c>
      <c r="F78">
        <f>SUMIFS('Refill Gap Model'!E:E,'Refill Gap Model'!A:A,TableRefills3[[#This Row],[patient_id]])</f>
        <v>168</v>
      </c>
      <c r="G78" s="1">
        <f>_xlfn.MINIFS('Refill Gap Model'!C:C,'Refill Gap Model'!A:A,TableRefills3[[#This Row],[patient_id]])</f>
        <v>45714</v>
      </c>
      <c r="H78" s="1">
        <f>_xlfn.MAXIFS('Refill Gap Model'!C:C,'Refill Gap Model'!A:A,A78)+TableRefills3[[#This Row],[quantity_days]]</f>
        <v>45993</v>
      </c>
      <c r="I78" s="1">
        <f>_xlfn.MAXIFS('Refill Gap Model'!L:L,'Refill Gap Model'!A:A,TableRefills3[[#This Row],[patient_id]])</f>
        <v>45877</v>
      </c>
      <c r="J78">
        <f>Patient_QC[[#This Row],[Therepy_end_date]]-Patient_QC[[#This Row],[Therepy_Start_Date]]</f>
        <v>163</v>
      </c>
      <c r="K78">
        <f>Patient_QC[[#This Row],[total_quantity_days]]/Patient_QC[[#This Row],[Window Days]]</f>
        <v>1.0306748466257669</v>
      </c>
      <c r="L78">
        <f>MIN(1,Patient_QC[[#This Row],[MPR]])</f>
        <v>1</v>
      </c>
      <c r="M78">
        <f>IF(Patient_QC[[#This Row],[MPR]]&gt;1,1,0)</f>
        <v>1</v>
      </c>
      <c r="N78">
        <f>_xlfn.MAXIFS('Refill Gap Model'!I:I,'Refill Gap Model'!A:A,TableRefills3[[#This Row],[patient_id]])</f>
        <v>0</v>
      </c>
      <c r="O78" t="str">
        <f>IF(Patient_QC[[#This Row],[MPR]]&gt;1.2,"High MPR; ","") &amp;
 IF(Patient_QC[[#This Row],[ever_discontinued]]=1,"Discontinued; ","") &amp;
 IF(Patient_QC[[#This Row],[Window Days]]=0,"No Supply; ","")</f>
        <v/>
      </c>
    </row>
    <row r="79" spans="1:15" x14ac:dyDescent="0.25">
      <c r="A79" t="s">
        <v>85</v>
      </c>
      <c r="B79">
        <v>33</v>
      </c>
      <c r="C79" t="s">
        <v>1020</v>
      </c>
      <c r="D79" t="s">
        <v>1025</v>
      </c>
      <c r="E79" t="s">
        <v>1027</v>
      </c>
      <c r="F79">
        <f>SUMIFS('Refill Gap Model'!E:E,'Refill Gap Model'!A:A,TableRefills3[[#This Row],[patient_id]])</f>
        <v>168</v>
      </c>
      <c r="G79" s="1">
        <f>_xlfn.MINIFS('Refill Gap Model'!C:C,'Refill Gap Model'!A:A,TableRefills3[[#This Row],[patient_id]])</f>
        <v>45714</v>
      </c>
      <c r="H79" s="1">
        <f>_xlfn.MAXIFS('Refill Gap Model'!C:C,'Refill Gap Model'!A:A,A79)+TableRefills3[[#This Row],[quantity_days]]</f>
        <v>45809</v>
      </c>
      <c r="I79" s="1">
        <f>_xlfn.MAXIFS('Refill Gap Model'!L:L,'Refill Gap Model'!A:A,TableRefills3[[#This Row],[patient_id]])</f>
        <v>45877</v>
      </c>
      <c r="J79">
        <f>Patient_QC[[#This Row],[Therepy_end_date]]-Patient_QC[[#This Row],[Therepy_Start_Date]]</f>
        <v>163</v>
      </c>
      <c r="K79">
        <f>Patient_QC[[#This Row],[total_quantity_days]]/Patient_QC[[#This Row],[Window Days]]</f>
        <v>1.0306748466257669</v>
      </c>
      <c r="L79">
        <f>MIN(1,Patient_QC[[#This Row],[MPR]])</f>
        <v>1</v>
      </c>
      <c r="M79">
        <f>IF(Patient_QC[[#This Row],[MPR]]&gt;1,1,0)</f>
        <v>1</v>
      </c>
      <c r="N79">
        <f>_xlfn.MAXIFS('Refill Gap Model'!I:I,'Refill Gap Model'!A:A,TableRefills3[[#This Row],[patient_id]])</f>
        <v>0</v>
      </c>
      <c r="O79" t="str">
        <f>IF(Patient_QC[[#This Row],[MPR]]&gt;1.2,"High MPR; ","") &amp;
 IF(Patient_QC[[#This Row],[ever_discontinued]]=1,"Discontinued; ","") &amp;
 IF(Patient_QC[[#This Row],[Window Days]]=0,"No Supply; ","")</f>
        <v/>
      </c>
    </row>
    <row r="80" spans="1:15" x14ac:dyDescent="0.25">
      <c r="A80" t="s">
        <v>86</v>
      </c>
      <c r="B80">
        <v>83</v>
      </c>
      <c r="C80" t="s">
        <v>1020</v>
      </c>
      <c r="D80" t="s">
        <v>1021</v>
      </c>
      <c r="E80" t="s">
        <v>1026</v>
      </c>
      <c r="F80">
        <f>SUMIFS('Refill Gap Model'!E:E,'Refill Gap Model'!A:A,TableRefills3[[#This Row],[patient_id]])</f>
        <v>84</v>
      </c>
      <c r="G80" s="1">
        <f>_xlfn.MINIFS('Refill Gap Model'!C:C,'Refill Gap Model'!A:A,TableRefills3[[#This Row],[patient_id]])</f>
        <v>45715</v>
      </c>
      <c r="H80" s="1">
        <f>_xlfn.MAXIFS('Refill Gap Model'!C:C,'Refill Gap Model'!A:A,A80)+TableRefills3[[#This Row],[quantity_days]]</f>
        <v>45931</v>
      </c>
      <c r="I80" s="1">
        <f>_xlfn.MAXIFS('Refill Gap Model'!L:L,'Refill Gap Model'!A:A,TableRefills3[[#This Row],[patient_id]])</f>
        <v>45804</v>
      </c>
      <c r="J80">
        <f>Patient_QC[[#This Row],[Therepy_end_date]]-Patient_QC[[#This Row],[Therepy_Start_Date]]</f>
        <v>89</v>
      </c>
      <c r="K80">
        <f>Patient_QC[[#This Row],[total_quantity_days]]/Patient_QC[[#This Row],[Window Days]]</f>
        <v>0.9438202247191011</v>
      </c>
      <c r="L80">
        <f>MIN(1,Patient_QC[[#This Row],[MPR]])</f>
        <v>0.9438202247191011</v>
      </c>
      <c r="M80">
        <f>IF(Patient_QC[[#This Row],[MPR]]&gt;1,1,0)</f>
        <v>0</v>
      </c>
      <c r="N80">
        <f>_xlfn.MAXIFS('Refill Gap Model'!I:I,'Refill Gap Model'!A:A,TableRefills3[[#This Row],[patient_id]])</f>
        <v>0</v>
      </c>
      <c r="O80" t="str">
        <f>IF(Patient_QC[[#This Row],[MPR]]&gt;1.2,"High MPR; ","") &amp;
 IF(Patient_QC[[#This Row],[ever_discontinued]]=1,"Discontinued; ","") &amp;
 IF(Patient_QC[[#This Row],[Window Days]]=0,"No Supply; ","")</f>
        <v/>
      </c>
    </row>
    <row r="81" spans="1:15" x14ac:dyDescent="0.25">
      <c r="A81" t="s">
        <v>87</v>
      </c>
      <c r="B81">
        <v>58</v>
      </c>
      <c r="C81" t="s">
        <v>1019</v>
      </c>
      <c r="D81" t="s">
        <v>1021</v>
      </c>
      <c r="E81" t="s">
        <v>1023</v>
      </c>
      <c r="F81">
        <f>SUMIFS('Refill Gap Model'!E:E,'Refill Gap Model'!A:A,TableRefills3[[#This Row],[patient_id]])</f>
        <v>84</v>
      </c>
      <c r="G81" s="1">
        <f>_xlfn.MINIFS('Refill Gap Model'!C:C,'Refill Gap Model'!A:A,TableRefills3[[#This Row],[patient_id]])</f>
        <v>45715</v>
      </c>
      <c r="H81" s="1">
        <f>_xlfn.MAXIFS('Refill Gap Model'!C:C,'Refill Gap Model'!A:A,A81)+TableRefills3[[#This Row],[quantity_days]]</f>
        <v>45840</v>
      </c>
      <c r="I81" s="1">
        <f>_xlfn.MAXIFS('Refill Gap Model'!L:L,'Refill Gap Model'!A:A,TableRefills3[[#This Row],[patient_id]])</f>
        <v>45804</v>
      </c>
      <c r="J81">
        <f>Patient_QC[[#This Row],[Therepy_end_date]]-Patient_QC[[#This Row],[Therepy_Start_Date]]</f>
        <v>89</v>
      </c>
      <c r="K81">
        <f>Patient_QC[[#This Row],[total_quantity_days]]/Patient_QC[[#This Row],[Window Days]]</f>
        <v>0.9438202247191011</v>
      </c>
      <c r="L81">
        <f>MIN(1,Patient_QC[[#This Row],[MPR]])</f>
        <v>0.9438202247191011</v>
      </c>
      <c r="M81">
        <f>IF(Patient_QC[[#This Row],[MPR]]&gt;1,1,0)</f>
        <v>0</v>
      </c>
      <c r="N81">
        <f>_xlfn.MAXIFS('Refill Gap Model'!I:I,'Refill Gap Model'!A:A,TableRefills3[[#This Row],[patient_id]])</f>
        <v>0</v>
      </c>
      <c r="O81" t="str">
        <f>IF(Patient_QC[[#This Row],[MPR]]&gt;1.2,"High MPR; ","") &amp;
 IF(Patient_QC[[#This Row],[ever_discontinued]]=1,"Discontinued; ","") &amp;
 IF(Patient_QC[[#This Row],[Window Days]]=0,"No Supply; ","")</f>
        <v/>
      </c>
    </row>
    <row r="82" spans="1:15" x14ac:dyDescent="0.25">
      <c r="A82" t="s">
        <v>88</v>
      </c>
      <c r="B82">
        <v>47</v>
      </c>
      <c r="C82" t="s">
        <v>1020</v>
      </c>
      <c r="D82" t="s">
        <v>1021</v>
      </c>
      <c r="E82" t="s">
        <v>1026</v>
      </c>
      <c r="F82">
        <f>SUMIFS('Refill Gap Model'!E:E,'Refill Gap Model'!A:A,TableRefills3[[#This Row],[patient_id]])</f>
        <v>84</v>
      </c>
      <c r="G82" s="1">
        <f>_xlfn.MINIFS('Refill Gap Model'!C:C,'Refill Gap Model'!A:A,TableRefills3[[#This Row],[patient_id]])</f>
        <v>45715</v>
      </c>
      <c r="H82" s="1">
        <f>_xlfn.MAXIFS('Refill Gap Model'!C:C,'Refill Gap Model'!A:A,A82)+TableRefills3[[#This Row],[quantity_days]]</f>
        <v>45866</v>
      </c>
      <c r="I82" s="1">
        <f>_xlfn.MAXIFS('Refill Gap Model'!L:L,'Refill Gap Model'!A:A,TableRefills3[[#This Row],[patient_id]])</f>
        <v>45804</v>
      </c>
      <c r="J82">
        <f>Patient_QC[[#This Row],[Therepy_end_date]]-Patient_QC[[#This Row],[Therepy_Start_Date]]</f>
        <v>89</v>
      </c>
      <c r="K82">
        <f>Patient_QC[[#This Row],[total_quantity_days]]/Patient_QC[[#This Row],[Window Days]]</f>
        <v>0.9438202247191011</v>
      </c>
      <c r="L82">
        <f>MIN(1,Patient_QC[[#This Row],[MPR]])</f>
        <v>0.9438202247191011</v>
      </c>
      <c r="M82">
        <f>IF(Patient_QC[[#This Row],[MPR]]&gt;1,1,0)</f>
        <v>0</v>
      </c>
      <c r="N82">
        <f>_xlfn.MAXIFS('Refill Gap Model'!I:I,'Refill Gap Model'!A:A,TableRefills3[[#This Row],[patient_id]])</f>
        <v>0</v>
      </c>
      <c r="O82" t="str">
        <f>IF(Patient_QC[[#This Row],[MPR]]&gt;1.2,"High MPR; ","") &amp;
 IF(Patient_QC[[#This Row],[ever_discontinued]]=1,"Discontinued; ","") &amp;
 IF(Patient_QC[[#This Row],[Window Days]]=0,"No Supply; ","")</f>
        <v/>
      </c>
    </row>
    <row r="83" spans="1:15" x14ac:dyDescent="0.25">
      <c r="A83" t="s">
        <v>89</v>
      </c>
      <c r="B83">
        <v>55</v>
      </c>
      <c r="C83" t="s">
        <v>1019</v>
      </c>
      <c r="D83" t="s">
        <v>1021</v>
      </c>
      <c r="E83" t="s">
        <v>1027</v>
      </c>
      <c r="F83">
        <f>SUMIFS('Refill Gap Model'!E:E,'Refill Gap Model'!A:A,TableRefills3[[#This Row],[patient_id]])</f>
        <v>63</v>
      </c>
      <c r="G83" s="1">
        <f>_xlfn.MINIFS('Refill Gap Model'!C:C,'Refill Gap Model'!A:A,TableRefills3[[#This Row],[patient_id]])</f>
        <v>45765</v>
      </c>
      <c r="H83" s="1">
        <f>_xlfn.MAXIFS('Refill Gap Model'!C:C,'Refill Gap Model'!A:A,A83)+TableRefills3[[#This Row],[quantity_days]]</f>
        <v>45884</v>
      </c>
      <c r="I83" s="1">
        <f>_xlfn.MAXIFS('Refill Gap Model'!L:L,'Refill Gap Model'!A:A,TableRefills3[[#This Row],[patient_id]])</f>
        <v>45826</v>
      </c>
      <c r="J83">
        <f>Patient_QC[[#This Row],[Therepy_end_date]]-Patient_QC[[#This Row],[Therepy_Start_Date]]</f>
        <v>61</v>
      </c>
      <c r="K83">
        <f>Patient_QC[[#This Row],[total_quantity_days]]/Patient_QC[[#This Row],[Window Days]]</f>
        <v>1.0327868852459017</v>
      </c>
      <c r="L83">
        <f>MIN(1,Patient_QC[[#This Row],[MPR]])</f>
        <v>1</v>
      </c>
      <c r="M83">
        <f>IF(Patient_QC[[#This Row],[MPR]]&gt;1,1,0)</f>
        <v>1</v>
      </c>
      <c r="N83">
        <f>_xlfn.MAXIFS('Refill Gap Model'!I:I,'Refill Gap Model'!A:A,TableRefills3[[#This Row],[patient_id]])</f>
        <v>0</v>
      </c>
      <c r="O83" t="str">
        <f>IF(Patient_QC[[#This Row],[MPR]]&gt;1.2,"High MPR; ","") &amp;
 IF(Patient_QC[[#This Row],[ever_discontinued]]=1,"Discontinued; ","") &amp;
 IF(Patient_QC[[#This Row],[Window Days]]=0,"No Supply; ","")</f>
        <v/>
      </c>
    </row>
    <row r="84" spans="1:15" x14ac:dyDescent="0.25">
      <c r="A84" t="s">
        <v>90</v>
      </c>
      <c r="B84">
        <v>73</v>
      </c>
      <c r="C84" t="s">
        <v>1020</v>
      </c>
      <c r="D84" t="s">
        <v>1028</v>
      </c>
      <c r="E84" t="s">
        <v>1026</v>
      </c>
      <c r="F84">
        <f>SUMIFS('Refill Gap Model'!E:E,'Refill Gap Model'!A:A,TableRefills3[[#This Row],[patient_id]])</f>
        <v>63</v>
      </c>
      <c r="G84" s="1">
        <f>_xlfn.MINIFS('Refill Gap Model'!C:C,'Refill Gap Model'!A:A,TableRefills3[[#This Row],[patient_id]])</f>
        <v>45765</v>
      </c>
      <c r="H84" s="1">
        <f>_xlfn.MAXIFS('Refill Gap Model'!C:C,'Refill Gap Model'!A:A,A84)+TableRefills3[[#This Row],[quantity_days]]</f>
        <v>45846</v>
      </c>
      <c r="I84" s="1">
        <f>_xlfn.MAXIFS('Refill Gap Model'!L:L,'Refill Gap Model'!A:A,TableRefills3[[#This Row],[patient_id]])</f>
        <v>45826</v>
      </c>
      <c r="J84">
        <f>Patient_QC[[#This Row],[Therepy_end_date]]-Patient_QC[[#This Row],[Therepy_Start_Date]]</f>
        <v>61</v>
      </c>
      <c r="K84">
        <f>Patient_QC[[#This Row],[total_quantity_days]]/Patient_QC[[#This Row],[Window Days]]</f>
        <v>1.0327868852459017</v>
      </c>
      <c r="L84">
        <f>MIN(1,Patient_QC[[#This Row],[MPR]])</f>
        <v>1</v>
      </c>
      <c r="M84">
        <f>IF(Patient_QC[[#This Row],[MPR]]&gt;1,1,0)</f>
        <v>1</v>
      </c>
      <c r="N84">
        <f>_xlfn.MAXIFS('Refill Gap Model'!I:I,'Refill Gap Model'!A:A,TableRefills3[[#This Row],[patient_id]])</f>
        <v>0</v>
      </c>
      <c r="O84" t="str">
        <f>IF(Patient_QC[[#This Row],[MPR]]&gt;1.2,"High MPR; ","") &amp;
 IF(Patient_QC[[#This Row],[ever_discontinued]]=1,"Discontinued; ","") &amp;
 IF(Patient_QC[[#This Row],[Window Days]]=0,"No Supply; ","")</f>
        <v/>
      </c>
    </row>
    <row r="85" spans="1:15" x14ac:dyDescent="0.25">
      <c r="A85" t="s">
        <v>91</v>
      </c>
      <c r="B85">
        <v>63</v>
      </c>
      <c r="C85" t="s">
        <v>1019</v>
      </c>
      <c r="D85" t="s">
        <v>1025</v>
      </c>
      <c r="E85" t="s">
        <v>1026</v>
      </c>
      <c r="F85">
        <f>SUMIFS('Refill Gap Model'!E:E,'Refill Gap Model'!A:A,TableRefills3[[#This Row],[patient_id]])</f>
        <v>63</v>
      </c>
      <c r="G85" s="1">
        <f>_xlfn.MINIFS('Refill Gap Model'!C:C,'Refill Gap Model'!A:A,TableRefills3[[#This Row],[patient_id]])</f>
        <v>45765</v>
      </c>
      <c r="H85" s="1">
        <f>_xlfn.MAXIFS('Refill Gap Model'!C:C,'Refill Gap Model'!A:A,A85)+TableRefills3[[#This Row],[quantity_days]]</f>
        <v>45849</v>
      </c>
      <c r="I85" s="1">
        <f>_xlfn.MAXIFS('Refill Gap Model'!L:L,'Refill Gap Model'!A:A,TableRefills3[[#This Row],[patient_id]])</f>
        <v>45826</v>
      </c>
      <c r="J85">
        <f>Patient_QC[[#This Row],[Therepy_end_date]]-Patient_QC[[#This Row],[Therepy_Start_Date]]</f>
        <v>61</v>
      </c>
      <c r="K85">
        <f>Patient_QC[[#This Row],[total_quantity_days]]/Patient_QC[[#This Row],[Window Days]]</f>
        <v>1.0327868852459017</v>
      </c>
      <c r="L85">
        <f>MIN(1,Patient_QC[[#This Row],[MPR]])</f>
        <v>1</v>
      </c>
      <c r="M85">
        <f>IF(Patient_QC[[#This Row],[MPR]]&gt;1,1,0)</f>
        <v>1</v>
      </c>
      <c r="N85">
        <f>_xlfn.MAXIFS('Refill Gap Model'!I:I,'Refill Gap Model'!A:A,TableRefills3[[#This Row],[patient_id]])</f>
        <v>0</v>
      </c>
      <c r="O85" t="str">
        <f>IF(Patient_QC[[#This Row],[MPR]]&gt;1.2,"High MPR; ","") &amp;
 IF(Patient_QC[[#This Row],[ever_discontinued]]=1,"Discontinued; ","") &amp;
 IF(Patient_QC[[#This Row],[Window Days]]=0,"No Supply; ","")</f>
        <v/>
      </c>
    </row>
    <row r="86" spans="1:15" x14ac:dyDescent="0.25">
      <c r="A86" t="s">
        <v>92</v>
      </c>
      <c r="B86">
        <v>39</v>
      </c>
      <c r="C86" t="s">
        <v>1019</v>
      </c>
      <c r="D86" t="s">
        <v>1025</v>
      </c>
      <c r="E86" t="s">
        <v>1026</v>
      </c>
      <c r="F86">
        <f>SUMIFS('Refill Gap Model'!E:E,'Refill Gap Model'!A:A,TableRefills3[[#This Row],[patient_id]])</f>
        <v>120</v>
      </c>
      <c r="G86" s="1">
        <f>_xlfn.MINIFS('Refill Gap Model'!C:C,'Refill Gap Model'!A:A,TableRefills3[[#This Row],[patient_id]])</f>
        <v>45753</v>
      </c>
      <c r="H86" s="1">
        <f>_xlfn.MAXIFS('Refill Gap Model'!C:C,'Refill Gap Model'!A:A,A86)+TableRefills3[[#This Row],[quantity_days]]</f>
        <v>45911</v>
      </c>
      <c r="I86" s="1">
        <f>_xlfn.MAXIFS('Refill Gap Model'!L:L,'Refill Gap Model'!A:A,TableRefills3[[#This Row],[patient_id]])</f>
        <v>45875</v>
      </c>
      <c r="J86">
        <f>Patient_QC[[#This Row],[Therepy_end_date]]-Patient_QC[[#This Row],[Therepy_Start_Date]]</f>
        <v>122</v>
      </c>
      <c r="K86">
        <f>Patient_QC[[#This Row],[total_quantity_days]]/Patient_QC[[#This Row],[Window Days]]</f>
        <v>0.98360655737704916</v>
      </c>
      <c r="L86">
        <f>MIN(1,Patient_QC[[#This Row],[MPR]])</f>
        <v>0.98360655737704916</v>
      </c>
      <c r="M86">
        <f>IF(Patient_QC[[#This Row],[MPR]]&gt;1,1,0)</f>
        <v>0</v>
      </c>
      <c r="N86">
        <f>_xlfn.MAXIFS('Refill Gap Model'!I:I,'Refill Gap Model'!A:A,TableRefills3[[#This Row],[patient_id]])</f>
        <v>0</v>
      </c>
      <c r="O86" t="str">
        <f>IF(Patient_QC[[#This Row],[MPR]]&gt;1.2,"High MPR; ","") &amp;
 IF(Patient_QC[[#This Row],[ever_discontinued]]=1,"Discontinued; ","") &amp;
 IF(Patient_QC[[#This Row],[Window Days]]=0,"No Supply; ","")</f>
        <v/>
      </c>
    </row>
    <row r="87" spans="1:15" x14ac:dyDescent="0.25">
      <c r="A87" t="s">
        <v>93</v>
      </c>
      <c r="B87">
        <v>65</v>
      </c>
      <c r="C87" t="s">
        <v>1019</v>
      </c>
      <c r="D87" t="s">
        <v>1021</v>
      </c>
      <c r="E87" t="s">
        <v>1023</v>
      </c>
      <c r="F87">
        <f>SUMIFS('Refill Gap Model'!E:E,'Refill Gap Model'!A:A,TableRefills3[[#This Row],[patient_id]])</f>
        <v>120</v>
      </c>
      <c r="G87" s="1">
        <f>_xlfn.MINIFS('Refill Gap Model'!C:C,'Refill Gap Model'!A:A,TableRefills3[[#This Row],[patient_id]])</f>
        <v>45753</v>
      </c>
      <c r="H87" s="1">
        <f>_xlfn.MAXIFS('Refill Gap Model'!C:C,'Refill Gap Model'!A:A,A87)+TableRefills3[[#This Row],[quantity_days]]</f>
        <v>45919</v>
      </c>
      <c r="I87" s="1">
        <f>_xlfn.MAXIFS('Refill Gap Model'!L:L,'Refill Gap Model'!A:A,TableRefills3[[#This Row],[patient_id]])</f>
        <v>45875</v>
      </c>
      <c r="J87">
        <f>Patient_QC[[#This Row],[Therepy_end_date]]-Patient_QC[[#This Row],[Therepy_Start_Date]]</f>
        <v>122</v>
      </c>
      <c r="K87">
        <f>Patient_QC[[#This Row],[total_quantity_days]]/Patient_QC[[#This Row],[Window Days]]</f>
        <v>0.98360655737704916</v>
      </c>
      <c r="L87">
        <f>MIN(1,Patient_QC[[#This Row],[MPR]])</f>
        <v>0.98360655737704916</v>
      </c>
      <c r="M87">
        <f>IF(Patient_QC[[#This Row],[MPR]]&gt;1,1,0)</f>
        <v>0</v>
      </c>
      <c r="N87">
        <f>_xlfn.MAXIFS('Refill Gap Model'!I:I,'Refill Gap Model'!A:A,TableRefills3[[#This Row],[patient_id]])</f>
        <v>0</v>
      </c>
      <c r="O87" t="str">
        <f>IF(Patient_QC[[#This Row],[MPR]]&gt;1.2,"High MPR; ","") &amp;
 IF(Patient_QC[[#This Row],[ever_discontinued]]=1,"Discontinued; ","") &amp;
 IF(Patient_QC[[#This Row],[Window Days]]=0,"No Supply; ","")</f>
        <v/>
      </c>
    </row>
    <row r="88" spans="1:15" x14ac:dyDescent="0.25">
      <c r="A88" t="s">
        <v>94</v>
      </c>
      <c r="B88">
        <v>43</v>
      </c>
      <c r="C88" t="s">
        <v>1019</v>
      </c>
      <c r="D88" t="s">
        <v>1022</v>
      </c>
      <c r="E88" t="s">
        <v>1026</v>
      </c>
      <c r="F88">
        <f>SUMIFS('Refill Gap Model'!E:E,'Refill Gap Model'!A:A,TableRefills3[[#This Row],[patient_id]])</f>
        <v>120</v>
      </c>
      <c r="G88" s="1">
        <f>_xlfn.MINIFS('Refill Gap Model'!C:C,'Refill Gap Model'!A:A,TableRefills3[[#This Row],[patient_id]])</f>
        <v>45753</v>
      </c>
      <c r="H88" s="1">
        <f>_xlfn.MAXIFS('Refill Gap Model'!C:C,'Refill Gap Model'!A:A,A88)+TableRefills3[[#This Row],[quantity_days]]</f>
        <v>45858</v>
      </c>
      <c r="I88" s="1">
        <f>_xlfn.MAXIFS('Refill Gap Model'!L:L,'Refill Gap Model'!A:A,TableRefills3[[#This Row],[patient_id]])</f>
        <v>45875</v>
      </c>
      <c r="J88">
        <f>Patient_QC[[#This Row],[Therepy_end_date]]-Patient_QC[[#This Row],[Therepy_Start_Date]]</f>
        <v>122</v>
      </c>
      <c r="K88">
        <f>Patient_QC[[#This Row],[total_quantity_days]]/Patient_QC[[#This Row],[Window Days]]</f>
        <v>0.98360655737704916</v>
      </c>
      <c r="L88">
        <f>MIN(1,Patient_QC[[#This Row],[MPR]])</f>
        <v>0.98360655737704916</v>
      </c>
      <c r="M88">
        <f>IF(Patient_QC[[#This Row],[MPR]]&gt;1,1,0)</f>
        <v>0</v>
      </c>
      <c r="N88">
        <f>_xlfn.MAXIFS('Refill Gap Model'!I:I,'Refill Gap Model'!A:A,TableRefills3[[#This Row],[patient_id]])</f>
        <v>0</v>
      </c>
      <c r="O88" t="str">
        <f>IF(Patient_QC[[#This Row],[MPR]]&gt;1.2,"High MPR; ","") &amp;
 IF(Patient_QC[[#This Row],[ever_discontinued]]=1,"Discontinued; ","") &amp;
 IF(Patient_QC[[#This Row],[Window Days]]=0,"No Supply; ","")</f>
        <v/>
      </c>
    </row>
    <row r="89" spans="1:15" x14ac:dyDescent="0.25">
      <c r="A89" t="s">
        <v>95</v>
      </c>
      <c r="B89">
        <v>60</v>
      </c>
      <c r="C89" t="s">
        <v>1020</v>
      </c>
      <c r="D89" t="s">
        <v>1028</v>
      </c>
      <c r="E89" t="s">
        <v>1026</v>
      </c>
      <c r="F89">
        <f>SUMIFS('Refill Gap Model'!E:E,'Refill Gap Model'!A:A,TableRefills3[[#This Row],[patient_id]])</f>
        <v>120</v>
      </c>
      <c r="G89" s="1">
        <f>_xlfn.MINIFS('Refill Gap Model'!C:C,'Refill Gap Model'!A:A,TableRefills3[[#This Row],[patient_id]])</f>
        <v>45753</v>
      </c>
      <c r="H89" s="1">
        <f>_xlfn.MAXIFS('Refill Gap Model'!C:C,'Refill Gap Model'!A:A,A89)+TableRefills3[[#This Row],[quantity_days]]</f>
        <v>45886</v>
      </c>
      <c r="I89" s="1">
        <f>_xlfn.MAXIFS('Refill Gap Model'!L:L,'Refill Gap Model'!A:A,TableRefills3[[#This Row],[patient_id]])</f>
        <v>45875</v>
      </c>
      <c r="J89">
        <f>Patient_QC[[#This Row],[Therepy_end_date]]-Patient_QC[[#This Row],[Therepy_Start_Date]]</f>
        <v>122</v>
      </c>
      <c r="K89">
        <f>Patient_QC[[#This Row],[total_quantity_days]]/Patient_QC[[#This Row],[Window Days]]</f>
        <v>0.98360655737704916</v>
      </c>
      <c r="L89">
        <f>MIN(1,Patient_QC[[#This Row],[MPR]])</f>
        <v>0.98360655737704916</v>
      </c>
      <c r="M89">
        <f>IF(Patient_QC[[#This Row],[MPR]]&gt;1,1,0)</f>
        <v>0</v>
      </c>
      <c r="N89">
        <f>_xlfn.MAXIFS('Refill Gap Model'!I:I,'Refill Gap Model'!A:A,TableRefills3[[#This Row],[patient_id]])</f>
        <v>0</v>
      </c>
      <c r="O89" t="str">
        <f>IF(Patient_QC[[#This Row],[MPR]]&gt;1.2,"High MPR; ","") &amp;
 IF(Patient_QC[[#This Row],[ever_discontinued]]=1,"Discontinued; ","") &amp;
 IF(Patient_QC[[#This Row],[Window Days]]=0,"No Supply; ","")</f>
        <v/>
      </c>
    </row>
    <row r="90" spans="1:15" x14ac:dyDescent="0.25">
      <c r="A90" t="s">
        <v>96</v>
      </c>
      <c r="B90">
        <v>77</v>
      </c>
      <c r="C90" t="s">
        <v>1020</v>
      </c>
      <c r="D90" t="s">
        <v>1022</v>
      </c>
      <c r="E90" t="s">
        <v>1026</v>
      </c>
      <c r="F90">
        <f>SUMIFS('Refill Gap Model'!E:E,'Refill Gap Model'!A:A,TableRefills3[[#This Row],[patient_id]])</f>
        <v>168</v>
      </c>
      <c r="G90" s="1">
        <f>_xlfn.MINIFS('Refill Gap Model'!C:C,'Refill Gap Model'!A:A,TableRefills3[[#This Row],[patient_id]])</f>
        <v>45807</v>
      </c>
      <c r="H90" s="1">
        <f>_xlfn.MAXIFS('Refill Gap Model'!C:C,'Refill Gap Model'!A:A,A90)+TableRefills3[[#This Row],[quantity_days]]</f>
        <v>45927</v>
      </c>
      <c r="I90" s="1">
        <f>_xlfn.MAXIFS('Refill Gap Model'!L:L,'Refill Gap Model'!A:A,TableRefills3[[#This Row],[patient_id]])</f>
        <v>45980</v>
      </c>
      <c r="J90">
        <f>Patient_QC[[#This Row],[Therepy_end_date]]-Patient_QC[[#This Row],[Therepy_Start_Date]]</f>
        <v>173</v>
      </c>
      <c r="K90">
        <f>Patient_QC[[#This Row],[total_quantity_days]]/Patient_QC[[#This Row],[Window Days]]</f>
        <v>0.97109826589595372</v>
      </c>
      <c r="L90">
        <f>MIN(1,Patient_QC[[#This Row],[MPR]])</f>
        <v>0.97109826589595372</v>
      </c>
      <c r="M90">
        <f>IF(Patient_QC[[#This Row],[MPR]]&gt;1,1,0)</f>
        <v>0</v>
      </c>
      <c r="N90">
        <f>_xlfn.MAXIFS('Refill Gap Model'!I:I,'Refill Gap Model'!A:A,TableRefills3[[#This Row],[patient_id]])</f>
        <v>0</v>
      </c>
      <c r="O90" t="str">
        <f>IF(Patient_QC[[#This Row],[MPR]]&gt;1.2,"High MPR; ","") &amp;
 IF(Patient_QC[[#This Row],[ever_discontinued]]=1,"Discontinued; ","") &amp;
 IF(Patient_QC[[#This Row],[Window Days]]=0,"No Supply; ","")</f>
        <v/>
      </c>
    </row>
    <row r="91" spans="1:15" x14ac:dyDescent="0.25">
      <c r="A91" t="s">
        <v>97</v>
      </c>
      <c r="B91">
        <v>44</v>
      </c>
      <c r="C91" t="s">
        <v>1020</v>
      </c>
      <c r="D91" t="s">
        <v>1021</v>
      </c>
      <c r="E91" t="s">
        <v>1027</v>
      </c>
      <c r="F91">
        <f>SUMIFS('Refill Gap Model'!E:E,'Refill Gap Model'!A:A,TableRefills3[[#This Row],[patient_id]])</f>
        <v>168</v>
      </c>
      <c r="G91" s="1">
        <f>_xlfn.MINIFS('Refill Gap Model'!C:C,'Refill Gap Model'!A:A,TableRefills3[[#This Row],[patient_id]])</f>
        <v>45807</v>
      </c>
      <c r="H91" s="1">
        <f>_xlfn.MAXIFS('Refill Gap Model'!C:C,'Refill Gap Model'!A:A,A91)+TableRefills3[[#This Row],[quantity_days]]</f>
        <v>45836</v>
      </c>
      <c r="I91" s="1">
        <f>_xlfn.MAXIFS('Refill Gap Model'!L:L,'Refill Gap Model'!A:A,TableRefills3[[#This Row],[patient_id]])</f>
        <v>45980</v>
      </c>
      <c r="J91">
        <f>Patient_QC[[#This Row],[Therepy_end_date]]-Patient_QC[[#This Row],[Therepy_Start_Date]]</f>
        <v>173</v>
      </c>
      <c r="K91">
        <f>Patient_QC[[#This Row],[total_quantity_days]]/Patient_QC[[#This Row],[Window Days]]</f>
        <v>0.97109826589595372</v>
      </c>
      <c r="L91">
        <f>MIN(1,Patient_QC[[#This Row],[MPR]])</f>
        <v>0.97109826589595372</v>
      </c>
      <c r="M91">
        <f>IF(Patient_QC[[#This Row],[MPR]]&gt;1,1,0)</f>
        <v>0</v>
      </c>
      <c r="N91">
        <f>_xlfn.MAXIFS('Refill Gap Model'!I:I,'Refill Gap Model'!A:A,TableRefills3[[#This Row],[patient_id]])</f>
        <v>0</v>
      </c>
      <c r="O91" t="str">
        <f>IF(Patient_QC[[#This Row],[MPR]]&gt;1.2,"High MPR; ","") &amp;
 IF(Patient_QC[[#This Row],[ever_discontinued]]=1,"Discontinued; ","") &amp;
 IF(Patient_QC[[#This Row],[Window Days]]=0,"No Supply; ","")</f>
        <v/>
      </c>
    </row>
    <row r="92" spans="1:15" x14ac:dyDescent="0.25">
      <c r="A92" t="s">
        <v>98</v>
      </c>
      <c r="B92">
        <v>37</v>
      </c>
      <c r="C92" t="s">
        <v>1019</v>
      </c>
      <c r="D92" t="s">
        <v>1021</v>
      </c>
      <c r="E92" t="s">
        <v>1024</v>
      </c>
      <c r="F92">
        <f>SUMIFS('Refill Gap Model'!E:E,'Refill Gap Model'!A:A,TableRefills3[[#This Row],[patient_id]])</f>
        <v>168</v>
      </c>
      <c r="G92" s="1">
        <f>_xlfn.MINIFS('Refill Gap Model'!C:C,'Refill Gap Model'!A:A,TableRefills3[[#This Row],[patient_id]])</f>
        <v>45807</v>
      </c>
      <c r="H92" s="1">
        <f>_xlfn.MAXIFS('Refill Gap Model'!C:C,'Refill Gap Model'!A:A,A92)+TableRefills3[[#This Row],[quantity_days]]</f>
        <v>45755</v>
      </c>
      <c r="I92" s="1">
        <f>_xlfn.MAXIFS('Refill Gap Model'!L:L,'Refill Gap Model'!A:A,TableRefills3[[#This Row],[patient_id]])</f>
        <v>45980</v>
      </c>
      <c r="J92">
        <f>Patient_QC[[#This Row],[Therepy_end_date]]-Patient_QC[[#This Row],[Therepy_Start_Date]]</f>
        <v>173</v>
      </c>
      <c r="K92">
        <f>Patient_QC[[#This Row],[total_quantity_days]]/Patient_QC[[#This Row],[Window Days]]</f>
        <v>0.97109826589595372</v>
      </c>
      <c r="L92">
        <f>MIN(1,Patient_QC[[#This Row],[MPR]])</f>
        <v>0.97109826589595372</v>
      </c>
      <c r="M92">
        <f>IF(Patient_QC[[#This Row],[MPR]]&gt;1,1,0)</f>
        <v>0</v>
      </c>
      <c r="N92">
        <f>_xlfn.MAXIFS('Refill Gap Model'!I:I,'Refill Gap Model'!A:A,TableRefills3[[#This Row],[patient_id]])</f>
        <v>0</v>
      </c>
      <c r="O92" t="str">
        <f>IF(Patient_QC[[#This Row],[MPR]]&gt;1.2,"High MPR; ","") &amp;
 IF(Patient_QC[[#This Row],[ever_discontinued]]=1,"Discontinued; ","") &amp;
 IF(Patient_QC[[#This Row],[Window Days]]=0,"No Supply; ","")</f>
        <v/>
      </c>
    </row>
    <row r="93" spans="1:15" x14ac:dyDescent="0.25">
      <c r="A93" t="s">
        <v>99</v>
      </c>
      <c r="B93">
        <v>43</v>
      </c>
      <c r="C93" t="s">
        <v>1019</v>
      </c>
      <c r="D93" t="s">
        <v>1022</v>
      </c>
      <c r="E93" t="s">
        <v>1023</v>
      </c>
      <c r="F93">
        <f>SUMIFS('Refill Gap Model'!E:E,'Refill Gap Model'!A:A,TableRefills3[[#This Row],[patient_id]])</f>
        <v>168</v>
      </c>
      <c r="G93" s="1">
        <f>_xlfn.MINIFS('Refill Gap Model'!C:C,'Refill Gap Model'!A:A,TableRefills3[[#This Row],[patient_id]])</f>
        <v>45807</v>
      </c>
      <c r="H93" s="1">
        <f>_xlfn.MAXIFS('Refill Gap Model'!C:C,'Refill Gap Model'!A:A,A93)+TableRefills3[[#This Row],[quantity_days]]</f>
        <v>45786</v>
      </c>
      <c r="I93" s="1">
        <f>_xlfn.MAXIFS('Refill Gap Model'!L:L,'Refill Gap Model'!A:A,TableRefills3[[#This Row],[patient_id]])</f>
        <v>45980</v>
      </c>
      <c r="J93">
        <f>Patient_QC[[#This Row],[Therepy_end_date]]-Patient_QC[[#This Row],[Therepy_Start_Date]]</f>
        <v>173</v>
      </c>
      <c r="K93">
        <f>Patient_QC[[#This Row],[total_quantity_days]]/Patient_QC[[#This Row],[Window Days]]</f>
        <v>0.97109826589595372</v>
      </c>
      <c r="L93">
        <f>MIN(1,Patient_QC[[#This Row],[MPR]])</f>
        <v>0.97109826589595372</v>
      </c>
      <c r="M93">
        <f>IF(Patient_QC[[#This Row],[MPR]]&gt;1,1,0)</f>
        <v>0</v>
      </c>
      <c r="N93">
        <f>_xlfn.MAXIFS('Refill Gap Model'!I:I,'Refill Gap Model'!A:A,TableRefills3[[#This Row],[patient_id]])</f>
        <v>0</v>
      </c>
      <c r="O93" t="str">
        <f>IF(Patient_QC[[#This Row],[MPR]]&gt;1.2,"High MPR; ","") &amp;
 IF(Patient_QC[[#This Row],[ever_discontinued]]=1,"Discontinued; ","") &amp;
 IF(Patient_QC[[#This Row],[Window Days]]=0,"No Supply; ","")</f>
        <v/>
      </c>
    </row>
    <row r="94" spans="1:15" x14ac:dyDescent="0.25">
      <c r="A94" t="s">
        <v>100</v>
      </c>
      <c r="B94">
        <v>52</v>
      </c>
      <c r="C94" t="s">
        <v>1019</v>
      </c>
      <c r="D94" t="s">
        <v>1025</v>
      </c>
      <c r="E94" t="s">
        <v>1024</v>
      </c>
      <c r="F94">
        <f>SUMIFS('Refill Gap Model'!E:E,'Refill Gap Model'!A:A,TableRefills3[[#This Row],[patient_id]])</f>
        <v>168</v>
      </c>
      <c r="G94" s="1">
        <f>_xlfn.MINIFS('Refill Gap Model'!C:C,'Refill Gap Model'!A:A,TableRefills3[[#This Row],[patient_id]])</f>
        <v>45807</v>
      </c>
      <c r="H94" s="1">
        <f>_xlfn.MAXIFS('Refill Gap Model'!C:C,'Refill Gap Model'!A:A,A94)+TableRefills3[[#This Row],[quantity_days]]</f>
        <v>45902</v>
      </c>
      <c r="I94" s="1">
        <f>_xlfn.MAXIFS('Refill Gap Model'!L:L,'Refill Gap Model'!A:A,TableRefills3[[#This Row],[patient_id]])</f>
        <v>45980</v>
      </c>
      <c r="J94">
        <f>Patient_QC[[#This Row],[Therepy_end_date]]-Patient_QC[[#This Row],[Therepy_Start_Date]]</f>
        <v>173</v>
      </c>
      <c r="K94">
        <f>Patient_QC[[#This Row],[total_quantity_days]]/Patient_QC[[#This Row],[Window Days]]</f>
        <v>0.97109826589595372</v>
      </c>
      <c r="L94">
        <f>MIN(1,Patient_QC[[#This Row],[MPR]])</f>
        <v>0.97109826589595372</v>
      </c>
      <c r="M94">
        <f>IF(Patient_QC[[#This Row],[MPR]]&gt;1,1,0)</f>
        <v>0</v>
      </c>
      <c r="N94">
        <f>_xlfn.MAXIFS('Refill Gap Model'!I:I,'Refill Gap Model'!A:A,TableRefills3[[#This Row],[patient_id]])</f>
        <v>0</v>
      </c>
      <c r="O94" t="str">
        <f>IF(Patient_QC[[#This Row],[MPR]]&gt;1.2,"High MPR; ","") &amp;
 IF(Patient_QC[[#This Row],[ever_discontinued]]=1,"Discontinued; ","") &amp;
 IF(Patient_QC[[#This Row],[Window Days]]=0,"No Supply; ","")</f>
        <v/>
      </c>
    </row>
    <row r="95" spans="1:15" x14ac:dyDescent="0.25">
      <c r="A95" t="s">
        <v>101</v>
      </c>
      <c r="B95">
        <v>69</v>
      </c>
      <c r="C95" t="s">
        <v>1019</v>
      </c>
      <c r="D95" t="s">
        <v>1028</v>
      </c>
      <c r="E95" t="s">
        <v>1024</v>
      </c>
      <c r="F95">
        <f>SUMIFS('Refill Gap Model'!E:E,'Refill Gap Model'!A:A,TableRefills3[[#This Row],[patient_id]])</f>
        <v>168</v>
      </c>
      <c r="G95" s="1">
        <f>_xlfn.MINIFS('Refill Gap Model'!C:C,'Refill Gap Model'!A:A,TableRefills3[[#This Row],[patient_id]])</f>
        <v>45807</v>
      </c>
      <c r="H95" s="1">
        <f>_xlfn.MAXIFS('Refill Gap Model'!C:C,'Refill Gap Model'!A:A,A95)+TableRefills3[[#This Row],[quantity_days]]</f>
        <v>45839</v>
      </c>
      <c r="I95" s="1">
        <f>_xlfn.MAXIFS('Refill Gap Model'!L:L,'Refill Gap Model'!A:A,TableRefills3[[#This Row],[patient_id]])</f>
        <v>45980</v>
      </c>
      <c r="J95">
        <f>Patient_QC[[#This Row],[Therepy_end_date]]-Patient_QC[[#This Row],[Therepy_Start_Date]]</f>
        <v>173</v>
      </c>
      <c r="K95">
        <f>Patient_QC[[#This Row],[total_quantity_days]]/Patient_QC[[#This Row],[Window Days]]</f>
        <v>0.97109826589595372</v>
      </c>
      <c r="L95">
        <f>MIN(1,Patient_QC[[#This Row],[MPR]])</f>
        <v>0.97109826589595372</v>
      </c>
      <c r="M95">
        <f>IF(Patient_QC[[#This Row],[MPR]]&gt;1,1,0)</f>
        <v>0</v>
      </c>
      <c r="N95">
        <f>_xlfn.MAXIFS('Refill Gap Model'!I:I,'Refill Gap Model'!A:A,TableRefills3[[#This Row],[patient_id]])</f>
        <v>0</v>
      </c>
      <c r="O95" t="str">
        <f>IF(Patient_QC[[#This Row],[MPR]]&gt;1.2,"High MPR; ","") &amp;
 IF(Patient_QC[[#This Row],[ever_discontinued]]=1,"Discontinued; ","") &amp;
 IF(Patient_QC[[#This Row],[Window Days]]=0,"No Supply; ","")</f>
        <v/>
      </c>
    </row>
    <row r="96" spans="1:15" x14ac:dyDescent="0.25">
      <c r="A96" t="s">
        <v>102</v>
      </c>
      <c r="B96">
        <v>50</v>
      </c>
      <c r="C96" t="s">
        <v>1019</v>
      </c>
      <c r="D96" t="s">
        <v>1028</v>
      </c>
      <c r="E96" t="s">
        <v>1023</v>
      </c>
      <c r="F96">
        <f>SUMIFS('Refill Gap Model'!E:E,'Refill Gap Model'!A:A,TableRefills3[[#This Row],[patient_id]])</f>
        <v>180</v>
      </c>
      <c r="G96" s="1">
        <f>_xlfn.MINIFS('Refill Gap Model'!C:C,'Refill Gap Model'!A:A,TableRefills3[[#This Row],[patient_id]])</f>
        <v>45776</v>
      </c>
      <c r="H96" s="1">
        <f>_xlfn.MAXIFS('Refill Gap Model'!C:C,'Refill Gap Model'!A:A,A96)+TableRefills3[[#This Row],[quantity_days]]</f>
        <v>45952</v>
      </c>
      <c r="I96" s="1">
        <f>_xlfn.MAXIFS('Refill Gap Model'!L:L,'Refill Gap Model'!A:A,TableRefills3[[#This Row],[patient_id]])</f>
        <v>45951</v>
      </c>
      <c r="J96">
        <f>Patient_QC[[#This Row],[Therepy_end_date]]-Patient_QC[[#This Row],[Therepy_Start_Date]]</f>
        <v>175</v>
      </c>
      <c r="K96">
        <f>Patient_QC[[#This Row],[total_quantity_days]]/Patient_QC[[#This Row],[Window Days]]</f>
        <v>1.0285714285714285</v>
      </c>
      <c r="L96">
        <f>MIN(1,Patient_QC[[#This Row],[MPR]])</f>
        <v>1</v>
      </c>
      <c r="M96">
        <f>IF(Patient_QC[[#This Row],[MPR]]&gt;1,1,0)</f>
        <v>1</v>
      </c>
      <c r="N96">
        <f>_xlfn.MAXIFS('Refill Gap Model'!I:I,'Refill Gap Model'!A:A,TableRefills3[[#This Row],[patient_id]])</f>
        <v>0</v>
      </c>
      <c r="O96" t="str">
        <f>IF(Patient_QC[[#This Row],[MPR]]&gt;1.2,"High MPR; ","") &amp;
 IF(Patient_QC[[#This Row],[ever_discontinued]]=1,"Discontinued; ","") &amp;
 IF(Patient_QC[[#This Row],[Window Days]]=0,"No Supply; ","")</f>
        <v/>
      </c>
    </row>
    <row r="97" spans="1:15" x14ac:dyDescent="0.25">
      <c r="A97" t="s">
        <v>103</v>
      </c>
      <c r="B97">
        <v>45</v>
      </c>
      <c r="C97" t="s">
        <v>1020</v>
      </c>
      <c r="D97" t="s">
        <v>1025</v>
      </c>
      <c r="E97" t="s">
        <v>1023</v>
      </c>
      <c r="F97">
        <f>SUMIFS('Refill Gap Model'!E:E,'Refill Gap Model'!A:A,TableRefills3[[#This Row],[patient_id]])</f>
        <v>180</v>
      </c>
      <c r="G97" s="1">
        <f>_xlfn.MINIFS('Refill Gap Model'!C:C,'Refill Gap Model'!A:A,TableRefills3[[#This Row],[patient_id]])</f>
        <v>45776</v>
      </c>
      <c r="H97" s="1">
        <f>_xlfn.MAXIFS('Refill Gap Model'!C:C,'Refill Gap Model'!A:A,A97)+TableRefills3[[#This Row],[quantity_days]]</f>
        <v>45864</v>
      </c>
      <c r="I97" s="1">
        <f>_xlfn.MAXIFS('Refill Gap Model'!L:L,'Refill Gap Model'!A:A,TableRefills3[[#This Row],[patient_id]])</f>
        <v>45951</v>
      </c>
      <c r="J97">
        <f>Patient_QC[[#This Row],[Therepy_end_date]]-Patient_QC[[#This Row],[Therepy_Start_Date]]</f>
        <v>175</v>
      </c>
      <c r="K97">
        <f>Patient_QC[[#This Row],[total_quantity_days]]/Patient_QC[[#This Row],[Window Days]]</f>
        <v>1.0285714285714285</v>
      </c>
      <c r="L97">
        <f>MIN(1,Patient_QC[[#This Row],[MPR]])</f>
        <v>1</v>
      </c>
      <c r="M97">
        <f>IF(Patient_QC[[#This Row],[MPR]]&gt;1,1,0)</f>
        <v>1</v>
      </c>
      <c r="N97">
        <f>_xlfn.MAXIFS('Refill Gap Model'!I:I,'Refill Gap Model'!A:A,TableRefills3[[#This Row],[patient_id]])</f>
        <v>0</v>
      </c>
      <c r="O97" t="str">
        <f>IF(Patient_QC[[#This Row],[MPR]]&gt;1.2,"High MPR; ","") &amp;
 IF(Patient_QC[[#This Row],[ever_discontinued]]=1,"Discontinued; ","") &amp;
 IF(Patient_QC[[#This Row],[Window Days]]=0,"No Supply; ","")</f>
        <v/>
      </c>
    </row>
    <row r="98" spans="1:15" x14ac:dyDescent="0.25">
      <c r="A98" t="s">
        <v>104</v>
      </c>
      <c r="B98">
        <v>74</v>
      </c>
      <c r="C98" t="s">
        <v>1020</v>
      </c>
      <c r="D98" t="s">
        <v>1022</v>
      </c>
      <c r="E98" t="s">
        <v>1027</v>
      </c>
      <c r="F98">
        <f>SUMIFS('Refill Gap Model'!E:E,'Refill Gap Model'!A:A,TableRefills3[[#This Row],[patient_id]])</f>
        <v>180</v>
      </c>
      <c r="G98" s="1">
        <f>_xlfn.MINIFS('Refill Gap Model'!C:C,'Refill Gap Model'!A:A,TableRefills3[[#This Row],[patient_id]])</f>
        <v>45776</v>
      </c>
      <c r="H98" s="1">
        <f>_xlfn.MAXIFS('Refill Gap Model'!C:C,'Refill Gap Model'!A:A,A98)+TableRefills3[[#This Row],[quantity_days]]</f>
        <v>45841</v>
      </c>
      <c r="I98" s="1">
        <f>_xlfn.MAXIFS('Refill Gap Model'!L:L,'Refill Gap Model'!A:A,TableRefills3[[#This Row],[patient_id]])</f>
        <v>45951</v>
      </c>
      <c r="J98">
        <f>Patient_QC[[#This Row],[Therepy_end_date]]-Patient_QC[[#This Row],[Therepy_Start_Date]]</f>
        <v>175</v>
      </c>
      <c r="K98">
        <f>Patient_QC[[#This Row],[total_quantity_days]]/Patient_QC[[#This Row],[Window Days]]</f>
        <v>1.0285714285714285</v>
      </c>
      <c r="L98">
        <f>MIN(1,Patient_QC[[#This Row],[MPR]])</f>
        <v>1</v>
      </c>
      <c r="M98">
        <f>IF(Patient_QC[[#This Row],[MPR]]&gt;1,1,0)</f>
        <v>1</v>
      </c>
      <c r="N98">
        <f>_xlfn.MAXIFS('Refill Gap Model'!I:I,'Refill Gap Model'!A:A,TableRefills3[[#This Row],[patient_id]])</f>
        <v>0</v>
      </c>
      <c r="O98" t="str">
        <f>IF(Patient_QC[[#This Row],[MPR]]&gt;1.2,"High MPR; ","") &amp;
 IF(Patient_QC[[#This Row],[ever_discontinued]]=1,"Discontinued; ","") &amp;
 IF(Patient_QC[[#This Row],[Window Days]]=0,"No Supply; ","")</f>
        <v/>
      </c>
    </row>
    <row r="99" spans="1:15" x14ac:dyDescent="0.25">
      <c r="A99" t="s">
        <v>105</v>
      </c>
      <c r="B99">
        <v>47</v>
      </c>
      <c r="C99" t="s">
        <v>1019</v>
      </c>
      <c r="D99" t="s">
        <v>1025</v>
      </c>
      <c r="E99" t="s">
        <v>1023</v>
      </c>
      <c r="F99">
        <f>SUMIFS('Refill Gap Model'!E:E,'Refill Gap Model'!A:A,TableRefills3[[#This Row],[patient_id]])</f>
        <v>180</v>
      </c>
      <c r="G99" s="1">
        <f>_xlfn.MINIFS('Refill Gap Model'!C:C,'Refill Gap Model'!A:A,TableRefills3[[#This Row],[patient_id]])</f>
        <v>45776</v>
      </c>
      <c r="H99" s="1">
        <f>_xlfn.MAXIFS('Refill Gap Model'!C:C,'Refill Gap Model'!A:A,A99)+TableRefills3[[#This Row],[quantity_days]]</f>
        <v>45961</v>
      </c>
      <c r="I99" s="1">
        <f>_xlfn.MAXIFS('Refill Gap Model'!L:L,'Refill Gap Model'!A:A,TableRefills3[[#This Row],[patient_id]])</f>
        <v>45951</v>
      </c>
      <c r="J99">
        <f>Patient_QC[[#This Row],[Therepy_end_date]]-Patient_QC[[#This Row],[Therepy_Start_Date]]</f>
        <v>175</v>
      </c>
      <c r="K99">
        <f>Patient_QC[[#This Row],[total_quantity_days]]/Patient_QC[[#This Row],[Window Days]]</f>
        <v>1.0285714285714285</v>
      </c>
      <c r="L99">
        <f>MIN(1,Patient_QC[[#This Row],[MPR]])</f>
        <v>1</v>
      </c>
      <c r="M99">
        <f>IF(Patient_QC[[#This Row],[MPR]]&gt;1,1,0)</f>
        <v>1</v>
      </c>
      <c r="N99">
        <f>_xlfn.MAXIFS('Refill Gap Model'!I:I,'Refill Gap Model'!A:A,TableRefills3[[#This Row],[patient_id]])</f>
        <v>0</v>
      </c>
      <c r="O99" t="str">
        <f>IF(Patient_QC[[#This Row],[MPR]]&gt;1.2,"High MPR; ","") &amp;
 IF(Patient_QC[[#This Row],[ever_discontinued]]=1,"Discontinued; ","") &amp;
 IF(Patient_QC[[#This Row],[Window Days]]=0,"No Supply; ","")</f>
        <v/>
      </c>
    </row>
    <row r="100" spans="1:15" x14ac:dyDescent="0.25">
      <c r="A100" t="s">
        <v>106</v>
      </c>
      <c r="B100">
        <v>76</v>
      </c>
      <c r="C100" t="s">
        <v>1020</v>
      </c>
      <c r="D100" t="s">
        <v>1025</v>
      </c>
      <c r="E100" t="s">
        <v>1024</v>
      </c>
      <c r="F100">
        <f>SUMIFS('Refill Gap Model'!E:E,'Refill Gap Model'!A:A,TableRefills3[[#This Row],[patient_id]])</f>
        <v>180</v>
      </c>
      <c r="G100" s="1">
        <f>_xlfn.MINIFS('Refill Gap Model'!C:C,'Refill Gap Model'!A:A,TableRefills3[[#This Row],[patient_id]])</f>
        <v>45776</v>
      </c>
      <c r="H100" s="1">
        <f>_xlfn.MAXIFS('Refill Gap Model'!C:C,'Refill Gap Model'!A:A,A100)+TableRefills3[[#This Row],[quantity_days]]</f>
        <v>45943</v>
      </c>
      <c r="I100" s="1">
        <f>_xlfn.MAXIFS('Refill Gap Model'!L:L,'Refill Gap Model'!A:A,TableRefills3[[#This Row],[patient_id]])</f>
        <v>45951</v>
      </c>
      <c r="J100">
        <f>Patient_QC[[#This Row],[Therepy_end_date]]-Patient_QC[[#This Row],[Therepy_Start_Date]]</f>
        <v>175</v>
      </c>
      <c r="K100">
        <f>Patient_QC[[#This Row],[total_quantity_days]]/Patient_QC[[#This Row],[Window Days]]</f>
        <v>1.0285714285714285</v>
      </c>
      <c r="L100">
        <f>MIN(1,Patient_QC[[#This Row],[MPR]])</f>
        <v>1</v>
      </c>
      <c r="M100">
        <f>IF(Patient_QC[[#This Row],[MPR]]&gt;1,1,0)</f>
        <v>1</v>
      </c>
      <c r="N100">
        <f>_xlfn.MAXIFS('Refill Gap Model'!I:I,'Refill Gap Model'!A:A,TableRefills3[[#This Row],[patient_id]])</f>
        <v>0</v>
      </c>
      <c r="O100" t="str">
        <f>IF(Patient_QC[[#This Row],[MPR]]&gt;1.2,"High MPR; ","") &amp;
 IF(Patient_QC[[#This Row],[ever_discontinued]]=1,"Discontinued; ","") &amp;
 IF(Patient_QC[[#This Row],[Window Days]]=0,"No Supply; ","")</f>
        <v/>
      </c>
    </row>
    <row r="101" spans="1:15" x14ac:dyDescent="0.25">
      <c r="A101" t="s">
        <v>107</v>
      </c>
      <c r="B101">
        <v>82</v>
      </c>
      <c r="C101" t="s">
        <v>1020</v>
      </c>
      <c r="D101" t="s">
        <v>1021</v>
      </c>
      <c r="E101" t="s">
        <v>1026</v>
      </c>
      <c r="F101">
        <f>SUMIFS('Refill Gap Model'!E:E,'Refill Gap Model'!A:A,TableRefills3[[#This Row],[patient_id]])</f>
        <v>180</v>
      </c>
      <c r="G101" s="1">
        <f>_xlfn.MINIFS('Refill Gap Model'!C:C,'Refill Gap Model'!A:A,TableRefills3[[#This Row],[patient_id]])</f>
        <v>45776</v>
      </c>
      <c r="H101" s="1">
        <f>_xlfn.MAXIFS('Refill Gap Model'!C:C,'Refill Gap Model'!A:A,A101)+TableRefills3[[#This Row],[quantity_days]]</f>
        <v>45878</v>
      </c>
      <c r="I101" s="1">
        <f>_xlfn.MAXIFS('Refill Gap Model'!L:L,'Refill Gap Model'!A:A,TableRefills3[[#This Row],[patient_id]])</f>
        <v>45951</v>
      </c>
      <c r="J101">
        <f>Patient_QC[[#This Row],[Therepy_end_date]]-Patient_QC[[#This Row],[Therepy_Start_Date]]</f>
        <v>175</v>
      </c>
      <c r="K101">
        <f>Patient_QC[[#This Row],[total_quantity_days]]/Patient_QC[[#This Row],[Window Days]]</f>
        <v>1.0285714285714285</v>
      </c>
      <c r="L101">
        <f>MIN(1,Patient_QC[[#This Row],[MPR]])</f>
        <v>1</v>
      </c>
      <c r="M101">
        <f>IF(Patient_QC[[#This Row],[MPR]]&gt;1,1,0)</f>
        <v>1</v>
      </c>
      <c r="N101">
        <f>_xlfn.MAXIFS('Refill Gap Model'!I:I,'Refill Gap Model'!A:A,TableRefills3[[#This Row],[patient_id]])</f>
        <v>0</v>
      </c>
      <c r="O101" t="str">
        <f>IF(Patient_QC[[#This Row],[MPR]]&gt;1.2,"High MPR; ","") &amp;
 IF(Patient_QC[[#This Row],[ever_discontinued]]=1,"Discontinued; ","") &amp;
 IF(Patient_QC[[#This Row],[Window Days]]=0,"No Supply; ","")</f>
        <v/>
      </c>
    </row>
    <row r="102" spans="1:15" x14ac:dyDescent="0.25">
      <c r="A102" t="s">
        <v>108</v>
      </c>
      <c r="B102">
        <v>53</v>
      </c>
      <c r="C102" t="s">
        <v>1019</v>
      </c>
      <c r="D102" t="s">
        <v>1025</v>
      </c>
      <c r="E102" t="s">
        <v>1023</v>
      </c>
      <c r="F102">
        <f>SUMIFS('Refill Gap Model'!E:E,'Refill Gap Model'!A:A,TableRefills3[[#This Row],[patient_id]])</f>
        <v>150</v>
      </c>
      <c r="G102" s="1">
        <f>_xlfn.MINIFS('Refill Gap Model'!C:C,'Refill Gap Model'!A:A,TableRefills3[[#This Row],[patient_id]])</f>
        <v>45778</v>
      </c>
      <c r="H102" s="1">
        <f>_xlfn.MAXIFS('Refill Gap Model'!C:C,'Refill Gap Model'!A:A,A102)+TableRefills3[[#This Row],[quantity_days]]</f>
        <v>45726</v>
      </c>
      <c r="I102" s="1">
        <f>_xlfn.MAXIFS('Refill Gap Model'!L:L,'Refill Gap Model'!A:A,TableRefills3[[#This Row],[patient_id]])</f>
        <v>45928</v>
      </c>
      <c r="J102">
        <f>Patient_QC[[#This Row],[Therepy_end_date]]-Patient_QC[[#This Row],[Therepy_Start_Date]]</f>
        <v>150</v>
      </c>
      <c r="K102">
        <f>Patient_QC[[#This Row],[total_quantity_days]]/Patient_QC[[#This Row],[Window Days]]</f>
        <v>1</v>
      </c>
      <c r="L102">
        <f>MIN(1,Patient_QC[[#This Row],[MPR]])</f>
        <v>1</v>
      </c>
      <c r="M102">
        <f>IF(Patient_QC[[#This Row],[MPR]]&gt;1,1,0)</f>
        <v>0</v>
      </c>
      <c r="N102">
        <f>_xlfn.MAXIFS('Refill Gap Model'!I:I,'Refill Gap Model'!A:A,TableRefills3[[#This Row],[patient_id]])</f>
        <v>0</v>
      </c>
      <c r="O102" t="str">
        <f>IF(Patient_QC[[#This Row],[MPR]]&gt;1.2,"High MPR; ","") &amp;
 IF(Patient_QC[[#This Row],[ever_discontinued]]=1,"Discontinued; ","") &amp;
 IF(Patient_QC[[#This Row],[Window Days]]=0,"No Supply; ","")</f>
        <v/>
      </c>
    </row>
    <row r="103" spans="1:15" x14ac:dyDescent="0.25">
      <c r="A103" t="s">
        <v>109</v>
      </c>
      <c r="B103">
        <v>55</v>
      </c>
      <c r="C103" t="s">
        <v>1019</v>
      </c>
      <c r="D103" t="s">
        <v>1022</v>
      </c>
      <c r="E103" t="s">
        <v>1024</v>
      </c>
      <c r="F103">
        <f>SUMIFS('Refill Gap Model'!E:E,'Refill Gap Model'!A:A,TableRefills3[[#This Row],[patient_id]])</f>
        <v>150</v>
      </c>
      <c r="G103" s="1">
        <f>_xlfn.MINIFS('Refill Gap Model'!C:C,'Refill Gap Model'!A:A,TableRefills3[[#This Row],[patient_id]])</f>
        <v>45778</v>
      </c>
      <c r="H103" s="1">
        <f>_xlfn.MAXIFS('Refill Gap Model'!C:C,'Refill Gap Model'!A:A,A103)+TableRefills3[[#This Row],[quantity_days]]</f>
        <v>45945</v>
      </c>
      <c r="I103" s="1">
        <f>_xlfn.MAXIFS('Refill Gap Model'!L:L,'Refill Gap Model'!A:A,TableRefills3[[#This Row],[patient_id]])</f>
        <v>45928</v>
      </c>
      <c r="J103">
        <f>Patient_QC[[#This Row],[Therepy_end_date]]-Patient_QC[[#This Row],[Therepy_Start_Date]]</f>
        <v>150</v>
      </c>
      <c r="K103">
        <f>Patient_QC[[#This Row],[total_quantity_days]]/Patient_QC[[#This Row],[Window Days]]</f>
        <v>1</v>
      </c>
      <c r="L103">
        <f>MIN(1,Patient_QC[[#This Row],[MPR]])</f>
        <v>1</v>
      </c>
      <c r="M103">
        <f>IF(Patient_QC[[#This Row],[MPR]]&gt;1,1,0)</f>
        <v>0</v>
      </c>
      <c r="N103">
        <f>_xlfn.MAXIFS('Refill Gap Model'!I:I,'Refill Gap Model'!A:A,TableRefills3[[#This Row],[patient_id]])</f>
        <v>0</v>
      </c>
      <c r="O103" t="str">
        <f>IF(Patient_QC[[#This Row],[MPR]]&gt;1.2,"High MPR; ","") &amp;
 IF(Patient_QC[[#This Row],[ever_discontinued]]=1,"Discontinued; ","") &amp;
 IF(Patient_QC[[#This Row],[Window Days]]=0,"No Supply; ","")</f>
        <v/>
      </c>
    </row>
    <row r="104" spans="1:15" x14ac:dyDescent="0.25">
      <c r="A104" t="s">
        <v>111</v>
      </c>
      <c r="B104">
        <v>54</v>
      </c>
      <c r="C104" t="s">
        <v>1019</v>
      </c>
      <c r="D104" t="s">
        <v>1022</v>
      </c>
      <c r="E104" t="s">
        <v>1026</v>
      </c>
      <c r="F104">
        <f>SUMIFS('Refill Gap Model'!E:E,'Refill Gap Model'!A:A,TableRefills3[[#This Row],[patient_id]])</f>
        <v>150</v>
      </c>
      <c r="G104" s="1">
        <f>_xlfn.MINIFS('Refill Gap Model'!C:C,'Refill Gap Model'!A:A,TableRefills3[[#This Row],[patient_id]])</f>
        <v>45778</v>
      </c>
      <c r="H104" s="1">
        <f>_xlfn.MAXIFS('Refill Gap Model'!C:C,'Refill Gap Model'!A:A,A104)+TableRefills3[[#This Row],[quantity_days]]</f>
        <v>45807</v>
      </c>
      <c r="I104" s="1">
        <f>_xlfn.MAXIFS('Refill Gap Model'!L:L,'Refill Gap Model'!A:A,TableRefills3[[#This Row],[patient_id]])</f>
        <v>45928</v>
      </c>
      <c r="J104">
        <f>Patient_QC[[#This Row],[Therepy_end_date]]-Patient_QC[[#This Row],[Therepy_Start_Date]]</f>
        <v>150</v>
      </c>
      <c r="K104">
        <f>Patient_QC[[#This Row],[total_quantity_days]]/Patient_QC[[#This Row],[Window Days]]</f>
        <v>1</v>
      </c>
      <c r="L104">
        <f>MIN(1,Patient_QC[[#This Row],[MPR]])</f>
        <v>1</v>
      </c>
      <c r="M104">
        <f>IF(Patient_QC[[#This Row],[MPR]]&gt;1,1,0)</f>
        <v>0</v>
      </c>
      <c r="N104">
        <f>_xlfn.MAXIFS('Refill Gap Model'!I:I,'Refill Gap Model'!A:A,TableRefills3[[#This Row],[patient_id]])</f>
        <v>0</v>
      </c>
      <c r="O104" t="str">
        <f>IF(Patient_QC[[#This Row],[MPR]]&gt;1.2,"High MPR; ","") &amp;
 IF(Patient_QC[[#This Row],[ever_discontinued]]=1,"Discontinued; ","") &amp;
 IF(Patient_QC[[#This Row],[Window Days]]=0,"No Supply; ","")</f>
        <v/>
      </c>
    </row>
    <row r="105" spans="1:15" x14ac:dyDescent="0.25">
      <c r="A105" t="s">
        <v>112</v>
      </c>
      <c r="B105">
        <v>74</v>
      </c>
      <c r="C105" t="s">
        <v>1020</v>
      </c>
      <c r="D105" t="s">
        <v>1025</v>
      </c>
      <c r="E105" t="s">
        <v>1027</v>
      </c>
      <c r="F105">
        <f>SUMIFS('Refill Gap Model'!E:E,'Refill Gap Model'!A:A,TableRefills3[[#This Row],[patient_id]])</f>
        <v>150</v>
      </c>
      <c r="G105" s="1">
        <f>_xlfn.MINIFS('Refill Gap Model'!C:C,'Refill Gap Model'!A:A,TableRefills3[[#This Row],[patient_id]])</f>
        <v>45778</v>
      </c>
      <c r="H105" s="1">
        <f>_xlfn.MAXIFS('Refill Gap Model'!C:C,'Refill Gap Model'!A:A,A105)+TableRefills3[[#This Row],[quantity_days]]</f>
        <v>45973</v>
      </c>
      <c r="I105" s="1">
        <f>_xlfn.MAXIFS('Refill Gap Model'!L:L,'Refill Gap Model'!A:A,TableRefills3[[#This Row],[patient_id]])</f>
        <v>45928</v>
      </c>
      <c r="J105">
        <f>Patient_QC[[#This Row],[Therepy_end_date]]-Patient_QC[[#This Row],[Therepy_Start_Date]]</f>
        <v>150</v>
      </c>
      <c r="K105">
        <f>Patient_QC[[#This Row],[total_quantity_days]]/Patient_QC[[#This Row],[Window Days]]</f>
        <v>1</v>
      </c>
      <c r="L105">
        <f>MIN(1,Patient_QC[[#This Row],[MPR]])</f>
        <v>1</v>
      </c>
      <c r="M105">
        <f>IF(Patient_QC[[#This Row],[MPR]]&gt;1,1,0)</f>
        <v>0</v>
      </c>
      <c r="N105">
        <f>_xlfn.MAXIFS('Refill Gap Model'!I:I,'Refill Gap Model'!A:A,TableRefills3[[#This Row],[patient_id]])</f>
        <v>0</v>
      </c>
      <c r="O105" t="str">
        <f>IF(Patient_QC[[#This Row],[MPR]]&gt;1.2,"High MPR; ","") &amp;
 IF(Patient_QC[[#This Row],[ever_discontinued]]=1,"Discontinued; ","") &amp;
 IF(Patient_QC[[#This Row],[Window Days]]=0,"No Supply; ","")</f>
        <v/>
      </c>
    </row>
    <row r="106" spans="1:15" x14ac:dyDescent="0.25">
      <c r="A106" t="s">
        <v>113</v>
      </c>
      <c r="B106">
        <v>70</v>
      </c>
      <c r="C106" t="s">
        <v>1019</v>
      </c>
      <c r="D106" t="s">
        <v>1021</v>
      </c>
      <c r="E106" t="s">
        <v>1026</v>
      </c>
      <c r="F106">
        <f>SUMIFS('Refill Gap Model'!E:E,'Refill Gap Model'!A:A,TableRefills3[[#This Row],[patient_id]])</f>
        <v>150</v>
      </c>
      <c r="G106" s="1">
        <f>_xlfn.MINIFS('Refill Gap Model'!C:C,'Refill Gap Model'!A:A,TableRefills3[[#This Row],[patient_id]])</f>
        <v>45778</v>
      </c>
      <c r="H106" s="1">
        <f>_xlfn.MAXIFS('Refill Gap Model'!C:C,'Refill Gap Model'!A:A,A106)+TableRefills3[[#This Row],[quantity_days]]</f>
        <v>45765</v>
      </c>
      <c r="I106" s="1">
        <f>_xlfn.MAXIFS('Refill Gap Model'!L:L,'Refill Gap Model'!A:A,TableRefills3[[#This Row],[patient_id]])</f>
        <v>45928</v>
      </c>
      <c r="J106">
        <f>Patient_QC[[#This Row],[Therepy_end_date]]-Patient_QC[[#This Row],[Therepy_Start_Date]]</f>
        <v>150</v>
      </c>
      <c r="K106">
        <f>Patient_QC[[#This Row],[total_quantity_days]]/Patient_QC[[#This Row],[Window Days]]</f>
        <v>1</v>
      </c>
      <c r="L106">
        <f>MIN(1,Patient_QC[[#This Row],[MPR]])</f>
        <v>1</v>
      </c>
      <c r="M106">
        <f>IF(Patient_QC[[#This Row],[MPR]]&gt;1,1,0)</f>
        <v>0</v>
      </c>
      <c r="N106">
        <f>_xlfn.MAXIFS('Refill Gap Model'!I:I,'Refill Gap Model'!A:A,TableRefills3[[#This Row],[patient_id]])</f>
        <v>0</v>
      </c>
      <c r="O106" t="str">
        <f>IF(Patient_QC[[#This Row],[MPR]]&gt;1.2,"High MPR; ","") &amp;
 IF(Patient_QC[[#This Row],[ever_discontinued]]=1,"Discontinued; ","") &amp;
 IF(Patient_QC[[#This Row],[Window Days]]=0,"No Supply; ","")</f>
        <v/>
      </c>
    </row>
    <row r="107" spans="1:15" x14ac:dyDescent="0.25">
      <c r="A107" t="s">
        <v>114</v>
      </c>
      <c r="B107">
        <v>58</v>
      </c>
      <c r="C107" t="s">
        <v>1019</v>
      </c>
      <c r="D107" t="s">
        <v>1021</v>
      </c>
      <c r="E107" t="s">
        <v>1027</v>
      </c>
      <c r="F107">
        <f>SUMIFS('Refill Gap Model'!E:E,'Refill Gap Model'!A:A,TableRefills3[[#This Row],[patient_id]])</f>
        <v>105</v>
      </c>
      <c r="G107" s="1">
        <f>_xlfn.MINIFS('Refill Gap Model'!C:C,'Refill Gap Model'!A:A,TableRefills3[[#This Row],[patient_id]])</f>
        <v>45820</v>
      </c>
      <c r="H107" s="1">
        <f>_xlfn.MAXIFS('Refill Gap Model'!C:C,'Refill Gap Model'!A:A,A107)+TableRefills3[[#This Row],[quantity_days]]</f>
        <v>45953</v>
      </c>
      <c r="I107" s="1">
        <f>_xlfn.MAXIFS('Refill Gap Model'!L:L,'Refill Gap Model'!A:A,TableRefills3[[#This Row],[patient_id]])</f>
        <v>45923</v>
      </c>
      <c r="J107">
        <f>Patient_QC[[#This Row],[Therepy_end_date]]-Patient_QC[[#This Row],[Therepy_Start_Date]]</f>
        <v>103</v>
      </c>
      <c r="K107">
        <f>Patient_QC[[#This Row],[total_quantity_days]]/Patient_QC[[#This Row],[Window Days]]</f>
        <v>1.0194174757281553</v>
      </c>
      <c r="L107">
        <f>MIN(1,Patient_QC[[#This Row],[MPR]])</f>
        <v>1</v>
      </c>
      <c r="M107">
        <f>IF(Patient_QC[[#This Row],[MPR]]&gt;1,1,0)</f>
        <v>1</v>
      </c>
      <c r="N107">
        <f>_xlfn.MAXIFS('Refill Gap Model'!I:I,'Refill Gap Model'!A:A,TableRefills3[[#This Row],[patient_id]])</f>
        <v>0</v>
      </c>
      <c r="O107" t="str">
        <f>IF(Patient_QC[[#This Row],[MPR]]&gt;1.2,"High MPR; ","") &amp;
 IF(Patient_QC[[#This Row],[ever_discontinued]]=1,"Discontinued; ","") &amp;
 IF(Patient_QC[[#This Row],[Window Days]]=0,"No Supply; ","")</f>
        <v/>
      </c>
    </row>
    <row r="108" spans="1:15" x14ac:dyDescent="0.25">
      <c r="A108" t="s">
        <v>115</v>
      </c>
      <c r="B108">
        <v>44</v>
      </c>
      <c r="C108" t="s">
        <v>1020</v>
      </c>
      <c r="D108" t="s">
        <v>1028</v>
      </c>
      <c r="E108" t="s">
        <v>1026</v>
      </c>
      <c r="F108">
        <f>SUMIFS('Refill Gap Model'!E:E,'Refill Gap Model'!A:A,TableRefills3[[#This Row],[patient_id]])</f>
        <v>105</v>
      </c>
      <c r="G108" s="1">
        <f>_xlfn.MINIFS('Refill Gap Model'!C:C,'Refill Gap Model'!A:A,TableRefills3[[#This Row],[patient_id]])</f>
        <v>45820</v>
      </c>
      <c r="H108" s="1">
        <f>_xlfn.MAXIFS('Refill Gap Model'!C:C,'Refill Gap Model'!A:A,A108)+TableRefills3[[#This Row],[quantity_days]]</f>
        <v>45783</v>
      </c>
      <c r="I108" s="1">
        <f>_xlfn.MAXIFS('Refill Gap Model'!L:L,'Refill Gap Model'!A:A,TableRefills3[[#This Row],[patient_id]])</f>
        <v>45923</v>
      </c>
      <c r="J108">
        <f>Patient_QC[[#This Row],[Therepy_end_date]]-Patient_QC[[#This Row],[Therepy_Start_Date]]</f>
        <v>103</v>
      </c>
      <c r="K108">
        <f>Patient_QC[[#This Row],[total_quantity_days]]/Patient_QC[[#This Row],[Window Days]]</f>
        <v>1.0194174757281553</v>
      </c>
      <c r="L108">
        <f>MIN(1,Patient_QC[[#This Row],[MPR]])</f>
        <v>1</v>
      </c>
      <c r="M108">
        <f>IF(Patient_QC[[#This Row],[MPR]]&gt;1,1,0)</f>
        <v>1</v>
      </c>
      <c r="N108">
        <f>_xlfn.MAXIFS('Refill Gap Model'!I:I,'Refill Gap Model'!A:A,TableRefills3[[#This Row],[patient_id]])</f>
        <v>0</v>
      </c>
      <c r="O108" t="str">
        <f>IF(Patient_QC[[#This Row],[MPR]]&gt;1.2,"High MPR; ","") &amp;
 IF(Patient_QC[[#This Row],[ever_discontinued]]=1,"Discontinued; ","") &amp;
 IF(Patient_QC[[#This Row],[Window Days]]=0,"No Supply; ","")</f>
        <v/>
      </c>
    </row>
    <row r="109" spans="1:15" x14ac:dyDescent="0.25">
      <c r="A109" t="s">
        <v>116</v>
      </c>
      <c r="B109">
        <v>74</v>
      </c>
      <c r="C109" t="s">
        <v>1019</v>
      </c>
      <c r="D109" t="s">
        <v>1022</v>
      </c>
      <c r="E109" t="s">
        <v>1026</v>
      </c>
      <c r="F109">
        <f>SUMIFS('Refill Gap Model'!E:E,'Refill Gap Model'!A:A,TableRefills3[[#This Row],[patient_id]])</f>
        <v>105</v>
      </c>
      <c r="G109" s="1">
        <f>_xlfn.MINIFS('Refill Gap Model'!C:C,'Refill Gap Model'!A:A,TableRefills3[[#This Row],[patient_id]])</f>
        <v>45820</v>
      </c>
      <c r="H109" s="1">
        <f>_xlfn.MAXIFS('Refill Gap Model'!C:C,'Refill Gap Model'!A:A,A109)+TableRefills3[[#This Row],[quantity_days]]</f>
        <v>45906</v>
      </c>
      <c r="I109" s="1">
        <f>_xlfn.MAXIFS('Refill Gap Model'!L:L,'Refill Gap Model'!A:A,TableRefills3[[#This Row],[patient_id]])</f>
        <v>45923</v>
      </c>
      <c r="J109">
        <f>Patient_QC[[#This Row],[Therepy_end_date]]-Patient_QC[[#This Row],[Therepy_Start_Date]]</f>
        <v>103</v>
      </c>
      <c r="K109">
        <f>Patient_QC[[#This Row],[total_quantity_days]]/Patient_QC[[#This Row],[Window Days]]</f>
        <v>1.0194174757281553</v>
      </c>
      <c r="L109">
        <f>MIN(1,Patient_QC[[#This Row],[MPR]])</f>
        <v>1</v>
      </c>
      <c r="M109">
        <f>IF(Patient_QC[[#This Row],[MPR]]&gt;1,1,0)</f>
        <v>1</v>
      </c>
      <c r="N109">
        <f>_xlfn.MAXIFS('Refill Gap Model'!I:I,'Refill Gap Model'!A:A,TableRefills3[[#This Row],[patient_id]])</f>
        <v>0</v>
      </c>
      <c r="O109" t="str">
        <f>IF(Patient_QC[[#This Row],[MPR]]&gt;1.2,"High MPR; ","") &amp;
 IF(Patient_QC[[#This Row],[ever_discontinued]]=1,"Discontinued; ","") &amp;
 IF(Patient_QC[[#This Row],[Window Days]]=0,"No Supply; ","")</f>
        <v/>
      </c>
    </row>
    <row r="110" spans="1:15" x14ac:dyDescent="0.25">
      <c r="A110" t="s">
        <v>117</v>
      </c>
      <c r="B110">
        <v>30</v>
      </c>
      <c r="C110" t="s">
        <v>1020</v>
      </c>
      <c r="D110" t="s">
        <v>1021</v>
      </c>
      <c r="E110" t="s">
        <v>1027</v>
      </c>
      <c r="F110">
        <f>SUMIFS('Refill Gap Model'!E:E,'Refill Gap Model'!A:A,TableRefills3[[#This Row],[patient_id]])</f>
        <v>105</v>
      </c>
      <c r="G110" s="1">
        <f>_xlfn.MINIFS('Refill Gap Model'!C:C,'Refill Gap Model'!A:A,TableRefills3[[#This Row],[patient_id]])</f>
        <v>45820</v>
      </c>
      <c r="H110" s="1">
        <f>_xlfn.MAXIFS('Refill Gap Model'!C:C,'Refill Gap Model'!A:A,A110)+TableRefills3[[#This Row],[quantity_days]]</f>
        <v>45941</v>
      </c>
      <c r="I110" s="1">
        <f>_xlfn.MAXIFS('Refill Gap Model'!L:L,'Refill Gap Model'!A:A,TableRefills3[[#This Row],[patient_id]])</f>
        <v>45923</v>
      </c>
      <c r="J110">
        <f>Patient_QC[[#This Row],[Therepy_end_date]]-Patient_QC[[#This Row],[Therepy_Start_Date]]</f>
        <v>103</v>
      </c>
      <c r="K110">
        <f>Patient_QC[[#This Row],[total_quantity_days]]/Patient_QC[[#This Row],[Window Days]]</f>
        <v>1.0194174757281553</v>
      </c>
      <c r="L110">
        <f>MIN(1,Patient_QC[[#This Row],[MPR]])</f>
        <v>1</v>
      </c>
      <c r="M110">
        <f>IF(Patient_QC[[#This Row],[MPR]]&gt;1,1,0)</f>
        <v>1</v>
      </c>
      <c r="N110">
        <f>_xlfn.MAXIFS('Refill Gap Model'!I:I,'Refill Gap Model'!A:A,TableRefills3[[#This Row],[patient_id]])</f>
        <v>0</v>
      </c>
      <c r="O110" t="str">
        <f>IF(Patient_QC[[#This Row],[MPR]]&gt;1.2,"High MPR; ","") &amp;
 IF(Patient_QC[[#This Row],[ever_discontinued]]=1,"Discontinued; ","") &amp;
 IF(Patient_QC[[#This Row],[Window Days]]=0,"No Supply; ","")</f>
        <v/>
      </c>
    </row>
    <row r="111" spans="1:15" x14ac:dyDescent="0.25">
      <c r="A111" t="s">
        <v>118</v>
      </c>
      <c r="B111">
        <v>54</v>
      </c>
      <c r="C111" t="s">
        <v>1020</v>
      </c>
      <c r="D111" t="s">
        <v>1028</v>
      </c>
      <c r="E111" t="s">
        <v>1024</v>
      </c>
      <c r="F111">
        <f>SUMIFS('Refill Gap Model'!E:E,'Refill Gap Model'!A:A,TableRefills3[[#This Row],[patient_id]])</f>
        <v>105</v>
      </c>
      <c r="G111" s="1">
        <f>_xlfn.MINIFS('Refill Gap Model'!C:C,'Refill Gap Model'!A:A,TableRefills3[[#This Row],[patient_id]])</f>
        <v>45820</v>
      </c>
      <c r="H111" s="1">
        <f>_xlfn.MAXIFS('Refill Gap Model'!C:C,'Refill Gap Model'!A:A,A111)+TableRefills3[[#This Row],[quantity_days]]</f>
        <v>45840</v>
      </c>
      <c r="I111" s="1">
        <f>_xlfn.MAXIFS('Refill Gap Model'!L:L,'Refill Gap Model'!A:A,TableRefills3[[#This Row],[patient_id]])</f>
        <v>45923</v>
      </c>
      <c r="J111">
        <f>Patient_QC[[#This Row],[Therepy_end_date]]-Patient_QC[[#This Row],[Therepy_Start_Date]]</f>
        <v>103</v>
      </c>
      <c r="K111">
        <f>Patient_QC[[#This Row],[total_quantity_days]]/Patient_QC[[#This Row],[Window Days]]</f>
        <v>1.0194174757281553</v>
      </c>
      <c r="L111">
        <f>MIN(1,Patient_QC[[#This Row],[MPR]])</f>
        <v>1</v>
      </c>
      <c r="M111">
        <f>IF(Patient_QC[[#This Row],[MPR]]&gt;1,1,0)</f>
        <v>1</v>
      </c>
      <c r="N111">
        <f>_xlfn.MAXIFS('Refill Gap Model'!I:I,'Refill Gap Model'!A:A,TableRefills3[[#This Row],[patient_id]])</f>
        <v>0</v>
      </c>
      <c r="O111" t="str">
        <f>IF(Patient_QC[[#This Row],[MPR]]&gt;1.2,"High MPR; ","") &amp;
 IF(Patient_QC[[#This Row],[ever_discontinued]]=1,"Discontinued; ","") &amp;
 IF(Patient_QC[[#This Row],[Window Days]]=0,"No Supply; ","")</f>
        <v/>
      </c>
    </row>
    <row r="112" spans="1:15" x14ac:dyDescent="0.25">
      <c r="A112" t="s">
        <v>119</v>
      </c>
      <c r="B112">
        <v>36</v>
      </c>
      <c r="C112" t="s">
        <v>1020</v>
      </c>
      <c r="D112" t="s">
        <v>1021</v>
      </c>
      <c r="E112" t="s">
        <v>1023</v>
      </c>
      <c r="F112">
        <f>SUMIFS('Refill Gap Model'!E:E,'Refill Gap Model'!A:A,TableRefills3[[#This Row],[patient_id]])</f>
        <v>180</v>
      </c>
      <c r="G112" s="1">
        <f>_xlfn.MINIFS('Refill Gap Model'!C:C,'Refill Gap Model'!A:A,TableRefills3[[#This Row],[patient_id]])</f>
        <v>45806</v>
      </c>
      <c r="H112" s="1">
        <f>_xlfn.MAXIFS('Refill Gap Model'!C:C,'Refill Gap Model'!A:A,A112)+TableRefills3[[#This Row],[quantity_days]]</f>
        <v>45801</v>
      </c>
      <c r="I112" s="1">
        <f>_xlfn.MAXIFS('Refill Gap Model'!L:L,'Refill Gap Model'!A:A,TableRefills3[[#This Row],[patient_id]])</f>
        <v>45980</v>
      </c>
      <c r="J112">
        <f>Patient_QC[[#This Row],[Therepy_end_date]]-Patient_QC[[#This Row],[Therepy_Start_Date]]</f>
        <v>174</v>
      </c>
      <c r="K112">
        <f>Patient_QC[[#This Row],[total_quantity_days]]/Patient_QC[[#This Row],[Window Days]]</f>
        <v>1.0344827586206897</v>
      </c>
      <c r="L112">
        <f>MIN(1,Patient_QC[[#This Row],[MPR]])</f>
        <v>1</v>
      </c>
      <c r="M112">
        <f>IF(Patient_QC[[#This Row],[MPR]]&gt;1,1,0)</f>
        <v>1</v>
      </c>
      <c r="N112">
        <f>_xlfn.MAXIFS('Refill Gap Model'!I:I,'Refill Gap Model'!A:A,TableRefills3[[#This Row],[patient_id]])</f>
        <v>0</v>
      </c>
      <c r="O112" t="str">
        <f>IF(Patient_QC[[#This Row],[MPR]]&gt;1.2,"High MPR; ","") &amp;
 IF(Patient_QC[[#This Row],[ever_discontinued]]=1,"Discontinued; ","") &amp;
 IF(Patient_QC[[#This Row],[Window Days]]=0,"No Supply; ","")</f>
        <v/>
      </c>
    </row>
    <row r="113" spans="1:15" x14ac:dyDescent="0.25">
      <c r="A113" t="s">
        <v>120</v>
      </c>
      <c r="B113">
        <v>38</v>
      </c>
      <c r="C113" t="s">
        <v>1020</v>
      </c>
      <c r="D113" t="s">
        <v>1021</v>
      </c>
      <c r="E113" t="s">
        <v>1027</v>
      </c>
      <c r="F113">
        <f>SUMIFS('Refill Gap Model'!E:E,'Refill Gap Model'!A:A,TableRefills3[[#This Row],[patient_id]])</f>
        <v>180</v>
      </c>
      <c r="G113" s="1">
        <f>_xlfn.MINIFS('Refill Gap Model'!C:C,'Refill Gap Model'!A:A,TableRefills3[[#This Row],[patient_id]])</f>
        <v>45806</v>
      </c>
      <c r="H113" s="1">
        <f>_xlfn.MAXIFS('Refill Gap Model'!C:C,'Refill Gap Model'!A:A,A113)+TableRefills3[[#This Row],[quantity_days]]</f>
        <v>45797</v>
      </c>
      <c r="I113" s="1">
        <f>_xlfn.MAXIFS('Refill Gap Model'!L:L,'Refill Gap Model'!A:A,TableRefills3[[#This Row],[patient_id]])</f>
        <v>45980</v>
      </c>
      <c r="J113">
        <f>Patient_QC[[#This Row],[Therepy_end_date]]-Patient_QC[[#This Row],[Therepy_Start_Date]]</f>
        <v>174</v>
      </c>
      <c r="K113">
        <f>Patient_QC[[#This Row],[total_quantity_days]]/Patient_QC[[#This Row],[Window Days]]</f>
        <v>1.0344827586206897</v>
      </c>
      <c r="L113">
        <f>MIN(1,Patient_QC[[#This Row],[MPR]])</f>
        <v>1</v>
      </c>
      <c r="M113">
        <f>IF(Patient_QC[[#This Row],[MPR]]&gt;1,1,0)</f>
        <v>1</v>
      </c>
      <c r="N113">
        <f>_xlfn.MAXIFS('Refill Gap Model'!I:I,'Refill Gap Model'!A:A,TableRefills3[[#This Row],[patient_id]])</f>
        <v>0</v>
      </c>
      <c r="O113" t="str">
        <f>IF(Patient_QC[[#This Row],[MPR]]&gt;1.2,"High MPR; ","") &amp;
 IF(Patient_QC[[#This Row],[ever_discontinued]]=1,"Discontinued; ","") &amp;
 IF(Patient_QC[[#This Row],[Window Days]]=0,"No Supply; ","")</f>
        <v/>
      </c>
    </row>
    <row r="114" spans="1:15" x14ac:dyDescent="0.25">
      <c r="A114" t="s">
        <v>121</v>
      </c>
      <c r="B114">
        <v>53</v>
      </c>
      <c r="C114" t="s">
        <v>1019</v>
      </c>
      <c r="D114" t="s">
        <v>1021</v>
      </c>
      <c r="E114" t="s">
        <v>1027</v>
      </c>
      <c r="F114">
        <f>SUMIFS('Refill Gap Model'!E:E,'Refill Gap Model'!A:A,TableRefills3[[#This Row],[patient_id]])</f>
        <v>180</v>
      </c>
      <c r="G114" s="1">
        <f>_xlfn.MINIFS('Refill Gap Model'!C:C,'Refill Gap Model'!A:A,TableRefills3[[#This Row],[patient_id]])</f>
        <v>45806</v>
      </c>
      <c r="H114" s="1">
        <f>_xlfn.MAXIFS('Refill Gap Model'!C:C,'Refill Gap Model'!A:A,A114)+TableRefills3[[#This Row],[quantity_days]]</f>
        <v>45871</v>
      </c>
      <c r="I114" s="1">
        <f>_xlfn.MAXIFS('Refill Gap Model'!L:L,'Refill Gap Model'!A:A,TableRefills3[[#This Row],[patient_id]])</f>
        <v>45980</v>
      </c>
      <c r="J114">
        <f>Patient_QC[[#This Row],[Therepy_end_date]]-Patient_QC[[#This Row],[Therepy_Start_Date]]</f>
        <v>174</v>
      </c>
      <c r="K114">
        <f>Patient_QC[[#This Row],[total_quantity_days]]/Patient_QC[[#This Row],[Window Days]]</f>
        <v>1.0344827586206897</v>
      </c>
      <c r="L114">
        <f>MIN(1,Patient_QC[[#This Row],[MPR]])</f>
        <v>1</v>
      </c>
      <c r="M114">
        <f>IF(Patient_QC[[#This Row],[MPR]]&gt;1,1,0)</f>
        <v>1</v>
      </c>
      <c r="N114">
        <f>_xlfn.MAXIFS('Refill Gap Model'!I:I,'Refill Gap Model'!A:A,TableRefills3[[#This Row],[patient_id]])</f>
        <v>0</v>
      </c>
      <c r="O114" t="str">
        <f>IF(Patient_QC[[#This Row],[MPR]]&gt;1.2,"High MPR; ","") &amp;
 IF(Patient_QC[[#This Row],[ever_discontinued]]=1,"Discontinued; ","") &amp;
 IF(Patient_QC[[#This Row],[Window Days]]=0,"No Supply; ","")</f>
        <v/>
      </c>
    </row>
    <row r="115" spans="1:15" x14ac:dyDescent="0.25">
      <c r="A115" t="s">
        <v>122</v>
      </c>
      <c r="B115">
        <v>30</v>
      </c>
      <c r="C115" t="s">
        <v>1019</v>
      </c>
      <c r="D115" t="s">
        <v>1021</v>
      </c>
      <c r="E115" t="s">
        <v>1023</v>
      </c>
      <c r="F115">
        <f>SUMIFS('Refill Gap Model'!E:E,'Refill Gap Model'!A:A,TableRefills3[[#This Row],[patient_id]])</f>
        <v>180</v>
      </c>
      <c r="G115" s="1">
        <f>_xlfn.MINIFS('Refill Gap Model'!C:C,'Refill Gap Model'!A:A,TableRefills3[[#This Row],[patient_id]])</f>
        <v>45806</v>
      </c>
      <c r="H115" s="1">
        <f>_xlfn.MAXIFS('Refill Gap Model'!C:C,'Refill Gap Model'!A:A,A115)+TableRefills3[[#This Row],[quantity_days]]</f>
        <v>45925</v>
      </c>
      <c r="I115" s="1">
        <f>_xlfn.MAXIFS('Refill Gap Model'!L:L,'Refill Gap Model'!A:A,TableRefills3[[#This Row],[patient_id]])</f>
        <v>45980</v>
      </c>
      <c r="J115">
        <f>Patient_QC[[#This Row],[Therepy_end_date]]-Patient_QC[[#This Row],[Therepy_Start_Date]]</f>
        <v>174</v>
      </c>
      <c r="K115">
        <f>Patient_QC[[#This Row],[total_quantity_days]]/Patient_QC[[#This Row],[Window Days]]</f>
        <v>1.0344827586206897</v>
      </c>
      <c r="L115">
        <f>MIN(1,Patient_QC[[#This Row],[MPR]])</f>
        <v>1</v>
      </c>
      <c r="M115">
        <f>IF(Patient_QC[[#This Row],[MPR]]&gt;1,1,0)</f>
        <v>1</v>
      </c>
      <c r="N115">
        <f>_xlfn.MAXIFS('Refill Gap Model'!I:I,'Refill Gap Model'!A:A,TableRefills3[[#This Row],[patient_id]])</f>
        <v>0</v>
      </c>
      <c r="O115" t="str">
        <f>IF(Patient_QC[[#This Row],[MPR]]&gt;1.2,"High MPR; ","") &amp;
 IF(Patient_QC[[#This Row],[ever_discontinued]]=1,"Discontinued; ","") &amp;
 IF(Patient_QC[[#This Row],[Window Days]]=0,"No Supply; ","")</f>
        <v/>
      </c>
    </row>
    <row r="116" spans="1:15" x14ac:dyDescent="0.25">
      <c r="A116" t="s">
        <v>123</v>
      </c>
      <c r="B116">
        <v>73</v>
      </c>
      <c r="C116" t="s">
        <v>1020</v>
      </c>
      <c r="D116" t="s">
        <v>1022</v>
      </c>
      <c r="E116" t="s">
        <v>1027</v>
      </c>
      <c r="F116">
        <f>SUMIFS('Refill Gap Model'!E:E,'Refill Gap Model'!A:A,TableRefills3[[#This Row],[patient_id]])</f>
        <v>180</v>
      </c>
      <c r="G116" s="1">
        <f>_xlfn.MINIFS('Refill Gap Model'!C:C,'Refill Gap Model'!A:A,TableRefills3[[#This Row],[patient_id]])</f>
        <v>45806</v>
      </c>
      <c r="H116" s="1">
        <f>_xlfn.MAXIFS('Refill Gap Model'!C:C,'Refill Gap Model'!A:A,A116)+TableRefills3[[#This Row],[quantity_days]]</f>
        <v>45903</v>
      </c>
      <c r="I116" s="1">
        <f>_xlfn.MAXIFS('Refill Gap Model'!L:L,'Refill Gap Model'!A:A,TableRefills3[[#This Row],[patient_id]])</f>
        <v>45980</v>
      </c>
      <c r="J116">
        <f>Patient_QC[[#This Row],[Therepy_end_date]]-Patient_QC[[#This Row],[Therepy_Start_Date]]</f>
        <v>174</v>
      </c>
      <c r="K116">
        <f>Patient_QC[[#This Row],[total_quantity_days]]/Patient_QC[[#This Row],[Window Days]]</f>
        <v>1.0344827586206897</v>
      </c>
      <c r="L116">
        <f>MIN(1,Patient_QC[[#This Row],[MPR]])</f>
        <v>1</v>
      </c>
      <c r="M116">
        <f>IF(Patient_QC[[#This Row],[MPR]]&gt;1,1,0)</f>
        <v>1</v>
      </c>
      <c r="N116">
        <f>_xlfn.MAXIFS('Refill Gap Model'!I:I,'Refill Gap Model'!A:A,TableRefills3[[#This Row],[patient_id]])</f>
        <v>0</v>
      </c>
      <c r="O116" t="str">
        <f>IF(Patient_QC[[#This Row],[MPR]]&gt;1.2,"High MPR; ","") &amp;
 IF(Patient_QC[[#This Row],[ever_discontinued]]=1,"Discontinued; ","") &amp;
 IF(Patient_QC[[#This Row],[Window Days]]=0,"No Supply; ","")</f>
        <v/>
      </c>
    </row>
    <row r="117" spans="1:15" x14ac:dyDescent="0.25">
      <c r="A117" t="s">
        <v>124</v>
      </c>
      <c r="B117">
        <v>37</v>
      </c>
      <c r="C117" t="s">
        <v>1020</v>
      </c>
      <c r="D117" t="s">
        <v>1022</v>
      </c>
      <c r="E117" t="s">
        <v>1024</v>
      </c>
      <c r="F117">
        <f>SUMIFS('Refill Gap Model'!E:E,'Refill Gap Model'!A:A,TableRefills3[[#This Row],[patient_id]])</f>
        <v>180</v>
      </c>
      <c r="G117" s="1">
        <f>_xlfn.MINIFS('Refill Gap Model'!C:C,'Refill Gap Model'!A:A,TableRefills3[[#This Row],[patient_id]])</f>
        <v>45806</v>
      </c>
      <c r="H117" s="1">
        <f>_xlfn.MAXIFS('Refill Gap Model'!C:C,'Refill Gap Model'!A:A,A117)+TableRefills3[[#This Row],[quantity_days]]</f>
        <v>45802</v>
      </c>
      <c r="I117" s="1">
        <f>_xlfn.MAXIFS('Refill Gap Model'!L:L,'Refill Gap Model'!A:A,TableRefills3[[#This Row],[patient_id]])</f>
        <v>45980</v>
      </c>
      <c r="J117">
        <f>Patient_QC[[#This Row],[Therepy_end_date]]-Patient_QC[[#This Row],[Therepy_Start_Date]]</f>
        <v>174</v>
      </c>
      <c r="K117">
        <f>Patient_QC[[#This Row],[total_quantity_days]]/Patient_QC[[#This Row],[Window Days]]</f>
        <v>1.0344827586206897</v>
      </c>
      <c r="L117">
        <f>MIN(1,Patient_QC[[#This Row],[MPR]])</f>
        <v>1</v>
      </c>
      <c r="M117">
        <f>IF(Patient_QC[[#This Row],[MPR]]&gt;1,1,0)</f>
        <v>1</v>
      </c>
      <c r="N117">
        <f>_xlfn.MAXIFS('Refill Gap Model'!I:I,'Refill Gap Model'!A:A,TableRefills3[[#This Row],[patient_id]])</f>
        <v>0</v>
      </c>
      <c r="O117" t="str">
        <f>IF(Patient_QC[[#This Row],[MPR]]&gt;1.2,"High MPR; ","") &amp;
 IF(Patient_QC[[#This Row],[ever_discontinued]]=1,"Discontinued; ","") &amp;
 IF(Patient_QC[[#This Row],[Window Days]]=0,"No Supply; ","")</f>
        <v/>
      </c>
    </row>
    <row r="118" spans="1:15" x14ac:dyDescent="0.25">
      <c r="A118" t="s">
        <v>125</v>
      </c>
      <c r="B118">
        <v>53</v>
      </c>
      <c r="C118" t="s">
        <v>1019</v>
      </c>
      <c r="D118" t="s">
        <v>1025</v>
      </c>
      <c r="E118" t="s">
        <v>1023</v>
      </c>
      <c r="F118">
        <f>SUMIFS('Refill Gap Model'!E:E,'Refill Gap Model'!A:A,TableRefills3[[#This Row],[patient_id]])</f>
        <v>140</v>
      </c>
      <c r="G118" s="1">
        <f>_xlfn.MINIFS('Refill Gap Model'!C:C,'Refill Gap Model'!A:A,TableRefills3[[#This Row],[patient_id]])</f>
        <v>45778</v>
      </c>
      <c r="H118" s="1">
        <f>_xlfn.MAXIFS('Refill Gap Model'!C:C,'Refill Gap Model'!A:A,A118)+TableRefills3[[#This Row],[quantity_days]]</f>
        <v>45770</v>
      </c>
      <c r="I118" s="1">
        <f>_xlfn.MAXIFS('Refill Gap Model'!L:L,'Refill Gap Model'!A:A,TableRefills3[[#This Row],[patient_id]])</f>
        <v>45919</v>
      </c>
      <c r="J118">
        <f>Patient_QC[[#This Row],[Therepy_end_date]]-Patient_QC[[#This Row],[Therepy_Start_Date]]</f>
        <v>141</v>
      </c>
      <c r="K118">
        <f>Patient_QC[[#This Row],[total_quantity_days]]/Patient_QC[[#This Row],[Window Days]]</f>
        <v>0.99290780141843971</v>
      </c>
      <c r="L118">
        <f>MIN(1,Patient_QC[[#This Row],[MPR]])</f>
        <v>0.99290780141843971</v>
      </c>
      <c r="M118">
        <f>IF(Patient_QC[[#This Row],[MPR]]&gt;1,1,0)</f>
        <v>0</v>
      </c>
      <c r="N118">
        <f>_xlfn.MAXIFS('Refill Gap Model'!I:I,'Refill Gap Model'!A:A,TableRefills3[[#This Row],[patient_id]])</f>
        <v>0</v>
      </c>
      <c r="O118" t="str">
        <f>IF(Patient_QC[[#This Row],[MPR]]&gt;1.2,"High MPR; ","") &amp;
 IF(Patient_QC[[#This Row],[ever_discontinued]]=1,"Discontinued; ","") &amp;
 IF(Patient_QC[[#This Row],[Window Days]]=0,"No Supply; ","")</f>
        <v/>
      </c>
    </row>
    <row r="119" spans="1:15" x14ac:dyDescent="0.25">
      <c r="A119" t="s">
        <v>126</v>
      </c>
      <c r="B119">
        <v>40</v>
      </c>
      <c r="C119" t="s">
        <v>1020</v>
      </c>
      <c r="D119" t="s">
        <v>1021</v>
      </c>
      <c r="E119" t="s">
        <v>1023</v>
      </c>
      <c r="F119">
        <f>SUMIFS('Refill Gap Model'!E:E,'Refill Gap Model'!A:A,TableRefills3[[#This Row],[patient_id]])</f>
        <v>140</v>
      </c>
      <c r="G119" s="1">
        <f>_xlfn.MINIFS('Refill Gap Model'!C:C,'Refill Gap Model'!A:A,TableRefills3[[#This Row],[patient_id]])</f>
        <v>45778</v>
      </c>
      <c r="H119" s="1">
        <f>_xlfn.MAXIFS('Refill Gap Model'!C:C,'Refill Gap Model'!A:A,A119)+TableRefills3[[#This Row],[quantity_days]]</f>
        <v>45922</v>
      </c>
      <c r="I119" s="1">
        <f>_xlfn.MAXIFS('Refill Gap Model'!L:L,'Refill Gap Model'!A:A,TableRefills3[[#This Row],[patient_id]])</f>
        <v>45919</v>
      </c>
      <c r="J119">
        <f>Patient_QC[[#This Row],[Therepy_end_date]]-Patient_QC[[#This Row],[Therepy_Start_Date]]</f>
        <v>141</v>
      </c>
      <c r="K119">
        <f>Patient_QC[[#This Row],[total_quantity_days]]/Patient_QC[[#This Row],[Window Days]]</f>
        <v>0.99290780141843971</v>
      </c>
      <c r="L119">
        <f>MIN(1,Patient_QC[[#This Row],[MPR]])</f>
        <v>0.99290780141843971</v>
      </c>
      <c r="M119">
        <f>IF(Patient_QC[[#This Row],[MPR]]&gt;1,1,0)</f>
        <v>0</v>
      </c>
      <c r="N119">
        <f>_xlfn.MAXIFS('Refill Gap Model'!I:I,'Refill Gap Model'!A:A,TableRefills3[[#This Row],[patient_id]])</f>
        <v>0</v>
      </c>
      <c r="O119" t="str">
        <f>IF(Patient_QC[[#This Row],[MPR]]&gt;1.2,"High MPR; ","") &amp;
 IF(Patient_QC[[#This Row],[ever_discontinued]]=1,"Discontinued; ","") &amp;
 IF(Patient_QC[[#This Row],[Window Days]]=0,"No Supply; ","")</f>
        <v/>
      </c>
    </row>
    <row r="120" spans="1:15" x14ac:dyDescent="0.25">
      <c r="A120" t="s">
        <v>127</v>
      </c>
      <c r="B120">
        <v>80</v>
      </c>
      <c r="C120" t="s">
        <v>1020</v>
      </c>
      <c r="D120" t="s">
        <v>1021</v>
      </c>
      <c r="E120" t="s">
        <v>1026</v>
      </c>
      <c r="F120">
        <f>SUMIFS('Refill Gap Model'!E:E,'Refill Gap Model'!A:A,TableRefills3[[#This Row],[patient_id]])</f>
        <v>140</v>
      </c>
      <c r="G120" s="1">
        <f>_xlfn.MINIFS('Refill Gap Model'!C:C,'Refill Gap Model'!A:A,TableRefills3[[#This Row],[patient_id]])</f>
        <v>45778</v>
      </c>
      <c r="H120" s="1">
        <f>_xlfn.MAXIFS('Refill Gap Model'!C:C,'Refill Gap Model'!A:A,A120)+TableRefills3[[#This Row],[quantity_days]]</f>
        <v>45917</v>
      </c>
      <c r="I120" s="1">
        <f>_xlfn.MAXIFS('Refill Gap Model'!L:L,'Refill Gap Model'!A:A,TableRefills3[[#This Row],[patient_id]])</f>
        <v>45919</v>
      </c>
      <c r="J120">
        <f>Patient_QC[[#This Row],[Therepy_end_date]]-Patient_QC[[#This Row],[Therepy_Start_Date]]</f>
        <v>141</v>
      </c>
      <c r="K120">
        <f>Patient_QC[[#This Row],[total_quantity_days]]/Patient_QC[[#This Row],[Window Days]]</f>
        <v>0.99290780141843971</v>
      </c>
      <c r="L120">
        <f>MIN(1,Patient_QC[[#This Row],[MPR]])</f>
        <v>0.99290780141843971</v>
      </c>
      <c r="M120">
        <f>IF(Patient_QC[[#This Row],[MPR]]&gt;1,1,0)</f>
        <v>0</v>
      </c>
      <c r="N120">
        <f>_xlfn.MAXIFS('Refill Gap Model'!I:I,'Refill Gap Model'!A:A,TableRefills3[[#This Row],[patient_id]])</f>
        <v>0</v>
      </c>
      <c r="O120" t="str">
        <f>IF(Patient_QC[[#This Row],[MPR]]&gt;1.2,"High MPR; ","") &amp;
 IF(Patient_QC[[#This Row],[ever_discontinued]]=1,"Discontinued; ","") &amp;
 IF(Patient_QC[[#This Row],[Window Days]]=0,"No Supply; ","")</f>
        <v/>
      </c>
    </row>
    <row r="121" spans="1:15" x14ac:dyDescent="0.25">
      <c r="A121" t="s">
        <v>128</v>
      </c>
      <c r="B121">
        <v>46</v>
      </c>
      <c r="C121" t="s">
        <v>1019</v>
      </c>
      <c r="D121" t="s">
        <v>1025</v>
      </c>
      <c r="E121" t="s">
        <v>1027</v>
      </c>
      <c r="F121">
        <f>SUMIFS('Refill Gap Model'!E:E,'Refill Gap Model'!A:A,TableRefills3[[#This Row],[patient_id]])</f>
        <v>140</v>
      </c>
      <c r="G121" s="1">
        <f>_xlfn.MINIFS('Refill Gap Model'!C:C,'Refill Gap Model'!A:A,TableRefills3[[#This Row],[patient_id]])</f>
        <v>45778</v>
      </c>
      <c r="H121" s="1">
        <f>_xlfn.MAXIFS('Refill Gap Model'!C:C,'Refill Gap Model'!A:A,A121)+TableRefills3[[#This Row],[quantity_days]]</f>
        <v>45860</v>
      </c>
      <c r="I121" s="1">
        <f>_xlfn.MAXIFS('Refill Gap Model'!L:L,'Refill Gap Model'!A:A,TableRefills3[[#This Row],[patient_id]])</f>
        <v>45919</v>
      </c>
      <c r="J121">
        <f>Patient_QC[[#This Row],[Therepy_end_date]]-Patient_QC[[#This Row],[Therepy_Start_Date]]</f>
        <v>141</v>
      </c>
      <c r="K121">
        <f>Patient_QC[[#This Row],[total_quantity_days]]/Patient_QC[[#This Row],[Window Days]]</f>
        <v>0.99290780141843971</v>
      </c>
      <c r="L121">
        <f>MIN(1,Patient_QC[[#This Row],[MPR]])</f>
        <v>0.99290780141843971</v>
      </c>
      <c r="M121">
        <f>IF(Patient_QC[[#This Row],[MPR]]&gt;1,1,0)</f>
        <v>0</v>
      </c>
      <c r="N121">
        <f>_xlfn.MAXIFS('Refill Gap Model'!I:I,'Refill Gap Model'!A:A,TableRefills3[[#This Row],[patient_id]])</f>
        <v>0</v>
      </c>
      <c r="O121" t="str">
        <f>IF(Patient_QC[[#This Row],[MPR]]&gt;1.2,"High MPR; ","") &amp;
 IF(Patient_QC[[#This Row],[ever_discontinued]]=1,"Discontinued; ","") &amp;
 IF(Patient_QC[[#This Row],[Window Days]]=0,"No Supply; ","")</f>
        <v/>
      </c>
    </row>
    <row r="122" spans="1:15" x14ac:dyDescent="0.25">
      <c r="A122" t="s">
        <v>129</v>
      </c>
      <c r="B122">
        <v>37</v>
      </c>
      <c r="C122" t="s">
        <v>1019</v>
      </c>
      <c r="D122" t="s">
        <v>1021</v>
      </c>
      <c r="E122" t="s">
        <v>1023</v>
      </c>
      <c r="F122">
        <f>SUMIFS('Refill Gap Model'!E:E,'Refill Gap Model'!A:A,TableRefills3[[#This Row],[patient_id]])</f>
        <v>140</v>
      </c>
      <c r="G122" s="1">
        <f>_xlfn.MINIFS('Refill Gap Model'!C:C,'Refill Gap Model'!A:A,TableRefills3[[#This Row],[patient_id]])</f>
        <v>45778</v>
      </c>
      <c r="H122" s="1">
        <f>_xlfn.MAXIFS('Refill Gap Model'!C:C,'Refill Gap Model'!A:A,A122)+TableRefills3[[#This Row],[quantity_days]]</f>
        <v>45766</v>
      </c>
      <c r="I122" s="1">
        <f>_xlfn.MAXIFS('Refill Gap Model'!L:L,'Refill Gap Model'!A:A,TableRefills3[[#This Row],[patient_id]])</f>
        <v>45919</v>
      </c>
      <c r="J122">
        <f>Patient_QC[[#This Row],[Therepy_end_date]]-Patient_QC[[#This Row],[Therepy_Start_Date]]</f>
        <v>141</v>
      </c>
      <c r="K122">
        <f>Patient_QC[[#This Row],[total_quantity_days]]/Patient_QC[[#This Row],[Window Days]]</f>
        <v>0.99290780141843971</v>
      </c>
      <c r="L122">
        <f>MIN(1,Patient_QC[[#This Row],[MPR]])</f>
        <v>0.99290780141843971</v>
      </c>
      <c r="M122">
        <f>IF(Patient_QC[[#This Row],[MPR]]&gt;1,1,0)</f>
        <v>0</v>
      </c>
      <c r="N122">
        <f>_xlfn.MAXIFS('Refill Gap Model'!I:I,'Refill Gap Model'!A:A,TableRefills3[[#This Row],[patient_id]])</f>
        <v>0</v>
      </c>
      <c r="O122" t="str">
        <f>IF(Patient_QC[[#This Row],[MPR]]&gt;1.2,"High MPR; ","") &amp;
 IF(Patient_QC[[#This Row],[ever_discontinued]]=1,"Discontinued; ","") &amp;
 IF(Patient_QC[[#This Row],[Window Days]]=0,"No Supply; ","")</f>
        <v/>
      </c>
    </row>
    <row r="123" spans="1:15" x14ac:dyDescent="0.25">
      <c r="A123" t="s">
        <v>130</v>
      </c>
      <c r="B123">
        <v>64</v>
      </c>
      <c r="C123" t="s">
        <v>1020</v>
      </c>
      <c r="D123" t="s">
        <v>1022</v>
      </c>
      <c r="E123" t="s">
        <v>1026</v>
      </c>
      <c r="F123">
        <f>SUMIFS('Refill Gap Model'!E:E,'Refill Gap Model'!A:A,TableRefills3[[#This Row],[patient_id]])</f>
        <v>140</v>
      </c>
      <c r="G123" s="1">
        <f>_xlfn.MINIFS('Refill Gap Model'!C:C,'Refill Gap Model'!A:A,TableRefills3[[#This Row],[patient_id]])</f>
        <v>45786</v>
      </c>
      <c r="H123" s="1">
        <f>_xlfn.MAXIFS('Refill Gap Model'!C:C,'Refill Gap Model'!A:A,A123)+TableRefills3[[#This Row],[quantity_days]]</f>
        <v>45883</v>
      </c>
      <c r="I123" s="1">
        <f>_xlfn.MAXIFS('Refill Gap Model'!L:L,'Refill Gap Model'!A:A,TableRefills3[[#This Row],[patient_id]])</f>
        <v>45930</v>
      </c>
      <c r="J123">
        <f>Patient_QC[[#This Row],[Therepy_end_date]]-Patient_QC[[#This Row],[Therepy_Start_Date]]</f>
        <v>144</v>
      </c>
      <c r="K123">
        <f>Patient_QC[[#This Row],[total_quantity_days]]/Patient_QC[[#This Row],[Window Days]]</f>
        <v>0.97222222222222221</v>
      </c>
      <c r="L123">
        <f>MIN(1,Patient_QC[[#This Row],[MPR]])</f>
        <v>0.97222222222222221</v>
      </c>
      <c r="M123">
        <f>IF(Patient_QC[[#This Row],[MPR]]&gt;1,1,0)</f>
        <v>0</v>
      </c>
      <c r="N123">
        <f>_xlfn.MAXIFS('Refill Gap Model'!I:I,'Refill Gap Model'!A:A,TableRefills3[[#This Row],[patient_id]])</f>
        <v>0</v>
      </c>
      <c r="O123" t="str">
        <f>IF(Patient_QC[[#This Row],[MPR]]&gt;1.2,"High MPR; ","") &amp;
 IF(Patient_QC[[#This Row],[ever_discontinued]]=1,"Discontinued; ","") &amp;
 IF(Patient_QC[[#This Row],[Window Days]]=0,"No Supply; ","")</f>
        <v/>
      </c>
    </row>
    <row r="124" spans="1:15" x14ac:dyDescent="0.25">
      <c r="A124" t="s">
        <v>131</v>
      </c>
      <c r="B124">
        <v>64</v>
      </c>
      <c r="C124" t="s">
        <v>1020</v>
      </c>
      <c r="D124" t="s">
        <v>1021</v>
      </c>
      <c r="E124" t="s">
        <v>1027</v>
      </c>
      <c r="F124">
        <f>SUMIFS('Refill Gap Model'!E:E,'Refill Gap Model'!A:A,TableRefills3[[#This Row],[patient_id]])</f>
        <v>140</v>
      </c>
      <c r="G124" s="1">
        <f>_xlfn.MINIFS('Refill Gap Model'!C:C,'Refill Gap Model'!A:A,TableRefills3[[#This Row],[patient_id]])</f>
        <v>45786</v>
      </c>
      <c r="H124" s="1">
        <f>_xlfn.MAXIFS('Refill Gap Model'!C:C,'Refill Gap Model'!A:A,A124)+TableRefills3[[#This Row],[quantity_days]]</f>
        <v>45794</v>
      </c>
      <c r="I124" s="1">
        <f>_xlfn.MAXIFS('Refill Gap Model'!L:L,'Refill Gap Model'!A:A,TableRefills3[[#This Row],[patient_id]])</f>
        <v>45930</v>
      </c>
      <c r="J124">
        <f>Patient_QC[[#This Row],[Therepy_end_date]]-Patient_QC[[#This Row],[Therepy_Start_Date]]</f>
        <v>144</v>
      </c>
      <c r="K124">
        <f>Patient_QC[[#This Row],[total_quantity_days]]/Patient_QC[[#This Row],[Window Days]]</f>
        <v>0.97222222222222221</v>
      </c>
      <c r="L124">
        <f>MIN(1,Patient_QC[[#This Row],[MPR]])</f>
        <v>0.97222222222222221</v>
      </c>
      <c r="M124">
        <f>IF(Patient_QC[[#This Row],[MPR]]&gt;1,1,0)</f>
        <v>0</v>
      </c>
      <c r="N124">
        <f>_xlfn.MAXIFS('Refill Gap Model'!I:I,'Refill Gap Model'!A:A,TableRefills3[[#This Row],[patient_id]])</f>
        <v>0</v>
      </c>
      <c r="O124" t="str">
        <f>IF(Patient_QC[[#This Row],[MPR]]&gt;1.2,"High MPR; ","") &amp;
 IF(Patient_QC[[#This Row],[ever_discontinued]]=1,"Discontinued; ","") &amp;
 IF(Patient_QC[[#This Row],[Window Days]]=0,"No Supply; ","")</f>
        <v/>
      </c>
    </row>
    <row r="125" spans="1:15" x14ac:dyDescent="0.25">
      <c r="A125" t="s">
        <v>132</v>
      </c>
      <c r="B125">
        <v>62</v>
      </c>
      <c r="C125" t="s">
        <v>1020</v>
      </c>
      <c r="D125" t="s">
        <v>1021</v>
      </c>
      <c r="E125" t="s">
        <v>1027</v>
      </c>
      <c r="F125">
        <f>SUMIFS('Refill Gap Model'!E:E,'Refill Gap Model'!A:A,TableRefills3[[#This Row],[patient_id]])</f>
        <v>140</v>
      </c>
      <c r="G125" s="1">
        <f>_xlfn.MINIFS('Refill Gap Model'!C:C,'Refill Gap Model'!A:A,TableRefills3[[#This Row],[patient_id]])</f>
        <v>45786</v>
      </c>
      <c r="H125" s="1">
        <f>_xlfn.MAXIFS('Refill Gap Model'!C:C,'Refill Gap Model'!A:A,A125)+TableRefills3[[#This Row],[quantity_days]]</f>
        <v>45913</v>
      </c>
      <c r="I125" s="1">
        <f>_xlfn.MAXIFS('Refill Gap Model'!L:L,'Refill Gap Model'!A:A,TableRefills3[[#This Row],[patient_id]])</f>
        <v>45930</v>
      </c>
      <c r="J125">
        <f>Patient_QC[[#This Row],[Therepy_end_date]]-Patient_QC[[#This Row],[Therepy_Start_Date]]</f>
        <v>144</v>
      </c>
      <c r="K125">
        <f>Patient_QC[[#This Row],[total_quantity_days]]/Patient_QC[[#This Row],[Window Days]]</f>
        <v>0.97222222222222221</v>
      </c>
      <c r="L125">
        <f>MIN(1,Patient_QC[[#This Row],[MPR]])</f>
        <v>0.97222222222222221</v>
      </c>
      <c r="M125">
        <f>IF(Patient_QC[[#This Row],[MPR]]&gt;1,1,0)</f>
        <v>0</v>
      </c>
      <c r="N125">
        <f>_xlfn.MAXIFS('Refill Gap Model'!I:I,'Refill Gap Model'!A:A,TableRefills3[[#This Row],[patient_id]])</f>
        <v>0</v>
      </c>
      <c r="O125" t="str">
        <f>IF(Patient_QC[[#This Row],[MPR]]&gt;1.2,"High MPR; ","") &amp;
 IF(Patient_QC[[#This Row],[ever_discontinued]]=1,"Discontinued; ","") &amp;
 IF(Patient_QC[[#This Row],[Window Days]]=0,"No Supply; ","")</f>
        <v/>
      </c>
    </row>
    <row r="126" spans="1:15" x14ac:dyDescent="0.25">
      <c r="A126" t="s">
        <v>133</v>
      </c>
      <c r="B126">
        <v>34</v>
      </c>
      <c r="C126" t="s">
        <v>1020</v>
      </c>
      <c r="D126" t="s">
        <v>1022</v>
      </c>
      <c r="E126" t="s">
        <v>1023</v>
      </c>
      <c r="F126">
        <f>SUMIFS('Refill Gap Model'!E:E,'Refill Gap Model'!A:A,TableRefills3[[#This Row],[patient_id]])</f>
        <v>140</v>
      </c>
      <c r="G126" s="1">
        <f>_xlfn.MINIFS('Refill Gap Model'!C:C,'Refill Gap Model'!A:A,TableRefills3[[#This Row],[patient_id]])</f>
        <v>45786</v>
      </c>
      <c r="H126" s="1">
        <f>_xlfn.MAXIFS('Refill Gap Model'!C:C,'Refill Gap Model'!A:A,A126)+TableRefills3[[#This Row],[quantity_days]]</f>
        <v>45812</v>
      </c>
      <c r="I126" s="1">
        <f>_xlfn.MAXIFS('Refill Gap Model'!L:L,'Refill Gap Model'!A:A,TableRefills3[[#This Row],[patient_id]])</f>
        <v>45930</v>
      </c>
      <c r="J126">
        <f>Patient_QC[[#This Row],[Therepy_end_date]]-Patient_QC[[#This Row],[Therepy_Start_Date]]</f>
        <v>144</v>
      </c>
      <c r="K126">
        <f>Patient_QC[[#This Row],[total_quantity_days]]/Patient_QC[[#This Row],[Window Days]]</f>
        <v>0.97222222222222221</v>
      </c>
      <c r="L126">
        <f>MIN(1,Patient_QC[[#This Row],[MPR]])</f>
        <v>0.97222222222222221</v>
      </c>
      <c r="M126">
        <f>IF(Patient_QC[[#This Row],[MPR]]&gt;1,1,0)</f>
        <v>0</v>
      </c>
      <c r="N126">
        <f>_xlfn.MAXIFS('Refill Gap Model'!I:I,'Refill Gap Model'!A:A,TableRefills3[[#This Row],[patient_id]])</f>
        <v>0</v>
      </c>
      <c r="O126" t="str">
        <f>IF(Patient_QC[[#This Row],[MPR]]&gt;1.2,"High MPR; ","") &amp;
 IF(Patient_QC[[#This Row],[ever_discontinued]]=1,"Discontinued; ","") &amp;
 IF(Patient_QC[[#This Row],[Window Days]]=0,"No Supply; ","")</f>
        <v/>
      </c>
    </row>
    <row r="127" spans="1:15" x14ac:dyDescent="0.25">
      <c r="A127" t="s">
        <v>134</v>
      </c>
      <c r="B127">
        <v>71</v>
      </c>
      <c r="C127" t="s">
        <v>1019</v>
      </c>
      <c r="D127" t="s">
        <v>1028</v>
      </c>
      <c r="E127" t="s">
        <v>1027</v>
      </c>
      <c r="F127">
        <f>SUMIFS('Refill Gap Model'!E:E,'Refill Gap Model'!A:A,TableRefills3[[#This Row],[patient_id]])</f>
        <v>140</v>
      </c>
      <c r="G127" s="1">
        <f>_xlfn.MINIFS('Refill Gap Model'!C:C,'Refill Gap Model'!A:A,TableRefills3[[#This Row],[patient_id]])</f>
        <v>45786</v>
      </c>
      <c r="H127" s="1">
        <f>_xlfn.MAXIFS('Refill Gap Model'!C:C,'Refill Gap Model'!A:A,A127)+TableRefills3[[#This Row],[quantity_days]]</f>
        <v>45951</v>
      </c>
      <c r="I127" s="1">
        <f>_xlfn.MAXIFS('Refill Gap Model'!L:L,'Refill Gap Model'!A:A,TableRefills3[[#This Row],[patient_id]])</f>
        <v>45930</v>
      </c>
      <c r="J127">
        <f>Patient_QC[[#This Row],[Therepy_end_date]]-Patient_QC[[#This Row],[Therepy_Start_Date]]</f>
        <v>144</v>
      </c>
      <c r="K127">
        <f>Patient_QC[[#This Row],[total_quantity_days]]/Patient_QC[[#This Row],[Window Days]]</f>
        <v>0.97222222222222221</v>
      </c>
      <c r="L127">
        <f>MIN(1,Patient_QC[[#This Row],[MPR]])</f>
        <v>0.97222222222222221</v>
      </c>
      <c r="M127">
        <f>IF(Patient_QC[[#This Row],[MPR]]&gt;1,1,0)</f>
        <v>0</v>
      </c>
      <c r="N127">
        <f>_xlfn.MAXIFS('Refill Gap Model'!I:I,'Refill Gap Model'!A:A,TableRefills3[[#This Row],[patient_id]])</f>
        <v>0</v>
      </c>
      <c r="O127" t="str">
        <f>IF(Patient_QC[[#This Row],[MPR]]&gt;1.2,"High MPR; ","") &amp;
 IF(Patient_QC[[#This Row],[ever_discontinued]]=1,"Discontinued; ","") &amp;
 IF(Patient_QC[[#This Row],[Window Days]]=0,"No Supply; ","")</f>
        <v/>
      </c>
    </row>
    <row r="128" spans="1:15" x14ac:dyDescent="0.25">
      <c r="A128" t="s">
        <v>135</v>
      </c>
      <c r="B128">
        <v>68</v>
      </c>
      <c r="C128" t="s">
        <v>1019</v>
      </c>
      <c r="D128" t="s">
        <v>1028</v>
      </c>
      <c r="E128" t="s">
        <v>1023</v>
      </c>
      <c r="F128">
        <f>SUMIFS('Refill Gap Model'!E:E,'Refill Gap Model'!A:A,TableRefills3[[#This Row],[patient_id]])</f>
        <v>150</v>
      </c>
      <c r="G128" s="1">
        <f>_xlfn.MINIFS('Refill Gap Model'!C:C,'Refill Gap Model'!A:A,TableRefills3[[#This Row],[patient_id]])</f>
        <v>45832</v>
      </c>
      <c r="H128" s="1">
        <f>_xlfn.MAXIFS('Refill Gap Model'!C:C,'Refill Gap Model'!A:A,A128)+TableRefills3[[#This Row],[quantity_days]]</f>
        <v>45882</v>
      </c>
      <c r="I128" s="1">
        <f>_xlfn.MAXIFS('Refill Gap Model'!L:L,'Refill Gap Model'!A:A,TableRefills3[[#This Row],[patient_id]])</f>
        <v>45989</v>
      </c>
      <c r="J128">
        <f>Patient_QC[[#This Row],[Therepy_end_date]]-Patient_QC[[#This Row],[Therepy_Start_Date]]</f>
        <v>157</v>
      </c>
      <c r="K128">
        <f>Patient_QC[[#This Row],[total_quantity_days]]/Patient_QC[[#This Row],[Window Days]]</f>
        <v>0.95541401273885351</v>
      </c>
      <c r="L128">
        <f>MIN(1,Patient_QC[[#This Row],[MPR]])</f>
        <v>0.95541401273885351</v>
      </c>
      <c r="M128">
        <f>IF(Patient_QC[[#This Row],[MPR]]&gt;1,1,0)</f>
        <v>0</v>
      </c>
      <c r="N128">
        <f>_xlfn.MAXIFS('Refill Gap Model'!I:I,'Refill Gap Model'!A:A,TableRefills3[[#This Row],[patient_id]])</f>
        <v>0</v>
      </c>
      <c r="O128" t="str">
        <f>IF(Patient_QC[[#This Row],[MPR]]&gt;1.2,"High MPR; ","") &amp;
 IF(Patient_QC[[#This Row],[ever_discontinued]]=1,"Discontinued; ","") &amp;
 IF(Patient_QC[[#This Row],[Window Days]]=0,"No Supply; ","")</f>
        <v/>
      </c>
    </row>
    <row r="129" spans="1:15" x14ac:dyDescent="0.25">
      <c r="A129" t="s">
        <v>136</v>
      </c>
      <c r="B129">
        <v>70</v>
      </c>
      <c r="C129" t="s">
        <v>1019</v>
      </c>
      <c r="D129" t="s">
        <v>1021</v>
      </c>
      <c r="E129" t="s">
        <v>1027</v>
      </c>
      <c r="F129">
        <f>SUMIFS('Refill Gap Model'!E:E,'Refill Gap Model'!A:A,TableRefills3[[#This Row],[patient_id]])</f>
        <v>150</v>
      </c>
      <c r="G129" s="1">
        <f>_xlfn.MINIFS('Refill Gap Model'!C:C,'Refill Gap Model'!A:A,TableRefills3[[#This Row],[patient_id]])</f>
        <v>45832</v>
      </c>
      <c r="H129" s="1">
        <f>_xlfn.MAXIFS('Refill Gap Model'!C:C,'Refill Gap Model'!A:A,A129)+TableRefills3[[#This Row],[quantity_days]]</f>
        <v>45796</v>
      </c>
      <c r="I129" s="1">
        <f>_xlfn.MAXIFS('Refill Gap Model'!L:L,'Refill Gap Model'!A:A,TableRefills3[[#This Row],[patient_id]])</f>
        <v>45989</v>
      </c>
      <c r="J129">
        <f>Patient_QC[[#This Row],[Therepy_end_date]]-Patient_QC[[#This Row],[Therepy_Start_Date]]</f>
        <v>157</v>
      </c>
      <c r="K129">
        <f>Patient_QC[[#This Row],[total_quantity_days]]/Patient_QC[[#This Row],[Window Days]]</f>
        <v>0.95541401273885351</v>
      </c>
      <c r="L129">
        <f>MIN(1,Patient_QC[[#This Row],[MPR]])</f>
        <v>0.95541401273885351</v>
      </c>
      <c r="M129">
        <f>IF(Patient_QC[[#This Row],[MPR]]&gt;1,1,0)</f>
        <v>0</v>
      </c>
      <c r="N129">
        <f>_xlfn.MAXIFS('Refill Gap Model'!I:I,'Refill Gap Model'!A:A,TableRefills3[[#This Row],[patient_id]])</f>
        <v>0</v>
      </c>
      <c r="O129" t="str">
        <f>IF(Patient_QC[[#This Row],[MPR]]&gt;1.2,"High MPR; ","") &amp;
 IF(Patient_QC[[#This Row],[ever_discontinued]]=1,"Discontinued; ","") &amp;
 IF(Patient_QC[[#This Row],[Window Days]]=0,"No Supply; ","")</f>
        <v/>
      </c>
    </row>
    <row r="130" spans="1:15" x14ac:dyDescent="0.25">
      <c r="A130" t="s">
        <v>137</v>
      </c>
      <c r="B130">
        <v>57</v>
      </c>
      <c r="C130" t="s">
        <v>1020</v>
      </c>
      <c r="D130" t="s">
        <v>1025</v>
      </c>
      <c r="E130" t="s">
        <v>1023</v>
      </c>
      <c r="F130">
        <f>SUMIFS('Refill Gap Model'!E:E,'Refill Gap Model'!A:A,TableRefills3[[#This Row],[patient_id]])</f>
        <v>150</v>
      </c>
      <c r="G130" s="1">
        <f>_xlfn.MINIFS('Refill Gap Model'!C:C,'Refill Gap Model'!A:A,TableRefills3[[#This Row],[patient_id]])</f>
        <v>45832</v>
      </c>
      <c r="H130" s="1">
        <f>_xlfn.MAXIFS('Refill Gap Model'!C:C,'Refill Gap Model'!A:A,A130)+TableRefills3[[#This Row],[quantity_days]]</f>
        <v>45975</v>
      </c>
      <c r="I130" s="1">
        <f>_xlfn.MAXIFS('Refill Gap Model'!L:L,'Refill Gap Model'!A:A,TableRefills3[[#This Row],[patient_id]])</f>
        <v>45989</v>
      </c>
      <c r="J130">
        <f>Patient_QC[[#This Row],[Therepy_end_date]]-Patient_QC[[#This Row],[Therepy_Start_Date]]</f>
        <v>157</v>
      </c>
      <c r="K130">
        <f>Patient_QC[[#This Row],[total_quantity_days]]/Patient_QC[[#This Row],[Window Days]]</f>
        <v>0.95541401273885351</v>
      </c>
      <c r="L130">
        <f>MIN(1,Patient_QC[[#This Row],[MPR]])</f>
        <v>0.95541401273885351</v>
      </c>
      <c r="M130">
        <f>IF(Patient_QC[[#This Row],[MPR]]&gt;1,1,0)</f>
        <v>0</v>
      </c>
      <c r="N130">
        <f>_xlfn.MAXIFS('Refill Gap Model'!I:I,'Refill Gap Model'!A:A,TableRefills3[[#This Row],[patient_id]])</f>
        <v>0</v>
      </c>
      <c r="O130" t="str">
        <f>IF(Patient_QC[[#This Row],[MPR]]&gt;1.2,"High MPR; ","") &amp;
 IF(Patient_QC[[#This Row],[ever_discontinued]]=1,"Discontinued; ","") &amp;
 IF(Patient_QC[[#This Row],[Window Days]]=0,"No Supply; ","")</f>
        <v/>
      </c>
    </row>
    <row r="131" spans="1:15" x14ac:dyDescent="0.25">
      <c r="A131" t="s">
        <v>138</v>
      </c>
      <c r="B131">
        <v>36</v>
      </c>
      <c r="C131" t="s">
        <v>1020</v>
      </c>
      <c r="D131" t="s">
        <v>1028</v>
      </c>
      <c r="E131" t="s">
        <v>1027</v>
      </c>
      <c r="F131">
        <f>SUMIFS('Refill Gap Model'!E:E,'Refill Gap Model'!A:A,TableRefills3[[#This Row],[patient_id]])</f>
        <v>150</v>
      </c>
      <c r="G131" s="1">
        <f>_xlfn.MINIFS('Refill Gap Model'!C:C,'Refill Gap Model'!A:A,TableRefills3[[#This Row],[patient_id]])</f>
        <v>45832</v>
      </c>
      <c r="H131" s="1">
        <f>_xlfn.MAXIFS('Refill Gap Model'!C:C,'Refill Gap Model'!A:A,A131)+TableRefills3[[#This Row],[quantity_days]]</f>
        <v>45883</v>
      </c>
      <c r="I131" s="1">
        <f>_xlfn.MAXIFS('Refill Gap Model'!L:L,'Refill Gap Model'!A:A,TableRefills3[[#This Row],[patient_id]])</f>
        <v>45989</v>
      </c>
      <c r="J131">
        <f>Patient_QC[[#This Row],[Therepy_end_date]]-Patient_QC[[#This Row],[Therepy_Start_Date]]</f>
        <v>157</v>
      </c>
      <c r="K131">
        <f>Patient_QC[[#This Row],[total_quantity_days]]/Patient_QC[[#This Row],[Window Days]]</f>
        <v>0.95541401273885351</v>
      </c>
      <c r="L131">
        <f>MIN(1,Patient_QC[[#This Row],[MPR]])</f>
        <v>0.95541401273885351</v>
      </c>
      <c r="M131">
        <f>IF(Patient_QC[[#This Row],[MPR]]&gt;1,1,0)</f>
        <v>0</v>
      </c>
      <c r="N131">
        <f>_xlfn.MAXIFS('Refill Gap Model'!I:I,'Refill Gap Model'!A:A,TableRefills3[[#This Row],[patient_id]])</f>
        <v>0</v>
      </c>
      <c r="O131" t="str">
        <f>IF(Patient_QC[[#This Row],[MPR]]&gt;1.2,"High MPR; ","") &amp;
 IF(Patient_QC[[#This Row],[ever_discontinued]]=1,"Discontinued; ","") &amp;
 IF(Patient_QC[[#This Row],[Window Days]]=0,"No Supply; ","")</f>
        <v/>
      </c>
    </row>
    <row r="132" spans="1:15" x14ac:dyDescent="0.25">
      <c r="A132" t="s">
        <v>139</v>
      </c>
      <c r="B132">
        <v>38</v>
      </c>
      <c r="C132" t="s">
        <v>1019</v>
      </c>
      <c r="D132" t="s">
        <v>1022</v>
      </c>
      <c r="E132" t="s">
        <v>1024</v>
      </c>
      <c r="F132">
        <f>SUMIFS('Refill Gap Model'!E:E,'Refill Gap Model'!A:A,TableRefills3[[#This Row],[patient_id]])</f>
        <v>150</v>
      </c>
      <c r="G132" s="1">
        <f>_xlfn.MINIFS('Refill Gap Model'!C:C,'Refill Gap Model'!A:A,TableRefills3[[#This Row],[patient_id]])</f>
        <v>45832</v>
      </c>
      <c r="H132" s="1">
        <f>_xlfn.MAXIFS('Refill Gap Model'!C:C,'Refill Gap Model'!A:A,A132)+TableRefills3[[#This Row],[quantity_days]]</f>
        <v>45878</v>
      </c>
      <c r="I132" s="1">
        <f>_xlfn.MAXIFS('Refill Gap Model'!L:L,'Refill Gap Model'!A:A,TableRefills3[[#This Row],[patient_id]])</f>
        <v>45989</v>
      </c>
      <c r="J132">
        <f>Patient_QC[[#This Row],[Therepy_end_date]]-Patient_QC[[#This Row],[Therepy_Start_Date]]</f>
        <v>157</v>
      </c>
      <c r="K132">
        <f>Patient_QC[[#This Row],[total_quantity_days]]/Patient_QC[[#This Row],[Window Days]]</f>
        <v>0.95541401273885351</v>
      </c>
      <c r="L132">
        <f>MIN(1,Patient_QC[[#This Row],[MPR]])</f>
        <v>0.95541401273885351</v>
      </c>
      <c r="M132">
        <f>IF(Patient_QC[[#This Row],[MPR]]&gt;1,1,0)</f>
        <v>0</v>
      </c>
      <c r="N132">
        <f>_xlfn.MAXIFS('Refill Gap Model'!I:I,'Refill Gap Model'!A:A,TableRefills3[[#This Row],[patient_id]])</f>
        <v>0</v>
      </c>
      <c r="O132" t="str">
        <f>IF(Patient_QC[[#This Row],[MPR]]&gt;1.2,"High MPR; ","") &amp;
 IF(Patient_QC[[#This Row],[ever_discontinued]]=1,"Discontinued; ","") &amp;
 IF(Patient_QC[[#This Row],[Window Days]]=0,"No Supply; ","")</f>
        <v/>
      </c>
    </row>
    <row r="133" spans="1:15" x14ac:dyDescent="0.25">
      <c r="A133" t="s">
        <v>140</v>
      </c>
      <c r="B133">
        <v>37</v>
      </c>
      <c r="C133" t="s">
        <v>1019</v>
      </c>
      <c r="D133" t="s">
        <v>1022</v>
      </c>
      <c r="E133" t="s">
        <v>1024</v>
      </c>
      <c r="F133">
        <f>SUMIFS('Refill Gap Model'!E:E,'Refill Gap Model'!A:A,TableRefills3[[#This Row],[patient_id]])</f>
        <v>90</v>
      </c>
      <c r="G133" s="1">
        <f>_xlfn.MINIFS('Refill Gap Model'!C:C,'Refill Gap Model'!A:A,TableRefills3[[#This Row],[patient_id]])</f>
        <v>45793</v>
      </c>
      <c r="H133" s="1">
        <f>_xlfn.MAXIFS('Refill Gap Model'!C:C,'Refill Gap Model'!A:A,A133)+TableRefills3[[#This Row],[quantity_days]]</f>
        <v>45954</v>
      </c>
      <c r="I133" s="1">
        <f>_xlfn.MAXIFS('Refill Gap Model'!L:L,'Refill Gap Model'!A:A,TableRefills3[[#This Row],[patient_id]])</f>
        <v>45887</v>
      </c>
      <c r="J133">
        <f>Patient_QC[[#This Row],[Therepy_end_date]]-Patient_QC[[#This Row],[Therepy_Start_Date]]</f>
        <v>94</v>
      </c>
      <c r="K133">
        <f>Patient_QC[[#This Row],[total_quantity_days]]/Patient_QC[[#This Row],[Window Days]]</f>
        <v>0.95744680851063835</v>
      </c>
      <c r="L133">
        <f>MIN(1,Patient_QC[[#This Row],[MPR]])</f>
        <v>0.95744680851063835</v>
      </c>
      <c r="M133">
        <f>IF(Patient_QC[[#This Row],[MPR]]&gt;1,1,0)</f>
        <v>0</v>
      </c>
      <c r="N133">
        <f>_xlfn.MAXIFS('Refill Gap Model'!I:I,'Refill Gap Model'!A:A,TableRefills3[[#This Row],[patient_id]])</f>
        <v>0</v>
      </c>
      <c r="O133" t="str">
        <f>IF(Patient_QC[[#This Row],[MPR]]&gt;1.2,"High MPR; ","") &amp;
 IF(Patient_QC[[#This Row],[ever_discontinued]]=1,"Discontinued; ","") &amp;
 IF(Patient_QC[[#This Row],[Window Days]]=0,"No Supply; ","")</f>
        <v/>
      </c>
    </row>
    <row r="134" spans="1:15" x14ac:dyDescent="0.25">
      <c r="A134" t="s">
        <v>141</v>
      </c>
      <c r="B134">
        <v>41</v>
      </c>
      <c r="C134" t="s">
        <v>1019</v>
      </c>
      <c r="D134" t="s">
        <v>1022</v>
      </c>
      <c r="E134" t="s">
        <v>1023</v>
      </c>
      <c r="F134">
        <f>SUMIFS('Refill Gap Model'!E:E,'Refill Gap Model'!A:A,TableRefills3[[#This Row],[patient_id]])</f>
        <v>90</v>
      </c>
      <c r="G134" s="1">
        <f>_xlfn.MINIFS('Refill Gap Model'!C:C,'Refill Gap Model'!A:A,TableRefills3[[#This Row],[patient_id]])</f>
        <v>45793</v>
      </c>
      <c r="H134" s="1">
        <f>_xlfn.MAXIFS('Refill Gap Model'!C:C,'Refill Gap Model'!A:A,A134)+TableRefills3[[#This Row],[quantity_days]]</f>
        <v>45891</v>
      </c>
      <c r="I134" s="1">
        <f>_xlfn.MAXIFS('Refill Gap Model'!L:L,'Refill Gap Model'!A:A,TableRefills3[[#This Row],[patient_id]])</f>
        <v>45887</v>
      </c>
      <c r="J134">
        <f>Patient_QC[[#This Row],[Therepy_end_date]]-Patient_QC[[#This Row],[Therepy_Start_Date]]</f>
        <v>94</v>
      </c>
      <c r="K134">
        <f>Patient_QC[[#This Row],[total_quantity_days]]/Patient_QC[[#This Row],[Window Days]]</f>
        <v>0.95744680851063835</v>
      </c>
      <c r="L134">
        <f>MIN(1,Patient_QC[[#This Row],[MPR]])</f>
        <v>0.95744680851063835</v>
      </c>
      <c r="M134">
        <f>IF(Patient_QC[[#This Row],[MPR]]&gt;1,1,0)</f>
        <v>0</v>
      </c>
      <c r="N134">
        <f>_xlfn.MAXIFS('Refill Gap Model'!I:I,'Refill Gap Model'!A:A,TableRefills3[[#This Row],[patient_id]])</f>
        <v>0</v>
      </c>
      <c r="O134" t="str">
        <f>IF(Patient_QC[[#This Row],[MPR]]&gt;1.2,"High MPR; ","") &amp;
 IF(Patient_QC[[#This Row],[ever_discontinued]]=1,"Discontinued; ","") &amp;
 IF(Patient_QC[[#This Row],[Window Days]]=0,"No Supply; ","")</f>
        <v/>
      </c>
    </row>
    <row r="135" spans="1:15" x14ac:dyDescent="0.25">
      <c r="A135" t="s">
        <v>142</v>
      </c>
      <c r="B135">
        <v>63</v>
      </c>
      <c r="C135" t="s">
        <v>1020</v>
      </c>
      <c r="D135" t="s">
        <v>1025</v>
      </c>
      <c r="E135" t="s">
        <v>1024</v>
      </c>
      <c r="F135">
        <f>SUMIFS('Refill Gap Model'!E:E,'Refill Gap Model'!A:A,TableRefills3[[#This Row],[patient_id]])</f>
        <v>90</v>
      </c>
      <c r="G135" s="1">
        <f>_xlfn.MINIFS('Refill Gap Model'!C:C,'Refill Gap Model'!A:A,TableRefills3[[#This Row],[patient_id]])</f>
        <v>45793</v>
      </c>
      <c r="H135" s="1">
        <f>_xlfn.MAXIFS('Refill Gap Model'!C:C,'Refill Gap Model'!A:A,A135)+TableRefills3[[#This Row],[quantity_days]]</f>
        <v>45885</v>
      </c>
      <c r="I135" s="1">
        <f>_xlfn.MAXIFS('Refill Gap Model'!L:L,'Refill Gap Model'!A:A,TableRefills3[[#This Row],[patient_id]])</f>
        <v>45887</v>
      </c>
      <c r="J135">
        <f>Patient_QC[[#This Row],[Therepy_end_date]]-Patient_QC[[#This Row],[Therepy_Start_Date]]</f>
        <v>94</v>
      </c>
      <c r="K135">
        <f>Patient_QC[[#This Row],[total_quantity_days]]/Patient_QC[[#This Row],[Window Days]]</f>
        <v>0.95744680851063835</v>
      </c>
      <c r="L135">
        <f>MIN(1,Patient_QC[[#This Row],[MPR]])</f>
        <v>0.95744680851063835</v>
      </c>
      <c r="M135">
        <f>IF(Patient_QC[[#This Row],[MPR]]&gt;1,1,0)</f>
        <v>0</v>
      </c>
      <c r="N135">
        <f>_xlfn.MAXIFS('Refill Gap Model'!I:I,'Refill Gap Model'!A:A,TableRefills3[[#This Row],[patient_id]])</f>
        <v>0</v>
      </c>
      <c r="O135" t="str">
        <f>IF(Patient_QC[[#This Row],[MPR]]&gt;1.2,"High MPR; ","") &amp;
 IF(Patient_QC[[#This Row],[ever_discontinued]]=1,"Discontinued; ","") &amp;
 IF(Patient_QC[[#This Row],[Window Days]]=0,"No Supply; ","")</f>
        <v/>
      </c>
    </row>
    <row r="136" spans="1:15" x14ac:dyDescent="0.25">
      <c r="A136" t="s">
        <v>143</v>
      </c>
      <c r="B136">
        <v>62</v>
      </c>
      <c r="C136" t="s">
        <v>1020</v>
      </c>
      <c r="D136" t="s">
        <v>1021</v>
      </c>
      <c r="E136" t="s">
        <v>1026</v>
      </c>
      <c r="F136">
        <f>SUMIFS('Refill Gap Model'!E:E,'Refill Gap Model'!A:A,TableRefills3[[#This Row],[patient_id]])</f>
        <v>105</v>
      </c>
      <c r="G136" s="1">
        <f>_xlfn.MINIFS('Refill Gap Model'!C:C,'Refill Gap Model'!A:A,TableRefills3[[#This Row],[patient_id]])</f>
        <v>45763</v>
      </c>
      <c r="H136" s="1">
        <f>_xlfn.MAXIFS('Refill Gap Model'!C:C,'Refill Gap Model'!A:A,A136)+TableRefills3[[#This Row],[quantity_days]]</f>
        <v>46002</v>
      </c>
      <c r="I136" s="1">
        <f>_xlfn.MAXIFS('Refill Gap Model'!L:L,'Refill Gap Model'!A:A,TableRefills3[[#This Row],[patient_id]])</f>
        <v>45873</v>
      </c>
      <c r="J136">
        <f>Patient_QC[[#This Row],[Therepy_end_date]]-Patient_QC[[#This Row],[Therepy_Start_Date]]</f>
        <v>110</v>
      </c>
      <c r="K136">
        <f>Patient_QC[[#This Row],[total_quantity_days]]/Patient_QC[[#This Row],[Window Days]]</f>
        <v>0.95454545454545459</v>
      </c>
      <c r="L136">
        <f>MIN(1,Patient_QC[[#This Row],[MPR]])</f>
        <v>0.95454545454545459</v>
      </c>
      <c r="M136">
        <f>IF(Patient_QC[[#This Row],[MPR]]&gt;1,1,0)</f>
        <v>0</v>
      </c>
      <c r="N136">
        <f>_xlfn.MAXIFS('Refill Gap Model'!I:I,'Refill Gap Model'!A:A,TableRefills3[[#This Row],[patient_id]])</f>
        <v>0</v>
      </c>
      <c r="O136" t="str">
        <f>IF(Patient_QC[[#This Row],[MPR]]&gt;1.2,"High MPR; ","") &amp;
 IF(Patient_QC[[#This Row],[ever_discontinued]]=1,"Discontinued; ","") &amp;
 IF(Patient_QC[[#This Row],[Window Days]]=0,"No Supply; ","")</f>
        <v/>
      </c>
    </row>
    <row r="137" spans="1:15" x14ac:dyDescent="0.25">
      <c r="A137" t="s">
        <v>144</v>
      </c>
      <c r="B137">
        <v>77</v>
      </c>
      <c r="C137" t="s">
        <v>1020</v>
      </c>
      <c r="D137" t="s">
        <v>1022</v>
      </c>
      <c r="E137" t="s">
        <v>1023</v>
      </c>
      <c r="F137">
        <f>SUMIFS('Refill Gap Model'!E:E,'Refill Gap Model'!A:A,TableRefills3[[#This Row],[patient_id]])</f>
        <v>105</v>
      </c>
      <c r="G137" s="1">
        <f>_xlfn.MINIFS('Refill Gap Model'!C:C,'Refill Gap Model'!A:A,TableRefills3[[#This Row],[patient_id]])</f>
        <v>45763</v>
      </c>
      <c r="H137" s="1">
        <f>_xlfn.MAXIFS('Refill Gap Model'!C:C,'Refill Gap Model'!A:A,A137)+TableRefills3[[#This Row],[quantity_days]]</f>
        <v>45887</v>
      </c>
      <c r="I137" s="1">
        <f>_xlfn.MAXIFS('Refill Gap Model'!L:L,'Refill Gap Model'!A:A,TableRefills3[[#This Row],[patient_id]])</f>
        <v>45873</v>
      </c>
      <c r="J137">
        <f>Patient_QC[[#This Row],[Therepy_end_date]]-Patient_QC[[#This Row],[Therepy_Start_Date]]</f>
        <v>110</v>
      </c>
      <c r="K137">
        <f>Patient_QC[[#This Row],[total_quantity_days]]/Patient_QC[[#This Row],[Window Days]]</f>
        <v>0.95454545454545459</v>
      </c>
      <c r="L137">
        <f>MIN(1,Patient_QC[[#This Row],[MPR]])</f>
        <v>0.95454545454545459</v>
      </c>
      <c r="M137">
        <f>IF(Patient_QC[[#This Row],[MPR]]&gt;1,1,0)</f>
        <v>0</v>
      </c>
      <c r="N137">
        <f>_xlfn.MAXIFS('Refill Gap Model'!I:I,'Refill Gap Model'!A:A,TableRefills3[[#This Row],[patient_id]])</f>
        <v>0</v>
      </c>
      <c r="O137" t="str">
        <f>IF(Patient_QC[[#This Row],[MPR]]&gt;1.2,"High MPR; ","") &amp;
 IF(Patient_QC[[#This Row],[ever_discontinued]]=1,"Discontinued; ","") &amp;
 IF(Patient_QC[[#This Row],[Window Days]]=0,"No Supply; ","")</f>
        <v/>
      </c>
    </row>
    <row r="138" spans="1:15" x14ac:dyDescent="0.25">
      <c r="A138" t="s">
        <v>145</v>
      </c>
      <c r="B138">
        <v>84</v>
      </c>
      <c r="C138" t="s">
        <v>1019</v>
      </c>
      <c r="D138" t="s">
        <v>1022</v>
      </c>
      <c r="E138" t="s">
        <v>1026</v>
      </c>
      <c r="F138">
        <f>SUMIFS('Refill Gap Model'!E:E,'Refill Gap Model'!A:A,TableRefills3[[#This Row],[patient_id]])</f>
        <v>105</v>
      </c>
      <c r="G138" s="1">
        <f>_xlfn.MINIFS('Refill Gap Model'!C:C,'Refill Gap Model'!A:A,TableRefills3[[#This Row],[patient_id]])</f>
        <v>45763</v>
      </c>
      <c r="H138" s="1">
        <f>_xlfn.MAXIFS('Refill Gap Model'!C:C,'Refill Gap Model'!A:A,A138)+TableRefills3[[#This Row],[quantity_days]]</f>
        <v>45794</v>
      </c>
      <c r="I138" s="1">
        <f>_xlfn.MAXIFS('Refill Gap Model'!L:L,'Refill Gap Model'!A:A,TableRefills3[[#This Row],[patient_id]])</f>
        <v>45873</v>
      </c>
      <c r="J138">
        <f>Patient_QC[[#This Row],[Therepy_end_date]]-Patient_QC[[#This Row],[Therepy_Start_Date]]</f>
        <v>110</v>
      </c>
      <c r="K138">
        <f>Patient_QC[[#This Row],[total_quantity_days]]/Patient_QC[[#This Row],[Window Days]]</f>
        <v>0.95454545454545459</v>
      </c>
      <c r="L138">
        <f>MIN(1,Patient_QC[[#This Row],[MPR]])</f>
        <v>0.95454545454545459</v>
      </c>
      <c r="M138">
        <f>IF(Patient_QC[[#This Row],[MPR]]&gt;1,1,0)</f>
        <v>0</v>
      </c>
      <c r="N138">
        <f>_xlfn.MAXIFS('Refill Gap Model'!I:I,'Refill Gap Model'!A:A,TableRefills3[[#This Row],[patient_id]])</f>
        <v>0</v>
      </c>
      <c r="O138" t="str">
        <f>IF(Patient_QC[[#This Row],[MPR]]&gt;1.2,"High MPR; ","") &amp;
 IF(Patient_QC[[#This Row],[ever_discontinued]]=1,"Discontinued; ","") &amp;
 IF(Patient_QC[[#This Row],[Window Days]]=0,"No Supply; ","")</f>
        <v/>
      </c>
    </row>
    <row r="139" spans="1:15" x14ac:dyDescent="0.25">
      <c r="A139" t="s">
        <v>146</v>
      </c>
      <c r="B139">
        <v>52</v>
      </c>
      <c r="C139" t="s">
        <v>1019</v>
      </c>
      <c r="D139" t="s">
        <v>1025</v>
      </c>
      <c r="E139" t="s">
        <v>1026</v>
      </c>
      <c r="F139">
        <f>SUMIFS('Refill Gap Model'!E:E,'Refill Gap Model'!A:A,TableRefills3[[#This Row],[patient_id]])</f>
        <v>105</v>
      </c>
      <c r="G139" s="1">
        <f>_xlfn.MINIFS('Refill Gap Model'!C:C,'Refill Gap Model'!A:A,TableRefills3[[#This Row],[patient_id]])</f>
        <v>45763</v>
      </c>
      <c r="H139" s="1">
        <f>_xlfn.MAXIFS('Refill Gap Model'!C:C,'Refill Gap Model'!A:A,A139)+TableRefills3[[#This Row],[quantity_days]]</f>
        <v>45912</v>
      </c>
      <c r="I139" s="1">
        <f>_xlfn.MAXIFS('Refill Gap Model'!L:L,'Refill Gap Model'!A:A,TableRefills3[[#This Row],[patient_id]])</f>
        <v>45873</v>
      </c>
      <c r="J139">
        <f>Patient_QC[[#This Row],[Therepy_end_date]]-Patient_QC[[#This Row],[Therepy_Start_Date]]</f>
        <v>110</v>
      </c>
      <c r="K139">
        <f>Patient_QC[[#This Row],[total_quantity_days]]/Patient_QC[[#This Row],[Window Days]]</f>
        <v>0.95454545454545459</v>
      </c>
      <c r="L139">
        <f>MIN(1,Patient_QC[[#This Row],[MPR]])</f>
        <v>0.95454545454545459</v>
      </c>
      <c r="M139">
        <f>IF(Patient_QC[[#This Row],[MPR]]&gt;1,1,0)</f>
        <v>0</v>
      </c>
      <c r="N139">
        <f>_xlfn.MAXIFS('Refill Gap Model'!I:I,'Refill Gap Model'!A:A,TableRefills3[[#This Row],[patient_id]])</f>
        <v>0</v>
      </c>
      <c r="O139" t="str">
        <f>IF(Patient_QC[[#This Row],[MPR]]&gt;1.2,"High MPR; ","") &amp;
 IF(Patient_QC[[#This Row],[ever_discontinued]]=1,"Discontinued; ","") &amp;
 IF(Patient_QC[[#This Row],[Window Days]]=0,"No Supply; ","")</f>
        <v/>
      </c>
    </row>
    <row r="140" spans="1:15" x14ac:dyDescent="0.25">
      <c r="A140" t="s">
        <v>147</v>
      </c>
      <c r="B140">
        <v>53</v>
      </c>
      <c r="C140" t="s">
        <v>1020</v>
      </c>
      <c r="D140" t="s">
        <v>1025</v>
      </c>
      <c r="E140" t="s">
        <v>1024</v>
      </c>
      <c r="F140">
        <f>SUMIFS('Refill Gap Model'!E:E,'Refill Gap Model'!A:A,TableRefills3[[#This Row],[patient_id]])</f>
        <v>105</v>
      </c>
      <c r="G140" s="1">
        <f>_xlfn.MINIFS('Refill Gap Model'!C:C,'Refill Gap Model'!A:A,TableRefills3[[#This Row],[patient_id]])</f>
        <v>45763</v>
      </c>
      <c r="H140" s="1">
        <f>_xlfn.MAXIFS('Refill Gap Model'!C:C,'Refill Gap Model'!A:A,A140)+TableRefills3[[#This Row],[quantity_days]]</f>
        <v>45779</v>
      </c>
      <c r="I140" s="1">
        <f>_xlfn.MAXIFS('Refill Gap Model'!L:L,'Refill Gap Model'!A:A,TableRefills3[[#This Row],[patient_id]])</f>
        <v>45873</v>
      </c>
      <c r="J140">
        <f>Patient_QC[[#This Row],[Therepy_end_date]]-Patient_QC[[#This Row],[Therepy_Start_Date]]</f>
        <v>110</v>
      </c>
      <c r="K140">
        <f>Patient_QC[[#This Row],[total_quantity_days]]/Patient_QC[[#This Row],[Window Days]]</f>
        <v>0.95454545454545459</v>
      </c>
      <c r="L140">
        <f>MIN(1,Patient_QC[[#This Row],[MPR]])</f>
        <v>0.95454545454545459</v>
      </c>
      <c r="M140">
        <f>IF(Patient_QC[[#This Row],[MPR]]&gt;1,1,0)</f>
        <v>0</v>
      </c>
      <c r="N140">
        <f>_xlfn.MAXIFS('Refill Gap Model'!I:I,'Refill Gap Model'!A:A,TableRefills3[[#This Row],[patient_id]])</f>
        <v>0</v>
      </c>
      <c r="O140" t="str">
        <f>IF(Patient_QC[[#This Row],[MPR]]&gt;1.2,"High MPR; ","") &amp;
 IF(Patient_QC[[#This Row],[ever_discontinued]]=1,"Discontinued; ","") &amp;
 IF(Patient_QC[[#This Row],[Window Days]]=0,"No Supply; ","")</f>
        <v/>
      </c>
    </row>
    <row r="141" spans="1:15" x14ac:dyDescent="0.25">
      <c r="A141" t="s">
        <v>148</v>
      </c>
      <c r="B141">
        <v>66</v>
      </c>
      <c r="C141" t="s">
        <v>1019</v>
      </c>
      <c r="D141" t="s">
        <v>1028</v>
      </c>
      <c r="E141" t="s">
        <v>1027</v>
      </c>
      <c r="F141">
        <f>SUMIFS('Refill Gap Model'!E:E,'Refill Gap Model'!A:A,TableRefills3[[#This Row],[patient_id]])</f>
        <v>90</v>
      </c>
      <c r="G141" s="1">
        <f>_xlfn.MINIFS('Refill Gap Model'!C:C,'Refill Gap Model'!A:A,TableRefills3[[#This Row],[patient_id]])</f>
        <v>45696</v>
      </c>
      <c r="H141" s="1">
        <f>_xlfn.MAXIFS('Refill Gap Model'!C:C,'Refill Gap Model'!A:A,A141)+TableRefills3[[#This Row],[quantity_days]]</f>
        <v>45897</v>
      </c>
      <c r="I141" s="1">
        <f>_xlfn.MAXIFS('Refill Gap Model'!L:L,'Refill Gap Model'!A:A,TableRefills3[[#This Row],[patient_id]])</f>
        <v>45790</v>
      </c>
      <c r="J141">
        <f>Patient_QC[[#This Row],[Therepy_end_date]]-Patient_QC[[#This Row],[Therepy_Start_Date]]</f>
        <v>94</v>
      </c>
      <c r="K141">
        <f>Patient_QC[[#This Row],[total_quantity_days]]/Patient_QC[[#This Row],[Window Days]]</f>
        <v>0.95744680851063835</v>
      </c>
      <c r="L141">
        <f>MIN(1,Patient_QC[[#This Row],[MPR]])</f>
        <v>0.95744680851063835</v>
      </c>
      <c r="M141">
        <f>IF(Patient_QC[[#This Row],[MPR]]&gt;1,1,0)</f>
        <v>0</v>
      </c>
      <c r="N141">
        <f>_xlfn.MAXIFS('Refill Gap Model'!I:I,'Refill Gap Model'!A:A,TableRefills3[[#This Row],[patient_id]])</f>
        <v>0</v>
      </c>
      <c r="O141" t="str">
        <f>IF(Patient_QC[[#This Row],[MPR]]&gt;1.2,"High MPR; ","") &amp;
 IF(Patient_QC[[#This Row],[ever_discontinued]]=1,"Discontinued; ","") &amp;
 IF(Patient_QC[[#This Row],[Window Days]]=0,"No Supply; ","")</f>
        <v/>
      </c>
    </row>
    <row r="142" spans="1:15" x14ac:dyDescent="0.25">
      <c r="A142" t="s">
        <v>149</v>
      </c>
      <c r="B142">
        <v>64</v>
      </c>
      <c r="C142" t="s">
        <v>1019</v>
      </c>
      <c r="D142" t="s">
        <v>1028</v>
      </c>
      <c r="E142" t="s">
        <v>1024</v>
      </c>
      <c r="F142">
        <f>SUMIFS('Refill Gap Model'!E:E,'Refill Gap Model'!A:A,TableRefills3[[#This Row],[patient_id]])</f>
        <v>90</v>
      </c>
      <c r="G142" s="1">
        <f>_xlfn.MINIFS('Refill Gap Model'!C:C,'Refill Gap Model'!A:A,TableRefills3[[#This Row],[patient_id]])</f>
        <v>45696</v>
      </c>
      <c r="H142" s="1">
        <f>_xlfn.MAXIFS('Refill Gap Model'!C:C,'Refill Gap Model'!A:A,A142)+TableRefills3[[#This Row],[quantity_days]]</f>
        <v>45777</v>
      </c>
      <c r="I142" s="1">
        <f>_xlfn.MAXIFS('Refill Gap Model'!L:L,'Refill Gap Model'!A:A,TableRefills3[[#This Row],[patient_id]])</f>
        <v>45790</v>
      </c>
      <c r="J142">
        <f>Patient_QC[[#This Row],[Therepy_end_date]]-Patient_QC[[#This Row],[Therepy_Start_Date]]</f>
        <v>94</v>
      </c>
      <c r="K142">
        <f>Patient_QC[[#This Row],[total_quantity_days]]/Patient_QC[[#This Row],[Window Days]]</f>
        <v>0.95744680851063835</v>
      </c>
      <c r="L142">
        <f>MIN(1,Patient_QC[[#This Row],[MPR]])</f>
        <v>0.95744680851063835</v>
      </c>
      <c r="M142">
        <f>IF(Patient_QC[[#This Row],[MPR]]&gt;1,1,0)</f>
        <v>0</v>
      </c>
      <c r="N142">
        <f>_xlfn.MAXIFS('Refill Gap Model'!I:I,'Refill Gap Model'!A:A,TableRefills3[[#This Row],[patient_id]])</f>
        <v>0</v>
      </c>
      <c r="O142" t="str">
        <f>IF(Patient_QC[[#This Row],[MPR]]&gt;1.2,"High MPR; ","") &amp;
 IF(Patient_QC[[#This Row],[ever_discontinued]]=1,"Discontinued; ","") &amp;
 IF(Patient_QC[[#This Row],[Window Days]]=0,"No Supply; ","")</f>
        <v/>
      </c>
    </row>
    <row r="143" spans="1:15" x14ac:dyDescent="0.25">
      <c r="A143" t="s">
        <v>150</v>
      </c>
      <c r="B143">
        <v>73</v>
      </c>
      <c r="C143" t="s">
        <v>1020</v>
      </c>
      <c r="D143" t="s">
        <v>1028</v>
      </c>
      <c r="E143" t="s">
        <v>1026</v>
      </c>
      <c r="F143">
        <f>SUMIFS('Refill Gap Model'!E:E,'Refill Gap Model'!A:A,TableRefills3[[#This Row],[patient_id]])</f>
        <v>90</v>
      </c>
      <c r="G143" s="1">
        <f>_xlfn.MINIFS('Refill Gap Model'!C:C,'Refill Gap Model'!A:A,TableRefills3[[#This Row],[patient_id]])</f>
        <v>45696</v>
      </c>
      <c r="H143" s="1">
        <f>_xlfn.MAXIFS('Refill Gap Model'!C:C,'Refill Gap Model'!A:A,A143)+TableRefills3[[#This Row],[quantity_days]]</f>
        <v>45892</v>
      </c>
      <c r="I143" s="1">
        <f>_xlfn.MAXIFS('Refill Gap Model'!L:L,'Refill Gap Model'!A:A,TableRefills3[[#This Row],[patient_id]])</f>
        <v>45790</v>
      </c>
      <c r="J143">
        <f>Patient_QC[[#This Row],[Therepy_end_date]]-Patient_QC[[#This Row],[Therepy_Start_Date]]</f>
        <v>94</v>
      </c>
      <c r="K143">
        <f>Patient_QC[[#This Row],[total_quantity_days]]/Patient_QC[[#This Row],[Window Days]]</f>
        <v>0.95744680851063835</v>
      </c>
      <c r="L143">
        <f>MIN(1,Patient_QC[[#This Row],[MPR]])</f>
        <v>0.95744680851063835</v>
      </c>
      <c r="M143">
        <f>IF(Patient_QC[[#This Row],[MPR]]&gt;1,1,0)</f>
        <v>0</v>
      </c>
      <c r="N143">
        <f>_xlfn.MAXIFS('Refill Gap Model'!I:I,'Refill Gap Model'!A:A,TableRefills3[[#This Row],[patient_id]])</f>
        <v>0</v>
      </c>
      <c r="O143" t="str">
        <f>IF(Patient_QC[[#This Row],[MPR]]&gt;1.2,"High MPR; ","") &amp;
 IF(Patient_QC[[#This Row],[ever_discontinued]]=1,"Discontinued; ","") &amp;
 IF(Patient_QC[[#This Row],[Window Days]]=0,"No Supply; ","")</f>
        <v/>
      </c>
    </row>
    <row r="144" spans="1:15" x14ac:dyDescent="0.25">
      <c r="A144" t="s">
        <v>151</v>
      </c>
      <c r="B144">
        <v>69</v>
      </c>
      <c r="C144" t="s">
        <v>1020</v>
      </c>
      <c r="D144" t="s">
        <v>1021</v>
      </c>
      <c r="E144" t="s">
        <v>1027</v>
      </c>
      <c r="F144">
        <f>SUMIFS('Refill Gap Model'!E:E,'Refill Gap Model'!A:A,TableRefills3[[#This Row],[patient_id]])</f>
        <v>84</v>
      </c>
      <c r="G144" s="1">
        <f>_xlfn.MINIFS('Refill Gap Model'!C:C,'Refill Gap Model'!A:A,TableRefills3[[#This Row],[patient_id]])</f>
        <v>45709</v>
      </c>
      <c r="H144" s="1">
        <f>_xlfn.MAXIFS('Refill Gap Model'!C:C,'Refill Gap Model'!A:A,A144)+TableRefills3[[#This Row],[quantity_days]]</f>
        <v>45859</v>
      </c>
      <c r="I144" s="1">
        <f>_xlfn.MAXIFS('Refill Gap Model'!L:L,'Refill Gap Model'!A:A,TableRefills3[[#This Row],[patient_id]])</f>
        <v>45791</v>
      </c>
      <c r="J144">
        <f>Patient_QC[[#This Row],[Therepy_end_date]]-Patient_QC[[#This Row],[Therepy_Start_Date]]</f>
        <v>82</v>
      </c>
      <c r="K144">
        <f>Patient_QC[[#This Row],[total_quantity_days]]/Patient_QC[[#This Row],[Window Days]]</f>
        <v>1.024390243902439</v>
      </c>
      <c r="L144">
        <f>MIN(1,Patient_QC[[#This Row],[MPR]])</f>
        <v>1</v>
      </c>
      <c r="M144">
        <f>IF(Patient_QC[[#This Row],[MPR]]&gt;1,1,0)</f>
        <v>1</v>
      </c>
      <c r="N144">
        <f>_xlfn.MAXIFS('Refill Gap Model'!I:I,'Refill Gap Model'!A:A,TableRefills3[[#This Row],[patient_id]])</f>
        <v>0</v>
      </c>
      <c r="O144" t="str">
        <f>IF(Patient_QC[[#This Row],[MPR]]&gt;1.2,"High MPR; ","") &amp;
 IF(Patient_QC[[#This Row],[ever_discontinued]]=1,"Discontinued; ","") &amp;
 IF(Patient_QC[[#This Row],[Window Days]]=0,"No Supply; ","")</f>
        <v/>
      </c>
    </row>
    <row r="145" spans="1:15" x14ac:dyDescent="0.25">
      <c r="A145" t="s">
        <v>152</v>
      </c>
      <c r="B145">
        <v>51</v>
      </c>
      <c r="C145" t="s">
        <v>1020</v>
      </c>
      <c r="D145" t="s">
        <v>1022</v>
      </c>
      <c r="E145" t="s">
        <v>1024</v>
      </c>
      <c r="F145">
        <f>SUMIFS('Refill Gap Model'!E:E,'Refill Gap Model'!A:A,TableRefills3[[#This Row],[patient_id]])</f>
        <v>84</v>
      </c>
      <c r="G145" s="1">
        <f>_xlfn.MINIFS('Refill Gap Model'!C:C,'Refill Gap Model'!A:A,TableRefills3[[#This Row],[patient_id]])</f>
        <v>45709</v>
      </c>
      <c r="H145" s="1">
        <f>_xlfn.MAXIFS('Refill Gap Model'!C:C,'Refill Gap Model'!A:A,A145)+TableRefills3[[#This Row],[quantity_days]]</f>
        <v>45943</v>
      </c>
      <c r="I145" s="1">
        <f>_xlfn.MAXIFS('Refill Gap Model'!L:L,'Refill Gap Model'!A:A,TableRefills3[[#This Row],[patient_id]])</f>
        <v>45791</v>
      </c>
      <c r="J145">
        <f>Patient_QC[[#This Row],[Therepy_end_date]]-Patient_QC[[#This Row],[Therepy_Start_Date]]</f>
        <v>82</v>
      </c>
      <c r="K145">
        <f>Patient_QC[[#This Row],[total_quantity_days]]/Patient_QC[[#This Row],[Window Days]]</f>
        <v>1.024390243902439</v>
      </c>
      <c r="L145">
        <f>MIN(1,Patient_QC[[#This Row],[MPR]])</f>
        <v>1</v>
      </c>
      <c r="M145">
        <f>IF(Patient_QC[[#This Row],[MPR]]&gt;1,1,0)</f>
        <v>1</v>
      </c>
      <c r="N145">
        <f>_xlfn.MAXIFS('Refill Gap Model'!I:I,'Refill Gap Model'!A:A,TableRefills3[[#This Row],[patient_id]])</f>
        <v>0</v>
      </c>
      <c r="O145" t="str">
        <f>IF(Patient_QC[[#This Row],[MPR]]&gt;1.2,"High MPR; ","") &amp;
 IF(Patient_QC[[#This Row],[ever_discontinued]]=1,"Discontinued; ","") &amp;
 IF(Patient_QC[[#This Row],[Window Days]]=0,"No Supply; ","")</f>
        <v/>
      </c>
    </row>
    <row r="146" spans="1:15" x14ac:dyDescent="0.25">
      <c r="A146" t="s">
        <v>153</v>
      </c>
      <c r="B146">
        <v>56</v>
      </c>
      <c r="C146" t="s">
        <v>1019</v>
      </c>
      <c r="D146" t="s">
        <v>1028</v>
      </c>
      <c r="E146" t="s">
        <v>1023</v>
      </c>
      <c r="F146">
        <f>SUMIFS('Refill Gap Model'!E:E,'Refill Gap Model'!A:A,TableRefills3[[#This Row],[patient_id]])</f>
        <v>84</v>
      </c>
      <c r="G146" s="1">
        <f>_xlfn.MINIFS('Refill Gap Model'!C:C,'Refill Gap Model'!A:A,TableRefills3[[#This Row],[patient_id]])</f>
        <v>45709</v>
      </c>
      <c r="H146" s="1">
        <f>_xlfn.MAXIFS('Refill Gap Model'!C:C,'Refill Gap Model'!A:A,A146)+TableRefills3[[#This Row],[quantity_days]]</f>
        <v>45921</v>
      </c>
      <c r="I146" s="1">
        <f>_xlfn.MAXIFS('Refill Gap Model'!L:L,'Refill Gap Model'!A:A,TableRefills3[[#This Row],[patient_id]])</f>
        <v>45791</v>
      </c>
      <c r="J146">
        <f>Patient_QC[[#This Row],[Therepy_end_date]]-Patient_QC[[#This Row],[Therepy_Start_Date]]</f>
        <v>82</v>
      </c>
      <c r="K146">
        <f>Patient_QC[[#This Row],[total_quantity_days]]/Patient_QC[[#This Row],[Window Days]]</f>
        <v>1.024390243902439</v>
      </c>
      <c r="L146">
        <f>MIN(1,Patient_QC[[#This Row],[MPR]])</f>
        <v>1</v>
      </c>
      <c r="M146">
        <f>IF(Patient_QC[[#This Row],[MPR]]&gt;1,1,0)</f>
        <v>1</v>
      </c>
      <c r="N146">
        <f>_xlfn.MAXIFS('Refill Gap Model'!I:I,'Refill Gap Model'!A:A,TableRefills3[[#This Row],[patient_id]])</f>
        <v>0</v>
      </c>
      <c r="O146" t="str">
        <f>IF(Patient_QC[[#This Row],[MPR]]&gt;1.2,"High MPR; ","") &amp;
 IF(Patient_QC[[#This Row],[ever_discontinued]]=1,"Discontinued; ","") &amp;
 IF(Patient_QC[[#This Row],[Window Days]]=0,"No Supply; ","")</f>
        <v/>
      </c>
    </row>
    <row r="147" spans="1:15" x14ac:dyDescent="0.25">
      <c r="A147" t="s">
        <v>154</v>
      </c>
      <c r="B147">
        <v>64</v>
      </c>
      <c r="C147" t="s">
        <v>1020</v>
      </c>
      <c r="D147" t="s">
        <v>1025</v>
      </c>
      <c r="E147" t="s">
        <v>1023</v>
      </c>
      <c r="F147">
        <f>SUMIFS('Refill Gap Model'!E:E,'Refill Gap Model'!A:A,TableRefills3[[#This Row],[patient_id]])</f>
        <v>150</v>
      </c>
      <c r="G147" s="1">
        <f>_xlfn.MINIFS('Refill Gap Model'!C:C,'Refill Gap Model'!A:A,TableRefills3[[#This Row],[patient_id]])</f>
        <v>45762</v>
      </c>
      <c r="H147" s="1">
        <f>_xlfn.MAXIFS('Refill Gap Model'!C:C,'Refill Gap Model'!A:A,A147)+TableRefills3[[#This Row],[quantity_days]]</f>
        <v>45933</v>
      </c>
      <c r="I147" s="1">
        <f>_xlfn.MAXIFS('Refill Gap Model'!L:L,'Refill Gap Model'!A:A,TableRefills3[[#This Row],[patient_id]])</f>
        <v>45912</v>
      </c>
      <c r="J147">
        <f>Patient_QC[[#This Row],[Therepy_end_date]]-Patient_QC[[#This Row],[Therepy_Start_Date]]</f>
        <v>150</v>
      </c>
      <c r="K147">
        <f>Patient_QC[[#This Row],[total_quantity_days]]/Patient_QC[[#This Row],[Window Days]]</f>
        <v>1</v>
      </c>
      <c r="L147">
        <f>MIN(1,Patient_QC[[#This Row],[MPR]])</f>
        <v>1</v>
      </c>
      <c r="M147">
        <f>IF(Patient_QC[[#This Row],[MPR]]&gt;1,1,0)</f>
        <v>0</v>
      </c>
      <c r="N147">
        <f>_xlfn.MAXIFS('Refill Gap Model'!I:I,'Refill Gap Model'!A:A,TableRefills3[[#This Row],[patient_id]])</f>
        <v>0</v>
      </c>
      <c r="O147" t="str">
        <f>IF(Patient_QC[[#This Row],[MPR]]&gt;1.2,"High MPR; ","") &amp;
 IF(Patient_QC[[#This Row],[ever_discontinued]]=1,"Discontinued; ","") &amp;
 IF(Patient_QC[[#This Row],[Window Days]]=0,"No Supply; ","")</f>
        <v/>
      </c>
    </row>
    <row r="148" spans="1:15" x14ac:dyDescent="0.25">
      <c r="A148" t="s">
        <v>155</v>
      </c>
      <c r="B148">
        <v>30</v>
      </c>
      <c r="C148" t="s">
        <v>1019</v>
      </c>
      <c r="D148" t="s">
        <v>1028</v>
      </c>
      <c r="E148" t="s">
        <v>1024</v>
      </c>
      <c r="F148">
        <f>SUMIFS('Refill Gap Model'!E:E,'Refill Gap Model'!A:A,TableRefills3[[#This Row],[patient_id]])</f>
        <v>150</v>
      </c>
      <c r="G148" s="1">
        <f>_xlfn.MINIFS('Refill Gap Model'!C:C,'Refill Gap Model'!A:A,TableRefills3[[#This Row],[patient_id]])</f>
        <v>45762</v>
      </c>
      <c r="H148" s="1">
        <f>_xlfn.MAXIFS('Refill Gap Model'!C:C,'Refill Gap Model'!A:A,A148)+TableRefills3[[#This Row],[quantity_days]]</f>
        <v>45871</v>
      </c>
      <c r="I148" s="1">
        <f>_xlfn.MAXIFS('Refill Gap Model'!L:L,'Refill Gap Model'!A:A,TableRefills3[[#This Row],[patient_id]])</f>
        <v>45912</v>
      </c>
      <c r="J148">
        <f>Patient_QC[[#This Row],[Therepy_end_date]]-Patient_QC[[#This Row],[Therepy_Start_Date]]</f>
        <v>150</v>
      </c>
      <c r="K148">
        <f>Patient_QC[[#This Row],[total_quantity_days]]/Patient_QC[[#This Row],[Window Days]]</f>
        <v>1</v>
      </c>
      <c r="L148">
        <f>MIN(1,Patient_QC[[#This Row],[MPR]])</f>
        <v>1</v>
      </c>
      <c r="M148">
        <f>IF(Patient_QC[[#This Row],[MPR]]&gt;1,1,0)</f>
        <v>0</v>
      </c>
      <c r="N148">
        <f>_xlfn.MAXIFS('Refill Gap Model'!I:I,'Refill Gap Model'!A:A,TableRefills3[[#This Row],[patient_id]])</f>
        <v>0</v>
      </c>
      <c r="O148" t="str">
        <f>IF(Patient_QC[[#This Row],[MPR]]&gt;1.2,"High MPR; ","") &amp;
 IF(Patient_QC[[#This Row],[ever_discontinued]]=1,"Discontinued; ","") &amp;
 IF(Patient_QC[[#This Row],[Window Days]]=0,"No Supply; ","")</f>
        <v/>
      </c>
    </row>
    <row r="149" spans="1:15" x14ac:dyDescent="0.25">
      <c r="A149" t="s">
        <v>156</v>
      </c>
      <c r="B149">
        <v>64</v>
      </c>
      <c r="C149" t="s">
        <v>1019</v>
      </c>
      <c r="D149" t="s">
        <v>1025</v>
      </c>
      <c r="E149" t="s">
        <v>1026</v>
      </c>
      <c r="F149">
        <f>SUMIFS('Refill Gap Model'!E:E,'Refill Gap Model'!A:A,TableRefills3[[#This Row],[patient_id]])</f>
        <v>150</v>
      </c>
      <c r="G149" s="1">
        <f>_xlfn.MINIFS('Refill Gap Model'!C:C,'Refill Gap Model'!A:A,TableRefills3[[#This Row],[patient_id]])</f>
        <v>45762</v>
      </c>
      <c r="H149" s="1">
        <f>_xlfn.MAXIFS('Refill Gap Model'!C:C,'Refill Gap Model'!A:A,A149)+TableRefills3[[#This Row],[quantity_days]]</f>
        <v>45916</v>
      </c>
      <c r="I149" s="1">
        <f>_xlfn.MAXIFS('Refill Gap Model'!L:L,'Refill Gap Model'!A:A,TableRefills3[[#This Row],[patient_id]])</f>
        <v>45912</v>
      </c>
      <c r="J149">
        <f>Patient_QC[[#This Row],[Therepy_end_date]]-Patient_QC[[#This Row],[Therepy_Start_Date]]</f>
        <v>150</v>
      </c>
      <c r="K149">
        <f>Patient_QC[[#This Row],[total_quantity_days]]/Patient_QC[[#This Row],[Window Days]]</f>
        <v>1</v>
      </c>
      <c r="L149">
        <f>MIN(1,Patient_QC[[#This Row],[MPR]])</f>
        <v>1</v>
      </c>
      <c r="M149">
        <f>IF(Patient_QC[[#This Row],[MPR]]&gt;1,1,0)</f>
        <v>0</v>
      </c>
      <c r="N149">
        <f>_xlfn.MAXIFS('Refill Gap Model'!I:I,'Refill Gap Model'!A:A,TableRefills3[[#This Row],[patient_id]])</f>
        <v>0</v>
      </c>
      <c r="O149" t="str">
        <f>IF(Patient_QC[[#This Row],[MPR]]&gt;1.2,"High MPR; ","") &amp;
 IF(Patient_QC[[#This Row],[ever_discontinued]]=1,"Discontinued; ","") &amp;
 IF(Patient_QC[[#This Row],[Window Days]]=0,"No Supply; ","")</f>
        <v/>
      </c>
    </row>
    <row r="150" spans="1:15" x14ac:dyDescent="0.25">
      <c r="A150" t="s">
        <v>157</v>
      </c>
      <c r="B150">
        <v>66</v>
      </c>
      <c r="C150" t="s">
        <v>1020</v>
      </c>
      <c r="D150" t="s">
        <v>1021</v>
      </c>
      <c r="E150" t="s">
        <v>1027</v>
      </c>
      <c r="F150">
        <f>SUMIFS('Refill Gap Model'!E:E,'Refill Gap Model'!A:A,TableRefills3[[#This Row],[patient_id]])</f>
        <v>150</v>
      </c>
      <c r="G150" s="1">
        <f>_xlfn.MINIFS('Refill Gap Model'!C:C,'Refill Gap Model'!A:A,TableRefills3[[#This Row],[patient_id]])</f>
        <v>45762</v>
      </c>
      <c r="H150" s="1">
        <f>_xlfn.MAXIFS('Refill Gap Model'!C:C,'Refill Gap Model'!A:A,A150)+TableRefills3[[#This Row],[quantity_days]]</f>
        <v>45788</v>
      </c>
      <c r="I150" s="1">
        <f>_xlfn.MAXIFS('Refill Gap Model'!L:L,'Refill Gap Model'!A:A,TableRefills3[[#This Row],[patient_id]])</f>
        <v>45912</v>
      </c>
      <c r="J150">
        <f>Patient_QC[[#This Row],[Therepy_end_date]]-Patient_QC[[#This Row],[Therepy_Start_Date]]</f>
        <v>150</v>
      </c>
      <c r="K150">
        <f>Patient_QC[[#This Row],[total_quantity_days]]/Patient_QC[[#This Row],[Window Days]]</f>
        <v>1</v>
      </c>
      <c r="L150">
        <f>MIN(1,Patient_QC[[#This Row],[MPR]])</f>
        <v>1</v>
      </c>
      <c r="M150">
        <f>IF(Patient_QC[[#This Row],[MPR]]&gt;1,1,0)</f>
        <v>0</v>
      </c>
      <c r="N150">
        <f>_xlfn.MAXIFS('Refill Gap Model'!I:I,'Refill Gap Model'!A:A,TableRefills3[[#This Row],[patient_id]])</f>
        <v>0</v>
      </c>
      <c r="O150" t="str">
        <f>IF(Patient_QC[[#This Row],[MPR]]&gt;1.2,"High MPR; ","") &amp;
 IF(Patient_QC[[#This Row],[ever_discontinued]]=1,"Discontinued; ","") &amp;
 IF(Patient_QC[[#This Row],[Window Days]]=0,"No Supply; ","")</f>
        <v/>
      </c>
    </row>
    <row r="151" spans="1:15" x14ac:dyDescent="0.25">
      <c r="A151" t="s">
        <v>158</v>
      </c>
      <c r="B151">
        <v>76</v>
      </c>
      <c r="C151" t="s">
        <v>1019</v>
      </c>
      <c r="D151" t="s">
        <v>1028</v>
      </c>
      <c r="E151" t="s">
        <v>1027</v>
      </c>
      <c r="F151">
        <f>SUMIFS('Refill Gap Model'!E:E,'Refill Gap Model'!A:A,TableRefills3[[#This Row],[patient_id]])</f>
        <v>150</v>
      </c>
      <c r="G151" s="1">
        <f>_xlfn.MINIFS('Refill Gap Model'!C:C,'Refill Gap Model'!A:A,TableRefills3[[#This Row],[patient_id]])</f>
        <v>45762</v>
      </c>
      <c r="H151" s="1">
        <f>_xlfn.MAXIFS('Refill Gap Model'!C:C,'Refill Gap Model'!A:A,A151)+TableRefills3[[#This Row],[quantity_days]]</f>
        <v>45934</v>
      </c>
      <c r="I151" s="1">
        <f>_xlfn.MAXIFS('Refill Gap Model'!L:L,'Refill Gap Model'!A:A,TableRefills3[[#This Row],[patient_id]])</f>
        <v>45912</v>
      </c>
      <c r="J151">
        <f>Patient_QC[[#This Row],[Therepy_end_date]]-Patient_QC[[#This Row],[Therepy_Start_Date]]</f>
        <v>150</v>
      </c>
      <c r="K151">
        <f>Patient_QC[[#This Row],[total_quantity_days]]/Patient_QC[[#This Row],[Window Days]]</f>
        <v>1</v>
      </c>
      <c r="L151">
        <f>MIN(1,Patient_QC[[#This Row],[MPR]])</f>
        <v>1</v>
      </c>
      <c r="M151">
        <f>IF(Patient_QC[[#This Row],[MPR]]&gt;1,1,0)</f>
        <v>0</v>
      </c>
      <c r="N151">
        <f>_xlfn.MAXIFS('Refill Gap Model'!I:I,'Refill Gap Model'!A:A,TableRefills3[[#This Row],[patient_id]])</f>
        <v>0</v>
      </c>
      <c r="O151" t="str">
        <f>IF(Patient_QC[[#This Row],[MPR]]&gt;1.2,"High MPR; ","") &amp;
 IF(Patient_QC[[#This Row],[ever_discontinued]]=1,"Discontinued; ","") &amp;
 IF(Patient_QC[[#This Row],[Window Days]]=0,"No Supply; ","")</f>
        <v/>
      </c>
    </row>
    <row r="152" spans="1:15" x14ac:dyDescent="0.25">
      <c r="A152" t="s">
        <v>159</v>
      </c>
      <c r="B152">
        <v>43</v>
      </c>
      <c r="C152" t="s">
        <v>1020</v>
      </c>
      <c r="D152" t="s">
        <v>1021</v>
      </c>
      <c r="E152" t="s">
        <v>1024</v>
      </c>
      <c r="F152">
        <f>SUMIFS('Refill Gap Model'!E:E,'Refill Gap Model'!A:A,TableRefills3[[#This Row],[patient_id]])</f>
        <v>126</v>
      </c>
      <c r="G152" s="1">
        <f>_xlfn.MINIFS('Refill Gap Model'!C:C,'Refill Gap Model'!A:A,TableRefills3[[#This Row],[patient_id]])</f>
        <v>45775</v>
      </c>
      <c r="H152" s="1">
        <f>_xlfn.MAXIFS('Refill Gap Model'!C:C,'Refill Gap Model'!A:A,A152)+TableRefills3[[#This Row],[quantity_days]]</f>
        <v>45771</v>
      </c>
      <c r="I152" s="1">
        <f>_xlfn.MAXIFS('Refill Gap Model'!L:L,'Refill Gap Model'!A:A,TableRefills3[[#This Row],[patient_id]])</f>
        <v>45897</v>
      </c>
      <c r="J152">
        <f>Patient_QC[[#This Row],[Therepy_end_date]]-Patient_QC[[#This Row],[Therepy_Start_Date]]</f>
        <v>122</v>
      </c>
      <c r="K152">
        <f>Patient_QC[[#This Row],[total_quantity_days]]/Patient_QC[[#This Row],[Window Days]]</f>
        <v>1.0327868852459017</v>
      </c>
      <c r="L152">
        <f>MIN(1,Patient_QC[[#This Row],[MPR]])</f>
        <v>1</v>
      </c>
      <c r="M152">
        <f>IF(Patient_QC[[#This Row],[MPR]]&gt;1,1,0)</f>
        <v>1</v>
      </c>
      <c r="N152">
        <f>_xlfn.MAXIFS('Refill Gap Model'!I:I,'Refill Gap Model'!A:A,TableRefills3[[#This Row],[patient_id]])</f>
        <v>0</v>
      </c>
      <c r="O152" t="str">
        <f>IF(Patient_QC[[#This Row],[MPR]]&gt;1.2,"High MPR; ","") &amp;
 IF(Patient_QC[[#This Row],[ever_discontinued]]=1,"Discontinued; ","") &amp;
 IF(Patient_QC[[#This Row],[Window Days]]=0,"No Supply; ","")</f>
        <v/>
      </c>
    </row>
    <row r="153" spans="1:15" x14ac:dyDescent="0.25">
      <c r="A153" t="s">
        <v>160</v>
      </c>
      <c r="B153">
        <v>32</v>
      </c>
      <c r="C153" t="s">
        <v>1019</v>
      </c>
      <c r="D153" t="s">
        <v>1022</v>
      </c>
      <c r="E153" t="s">
        <v>1023</v>
      </c>
      <c r="F153">
        <f>SUMIFS('Refill Gap Model'!E:E,'Refill Gap Model'!A:A,TableRefills3[[#This Row],[patient_id]])</f>
        <v>126</v>
      </c>
      <c r="G153" s="1">
        <f>_xlfn.MINIFS('Refill Gap Model'!C:C,'Refill Gap Model'!A:A,TableRefills3[[#This Row],[patient_id]])</f>
        <v>45775</v>
      </c>
      <c r="H153" s="1">
        <f>_xlfn.MAXIFS('Refill Gap Model'!C:C,'Refill Gap Model'!A:A,A153)+TableRefills3[[#This Row],[quantity_days]]</f>
        <v>45889</v>
      </c>
      <c r="I153" s="1">
        <f>_xlfn.MAXIFS('Refill Gap Model'!L:L,'Refill Gap Model'!A:A,TableRefills3[[#This Row],[patient_id]])</f>
        <v>45897</v>
      </c>
      <c r="J153">
        <f>Patient_QC[[#This Row],[Therepy_end_date]]-Patient_QC[[#This Row],[Therepy_Start_Date]]</f>
        <v>122</v>
      </c>
      <c r="K153">
        <f>Patient_QC[[#This Row],[total_quantity_days]]/Patient_QC[[#This Row],[Window Days]]</f>
        <v>1.0327868852459017</v>
      </c>
      <c r="L153">
        <f>MIN(1,Patient_QC[[#This Row],[MPR]])</f>
        <v>1</v>
      </c>
      <c r="M153">
        <f>IF(Patient_QC[[#This Row],[MPR]]&gt;1,1,0)</f>
        <v>1</v>
      </c>
      <c r="N153">
        <f>_xlfn.MAXIFS('Refill Gap Model'!I:I,'Refill Gap Model'!A:A,TableRefills3[[#This Row],[patient_id]])</f>
        <v>0</v>
      </c>
      <c r="O153" t="str">
        <f>IF(Patient_QC[[#This Row],[MPR]]&gt;1.2,"High MPR; ","") &amp;
 IF(Patient_QC[[#This Row],[ever_discontinued]]=1,"Discontinued; ","") &amp;
 IF(Patient_QC[[#This Row],[Window Days]]=0,"No Supply; ","")</f>
        <v/>
      </c>
    </row>
    <row r="154" spans="1:15" x14ac:dyDescent="0.25">
      <c r="A154" t="s">
        <v>161</v>
      </c>
      <c r="B154">
        <v>30</v>
      </c>
      <c r="C154" t="s">
        <v>1020</v>
      </c>
      <c r="D154" t="s">
        <v>1025</v>
      </c>
      <c r="E154" t="s">
        <v>1023</v>
      </c>
      <c r="F154">
        <f>SUMIFS('Refill Gap Model'!E:E,'Refill Gap Model'!A:A,TableRefills3[[#This Row],[patient_id]])</f>
        <v>126</v>
      </c>
      <c r="G154" s="1">
        <f>_xlfn.MINIFS('Refill Gap Model'!C:C,'Refill Gap Model'!A:A,TableRefills3[[#This Row],[patient_id]])</f>
        <v>45775</v>
      </c>
      <c r="H154" s="1">
        <f>_xlfn.MAXIFS('Refill Gap Model'!C:C,'Refill Gap Model'!A:A,A154)+TableRefills3[[#This Row],[quantity_days]]</f>
        <v>45915</v>
      </c>
      <c r="I154" s="1">
        <f>_xlfn.MAXIFS('Refill Gap Model'!L:L,'Refill Gap Model'!A:A,TableRefills3[[#This Row],[patient_id]])</f>
        <v>45897</v>
      </c>
      <c r="J154">
        <f>Patient_QC[[#This Row],[Therepy_end_date]]-Patient_QC[[#This Row],[Therepy_Start_Date]]</f>
        <v>122</v>
      </c>
      <c r="K154">
        <f>Patient_QC[[#This Row],[total_quantity_days]]/Patient_QC[[#This Row],[Window Days]]</f>
        <v>1.0327868852459017</v>
      </c>
      <c r="L154">
        <f>MIN(1,Patient_QC[[#This Row],[MPR]])</f>
        <v>1</v>
      </c>
      <c r="M154">
        <f>IF(Patient_QC[[#This Row],[MPR]]&gt;1,1,0)</f>
        <v>1</v>
      </c>
      <c r="N154">
        <f>_xlfn.MAXIFS('Refill Gap Model'!I:I,'Refill Gap Model'!A:A,TableRefills3[[#This Row],[patient_id]])</f>
        <v>0</v>
      </c>
      <c r="O154" t="str">
        <f>IF(Patient_QC[[#This Row],[MPR]]&gt;1.2,"High MPR; ","") &amp;
 IF(Patient_QC[[#This Row],[ever_discontinued]]=1,"Discontinued; ","") &amp;
 IF(Patient_QC[[#This Row],[Window Days]]=0,"No Supply; ","")</f>
        <v/>
      </c>
    </row>
    <row r="155" spans="1:15" x14ac:dyDescent="0.25">
      <c r="A155" t="s">
        <v>162</v>
      </c>
      <c r="B155">
        <v>34</v>
      </c>
      <c r="C155" t="s">
        <v>1019</v>
      </c>
      <c r="D155" t="s">
        <v>1022</v>
      </c>
      <c r="E155" t="s">
        <v>1023</v>
      </c>
      <c r="F155">
        <f>SUMIFS('Refill Gap Model'!E:E,'Refill Gap Model'!A:A,TableRefills3[[#This Row],[patient_id]])</f>
        <v>126</v>
      </c>
      <c r="G155" s="1">
        <f>_xlfn.MINIFS('Refill Gap Model'!C:C,'Refill Gap Model'!A:A,TableRefills3[[#This Row],[patient_id]])</f>
        <v>45775</v>
      </c>
      <c r="H155" s="1">
        <f>_xlfn.MAXIFS('Refill Gap Model'!C:C,'Refill Gap Model'!A:A,A155)+TableRefills3[[#This Row],[quantity_days]]</f>
        <v>45816</v>
      </c>
      <c r="I155" s="1">
        <f>_xlfn.MAXIFS('Refill Gap Model'!L:L,'Refill Gap Model'!A:A,TableRefills3[[#This Row],[patient_id]])</f>
        <v>45897</v>
      </c>
      <c r="J155">
        <f>Patient_QC[[#This Row],[Therepy_end_date]]-Patient_QC[[#This Row],[Therepy_Start_Date]]</f>
        <v>122</v>
      </c>
      <c r="K155">
        <f>Patient_QC[[#This Row],[total_quantity_days]]/Patient_QC[[#This Row],[Window Days]]</f>
        <v>1.0327868852459017</v>
      </c>
      <c r="L155">
        <f>MIN(1,Patient_QC[[#This Row],[MPR]])</f>
        <v>1</v>
      </c>
      <c r="M155">
        <f>IF(Patient_QC[[#This Row],[MPR]]&gt;1,1,0)</f>
        <v>1</v>
      </c>
      <c r="N155">
        <f>_xlfn.MAXIFS('Refill Gap Model'!I:I,'Refill Gap Model'!A:A,TableRefills3[[#This Row],[patient_id]])</f>
        <v>0</v>
      </c>
      <c r="O155" t="str">
        <f>IF(Patient_QC[[#This Row],[MPR]]&gt;1.2,"High MPR; ","") &amp;
 IF(Patient_QC[[#This Row],[ever_discontinued]]=1,"Discontinued; ","") &amp;
 IF(Patient_QC[[#This Row],[Window Days]]=0,"No Supply; ","")</f>
        <v/>
      </c>
    </row>
    <row r="156" spans="1:15" x14ac:dyDescent="0.25">
      <c r="A156" t="s">
        <v>163</v>
      </c>
      <c r="B156">
        <v>55</v>
      </c>
      <c r="C156" t="s">
        <v>1019</v>
      </c>
      <c r="D156" t="s">
        <v>1025</v>
      </c>
      <c r="E156" t="s">
        <v>1023</v>
      </c>
      <c r="F156">
        <f>SUMIFS('Refill Gap Model'!E:E,'Refill Gap Model'!A:A,TableRefills3[[#This Row],[patient_id]])</f>
        <v>126</v>
      </c>
      <c r="G156" s="1">
        <f>_xlfn.MINIFS('Refill Gap Model'!C:C,'Refill Gap Model'!A:A,TableRefills3[[#This Row],[patient_id]])</f>
        <v>45775</v>
      </c>
      <c r="H156" s="1">
        <f>_xlfn.MAXIFS('Refill Gap Model'!C:C,'Refill Gap Model'!A:A,A156)+TableRefills3[[#This Row],[quantity_days]]</f>
        <v>45849</v>
      </c>
      <c r="I156" s="1">
        <f>_xlfn.MAXIFS('Refill Gap Model'!L:L,'Refill Gap Model'!A:A,TableRefills3[[#This Row],[patient_id]])</f>
        <v>45897</v>
      </c>
      <c r="J156">
        <f>Patient_QC[[#This Row],[Therepy_end_date]]-Patient_QC[[#This Row],[Therepy_Start_Date]]</f>
        <v>122</v>
      </c>
      <c r="K156">
        <f>Patient_QC[[#This Row],[total_quantity_days]]/Patient_QC[[#This Row],[Window Days]]</f>
        <v>1.0327868852459017</v>
      </c>
      <c r="L156">
        <f>MIN(1,Patient_QC[[#This Row],[MPR]])</f>
        <v>1</v>
      </c>
      <c r="M156">
        <f>IF(Patient_QC[[#This Row],[MPR]]&gt;1,1,0)</f>
        <v>1</v>
      </c>
      <c r="N156">
        <f>_xlfn.MAXIFS('Refill Gap Model'!I:I,'Refill Gap Model'!A:A,TableRefills3[[#This Row],[patient_id]])</f>
        <v>0</v>
      </c>
      <c r="O156" t="str">
        <f>IF(Patient_QC[[#This Row],[MPR]]&gt;1.2,"High MPR; ","") &amp;
 IF(Patient_QC[[#This Row],[ever_discontinued]]=1,"Discontinued; ","") &amp;
 IF(Patient_QC[[#This Row],[Window Days]]=0,"No Supply; ","")</f>
        <v/>
      </c>
    </row>
    <row r="157" spans="1:15" x14ac:dyDescent="0.25">
      <c r="A157" t="s">
        <v>164</v>
      </c>
      <c r="B157">
        <v>84</v>
      </c>
      <c r="C157" t="s">
        <v>1020</v>
      </c>
      <c r="D157" t="s">
        <v>1022</v>
      </c>
      <c r="E157" t="s">
        <v>1026</v>
      </c>
      <c r="F157">
        <f>SUMIFS('Refill Gap Model'!E:E,'Refill Gap Model'!A:A,TableRefills3[[#This Row],[patient_id]])</f>
        <v>126</v>
      </c>
      <c r="G157" s="1">
        <f>_xlfn.MINIFS('Refill Gap Model'!C:C,'Refill Gap Model'!A:A,TableRefills3[[#This Row],[patient_id]])</f>
        <v>45775</v>
      </c>
      <c r="H157" s="1">
        <f>_xlfn.MAXIFS('Refill Gap Model'!C:C,'Refill Gap Model'!A:A,A157)+TableRefills3[[#This Row],[quantity_days]]</f>
        <v>45821</v>
      </c>
      <c r="I157" s="1">
        <f>_xlfn.MAXIFS('Refill Gap Model'!L:L,'Refill Gap Model'!A:A,TableRefills3[[#This Row],[patient_id]])</f>
        <v>45897</v>
      </c>
      <c r="J157">
        <f>Patient_QC[[#This Row],[Therepy_end_date]]-Patient_QC[[#This Row],[Therepy_Start_Date]]</f>
        <v>122</v>
      </c>
      <c r="K157">
        <f>Patient_QC[[#This Row],[total_quantity_days]]/Patient_QC[[#This Row],[Window Days]]</f>
        <v>1.0327868852459017</v>
      </c>
      <c r="L157">
        <f>MIN(1,Patient_QC[[#This Row],[MPR]])</f>
        <v>1</v>
      </c>
      <c r="M157">
        <f>IF(Patient_QC[[#This Row],[MPR]]&gt;1,1,0)</f>
        <v>1</v>
      </c>
      <c r="N157">
        <f>_xlfn.MAXIFS('Refill Gap Model'!I:I,'Refill Gap Model'!A:A,TableRefills3[[#This Row],[patient_id]])</f>
        <v>0</v>
      </c>
      <c r="O157" t="str">
        <f>IF(Patient_QC[[#This Row],[MPR]]&gt;1.2,"High MPR; ","") &amp;
 IF(Patient_QC[[#This Row],[ever_discontinued]]=1,"Discontinued; ","") &amp;
 IF(Patient_QC[[#This Row],[Window Days]]=0,"No Supply; ","")</f>
        <v/>
      </c>
    </row>
    <row r="158" spans="1:15" x14ac:dyDescent="0.25">
      <c r="A158" t="s">
        <v>165</v>
      </c>
      <c r="B158">
        <v>43</v>
      </c>
      <c r="C158" t="s">
        <v>1019</v>
      </c>
      <c r="D158" t="s">
        <v>1021</v>
      </c>
      <c r="E158" t="s">
        <v>1027</v>
      </c>
      <c r="F158">
        <f>SUMIFS('Refill Gap Model'!E:E,'Refill Gap Model'!A:A,TableRefills3[[#This Row],[patient_id]])</f>
        <v>120</v>
      </c>
      <c r="G158" s="1">
        <f>_xlfn.MINIFS('Refill Gap Model'!C:C,'Refill Gap Model'!A:A,TableRefills3[[#This Row],[patient_id]])</f>
        <v>45738</v>
      </c>
      <c r="H158" s="1">
        <f>_xlfn.MAXIFS('Refill Gap Model'!C:C,'Refill Gap Model'!A:A,A158)+TableRefills3[[#This Row],[quantity_days]]</f>
        <v>45738</v>
      </c>
      <c r="I158" s="1">
        <f>_xlfn.MAXIFS('Refill Gap Model'!L:L,'Refill Gap Model'!A:A,TableRefills3[[#This Row],[patient_id]])</f>
        <v>45862</v>
      </c>
      <c r="J158">
        <f>Patient_QC[[#This Row],[Therepy_end_date]]-Patient_QC[[#This Row],[Therepy_Start_Date]]</f>
        <v>124</v>
      </c>
      <c r="K158">
        <f>Patient_QC[[#This Row],[total_quantity_days]]/Patient_QC[[#This Row],[Window Days]]</f>
        <v>0.967741935483871</v>
      </c>
      <c r="L158">
        <f>MIN(1,Patient_QC[[#This Row],[MPR]])</f>
        <v>0.967741935483871</v>
      </c>
      <c r="M158">
        <f>IF(Patient_QC[[#This Row],[MPR]]&gt;1,1,0)</f>
        <v>0</v>
      </c>
      <c r="N158">
        <f>_xlfn.MAXIFS('Refill Gap Model'!I:I,'Refill Gap Model'!A:A,TableRefills3[[#This Row],[patient_id]])</f>
        <v>0</v>
      </c>
      <c r="O158" t="str">
        <f>IF(Patient_QC[[#This Row],[MPR]]&gt;1.2,"High MPR; ","") &amp;
 IF(Patient_QC[[#This Row],[ever_discontinued]]=1,"Discontinued; ","") &amp;
 IF(Patient_QC[[#This Row],[Window Days]]=0,"No Supply; ","")</f>
        <v/>
      </c>
    </row>
    <row r="159" spans="1:15" x14ac:dyDescent="0.25">
      <c r="A159" t="s">
        <v>166</v>
      </c>
      <c r="B159">
        <v>68</v>
      </c>
      <c r="C159" t="s">
        <v>1020</v>
      </c>
      <c r="D159" t="s">
        <v>1022</v>
      </c>
      <c r="E159" t="s">
        <v>1026</v>
      </c>
      <c r="F159">
        <f>SUMIFS('Refill Gap Model'!E:E,'Refill Gap Model'!A:A,TableRefills3[[#This Row],[patient_id]])</f>
        <v>120</v>
      </c>
      <c r="G159" s="1">
        <f>_xlfn.MINIFS('Refill Gap Model'!C:C,'Refill Gap Model'!A:A,TableRefills3[[#This Row],[patient_id]])</f>
        <v>45738</v>
      </c>
      <c r="H159" s="1">
        <f>_xlfn.MAXIFS('Refill Gap Model'!C:C,'Refill Gap Model'!A:A,A159)+TableRefills3[[#This Row],[quantity_days]]</f>
        <v>45853</v>
      </c>
      <c r="I159" s="1">
        <f>_xlfn.MAXIFS('Refill Gap Model'!L:L,'Refill Gap Model'!A:A,TableRefills3[[#This Row],[patient_id]])</f>
        <v>45862</v>
      </c>
      <c r="J159">
        <f>Patient_QC[[#This Row],[Therepy_end_date]]-Patient_QC[[#This Row],[Therepy_Start_Date]]</f>
        <v>124</v>
      </c>
      <c r="K159">
        <f>Patient_QC[[#This Row],[total_quantity_days]]/Patient_QC[[#This Row],[Window Days]]</f>
        <v>0.967741935483871</v>
      </c>
      <c r="L159">
        <f>MIN(1,Patient_QC[[#This Row],[MPR]])</f>
        <v>0.967741935483871</v>
      </c>
      <c r="M159">
        <f>IF(Patient_QC[[#This Row],[MPR]]&gt;1,1,0)</f>
        <v>0</v>
      </c>
      <c r="N159">
        <f>_xlfn.MAXIFS('Refill Gap Model'!I:I,'Refill Gap Model'!A:A,TableRefills3[[#This Row],[patient_id]])</f>
        <v>0</v>
      </c>
      <c r="O159" t="str">
        <f>IF(Patient_QC[[#This Row],[MPR]]&gt;1.2,"High MPR; ","") &amp;
 IF(Patient_QC[[#This Row],[ever_discontinued]]=1,"Discontinued; ","") &amp;
 IF(Patient_QC[[#This Row],[Window Days]]=0,"No Supply; ","")</f>
        <v/>
      </c>
    </row>
    <row r="160" spans="1:15" x14ac:dyDescent="0.25">
      <c r="A160" t="s">
        <v>167</v>
      </c>
      <c r="B160">
        <v>56</v>
      </c>
      <c r="C160" t="s">
        <v>1020</v>
      </c>
      <c r="D160" t="s">
        <v>1025</v>
      </c>
      <c r="E160" t="s">
        <v>1024</v>
      </c>
      <c r="F160">
        <f>SUMIFS('Refill Gap Model'!E:E,'Refill Gap Model'!A:A,TableRefills3[[#This Row],[patient_id]])</f>
        <v>120</v>
      </c>
      <c r="G160" s="1">
        <f>_xlfn.MINIFS('Refill Gap Model'!C:C,'Refill Gap Model'!A:A,TableRefills3[[#This Row],[patient_id]])</f>
        <v>45738</v>
      </c>
      <c r="H160" s="1">
        <f>_xlfn.MAXIFS('Refill Gap Model'!C:C,'Refill Gap Model'!A:A,A160)+TableRefills3[[#This Row],[quantity_days]]</f>
        <v>45951</v>
      </c>
      <c r="I160" s="1">
        <f>_xlfn.MAXIFS('Refill Gap Model'!L:L,'Refill Gap Model'!A:A,TableRefills3[[#This Row],[patient_id]])</f>
        <v>45862</v>
      </c>
      <c r="J160">
        <f>Patient_QC[[#This Row],[Therepy_end_date]]-Patient_QC[[#This Row],[Therepy_Start_Date]]</f>
        <v>124</v>
      </c>
      <c r="K160">
        <f>Patient_QC[[#This Row],[total_quantity_days]]/Patient_QC[[#This Row],[Window Days]]</f>
        <v>0.967741935483871</v>
      </c>
      <c r="L160">
        <f>MIN(1,Patient_QC[[#This Row],[MPR]])</f>
        <v>0.967741935483871</v>
      </c>
      <c r="M160">
        <f>IF(Patient_QC[[#This Row],[MPR]]&gt;1,1,0)</f>
        <v>0</v>
      </c>
      <c r="N160">
        <f>_xlfn.MAXIFS('Refill Gap Model'!I:I,'Refill Gap Model'!A:A,TableRefills3[[#This Row],[patient_id]])</f>
        <v>0</v>
      </c>
      <c r="O160" t="str">
        <f>IF(Patient_QC[[#This Row],[MPR]]&gt;1.2,"High MPR; ","") &amp;
 IF(Patient_QC[[#This Row],[ever_discontinued]]=1,"Discontinued; ","") &amp;
 IF(Patient_QC[[#This Row],[Window Days]]=0,"No Supply; ","")</f>
        <v/>
      </c>
    </row>
    <row r="161" spans="1:15" x14ac:dyDescent="0.25">
      <c r="A161" t="s">
        <v>168</v>
      </c>
      <c r="B161">
        <v>38</v>
      </c>
      <c r="C161" t="s">
        <v>1020</v>
      </c>
      <c r="D161" t="s">
        <v>1022</v>
      </c>
      <c r="E161" t="s">
        <v>1027</v>
      </c>
      <c r="F161">
        <f>SUMIFS('Refill Gap Model'!E:E,'Refill Gap Model'!A:A,TableRefills3[[#This Row],[patient_id]])</f>
        <v>120</v>
      </c>
      <c r="G161" s="1">
        <f>_xlfn.MINIFS('Refill Gap Model'!C:C,'Refill Gap Model'!A:A,TableRefills3[[#This Row],[patient_id]])</f>
        <v>45738</v>
      </c>
      <c r="H161" s="1">
        <f>_xlfn.MAXIFS('Refill Gap Model'!C:C,'Refill Gap Model'!A:A,A161)+TableRefills3[[#This Row],[quantity_days]]</f>
        <v>45897</v>
      </c>
      <c r="I161" s="1">
        <f>_xlfn.MAXIFS('Refill Gap Model'!L:L,'Refill Gap Model'!A:A,TableRefills3[[#This Row],[patient_id]])</f>
        <v>45862</v>
      </c>
      <c r="J161">
        <f>Patient_QC[[#This Row],[Therepy_end_date]]-Patient_QC[[#This Row],[Therepy_Start_Date]]</f>
        <v>124</v>
      </c>
      <c r="K161">
        <f>Patient_QC[[#This Row],[total_quantity_days]]/Patient_QC[[#This Row],[Window Days]]</f>
        <v>0.967741935483871</v>
      </c>
      <c r="L161">
        <f>MIN(1,Patient_QC[[#This Row],[MPR]])</f>
        <v>0.967741935483871</v>
      </c>
      <c r="M161">
        <f>IF(Patient_QC[[#This Row],[MPR]]&gt;1,1,0)</f>
        <v>0</v>
      </c>
      <c r="N161">
        <f>_xlfn.MAXIFS('Refill Gap Model'!I:I,'Refill Gap Model'!A:A,TableRefills3[[#This Row],[patient_id]])</f>
        <v>0</v>
      </c>
      <c r="O161" t="str">
        <f>IF(Patient_QC[[#This Row],[MPR]]&gt;1.2,"High MPR; ","") &amp;
 IF(Patient_QC[[#This Row],[ever_discontinued]]=1,"Discontinued; ","") &amp;
 IF(Patient_QC[[#This Row],[Window Days]]=0,"No Supply; ","")</f>
        <v/>
      </c>
    </row>
    <row r="162" spans="1:15" x14ac:dyDescent="0.25">
      <c r="A162" t="s">
        <v>169</v>
      </c>
      <c r="B162">
        <v>44</v>
      </c>
      <c r="C162" t="s">
        <v>1019</v>
      </c>
      <c r="D162" t="s">
        <v>1025</v>
      </c>
      <c r="E162" t="s">
        <v>1023</v>
      </c>
      <c r="F162">
        <f>SUMIFS('Refill Gap Model'!E:E,'Refill Gap Model'!A:A,TableRefills3[[#This Row],[patient_id]])</f>
        <v>105</v>
      </c>
      <c r="G162" s="1">
        <f>_xlfn.MINIFS('Refill Gap Model'!C:C,'Refill Gap Model'!A:A,TableRefills3[[#This Row],[patient_id]])</f>
        <v>45678</v>
      </c>
      <c r="H162" s="1">
        <f>_xlfn.MAXIFS('Refill Gap Model'!C:C,'Refill Gap Model'!A:A,A162)+TableRefills3[[#This Row],[quantity_days]]</f>
        <v>45851</v>
      </c>
      <c r="I162" s="1">
        <f>_xlfn.MAXIFS('Refill Gap Model'!L:L,'Refill Gap Model'!A:A,TableRefills3[[#This Row],[patient_id]])</f>
        <v>45782</v>
      </c>
      <c r="J162">
        <f>Patient_QC[[#This Row],[Therepy_end_date]]-Patient_QC[[#This Row],[Therepy_Start_Date]]</f>
        <v>104</v>
      </c>
      <c r="K162">
        <f>Patient_QC[[#This Row],[total_quantity_days]]/Patient_QC[[#This Row],[Window Days]]</f>
        <v>1.0096153846153846</v>
      </c>
      <c r="L162">
        <f>MIN(1,Patient_QC[[#This Row],[MPR]])</f>
        <v>1</v>
      </c>
      <c r="M162">
        <f>IF(Patient_QC[[#This Row],[MPR]]&gt;1,1,0)</f>
        <v>1</v>
      </c>
      <c r="N162">
        <f>_xlfn.MAXIFS('Refill Gap Model'!I:I,'Refill Gap Model'!A:A,TableRefills3[[#This Row],[patient_id]])</f>
        <v>0</v>
      </c>
      <c r="O162" t="str">
        <f>IF(Patient_QC[[#This Row],[MPR]]&gt;1.2,"High MPR; ","") &amp;
 IF(Patient_QC[[#This Row],[ever_discontinued]]=1,"Discontinued; ","") &amp;
 IF(Patient_QC[[#This Row],[Window Days]]=0,"No Supply; ","")</f>
        <v/>
      </c>
    </row>
    <row r="163" spans="1:15" x14ac:dyDescent="0.25">
      <c r="A163" t="s">
        <v>170</v>
      </c>
      <c r="B163">
        <v>44</v>
      </c>
      <c r="C163" t="s">
        <v>1019</v>
      </c>
      <c r="D163" t="s">
        <v>1022</v>
      </c>
      <c r="E163" t="s">
        <v>1024</v>
      </c>
      <c r="F163">
        <f>SUMIFS('Refill Gap Model'!E:E,'Refill Gap Model'!A:A,TableRefills3[[#This Row],[patient_id]])</f>
        <v>105</v>
      </c>
      <c r="G163" s="1">
        <f>_xlfn.MINIFS('Refill Gap Model'!C:C,'Refill Gap Model'!A:A,TableRefills3[[#This Row],[patient_id]])</f>
        <v>45678</v>
      </c>
      <c r="H163" s="1">
        <f>_xlfn.MAXIFS('Refill Gap Model'!C:C,'Refill Gap Model'!A:A,A163)+TableRefills3[[#This Row],[quantity_days]]</f>
        <v>45891</v>
      </c>
      <c r="I163" s="1">
        <f>_xlfn.MAXIFS('Refill Gap Model'!L:L,'Refill Gap Model'!A:A,TableRefills3[[#This Row],[patient_id]])</f>
        <v>45782</v>
      </c>
      <c r="J163">
        <f>Patient_QC[[#This Row],[Therepy_end_date]]-Patient_QC[[#This Row],[Therepy_Start_Date]]</f>
        <v>104</v>
      </c>
      <c r="K163">
        <f>Patient_QC[[#This Row],[total_quantity_days]]/Patient_QC[[#This Row],[Window Days]]</f>
        <v>1.0096153846153846</v>
      </c>
      <c r="L163">
        <f>MIN(1,Patient_QC[[#This Row],[MPR]])</f>
        <v>1</v>
      </c>
      <c r="M163">
        <f>IF(Patient_QC[[#This Row],[MPR]]&gt;1,1,0)</f>
        <v>1</v>
      </c>
      <c r="N163">
        <f>_xlfn.MAXIFS('Refill Gap Model'!I:I,'Refill Gap Model'!A:A,TableRefills3[[#This Row],[patient_id]])</f>
        <v>0</v>
      </c>
      <c r="O163" t="str">
        <f>IF(Patient_QC[[#This Row],[MPR]]&gt;1.2,"High MPR; ","") &amp;
 IF(Patient_QC[[#This Row],[ever_discontinued]]=1,"Discontinued; ","") &amp;
 IF(Patient_QC[[#This Row],[Window Days]]=0,"No Supply; ","")</f>
        <v/>
      </c>
    </row>
    <row r="164" spans="1:15" x14ac:dyDescent="0.25">
      <c r="A164" t="s">
        <v>171</v>
      </c>
      <c r="B164">
        <v>55</v>
      </c>
      <c r="C164" t="s">
        <v>1019</v>
      </c>
      <c r="D164" t="s">
        <v>1021</v>
      </c>
      <c r="E164" t="s">
        <v>1026</v>
      </c>
      <c r="F164">
        <f>SUMIFS('Refill Gap Model'!E:E,'Refill Gap Model'!A:A,TableRefills3[[#This Row],[patient_id]])</f>
        <v>105</v>
      </c>
      <c r="G164" s="1">
        <f>_xlfn.MINIFS('Refill Gap Model'!C:C,'Refill Gap Model'!A:A,TableRefills3[[#This Row],[patient_id]])</f>
        <v>45678</v>
      </c>
      <c r="H164" s="1">
        <f>_xlfn.MAXIFS('Refill Gap Model'!C:C,'Refill Gap Model'!A:A,A164)+TableRefills3[[#This Row],[quantity_days]]</f>
        <v>45901</v>
      </c>
      <c r="I164" s="1">
        <f>_xlfn.MAXIFS('Refill Gap Model'!L:L,'Refill Gap Model'!A:A,TableRefills3[[#This Row],[patient_id]])</f>
        <v>45782</v>
      </c>
      <c r="J164">
        <f>Patient_QC[[#This Row],[Therepy_end_date]]-Patient_QC[[#This Row],[Therepy_Start_Date]]</f>
        <v>104</v>
      </c>
      <c r="K164">
        <f>Patient_QC[[#This Row],[total_quantity_days]]/Patient_QC[[#This Row],[Window Days]]</f>
        <v>1.0096153846153846</v>
      </c>
      <c r="L164">
        <f>MIN(1,Patient_QC[[#This Row],[MPR]])</f>
        <v>1</v>
      </c>
      <c r="M164">
        <f>IF(Patient_QC[[#This Row],[MPR]]&gt;1,1,0)</f>
        <v>1</v>
      </c>
      <c r="N164">
        <f>_xlfn.MAXIFS('Refill Gap Model'!I:I,'Refill Gap Model'!A:A,TableRefills3[[#This Row],[patient_id]])</f>
        <v>0</v>
      </c>
      <c r="O164" t="str">
        <f>IF(Patient_QC[[#This Row],[MPR]]&gt;1.2,"High MPR; ","") &amp;
 IF(Patient_QC[[#This Row],[ever_discontinued]]=1,"Discontinued; ","") &amp;
 IF(Patient_QC[[#This Row],[Window Days]]=0,"No Supply; ","")</f>
        <v/>
      </c>
    </row>
    <row r="165" spans="1:15" x14ac:dyDescent="0.25">
      <c r="A165" t="s">
        <v>172</v>
      </c>
      <c r="B165">
        <v>71</v>
      </c>
      <c r="C165" t="s">
        <v>1020</v>
      </c>
      <c r="D165" t="s">
        <v>1028</v>
      </c>
      <c r="E165" t="s">
        <v>1026</v>
      </c>
      <c r="F165">
        <f>SUMIFS('Refill Gap Model'!E:E,'Refill Gap Model'!A:A,TableRefills3[[#This Row],[patient_id]])</f>
        <v>105</v>
      </c>
      <c r="G165" s="1">
        <f>_xlfn.MINIFS('Refill Gap Model'!C:C,'Refill Gap Model'!A:A,TableRefills3[[#This Row],[patient_id]])</f>
        <v>45678</v>
      </c>
      <c r="H165" s="1">
        <f>_xlfn.MAXIFS('Refill Gap Model'!C:C,'Refill Gap Model'!A:A,A165)+TableRefills3[[#This Row],[quantity_days]]</f>
        <v>45893</v>
      </c>
      <c r="I165" s="1">
        <f>_xlfn.MAXIFS('Refill Gap Model'!L:L,'Refill Gap Model'!A:A,TableRefills3[[#This Row],[patient_id]])</f>
        <v>45782</v>
      </c>
      <c r="J165">
        <f>Patient_QC[[#This Row],[Therepy_end_date]]-Patient_QC[[#This Row],[Therepy_Start_Date]]</f>
        <v>104</v>
      </c>
      <c r="K165">
        <f>Patient_QC[[#This Row],[total_quantity_days]]/Patient_QC[[#This Row],[Window Days]]</f>
        <v>1.0096153846153846</v>
      </c>
      <c r="L165">
        <f>MIN(1,Patient_QC[[#This Row],[MPR]])</f>
        <v>1</v>
      </c>
      <c r="M165">
        <f>IF(Patient_QC[[#This Row],[MPR]]&gt;1,1,0)</f>
        <v>1</v>
      </c>
      <c r="N165">
        <f>_xlfn.MAXIFS('Refill Gap Model'!I:I,'Refill Gap Model'!A:A,TableRefills3[[#This Row],[patient_id]])</f>
        <v>0</v>
      </c>
      <c r="O165" t="str">
        <f>IF(Patient_QC[[#This Row],[MPR]]&gt;1.2,"High MPR; ","") &amp;
 IF(Patient_QC[[#This Row],[ever_discontinued]]=1,"Discontinued; ","") &amp;
 IF(Patient_QC[[#This Row],[Window Days]]=0,"No Supply; ","")</f>
        <v/>
      </c>
    </row>
    <row r="166" spans="1:15" x14ac:dyDescent="0.25">
      <c r="A166" t="s">
        <v>173</v>
      </c>
      <c r="B166">
        <v>42</v>
      </c>
      <c r="C166" t="s">
        <v>1020</v>
      </c>
      <c r="D166" t="s">
        <v>1025</v>
      </c>
      <c r="E166" t="s">
        <v>1026</v>
      </c>
      <c r="F166">
        <f>SUMIFS('Refill Gap Model'!E:E,'Refill Gap Model'!A:A,TableRefills3[[#This Row],[patient_id]])</f>
        <v>105</v>
      </c>
      <c r="G166" s="1">
        <f>_xlfn.MINIFS('Refill Gap Model'!C:C,'Refill Gap Model'!A:A,TableRefills3[[#This Row],[patient_id]])</f>
        <v>45678</v>
      </c>
      <c r="H166" s="1">
        <f>_xlfn.MAXIFS('Refill Gap Model'!C:C,'Refill Gap Model'!A:A,A166)+TableRefills3[[#This Row],[quantity_days]]</f>
        <v>45872</v>
      </c>
      <c r="I166" s="1">
        <f>_xlfn.MAXIFS('Refill Gap Model'!L:L,'Refill Gap Model'!A:A,TableRefills3[[#This Row],[patient_id]])</f>
        <v>45782</v>
      </c>
      <c r="J166">
        <f>Patient_QC[[#This Row],[Therepy_end_date]]-Patient_QC[[#This Row],[Therepy_Start_Date]]</f>
        <v>104</v>
      </c>
      <c r="K166">
        <f>Patient_QC[[#This Row],[total_quantity_days]]/Patient_QC[[#This Row],[Window Days]]</f>
        <v>1.0096153846153846</v>
      </c>
      <c r="L166">
        <f>MIN(1,Patient_QC[[#This Row],[MPR]])</f>
        <v>1</v>
      </c>
      <c r="M166">
        <f>IF(Patient_QC[[#This Row],[MPR]]&gt;1,1,0)</f>
        <v>1</v>
      </c>
      <c r="N166">
        <f>_xlfn.MAXIFS('Refill Gap Model'!I:I,'Refill Gap Model'!A:A,TableRefills3[[#This Row],[patient_id]])</f>
        <v>0</v>
      </c>
      <c r="O166" t="str">
        <f>IF(Patient_QC[[#This Row],[MPR]]&gt;1.2,"High MPR; ","") &amp;
 IF(Patient_QC[[#This Row],[ever_discontinued]]=1,"Discontinued; ","") &amp;
 IF(Patient_QC[[#This Row],[Window Days]]=0,"No Supply; ","")</f>
        <v/>
      </c>
    </row>
    <row r="167" spans="1:15" x14ac:dyDescent="0.25">
      <c r="A167" t="s">
        <v>174</v>
      </c>
      <c r="B167">
        <v>80</v>
      </c>
      <c r="C167" t="s">
        <v>1020</v>
      </c>
      <c r="D167" t="s">
        <v>1021</v>
      </c>
      <c r="E167" t="s">
        <v>1027</v>
      </c>
      <c r="F167">
        <f>SUMIFS('Refill Gap Model'!E:E,'Refill Gap Model'!A:A,TableRefills3[[#This Row],[patient_id]])</f>
        <v>150</v>
      </c>
      <c r="G167" s="1">
        <f>_xlfn.MINIFS('Refill Gap Model'!C:C,'Refill Gap Model'!A:A,TableRefills3[[#This Row],[patient_id]])</f>
        <v>45743</v>
      </c>
      <c r="H167" s="1">
        <f>_xlfn.MAXIFS('Refill Gap Model'!C:C,'Refill Gap Model'!A:A,A167)+TableRefills3[[#This Row],[quantity_days]]</f>
        <v>45928</v>
      </c>
      <c r="I167" s="1">
        <f>_xlfn.MAXIFS('Refill Gap Model'!L:L,'Refill Gap Model'!A:A,TableRefills3[[#This Row],[patient_id]])</f>
        <v>45888</v>
      </c>
      <c r="J167">
        <f>Patient_QC[[#This Row],[Therepy_end_date]]-Patient_QC[[#This Row],[Therepy_Start_Date]]</f>
        <v>145</v>
      </c>
      <c r="K167">
        <f>Patient_QC[[#This Row],[total_quantity_days]]/Patient_QC[[#This Row],[Window Days]]</f>
        <v>1.0344827586206897</v>
      </c>
      <c r="L167">
        <f>MIN(1,Patient_QC[[#This Row],[MPR]])</f>
        <v>1</v>
      </c>
      <c r="M167">
        <f>IF(Patient_QC[[#This Row],[MPR]]&gt;1,1,0)</f>
        <v>1</v>
      </c>
      <c r="N167">
        <f>_xlfn.MAXIFS('Refill Gap Model'!I:I,'Refill Gap Model'!A:A,TableRefills3[[#This Row],[patient_id]])</f>
        <v>0</v>
      </c>
      <c r="O167" t="str">
        <f>IF(Patient_QC[[#This Row],[MPR]]&gt;1.2,"High MPR; ","") &amp;
 IF(Patient_QC[[#This Row],[ever_discontinued]]=1,"Discontinued; ","") &amp;
 IF(Patient_QC[[#This Row],[Window Days]]=0,"No Supply; ","")</f>
        <v/>
      </c>
    </row>
    <row r="168" spans="1:15" x14ac:dyDescent="0.25">
      <c r="A168" t="s">
        <v>175</v>
      </c>
      <c r="B168">
        <v>61</v>
      </c>
      <c r="C168" t="s">
        <v>1020</v>
      </c>
      <c r="D168" t="s">
        <v>1025</v>
      </c>
      <c r="E168" t="s">
        <v>1023</v>
      </c>
      <c r="F168">
        <f>SUMIFS('Refill Gap Model'!E:E,'Refill Gap Model'!A:A,TableRefills3[[#This Row],[patient_id]])</f>
        <v>150</v>
      </c>
      <c r="G168" s="1">
        <f>_xlfn.MINIFS('Refill Gap Model'!C:C,'Refill Gap Model'!A:A,TableRefills3[[#This Row],[patient_id]])</f>
        <v>45743</v>
      </c>
      <c r="H168" s="1">
        <f>_xlfn.MAXIFS('Refill Gap Model'!C:C,'Refill Gap Model'!A:A,A168)+TableRefills3[[#This Row],[quantity_days]]</f>
        <v>45798</v>
      </c>
      <c r="I168" s="1">
        <f>_xlfn.MAXIFS('Refill Gap Model'!L:L,'Refill Gap Model'!A:A,TableRefills3[[#This Row],[patient_id]])</f>
        <v>45888</v>
      </c>
      <c r="J168">
        <f>Patient_QC[[#This Row],[Therepy_end_date]]-Patient_QC[[#This Row],[Therepy_Start_Date]]</f>
        <v>145</v>
      </c>
      <c r="K168">
        <f>Patient_QC[[#This Row],[total_quantity_days]]/Patient_QC[[#This Row],[Window Days]]</f>
        <v>1.0344827586206897</v>
      </c>
      <c r="L168">
        <f>MIN(1,Patient_QC[[#This Row],[MPR]])</f>
        <v>1</v>
      </c>
      <c r="M168">
        <f>IF(Patient_QC[[#This Row],[MPR]]&gt;1,1,0)</f>
        <v>1</v>
      </c>
      <c r="N168">
        <f>_xlfn.MAXIFS('Refill Gap Model'!I:I,'Refill Gap Model'!A:A,TableRefills3[[#This Row],[patient_id]])</f>
        <v>0</v>
      </c>
      <c r="O168" t="str">
        <f>IF(Patient_QC[[#This Row],[MPR]]&gt;1.2,"High MPR; ","") &amp;
 IF(Patient_QC[[#This Row],[ever_discontinued]]=1,"Discontinued; ","") &amp;
 IF(Patient_QC[[#This Row],[Window Days]]=0,"No Supply; ","")</f>
        <v/>
      </c>
    </row>
    <row r="169" spans="1:15" x14ac:dyDescent="0.25">
      <c r="A169" t="s">
        <v>176</v>
      </c>
      <c r="B169">
        <v>68</v>
      </c>
      <c r="C169" t="s">
        <v>1020</v>
      </c>
      <c r="D169" t="s">
        <v>1021</v>
      </c>
      <c r="E169" t="s">
        <v>1026</v>
      </c>
      <c r="F169">
        <f>SUMIFS('Refill Gap Model'!E:E,'Refill Gap Model'!A:A,TableRefills3[[#This Row],[patient_id]])</f>
        <v>150</v>
      </c>
      <c r="G169" s="1">
        <f>_xlfn.MINIFS('Refill Gap Model'!C:C,'Refill Gap Model'!A:A,TableRefills3[[#This Row],[patient_id]])</f>
        <v>45743</v>
      </c>
      <c r="H169" s="1">
        <f>_xlfn.MAXIFS('Refill Gap Model'!C:C,'Refill Gap Model'!A:A,A169)+TableRefills3[[#This Row],[quantity_days]]</f>
        <v>45852</v>
      </c>
      <c r="I169" s="1">
        <f>_xlfn.MAXIFS('Refill Gap Model'!L:L,'Refill Gap Model'!A:A,TableRefills3[[#This Row],[patient_id]])</f>
        <v>45888</v>
      </c>
      <c r="J169">
        <f>Patient_QC[[#This Row],[Therepy_end_date]]-Patient_QC[[#This Row],[Therepy_Start_Date]]</f>
        <v>145</v>
      </c>
      <c r="K169">
        <f>Patient_QC[[#This Row],[total_quantity_days]]/Patient_QC[[#This Row],[Window Days]]</f>
        <v>1.0344827586206897</v>
      </c>
      <c r="L169">
        <f>MIN(1,Patient_QC[[#This Row],[MPR]])</f>
        <v>1</v>
      </c>
      <c r="M169">
        <f>IF(Patient_QC[[#This Row],[MPR]]&gt;1,1,0)</f>
        <v>1</v>
      </c>
      <c r="N169">
        <f>_xlfn.MAXIFS('Refill Gap Model'!I:I,'Refill Gap Model'!A:A,TableRefills3[[#This Row],[patient_id]])</f>
        <v>0</v>
      </c>
      <c r="O169" t="str">
        <f>IF(Patient_QC[[#This Row],[MPR]]&gt;1.2,"High MPR; ","") &amp;
 IF(Patient_QC[[#This Row],[ever_discontinued]]=1,"Discontinued; ","") &amp;
 IF(Patient_QC[[#This Row],[Window Days]]=0,"No Supply; ","")</f>
        <v/>
      </c>
    </row>
    <row r="170" spans="1:15" x14ac:dyDescent="0.25">
      <c r="A170" t="s">
        <v>177</v>
      </c>
      <c r="B170">
        <v>78</v>
      </c>
      <c r="C170" t="s">
        <v>1020</v>
      </c>
      <c r="D170" t="s">
        <v>1021</v>
      </c>
      <c r="E170" t="s">
        <v>1024</v>
      </c>
      <c r="F170">
        <f>SUMIFS('Refill Gap Model'!E:E,'Refill Gap Model'!A:A,TableRefills3[[#This Row],[patient_id]])</f>
        <v>150</v>
      </c>
      <c r="G170" s="1">
        <f>_xlfn.MINIFS('Refill Gap Model'!C:C,'Refill Gap Model'!A:A,TableRefills3[[#This Row],[patient_id]])</f>
        <v>45743</v>
      </c>
      <c r="H170" s="1">
        <f>_xlfn.MAXIFS('Refill Gap Model'!C:C,'Refill Gap Model'!A:A,A170)+TableRefills3[[#This Row],[quantity_days]]</f>
        <v>45886</v>
      </c>
      <c r="I170" s="1">
        <f>_xlfn.MAXIFS('Refill Gap Model'!L:L,'Refill Gap Model'!A:A,TableRefills3[[#This Row],[patient_id]])</f>
        <v>45888</v>
      </c>
      <c r="J170">
        <f>Patient_QC[[#This Row],[Therepy_end_date]]-Patient_QC[[#This Row],[Therepy_Start_Date]]</f>
        <v>145</v>
      </c>
      <c r="K170">
        <f>Patient_QC[[#This Row],[total_quantity_days]]/Patient_QC[[#This Row],[Window Days]]</f>
        <v>1.0344827586206897</v>
      </c>
      <c r="L170">
        <f>MIN(1,Patient_QC[[#This Row],[MPR]])</f>
        <v>1</v>
      </c>
      <c r="M170">
        <f>IF(Patient_QC[[#This Row],[MPR]]&gt;1,1,0)</f>
        <v>1</v>
      </c>
      <c r="N170">
        <f>_xlfn.MAXIFS('Refill Gap Model'!I:I,'Refill Gap Model'!A:A,TableRefills3[[#This Row],[patient_id]])</f>
        <v>0</v>
      </c>
      <c r="O170" t="str">
        <f>IF(Patient_QC[[#This Row],[MPR]]&gt;1.2,"High MPR; ","") &amp;
 IF(Patient_QC[[#This Row],[ever_discontinued]]=1,"Discontinued; ","") &amp;
 IF(Patient_QC[[#This Row],[Window Days]]=0,"No Supply; ","")</f>
        <v/>
      </c>
    </row>
    <row r="171" spans="1:15" x14ac:dyDescent="0.25">
      <c r="A171" t="s">
        <v>178</v>
      </c>
      <c r="B171">
        <v>81</v>
      </c>
      <c r="C171" t="s">
        <v>1020</v>
      </c>
      <c r="D171" t="s">
        <v>1025</v>
      </c>
      <c r="E171" t="s">
        <v>1027</v>
      </c>
      <c r="F171">
        <f>SUMIFS('Refill Gap Model'!E:E,'Refill Gap Model'!A:A,TableRefills3[[#This Row],[patient_id]])</f>
        <v>150</v>
      </c>
      <c r="G171" s="1">
        <f>_xlfn.MINIFS('Refill Gap Model'!C:C,'Refill Gap Model'!A:A,TableRefills3[[#This Row],[patient_id]])</f>
        <v>45743</v>
      </c>
      <c r="H171" s="1">
        <f>_xlfn.MAXIFS('Refill Gap Model'!C:C,'Refill Gap Model'!A:A,A171)+TableRefills3[[#This Row],[quantity_days]]</f>
        <v>45800</v>
      </c>
      <c r="I171" s="1">
        <f>_xlfn.MAXIFS('Refill Gap Model'!L:L,'Refill Gap Model'!A:A,TableRefills3[[#This Row],[patient_id]])</f>
        <v>45888</v>
      </c>
      <c r="J171">
        <f>Patient_QC[[#This Row],[Therepy_end_date]]-Patient_QC[[#This Row],[Therepy_Start_Date]]</f>
        <v>145</v>
      </c>
      <c r="K171">
        <f>Patient_QC[[#This Row],[total_quantity_days]]/Patient_QC[[#This Row],[Window Days]]</f>
        <v>1.0344827586206897</v>
      </c>
      <c r="L171">
        <f>MIN(1,Patient_QC[[#This Row],[MPR]])</f>
        <v>1</v>
      </c>
      <c r="M171">
        <f>IF(Patient_QC[[#This Row],[MPR]]&gt;1,1,0)</f>
        <v>1</v>
      </c>
      <c r="N171">
        <f>_xlfn.MAXIFS('Refill Gap Model'!I:I,'Refill Gap Model'!A:A,TableRefills3[[#This Row],[patient_id]])</f>
        <v>0</v>
      </c>
      <c r="O171" t="str">
        <f>IF(Patient_QC[[#This Row],[MPR]]&gt;1.2,"High MPR; ","") &amp;
 IF(Patient_QC[[#This Row],[ever_discontinued]]=1,"Discontinued; ","") &amp;
 IF(Patient_QC[[#This Row],[Window Days]]=0,"No Supply; ","")</f>
        <v/>
      </c>
    </row>
    <row r="172" spans="1:15" x14ac:dyDescent="0.25">
      <c r="A172" t="s">
        <v>179</v>
      </c>
      <c r="B172">
        <v>61</v>
      </c>
      <c r="C172" t="s">
        <v>1020</v>
      </c>
      <c r="D172" t="s">
        <v>1022</v>
      </c>
      <c r="E172" t="s">
        <v>1024</v>
      </c>
      <c r="F172">
        <f>SUMIFS('Refill Gap Model'!E:E,'Refill Gap Model'!A:A,TableRefills3[[#This Row],[patient_id]])</f>
        <v>105</v>
      </c>
      <c r="G172" s="1">
        <f>_xlfn.MINIFS('Refill Gap Model'!C:C,'Refill Gap Model'!A:A,TableRefills3[[#This Row],[patient_id]])</f>
        <v>45738</v>
      </c>
      <c r="H172" s="1">
        <f>_xlfn.MAXIFS('Refill Gap Model'!C:C,'Refill Gap Model'!A:A,A172)+TableRefills3[[#This Row],[quantity_days]]</f>
        <v>45954</v>
      </c>
      <c r="I172" s="1">
        <f>_xlfn.MAXIFS('Refill Gap Model'!L:L,'Refill Gap Model'!A:A,TableRefills3[[#This Row],[patient_id]])</f>
        <v>45836</v>
      </c>
      <c r="J172">
        <f>Patient_QC[[#This Row],[Therepy_end_date]]-Patient_QC[[#This Row],[Therepy_Start_Date]]</f>
        <v>98</v>
      </c>
      <c r="K172">
        <f>Patient_QC[[#This Row],[total_quantity_days]]/Patient_QC[[#This Row],[Window Days]]</f>
        <v>1.0714285714285714</v>
      </c>
      <c r="L172">
        <f>MIN(1,Patient_QC[[#This Row],[MPR]])</f>
        <v>1</v>
      </c>
      <c r="M172">
        <f>IF(Patient_QC[[#This Row],[MPR]]&gt;1,1,0)</f>
        <v>1</v>
      </c>
      <c r="N172">
        <f>_xlfn.MAXIFS('Refill Gap Model'!I:I,'Refill Gap Model'!A:A,TableRefills3[[#This Row],[patient_id]])</f>
        <v>0</v>
      </c>
      <c r="O172" t="str">
        <f>IF(Patient_QC[[#This Row],[MPR]]&gt;1.2,"High MPR; ","") &amp;
 IF(Patient_QC[[#This Row],[ever_discontinued]]=1,"Discontinued; ","") &amp;
 IF(Patient_QC[[#This Row],[Window Days]]=0,"No Supply; ","")</f>
        <v/>
      </c>
    </row>
    <row r="173" spans="1:15" x14ac:dyDescent="0.25">
      <c r="A173" t="s">
        <v>180</v>
      </c>
      <c r="B173">
        <v>33</v>
      </c>
      <c r="C173" t="s">
        <v>1020</v>
      </c>
      <c r="D173" t="s">
        <v>1025</v>
      </c>
      <c r="E173" t="s">
        <v>1026</v>
      </c>
      <c r="F173">
        <f>SUMIFS('Refill Gap Model'!E:E,'Refill Gap Model'!A:A,TableRefills3[[#This Row],[patient_id]])</f>
        <v>105</v>
      </c>
      <c r="G173" s="1">
        <f>_xlfn.MINIFS('Refill Gap Model'!C:C,'Refill Gap Model'!A:A,TableRefills3[[#This Row],[patient_id]])</f>
        <v>45738</v>
      </c>
      <c r="H173" s="1">
        <f>_xlfn.MAXIFS('Refill Gap Model'!C:C,'Refill Gap Model'!A:A,A173)+TableRefills3[[#This Row],[quantity_days]]</f>
        <v>45900</v>
      </c>
      <c r="I173" s="1">
        <f>_xlfn.MAXIFS('Refill Gap Model'!L:L,'Refill Gap Model'!A:A,TableRefills3[[#This Row],[patient_id]])</f>
        <v>45836</v>
      </c>
      <c r="J173">
        <f>Patient_QC[[#This Row],[Therepy_end_date]]-Patient_QC[[#This Row],[Therepy_Start_Date]]</f>
        <v>98</v>
      </c>
      <c r="K173">
        <f>Patient_QC[[#This Row],[total_quantity_days]]/Patient_QC[[#This Row],[Window Days]]</f>
        <v>1.0714285714285714</v>
      </c>
      <c r="L173">
        <f>MIN(1,Patient_QC[[#This Row],[MPR]])</f>
        <v>1</v>
      </c>
      <c r="M173">
        <f>IF(Patient_QC[[#This Row],[MPR]]&gt;1,1,0)</f>
        <v>1</v>
      </c>
      <c r="N173">
        <f>_xlfn.MAXIFS('Refill Gap Model'!I:I,'Refill Gap Model'!A:A,TableRefills3[[#This Row],[patient_id]])</f>
        <v>0</v>
      </c>
      <c r="O173" t="str">
        <f>IF(Patient_QC[[#This Row],[MPR]]&gt;1.2,"High MPR; ","") &amp;
 IF(Patient_QC[[#This Row],[ever_discontinued]]=1,"Discontinued; ","") &amp;
 IF(Patient_QC[[#This Row],[Window Days]]=0,"No Supply; ","")</f>
        <v/>
      </c>
    </row>
    <row r="174" spans="1:15" x14ac:dyDescent="0.25">
      <c r="A174" t="s">
        <v>181</v>
      </c>
      <c r="B174">
        <v>59</v>
      </c>
      <c r="C174" t="s">
        <v>1020</v>
      </c>
      <c r="D174" t="s">
        <v>1025</v>
      </c>
      <c r="E174" t="s">
        <v>1023</v>
      </c>
      <c r="F174">
        <f>SUMIFS('Refill Gap Model'!E:E,'Refill Gap Model'!A:A,TableRefills3[[#This Row],[patient_id]])</f>
        <v>105</v>
      </c>
      <c r="G174" s="1">
        <f>_xlfn.MINIFS('Refill Gap Model'!C:C,'Refill Gap Model'!A:A,TableRefills3[[#This Row],[patient_id]])</f>
        <v>45738</v>
      </c>
      <c r="H174" s="1">
        <f>_xlfn.MAXIFS('Refill Gap Model'!C:C,'Refill Gap Model'!A:A,A174)+TableRefills3[[#This Row],[quantity_days]]</f>
        <v>45840</v>
      </c>
      <c r="I174" s="1">
        <f>_xlfn.MAXIFS('Refill Gap Model'!L:L,'Refill Gap Model'!A:A,TableRefills3[[#This Row],[patient_id]])</f>
        <v>45836</v>
      </c>
      <c r="J174">
        <f>Patient_QC[[#This Row],[Therepy_end_date]]-Patient_QC[[#This Row],[Therepy_Start_Date]]</f>
        <v>98</v>
      </c>
      <c r="K174">
        <f>Patient_QC[[#This Row],[total_quantity_days]]/Patient_QC[[#This Row],[Window Days]]</f>
        <v>1.0714285714285714</v>
      </c>
      <c r="L174">
        <f>MIN(1,Patient_QC[[#This Row],[MPR]])</f>
        <v>1</v>
      </c>
      <c r="M174">
        <f>IF(Patient_QC[[#This Row],[MPR]]&gt;1,1,0)</f>
        <v>1</v>
      </c>
      <c r="N174">
        <f>_xlfn.MAXIFS('Refill Gap Model'!I:I,'Refill Gap Model'!A:A,TableRefills3[[#This Row],[patient_id]])</f>
        <v>0</v>
      </c>
      <c r="O174" t="str">
        <f>IF(Patient_QC[[#This Row],[MPR]]&gt;1.2,"High MPR; ","") &amp;
 IF(Patient_QC[[#This Row],[ever_discontinued]]=1,"Discontinued; ","") &amp;
 IF(Patient_QC[[#This Row],[Window Days]]=0,"No Supply; ","")</f>
        <v/>
      </c>
    </row>
    <row r="175" spans="1:15" x14ac:dyDescent="0.25">
      <c r="A175" t="s">
        <v>182</v>
      </c>
      <c r="B175">
        <v>66</v>
      </c>
      <c r="C175" t="s">
        <v>1020</v>
      </c>
      <c r="D175" t="s">
        <v>1021</v>
      </c>
      <c r="E175" t="s">
        <v>1026</v>
      </c>
      <c r="F175">
        <f>SUMIFS('Refill Gap Model'!E:E,'Refill Gap Model'!A:A,TableRefills3[[#This Row],[patient_id]])</f>
        <v>105</v>
      </c>
      <c r="G175" s="1">
        <f>_xlfn.MINIFS('Refill Gap Model'!C:C,'Refill Gap Model'!A:A,TableRefills3[[#This Row],[patient_id]])</f>
        <v>45738</v>
      </c>
      <c r="H175" s="1">
        <f>_xlfn.MAXIFS('Refill Gap Model'!C:C,'Refill Gap Model'!A:A,A175)+TableRefills3[[#This Row],[quantity_days]]</f>
        <v>45908</v>
      </c>
      <c r="I175" s="1">
        <f>_xlfn.MAXIFS('Refill Gap Model'!L:L,'Refill Gap Model'!A:A,TableRefills3[[#This Row],[patient_id]])</f>
        <v>45836</v>
      </c>
      <c r="J175">
        <f>Patient_QC[[#This Row],[Therepy_end_date]]-Patient_QC[[#This Row],[Therepy_Start_Date]]</f>
        <v>98</v>
      </c>
      <c r="K175">
        <f>Patient_QC[[#This Row],[total_quantity_days]]/Patient_QC[[#This Row],[Window Days]]</f>
        <v>1.0714285714285714</v>
      </c>
      <c r="L175">
        <f>MIN(1,Patient_QC[[#This Row],[MPR]])</f>
        <v>1</v>
      </c>
      <c r="M175">
        <f>IF(Patient_QC[[#This Row],[MPR]]&gt;1,1,0)</f>
        <v>1</v>
      </c>
      <c r="N175">
        <f>_xlfn.MAXIFS('Refill Gap Model'!I:I,'Refill Gap Model'!A:A,TableRefills3[[#This Row],[patient_id]])</f>
        <v>0</v>
      </c>
      <c r="O175" t="str">
        <f>IF(Patient_QC[[#This Row],[MPR]]&gt;1.2,"High MPR; ","") &amp;
 IF(Patient_QC[[#This Row],[ever_discontinued]]=1,"Discontinued; ","") &amp;
 IF(Patient_QC[[#This Row],[Window Days]]=0,"No Supply; ","")</f>
        <v/>
      </c>
    </row>
    <row r="176" spans="1:15" x14ac:dyDescent="0.25">
      <c r="A176" t="s">
        <v>183</v>
      </c>
      <c r="B176">
        <v>52</v>
      </c>
      <c r="C176" t="s">
        <v>1019</v>
      </c>
      <c r="D176" t="s">
        <v>1028</v>
      </c>
      <c r="E176" t="s">
        <v>1027</v>
      </c>
      <c r="F176">
        <f>SUMIFS('Refill Gap Model'!E:E,'Refill Gap Model'!A:A,TableRefills3[[#This Row],[patient_id]])</f>
        <v>105</v>
      </c>
      <c r="G176" s="1">
        <f>_xlfn.MINIFS('Refill Gap Model'!C:C,'Refill Gap Model'!A:A,TableRefills3[[#This Row],[patient_id]])</f>
        <v>45738</v>
      </c>
      <c r="H176" s="1">
        <f>_xlfn.MAXIFS('Refill Gap Model'!C:C,'Refill Gap Model'!A:A,A176)+TableRefills3[[#This Row],[quantity_days]]</f>
        <v>45848</v>
      </c>
      <c r="I176" s="1">
        <f>_xlfn.MAXIFS('Refill Gap Model'!L:L,'Refill Gap Model'!A:A,TableRefills3[[#This Row],[patient_id]])</f>
        <v>45836</v>
      </c>
      <c r="J176">
        <f>Patient_QC[[#This Row],[Therepy_end_date]]-Patient_QC[[#This Row],[Therepy_Start_Date]]</f>
        <v>98</v>
      </c>
      <c r="K176">
        <f>Patient_QC[[#This Row],[total_quantity_days]]/Patient_QC[[#This Row],[Window Days]]</f>
        <v>1.0714285714285714</v>
      </c>
      <c r="L176">
        <f>MIN(1,Patient_QC[[#This Row],[MPR]])</f>
        <v>1</v>
      </c>
      <c r="M176">
        <f>IF(Patient_QC[[#This Row],[MPR]]&gt;1,1,0)</f>
        <v>1</v>
      </c>
      <c r="N176">
        <f>_xlfn.MAXIFS('Refill Gap Model'!I:I,'Refill Gap Model'!A:A,TableRefills3[[#This Row],[patient_id]])</f>
        <v>0</v>
      </c>
      <c r="O176" t="str">
        <f>IF(Patient_QC[[#This Row],[MPR]]&gt;1.2,"High MPR; ","") &amp;
 IF(Patient_QC[[#This Row],[ever_discontinued]]=1,"Discontinued; ","") &amp;
 IF(Patient_QC[[#This Row],[Window Days]]=0,"No Supply; ","")</f>
        <v/>
      </c>
    </row>
    <row r="177" spans="1:15" x14ac:dyDescent="0.25">
      <c r="A177" t="s">
        <v>184</v>
      </c>
      <c r="B177">
        <v>68</v>
      </c>
      <c r="C177" t="s">
        <v>1019</v>
      </c>
      <c r="D177" t="s">
        <v>1022</v>
      </c>
      <c r="E177" t="s">
        <v>1026</v>
      </c>
      <c r="F177">
        <f>SUMIFS('Refill Gap Model'!E:E,'Refill Gap Model'!A:A,TableRefills3[[#This Row],[patient_id]])</f>
        <v>140</v>
      </c>
      <c r="G177" s="1">
        <f>_xlfn.MINIFS('Refill Gap Model'!C:C,'Refill Gap Model'!A:A,TableRefills3[[#This Row],[patient_id]])</f>
        <v>45659</v>
      </c>
      <c r="H177" s="1">
        <f>_xlfn.MAXIFS('Refill Gap Model'!C:C,'Refill Gap Model'!A:A,A177)+TableRefills3[[#This Row],[quantity_days]]</f>
        <v>45871</v>
      </c>
      <c r="I177" s="1">
        <f>_xlfn.MAXIFS('Refill Gap Model'!L:L,'Refill Gap Model'!A:A,TableRefills3[[#This Row],[patient_id]])</f>
        <v>45795</v>
      </c>
      <c r="J177">
        <f>Patient_QC[[#This Row],[Therepy_end_date]]-Patient_QC[[#This Row],[Therepy_Start_Date]]</f>
        <v>136</v>
      </c>
      <c r="K177">
        <f>Patient_QC[[#This Row],[total_quantity_days]]/Patient_QC[[#This Row],[Window Days]]</f>
        <v>1.0294117647058822</v>
      </c>
      <c r="L177">
        <f>MIN(1,Patient_QC[[#This Row],[MPR]])</f>
        <v>1</v>
      </c>
      <c r="M177">
        <f>IF(Patient_QC[[#This Row],[MPR]]&gt;1,1,0)</f>
        <v>1</v>
      </c>
      <c r="N177">
        <f>_xlfn.MAXIFS('Refill Gap Model'!I:I,'Refill Gap Model'!A:A,TableRefills3[[#This Row],[patient_id]])</f>
        <v>0</v>
      </c>
      <c r="O177" t="str">
        <f>IF(Patient_QC[[#This Row],[MPR]]&gt;1.2,"High MPR; ","") &amp;
 IF(Patient_QC[[#This Row],[ever_discontinued]]=1,"Discontinued; ","") &amp;
 IF(Patient_QC[[#This Row],[Window Days]]=0,"No Supply; ","")</f>
        <v/>
      </c>
    </row>
    <row r="178" spans="1:15" x14ac:dyDescent="0.25">
      <c r="A178" t="s">
        <v>185</v>
      </c>
      <c r="B178">
        <v>74</v>
      </c>
      <c r="C178" t="s">
        <v>1020</v>
      </c>
      <c r="D178" t="s">
        <v>1025</v>
      </c>
      <c r="E178" t="s">
        <v>1024</v>
      </c>
      <c r="F178">
        <f>SUMIFS('Refill Gap Model'!E:E,'Refill Gap Model'!A:A,TableRefills3[[#This Row],[patient_id]])</f>
        <v>140</v>
      </c>
      <c r="G178" s="1">
        <f>_xlfn.MINIFS('Refill Gap Model'!C:C,'Refill Gap Model'!A:A,TableRefills3[[#This Row],[patient_id]])</f>
        <v>45659</v>
      </c>
      <c r="H178" s="1">
        <f>_xlfn.MAXIFS('Refill Gap Model'!C:C,'Refill Gap Model'!A:A,A178)+TableRefills3[[#This Row],[quantity_days]]</f>
        <v>45935</v>
      </c>
      <c r="I178" s="1">
        <f>_xlfn.MAXIFS('Refill Gap Model'!L:L,'Refill Gap Model'!A:A,TableRefills3[[#This Row],[patient_id]])</f>
        <v>45795</v>
      </c>
      <c r="J178">
        <f>Patient_QC[[#This Row],[Therepy_end_date]]-Patient_QC[[#This Row],[Therepy_Start_Date]]</f>
        <v>136</v>
      </c>
      <c r="K178">
        <f>Patient_QC[[#This Row],[total_quantity_days]]/Patient_QC[[#This Row],[Window Days]]</f>
        <v>1.0294117647058822</v>
      </c>
      <c r="L178">
        <f>MIN(1,Patient_QC[[#This Row],[MPR]])</f>
        <v>1</v>
      </c>
      <c r="M178">
        <f>IF(Patient_QC[[#This Row],[MPR]]&gt;1,1,0)</f>
        <v>1</v>
      </c>
      <c r="N178">
        <f>_xlfn.MAXIFS('Refill Gap Model'!I:I,'Refill Gap Model'!A:A,TableRefills3[[#This Row],[patient_id]])</f>
        <v>0</v>
      </c>
      <c r="O178" t="str">
        <f>IF(Patient_QC[[#This Row],[MPR]]&gt;1.2,"High MPR; ","") &amp;
 IF(Patient_QC[[#This Row],[ever_discontinued]]=1,"Discontinued; ","") &amp;
 IF(Patient_QC[[#This Row],[Window Days]]=0,"No Supply; ","")</f>
        <v/>
      </c>
    </row>
    <row r="179" spans="1:15" x14ac:dyDescent="0.25">
      <c r="A179" t="s">
        <v>186</v>
      </c>
      <c r="B179">
        <v>44</v>
      </c>
      <c r="C179" t="s">
        <v>1019</v>
      </c>
      <c r="D179" t="s">
        <v>1028</v>
      </c>
      <c r="E179" t="s">
        <v>1027</v>
      </c>
      <c r="F179">
        <f>SUMIFS('Refill Gap Model'!E:E,'Refill Gap Model'!A:A,TableRefills3[[#This Row],[patient_id]])</f>
        <v>140</v>
      </c>
      <c r="G179" s="1">
        <f>_xlfn.MINIFS('Refill Gap Model'!C:C,'Refill Gap Model'!A:A,TableRefills3[[#This Row],[patient_id]])</f>
        <v>45659</v>
      </c>
      <c r="H179" s="1">
        <f>_xlfn.MAXIFS('Refill Gap Model'!C:C,'Refill Gap Model'!A:A,A179)+TableRefills3[[#This Row],[quantity_days]]</f>
        <v>45918</v>
      </c>
      <c r="I179" s="1">
        <f>_xlfn.MAXIFS('Refill Gap Model'!L:L,'Refill Gap Model'!A:A,TableRefills3[[#This Row],[patient_id]])</f>
        <v>45795</v>
      </c>
      <c r="J179">
        <f>Patient_QC[[#This Row],[Therepy_end_date]]-Patient_QC[[#This Row],[Therepy_Start_Date]]</f>
        <v>136</v>
      </c>
      <c r="K179">
        <f>Patient_QC[[#This Row],[total_quantity_days]]/Patient_QC[[#This Row],[Window Days]]</f>
        <v>1.0294117647058822</v>
      </c>
      <c r="L179">
        <f>MIN(1,Patient_QC[[#This Row],[MPR]])</f>
        <v>1</v>
      </c>
      <c r="M179">
        <f>IF(Patient_QC[[#This Row],[MPR]]&gt;1,1,0)</f>
        <v>1</v>
      </c>
      <c r="N179">
        <f>_xlfn.MAXIFS('Refill Gap Model'!I:I,'Refill Gap Model'!A:A,TableRefills3[[#This Row],[patient_id]])</f>
        <v>0</v>
      </c>
      <c r="O179" t="str">
        <f>IF(Patient_QC[[#This Row],[MPR]]&gt;1.2,"High MPR; ","") &amp;
 IF(Patient_QC[[#This Row],[ever_discontinued]]=1,"Discontinued; ","") &amp;
 IF(Patient_QC[[#This Row],[Window Days]]=0,"No Supply; ","")</f>
        <v/>
      </c>
    </row>
    <row r="180" spans="1:15" x14ac:dyDescent="0.25">
      <c r="A180" t="s">
        <v>187</v>
      </c>
      <c r="B180">
        <v>72</v>
      </c>
      <c r="C180" t="s">
        <v>1019</v>
      </c>
      <c r="D180" t="s">
        <v>1021</v>
      </c>
      <c r="E180" t="s">
        <v>1024</v>
      </c>
      <c r="F180">
        <f>SUMIFS('Refill Gap Model'!E:E,'Refill Gap Model'!A:A,TableRefills3[[#This Row],[patient_id]])</f>
        <v>140</v>
      </c>
      <c r="G180" s="1">
        <f>_xlfn.MINIFS('Refill Gap Model'!C:C,'Refill Gap Model'!A:A,TableRefills3[[#This Row],[patient_id]])</f>
        <v>45659</v>
      </c>
      <c r="H180" s="1">
        <f>_xlfn.MAXIFS('Refill Gap Model'!C:C,'Refill Gap Model'!A:A,A180)+TableRefills3[[#This Row],[quantity_days]]</f>
        <v>45889</v>
      </c>
      <c r="I180" s="1">
        <f>_xlfn.MAXIFS('Refill Gap Model'!L:L,'Refill Gap Model'!A:A,TableRefills3[[#This Row],[patient_id]])</f>
        <v>45795</v>
      </c>
      <c r="J180">
        <f>Patient_QC[[#This Row],[Therepy_end_date]]-Patient_QC[[#This Row],[Therepy_Start_Date]]</f>
        <v>136</v>
      </c>
      <c r="K180">
        <f>Patient_QC[[#This Row],[total_quantity_days]]/Patient_QC[[#This Row],[Window Days]]</f>
        <v>1.0294117647058822</v>
      </c>
      <c r="L180">
        <f>MIN(1,Patient_QC[[#This Row],[MPR]])</f>
        <v>1</v>
      </c>
      <c r="M180">
        <f>IF(Patient_QC[[#This Row],[MPR]]&gt;1,1,0)</f>
        <v>1</v>
      </c>
      <c r="N180">
        <f>_xlfn.MAXIFS('Refill Gap Model'!I:I,'Refill Gap Model'!A:A,TableRefills3[[#This Row],[patient_id]])</f>
        <v>0</v>
      </c>
      <c r="O180" t="str">
        <f>IF(Patient_QC[[#This Row],[MPR]]&gt;1.2,"High MPR; ","") &amp;
 IF(Patient_QC[[#This Row],[ever_discontinued]]=1,"Discontinued; ","") &amp;
 IF(Patient_QC[[#This Row],[Window Days]]=0,"No Supply; ","")</f>
        <v/>
      </c>
    </row>
    <row r="181" spans="1:15" x14ac:dyDescent="0.25">
      <c r="A181" t="s">
        <v>188</v>
      </c>
      <c r="B181">
        <v>58</v>
      </c>
      <c r="C181" t="s">
        <v>1019</v>
      </c>
      <c r="D181" t="s">
        <v>1025</v>
      </c>
      <c r="E181" t="s">
        <v>1026</v>
      </c>
      <c r="F181">
        <f>SUMIFS('Refill Gap Model'!E:E,'Refill Gap Model'!A:A,TableRefills3[[#This Row],[patient_id]])</f>
        <v>140</v>
      </c>
      <c r="G181" s="1">
        <f>_xlfn.MINIFS('Refill Gap Model'!C:C,'Refill Gap Model'!A:A,TableRefills3[[#This Row],[patient_id]])</f>
        <v>45659</v>
      </c>
      <c r="H181" s="1">
        <f>_xlfn.MAXIFS('Refill Gap Model'!C:C,'Refill Gap Model'!A:A,A181)+TableRefills3[[#This Row],[quantity_days]]</f>
        <v>45768</v>
      </c>
      <c r="I181" s="1">
        <f>_xlfn.MAXIFS('Refill Gap Model'!L:L,'Refill Gap Model'!A:A,TableRefills3[[#This Row],[patient_id]])</f>
        <v>45795</v>
      </c>
      <c r="J181">
        <f>Patient_QC[[#This Row],[Therepy_end_date]]-Patient_QC[[#This Row],[Therepy_Start_Date]]</f>
        <v>136</v>
      </c>
      <c r="K181">
        <f>Patient_QC[[#This Row],[total_quantity_days]]/Patient_QC[[#This Row],[Window Days]]</f>
        <v>1.0294117647058822</v>
      </c>
      <c r="L181">
        <f>MIN(1,Patient_QC[[#This Row],[MPR]])</f>
        <v>1</v>
      </c>
      <c r="M181">
        <f>IF(Patient_QC[[#This Row],[MPR]]&gt;1,1,0)</f>
        <v>1</v>
      </c>
      <c r="N181">
        <f>_xlfn.MAXIFS('Refill Gap Model'!I:I,'Refill Gap Model'!A:A,TableRefills3[[#This Row],[patient_id]])</f>
        <v>0</v>
      </c>
      <c r="O181" t="str">
        <f>IF(Patient_QC[[#This Row],[MPR]]&gt;1.2,"High MPR; ","") &amp;
 IF(Patient_QC[[#This Row],[ever_discontinued]]=1,"Discontinued; ","") &amp;
 IF(Patient_QC[[#This Row],[Window Days]]=0,"No Supply; ","")</f>
        <v/>
      </c>
    </row>
    <row r="182" spans="1:15" x14ac:dyDescent="0.25">
      <c r="A182" t="s">
        <v>189</v>
      </c>
      <c r="B182">
        <v>65</v>
      </c>
      <c r="C182" t="s">
        <v>1019</v>
      </c>
      <c r="D182" t="s">
        <v>1028</v>
      </c>
      <c r="E182" t="s">
        <v>1026</v>
      </c>
      <c r="F182">
        <f>SUMIFS('Refill Gap Model'!E:E,'Refill Gap Model'!A:A,TableRefills3[[#This Row],[patient_id]])</f>
        <v>84</v>
      </c>
      <c r="G182" s="1">
        <f>_xlfn.MINIFS('Refill Gap Model'!C:C,'Refill Gap Model'!A:A,TableRefills3[[#This Row],[patient_id]])</f>
        <v>45728</v>
      </c>
      <c r="H182" s="1">
        <f>_xlfn.MAXIFS('Refill Gap Model'!C:C,'Refill Gap Model'!A:A,A182)+TableRefills3[[#This Row],[quantity_days]]</f>
        <v>45789</v>
      </c>
      <c r="I182" s="1">
        <f>_xlfn.MAXIFS('Refill Gap Model'!L:L,'Refill Gap Model'!A:A,TableRefills3[[#This Row],[patient_id]])</f>
        <v>45811</v>
      </c>
      <c r="J182">
        <f>Patient_QC[[#This Row],[Therepy_end_date]]-Patient_QC[[#This Row],[Therepy_Start_Date]]</f>
        <v>83</v>
      </c>
      <c r="K182">
        <f>Patient_QC[[#This Row],[total_quantity_days]]/Patient_QC[[#This Row],[Window Days]]</f>
        <v>1.0120481927710843</v>
      </c>
      <c r="L182">
        <f>MIN(1,Patient_QC[[#This Row],[MPR]])</f>
        <v>1</v>
      </c>
      <c r="M182">
        <f>IF(Patient_QC[[#This Row],[MPR]]&gt;1,1,0)</f>
        <v>1</v>
      </c>
      <c r="N182">
        <f>_xlfn.MAXIFS('Refill Gap Model'!I:I,'Refill Gap Model'!A:A,TableRefills3[[#This Row],[patient_id]])</f>
        <v>0</v>
      </c>
      <c r="O182" t="str">
        <f>IF(Patient_QC[[#This Row],[MPR]]&gt;1.2,"High MPR; ","") &amp;
 IF(Patient_QC[[#This Row],[ever_discontinued]]=1,"Discontinued; ","") &amp;
 IF(Patient_QC[[#This Row],[Window Days]]=0,"No Supply; ","")</f>
        <v/>
      </c>
    </row>
    <row r="183" spans="1:15" x14ac:dyDescent="0.25">
      <c r="A183" t="s">
        <v>190</v>
      </c>
      <c r="B183">
        <v>42</v>
      </c>
      <c r="C183" t="s">
        <v>1020</v>
      </c>
      <c r="D183" t="s">
        <v>1022</v>
      </c>
      <c r="E183" t="s">
        <v>1026</v>
      </c>
      <c r="F183">
        <f>SUMIFS('Refill Gap Model'!E:E,'Refill Gap Model'!A:A,TableRefills3[[#This Row],[patient_id]])</f>
        <v>84</v>
      </c>
      <c r="G183" s="1">
        <f>_xlfn.MINIFS('Refill Gap Model'!C:C,'Refill Gap Model'!A:A,TableRefills3[[#This Row],[patient_id]])</f>
        <v>45728</v>
      </c>
      <c r="H183" s="1">
        <f>_xlfn.MAXIFS('Refill Gap Model'!C:C,'Refill Gap Model'!A:A,A183)+TableRefills3[[#This Row],[quantity_days]]</f>
        <v>45896</v>
      </c>
      <c r="I183" s="1">
        <f>_xlfn.MAXIFS('Refill Gap Model'!L:L,'Refill Gap Model'!A:A,TableRefills3[[#This Row],[patient_id]])</f>
        <v>45811</v>
      </c>
      <c r="J183">
        <f>Patient_QC[[#This Row],[Therepy_end_date]]-Patient_QC[[#This Row],[Therepy_Start_Date]]</f>
        <v>83</v>
      </c>
      <c r="K183">
        <f>Patient_QC[[#This Row],[total_quantity_days]]/Patient_QC[[#This Row],[Window Days]]</f>
        <v>1.0120481927710843</v>
      </c>
      <c r="L183">
        <f>MIN(1,Patient_QC[[#This Row],[MPR]])</f>
        <v>1</v>
      </c>
      <c r="M183">
        <f>IF(Patient_QC[[#This Row],[MPR]]&gt;1,1,0)</f>
        <v>1</v>
      </c>
      <c r="N183">
        <f>_xlfn.MAXIFS('Refill Gap Model'!I:I,'Refill Gap Model'!A:A,TableRefills3[[#This Row],[patient_id]])</f>
        <v>0</v>
      </c>
      <c r="O183" t="str">
        <f>IF(Patient_QC[[#This Row],[MPR]]&gt;1.2,"High MPR; ","") &amp;
 IF(Patient_QC[[#This Row],[ever_discontinued]]=1,"Discontinued; ","") &amp;
 IF(Patient_QC[[#This Row],[Window Days]]=0,"No Supply; ","")</f>
        <v/>
      </c>
    </row>
    <row r="184" spans="1:15" x14ac:dyDescent="0.25">
      <c r="A184" t="s">
        <v>191</v>
      </c>
      <c r="B184">
        <v>61</v>
      </c>
      <c r="C184" t="s">
        <v>1020</v>
      </c>
      <c r="D184" t="s">
        <v>1021</v>
      </c>
      <c r="E184" t="s">
        <v>1023</v>
      </c>
      <c r="F184">
        <f>SUMIFS('Refill Gap Model'!E:E,'Refill Gap Model'!A:A,TableRefills3[[#This Row],[patient_id]])</f>
        <v>84</v>
      </c>
      <c r="G184" s="1">
        <f>_xlfn.MINIFS('Refill Gap Model'!C:C,'Refill Gap Model'!A:A,TableRefills3[[#This Row],[patient_id]])</f>
        <v>45728</v>
      </c>
      <c r="H184" s="1">
        <f>_xlfn.MAXIFS('Refill Gap Model'!C:C,'Refill Gap Model'!A:A,A184)+TableRefills3[[#This Row],[quantity_days]]</f>
        <v>45909</v>
      </c>
      <c r="I184" s="1">
        <f>_xlfn.MAXIFS('Refill Gap Model'!L:L,'Refill Gap Model'!A:A,TableRefills3[[#This Row],[patient_id]])</f>
        <v>45811</v>
      </c>
      <c r="J184">
        <f>Patient_QC[[#This Row],[Therepy_end_date]]-Patient_QC[[#This Row],[Therepy_Start_Date]]</f>
        <v>83</v>
      </c>
      <c r="K184">
        <f>Patient_QC[[#This Row],[total_quantity_days]]/Patient_QC[[#This Row],[Window Days]]</f>
        <v>1.0120481927710843</v>
      </c>
      <c r="L184">
        <f>MIN(1,Patient_QC[[#This Row],[MPR]])</f>
        <v>1</v>
      </c>
      <c r="M184">
        <f>IF(Patient_QC[[#This Row],[MPR]]&gt;1,1,0)</f>
        <v>1</v>
      </c>
      <c r="N184">
        <f>_xlfn.MAXIFS('Refill Gap Model'!I:I,'Refill Gap Model'!A:A,TableRefills3[[#This Row],[patient_id]])</f>
        <v>0</v>
      </c>
      <c r="O184" t="str">
        <f>IF(Patient_QC[[#This Row],[MPR]]&gt;1.2,"High MPR; ","") &amp;
 IF(Patient_QC[[#This Row],[ever_discontinued]]=1,"Discontinued; ","") &amp;
 IF(Patient_QC[[#This Row],[Window Days]]=0,"No Supply; ","")</f>
        <v/>
      </c>
    </row>
    <row r="185" spans="1:15" x14ac:dyDescent="0.25">
      <c r="A185" t="s">
        <v>192</v>
      </c>
      <c r="B185">
        <v>36</v>
      </c>
      <c r="C185" t="s">
        <v>1020</v>
      </c>
      <c r="D185" t="s">
        <v>1028</v>
      </c>
      <c r="E185" t="s">
        <v>1026</v>
      </c>
      <c r="F185">
        <f>SUMIFS('Refill Gap Model'!E:E,'Refill Gap Model'!A:A,TableRefills3[[#This Row],[patient_id]])</f>
        <v>84</v>
      </c>
      <c r="G185" s="1">
        <f>_xlfn.MINIFS('Refill Gap Model'!C:C,'Refill Gap Model'!A:A,TableRefills3[[#This Row],[patient_id]])</f>
        <v>45701</v>
      </c>
      <c r="H185" s="1">
        <f>_xlfn.MAXIFS('Refill Gap Model'!C:C,'Refill Gap Model'!A:A,A185)+TableRefills3[[#This Row],[quantity_days]]</f>
        <v>45891</v>
      </c>
      <c r="I185" s="1">
        <f>_xlfn.MAXIFS('Refill Gap Model'!L:L,'Refill Gap Model'!A:A,TableRefills3[[#This Row],[patient_id]])</f>
        <v>45783</v>
      </c>
      <c r="J185">
        <f>Patient_QC[[#This Row],[Therepy_end_date]]-Patient_QC[[#This Row],[Therepy_Start_Date]]</f>
        <v>82</v>
      </c>
      <c r="K185">
        <f>Patient_QC[[#This Row],[total_quantity_days]]/Patient_QC[[#This Row],[Window Days]]</f>
        <v>1.024390243902439</v>
      </c>
      <c r="L185">
        <f>MIN(1,Patient_QC[[#This Row],[MPR]])</f>
        <v>1</v>
      </c>
      <c r="M185">
        <f>IF(Patient_QC[[#This Row],[MPR]]&gt;1,1,0)</f>
        <v>1</v>
      </c>
      <c r="N185">
        <f>_xlfn.MAXIFS('Refill Gap Model'!I:I,'Refill Gap Model'!A:A,TableRefills3[[#This Row],[patient_id]])</f>
        <v>0</v>
      </c>
      <c r="O185" t="str">
        <f>IF(Patient_QC[[#This Row],[MPR]]&gt;1.2,"High MPR; ","") &amp;
 IF(Patient_QC[[#This Row],[ever_discontinued]]=1,"Discontinued; ","") &amp;
 IF(Patient_QC[[#This Row],[Window Days]]=0,"No Supply; ","")</f>
        <v/>
      </c>
    </row>
    <row r="186" spans="1:15" x14ac:dyDescent="0.25">
      <c r="A186" t="s">
        <v>193</v>
      </c>
      <c r="B186">
        <v>80</v>
      </c>
      <c r="C186" t="s">
        <v>1019</v>
      </c>
      <c r="D186" t="s">
        <v>1028</v>
      </c>
      <c r="E186" t="s">
        <v>1024</v>
      </c>
      <c r="F186">
        <f>SUMIFS('Refill Gap Model'!E:E,'Refill Gap Model'!A:A,TableRefills3[[#This Row],[patient_id]])</f>
        <v>84</v>
      </c>
      <c r="G186" s="1">
        <f>_xlfn.MINIFS('Refill Gap Model'!C:C,'Refill Gap Model'!A:A,TableRefills3[[#This Row],[patient_id]])</f>
        <v>45701</v>
      </c>
      <c r="H186" s="1">
        <f>_xlfn.MAXIFS('Refill Gap Model'!C:C,'Refill Gap Model'!A:A,A186)+TableRefills3[[#This Row],[quantity_days]]</f>
        <v>45786</v>
      </c>
      <c r="I186" s="1">
        <f>_xlfn.MAXIFS('Refill Gap Model'!L:L,'Refill Gap Model'!A:A,TableRefills3[[#This Row],[patient_id]])</f>
        <v>45783</v>
      </c>
      <c r="J186">
        <f>Patient_QC[[#This Row],[Therepy_end_date]]-Patient_QC[[#This Row],[Therepy_Start_Date]]</f>
        <v>82</v>
      </c>
      <c r="K186">
        <f>Patient_QC[[#This Row],[total_quantity_days]]/Patient_QC[[#This Row],[Window Days]]</f>
        <v>1.024390243902439</v>
      </c>
      <c r="L186">
        <f>MIN(1,Patient_QC[[#This Row],[MPR]])</f>
        <v>1</v>
      </c>
      <c r="M186">
        <f>IF(Patient_QC[[#This Row],[MPR]]&gt;1,1,0)</f>
        <v>1</v>
      </c>
      <c r="N186">
        <f>_xlfn.MAXIFS('Refill Gap Model'!I:I,'Refill Gap Model'!A:A,TableRefills3[[#This Row],[patient_id]])</f>
        <v>0</v>
      </c>
      <c r="O186" t="str">
        <f>IF(Patient_QC[[#This Row],[MPR]]&gt;1.2,"High MPR; ","") &amp;
 IF(Patient_QC[[#This Row],[ever_discontinued]]=1,"Discontinued; ","") &amp;
 IF(Patient_QC[[#This Row],[Window Days]]=0,"No Supply; ","")</f>
        <v/>
      </c>
    </row>
    <row r="187" spans="1:15" x14ac:dyDescent="0.25">
      <c r="A187" t="s">
        <v>194</v>
      </c>
      <c r="B187">
        <v>51</v>
      </c>
      <c r="C187" t="s">
        <v>1020</v>
      </c>
      <c r="D187" t="s">
        <v>1021</v>
      </c>
      <c r="E187" t="s">
        <v>1027</v>
      </c>
      <c r="F187">
        <f>SUMIFS('Refill Gap Model'!E:E,'Refill Gap Model'!A:A,TableRefills3[[#This Row],[patient_id]])</f>
        <v>84</v>
      </c>
      <c r="G187" s="1">
        <f>_xlfn.MINIFS('Refill Gap Model'!C:C,'Refill Gap Model'!A:A,TableRefills3[[#This Row],[patient_id]])</f>
        <v>45701</v>
      </c>
      <c r="H187" s="1">
        <f>_xlfn.MAXIFS('Refill Gap Model'!C:C,'Refill Gap Model'!A:A,A187)+TableRefills3[[#This Row],[quantity_days]]</f>
        <v>45905</v>
      </c>
      <c r="I187" s="1">
        <f>_xlfn.MAXIFS('Refill Gap Model'!L:L,'Refill Gap Model'!A:A,TableRefills3[[#This Row],[patient_id]])</f>
        <v>45783</v>
      </c>
      <c r="J187">
        <f>Patient_QC[[#This Row],[Therepy_end_date]]-Patient_QC[[#This Row],[Therepy_Start_Date]]</f>
        <v>82</v>
      </c>
      <c r="K187">
        <f>Patient_QC[[#This Row],[total_quantity_days]]/Patient_QC[[#This Row],[Window Days]]</f>
        <v>1.024390243902439</v>
      </c>
      <c r="L187">
        <f>MIN(1,Patient_QC[[#This Row],[MPR]])</f>
        <v>1</v>
      </c>
      <c r="M187">
        <f>IF(Patient_QC[[#This Row],[MPR]]&gt;1,1,0)</f>
        <v>1</v>
      </c>
      <c r="N187">
        <f>_xlfn.MAXIFS('Refill Gap Model'!I:I,'Refill Gap Model'!A:A,TableRefills3[[#This Row],[patient_id]])</f>
        <v>0</v>
      </c>
      <c r="O187" t="str">
        <f>IF(Patient_QC[[#This Row],[MPR]]&gt;1.2,"High MPR; ","") &amp;
 IF(Patient_QC[[#This Row],[ever_discontinued]]=1,"Discontinued; ","") &amp;
 IF(Patient_QC[[#This Row],[Window Days]]=0,"No Supply; ","")</f>
        <v/>
      </c>
    </row>
    <row r="188" spans="1:15" x14ac:dyDescent="0.25">
      <c r="A188" t="s">
        <v>195</v>
      </c>
      <c r="B188">
        <v>57</v>
      </c>
      <c r="C188" t="s">
        <v>1020</v>
      </c>
      <c r="D188" t="s">
        <v>1025</v>
      </c>
      <c r="E188" t="s">
        <v>1027</v>
      </c>
      <c r="F188">
        <f>SUMIFS('Refill Gap Model'!E:E,'Refill Gap Model'!A:A,TableRefills3[[#This Row],[patient_id]])</f>
        <v>140</v>
      </c>
      <c r="G188" s="1">
        <f>_xlfn.MINIFS('Refill Gap Model'!C:C,'Refill Gap Model'!A:A,TableRefills3[[#This Row],[patient_id]])</f>
        <v>45698</v>
      </c>
      <c r="H188" s="1">
        <f>_xlfn.MAXIFS('Refill Gap Model'!C:C,'Refill Gap Model'!A:A,A188)+TableRefills3[[#This Row],[quantity_days]]</f>
        <v>45890</v>
      </c>
      <c r="I188" s="1">
        <f>_xlfn.MAXIFS('Refill Gap Model'!L:L,'Refill Gap Model'!A:A,TableRefills3[[#This Row],[patient_id]])</f>
        <v>45841</v>
      </c>
      <c r="J188">
        <f>Patient_QC[[#This Row],[Therepy_end_date]]-Patient_QC[[#This Row],[Therepy_Start_Date]]</f>
        <v>143</v>
      </c>
      <c r="K188">
        <f>Patient_QC[[#This Row],[total_quantity_days]]/Patient_QC[[#This Row],[Window Days]]</f>
        <v>0.97902097902097907</v>
      </c>
      <c r="L188">
        <f>MIN(1,Patient_QC[[#This Row],[MPR]])</f>
        <v>0.97902097902097907</v>
      </c>
      <c r="M188">
        <f>IF(Patient_QC[[#This Row],[MPR]]&gt;1,1,0)</f>
        <v>0</v>
      </c>
      <c r="N188">
        <f>_xlfn.MAXIFS('Refill Gap Model'!I:I,'Refill Gap Model'!A:A,TableRefills3[[#This Row],[patient_id]])</f>
        <v>0</v>
      </c>
      <c r="O188" t="str">
        <f>IF(Patient_QC[[#This Row],[MPR]]&gt;1.2,"High MPR; ","") &amp;
 IF(Patient_QC[[#This Row],[ever_discontinued]]=1,"Discontinued; ","") &amp;
 IF(Patient_QC[[#This Row],[Window Days]]=0,"No Supply; ","")</f>
        <v/>
      </c>
    </row>
    <row r="189" spans="1:15" x14ac:dyDescent="0.25">
      <c r="A189" t="s">
        <v>196</v>
      </c>
      <c r="B189">
        <v>31</v>
      </c>
      <c r="C189" t="s">
        <v>1020</v>
      </c>
      <c r="D189" t="s">
        <v>1021</v>
      </c>
      <c r="E189" t="s">
        <v>1023</v>
      </c>
      <c r="F189">
        <f>SUMIFS('Refill Gap Model'!E:E,'Refill Gap Model'!A:A,TableRefills3[[#This Row],[patient_id]])</f>
        <v>140</v>
      </c>
      <c r="G189" s="1">
        <f>_xlfn.MINIFS('Refill Gap Model'!C:C,'Refill Gap Model'!A:A,TableRefills3[[#This Row],[patient_id]])</f>
        <v>45698</v>
      </c>
      <c r="H189" s="1">
        <f>_xlfn.MAXIFS('Refill Gap Model'!C:C,'Refill Gap Model'!A:A,A189)+TableRefills3[[#This Row],[quantity_days]]</f>
        <v>45876</v>
      </c>
      <c r="I189" s="1">
        <f>_xlfn.MAXIFS('Refill Gap Model'!L:L,'Refill Gap Model'!A:A,TableRefills3[[#This Row],[patient_id]])</f>
        <v>45841</v>
      </c>
      <c r="J189">
        <f>Patient_QC[[#This Row],[Therepy_end_date]]-Patient_QC[[#This Row],[Therepy_Start_Date]]</f>
        <v>143</v>
      </c>
      <c r="K189">
        <f>Patient_QC[[#This Row],[total_quantity_days]]/Patient_QC[[#This Row],[Window Days]]</f>
        <v>0.97902097902097907</v>
      </c>
      <c r="L189">
        <f>MIN(1,Patient_QC[[#This Row],[MPR]])</f>
        <v>0.97902097902097907</v>
      </c>
      <c r="M189">
        <f>IF(Patient_QC[[#This Row],[MPR]]&gt;1,1,0)</f>
        <v>0</v>
      </c>
      <c r="N189">
        <f>_xlfn.MAXIFS('Refill Gap Model'!I:I,'Refill Gap Model'!A:A,TableRefills3[[#This Row],[patient_id]])</f>
        <v>0</v>
      </c>
      <c r="O189" t="str">
        <f>IF(Patient_QC[[#This Row],[MPR]]&gt;1.2,"High MPR; ","") &amp;
 IF(Patient_QC[[#This Row],[ever_discontinued]]=1,"Discontinued; ","") &amp;
 IF(Patient_QC[[#This Row],[Window Days]]=0,"No Supply; ","")</f>
        <v/>
      </c>
    </row>
    <row r="190" spans="1:15" x14ac:dyDescent="0.25">
      <c r="A190" t="s">
        <v>197</v>
      </c>
      <c r="B190">
        <v>71</v>
      </c>
      <c r="C190" t="s">
        <v>1020</v>
      </c>
      <c r="D190" t="s">
        <v>1021</v>
      </c>
      <c r="E190" t="s">
        <v>1027</v>
      </c>
      <c r="F190">
        <f>SUMIFS('Refill Gap Model'!E:E,'Refill Gap Model'!A:A,TableRefills3[[#This Row],[patient_id]])</f>
        <v>140</v>
      </c>
      <c r="G190" s="1">
        <f>_xlfn.MINIFS('Refill Gap Model'!C:C,'Refill Gap Model'!A:A,TableRefills3[[#This Row],[patient_id]])</f>
        <v>45698</v>
      </c>
      <c r="H190" s="1">
        <f>_xlfn.MAXIFS('Refill Gap Model'!C:C,'Refill Gap Model'!A:A,A190)+TableRefills3[[#This Row],[quantity_days]]</f>
        <v>45880</v>
      </c>
      <c r="I190" s="1">
        <f>_xlfn.MAXIFS('Refill Gap Model'!L:L,'Refill Gap Model'!A:A,TableRefills3[[#This Row],[patient_id]])</f>
        <v>45841</v>
      </c>
      <c r="J190">
        <f>Patient_QC[[#This Row],[Therepy_end_date]]-Patient_QC[[#This Row],[Therepy_Start_Date]]</f>
        <v>143</v>
      </c>
      <c r="K190">
        <f>Patient_QC[[#This Row],[total_quantity_days]]/Patient_QC[[#This Row],[Window Days]]</f>
        <v>0.97902097902097907</v>
      </c>
      <c r="L190">
        <f>MIN(1,Patient_QC[[#This Row],[MPR]])</f>
        <v>0.97902097902097907</v>
      </c>
      <c r="M190">
        <f>IF(Patient_QC[[#This Row],[MPR]]&gt;1,1,0)</f>
        <v>0</v>
      </c>
      <c r="N190">
        <f>_xlfn.MAXIFS('Refill Gap Model'!I:I,'Refill Gap Model'!A:A,TableRefills3[[#This Row],[patient_id]])</f>
        <v>0</v>
      </c>
      <c r="O190" t="str">
        <f>IF(Patient_QC[[#This Row],[MPR]]&gt;1.2,"High MPR; ","") &amp;
 IF(Patient_QC[[#This Row],[ever_discontinued]]=1,"Discontinued; ","") &amp;
 IF(Patient_QC[[#This Row],[Window Days]]=0,"No Supply; ","")</f>
        <v/>
      </c>
    </row>
    <row r="191" spans="1:15" x14ac:dyDescent="0.25">
      <c r="A191" t="s">
        <v>198</v>
      </c>
      <c r="B191">
        <v>74</v>
      </c>
      <c r="C191" t="s">
        <v>1020</v>
      </c>
      <c r="D191" t="s">
        <v>1021</v>
      </c>
      <c r="E191" t="s">
        <v>1026</v>
      </c>
      <c r="F191">
        <f>SUMIFS('Refill Gap Model'!E:E,'Refill Gap Model'!A:A,TableRefills3[[#This Row],[patient_id]])</f>
        <v>140</v>
      </c>
      <c r="G191" s="1">
        <f>_xlfn.MINIFS('Refill Gap Model'!C:C,'Refill Gap Model'!A:A,TableRefills3[[#This Row],[patient_id]])</f>
        <v>45698</v>
      </c>
      <c r="H191" s="1">
        <f>_xlfn.MAXIFS('Refill Gap Model'!C:C,'Refill Gap Model'!A:A,A191)+TableRefills3[[#This Row],[quantity_days]]</f>
        <v>45850</v>
      </c>
      <c r="I191" s="1">
        <f>_xlfn.MAXIFS('Refill Gap Model'!L:L,'Refill Gap Model'!A:A,TableRefills3[[#This Row],[patient_id]])</f>
        <v>45841</v>
      </c>
      <c r="J191">
        <f>Patient_QC[[#This Row],[Therepy_end_date]]-Patient_QC[[#This Row],[Therepy_Start_Date]]</f>
        <v>143</v>
      </c>
      <c r="K191">
        <f>Patient_QC[[#This Row],[total_quantity_days]]/Patient_QC[[#This Row],[Window Days]]</f>
        <v>0.97902097902097907</v>
      </c>
      <c r="L191">
        <f>MIN(1,Patient_QC[[#This Row],[MPR]])</f>
        <v>0.97902097902097907</v>
      </c>
      <c r="M191">
        <f>IF(Patient_QC[[#This Row],[MPR]]&gt;1,1,0)</f>
        <v>0</v>
      </c>
      <c r="N191">
        <f>_xlfn.MAXIFS('Refill Gap Model'!I:I,'Refill Gap Model'!A:A,TableRefills3[[#This Row],[patient_id]])</f>
        <v>0</v>
      </c>
      <c r="O191" t="str">
        <f>IF(Patient_QC[[#This Row],[MPR]]&gt;1.2,"High MPR; ","") &amp;
 IF(Patient_QC[[#This Row],[ever_discontinued]]=1,"Discontinued; ","") &amp;
 IF(Patient_QC[[#This Row],[Window Days]]=0,"No Supply; ","")</f>
        <v/>
      </c>
    </row>
    <row r="192" spans="1:15" x14ac:dyDescent="0.25">
      <c r="A192" t="s">
        <v>199</v>
      </c>
      <c r="B192">
        <v>82</v>
      </c>
      <c r="C192" t="s">
        <v>1020</v>
      </c>
      <c r="D192" t="s">
        <v>1028</v>
      </c>
      <c r="E192" t="s">
        <v>1023</v>
      </c>
      <c r="F192">
        <f>SUMIFS('Refill Gap Model'!E:E,'Refill Gap Model'!A:A,TableRefills3[[#This Row],[patient_id]])</f>
        <v>140</v>
      </c>
      <c r="G192" s="1">
        <f>_xlfn.MINIFS('Refill Gap Model'!C:C,'Refill Gap Model'!A:A,TableRefills3[[#This Row],[patient_id]])</f>
        <v>45698</v>
      </c>
      <c r="H192" s="1">
        <f>_xlfn.MAXIFS('Refill Gap Model'!C:C,'Refill Gap Model'!A:A,A192)+TableRefills3[[#This Row],[quantity_days]]</f>
        <v>45894</v>
      </c>
      <c r="I192" s="1">
        <f>_xlfn.MAXIFS('Refill Gap Model'!L:L,'Refill Gap Model'!A:A,TableRefills3[[#This Row],[patient_id]])</f>
        <v>45841</v>
      </c>
      <c r="J192">
        <f>Patient_QC[[#This Row],[Therepy_end_date]]-Patient_QC[[#This Row],[Therepy_Start_Date]]</f>
        <v>143</v>
      </c>
      <c r="K192">
        <f>Patient_QC[[#This Row],[total_quantity_days]]/Patient_QC[[#This Row],[Window Days]]</f>
        <v>0.97902097902097907</v>
      </c>
      <c r="L192">
        <f>MIN(1,Patient_QC[[#This Row],[MPR]])</f>
        <v>0.97902097902097907</v>
      </c>
      <c r="M192">
        <f>IF(Patient_QC[[#This Row],[MPR]]&gt;1,1,0)</f>
        <v>0</v>
      </c>
      <c r="N192">
        <f>_xlfn.MAXIFS('Refill Gap Model'!I:I,'Refill Gap Model'!A:A,TableRefills3[[#This Row],[patient_id]])</f>
        <v>0</v>
      </c>
      <c r="O192" t="str">
        <f>IF(Patient_QC[[#This Row],[MPR]]&gt;1.2,"High MPR; ","") &amp;
 IF(Patient_QC[[#This Row],[ever_discontinued]]=1,"Discontinued; ","") &amp;
 IF(Patient_QC[[#This Row],[Window Days]]=0,"No Supply; ","")</f>
        <v/>
      </c>
    </row>
    <row r="193" spans="1:15" x14ac:dyDescent="0.25">
      <c r="A193" t="s">
        <v>200</v>
      </c>
      <c r="B193">
        <v>35</v>
      </c>
      <c r="C193" t="s">
        <v>1020</v>
      </c>
      <c r="D193" t="s">
        <v>1028</v>
      </c>
      <c r="E193" t="s">
        <v>1026</v>
      </c>
      <c r="F193">
        <f>SUMIFS('Refill Gap Model'!E:E,'Refill Gap Model'!A:A,TableRefills3[[#This Row],[patient_id]])</f>
        <v>180</v>
      </c>
      <c r="G193" s="1">
        <f>_xlfn.MINIFS('Refill Gap Model'!C:C,'Refill Gap Model'!A:A,TableRefills3[[#This Row],[patient_id]])</f>
        <v>45680</v>
      </c>
      <c r="H193" s="1">
        <f>_xlfn.MAXIFS('Refill Gap Model'!C:C,'Refill Gap Model'!A:A,A193)+TableRefills3[[#This Row],[quantity_days]]</f>
        <v>45845</v>
      </c>
      <c r="I193" s="1">
        <f>_xlfn.MAXIFS('Refill Gap Model'!L:L,'Refill Gap Model'!A:A,TableRefills3[[#This Row],[patient_id]])</f>
        <v>45863</v>
      </c>
      <c r="J193">
        <f>Patient_QC[[#This Row],[Therepy_end_date]]-Patient_QC[[#This Row],[Therepy_Start_Date]]</f>
        <v>183</v>
      </c>
      <c r="K193">
        <f>Patient_QC[[#This Row],[total_quantity_days]]/Patient_QC[[#This Row],[Window Days]]</f>
        <v>0.98360655737704916</v>
      </c>
      <c r="L193">
        <f>MIN(1,Patient_QC[[#This Row],[MPR]])</f>
        <v>0.98360655737704916</v>
      </c>
      <c r="M193">
        <f>IF(Patient_QC[[#This Row],[MPR]]&gt;1,1,0)</f>
        <v>0</v>
      </c>
      <c r="N193">
        <f>_xlfn.MAXIFS('Refill Gap Model'!I:I,'Refill Gap Model'!A:A,TableRefills3[[#This Row],[patient_id]])</f>
        <v>0</v>
      </c>
      <c r="O193" t="str">
        <f>IF(Patient_QC[[#This Row],[MPR]]&gt;1.2,"High MPR; ","") &amp;
 IF(Patient_QC[[#This Row],[ever_discontinued]]=1,"Discontinued; ","") &amp;
 IF(Patient_QC[[#This Row],[Window Days]]=0,"No Supply; ","")</f>
        <v/>
      </c>
    </row>
    <row r="194" spans="1:15" x14ac:dyDescent="0.25">
      <c r="A194" t="s">
        <v>201</v>
      </c>
      <c r="B194">
        <v>57</v>
      </c>
      <c r="C194" t="s">
        <v>1019</v>
      </c>
      <c r="D194" t="s">
        <v>1022</v>
      </c>
      <c r="E194" t="s">
        <v>1026</v>
      </c>
      <c r="F194">
        <f>SUMIFS('Refill Gap Model'!E:E,'Refill Gap Model'!A:A,TableRefills3[[#This Row],[patient_id]])</f>
        <v>180</v>
      </c>
      <c r="G194" s="1">
        <f>_xlfn.MINIFS('Refill Gap Model'!C:C,'Refill Gap Model'!A:A,TableRefills3[[#This Row],[patient_id]])</f>
        <v>45680</v>
      </c>
      <c r="H194" s="1">
        <f>_xlfn.MAXIFS('Refill Gap Model'!C:C,'Refill Gap Model'!A:A,A194)+TableRefills3[[#This Row],[quantity_days]]</f>
        <v>45877</v>
      </c>
      <c r="I194" s="1">
        <f>_xlfn.MAXIFS('Refill Gap Model'!L:L,'Refill Gap Model'!A:A,TableRefills3[[#This Row],[patient_id]])</f>
        <v>45863</v>
      </c>
      <c r="J194">
        <f>Patient_QC[[#This Row],[Therepy_end_date]]-Patient_QC[[#This Row],[Therepy_Start_Date]]</f>
        <v>183</v>
      </c>
      <c r="K194">
        <f>Patient_QC[[#This Row],[total_quantity_days]]/Patient_QC[[#This Row],[Window Days]]</f>
        <v>0.98360655737704916</v>
      </c>
      <c r="L194">
        <f>MIN(1,Patient_QC[[#This Row],[MPR]])</f>
        <v>0.98360655737704916</v>
      </c>
      <c r="M194">
        <f>IF(Patient_QC[[#This Row],[MPR]]&gt;1,1,0)</f>
        <v>0</v>
      </c>
      <c r="N194">
        <f>_xlfn.MAXIFS('Refill Gap Model'!I:I,'Refill Gap Model'!A:A,TableRefills3[[#This Row],[patient_id]])</f>
        <v>0</v>
      </c>
      <c r="O194" t="str">
        <f>IF(Patient_QC[[#This Row],[MPR]]&gt;1.2,"High MPR; ","") &amp;
 IF(Patient_QC[[#This Row],[ever_discontinued]]=1,"Discontinued; ","") &amp;
 IF(Patient_QC[[#This Row],[Window Days]]=0,"No Supply; ","")</f>
        <v/>
      </c>
    </row>
    <row r="195" spans="1:15" x14ac:dyDescent="0.25">
      <c r="A195" t="s">
        <v>202</v>
      </c>
      <c r="B195">
        <v>57</v>
      </c>
      <c r="C195" t="s">
        <v>1020</v>
      </c>
      <c r="D195" t="s">
        <v>1021</v>
      </c>
      <c r="E195" t="s">
        <v>1023</v>
      </c>
      <c r="F195">
        <f>SUMIFS('Refill Gap Model'!E:E,'Refill Gap Model'!A:A,TableRefills3[[#This Row],[patient_id]])</f>
        <v>180</v>
      </c>
      <c r="G195" s="1">
        <f>_xlfn.MINIFS('Refill Gap Model'!C:C,'Refill Gap Model'!A:A,TableRefills3[[#This Row],[patient_id]])</f>
        <v>45680</v>
      </c>
      <c r="H195" s="1">
        <f>_xlfn.MAXIFS('Refill Gap Model'!C:C,'Refill Gap Model'!A:A,A195)+TableRefills3[[#This Row],[quantity_days]]</f>
        <v>45932</v>
      </c>
      <c r="I195" s="1">
        <f>_xlfn.MAXIFS('Refill Gap Model'!L:L,'Refill Gap Model'!A:A,TableRefills3[[#This Row],[patient_id]])</f>
        <v>45863</v>
      </c>
      <c r="J195">
        <f>Patient_QC[[#This Row],[Therepy_end_date]]-Patient_QC[[#This Row],[Therepy_Start_Date]]</f>
        <v>183</v>
      </c>
      <c r="K195">
        <f>Patient_QC[[#This Row],[total_quantity_days]]/Patient_QC[[#This Row],[Window Days]]</f>
        <v>0.98360655737704916</v>
      </c>
      <c r="L195">
        <f>MIN(1,Patient_QC[[#This Row],[MPR]])</f>
        <v>0.98360655737704916</v>
      </c>
      <c r="M195">
        <f>IF(Patient_QC[[#This Row],[MPR]]&gt;1,1,0)</f>
        <v>0</v>
      </c>
      <c r="N195">
        <f>_xlfn.MAXIFS('Refill Gap Model'!I:I,'Refill Gap Model'!A:A,TableRefills3[[#This Row],[patient_id]])</f>
        <v>0</v>
      </c>
      <c r="O195" t="str">
        <f>IF(Patient_QC[[#This Row],[MPR]]&gt;1.2,"High MPR; ","") &amp;
 IF(Patient_QC[[#This Row],[ever_discontinued]]=1,"Discontinued; ","") &amp;
 IF(Patient_QC[[#This Row],[Window Days]]=0,"No Supply; ","")</f>
        <v/>
      </c>
    </row>
    <row r="196" spans="1:15" x14ac:dyDescent="0.25">
      <c r="A196" t="s">
        <v>203</v>
      </c>
      <c r="B196">
        <v>73</v>
      </c>
      <c r="C196" t="s">
        <v>1020</v>
      </c>
      <c r="D196" t="s">
        <v>1025</v>
      </c>
      <c r="E196" t="s">
        <v>1023</v>
      </c>
      <c r="F196">
        <f>SUMIFS('Refill Gap Model'!E:E,'Refill Gap Model'!A:A,TableRefills3[[#This Row],[patient_id]])</f>
        <v>180</v>
      </c>
      <c r="G196" s="1">
        <f>_xlfn.MINIFS('Refill Gap Model'!C:C,'Refill Gap Model'!A:A,TableRefills3[[#This Row],[patient_id]])</f>
        <v>45680</v>
      </c>
      <c r="H196" s="1">
        <f>_xlfn.MAXIFS('Refill Gap Model'!C:C,'Refill Gap Model'!A:A,A196)+TableRefills3[[#This Row],[quantity_days]]</f>
        <v>45887</v>
      </c>
      <c r="I196" s="1">
        <f>_xlfn.MAXIFS('Refill Gap Model'!L:L,'Refill Gap Model'!A:A,TableRefills3[[#This Row],[patient_id]])</f>
        <v>45863</v>
      </c>
      <c r="J196">
        <f>Patient_QC[[#This Row],[Therepy_end_date]]-Patient_QC[[#This Row],[Therepy_Start_Date]]</f>
        <v>183</v>
      </c>
      <c r="K196">
        <f>Patient_QC[[#This Row],[total_quantity_days]]/Patient_QC[[#This Row],[Window Days]]</f>
        <v>0.98360655737704916</v>
      </c>
      <c r="L196">
        <f>MIN(1,Patient_QC[[#This Row],[MPR]])</f>
        <v>0.98360655737704916</v>
      </c>
      <c r="M196">
        <f>IF(Patient_QC[[#This Row],[MPR]]&gt;1,1,0)</f>
        <v>0</v>
      </c>
      <c r="N196">
        <f>_xlfn.MAXIFS('Refill Gap Model'!I:I,'Refill Gap Model'!A:A,TableRefills3[[#This Row],[patient_id]])</f>
        <v>0</v>
      </c>
      <c r="O196" t="str">
        <f>IF(Patient_QC[[#This Row],[MPR]]&gt;1.2,"High MPR; ","") &amp;
 IF(Patient_QC[[#This Row],[ever_discontinued]]=1,"Discontinued; ","") &amp;
 IF(Patient_QC[[#This Row],[Window Days]]=0,"No Supply; ","")</f>
        <v/>
      </c>
    </row>
    <row r="197" spans="1:15" x14ac:dyDescent="0.25">
      <c r="A197" t="s">
        <v>204</v>
      </c>
      <c r="B197">
        <v>73</v>
      </c>
      <c r="C197" t="s">
        <v>1020</v>
      </c>
      <c r="D197" t="s">
        <v>1025</v>
      </c>
      <c r="E197" t="s">
        <v>1026</v>
      </c>
      <c r="F197">
        <f>SUMIFS('Refill Gap Model'!E:E,'Refill Gap Model'!A:A,TableRefills3[[#This Row],[patient_id]])</f>
        <v>180</v>
      </c>
      <c r="G197" s="1">
        <f>_xlfn.MINIFS('Refill Gap Model'!C:C,'Refill Gap Model'!A:A,TableRefills3[[#This Row],[patient_id]])</f>
        <v>45680</v>
      </c>
      <c r="H197" s="1">
        <f>_xlfn.MAXIFS('Refill Gap Model'!C:C,'Refill Gap Model'!A:A,A197)+TableRefills3[[#This Row],[quantity_days]]</f>
        <v>45937</v>
      </c>
      <c r="I197" s="1">
        <f>_xlfn.MAXIFS('Refill Gap Model'!L:L,'Refill Gap Model'!A:A,TableRefills3[[#This Row],[patient_id]])</f>
        <v>45863</v>
      </c>
      <c r="J197">
        <f>Patient_QC[[#This Row],[Therepy_end_date]]-Patient_QC[[#This Row],[Therepy_Start_Date]]</f>
        <v>183</v>
      </c>
      <c r="K197">
        <f>Patient_QC[[#This Row],[total_quantity_days]]/Patient_QC[[#This Row],[Window Days]]</f>
        <v>0.98360655737704916</v>
      </c>
      <c r="L197">
        <f>MIN(1,Patient_QC[[#This Row],[MPR]])</f>
        <v>0.98360655737704916</v>
      </c>
      <c r="M197">
        <f>IF(Patient_QC[[#This Row],[MPR]]&gt;1,1,0)</f>
        <v>0</v>
      </c>
      <c r="N197">
        <f>_xlfn.MAXIFS('Refill Gap Model'!I:I,'Refill Gap Model'!A:A,TableRefills3[[#This Row],[patient_id]])</f>
        <v>0</v>
      </c>
      <c r="O197" t="str">
        <f>IF(Patient_QC[[#This Row],[MPR]]&gt;1.2,"High MPR; ","") &amp;
 IF(Patient_QC[[#This Row],[ever_discontinued]]=1,"Discontinued; ","") &amp;
 IF(Patient_QC[[#This Row],[Window Days]]=0,"No Supply; ","")</f>
        <v/>
      </c>
    </row>
    <row r="198" spans="1:15" x14ac:dyDescent="0.25">
      <c r="A198" t="s">
        <v>205</v>
      </c>
      <c r="B198">
        <v>49</v>
      </c>
      <c r="C198" t="s">
        <v>1019</v>
      </c>
      <c r="D198" t="s">
        <v>1021</v>
      </c>
      <c r="E198" t="s">
        <v>1024</v>
      </c>
      <c r="F198">
        <f>SUMIFS('Refill Gap Model'!E:E,'Refill Gap Model'!A:A,TableRefills3[[#This Row],[patient_id]])</f>
        <v>180</v>
      </c>
      <c r="G198" s="1">
        <f>_xlfn.MINIFS('Refill Gap Model'!C:C,'Refill Gap Model'!A:A,TableRefills3[[#This Row],[patient_id]])</f>
        <v>45680</v>
      </c>
      <c r="H198" s="1">
        <f>_xlfn.MAXIFS('Refill Gap Model'!C:C,'Refill Gap Model'!A:A,A198)+TableRefills3[[#This Row],[quantity_days]]</f>
        <v>45857</v>
      </c>
      <c r="I198" s="1">
        <f>_xlfn.MAXIFS('Refill Gap Model'!L:L,'Refill Gap Model'!A:A,TableRefills3[[#This Row],[patient_id]])</f>
        <v>45863</v>
      </c>
      <c r="J198">
        <f>Patient_QC[[#This Row],[Therepy_end_date]]-Patient_QC[[#This Row],[Therepy_Start_Date]]</f>
        <v>183</v>
      </c>
      <c r="K198">
        <f>Patient_QC[[#This Row],[total_quantity_days]]/Patient_QC[[#This Row],[Window Days]]</f>
        <v>0.98360655737704916</v>
      </c>
      <c r="L198">
        <f>MIN(1,Patient_QC[[#This Row],[MPR]])</f>
        <v>0.98360655737704916</v>
      </c>
      <c r="M198">
        <f>IF(Patient_QC[[#This Row],[MPR]]&gt;1,1,0)</f>
        <v>0</v>
      </c>
      <c r="N198">
        <f>_xlfn.MAXIFS('Refill Gap Model'!I:I,'Refill Gap Model'!A:A,TableRefills3[[#This Row],[patient_id]])</f>
        <v>0</v>
      </c>
      <c r="O198" t="str">
        <f>IF(Patient_QC[[#This Row],[MPR]]&gt;1.2,"High MPR; ","") &amp;
 IF(Patient_QC[[#This Row],[ever_discontinued]]=1,"Discontinued; ","") &amp;
 IF(Patient_QC[[#This Row],[Window Days]]=0,"No Supply; ","")</f>
        <v/>
      </c>
    </row>
    <row r="199" spans="1:15" x14ac:dyDescent="0.25">
      <c r="A199" t="s">
        <v>206</v>
      </c>
      <c r="B199">
        <v>59</v>
      </c>
      <c r="C199" t="s">
        <v>1019</v>
      </c>
      <c r="D199" t="s">
        <v>1021</v>
      </c>
      <c r="E199" t="s">
        <v>1023</v>
      </c>
      <c r="F199">
        <f>SUMIFS('Refill Gap Model'!E:E,'Refill Gap Model'!A:A,TableRefills3[[#This Row],[patient_id]])</f>
        <v>112</v>
      </c>
      <c r="G199" s="1">
        <f>_xlfn.MINIFS('Refill Gap Model'!C:C,'Refill Gap Model'!A:A,TableRefills3[[#This Row],[patient_id]])</f>
        <v>45815</v>
      </c>
      <c r="H199" s="1">
        <f>_xlfn.MAXIFS('Refill Gap Model'!C:C,'Refill Gap Model'!A:A,A199)+TableRefills3[[#This Row],[quantity_days]]</f>
        <v>45767</v>
      </c>
      <c r="I199" s="1">
        <f>_xlfn.MAXIFS('Refill Gap Model'!L:L,'Refill Gap Model'!A:A,TableRefills3[[#This Row],[patient_id]])</f>
        <v>45927</v>
      </c>
      <c r="J199">
        <f>Patient_QC[[#This Row],[Therepy_end_date]]-Patient_QC[[#This Row],[Therepy_Start_Date]]</f>
        <v>112</v>
      </c>
      <c r="K199">
        <f>Patient_QC[[#This Row],[total_quantity_days]]/Patient_QC[[#This Row],[Window Days]]</f>
        <v>1</v>
      </c>
      <c r="L199">
        <f>MIN(1,Patient_QC[[#This Row],[MPR]])</f>
        <v>1</v>
      </c>
      <c r="M199">
        <f>IF(Patient_QC[[#This Row],[MPR]]&gt;1,1,0)</f>
        <v>0</v>
      </c>
      <c r="N199">
        <f>_xlfn.MAXIFS('Refill Gap Model'!I:I,'Refill Gap Model'!A:A,TableRefills3[[#This Row],[patient_id]])</f>
        <v>0</v>
      </c>
      <c r="O199" t="str">
        <f>IF(Patient_QC[[#This Row],[MPR]]&gt;1.2,"High MPR; ","") &amp;
 IF(Patient_QC[[#This Row],[ever_discontinued]]=1,"Discontinued; ","") &amp;
 IF(Patient_QC[[#This Row],[Window Days]]=0,"No Supply; ","")</f>
        <v/>
      </c>
    </row>
    <row r="200" spans="1:15" x14ac:dyDescent="0.25">
      <c r="A200" t="s">
        <v>207</v>
      </c>
      <c r="B200">
        <v>40</v>
      </c>
      <c r="C200" t="s">
        <v>1019</v>
      </c>
      <c r="D200" t="s">
        <v>1021</v>
      </c>
      <c r="E200" t="s">
        <v>1027</v>
      </c>
      <c r="F200">
        <f>SUMIFS('Refill Gap Model'!E:E,'Refill Gap Model'!A:A,TableRefills3[[#This Row],[patient_id]])</f>
        <v>112</v>
      </c>
      <c r="G200" s="1">
        <f>_xlfn.MINIFS('Refill Gap Model'!C:C,'Refill Gap Model'!A:A,TableRefills3[[#This Row],[patient_id]])</f>
        <v>45815</v>
      </c>
      <c r="H200" s="1">
        <f>_xlfn.MAXIFS('Refill Gap Model'!C:C,'Refill Gap Model'!A:A,A200)+TableRefills3[[#This Row],[quantity_days]]</f>
        <v>45780</v>
      </c>
      <c r="I200" s="1">
        <f>_xlfn.MAXIFS('Refill Gap Model'!L:L,'Refill Gap Model'!A:A,TableRefills3[[#This Row],[patient_id]])</f>
        <v>45927</v>
      </c>
      <c r="J200">
        <f>Patient_QC[[#This Row],[Therepy_end_date]]-Patient_QC[[#This Row],[Therepy_Start_Date]]</f>
        <v>112</v>
      </c>
      <c r="K200">
        <f>Patient_QC[[#This Row],[total_quantity_days]]/Patient_QC[[#This Row],[Window Days]]</f>
        <v>1</v>
      </c>
      <c r="L200">
        <f>MIN(1,Patient_QC[[#This Row],[MPR]])</f>
        <v>1</v>
      </c>
      <c r="M200">
        <f>IF(Patient_QC[[#This Row],[MPR]]&gt;1,1,0)</f>
        <v>0</v>
      </c>
      <c r="N200">
        <f>_xlfn.MAXIFS('Refill Gap Model'!I:I,'Refill Gap Model'!A:A,TableRefills3[[#This Row],[patient_id]])</f>
        <v>0</v>
      </c>
      <c r="O200" t="str">
        <f>IF(Patient_QC[[#This Row],[MPR]]&gt;1.2,"High MPR; ","") &amp;
 IF(Patient_QC[[#This Row],[ever_discontinued]]=1,"Discontinued; ","") &amp;
 IF(Patient_QC[[#This Row],[Window Days]]=0,"No Supply; ","")</f>
        <v/>
      </c>
    </row>
    <row r="201" spans="1:15" x14ac:dyDescent="0.25">
      <c r="A201" t="s">
        <v>208</v>
      </c>
      <c r="B201">
        <v>84</v>
      </c>
      <c r="C201" t="s">
        <v>1020</v>
      </c>
      <c r="D201" t="s">
        <v>1021</v>
      </c>
      <c r="E201" t="s">
        <v>1024</v>
      </c>
      <c r="F201">
        <f>SUMIFS('Refill Gap Model'!E:E,'Refill Gap Model'!A:A,TableRefills3[[#This Row],[patient_id]])</f>
        <v>112</v>
      </c>
      <c r="G201" s="1">
        <f>_xlfn.MINIFS('Refill Gap Model'!C:C,'Refill Gap Model'!A:A,TableRefills3[[#This Row],[patient_id]])</f>
        <v>45815</v>
      </c>
      <c r="H201" s="1">
        <f>_xlfn.MAXIFS('Refill Gap Model'!C:C,'Refill Gap Model'!A:A,A201)+TableRefills3[[#This Row],[quantity_days]]</f>
        <v>45940</v>
      </c>
      <c r="I201" s="1">
        <f>_xlfn.MAXIFS('Refill Gap Model'!L:L,'Refill Gap Model'!A:A,TableRefills3[[#This Row],[patient_id]])</f>
        <v>45927</v>
      </c>
      <c r="J201">
        <f>Patient_QC[[#This Row],[Therepy_end_date]]-Patient_QC[[#This Row],[Therepy_Start_Date]]</f>
        <v>112</v>
      </c>
      <c r="K201">
        <f>Patient_QC[[#This Row],[total_quantity_days]]/Patient_QC[[#This Row],[Window Days]]</f>
        <v>1</v>
      </c>
      <c r="L201">
        <f>MIN(1,Patient_QC[[#This Row],[MPR]])</f>
        <v>1</v>
      </c>
      <c r="M201">
        <f>IF(Patient_QC[[#This Row],[MPR]]&gt;1,1,0)</f>
        <v>0</v>
      </c>
      <c r="N201">
        <f>_xlfn.MAXIFS('Refill Gap Model'!I:I,'Refill Gap Model'!A:A,TableRefills3[[#This Row],[patient_id]])</f>
        <v>0</v>
      </c>
      <c r="O201" t="str">
        <f>IF(Patient_QC[[#This Row],[MPR]]&gt;1.2,"High MPR; ","") &amp;
 IF(Patient_QC[[#This Row],[ever_discontinued]]=1,"Discontinued; ","") &amp;
 IF(Patient_QC[[#This Row],[Window Days]]=0,"No Supply; ","")</f>
        <v/>
      </c>
    </row>
    <row r="202" spans="1:15" x14ac:dyDescent="0.25">
      <c r="A202" t="s">
        <v>209</v>
      </c>
      <c r="B202">
        <v>57</v>
      </c>
      <c r="C202" t="s">
        <v>1020</v>
      </c>
      <c r="D202" t="s">
        <v>1021</v>
      </c>
      <c r="E202" t="s">
        <v>1027</v>
      </c>
      <c r="F202">
        <f>SUMIFS('Refill Gap Model'!E:E,'Refill Gap Model'!A:A,TableRefills3[[#This Row],[patient_id]])</f>
        <v>112</v>
      </c>
      <c r="G202" s="1">
        <f>_xlfn.MINIFS('Refill Gap Model'!C:C,'Refill Gap Model'!A:A,TableRefills3[[#This Row],[patient_id]])</f>
        <v>45815</v>
      </c>
      <c r="H202" s="1">
        <f>_xlfn.MAXIFS('Refill Gap Model'!C:C,'Refill Gap Model'!A:A,A202)+TableRefills3[[#This Row],[quantity_days]]</f>
        <v>45890</v>
      </c>
      <c r="I202" s="1">
        <f>_xlfn.MAXIFS('Refill Gap Model'!L:L,'Refill Gap Model'!A:A,TableRefills3[[#This Row],[patient_id]])</f>
        <v>45927</v>
      </c>
      <c r="J202">
        <f>Patient_QC[[#This Row],[Therepy_end_date]]-Patient_QC[[#This Row],[Therepy_Start_Date]]</f>
        <v>112</v>
      </c>
      <c r="K202">
        <f>Patient_QC[[#This Row],[total_quantity_days]]/Patient_QC[[#This Row],[Window Days]]</f>
        <v>1</v>
      </c>
      <c r="L202">
        <f>MIN(1,Patient_QC[[#This Row],[MPR]])</f>
        <v>1</v>
      </c>
      <c r="M202">
        <f>IF(Patient_QC[[#This Row],[MPR]]&gt;1,1,0)</f>
        <v>0</v>
      </c>
      <c r="N202">
        <f>_xlfn.MAXIFS('Refill Gap Model'!I:I,'Refill Gap Model'!A:A,TableRefills3[[#This Row],[patient_id]])</f>
        <v>0</v>
      </c>
      <c r="O202" t="str">
        <f>IF(Patient_QC[[#This Row],[MPR]]&gt;1.2,"High MPR; ","") &amp;
 IF(Patient_QC[[#This Row],[ever_discontinued]]=1,"Discontinued; ","") &amp;
 IF(Patient_QC[[#This Row],[Window Days]]=0,"No Supply; ","")</f>
        <v/>
      </c>
    </row>
    <row r="203" spans="1:15" x14ac:dyDescent="0.25">
      <c r="A203" t="s">
        <v>210</v>
      </c>
      <c r="B203">
        <v>54</v>
      </c>
      <c r="C203" t="s">
        <v>1020</v>
      </c>
      <c r="D203" t="s">
        <v>1025</v>
      </c>
      <c r="E203" t="s">
        <v>1024</v>
      </c>
      <c r="F203">
        <f>SUMIFS('Refill Gap Model'!E:E,'Refill Gap Model'!A:A,TableRefills3[[#This Row],[patient_id]])</f>
        <v>105</v>
      </c>
      <c r="G203" s="1">
        <f>_xlfn.MINIFS('Refill Gap Model'!C:C,'Refill Gap Model'!A:A,TableRefills3[[#This Row],[patient_id]])</f>
        <v>45820</v>
      </c>
      <c r="H203" s="1">
        <f>_xlfn.MAXIFS('Refill Gap Model'!C:C,'Refill Gap Model'!A:A,A203)+TableRefills3[[#This Row],[quantity_days]]</f>
        <v>45838</v>
      </c>
      <c r="I203" s="1">
        <f>_xlfn.MAXIFS('Refill Gap Model'!L:L,'Refill Gap Model'!A:A,TableRefills3[[#This Row],[patient_id]])</f>
        <v>45926</v>
      </c>
      <c r="J203">
        <f>Patient_QC[[#This Row],[Therepy_end_date]]-Patient_QC[[#This Row],[Therepy_Start_Date]]</f>
        <v>106</v>
      </c>
      <c r="K203">
        <f>Patient_QC[[#This Row],[total_quantity_days]]/Patient_QC[[#This Row],[Window Days]]</f>
        <v>0.99056603773584906</v>
      </c>
      <c r="L203">
        <f>MIN(1,Patient_QC[[#This Row],[MPR]])</f>
        <v>0.99056603773584906</v>
      </c>
      <c r="M203">
        <f>IF(Patient_QC[[#This Row],[MPR]]&gt;1,1,0)</f>
        <v>0</v>
      </c>
      <c r="N203">
        <f>_xlfn.MAXIFS('Refill Gap Model'!I:I,'Refill Gap Model'!A:A,TableRefills3[[#This Row],[patient_id]])</f>
        <v>0</v>
      </c>
      <c r="O203" t="str">
        <f>IF(Patient_QC[[#This Row],[MPR]]&gt;1.2,"High MPR; ","") &amp;
 IF(Patient_QC[[#This Row],[ever_discontinued]]=1,"Discontinued; ","") &amp;
 IF(Patient_QC[[#This Row],[Window Days]]=0,"No Supply; ","")</f>
        <v/>
      </c>
    </row>
    <row r="204" spans="1:15" x14ac:dyDescent="0.25">
      <c r="A204" t="s">
        <v>211</v>
      </c>
      <c r="B204">
        <v>68</v>
      </c>
      <c r="C204" t="s">
        <v>1019</v>
      </c>
      <c r="D204" t="s">
        <v>1022</v>
      </c>
      <c r="E204" t="s">
        <v>1023</v>
      </c>
      <c r="F204">
        <f>SUMIFS('Refill Gap Model'!E:E,'Refill Gap Model'!A:A,TableRefills3[[#This Row],[patient_id]])</f>
        <v>105</v>
      </c>
      <c r="G204" s="1">
        <f>_xlfn.MINIFS('Refill Gap Model'!C:C,'Refill Gap Model'!A:A,TableRefills3[[#This Row],[patient_id]])</f>
        <v>45820</v>
      </c>
      <c r="H204" s="1">
        <f>_xlfn.MAXIFS('Refill Gap Model'!C:C,'Refill Gap Model'!A:A,A204)+TableRefills3[[#This Row],[quantity_days]]</f>
        <v>45805</v>
      </c>
      <c r="I204" s="1">
        <f>_xlfn.MAXIFS('Refill Gap Model'!L:L,'Refill Gap Model'!A:A,TableRefills3[[#This Row],[patient_id]])</f>
        <v>45926</v>
      </c>
      <c r="J204">
        <f>Patient_QC[[#This Row],[Therepy_end_date]]-Patient_QC[[#This Row],[Therepy_Start_Date]]</f>
        <v>106</v>
      </c>
      <c r="K204">
        <f>Patient_QC[[#This Row],[total_quantity_days]]/Patient_QC[[#This Row],[Window Days]]</f>
        <v>0.99056603773584906</v>
      </c>
      <c r="L204">
        <f>MIN(1,Patient_QC[[#This Row],[MPR]])</f>
        <v>0.99056603773584906</v>
      </c>
      <c r="M204">
        <f>IF(Patient_QC[[#This Row],[MPR]]&gt;1,1,0)</f>
        <v>0</v>
      </c>
      <c r="N204">
        <f>_xlfn.MAXIFS('Refill Gap Model'!I:I,'Refill Gap Model'!A:A,TableRefills3[[#This Row],[patient_id]])</f>
        <v>0</v>
      </c>
      <c r="O204" t="str">
        <f>IF(Patient_QC[[#This Row],[MPR]]&gt;1.2,"High MPR; ","") &amp;
 IF(Patient_QC[[#This Row],[ever_discontinued]]=1,"Discontinued; ","") &amp;
 IF(Patient_QC[[#This Row],[Window Days]]=0,"No Supply; ","")</f>
        <v/>
      </c>
    </row>
    <row r="205" spans="1:15" x14ac:dyDescent="0.25">
      <c r="A205" t="s">
        <v>212</v>
      </c>
      <c r="B205">
        <v>62</v>
      </c>
      <c r="C205" t="s">
        <v>1019</v>
      </c>
      <c r="D205" t="s">
        <v>1021</v>
      </c>
      <c r="E205" t="s">
        <v>1024</v>
      </c>
      <c r="F205">
        <f>SUMIFS('Refill Gap Model'!E:E,'Refill Gap Model'!A:A,TableRefills3[[#This Row],[patient_id]])</f>
        <v>105</v>
      </c>
      <c r="G205" s="1">
        <f>_xlfn.MINIFS('Refill Gap Model'!C:C,'Refill Gap Model'!A:A,TableRefills3[[#This Row],[patient_id]])</f>
        <v>45820</v>
      </c>
      <c r="H205" s="1">
        <f>_xlfn.MAXIFS('Refill Gap Model'!C:C,'Refill Gap Model'!A:A,A205)+TableRefills3[[#This Row],[quantity_days]]</f>
        <v>45773</v>
      </c>
      <c r="I205" s="1">
        <f>_xlfn.MAXIFS('Refill Gap Model'!L:L,'Refill Gap Model'!A:A,TableRefills3[[#This Row],[patient_id]])</f>
        <v>45926</v>
      </c>
      <c r="J205">
        <f>Patient_QC[[#This Row],[Therepy_end_date]]-Patient_QC[[#This Row],[Therepy_Start_Date]]</f>
        <v>106</v>
      </c>
      <c r="K205">
        <f>Patient_QC[[#This Row],[total_quantity_days]]/Patient_QC[[#This Row],[Window Days]]</f>
        <v>0.99056603773584906</v>
      </c>
      <c r="L205">
        <f>MIN(1,Patient_QC[[#This Row],[MPR]])</f>
        <v>0.99056603773584906</v>
      </c>
      <c r="M205">
        <f>IF(Patient_QC[[#This Row],[MPR]]&gt;1,1,0)</f>
        <v>0</v>
      </c>
      <c r="N205">
        <f>_xlfn.MAXIFS('Refill Gap Model'!I:I,'Refill Gap Model'!A:A,TableRefills3[[#This Row],[patient_id]])</f>
        <v>0</v>
      </c>
      <c r="O205" t="str">
        <f>IF(Patient_QC[[#This Row],[MPR]]&gt;1.2,"High MPR; ","") &amp;
 IF(Patient_QC[[#This Row],[ever_discontinued]]=1,"Discontinued; ","") &amp;
 IF(Patient_QC[[#This Row],[Window Days]]=0,"No Supply; ","")</f>
        <v/>
      </c>
    </row>
    <row r="206" spans="1:15" x14ac:dyDescent="0.25">
      <c r="A206" t="s">
        <v>213</v>
      </c>
      <c r="B206">
        <v>30</v>
      </c>
      <c r="C206" t="s">
        <v>1019</v>
      </c>
      <c r="D206" t="s">
        <v>1021</v>
      </c>
      <c r="E206" t="s">
        <v>1023</v>
      </c>
      <c r="F206">
        <f>SUMIFS('Refill Gap Model'!E:E,'Refill Gap Model'!A:A,TableRefills3[[#This Row],[patient_id]])</f>
        <v>105</v>
      </c>
      <c r="G206" s="1">
        <f>_xlfn.MINIFS('Refill Gap Model'!C:C,'Refill Gap Model'!A:A,TableRefills3[[#This Row],[patient_id]])</f>
        <v>45820</v>
      </c>
      <c r="H206" s="1">
        <f>_xlfn.MAXIFS('Refill Gap Model'!C:C,'Refill Gap Model'!A:A,A206)+TableRefills3[[#This Row],[quantity_days]]</f>
        <v>45969</v>
      </c>
      <c r="I206" s="1">
        <f>_xlfn.MAXIFS('Refill Gap Model'!L:L,'Refill Gap Model'!A:A,TableRefills3[[#This Row],[patient_id]])</f>
        <v>45926</v>
      </c>
      <c r="J206">
        <f>Patient_QC[[#This Row],[Therepy_end_date]]-Patient_QC[[#This Row],[Therepy_Start_Date]]</f>
        <v>106</v>
      </c>
      <c r="K206">
        <f>Patient_QC[[#This Row],[total_quantity_days]]/Patient_QC[[#This Row],[Window Days]]</f>
        <v>0.99056603773584906</v>
      </c>
      <c r="L206">
        <f>MIN(1,Patient_QC[[#This Row],[MPR]])</f>
        <v>0.99056603773584906</v>
      </c>
      <c r="M206">
        <f>IF(Patient_QC[[#This Row],[MPR]]&gt;1,1,0)</f>
        <v>0</v>
      </c>
      <c r="N206">
        <f>_xlfn.MAXIFS('Refill Gap Model'!I:I,'Refill Gap Model'!A:A,TableRefills3[[#This Row],[patient_id]])</f>
        <v>0</v>
      </c>
      <c r="O206" t="str">
        <f>IF(Patient_QC[[#This Row],[MPR]]&gt;1.2,"High MPR; ","") &amp;
 IF(Patient_QC[[#This Row],[ever_discontinued]]=1,"Discontinued; ","") &amp;
 IF(Patient_QC[[#This Row],[Window Days]]=0,"No Supply; ","")</f>
        <v/>
      </c>
    </row>
    <row r="207" spans="1:15" x14ac:dyDescent="0.25">
      <c r="A207" t="s">
        <v>214</v>
      </c>
      <c r="B207">
        <v>56</v>
      </c>
      <c r="C207" t="s">
        <v>1020</v>
      </c>
      <c r="D207" t="s">
        <v>1025</v>
      </c>
      <c r="E207" t="s">
        <v>1024</v>
      </c>
      <c r="F207">
        <f>SUMIFS('Refill Gap Model'!E:E,'Refill Gap Model'!A:A,TableRefills3[[#This Row],[patient_id]])</f>
        <v>105</v>
      </c>
      <c r="G207" s="1">
        <f>_xlfn.MINIFS('Refill Gap Model'!C:C,'Refill Gap Model'!A:A,TableRefills3[[#This Row],[patient_id]])</f>
        <v>45820</v>
      </c>
      <c r="H207" s="1">
        <f>_xlfn.MAXIFS('Refill Gap Model'!C:C,'Refill Gap Model'!A:A,A207)+TableRefills3[[#This Row],[quantity_days]]</f>
        <v>45949</v>
      </c>
      <c r="I207" s="1">
        <f>_xlfn.MAXIFS('Refill Gap Model'!L:L,'Refill Gap Model'!A:A,TableRefills3[[#This Row],[patient_id]])</f>
        <v>45926</v>
      </c>
      <c r="J207">
        <f>Patient_QC[[#This Row],[Therepy_end_date]]-Patient_QC[[#This Row],[Therepy_Start_Date]]</f>
        <v>106</v>
      </c>
      <c r="K207">
        <f>Patient_QC[[#This Row],[total_quantity_days]]/Patient_QC[[#This Row],[Window Days]]</f>
        <v>0.99056603773584906</v>
      </c>
      <c r="L207">
        <f>MIN(1,Patient_QC[[#This Row],[MPR]])</f>
        <v>0.99056603773584906</v>
      </c>
      <c r="M207">
        <f>IF(Patient_QC[[#This Row],[MPR]]&gt;1,1,0)</f>
        <v>0</v>
      </c>
      <c r="N207">
        <f>_xlfn.MAXIFS('Refill Gap Model'!I:I,'Refill Gap Model'!A:A,TableRefills3[[#This Row],[patient_id]])</f>
        <v>0</v>
      </c>
      <c r="O207" t="str">
        <f>IF(Patient_QC[[#This Row],[MPR]]&gt;1.2,"High MPR; ","") &amp;
 IF(Patient_QC[[#This Row],[ever_discontinued]]=1,"Discontinued; ","") &amp;
 IF(Patient_QC[[#This Row],[Window Days]]=0,"No Supply; ","")</f>
        <v/>
      </c>
    </row>
    <row r="208" spans="1:15" x14ac:dyDescent="0.25">
      <c r="A208" t="s">
        <v>215</v>
      </c>
      <c r="B208">
        <v>81</v>
      </c>
      <c r="C208" t="s">
        <v>1020</v>
      </c>
      <c r="D208" t="s">
        <v>1025</v>
      </c>
      <c r="E208" t="s">
        <v>1027</v>
      </c>
      <c r="F208">
        <f>SUMIFS('Refill Gap Model'!E:E,'Refill Gap Model'!A:A,TableRefills3[[#This Row],[patient_id]])</f>
        <v>90</v>
      </c>
      <c r="G208" s="1">
        <f>_xlfn.MINIFS('Refill Gap Model'!C:C,'Refill Gap Model'!A:A,TableRefills3[[#This Row],[patient_id]])</f>
        <v>45761</v>
      </c>
      <c r="H208" s="1">
        <f>_xlfn.MAXIFS('Refill Gap Model'!C:C,'Refill Gap Model'!A:A,A208)+TableRefills3[[#This Row],[quantity_days]]</f>
        <v>45896</v>
      </c>
      <c r="I208" s="1">
        <f>_xlfn.MAXIFS('Refill Gap Model'!L:L,'Refill Gap Model'!A:A,TableRefills3[[#This Row],[patient_id]])</f>
        <v>45855</v>
      </c>
      <c r="J208">
        <f>Patient_QC[[#This Row],[Therepy_end_date]]-Patient_QC[[#This Row],[Therepy_Start_Date]]</f>
        <v>94</v>
      </c>
      <c r="K208">
        <f>Patient_QC[[#This Row],[total_quantity_days]]/Patient_QC[[#This Row],[Window Days]]</f>
        <v>0.95744680851063835</v>
      </c>
      <c r="L208">
        <f>MIN(1,Patient_QC[[#This Row],[MPR]])</f>
        <v>0.95744680851063835</v>
      </c>
      <c r="M208">
        <f>IF(Patient_QC[[#This Row],[MPR]]&gt;1,1,0)</f>
        <v>0</v>
      </c>
      <c r="N208">
        <f>_xlfn.MAXIFS('Refill Gap Model'!I:I,'Refill Gap Model'!A:A,TableRefills3[[#This Row],[patient_id]])</f>
        <v>0</v>
      </c>
      <c r="O208" t="str">
        <f>IF(Patient_QC[[#This Row],[MPR]]&gt;1.2,"High MPR; ","") &amp;
 IF(Patient_QC[[#This Row],[ever_discontinued]]=1,"Discontinued; ","") &amp;
 IF(Patient_QC[[#This Row],[Window Days]]=0,"No Supply; ","")</f>
        <v/>
      </c>
    </row>
    <row r="209" spans="1:15" x14ac:dyDescent="0.25">
      <c r="A209" t="s">
        <v>216</v>
      </c>
      <c r="B209">
        <v>42</v>
      </c>
      <c r="C209" t="s">
        <v>1020</v>
      </c>
      <c r="D209" t="s">
        <v>1022</v>
      </c>
      <c r="E209" t="s">
        <v>1026</v>
      </c>
      <c r="F209">
        <f>SUMIFS('Refill Gap Model'!E:E,'Refill Gap Model'!A:A,TableRefills3[[#This Row],[patient_id]])</f>
        <v>90</v>
      </c>
      <c r="G209" s="1">
        <f>_xlfn.MINIFS('Refill Gap Model'!C:C,'Refill Gap Model'!A:A,TableRefills3[[#This Row],[patient_id]])</f>
        <v>45761</v>
      </c>
      <c r="H209" s="1">
        <f>_xlfn.MAXIFS('Refill Gap Model'!C:C,'Refill Gap Model'!A:A,A209)+TableRefills3[[#This Row],[quantity_days]]</f>
        <v>45851</v>
      </c>
      <c r="I209" s="1">
        <f>_xlfn.MAXIFS('Refill Gap Model'!L:L,'Refill Gap Model'!A:A,TableRefills3[[#This Row],[patient_id]])</f>
        <v>45855</v>
      </c>
      <c r="J209">
        <f>Patient_QC[[#This Row],[Therepy_end_date]]-Patient_QC[[#This Row],[Therepy_Start_Date]]</f>
        <v>94</v>
      </c>
      <c r="K209">
        <f>Patient_QC[[#This Row],[total_quantity_days]]/Patient_QC[[#This Row],[Window Days]]</f>
        <v>0.95744680851063835</v>
      </c>
      <c r="L209">
        <f>MIN(1,Patient_QC[[#This Row],[MPR]])</f>
        <v>0.95744680851063835</v>
      </c>
      <c r="M209">
        <f>IF(Patient_QC[[#This Row],[MPR]]&gt;1,1,0)</f>
        <v>0</v>
      </c>
      <c r="N209">
        <f>_xlfn.MAXIFS('Refill Gap Model'!I:I,'Refill Gap Model'!A:A,TableRefills3[[#This Row],[patient_id]])</f>
        <v>0</v>
      </c>
      <c r="O209" t="str">
        <f>IF(Patient_QC[[#This Row],[MPR]]&gt;1.2,"High MPR; ","") &amp;
 IF(Patient_QC[[#This Row],[ever_discontinued]]=1,"Discontinued; ","") &amp;
 IF(Patient_QC[[#This Row],[Window Days]]=0,"No Supply; ","")</f>
        <v/>
      </c>
    </row>
    <row r="210" spans="1:15" x14ac:dyDescent="0.25">
      <c r="A210" t="s">
        <v>217</v>
      </c>
      <c r="B210">
        <v>70</v>
      </c>
      <c r="C210" t="s">
        <v>1019</v>
      </c>
      <c r="D210" t="s">
        <v>1028</v>
      </c>
      <c r="E210" t="s">
        <v>1026</v>
      </c>
      <c r="F210">
        <f>SUMIFS('Refill Gap Model'!E:E,'Refill Gap Model'!A:A,TableRefills3[[#This Row],[patient_id]])</f>
        <v>90</v>
      </c>
      <c r="G210" s="1">
        <f>_xlfn.MINIFS('Refill Gap Model'!C:C,'Refill Gap Model'!A:A,TableRefills3[[#This Row],[patient_id]])</f>
        <v>45761</v>
      </c>
      <c r="H210" s="1">
        <f>_xlfn.MAXIFS('Refill Gap Model'!C:C,'Refill Gap Model'!A:A,A210)+TableRefills3[[#This Row],[quantity_days]]</f>
        <v>45840</v>
      </c>
      <c r="I210" s="1">
        <f>_xlfn.MAXIFS('Refill Gap Model'!L:L,'Refill Gap Model'!A:A,TableRefills3[[#This Row],[patient_id]])</f>
        <v>45855</v>
      </c>
      <c r="J210">
        <f>Patient_QC[[#This Row],[Therepy_end_date]]-Patient_QC[[#This Row],[Therepy_Start_Date]]</f>
        <v>94</v>
      </c>
      <c r="K210">
        <f>Patient_QC[[#This Row],[total_quantity_days]]/Patient_QC[[#This Row],[Window Days]]</f>
        <v>0.95744680851063835</v>
      </c>
      <c r="L210">
        <f>MIN(1,Patient_QC[[#This Row],[MPR]])</f>
        <v>0.95744680851063835</v>
      </c>
      <c r="M210">
        <f>IF(Patient_QC[[#This Row],[MPR]]&gt;1,1,0)</f>
        <v>0</v>
      </c>
      <c r="N210">
        <f>_xlfn.MAXIFS('Refill Gap Model'!I:I,'Refill Gap Model'!A:A,TableRefills3[[#This Row],[patient_id]])</f>
        <v>0</v>
      </c>
      <c r="O210" t="str">
        <f>IF(Patient_QC[[#This Row],[MPR]]&gt;1.2,"High MPR; ","") &amp;
 IF(Patient_QC[[#This Row],[ever_discontinued]]=1,"Discontinued; ","") &amp;
 IF(Patient_QC[[#This Row],[Window Days]]=0,"No Supply; ","")</f>
        <v/>
      </c>
    </row>
    <row r="211" spans="1:15" x14ac:dyDescent="0.25">
      <c r="A211" t="s">
        <v>218</v>
      </c>
      <c r="B211">
        <v>32</v>
      </c>
      <c r="C211" t="s">
        <v>1019</v>
      </c>
      <c r="D211" t="s">
        <v>1028</v>
      </c>
      <c r="E211" t="s">
        <v>1023</v>
      </c>
      <c r="F211">
        <f>SUMIFS('Refill Gap Model'!E:E,'Refill Gap Model'!A:A,TableRefills3[[#This Row],[patient_id]])</f>
        <v>168</v>
      </c>
      <c r="G211" s="1">
        <f>_xlfn.MINIFS('Refill Gap Model'!C:C,'Refill Gap Model'!A:A,TableRefills3[[#This Row],[patient_id]])</f>
        <v>45780</v>
      </c>
      <c r="H211" s="1">
        <f>_xlfn.MAXIFS('Refill Gap Model'!C:C,'Refill Gap Model'!A:A,A211)+TableRefills3[[#This Row],[quantity_days]]</f>
        <v>45887</v>
      </c>
      <c r="I211" s="1">
        <f>_xlfn.MAXIFS('Refill Gap Model'!L:L,'Refill Gap Model'!A:A,TableRefills3[[#This Row],[patient_id]])</f>
        <v>45942</v>
      </c>
      <c r="J211">
        <f>Patient_QC[[#This Row],[Therepy_end_date]]-Patient_QC[[#This Row],[Therepy_Start_Date]]</f>
        <v>162</v>
      </c>
      <c r="K211">
        <f>Patient_QC[[#This Row],[total_quantity_days]]/Patient_QC[[#This Row],[Window Days]]</f>
        <v>1.037037037037037</v>
      </c>
      <c r="L211">
        <f>MIN(1,Patient_QC[[#This Row],[MPR]])</f>
        <v>1</v>
      </c>
      <c r="M211">
        <f>IF(Patient_QC[[#This Row],[MPR]]&gt;1,1,0)</f>
        <v>1</v>
      </c>
      <c r="N211">
        <f>_xlfn.MAXIFS('Refill Gap Model'!I:I,'Refill Gap Model'!A:A,TableRefills3[[#This Row],[patient_id]])</f>
        <v>0</v>
      </c>
      <c r="O211" t="str">
        <f>IF(Patient_QC[[#This Row],[MPR]]&gt;1.2,"High MPR; ","") &amp;
 IF(Patient_QC[[#This Row],[ever_discontinued]]=1,"Discontinued; ","") &amp;
 IF(Patient_QC[[#This Row],[Window Days]]=0,"No Supply; ","")</f>
        <v/>
      </c>
    </row>
    <row r="212" spans="1:15" x14ac:dyDescent="0.25">
      <c r="A212" t="s">
        <v>219</v>
      </c>
      <c r="B212">
        <v>68</v>
      </c>
      <c r="C212" t="s">
        <v>1019</v>
      </c>
      <c r="D212" t="s">
        <v>1021</v>
      </c>
      <c r="E212" t="s">
        <v>1023</v>
      </c>
      <c r="F212">
        <f>SUMIFS('Refill Gap Model'!E:E,'Refill Gap Model'!A:A,TableRefills3[[#This Row],[patient_id]])</f>
        <v>168</v>
      </c>
      <c r="G212" s="1">
        <f>_xlfn.MINIFS('Refill Gap Model'!C:C,'Refill Gap Model'!A:A,TableRefills3[[#This Row],[patient_id]])</f>
        <v>45780</v>
      </c>
      <c r="H212" s="1">
        <f>_xlfn.MAXIFS('Refill Gap Model'!C:C,'Refill Gap Model'!A:A,A212)+TableRefills3[[#This Row],[quantity_days]]</f>
        <v>45864</v>
      </c>
      <c r="I212" s="1">
        <f>_xlfn.MAXIFS('Refill Gap Model'!L:L,'Refill Gap Model'!A:A,TableRefills3[[#This Row],[patient_id]])</f>
        <v>45942</v>
      </c>
      <c r="J212">
        <f>Patient_QC[[#This Row],[Therepy_end_date]]-Patient_QC[[#This Row],[Therepy_Start_Date]]</f>
        <v>162</v>
      </c>
      <c r="K212">
        <f>Patient_QC[[#This Row],[total_quantity_days]]/Patient_QC[[#This Row],[Window Days]]</f>
        <v>1.037037037037037</v>
      </c>
      <c r="L212">
        <f>MIN(1,Patient_QC[[#This Row],[MPR]])</f>
        <v>1</v>
      </c>
      <c r="M212">
        <f>IF(Patient_QC[[#This Row],[MPR]]&gt;1,1,0)</f>
        <v>1</v>
      </c>
      <c r="N212">
        <f>_xlfn.MAXIFS('Refill Gap Model'!I:I,'Refill Gap Model'!A:A,TableRefills3[[#This Row],[patient_id]])</f>
        <v>0</v>
      </c>
      <c r="O212" t="str">
        <f>IF(Patient_QC[[#This Row],[MPR]]&gt;1.2,"High MPR; ","") &amp;
 IF(Patient_QC[[#This Row],[ever_discontinued]]=1,"Discontinued; ","") &amp;
 IF(Patient_QC[[#This Row],[Window Days]]=0,"No Supply; ","")</f>
        <v/>
      </c>
    </row>
    <row r="213" spans="1:15" x14ac:dyDescent="0.25">
      <c r="A213" t="s">
        <v>220</v>
      </c>
      <c r="B213">
        <v>35</v>
      </c>
      <c r="C213" t="s">
        <v>1020</v>
      </c>
      <c r="D213" t="s">
        <v>1028</v>
      </c>
      <c r="E213" t="s">
        <v>1023</v>
      </c>
      <c r="F213">
        <f>SUMIFS('Refill Gap Model'!E:E,'Refill Gap Model'!A:A,TableRefills3[[#This Row],[patient_id]])</f>
        <v>168</v>
      </c>
      <c r="G213" s="1">
        <f>_xlfn.MINIFS('Refill Gap Model'!C:C,'Refill Gap Model'!A:A,TableRefills3[[#This Row],[patient_id]])</f>
        <v>45780</v>
      </c>
      <c r="H213" s="1">
        <f>_xlfn.MAXIFS('Refill Gap Model'!C:C,'Refill Gap Model'!A:A,A213)+TableRefills3[[#This Row],[quantity_days]]</f>
        <v>45927</v>
      </c>
      <c r="I213" s="1">
        <f>_xlfn.MAXIFS('Refill Gap Model'!L:L,'Refill Gap Model'!A:A,TableRefills3[[#This Row],[patient_id]])</f>
        <v>45942</v>
      </c>
      <c r="J213">
        <f>Patient_QC[[#This Row],[Therepy_end_date]]-Patient_QC[[#This Row],[Therepy_Start_Date]]</f>
        <v>162</v>
      </c>
      <c r="K213">
        <f>Patient_QC[[#This Row],[total_quantity_days]]/Patient_QC[[#This Row],[Window Days]]</f>
        <v>1.037037037037037</v>
      </c>
      <c r="L213">
        <f>MIN(1,Patient_QC[[#This Row],[MPR]])</f>
        <v>1</v>
      </c>
      <c r="M213">
        <f>IF(Patient_QC[[#This Row],[MPR]]&gt;1,1,0)</f>
        <v>1</v>
      </c>
      <c r="N213">
        <f>_xlfn.MAXIFS('Refill Gap Model'!I:I,'Refill Gap Model'!A:A,TableRefills3[[#This Row],[patient_id]])</f>
        <v>0</v>
      </c>
      <c r="O213" t="str">
        <f>IF(Patient_QC[[#This Row],[MPR]]&gt;1.2,"High MPR; ","") &amp;
 IF(Patient_QC[[#This Row],[ever_discontinued]]=1,"Discontinued; ","") &amp;
 IF(Patient_QC[[#This Row],[Window Days]]=0,"No Supply; ","")</f>
        <v/>
      </c>
    </row>
    <row r="214" spans="1:15" x14ac:dyDescent="0.25">
      <c r="A214" t="s">
        <v>221</v>
      </c>
      <c r="B214">
        <v>37</v>
      </c>
      <c r="C214" t="s">
        <v>1020</v>
      </c>
      <c r="D214" t="s">
        <v>1022</v>
      </c>
      <c r="E214" t="s">
        <v>1026</v>
      </c>
      <c r="F214">
        <f>SUMIFS('Refill Gap Model'!E:E,'Refill Gap Model'!A:A,TableRefills3[[#This Row],[patient_id]])</f>
        <v>168</v>
      </c>
      <c r="G214" s="1">
        <f>_xlfn.MINIFS('Refill Gap Model'!C:C,'Refill Gap Model'!A:A,TableRefills3[[#This Row],[patient_id]])</f>
        <v>45780</v>
      </c>
      <c r="H214" s="1">
        <f>_xlfn.MAXIFS('Refill Gap Model'!C:C,'Refill Gap Model'!A:A,A214)+TableRefills3[[#This Row],[quantity_days]]</f>
        <v>45823</v>
      </c>
      <c r="I214" s="1">
        <f>_xlfn.MAXIFS('Refill Gap Model'!L:L,'Refill Gap Model'!A:A,TableRefills3[[#This Row],[patient_id]])</f>
        <v>45942</v>
      </c>
      <c r="J214">
        <f>Patient_QC[[#This Row],[Therepy_end_date]]-Patient_QC[[#This Row],[Therepy_Start_Date]]</f>
        <v>162</v>
      </c>
      <c r="K214">
        <f>Patient_QC[[#This Row],[total_quantity_days]]/Patient_QC[[#This Row],[Window Days]]</f>
        <v>1.037037037037037</v>
      </c>
      <c r="L214">
        <f>MIN(1,Patient_QC[[#This Row],[MPR]])</f>
        <v>1</v>
      </c>
      <c r="M214">
        <f>IF(Patient_QC[[#This Row],[MPR]]&gt;1,1,0)</f>
        <v>1</v>
      </c>
      <c r="N214">
        <f>_xlfn.MAXIFS('Refill Gap Model'!I:I,'Refill Gap Model'!A:A,TableRefills3[[#This Row],[patient_id]])</f>
        <v>0</v>
      </c>
      <c r="O214" t="str">
        <f>IF(Patient_QC[[#This Row],[MPR]]&gt;1.2,"High MPR; ","") &amp;
 IF(Patient_QC[[#This Row],[ever_discontinued]]=1,"Discontinued; ","") &amp;
 IF(Patient_QC[[#This Row],[Window Days]]=0,"No Supply; ","")</f>
        <v/>
      </c>
    </row>
    <row r="215" spans="1:15" x14ac:dyDescent="0.25">
      <c r="A215" t="s">
        <v>222</v>
      </c>
      <c r="B215">
        <v>56</v>
      </c>
      <c r="C215" t="s">
        <v>1020</v>
      </c>
      <c r="D215" t="s">
        <v>1025</v>
      </c>
      <c r="E215" t="s">
        <v>1026</v>
      </c>
      <c r="F215">
        <f>SUMIFS('Refill Gap Model'!E:E,'Refill Gap Model'!A:A,TableRefills3[[#This Row],[patient_id]])</f>
        <v>168</v>
      </c>
      <c r="G215" s="1">
        <f>_xlfn.MINIFS('Refill Gap Model'!C:C,'Refill Gap Model'!A:A,TableRefills3[[#This Row],[patient_id]])</f>
        <v>45780</v>
      </c>
      <c r="H215" s="1">
        <f>_xlfn.MAXIFS('Refill Gap Model'!C:C,'Refill Gap Model'!A:A,A215)+TableRefills3[[#This Row],[quantity_days]]</f>
        <v>45879</v>
      </c>
      <c r="I215" s="1">
        <f>_xlfn.MAXIFS('Refill Gap Model'!L:L,'Refill Gap Model'!A:A,TableRefills3[[#This Row],[patient_id]])</f>
        <v>45942</v>
      </c>
      <c r="J215">
        <f>Patient_QC[[#This Row],[Therepy_end_date]]-Patient_QC[[#This Row],[Therepy_Start_Date]]</f>
        <v>162</v>
      </c>
      <c r="K215">
        <f>Patient_QC[[#This Row],[total_quantity_days]]/Patient_QC[[#This Row],[Window Days]]</f>
        <v>1.037037037037037</v>
      </c>
      <c r="L215">
        <f>MIN(1,Patient_QC[[#This Row],[MPR]])</f>
        <v>1</v>
      </c>
      <c r="M215">
        <f>IF(Patient_QC[[#This Row],[MPR]]&gt;1,1,0)</f>
        <v>1</v>
      </c>
      <c r="N215">
        <f>_xlfn.MAXIFS('Refill Gap Model'!I:I,'Refill Gap Model'!A:A,TableRefills3[[#This Row],[patient_id]])</f>
        <v>0</v>
      </c>
      <c r="O215" t="str">
        <f>IF(Patient_QC[[#This Row],[MPR]]&gt;1.2,"High MPR; ","") &amp;
 IF(Patient_QC[[#This Row],[ever_discontinued]]=1,"Discontinued; ","") &amp;
 IF(Patient_QC[[#This Row],[Window Days]]=0,"No Supply; ","")</f>
        <v/>
      </c>
    </row>
    <row r="216" spans="1:15" x14ac:dyDescent="0.25">
      <c r="A216" t="s">
        <v>223</v>
      </c>
      <c r="B216">
        <v>38</v>
      </c>
      <c r="C216" t="s">
        <v>1020</v>
      </c>
      <c r="D216" t="s">
        <v>1028</v>
      </c>
      <c r="E216" t="s">
        <v>1024</v>
      </c>
      <c r="F216">
        <f>SUMIFS('Refill Gap Model'!E:E,'Refill Gap Model'!A:A,TableRefills3[[#This Row],[patient_id]])</f>
        <v>168</v>
      </c>
      <c r="G216" s="1">
        <f>_xlfn.MINIFS('Refill Gap Model'!C:C,'Refill Gap Model'!A:A,TableRefills3[[#This Row],[patient_id]])</f>
        <v>45780</v>
      </c>
      <c r="H216" s="1">
        <f>_xlfn.MAXIFS('Refill Gap Model'!C:C,'Refill Gap Model'!A:A,A216)+TableRefills3[[#This Row],[quantity_days]]</f>
        <v>45908</v>
      </c>
      <c r="I216" s="1">
        <f>_xlfn.MAXIFS('Refill Gap Model'!L:L,'Refill Gap Model'!A:A,TableRefills3[[#This Row],[patient_id]])</f>
        <v>45942</v>
      </c>
      <c r="J216">
        <f>Patient_QC[[#This Row],[Therepy_end_date]]-Patient_QC[[#This Row],[Therepy_Start_Date]]</f>
        <v>162</v>
      </c>
      <c r="K216">
        <f>Patient_QC[[#This Row],[total_quantity_days]]/Patient_QC[[#This Row],[Window Days]]</f>
        <v>1.037037037037037</v>
      </c>
      <c r="L216">
        <f>MIN(1,Patient_QC[[#This Row],[MPR]])</f>
        <v>1</v>
      </c>
      <c r="M216">
        <f>IF(Patient_QC[[#This Row],[MPR]]&gt;1,1,0)</f>
        <v>1</v>
      </c>
      <c r="N216">
        <f>_xlfn.MAXIFS('Refill Gap Model'!I:I,'Refill Gap Model'!A:A,TableRefills3[[#This Row],[patient_id]])</f>
        <v>0</v>
      </c>
      <c r="O216" t="str">
        <f>IF(Patient_QC[[#This Row],[MPR]]&gt;1.2,"High MPR; ","") &amp;
 IF(Patient_QC[[#This Row],[ever_discontinued]]=1,"Discontinued; ","") &amp;
 IF(Patient_QC[[#This Row],[Window Days]]=0,"No Supply; ","")</f>
        <v/>
      </c>
    </row>
    <row r="217" spans="1:15" x14ac:dyDescent="0.25">
      <c r="A217" t="s">
        <v>224</v>
      </c>
      <c r="B217">
        <v>66</v>
      </c>
      <c r="C217" t="s">
        <v>1020</v>
      </c>
      <c r="D217" t="s">
        <v>1022</v>
      </c>
      <c r="E217" t="s">
        <v>1027</v>
      </c>
      <c r="F217">
        <f>SUMIFS('Refill Gap Model'!E:E,'Refill Gap Model'!A:A,TableRefills3[[#This Row],[patient_id]])</f>
        <v>140</v>
      </c>
      <c r="G217" s="1">
        <f>_xlfn.MINIFS('Refill Gap Model'!C:C,'Refill Gap Model'!A:A,TableRefills3[[#This Row],[patient_id]])</f>
        <v>45659</v>
      </c>
      <c r="H217" s="1">
        <f>_xlfn.MAXIFS('Refill Gap Model'!C:C,'Refill Gap Model'!A:A,A217)+TableRefills3[[#This Row],[quantity_days]]</f>
        <v>45850</v>
      </c>
      <c r="I217" s="1">
        <f>_xlfn.MAXIFS('Refill Gap Model'!L:L,'Refill Gap Model'!A:A,TableRefills3[[#This Row],[patient_id]])</f>
        <v>45795</v>
      </c>
      <c r="J217">
        <f>Patient_QC[[#This Row],[Therepy_end_date]]-Patient_QC[[#This Row],[Therepy_Start_Date]]</f>
        <v>136</v>
      </c>
      <c r="K217">
        <f>Patient_QC[[#This Row],[total_quantity_days]]/Patient_QC[[#This Row],[Window Days]]</f>
        <v>1.0294117647058822</v>
      </c>
      <c r="L217">
        <f>MIN(1,Patient_QC[[#This Row],[MPR]])</f>
        <v>1</v>
      </c>
      <c r="M217">
        <f>IF(Patient_QC[[#This Row],[MPR]]&gt;1,1,0)</f>
        <v>1</v>
      </c>
      <c r="N217">
        <f>_xlfn.MAXIFS('Refill Gap Model'!I:I,'Refill Gap Model'!A:A,TableRefills3[[#This Row],[patient_id]])</f>
        <v>0</v>
      </c>
      <c r="O217" t="str">
        <f>IF(Patient_QC[[#This Row],[MPR]]&gt;1.2,"High MPR; ","") &amp;
 IF(Patient_QC[[#This Row],[ever_discontinued]]=1,"Discontinued; ","") &amp;
 IF(Patient_QC[[#This Row],[Window Days]]=0,"No Supply; ","")</f>
        <v/>
      </c>
    </row>
    <row r="218" spans="1:15" x14ac:dyDescent="0.25">
      <c r="A218" t="s">
        <v>225</v>
      </c>
      <c r="B218">
        <v>62</v>
      </c>
      <c r="C218" t="s">
        <v>1020</v>
      </c>
      <c r="D218" t="s">
        <v>1022</v>
      </c>
      <c r="E218" t="s">
        <v>1026</v>
      </c>
      <c r="F218">
        <f>SUMIFS('Refill Gap Model'!E:E,'Refill Gap Model'!A:A,TableRefills3[[#This Row],[patient_id]])</f>
        <v>140</v>
      </c>
      <c r="G218" s="1">
        <f>_xlfn.MINIFS('Refill Gap Model'!C:C,'Refill Gap Model'!A:A,TableRefills3[[#This Row],[patient_id]])</f>
        <v>45659</v>
      </c>
      <c r="H218" s="1">
        <f>_xlfn.MAXIFS('Refill Gap Model'!C:C,'Refill Gap Model'!A:A,A218)+TableRefills3[[#This Row],[quantity_days]]</f>
        <v>45935</v>
      </c>
      <c r="I218" s="1">
        <f>_xlfn.MAXIFS('Refill Gap Model'!L:L,'Refill Gap Model'!A:A,TableRefills3[[#This Row],[patient_id]])</f>
        <v>45795</v>
      </c>
      <c r="J218">
        <f>Patient_QC[[#This Row],[Therepy_end_date]]-Patient_QC[[#This Row],[Therepy_Start_Date]]</f>
        <v>136</v>
      </c>
      <c r="K218">
        <f>Patient_QC[[#This Row],[total_quantity_days]]/Patient_QC[[#This Row],[Window Days]]</f>
        <v>1.0294117647058822</v>
      </c>
      <c r="L218">
        <f>MIN(1,Patient_QC[[#This Row],[MPR]])</f>
        <v>1</v>
      </c>
      <c r="M218">
        <f>IF(Patient_QC[[#This Row],[MPR]]&gt;1,1,0)</f>
        <v>1</v>
      </c>
      <c r="N218">
        <f>_xlfn.MAXIFS('Refill Gap Model'!I:I,'Refill Gap Model'!A:A,TableRefills3[[#This Row],[patient_id]])</f>
        <v>0</v>
      </c>
      <c r="O218" t="str">
        <f>IF(Patient_QC[[#This Row],[MPR]]&gt;1.2,"High MPR; ","") &amp;
 IF(Patient_QC[[#This Row],[ever_discontinued]]=1,"Discontinued; ","") &amp;
 IF(Patient_QC[[#This Row],[Window Days]]=0,"No Supply; ","")</f>
        <v/>
      </c>
    </row>
    <row r="219" spans="1:15" x14ac:dyDescent="0.25">
      <c r="A219" t="s">
        <v>226</v>
      </c>
      <c r="B219">
        <v>80</v>
      </c>
      <c r="C219" t="s">
        <v>1020</v>
      </c>
      <c r="D219" t="s">
        <v>1028</v>
      </c>
      <c r="E219" t="s">
        <v>1026</v>
      </c>
      <c r="F219">
        <f>SUMIFS('Refill Gap Model'!E:E,'Refill Gap Model'!A:A,TableRefills3[[#This Row],[patient_id]])</f>
        <v>140</v>
      </c>
      <c r="G219" s="1">
        <f>_xlfn.MINIFS('Refill Gap Model'!C:C,'Refill Gap Model'!A:A,TableRefills3[[#This Row],[patient_id]])</f>
        <v>45659</v>
      </c>
      <c r="H219" s="1">
        <f>_xlfn.MAXIFS('Refill Gap Model'!C:C,'Refill Gap Model'!A:A,A219)+TableRefills3[[#This Row],[quantity_days]]</f>
        <v>45999</v>
      </c>
      <c r="I219" s="1">
        <f>_xlfn.MAXIFS('Refill Gap Model'!L:L,'Refill Gap Model'!A:A,TableRefills3[[#This Row],[patient_id]])</f>
        <v>45795</v>
      </c>
      <c r="J219">
        <f>Patient_QC[[#This Row],[Therepy_end_date]]-Patient_QC[[#This Row],[Therepy_Start_Date]]</f>
        <v>136</v>
      </c>
      <c r="K219">
        <f>Patient_QC[[#This Row],[total_quantity_days]]/Patient_QC[[#This Row],[Window Days]]</f>
        <v>1.0294117647058822</v>
      </c>
      <c r="L219">
        <f>MIN(1,Patient_QC[[#This Row],[MPR]])</f>
        <v>1</v>
      </c>
      <c r="M219">
        <f>IF(Patient_QC[[#This Row],[MPR]]&gt;1,1,0)</f>
        <v>1</v>
      </c>
      <c r="N219">
        <f>_xlfn.MAXIFS('Refill Gap Model'!I:I,'Refill Gap Model'!A:A,TableRefills3[[#This Row],[patient_id]])</f>
        <v>0</v>
      </c>
      <c r="O219" t="str">
        <f>IF(Patient_QC[[#This Row],[MPR]]&gt;1.2,"High MPR; ","") &amp;
 IF(Patient_QC[[#This Row],[ever_discontinued]]=1,"Discontinued; ","") &amp;
 IF(Patient_QC[[#This Row],[Window Days]]=0,"No Supply; ","")</f>
        <v/>
      </c>
    </row>
    <row r="220" spans="1:15" x14ac:dyDescent="0.25">
      <c r="A220" t="s">
        <v>227</v>
      </c>
      <c r="B220">
        <v>71</v>
      </c>
      <c r="C220" t="s">
        <v>1020</v>
      </c>
      <c r="D220" t="s">
        <v>1025</v>
      </c>
      <c r="E220" t="s">
        <v>1023</v>
      </c>
      <c r="F220">
        <f>SUMIFS('Refill Gap Model'!E:E,'Refill Gap Model'!A:A,TableRefills3[[#This Row],[patient_id]])</f>
        <v>140</v>
      </c>
      <c r="G220" s="1">
        <f>_xlfn.MINIFS('Refill Gap Model'!C:C,'Refill Gap Model'!A:A,TableRefills3[[#This Row],[patient_id]])</f>
        <v>45659</v>
      </c>
      <c r="H220" s="1">
        <f>_xlfn.MAXIFS('Refill Gap Model'!C:C,'Refill Gap Model'!A:A,A220)+TableRefills3[[#This Row],[quantity_days]]</f>
        <v>45912</v>
      </c>
      <c r="I220" s="1">
        <f>_xlfn.MAXIFS('Refill Gap Model'!L:L,'Refill Gap Model'!A:A,TableRefills3[[#This Row],[patient_id]])</f>
        <v>45795</v>
      </c>
      <c r="J220">
        <f>Patient_QC[[#This Row],[Therepy_end_date]]-Patient_QC[[#This Row],[Therepy_Start_Date]]</f>
        <v>136</v>
      </c>
      <c r="K220">
        <f>Patient_QC[[#This Row],[total_quantity_days]]/Patient_QC[[#This Row],[Window Days]]</f>
        <v>1.0294117647058822</v>
      </c>
      <c r="L220">
        <f>MIN(1,Patient_QC[[#This Row],[MPR]])</f>
        <v>1</v>
      </c>
      <c r="M220">
        <f>IF(Patient_QC[[#This Row],[MPR]]&gt;1,1,0)</f>
        <v>1</v>
      </c>
      <c r="N220">
        <f>_xlfn.MAXIFS('Refill Gap Model'!I:I,'Refill Gap Model'!A:A,TableRefills3[[#This Row],[patient_id]])</f>
        <v>0</v>
      </c>
      <c r="O220" t="str">
        <f>IF(Patient_QC[[#This Row],[MPR]]&gt;1.2,"High MPR; ","") &amp;
 IF(Patient_QC[[#This Row],[ever_discontinued]]=1,"Discontinued; ","") &amp;
 IF(Patient_QC[[#This Row],[Window Days]]=0,"No Supply; ","")</f>
        <v/>
      </c>
    </row>
    <row r="221" spans="1:15" x14ac:dyDescent="0.25">
      <c r="A221" t="s">
        <v>228</v>
      </c>
      <c r="B221">
        <v>73</v>
      </c>
      <c r="C221" t="s">
        <v>1020</v>
      </c>
      <c r="D221" t="s">
        <v>1022</v>
      </c>
      <c r="E221" t="s">
        <v>1027</v>
      </c>
      <c r="F221">
        <f>SUMIFS('Refill Gap Model'!E:E,'Refill Gap Model'!A:A,TableRefills3[[#This Row],[patient_id]])</f>
        <v>140</v>
      </c>
      <c r="G221" s="1">
        <f>_xlfn.MINIFS('Refill Gap Model'!C:C,'Refill Gap Model'!A:A,TableRefills3[[#This Row],[patient_id]])</f>
        <v>45659</v>
      </c>
      <c r="H221" s="1">
        <f>_xlfn.MAXIFS('Refill Gap Model'!C:C,'Refill Gap Model'!A:A,A221)+TableRefills3[[#This Row],[quantity_days]]</f>
        <v>45909</v>
      </c>
      <c r="I221" s="1">
        <f>_xlfn.MAXIFS('Refill Gap Model'!L:L,'Refill Gap Model'!A:A,TableRefills3[[#This Row],[patient_id]])</f>
        <v>45795</v>
      </c>
      <c r="J221">
        <f>Patient_QC[[#This Row],[Therepy_end_date]]-Patient_QC[[#This Row],[Therepy_Start_Date]]</f>
        <v>136</v>
      </c>
      <c r="K221">
        <f>Patient_QC[[#This Row],[total_quantity_days]]/Patient_QC[[#This Row],[Window Days]]</f>
        <v>1.0294117647058822</v>
      </c>
      <c r="L221">
        <f>MIN(1,Patient_QC[[#This Row],[MPR]])</f>
        <v>1</v>
      </c>
      <c r="M221">
        <f>IF(Patient_QC[[#This Row],[MPR]]&gt;1,1,0)</f>
        <v>1</v>
      </c>
      <c r="N221">
        <f>_xlfn.MAXIFS('Refill Gap Model'!I:I,'Refill Gap Model'!A:A,TableRefills3[[#This Row],[patient_id]])</f>
        <v>0</v>
      </c>
      <c r="O221" t="str">
        <f>IF(Patient_QC[[#This Row],[MPR]]&gt;1.2,"High MPR; ","") &amp;
 IF(Patient_QC[[#This Row],[ever_discontinued]]=1,"Discontinued; ","") &amp;
 IF(Patient_QC[[#This Row],[Window Days]]=0,"No Supply; ","")</f>
        <v/>
      </c>
    </row>
    <row r="222" spans="1:15" x14ac:dyDescent="0.25">
      <c r="A222" t="s">
        <v>229</v>
      </c>
      <c r="B222">
        <v>53</v>
      </c>
      <c r="C222" t="s">
        <v>1020</v>
      </c>
      <c r="D222" t="s">
        <v>1025</v>
      </c>
      <c r="E222" t="s">
        <v>1026</v>
      </c>
      <c r="F222">
        <f>SUMIFS('Refill Gap Model'!E:E,'Refill Gap Model'!A:A,TableRefills3[[#This Row],[patient_id]])</f>
        <v>112</v>
      </c>
      <c r="G222" s="1">
        <f>_xlfn.MINIFS('Refill Gap Model'!C:C,'Refill Gap Model'!A:A,TableRefills3[[#This Row],[patient_id]])</f>
        <v>45794</v>
      </c>
      <c r="H222" s="1">
        <f>_xlfn.MAXIFS('Refill Gap Model'!C:C,'Refill Gap Model'!A:A,A222)+TableRefills3[[#This Row],[quantity_days]]</f>
        <v>45856</v>
      </c>
      <c r="I222" s="1">
        <f>_xlfn.MAXIFS('Refill Gap Model'!L:L,'Refill Gap Model'!A:A,TableRefills3[[#This Row],[patient_id]])</f>
        <v>45909</v>
      </c>
      <c r="J222">
        <f>Patient_QC[[#This Row],[Therepy_end_date]]-Patient_QC[[#This Row],[Therepy_Start_Date]]</f>
        <v>115</v>
      </c>
      <c r="K222">
        <f>Patient_QC[[#This Row],[total_quantity_days]]/Patient_QC[[#This Row],[Window Days]]</f>
        <v>0.97391304347826091</v>
      </c>
      <c r="L222">
        <f>MIN(1,Patient_QC[[#This Row],[MPR]])</f>
        <v>0.97391304347826091</v>
      </c>
      <c r="M222">
        <f>IF(Patient_QC[[#This Row],[MPR]]&gt;1,1,0)</f>
        <v>0</v>
      </c>
      <c r="N222">
        <f>_xlfn.MAXIFS('Refill Gap Model'!I:I,'Refill Gap Model'!A:A,TableRefills3[[#This Row],[patient_id]])</f>
        <v>0</v>
      </c>
      <c r="O222" t="str">
        <f>IF(Patient_QC[[#This Row],[MPR]]&gt;1.2,"High MPR; ","") &amp;
 IF(Patient_QC[[#This Row],[ever_discontinued]]=1,"Discontinued; ","") &amp;
 IF(Patient_QC[[#This Row],[Window Days]]=0,"No Supply; ","")</f>
        <v/>
      </c>
    </row>
    <row r="223" spans="1:15" x14ac:dyDescent="0.25">
      <c r="A223" t="s">
        <v>230</v>
      </c>
      <c r="B223">
        <v>44</v>
      </c>
      <c r="C223" t="s">
        <v>1020</v>
      </c>
      <c r="D223" t="s">
        <v>1025</v>
      </c>
      <c r="E223" t="s">
        <v>1024</v>
      </c>
      <c r="F223">
        <f>SUMIFS('Refill Gap Model'!E:E,'Refill Gap Model'!A:A,TableRefills3[[#This Row],[patient_id]])</f>
        <v>112</v>
      </c>
      <c r="G223" s="1">
        <f>_xlfn.MINIFS('Refill Gap Model'!C:C,'Refill Gap Model'!A:A,TableRefills3[[#This Row],[patient_id]])</f>
        <v>45794</v>
      </c>
      <c r="H223" s="1">
        <f>_xlfn.MAXIFS('Refill Gap Model'!C:C,'Refill Gap Model'!A:A,A223)+TableRefills3[[#This Row],[quantity_days]]</f>
        <v>45918</v>
      </c>
      <c r="I223" s="1">
        <f>_xlfn.MAXIFS('Refill Gap Model'!L:L,'Refill Gap Model'!A:A,TableRefills3[[#This Row],[patient_id]])</f>
        <v>45909</v>
      </c>
      <c r="J223">
        <f>Patient_QC[[#This Row],[Therepy_end_date]]-Patient_QC[[#This Row],[Therepy_Start_Date]]</f>
        <v>115</v>
      </c>
      <c r="K223">
        <f>Patient_QC[[#This Row],[total_quantity_days]]/Patient_QC[[#This Row],[Window Days]]</f>
        <v>0.97391304347826091</v>
      </c>
      <c r="L223">
        <f>MIN(1,Patient_QC[[#This Row],[MPR]])</f>
        <v>0.97391304347826091</v>
      </c>
      <c r="M223">
        <f>IF(Patient_QC[[#This Row],[MPR]]&gt;1,1,0)</f>
        <v>0</v>
      </c>
      <c r="N223">
        <f>_xlfn.MAXIFS('Refill Gap Model'!I:I,'Refill Gap Model'!A:A,TableRefills3[[#This Row],[patient_id]])</f>
        <v>0</v>
      </c>
      <c r="O223" t="str">
        <f>IF(Patient_QC[[#This Row],[MPR]]&gt;1.2,"High MPR; ","") &amp;
 IF(Patient_QC[[#This Row],[ever_discontinued]]=1,"Discontinued; ","") &amp;
 IF(Patient_QC[[#This Row],[Window Days]]=0,"No Supply; ","")</f>
        <v/>
      </c>
    </row>
    <row r="224" spans="1:15" x14ac:dyDescent="0.25">
      <c r="A224" t="s">
        <v>231</v>
      </c>
      <c r="B224">
        <v>83</v>
      </c>
      <c r="C224" t="s">
        <v>1020</v>
      </c>
      <c r="D224" t="s">
        <v>1022</v>
      </c>
      <c r="E224" t="s">
        <v>1023</v>
      </c>
      <c r="F224">
        <f>SUMIFS('Refill Gap Model'!E:E,'Refill Gap Model'!A:A,TableRefills3[[#This Row],[patient_id]])</f>
        <v>112</v>
      </c>
      <c r="G224" s="1">
        <f>_xlfn.MINIFS('Refill Gap Model'!C:C,'Refill Gap Model'!A:A,TableRefills3[[#This Row],[patient_id]])</f>
        <v>45794</v>
      </c>
      <c r="H224" s="1">
        <f>_xlfn.MAXIFS('Refill Gap Model'!C:C,'Refill Gap Model'!A:A,A224)+TableRefills3[[#This Row],[quantity_days]]</f>
        <v>45862</v>
      </c>
      <c r="I224" s="1">
        <f>_xlfn.MAXIFS('Refill Gap Model'!L:L,'Refill Gap Model'!A:A,TableRefills3[[#This Row],[patient_id]])</f>
        <v>45909</v>
      </c>
      <c r="J224">
        <f>Patient_QC[[#This Row],[Therepy_end_date]]-Patient_QC[[#This Row],[Therepy_Start_Date]]</f>
        <v>115</v>
      </c>
      <c r="K224">
        <f>Patient_QC[[#This Row],[total_quantity_days]]/Patient_QC[[#This Row],[Window Days]]</f>
        <v>0.97391304347826091</v>
      </c>
      <c r="L224">
        <f>MIN(1,Patient_QC[[#This Row],[MPR]])</f>
        <v>0.97391304347826091</v>
      </c>
      <c r="M224">
        <f>IF(Patient_QC[[#This Row],[MPR]]&gt;1,1,0)</f>
        <v>0</v>
      </c>
      <c r="N224">
        <f>_xlfn.MAXIFS('Refill Gap Model'!I:I,'Refill Gap Model'!A:A,TableRefills3[[#This Row],[patient_id]])</f>
        <v>0</v>
      </c>
      <c r="O224" t="str">
        <f>IF(Patient_QC[[#This Row],[MPR]]&gt;1.2,"High MPR; ","") &amp;
 IF(Patient_QC[[#This Row],[ever_discontinued]]=1,"Discontinued; ","") &amp;
 IF(Patient_QC[[#This Row],[Window Days]]=0,"No Supply; ","")</f>
        <v/>
      </c>
    </row>
    <row r="225" spans="1:15" x14ac:dyDescent="0.25">
      <c r="A225" t="s">
        <v>232</v>
      </c>
      <c r="B225">
        <v>61</v>
      </c>
      <c r="C225" t="s">
        <v>1020</v>
      </c>
      <c r="D225" t="s">
        <v>1028</v>
      </c>
      <c r="E225" t="s">
        <v>1023</v>
      </c>
      <c r="F225">
        <f>SUMIFS('Refill Gap Model'!E:E,'Refill Gap Model'!A:A,TableRefills3[[#This Row],[patient_id]])</f>
        <v>112</v>
      </c>
      <c r="G225" s="1">
        <f>_xlfn.MINIFS('Refill Gap Model'!C:C,'Refill Gap Model'!A:A,TableRefills3[[#This Row],[patient_id]])</f>
        <v>45794</v>
      </c>
      <c r="H225" s="1">
        <f>_xlfn.MAXIFS('Refill Gap Model'!C:C,'Refill Gap Model'!A:A,A225)+TableRefills3[[#This Row],[quantity_days]]</f>
        <v>45935</v>
      </c>
      <c r="I225" s="1">
        <f>_xlfn.MAXIFS('Refill Gap Model'!L:L,'Refill Gap Model'!A:A,TableRefills3[[#This Row],[patient_id]])</f>
        <v>45909</v>
      </c>
      <c r="J225">
        <f>Patient_QC[[#This Row],[Therepy_end_date]]-Patient_QC[[#This Row],[Therepy_Start_Date]]</f>
        <v>115</v>
      </c>
      <c r="K225">
        <f>Patient_QC[[#This Row],[total_quantity_days]]/Patient_QC[[#This Row],[Window Days]]</f>
        <v>0.97391304347826091</v>
      </c>
      <c r="L225">
        <f>MIN(1,Patient_QC[[#This Row],[MPR]])</f>
        <v>0.97391304347826091</v>
      </c>
      <c r="M225">
        <f>IF(Patient_QC[[#This Row],[MPR]]&gt;1,1,0)</f>
        <v>0</v>
      </c>
      <c r="N225">
        <f>_xlfn.MAXIFS('Refill Gap Model'!I:I,'Refill Gap Model'!A:A,TableRefills3[[#This Row],[patient_id]])</f>
        <v>0</v>
      </c>
      <c r="O225" t="str">
        <f>IF(Patient_QC[[#This Row],[MPR]]&gt;1.2,"High MPR; ","") &amp;
 IF(Patient_QC[[#This Row],[ever_discontinued]]=1,"Discontinued; ","") &amp;
 IF(Patient_QC[[#This Row],[Window Days]]=0,"No Supply; ","")</f>
        <v/>
      </c>
    </row>
    <row r="226" spans="1:15" x14ac:dyDescent="0.25">
      <c r="A226" t="s">
        <v>233</v>
      </c>
      <c r="B226">
        <v>61</v>
      </c>
      <c r="C226" t="s">
        <v>1020</v>
      </c>
      <c r="D226" t="s">
        <v>1028</v>
      </c>
      <c r="E226" t="s">
        <v>1024</v>
      </c>
      <c r="F226">
        <f>SUMIFS('Refill Gap Model'!E:E,'Refill Gap Model'!A:A,TableRefills3[[#This Row],[patient_id]])</f>
        <v>84</v>
      </c>
      <c r="G226" s="1">
        <f>_xlfn.MINIFS('Refill Gap Model'!C:C,'Refill Gap Model'!A:A,TableRefills3[[#This Row],[patient_id]])</f>
        <v>45753</v>
      </c>
      <c r="H226" s="1">
        <f>_xlfn.MAXIFS('Refill Gap Model'!C:C,'Refill Gap Model'!A:A,A226)+TableRefills3[[#This Row],[quantity_days]]</f>
        <v>45983</v>
      </c>
      <c r="I226" s="1">
        <f>_xlfn.MAXIFS('Refill Gap Model'!L:L,'Refill Gap Model'!A:A,TableRefills3[[#This Row],[patient_id]])</f>
        <v>45836</v>
      </c>
      <c r="J226">
        <f>Patient_QC[[#This Row],[Therepy_end_date]]-Patient_QC[[#This Row],[Therepy_Start_Date]]</f>
        <v>83</v>
      </c>
      <c r="K226">
        <f>Patient_QC[[#This Row],[total_quantity_days]]/Patient_QC[[#This Row],[Window Days]]</f>
        <v>1.0120481927710843</v>
      </c>
      <c r="L226">
        <f>MIN(1,Patient_QC[[#This Row],[MPR]])</f>
        <v>1</v>
      </c>
      <c r="M226">
        <f>IF(Patient_QC[[#This Row],[MPR]]&gt;1,1,0)</f>
        <v>1</v>
      </c>
      <c r="N226">
        <f>_xlfn.MAXIFS('Refill Gap Model'!I:I,'Refill Gap Model'!A:A,TableRefills3[[#This Row],[patient_id]])</f>
        <v>0</v>
      </c>
      <c r="O226" t="str">
        <f>IF(Patient_QC[[#This Row],[MPR]]&gt;1.2,"High MPR; ","") &amp;
 IF(Patient_QC[[#This Row],[ever_discontinued]]=1,"Discontinued; ","") &amp;
 IF(Patient_QC[[#This Row],[Window Days]]=0,"No Supply; ","")</f>
        <v/>
      </c>
    </row>
    <row r="227" spans="1:15" x14ac:dyDescent="0.25">
      <c r="A227" t="s">
        <v>234</v>
      </c>
      <c r="B227">
        <v>53</v>
      </c>
      <c r="C227" t="s">
        <v>1019</v>
      </c>
      <c r="D227" t="s">
        <v>1022</v>
      </c>
      <c r="E227" t="s">
        <v>1026</v>
      </c>
      <c r="F227">
        <f>SUMIFS('Refill Gap Model'!E:E,'Refill Gap Model'!A:A,TableRefills3[[#This Row],[patient_id]])</f>
        <v>84</v>
      </c>
      <c r="G227" s="1">
        <f>_xlfn.MINIFS('Refill Gap Model'!C:C,'Refill Gap Model'!A:A,TableRefills3[[#This Row],[patient_id]])</f>
        <v>45753</v>
      </c>
      <c r="H227" s="1">
        <f>_xlfn.MAXIFS('Refill Gap Model'!C:C,'Refill Gap Model'!A:A,A227)+TableRefills3[[#This Row],[quantity_days]]</f>
        <v>45923</v>
      </c>
      <c r="I227" s="1">
        <f>_xlfn.MAXIFS('Refill Gap Model'!L:L,'Refill Gap Model'!A:A,TableRefills3[[#This Row],[patient_id]])</f>
        <v>45836</v>
      </c>
      <c r="J227">
        <f>Patient_QC[[#This Row],[Therepy_end_date]]-Patient_QC[[#This Row],[Therepy_Start_Date]]</f>
        <v>83</v>
      </c>
      <c r="K227">
        <f>Patient_QC[[#This Row],[total_quantity_days]]/Patient_QC[[#This Row],[Window Days]]</f>
        <v>1.0120481927710843</v>
      </c>
      <c r="L227">
        <f>MIN(1,Patient_QC[[#This Row],[MPR]])</f>
        <v>1</v>
      </c>
      <c r="M227">
        <f>IF(Patient_QC[[#This Row],[MPR]]&gt;1,1,0)</f>
        <v>1</v>
      </c>
      <c r="N227">
        <f>_xlfn.MAXIFS('Refill Gap Model'!I:I,'Refill Gap Model'!A:A,TableRefills3[[#This Row],[patient_id]])</f>
        <v>0</v>
      </c>
      <c r="O227" t="str">
        <f>IF(Patient_QC[[#This Row],[MPR]]&gt;1.2,"High MPR; ","") &amp;
 IF(Patient_QC[[#This Row],[ever_discontinued]]=1,"Discontinued; ","") &amp;
 IF(Patient_QC[[#This Row],[Window Days]]=0,"No Supply; ","")</f>
        <v/>
      </c>
    </row>
    <row r="228" spans="1:15" x14ac:dyDescent="0.25">
      <c r="A228" t="s">
        <v>235</v>
      </c>
      <c r="B228">
        <v>70</v>
      </c>
      <c r="C228" t="s">
        <v>1019</v>
      </c>
      <c r="D228" t="s">
        <v>1022</v>
      </c>
      <c r="E228" t="s">
        <v>1023</v>
      </c>
      <c r="F228">
        <f>SUMIFS('Refill Gap Model'!E:E,'Refill Gap Model'!A:A,TableRefills3[[#This Row],[patient_id]])</f>
        <v>84</v>
      </c>
      <c r="G228" s="1">
        <f>_xlfn.MINIFS('Refill Gap Model'!C:C,'Refill Gap Model'!A:A,TableRefills3[[#This Row],[patient_id]])</f>
        <v>45753</v>
      </c>
      <c r="H228" s="1">
        <f>_xlfn.MAXIFS('Refill Gap Model'!C:C,'Refill Gap Model'!A:A,A228)+TableRefills3[[#This Row],[quantity_days]]</f>
        <v>45995</v>
      </c>
      <c r="I228" s="1">
        <f>_xlfn.MAXIFS('Refill Gap Model'!L:L,'Refill Gap Model'!A:A,TableRefills3[[#This Row],[patient_id]])</f>
        <v>45836</v>
      </c>
      <c r="J228">
        <f>Patient_QC[[#This Row],[Therepy_end_date]]-Patient_QC[[#This Row],[Therepy_Start_Date]]</f>
        <v>83</v>
      </c>
      <c r="K228">
        <f>Patient_QC[[#This Row],[total_quantity_days]]/Patient_QC[[#This Row],[Window Days]]</f>
        <v>1.0120481927710843</v>
      </c>
      <c r="L228">
        <f>MIN(1,Patient_QC[[#This Row],[MPR]])</f>
        <v>1</v>
      </c>
      <c r="M228">
        <f>IF(Patient_QC[[#This Row],[MPR]]&gt;1,1,0)</f>
        <v>1</v>
      </c>
      <c r="N228">
        <f>_xlfn.MAXIFS('Refill Gap Model'!I:I,'Refill Gap Model'!A:A,TableRefills3[[#This Row],[patient_id]])</f>
        <v>0</v>
      </c>
      <c r="O228" t="str">
        <f>IF(Patient_QC[[#This Row],[MPR]]&gt;1.2,"High MPR; ","") &amp;
 IF(Patient_QC[[#This Row],[ever_discontinued]]=1,"Discontinued; ","") &amp;
 IF(Patient_QC[[#This Row],[Window Days]]=0,"No Supply; ","")</f>
        <v/>
      </c>
    </row>
    <row r="229" spans="1:15" x14ac:dyDescent="0.25">
      <c r="A229" t="s">
        <v>236</v>
      </c>
      <c r="B229">
        <v>81</v>
      </c>
      <c r="C229" t="s">
        <v>1019</v>
      </c>
      <c r="D229" t="s">
        <v>1022</v>
      </c>
      <c r="E229" t="s">
        <v>1027</v>
      </c>
      <c r="F229">
        <f>SUMIFS('Refill Gap Model'!E:E,'Refill Gap Model'!A:A,TableRefills3[[#This Row],[patient_id]])</f>
        <v>84</v>
      </c>
      <c r="G229" s="1">
        <f>_xlfn.MINIFS('Refill Gap Model'!C:C,'Refill Gap Model'!A:A,TableRefills3[[#This Row],[patient_id]])</f>
        <v>45740</v>
      </c>
      <c r="H229" s="1">
        <f>_xlfn.MAXIFS('Refill Gap Model'!C:C,'Refill Gap Model'!A:A,A229)+TableRefills3[[#This Row],[quantity_days]]</f>
        <v>45829</v>
      </c>
      <c r="I229" s="1">
        <f>_xlfn.MAXIFS('Refill Gap Model'!L:L,'Refill Gap Model'!A:A,TableRefills3[[#This Row],[patient_id]])</f>
        <v>45823</v>
      </c>
      <c r="J229">
        <f>Patient_QC[[#This Row],[Therepy_end_date]]-Patient_QC[[#This Row],[Therepy_Start_Date]]</f>
        <v>83</v>
      </c>
      <c r="K229">
        <f>Patient_QC[[#This Row],[total_quantity_days]]/Patient_QC[[#This Row],[Window Days]]</f>
        <v>1.0120481927710843</v>
      </c>
      <c r="L229">
        <f>MIN(1,Patient_QC[[#This Row],[MPR]])</f>
        <v>1</v>
      </c>
      <c r="M229">
        <f>IF(Patient_QC[[#This Row],[MPR]]&gt;1,1,0)</f>
        <v>1</v>
      </c>
      <c r="N229">
        <f>_xlfn.MAXIFS('Refill Gap Model'!I:I,'Refill Gap Model'!A:A,TableRefills3[[#This Row],[patient_id]])</f>
        <v>0</v>
      </c>
      <c r="O229" t="str">
        <f>IF(Patient_QC[[#This Row],[MPR]]&gt;1.2,"High MPR; ","") &amp;
 IF(Patient_QC[[#This Row],[ever_discontinued]]=1,"Discontinued; ","") &amp;
 IF(Patient_QC[[#This Row],[Window Days]]=0,"No Supply; ","")</f>
        <v/>
      </c>
    </row>
    <row r="230" spans="1:15" x14ac:dyDescent="0.25">
      <c r="A230" t="s">
        <v>237</v>
      </c>
      <c r="B230">
        <v>78</v>
      </c>
      <c r="C230" t="s">
        <v>1020</v>
      </c>
      <c r="D230" t="s">
        <v>1028</v>
      </c>
      <c r="E230" t="s">
        <v>1023</v>
      </c>
      <c r="F230">
        <f>SUMIFS('Refill Gap Model'!E:E,'Refill Gap Model'!A:A,TableRefills3[[#This Row],[patient_id]])</f>
        <v>84</v>
      </c>
      <c r="G230" s="1">
        <f>_xlfn.MINIFS('Refill Gap Model'!C:C,'Refill Gap Model'!A:A,TableRefills3[[#This Row],[patient_id]])</f>
        <v>45740</v>
      </c>
      <c r="H230" s="1">
        <f>_xlfn.MAXIFS('Refill Gap Model'!C:C,'Refill Gap Model'!A:A,A230)+TableRefills3[[#This Row],[quantity_days]]</f>
        <v>45835</v>
      </c>
      <c r="I230" s="1">
        <f>_xlfn.MAXIFS('Refill Gap Model'!L:L,'Refill Gap Model'!A:A,TableRefills3[[#This Row],[patient_id]])</f>
        <v>45823</v>
      </c>
      <c r="J230">
        <f>Patient_QC[[#This Row],[Therepy_end_date]]-Patient_QC[[#This Row],[Therepy_Start_Date]]</f>
        <v>83</v>
      </c>
      <c r="K230">
        <f>Patient_QC[[#This Row],[total_quantity_days]]/Patient_QC[[#This Row],[Window Days]]</f>
        <v>1.0120481927710843</v>
      </c>
      <c r="L230">
        <f>MIN(1,Patient_QC[[#This Row],[MPR]])</f>
        <v>1</v>
      </c>
      <c r="M230">
        <f>IF(Patient_QC[[#This Row],[MPR]]&gt;1,1,0)</f>
        <v>1</v>
      </c>
      <c r="N230">
        <f>_xlfn.MAXIFS('Refill Gap Model'!I:I,'Refill Gap Model'!A:A,TableRefills3[[#This Row],[patient_id]])</f>
        <v>0</v>
      </c>
      <c r="O230" t="str">
        <f>IF(Patient_QC[[#This Row],[MPR]]&gt;1.2,"High MPR; ","") &amp;
 IF(Patient_QC[[#This Row],[ever_discontinued]]=1,"Discontinued; ","") &amp;
 IF(Patient_QC[[#This Row],[Window Days]]=0,"No Supply; ","")</f>
        <v/>
      </c>
    </row>
    <row r="231" spans="1:15" x14ac:dyDescent="0.25">
      <c r="A231" t="s">
        <v>238</v>
      </c>
      <c r="B231">
        <v>78</v>
      </c>
      <c r="C231" t="s">
        <v>1019</v>
      </c>
      <c r="D231" t="s">
        <v>1022</v>
      </c>
      <c r="E231" t="s">
        <v>1027</v>
      </c>
      <c r="F231">
        <f>SUMIFS('Refill Gap Model'!E:E,'Refill Gap Model'!A:A,TableRefills3[[#This Row],[patient_id]])</f>
        <v>84</v>
      </c>
      <c r="G231" s="1">
        <f>_xlfn.MINIFS('Refill Gap Model'!C:C,'Refill Gap Model'!A:A,TableRefills3[[#This Row],[patient_id]])</f>
        <v>45740</v>
      </c>
      <c r="H231" s="1">
        <f>_xlfn.MAXIFS('Refill Gap Model'!C:C,'Refill Gap Model'!A:A,A231)+TableRefills3[[#This Row],[quantity_days]]</f>
        <v>45764</v>
      </c>
      <c r="I231" s="1">
        <f>_xlfn.MAXIFS('Refill Gap Model'!L:L,'Refill Gap Model'!A:A,TableRefills3[[#This Row],[patient_id]])</f>
        <v>45823</v>
      </c>
      <c r="J231">
        <f>Patient_QC[[#This Row],[Therepy_end_date]]-Patient_QC[[#This Row],[Therepy_Start_Date]]</f>
        <v>83</v>
      </c>
      <c r="K231">
        <f>Patient_QC[[#This Row],[total_quantity_days]]/Patient_QC[[#This Row],[Window Days]]</f>
        <v>1.0120481927710843</v>
      </c>
      <c r="L231">
        <f>MIN(1,Patient_QC[[#This Row],[MPR]])</f>
        <v>1</v>
      </c>
      <c r="M231">
        <f>IF(Patient_QC[[#This Row],[MPR]]&gt;1,1,0)</f>
        <v>1</v>
      </c>
      <c r="N231">
        <f>_xlfn.MAXIFS('Refill Gap Model'!I:I,'Refill Gap Model'!A:A,TableRefills3[[#This Row],[patient_id]])</f>
        <v>0</v>
      </c>
      <c r="O231" t="str">
        <f>IF(Patient_QC[[#This Row],[MPR]]&gt;1.2,"High MPR; ","") &amp;
 IF(Patient_QC[[#This Row],[ever_discontinued]]=1,"Discontinued; ","") &amp;
 IF(Patient_QC[[#This Row],[Window Days]]=0,"No Supply; ","")</f>
        <v/>
      </c>
    </row>
    <row r="232" spans="1:15" x14ac:dyDescent="0.25">
      <c r="A232" t="s">
        <v>239</v>
      </c>
      <c r="B232">
        <v>81</v>
      </c>
      <c r="C232" t="s">
        <v>1019</v>
      </c>
      <c r="D232" t="s">
        <v>1022</v>
      </c>
      <c r="E232" t="s">
        <v>1026</v>
      </c>
      <c r="F232">
        <f>SUMIFS('Refill Gap Model'!E:E,'Refill Gap Model'!A:A,TableRefills3[[#This Row],[patient_id]])</f>
        <v>84</v>
      </c>
      <c r="G232" s="1">
        <f>_xlfn.MINIFS('Refill Gap Model'!C:C,'Refill Gap Model'!A:A,TableRefills3[[#This Row],[patient_id]])</f>
        <v>45740</v>
      </c>
      <c r="H232" s="1">
        <f>_xlfn.MAXIFS('Refill Gap Model'!C:C,'Refill Gap Model'!A:A,A232)+TableRefills3[[#This Row],[quantity_days]]</f>
        <v>45857</v>
      </c>
      <c r="I232" s="1">
        <f>_xlfn.MAXIFS('Refill Gap Model'!L:L,'Refill Gap Model'!A:A,TableRefills3[[#This Row],[patient_id]])</f>
        <v>45823</v>
      </c>
      <c r="J232">
        <f>Patient_QC[[#This Row],[Therepy_end_date]]-Patient_QC[[#This Row],[Therepy_Start_Date]]</f>
        <v>83</v>
      </c>
      <c r="K232">
        <f>Patient_QC[[#This Row],[total_quantity_days]]/Patient_QC[[#This Row],[Window Days]]</f>
        <v>1.0120481927710843</v>
      </c>
      <c r="L232">
        <f>MIN(1,Patient_QC[[#This Row],[MPR]])</f>
        <v>1</v>
      </c>
      <c r="M232">
        <f>IF(Patient_QC[[#This Row],[MPR]]&gt;1,1,0)</f>
        <v>1</v>
      </c>
      <c r="N232">
        <f>_xlfn.MAXIFS('Refill Gap Model'!I:I,'Refill Gap Model'!A:A,TableRefills3[[#This Row],[patient_id]])</f>
        <v>0</v>
      </c>
      <c r="O232" t="str">
        <f>IF(Patient_QC[[#This Row],[MPR]]&gt;1.2,"High MPR; ","") &amp;
 IF(Patient_QC[[#This Row],[ever_discontinued]]=1,"Discontinued; ","") &amp;
 IF(Patient_QC[[#This Row],[Window Days]]=0,"No Supply; ","")</f>
        <v/>
      </c>
    </row>
    <row r="233" spans="1:15" x14ac:dyDescent="0.25">
      <c r="A233" t="s">
        <v>240</v>
      </c>
      <c r="B233">
        <v>41</v>
      </c>
      <c r="C233" t="s">
        <v>1020</v>
      </c>
      <c r="D233" t="s">
        <v>1022</v>
      </c>
      <c r="E233" t="s">
        <v>1024</v>
      </c>
      <c r="F233">
        <f>SUMIFS('Refill Gap Model'!E:E,'Refill Gap Model'!A:A,TableRefills3[[#This Row],[patient_id]])</f>
        <v>140</v>
      </c>
      <c r="G233" s="1">
        <f>_xlfn.MINIFS('Refill Gap Model'!C:C,'Refill Gap Model'!A:A,TableRefills3[[#This Row],[patient_id]])</f>
        <v>45706</v>
      </c>
      <c r="H233" s="1">
        <f>_xlfn.MAXIFS('Refill Gap Model'!C:C,'Refill Gap Model'!A:A,A233)+TableRefills3[[#This Row],[quantity_days]]</f>
        <v>45784</v>
      </c>
      <c r="I233" s="1">
        <f>_xlfn.MAXIFS('Refill Gap Model'!L:L,'Refill Gap Model'!A:A,TableRefills3[[#This Row],[patient_id]])</f>
        <v>45844</v>
      </c>
      <c r="J233">
        <f>Patient_QC[[#This Row],[Therepy_end_date]]-Patient_QC[[#This Row],[Therepy_Start_Date]]</f>
        <v>138</v>
      </c>
      <c r="K233">
        <f>Patient_QC[[#This Row],[total_quantity_days]]/Patient_QC[[#This Row],[Window Days]]</f>
        <v>1.0144927536231885</v>
      </c>
      <c r="L233">
        <f>MIN(1,Patient_QC[[#This Row],[MPR]])</f>
        <v>1</v>
      </c>
      <c r="M233">
        <f>IF(Patient_QC[[#This Row],[MPR]]&gt;1,1,0)</f>
        <v>1</v>
      </c>
      <c r="N233">
        <f>_xlfn.MAXIFS('Refill Gap Model'!I:I,'Refill Gap Model'!A:A,TableRefills3[[#This Row],[patient_id]])</f>
        <v>0</v>
      </c>
      <c r="O233" t="str">
        <f>IF(Patient_QC[[#This Row],[MPR]]&gt;1.2,"High MPR; ","") &amp;
 IF(Patient_QC[[#This Row],[ever_discontinued]]=1,"Discontinued; ","") &amp;
 IF(Patient_QC[[#This Row],[Window Days]]=0,"No Supply; ","")</f>
        <v/>
      </c>
    </row>
    <row r="234" spans="1:15" x14ac:dyDescent="0.25">
      <c r="A234" t="s">
        <v>241</v>
      </c>
      <c r="B234">
        <v>68</v>
      </c>
      <c r="C234" t="s">
        <v>1020</v>
      </c>
      <c r="D234" t="s">
        <v>1025</v>
      </c>
      <c r="E234" t="s">
        <v>1023</v>
      </c>
      <c r="F234">
        <f>SUMIFS('Refill Gap Model'!E:E,'Refill Gap Model'!A:A,TableRefills3[[#This Row],[patient_id]])</f>
        <v>140</v>
      </c>
      <c r="G234" s="1">
        <f>_xlfn.MINIFS('Refill Gap Model'!C:C,'Refill Gap Model'!A:A,TableRefills3[[#This Row],[patient_id]])</f>
        <v>45706</v>
      </c>
      <c r="H234" s="1">
        <f>_xlfn.MAXIFS('Refill Gap Model'!C:C,'Refill Gap Model'!A:A,A234)+TableRefills3[[#This Row],[quantity_days]]</f>
        <v>45893</v>
      </c>
      <c r="I234" s="1">
        <f>_xlfn.MAXIFS('Refill Gap Model'!L:L,'Refill Gap Model'!A:A,TableRefills3[[#This Row],[patient_id]])</f>
        <v>45844</v>
      </c>
      <c r="J234">
        <f>Patient_QC[[#This Row],[Therepy_end_date]]-Patient_QC[[#This Row],[Therepy_Start_Date]]</f>
        <v>138</v>
      </c>
      <c r="K234">
        <f>Patient_QC[[#This Row],[total_quantity_days]]/Patient_QC[[#This Row],[Window Days]]</f>
        <v>1.0144927536231885</v>
      </c>
      <c r="L234">
        <f>MIN(1,Patient_QC[[#This Row],[MPR]])</f>
        <v>1</v>
      </c>
      <c r="M234">
        <f>IF(Patient_QC[[#This Row],[MPR]]&gt;1,1,0)</f>
        <v>1</v>
      </c>
      <c r="N234">
        <f>_xlfn.MAXIFS('Refill Gap Model'!I:I,'Refill Gap Model'!A:A,TableRefills3[[#This Row],[patient_id]])</f>
        <v>0</v>
      </c>
      <c r="O234" t="str">
        <f>IF(Patient_QC[[#This Row],[MPR]]&gt;1.2,"High MPR; ","") &amp;
 IF(Patient_QC[[#This Row],[ever_discontinued]]=1,"Discontinued; ","") &amp;
 IF(Patient_QC[[#This Row],[Window Days]]=0,"No Supply; ","")</f>
        <v/>
      </c>
    </row>
    <row r="235" spans="1:15" x14ac:dyDescent="0.25">
      <c r="A235" t="s">
        <v>242</v>
      </c>
      <c r="B235">
        <v>31</v>
      </c>
      <c r="C235" t="s">
        <v>1019</v>
      </c>
      <c r="D235" t="s">
        <v>1021</v>
      </c>
      <c r="E235" t="s">
        <v>1027</v>
      </c>
      <c r="F235">
        <f>SUMIFS('Refill Gap Model'!E:E,'Refill Gap Model'!A:A,TableRefills3[[#This Row],[patient_id]])</f>
        <v>140</v>
      </c>
      <c r="G235" s="1">
        <f>_xlfn.MINIFS('Refill Gap Model'!C:C,'Refill Gap Model'!A:A,TableRefills3[[#This Row],[patient_id]])</f>
        <v>45706</v>
      </c>
      <c r="H235" s="1">
        <f>_xlfn.MAXIFS('Refill Gap Model'!C:C,'Refill Gap Model'!A:A,A235)+TableRefills3[[#This Row],[quantity_days]]</f>
        <v>45783</v>
      </c>
      <c r="I235" s="1">
        <f>_xlfn.MAXIFS('Refill Gap Model'!L:L,'Refill Gap Model'!A:A,TableRefills3[[#This Row],[patient_id]])</f>
        <v>45844</v>
      </c>
      <c r="J235">
        <f>Patient_QC[[#This Row],[Therepy_end_date]]-Patient_QC[[#This Row],[Therepy_Start_Date]]</f>
        <v>138</v>
      </c>
      <c r="K235">
        <f>Patient_QC[[#This Row],[total_quantity_days]]/Patient_QC[[#This Row],[Window Days]]</f>
        <v>1.0144927536231885</v>
      </c>
      <c r="L235">
        <f>MIN(1,Patient_QC[[#This Row],[MPR]])</f>
        <v>1</v>
      </c>
      <c r="M235">
        <f>IF(Patient_QC[[#This Row],[MPR]]&gt;1,1,0)</f>
        <v>1</v>
      </c>
      <c r="N235">
        <f>_xlfn.MAXIFS('Refill Gap Model'!I:I,'Refill Gap Model'!A:A,TableRefills3[[#This Row],[patient_id]])</f>
        <v>0</v>
      </c>
      <c r="O235" t="str">
        <f>IF(Patient_QC[[#This Row],[MPR]]&gt;1.2,"High MPR; ","") &amp;
 IF(Patient_QC[[#This Row],[ever_discontinued]]=1,"Discontinued; ","") &amp;
 IF(Patient_QC[[#This Row],[Window Days]]=0,"No Supply; ","")</f>
        <v/>
      </c>
    </row>
    <row r="236" spans="1:15" x14ac:dyDescent="0.25">
      <c r="A236" t="s">
        <v>243</v>
      </c>
      <c r="B236">
        <v>32</v>
      </c>
      <c r="C236" t="s">
        <v>1019</v>
      </c>
      <c r="D236" t="s">
        <v>1021</v>
      </c>
      <c r="E236" t="s">
        <v>1024</v>
      </c>
      <c r="F236">
        <f>SUMIFS('Refill Gap Model'!E:E,'Refill Gap Model'!A:A,TableRefills3[[#This Row],[patient_id]])</f>
        <v>140</v>
      </c>
      <c r="G236" s="1">
        <f>_xlfn.MINIFS('Refill Gap Model'!C:C,'Refill Gap Model'!A:A,TableRefills3[[#This Row],[patient_id]])</f>
        <v>45706</v>
      </c>
      <c r="H236" s="1">
        <f>_xlfn.MAXIFS('Refill Gap Model'!C:C,'Refill Gap Model'!A:A,A236)+TableRefills3[[#This Row],[quantity_days]]</f>
        <v>45914</v>
      </c>
      <c r="I236" s="1">
        <f>_xlfn.MAXIFS('Refill Gap Model'!L:L,'Refill Gap Model'!A:A,TableRefills3[[#This Row],[patient_id]])</f>
        <v>45844</v>
      </c>
      <c r="J236">
        <f>Patient_QC[[#This Row],[Therepy_end_date]]-Patient_QC[[#This Row],[Therepy_Start_Date]]</f>
        <v>138</v>
      </c>
      <c r="K236">
        <f>Patient_QC[[#This Row],[total_quantity_days]]/Patient_QC[[#This Row],[Window Days]]</f>
        <v>1.0144927536231885</v>
      </c>
      <c r="L236">
        <f>MIN(1,Patient_QC[[#This Row],[MPR]])</f>
        <v>1</v>
      </c>
      <c r="M236">
        <f>IF(Patient_QC[[#This Row],[MPR]]&gt;1,1,0)</f>
        <v>1</v>
      </c>
      <c r="N236">
        <f>_xlfn.MAXIFS('Refill Gap Model'!I:I,'Refill Gap Model'!A:A,TableRefills3[[#This Row],[patient_id]])</f>
        <v>0</v>
      </c>
      <c r="O236" t="str">
        <f>IF(Patient_QC[[#This Row],[MPR]]&gt;1.2,"High MPR; ","") &amp;
 IF(Patient_QC[[#This Row],[ever_discontinued]]=1,"Discontinued; ","") &amp;
 IF(Patient_QC[[#This Row],[Window Days]]=0,"No Supply; ","")</f>
        <v/>
      </c>
    </row>
    <row r="237" spans="1:15" x14ac:dyDescent="0.25">
      <c r="A237" t="s">
        <v>244</v>
      </c>
      <c r="B237">
        <v>78</v>
      </c>
      <c r="C237" t="s">
        <v>1020</v>
      </c>
      <c r="D237" t="s">
        <v>1025</v>
      </c>
      <c r="E237" t="s">
        <v>1026</v>
      </c>
      <c r="F237">
        <f>SUMIFS('Refill Gap Model'!E:E,'Refill Gap Model'!A:A,TableRefills3[[#This Row],[patient_id]])</f>
        <v>140</v>
      </c>
      <c r="G237" s="1">
        <f>_xlfn.MINIFS('Refill Gap Model'!C:C,'Refill Gap Model'!A:A,TableRefills3[[#This Row],[patient_id]])</f>
        <v>45706</v>
      </c>
      <c r="H237" s="1">
        <f>_xlfn.MAXIFS('Refill Gap Model'!C:C,'Refill Gap Model'!A:A,A237)+TableRefills3[[#This Row],[quantity_days]]</f>
        <v>45766</v>
      </c>
      <c r="I237" s="1">
        <f>_xlfn.MAXIFS('Refill Gap Model'!L:L,'Refill Gap Model'!A:A,TableRefills3[[#This Row],[patient_id]])</f>
        <v>45844</v>
      </c>
      <c r="J237">
        <f>Patient_QC[[#This Row],[Therepy_end_date]]-Patient_QC[[#This Row],[Therepy_Start_Date]]</f>
        <v>138</v>
      </c>
      <c r="K237">
        <f>Patient_QC[[#This Row],[total_quantity_days]]/Patient_QC[[#This Row],[Window Days]]</f>
        <v>1.0144927536231885</v>
      </c>
      <c r="L237">
        <f>MIN(1,Patient_QC[[#This Row],[MPR]])</f>
        <v>1</v>
      </c>
      <c r="M237">
        <f>IF(Patient_QC[[#This Row],[MPR]]&gt;1,1,0)</f>
        <v>1</v>
      </c>
      <c r="N237">
        <f>_xlfn.MAXIFS('Refill Gap Model'!I:I,'Refill Gap Model'!A:A,TableRefills3[[#This Row],[patient_id]])</f>
        <v>0</v>
      </c>
      <c r="O237" t="str">
        <f>IF(Patient_QC[[#This Row],[MPR]]&gt;1.2,"High MPR; ","") &amp;
 IF(Patient_QC[[#This Row],[ever_discontinued]]=1,"Discontinued; ","") &amp;
 IF(Patient_QC[[#This Row],[Window Days]]=0,"No Supply; ","")</f>
        <v/>
      </c>
    </row>
    <row r="238" spans="1:15" x14ac:dyDescent="0.25">
      <c r="A238" t="s">
        <v>245</v>
      </c>
      <c r="B238">
        <v>66</v>
      </c>
      <c r="C238" t="s">
        <v>1020</v>
      </c>
      <c r="D238" t="s">
        <v>1022</v>
      </c>
      <c r="E238" t="s">
        <v>1026</v>
      </c>
      <c r="F238">
        <f>SUMIFS('Refill Gap Model'!E:E,'Refill Gap Model'!A:A,TableRefills3[[#This Row],[patient_id]])</f>
        <v>84</v>
      </c>
      <c r="G238" s="1">
        <f>_xlfn.MINIFS('Refill Gap Model'!C:C,'Refill Gap Model'!A:A,TableRefills3[[#This Row],[patient_id]])</f>
        <v>45831</v>
      </c>
      <c r="H238" s="1">
        <f>_xlfn.MAXIFS('Refill Gap Model'!C:C,'Refill Gap Model'!A:A,A238)+TableRefills3[[#This Row],[quantity_days]]</f>
        <v>45918</v>
      </c>
      <c r="I238" s="1">
        <f>_xlfn.MAXIFS('Refill Gap Model'!L:L,'Refill Gap Model'!A:A,TableRefills3[[#This Row],[patient_id]])</f>
        <v>45913</v>
      </c>
      <c r="J238">
        <f>Patient_QC[[#This Row],[Therepy_end_date]]-Patient_QC[[#This Row],[Therepy_Start_Date]]</f>
        <v>82</v>
      </c>
      <c r="K238">
        <f>Patient_QC[[#This Row],[total_quantity_days]]/Patient_QC[[#This Row],[Window Days]]</f>
        <v>1.024390243902439</v>
      </c>
      <c r="L238">
        <f>MIN(1,Patient_QC[[#This Row],[MPR]])</f>
        <v>1</v>
      </c>
      <c r="M238">
        <f>IF(Patient_QC[[#This Row],[MPR]]&gt;1,1,0)</f>
        <v>1</v>
      </c>
      <c r="N238">
        <f>_xlfn.MAXIFS('Refill Gap Model'!I:I,'Refill Gap Model'!A:A,TableRefills3[[#This Row],[patient_id]])</f>
        <v>0</v>
      </c>
      <c r="O238" t="str">
        <f>IF(Patient_QC[[#This Row],[MPR]]&gt;1.2,"High MPR; ","") &amp;
 IF(Patient_QC[[#This Row],[ever_discontinued]]=1,"Discontinued; ","") &amp;
 IF(Patient_QC[[#This Row],[Window Days]]=0,"No Supply; ","")</f>
        <v/>
      </c>
    </row>
    <row r="239" spans="1:15" x14ac:dyDescent="0.25">
      <c r="A239" t="s">
        <v>246</v>
      </c>
      <c r="B239">
        <v>78</v>
      </c>
      <c r="C239" t="s">
        <v>1020</v>
      </c>
      <c r="D239" t="s">
        <v>1025</v>
      </c>
      <c r="E239" t="s">
        <v>1023</v>
      </c>
      <c r="F239">
        <f>SUMIFS('Refill Gap Model'!E:E,'Refill Gap Model'!A:A,TableRefills3[[#This Row],[patient_id]])</f>
        <v>84</v>
      </c>
      <c r="G239" s="1">
        <f>_xlfn.MINIFS('Refill Gap Model'!C:C,'Refill Gap Model'!A:A,TableRefills3[[#This Row],[patient_id]])</f>
        <v>45831</v>
      </c>
      <c r="H239" s="1">
        <f>_xlfn.MAXIFS('Refill Gap Model'!C:C,'Refill Gap Model'!A:A,A239)+TableRefills3[[#This Row],[quantity_days]]</f>
        <v>45833</v>
      </c>
      <c r="I239" s="1">
        <f>_xlfn.MAXIFS('Refill Gap Model'!L:L,'Refill Gap Model'!A:A,TableRefills3[[#This Row],[patient_id]])</f>
        <v>45913</v>
      </c>
      <c r="J239">
        <f>Patient_QC[[#This Row],[Therepy_end_date]]-Patient_QC[[#This Row],[Therepy_Start_Date]]</f>
        <v>82</v>
      </c>
      <c r="K239">
        <f>Patient_QC[[#This Row],[total_quantity_days]]/Patient_QC[[#This Row],[Window Days]]</f>
        <v>1.024390243902439</v>
      </c>
      <c r="L239">
        <f>MIN(1,Patient_QC[[#This Row],[MPR]])</f>
        <v>1</v>
      </c>
      <c r="M239">
        <f>IF(Patient_QC[[#This Row],[MPR]]&gt;1,1,0)</f>
        <v>1</v>
      </c>
      <c r="N239">
        <f>_xlfn.MAXIFS('Refill Gap Model'!I:I,'Refill Gap Model'!A:A,TableRefills3[[#This Row],[patient_id]])</f>
        <v>0</v>
      </c>
      <c r="O239" t="str">
        <f>IF(Patient_QC[[#This Row],[MPR]]&gt;1.2,"High MPR; ","") &amp;
 IF(Patient_QC[[#This Row],[ever_discontinued]]=1,"Discontinued; ","") &amp;
 IF(Patient_QC[[#This Row],[Window Days]]=0,"No Supply; ","")</f>
        <v/>
      </c>
    </row>
    <row r="240" spans="1:15" x14ac:dyDescent="0.25">
      <c r="A240" t="s">
        <v>247</v>
      </c>
      <c r="B240">
        <v>46</v>
      </c>
      <c r="C240" t="s">
        <v>1020</v>
      </c>
      <c r="D240" t="s">
        <v>1025</v>
      </c>
      <c r="E240" t="s">
        <v>1027</v>
      </c>
      <c r="F240">
        <f>SUMIFS('Refill Gap Model'!E:E,'Refill Gap Model'!A:A,TableRefills3[[#This Row],[patient_id]])</f>
        <v>84</v>
      </c>
      <c r="G240" s="1">
        <f>_xlfn.MINIFS('Refill Gap Model'!C:C,'Refill Gap Model'!A:A,TableRefills3[[#This Row],[patient_id]])</f>
        <v>45831</v>
      </c>
      <c r="H240" s="1">
        <f>_xlfn.MAXIFS('Refill Gap Model'!C:C,'Refill Gap Model'!A:A,A240)+TableRefills3[[#This Row],[quantity_days]]</f>
        <v>45820</v>
      </c>
      <c r="I240" s="1">
        <f>_xlfn.MAXIFS('Refill Gap Model'!L:L,'Refill Gap Model'!A:A,TableRefills3[[#This Row],[patient_id]])</f>
        <v>45913</v>
      </c>
      <c r="J240">
        <f>Patient_QC[[#This Row],[Therepy_end_date]]-Patient_QC[[#This Row],[Therepy_Start_Date]]</f>
        <v>82</v>
      </c>
      <c r="K240">
        <f>Patient_QC[[#This Row],[total_quantity_days]]/Patient_QC[[#This Row],[Window Days]]</f>
        <v>1.024390243902439</v>
      </c>
      <c r="L240">
        <f>MIN(1,Patient_QC[[#This Row],[MPR]])</f>
        <v>1</v>
      </c>
      <c r="M240">
        <f>IF(Patient_QC[[#This Row],[MPR]]&gt;1,1,0)</f>
        <v>1</v>
      </c>
      <c r="N240">
        <f>_xlfn.MAXIFS('Refill Gap Model'!I:I,'Refill Gap Model'!A:A,TableRefills3[[#This Row],[patient_id]])</f>
        <v>0</v>
      </c>
      <c r="O240" t="str">
        <f>IF(Patient_QC[[#This Row],[MPR]]&gt;1.2,"High MPR; ","") &amp;
 IF(Patient_QC[[#This Row],[ever_discontinued]]=1,"Discontinued; ","") &amp;
 IF(Patient_QC[[#This Row],[Window Days]]=0,"No Supply; ","")</f>
        <v/>
      </c>
    </row>
    <row r="241" spans="1:15" x14ac:dyDescent="0.25">
      <c r="A241" t="s">
        <v>248</v>
      </c>
      <c r="B241">
        <v>78</v>
      </c>
      <c r="C241" t="s">
        <v>1019</v>
      </c>
      <c r="D241" t="s">
        <v>1025</v>
      </c>
      <c r="E241" t="s">
        <v>1026</v>
      </c>
      <c r="F241">
        <f>SUMIFS('Refill Gap Model'!E:E,'Refill Gap Model'!A:A,TableRefills3[[#This Row],[patient_id]])</f>
        <v>84</v>
      </c>
      <c r="G241" s="1">
        <f>_xlfn.MINIFS('Refill Gap Model'!C:C,'Refill Gap Model'!A:A,TableRefills3[[#This Row],[patient_id]])</f>
        <v>45818</v>
      </c>
      <c r="H241" s="1">
        <f>_xlfn.MAXIFS('Refill Gap Model'!C:C,'Refill Gap Model'!A:A,A241)+TableRefills3[[#This Row],[quantity_days]]</f>
        <v>45847</v>
      </c>
      <c r="I241" s="1">
        <f>_xlfn.MAXIFS('Refill Gap Model'!L:L,'Refill Gap Model'!A:A,TableRefills3[[#This Row],[patient_id]])</f>
        <v>45904</v>
      </c>
      <c r="J241">
        <f>Patient_QC[[#This Row],[Therepy_end_date]]-Patient_QC[[#This Row],[Therepy_Start_Date]]</f>
        <v>86</v>
      </c>
      <c r="K241">
        <f>Patient_QC[[#This Row],[total_quantity_days]]/Patient_QC[[#This Row],[Window Days]]</f>
        <v>0.97674418604651159</v>
      </c>
      <c r="L241">
        <f>MIN(1,Patient_QC[[#This Row],[MPR]])</f>
        <v>0.97674418604651159</v>
      </c>
      <c r="M241">
        <f>IF(Patient_QC[[#This Row],[MPR]]&gt;1,1,0)</f>
        <v>0</v>
      </c>
      <c r="N241">
        <f>_xlfn.MAXIFS('Refill Gap Model'!I:I,'Refill Gap Model'!A:A,TableRefills3[[#This Row],[patient_id]])</f>
        <v>0</v>
      </c>
      <c r="O241" t="str">
        <f>IF(Patient_QC[[#This Row],[MPR]]&gt;1.2,"High MPR; ","") &amp;
 IF(Patient_QC[[#This Row],[ever_discontinued]]=1,"Discontinued; ","") &amp;
 IF(Patient_QC[[#This Row],[Window Days]]=0,"No Supply; ","")</f>
        <v/>
      </c>
    </row>
    <row r="242" spans="1:15" x14ac:dyDescent="0.25">
      <c r="A242" t="s">
        <v>249</v>
      </c>
      <c r="B242">
        <v>31</v>
      </c>
      <c r="C242" t="s">
        <v>1020</v>
      </c>
      <c r="D242" t="s">
        <v>1021</v>
      </c>
      <c r="E242" t="s">
        <v>1024</v>
      </c>
      <c r="F242">
        <f>SUMIFS('Refill Gap Model'!E:E,'Refill Gap Model'!A:A,TableRefills3[[#This Row],[patient_id]])</f>
        <v>84</v>
      </c>
      <c r="G242" s="1">
        <f>_xlfn.MINIFS('Refill Gap Model'!C:C,'Refill Gap Model'!A:A,TableRefills3[[#This Row],[patient_id]])</f>
        <v>45818</v>
      </c>
      <c r="H242" s="1">
        <f>_xlfn.MAXIFS('Refill Gap Model'!C:C,'Refill Gap Model'!A:A,A242)+TableRefills3[[#This Row],[quantity_days]]</f>
        <v>45904</v>
      </c>
      <c r="I242" s="1">
        <f>_xlfn.MAXIFS('Refill Gap Model'!L:L,'Refill Gap Model'!A:A,TableRefills3[[#This Row],[patient_id]])</f>
        <v>45904</v>
      </c>
      <c r="J242">
        <f>Patient_QC[[#This Row],[Therepy_end_date]]-Patient_QC[[#This Row],[Therepy_Start_Date]]</f>
        <v>86</v>
      </c>
      <c r="K242">
        <f>Patient_QC[[#This Row],[total_quantity_days]]/Patient_QC[[#This Row],[Window Days]]</f>
        <v>0.97674418604651159</v>
      </c>
      <c r="L242">
        <f>MIN(1,Patient_QC[[#This Row],[MPR]])</f>
        <v>0.97674418604651159</v>
      </c>
      <c r="M242">
        <f>IF(Patient_QC[[#This Row],[MPR]]&gt;1,1,0)</f>
        <v>0</v>
      </c>
      <c r="N242">
        <f>_xlfn.MAXIFS('Refill Gap Model'!I:I,'Refill Gap Model'!A:A,TableRefills3[[#This Row],[patient_id]])</f>
        <v>0</v>
      </c>
      <c r="O242" t="str">
        <f>IF(Patient_QC[[#This Row],[MPR]]&gt;1.2,"High MPR; ","") &amp;
 IF(Patient_QC[[#This Row],[ever_discontinued]]=1,"Discontinued; ","") &amp;
 IF(Patient_QC[[#This Row],[Window Days]]=0,"No Supply; ","")</f>
        <v/>
      </c>
    </row>
    <row r="243" spans="1:15" x14ac:dyDescent="0.25">
      <c r="A243" t="s">
        <v>250</v>
      </c>
      <c r="B243">
        <v>31</v>
      </c>
      <c r="C243" t="s">
        <v>1019</v>
      </c>
      <c r="D243" t="s">
        <v>1025</v>
      </c>
      <c r="E243" t="s">
        <v>1024</v>
      </c>
      <c r="F243">
        <f>SUMIFS('Refill Gap Model'!E:E,'Refill Gap Model'!A:A,TableRefills3[[#This Row],[patient_id]])</f>
        <v>84</v>
      </c>
      <c r="G243" s="1">
        <f>_xlfn.MINIFS('Refill Gap Model'!C:C,'Refill Gap Model'!A:A,TableRefills3[[#This Row],[patient_id]])</f>
        <v>45818</v>
      </c>
      <c r="H243" s="1">
        <f>_xlfn.MAXIFS('Refill Gap Model'!C:C,'Refill Gap Model'!A:A,A243)+TableRefills3[[#This Row],[quantity_days]]</f>
        <v>45880</v>
      </c>
      <c r="I243" s="1">
        <f>_xlfn.MAXIFS('Refill Gap Model'!L:L,'Refill Gap Model'!A:A,TableRefills3[[#This Row],[patient_id]])</f>
        <v>45904</v>
      </c>
      <c r="J243">
        <f>Patient_QC[[#This Row],[Therepy_end_date]]-Patient_QC[[#This Row],[Therepy_Start_Date]]</f>
        <v>86</v>
      </c>
      <c r="K243">
        <f>Patient_QC[[#This Row],[total_quantity_days]]/Patient_QC[[#This Row],[Window Days]]</f>
        <v>0.97674418604651159</v>
      </c>
      <c r="L243">
        <f>MIN(1,Patient_QC[[#This Row],[MPR]])</f>
        <v>0.97674418604651159</v>
      </c>
      <c r="M243">
        <f>IF(Patient_QC[[#This Row],[MPR]]&gt;1,1,0)</f>
        <v>0</v>
      </c>
      <c r="N243">
        <f>_xlfn.MAXIFS('Refill Gap Model'!I:I,'Refill Gap Model'!A:A,TableRefills3[[#This Row],[patient_id]])</f>
        <v>0</v>
      </c>
      <c r="O243" t="str">
        <f>IF(Patient_QC[[#This Row],[MPR]]&gt;1.2,"High MPR; ","") &amp;
 IF(Patient_QC[[#This Row],[ever_discontinued]]=1,"Discontinued; ","") &amp;
 IF(Patient_QC[[#This Row],[Window Days]]=0,"No Supply; ","")</f>
        <v/>
      </c>
    </row>
    <row r="244" spans="1:15" x14ac:dyDescent="0.25">
      <c r="A244" t="s">
        <v>251</v>
      </c>
      <c r="B244">
        <v>57</v>
      </c>
      <c r="C244" t="s">
        <v>1020</v>
      </c>
      <c r="D244" t="s">
        <v>1021</v>
      </c>
      <c r="E244" t="s">
        <v>1024</v>
      </c>
      <c r="F244">
        <f>SUMIFS('Refill Gap Model'!E:E,'Refill Gap Model'!A:A,TableRefills3[[#This Row],[patient_id]])</f>
        <v>168</v>
      </c>
      <c r="G244" s="1">
        <f>_xlfn.MINIFS('Refill Gap Model'!C:C,'Refill Gap Model'!A:A,TableRefills3[[#This Row],[patient_id]])</f>
        <v>45715</v>
      </c>
      <c r="H244" s="1">
        <f>_xlfn.MAXIFS('Refill Gap Model'!C:C,'Refill Gap Model'!A:A,A244)+TableRefills3[[#This Row],[quantity_days]]</f>
        <v>45893</v>
      </c>
      <c r="I244" s="1">
        <f>_xlfn.MAXIFS('Refill Gap Model'!L:L,'Refill Gap Model'!A:A,TableRefills3[[#This Row],[patient_id]])</f>
        <v>45886</v>
      </c>
      <c r="J244">
        <f>Patient_QC[[#This Row],[Therepy_end_date]]-Patient_QC[[#This Row],[Therepy_Start_Date]]</f>
        <v>171</v>
      </c>
      <c r="K244">
        <f>Patient_QC[[#This Row],[total_quantity_days]]/Patient_QC[[#This Row],[Window Days]]</f>
        <v>0.98245614035087714</v>
      </c>
      <c r="L244">
        <f>MIN(1,Patient_QC[[#This Row],[MPR]])</f>
        <v>0.98245614035087714</v>
      </c>
      <c r="M244">
        <f>IF(Patient_QC[[#This Row],[MPR]]&gt;1,1,0)</f>
        <v>0</v>
      </c>
      <c r="N244">
        <f>_xlfn.MAXIFS('Refill Gap Model'!I:I,'Refill Gap Model'!A:A,TableRefills3[[#This Row],[patient_id]])</f>
        <v>0</v>
      </c>
      <c r="O244" t="str">
        <f>IF(Patient_QC[[#This Row],[MPR]]&gt;1.2,"High MPR; ","") &amp;
 IF(Patient_QC[[#This Row],[ever_discontinued]]=1,"Discontinued; ","") &amp;
 IF(Patient_QC[[#This Row],[Window Days]]=0,"No Supply; ","")</f>
        <v/>
      </c>
    </row>
    <row r="245" spans="1:15" x14ac:dyDescent="0.25">
      <c r="A245" t="s">
        <v>252</v>
      </c>
      <c r="B245">
        <v>83</v>
      </c>
      <c r="C245" t="s">
        <v>1019</v>
      </c>
      <c r="D245" t="s">
        <v>1028</v>
      </c>
      <c r="E245" t="s">
        <v>1023</v>
      </c>
      <c r="F245">
        <f>SUMIFS('Refill Gap Model'!E:E,'Refill Gap Model'!A:A,TableRefills3[[#This Row],[patient_id]])</f>
        <v>168</v>
      </c>
      <c r="G245" s="1">
        <f>_xlfn.MINIFS('Refill Gap Model'!C:C,'Refill Gap Model'!A:A,TableRefills3[[#This Row],[patient_id]])</f>
        <v>45715</v>
      </c>
      <c r="H245" s="1">
        <f>_xlfn.MAXIFS('Refill Gap Model'!C:C,'Refill Gap Model'!A:A,A245)+TableRefills3[[#This Row],[quantity_days]]</f>
        <v>45964</v>
      </c>
      <c r="I245" s="1">
        <f>_xlfn.MAXIFS('Refill Gap Model'!L:L,'Refill Gap Model'!A:A,TableRefills3[[#This Row],[patient_id]])</f>
        <v>45886</v>
      </c>
      <c r="J245">
        <f>Patient_QC[[#This Row],[Therepy_end_date]]-Patient_QC[[#This Row],[Therepy_Start_Date]]</f>
        <v>171</v>
      </c>
      <c r="K245">
        <f>Patient_QC[[#This Row],[total_quantity_days]]/Patient_QC[[#This Row],[Window Days]]</f>
        <v>0.98245614035087714</v>
      </c>
      <c r="L245">
        <f>MIN(1,Patient_QC[[#This Row],[MPR]])</f>
        <v>0.98245614035087714</v>
      </c>
      <c r="M245">
        <f>IF(Patient_QC[[#This Row],[MPR]]&gt;1,1,0)</f>
        <v>0</v>
      </c>
      <c r="N245">
        <f>_xlfn.MAXIFS('Refill Gap Model'!I:I,'Refill Gap Model'!A:A,TableRefills3[[#This Row],[patient_id]])</f>
        <v>0</v>
      </c>
      <c r="O245" t="str">
        <f>IF(Patient_QC[[#This Row],[MPR]]&gt;1.2,"High MPR; ","") &amp;
 IF(Patient_QC[[#This Row],[ever_discontinued]]=1,"Discontinued; ","") &amp;
 IF(Patient_QC[[#This Row],[Window Days]]=0,"No Supply; ","")</f>
        <v/>
      </c>
    </row>
    <row r="246" spans="1:15" x14ac:dyDescent="0.25">
      <c r="A246" t="s">
        <v>253</v>
      </c>
      <c r="B246">
        <v>52</v>
      </c>
      <c r="C246" t="s">
        <v>1020</v>
      </c>
      <c r="D246" t="s">
        <v>1021</v>
      </c>
      <c r="E246" t="s">
        <v>1027</v>
      </c>
      <c r="F246">
        <f>SUMIFS('Refill Gap Model'!E:E,'Refill Gap Model'!A:A,TableRefills3[[#This Row],[patient_id]])</f>
        <v>168</v>
      </c>
      <c r="G246" s="1">
        <f>_xlfn.MINIFS('Refill Gap Model'!C:C,'Refill Gap Model'!A:A,TableRefills3[[#This Row],[patient_id]])</f>
        <v>45715</v>
      </c>
      <c r="H246" s="1">
        <f>_xlfn.MAXIFS('Refill Gap Model'!C:C,'Refill Gap Model'!A:A,A246)+TableRefills3[[#This Row],[quantity_days]]</f>
        <v>45904</v>
      </c>
      <c r="I246" s="1">
        <f>_xlfn.MAXIFS('Refill Gap Model'!L:L,'Refill Gap Model'!A:A,TableRefills3[[#This Row],[patient_id]])</f>
        <v>45886</v>
      </c>
      <c r="J246">
        <f>Patient_QC[[#This Row],[Therepy_end_date]]-Patient_QC[[#This Row],[Therepy_Start_Date]]</f>
        <v>171</v>
      </c>
      <c r="K246">
        <f>Patient_QC[[#This Row],[total_quantity_days]]/Patient_QC[[#This Row],[Window Days]]</f>
        <v>0.98245614035087714</v>
      </c>
      <c r="L246">
        <f>MIN(1,Patient_QC[[#This Row],[MPR]])</f>
        <v>0.98245614035087714</v>
      </c>
      <c r="M246">
        <f>IF(Patient_QC[[#This Row],[MPR]]&gt;1,1,0)</f>
        <v>0</v>
      </c>
      <c r="N246">
        <f>_xlfn.MAXIFS('Refill Gap Model'!I:I,'Refill Gap Model'!A:A,TableRefills3[[#This Row],[patient_id]])</f>
        <v>0</v>
      </c>
      <c r="O246" t="str">
        <f>IF(Patient_QC[[#This Row],[MPR]]&gt;1.2,"High MPR; ","") &amp;
 IF(Patient_QC[[#This Row],[ever_discontinued]]=1,"Discontinued; ","") &amp;
 IF(Patient_QC[[#This Row],[Window Days]]=0,"No Supply; ","")</f>
        <v/>
      </c>
    </row>
    <row r="247" spans="1:15" x14ac:dyDescent="0.25">
      <c r="A247" t="s">
        <v>254</v>
      </c>
      <c r="B247">
        <v>66</v>
      </c>
      <c r="C247" t="s">
        <v>1020</v>
      </c>
      <c r="D247" t="s">
        <v>1028</v>
      </c>
      <c r="E247" t="s">
        <v>1026</v>
      </c>
      <c r="F247">
        <f>SUMIFS('Refill Gap Model'!E:E,'Refill Gap Model'!A:A,TableRefills3[[#This Row],[patient_id]])</f>
        <v>168</v>
      </c>
      <c r="G247" s="1">
        <f>_xlfn.MINIFS('Refill Gap Model'!C:C,'Refill Gap Model'!A:A,TableRefills3[[#This Row],[patient_id]])</f>
        <v>45715</v>
      </c>
      <c r="H247" s="1">
        <f>_xlfn.MAXIFS('Refill Gap Model'!C:C,'Refill Gap Model'!A:A,A247)+TableRefills3[[#This Row],[quantity_days]]</f>
        <v>45892</v>
      </c>
      <c r="I247" s="1">
        <f>_xlfn.MAXIFS('Refill Gap Model'!L:L,'Refill Gap Model'!A:A,TableRefills3[[#This Row],[patient_id]])</f>
        <v>45886</v>
      </c>
      <c r="J247">
        <f>Patient_QC[[#This Row],[Therepy_end_date]]-Patient_QC[[#This Row],[Therepy_Start_Date]]</f>
        <v>171</v>
      </c>
      <c r="K247">
        <f>Patient_QC[[#This Row],[total_quantity_days]]/Patient_QC[[#This Row],[Window Days]]</f>
        <v>0.98245614035087714</v>
      </c>
      <c r="L247">
        <f>MIN(1,Patient_QC[[#This Row],[MPR]])</f>
        <v>0.98245614035087714</v>
      </c>
      <c r="M247">
        <f>IF(Patient_QC[[#This Row],[MPR]]&gt;1,1,0)</f>
        <v>0</v>
      </c>
      <c r="N247">
        <f>_xlfn.MAXIFS('Refill Gap Model'!I:I,'Refill Gap Model'!A:A,TableRefills3[[#This Row],[patient_id]])</f>
        <v>0</v>
      </c>
      <c r="O247" t="str">
        <f>IF(Patient_QC[[#This Row],[MPR]]&gt;1.2,"High MPR; ","") &amp;
 IF(Patient_QC[[#This Row],[ever_discontinued]]=1,"Discontinued; ","") &amp;
 IF(Patient_QC[[#This Row],[Window Days]]=0,"No Supply; ","")</f>
        <v/>
      </c>
    </row>
    <row r="248" spans="1:15" x14ac:dyDescent="0.25">
      <c r="A248" t="s">
        <v>255</v>
      </c>
      <c r="B248">
        <v>61</v>
      </c>
      <c r="C248" t="s">
        <v>1019</v>
      </c>
      <c r="D248" t="s">
        <v>1021</v>
      </c>
      <c r="E248" t="s">
        <v>1026</v>
      </c>
      <c r="F248">
        <f>SUMIFS('Refill Gap Model'!E:E,'Refill Gap Model'!A:A,TableRefills3[[#This Row],[patient_id]])</f>
        <v>168</v>
      </c>
      <c r="G248" s="1">
        <f>_xlfn.MINIFS('Refill Gap Model'!C:C,'Refill Gap Model'!A:A,TableRefills3[[#This Row],[patient_id]])</f>
        <v>45715</v>
      </c>
      <c r="H248" s="1">
        <f>_xlfn.MAXIFS('Refill Gap Model'!C:C,'Refill Gap Model'!A:A,A248)+TableRefills3[[#This Row],[quantity_days]]</f>
        <v>45912</v>
      </c>
      <c r="I248" s="1">
        <f>_xlfn.MAXIFS('Refill Gap Model'!L:L,'Refill Gap Model'!A:A,TableRefills3[[#This Row],[patient_id]])</f>
        <v>45886</v>
      </c>
      <c r="J248">
        <f>Patient_QC[[#This Row],[Therepy_end_date]]-Patient_QC[[#This Row],[Therepy_Start_Date]]</f>
        <v>171</v>
      </c>
      <c r="K248">
        <f>Patient_QC[[#This Row],[total_quantity_days]]/Patient_QC[[#This Row],[Window Days]]</f>
        <v>0.98245614035087714</v>
      </c>
      <c r="L248">
        <f>MIN(1,Patient_QC[[#This Row],[MPR]])</f>
        <v>0.98245614035087714</v>
      </c>
      <c r="M248">
        <f>IF(Patient_QC[[#This Row],[MPR]]&gt;1,1,0)</f>
        <v>0</v>
      </c>
      <c r="N248">
        <f>_xlfn.MAXIFS('Refill Gap Model'!I:I,'Refill Gap Model'!A:A,TableRefills3[[#This Row],[patient_id]])</f>
        <v>0</v>
      </c>
      <c r="O248" t="str">
        <f>IF(Patient_QC[[#This Row],[MPR]]&gt;1.2,"High MPR; ","") &amp;
 IF(Patient_QC[[#This Row],[ever_discontinued]]=1,"Discontinued; ","") &amp;
 IF(Patient_QC[[#This Row],[Window Days]]=0,"No Supply; ","")</f>
        <v/>
      </c>
    </row>
    <row r="249" spans="1:15" x14ac:dyDescent="0.25">
      <c r="A249" t="s">
        <v>256</v>
      </c>
      <c r="B249">
        <v>62</v>
      </c>
      <c r="C249" t="s">
        <v>1020</v>
      </c>
      <c r="D249" t="s">
        <v>1025</v>
      </c>
      <c r="E249" t="s">
        <v>1027</v>
      </c>
      <c r="F249">
        <f>SUMIFS('Refill Gap Model'!E:E,'Refill Gap Model'!A:A,TableRefills3[[#This Row],[patient_id]])</f>
        <v>168</v>
      </c>
      <c r="G249" s="1">
        <f>_xlfn.MINIFS('Refill Gap Model'!C:C,'Refill Gap Model'!A:A,TableRefills3[[#This Row],[patient_id]])</f>
        <v>45715</v>
      </c>
      <c r="H249" s="1">
        <f>_xlfn.MAXIFS('Refill Gap Model'!C:C,'Refill Gap Model'!A:A,A249)+TableRefills3[[#This Row],[quantity_days]]</f>
        <v>45979</v>
      </c>
      <c r="I249" s="1">
        <f>_xlfn.MAXIFS('Refill Gap Model'!L:L,'Refill Gap Model'!A:A,TableRefills3[[#This Row],[patient_id]])</f>
        <v>45886</v>
      </c>
      <c r="J249">
        <f>Patient_QC[[#This Row],[Therepy_end_date]]-Patient_QC[[#This Row],[Therepy_Start_Date]]</f>
        <v>171</v>
      </c>
      <c r="K249">
        <f>Patient_QC[[#This Row],[total_quantity_days]]/Patient_QC[[#This Row],[Window Days]]</f>
        <v>0.98245614035087714</v>
      </c>
      <c r="L249">
        <f>MIN(1,Patient_QC[[#This Row],[MPR]])</f>
        <v>0.98245614035087714</v>
      </c>
      <c r="M249">
        <f>IF(Patient_QC[[#This Row],[MPR]]&gt;1,1,0)</f>
        <v>0</v>
      </c>
      <c r="N249">
        <f>_xlfn.MAXIFS('Refill Gap Model'!I:I,'Refill Gap Model'!A:A,TableRefills3[[#This Row],[patient_id]])</f>
        <v>0</v>
      </c>
      <c r="O249" t="str">
        <f>IF(Patient_QC[[#This Row],[MPR]]&gt;1.2,"High MPR; ","") &amp;
 IF(Patient_QC[[#This Row],[ever_discontinued]]=1,"Discontinued; ","") &amp;
 IF(Patient_QC[[#This Row],[Window Days]]=0,"No Supply; ","")</f>
        <v/>
      </c>
    </row>
    <row r="250" spans="1:15" x14ac:dyDescent="0.25">
      <c r="A250" t="s">
        <v>257</v>
      </c>
      <c r="B250">
        <v>30</v>
      </c>
      <c r="C250" t="s">
        <v>1019</v>
      </c>
      <c r="D250" t="s">
        <v>1021</v>
      </c>
      <c r="E250" t="s">
        <v>1026</v>
      </c>
      <c r="F250">
        <f>SUMIFS('Refill Gap Model'!E:E,'Refill Gap Model'!A:A,TableRefills3[[#This Row],[patient_id]])</f>
        <v>112</v>
      </c>
      <c r="G250" s="1">
        <f>_xlfn.MINIFS('Refill Gap Model'!C:C,'Refill Gap Model'!A:A,TableRefills3[[#This Row],[patient_id]])</f>
        <v>45737</v>
      </c>
      <c r="H250" s="1">
        <f>_xlfn.MAXIFS('Refill Gap Model'!C:C,'Refill Gap Model'!A:A,A250)+TableRefills3[[#This Row],[quantity_days]]</f>
        <v>45811</v>
      </c>
      <c r="I250" s="1">
        <f>_xlfn.MAXIFS('Refill Gap Model'!L:L,'Refill Gap Model'!A:A,TableRefills3[[#This Row],[patient_id]])</f>
        <v>45847</v>
      </c>
      <c r="J250">
        <f>Patient_QC[[#This Row],[Therepy_end_date]]-Patient_QC[[#This Row],[Therepy_Start_Date]]</f>
        <v>110</v>
      </c>
      <c r="K250">
        <f>Patient_QC[[#This Row],[total_quantity_days]]/Patient_QC[[#This Row],[Window Days]]</f>
        <v>1.0181818181818181</v>
      </c>
      <c r="L250">
        <f>MIN(1,Patient_QC[[#This Row],[MPR]])</f>
        <v>1</v>
      </c>
      <c r="M250">
        <f>IF(Patient_QC[[#This Row],[MPR]]&gt;1,1,0)</f>
        <v>1</v>
      </c>
      <c r="N250">
        <f>_xlfn.MAXIFS('Refill Gap Model'!I:I,'Refill Gap Model'!A:A,TableRefills3[[#This Row],[patient_id]])</f>
        <v>0</v>
      </c>
      <c r="O250" t="str">
        <f>IF(Patient_QC[[#This Row],[MPR]]&gt;1.2,"High MPR; ","") &amp;
 IF(Patient_QC[[#This Row],[ever_discontinued]]=1,"Discontinued; ","") &amp;
 IF(Patient_QC[[#This Row],[Window Days]]=0,"No Supply; ","")</f>
        <v/>
      </c>
    </row>
    <row r="251" spans="1:15" x14ac:dyDescent="0.25">
      <c r="A251" t="s">
        <v>258</v>
      </c>
      <c r="B251">
        <v>48</v>
      </c>
      <c r="C251" t="s">
        <v>1019</v>
      </c>
      <c r="D251" t="s">
        <v>1022</v>
      </c>
      <c r="E251" t="s">
        <v>1024</v>
      </c>
      <c r="F251">
        <f>SUMIFS('Refill Gap Model'!E:E,'Refill Gap Model'!A:A,TableRefills3[[#This Row],[patient_id]])</f>
        <v>112</v>
      </c>
      <c r="G251" s="1">
        <f>_xlfn.MINIFS('Refill Gap Model'!C:C,'Refill Gap Model'!A:A,TableRefills3[[#This Row],[patient_id]])</f>
        <v>45737</v>
      </c>
      <c r="H251" s="1">
        <f>_xlfn.MAXIFS('Refill Gap Model'!C:C,'Refill Gap Model'!A:A,A251)+TableRefills3[[#This Row],[quantity_days]]</f>
        <v>45829</v>
      </c>
      <c r="I251" s="1">
        <f>_xlfn.MAXIFS('Refill Gap Model'!L:L,'Refill Gap Model'!A:A,TableRefills3[[#This Row],[patient_id]])</f>
        <v>45847</v>
      </c>
      <c r="J251">
        <f>Patient_QC[[#This Row],[Therepy_end_date]]-Patient_QC[[#This Row],[Therepy_Start_Date]]</f>
        <v>110</v>
      </c>
      <c r="K251">
        <f>Patient_QC[[#This Row],[total_quantity_days]]/Patient_QC[[#This Row],[Window Days]]</f>
        <v>1.0181818181818181</v>
      </c>
      <c r="L251">
        <f>MIN(1,Patient_QC[[#This Row],[MPR]])</f>
        <v>1</v>
      </c>
      <c r="M251">
        <f>IF(Patient_QC[[#This Row],[MPR]]&gt;1,1,0)</f>
        <v>1</v>
      </c>
      <c r="N251">
        <f>_xlfn.MAXIFS('Refill Gap Model'!I:I,'Refill Gap Model'!A:A,TableRefills3[[#This Row],[patient_id]])</f>
        <v>0</v>
      </c>
      <c r="O251" t="str">
        <f>IF(Patient_QC[[#This Row],[MPR]]&gt;1.2,"High MPR; ","") &amp;
 IF(Patient_QC[[#This Row],[ever_discontinued]]=1,"Discontinued; ","") &amp;
 IF(Patient_QC[[#This Row],[Window Days]]=0,"No Supply; ","")</f>
        <v/>
      </c>
    </row>
    <row r="252" spans="1:15" x14ac:dyDescent="0.25">
      <c r="A252" t="s">
        <v>259</v>
      </c>
      <c r="B252">
        <v>31</v>
      </c>
      <c r="C252" t="s">
        <v>1020</v>
      </c>
      <c r="D252" t="s">
        <v>1022</v>
      </c>
      <c r="E252" t="s">
        <v>1024</v>
      </c>
      <c r="F252">
        <f>SUMIFS('Refill Gap Model'!E:E,'Refill Gap Model'!A:A,TableRefills3[[#This Row],[patient_id]])</f>
        <v>112</v>
      </c>
      <c r="G252" s="1">
        <f>_xlfn.MINIFS('Refill Gap Model'!C:C,'Refill Gap Model'!A:A,TableRefills3[[#This Row],[patient_id]])</f>
        <v>45737</v>
      </c>
      <c r="H252" s="1">
        <f>_xlfn.MAXIFS('Refill Gap Model'!C:C,'Refill Gap Model'!A:A,A252)+TableRefills3[[#This Row],[quantity_days]]</f>
        <v>45852</v>
      </c>
      <c r="I252" s="1">
        <f>_xlfn.MAXIFS('Refill Gap Model'!L:L,'Refill Gap Model'!A:A,TableRefills3[[#This Row],[patient_id]])</f>
        <v>45847</v>
      </c>
      <c r="J252">
        <f>Patient_QC[[#This Row],[Therepy_end_date]]-Patient_QC[[#This Row],[Therepy_Start_Date]]</f>
        <v>110</v>
      </c>
      <c r="K252">
        <f>Patient_QC[[#This Row],[total_quantity_days]]/Patient_QC[[#This Row],[Window Days]]</f>
        <v>1.0181818181818181</v>
      </c>
      <c r="L252">
        <f>MIN(1,Patient_QC[[#This Row],[MPR]])</f>
        <v>1</v>
      </c>
      <c r="M252">
        <f>IF(Patient_QC[[#This Row],[MPR]]&gt;1,1,0)</f>
        <v>1</v>
      </c>
      <c r="N252">
        <f>_xlfn.MAXIFS('Refill Gap Model'!I:I,'Refill Gap Model'!A:A,TableRefills3[[#This Row],[patient_id]])</f>
        <v>0</v>
      </c>
      <c r="O252" t="str">
        <f>IF(Patient_QC[[#This Row],[MPR]]&gt;1.2,"High MPR; ","") &amp;
 IF(Patient_QC[[#This Row],[ever_discontinued]]=1,"Discontinued; ","") &amp;
 IF(Patient_QC[[#This Row],[Window Days]]=0,"No Supply; ","")</f>
        <v/>
      </c>
    </row>
    <row r="253" spans="1:15" x14ac:dyDescent="0.25">
      <c r="A253" t="s">
        <v>260</v>
      </c>
      <c r="B253">
        <v>82</v>
      </c>
      <c r="C253" t="s">
        <v>1020</v>
      </c>
      <c r="D253" t="s">
        <v>1022</v>
      </c>
      <c r="E253" t="s">
        <v>1023</v>
      </c>
      <c r="F253">
        <f>SUMIFS('Refill Gap Model'!E:E,'Refill Gap Model'!A:A,TableRefills3[[#This Row],[patient_id]])</f>
        <v>112</v>
      </c>
      <c r="G253" s="1">
        <f>_xlfn.MINIFS('Refill Gap Model'!C:C,'Refill Gap Model'!A:A,TableRefills3[[#This Row],[patient_id]])</f>
        <v>45737</v>
      </c>
      <c r="H253" s="1">
        <f>_xlfn.MAXIFS('Refill Gap Model'!C:C,'Refill Gap Model'!A:A,A253)+TableRefills3[[#This Row],[quantity_days]]</f>
        <v>45921</v>
      </c>
      <c r="I253" s="1">
        <f>_xlfn.MAXIFS('Refill Gap Model'!L:L,'Refill Gap Model'!A:A,TableRefills3[[#This Row],[patient_id]])</f>
        <v>45847</v>
      </c>
      <c r="J253">
        <f>Patient_QC[[#This Row],[Therepy_end_date]]-Patient_QC[[#This Row],[Therepy_Start_Date]]</f>
        <v>110</v>
      </c>
      <c r="K253">
        <f>Patient_QC[[#This Row],[total_quantity_days]]/Patient_QC[[#This Row],[Window Days]]</f>
        <v>1.0181818181818181</v>
      </c>
      <c r="L253">
        <f>MIN(1,Patient_QC[[#This Row],[MPR]])</f>
        <v>1</v>
      </c>
      <c r="M253">
        <f>IF(Patient_QC[[#This Row],[MPR]]&gt;1,1,0)</f>
        <v>1</v>
      </c>
      <c r="N253">
        <f>_xlfn.MAXIFS('Refill Gap Model'!I:I,'Refill Gap Model'!A:A,TableRefills3[[#This Row],[patient_id]])</f>
        <v>0</v>
      </c>
      <c r="O253" t="str">
        <f>IF(Patient_QC[[#This Row],[MPR]]&gt;1.2,"High MPR; ","") &amp;
 IF(Patient_QC[[#This Row],[ever_discontinued]]=1,"Discontinued; ","") &amp;
 IF(Patient_QC[[#This Row],[Window Days]]=0,"No Supply; ","")</f>
        <v/>
      </c>
    </row>
    <row r="254" spans="1:15" x14ac:dyDescent="0.25">
      <c r="A254" t="s">
        <v>261</v>
      </c>
      <c r="B254">
        <v>73</v>
      </c>
      <c r="C254" t="s">
        <v>1019</v>
      </c>
      <c r="D254" t="s">
        <v>1021</v>
      </c>
      <c r="E254" t="s">
        <v>1024</v>
      </c>
      <c r="F254">
        <f>SUMIFS('Refill Gap Model'!E:E,'Refill Gap Model'!A:A,TableRefills3[[#This Row],[patient_id]])</f>
        <v>180</v>
      </c>
      <c r="G254" s="1">
        <f>_xlfn.MINIFS('Refill Gap Model'!C:C,'Refill Gap Model'!A:A,TableRefills3[[#This Row],[patient_id]])</f>
        <v>45684</v>
      </c>
      <c r="H254" s="1">
        <f>_xlfn.MAXIFS('Refill Gap Model'!C:C,'Refill Gap Model'!A:A,A254)+TableRefills3[[#This Row],[quantity_days]]</f>
        <v>45929</v>
      </c>
      <c r="I254" s="1">
        <f>_xlfn.MAXIFS('Refill Gap Model'!L:L,'Refill Gap Model'!A:A,TableRefills3[[#This Row],[patient_id]])</f>
        <v>45867</v>
      </c>
      <c r="J254">
        <f>Patient_QC[[#This Row],[Therepy_end_date]]-Patient_QC[[#This Row],[Therepy_Start_Date]]</f>
        <v>183</v>
      </c>
      <c r="K254">
        <f>Patient_QC[[#This Row],[total_quantity_days]]/Patient_QC[[#This Row],[Window Days]]</f>
        <v>0.98360655737704916</v>
      </c>
      <c r="L254">
        <f>MIN(1,Patient_QC[[#This Row],[MPR]])</f>
        <v>0.98360655737704916</v>
      </c>
      <c r="M254">
        <f>IF(Patient_QC[[#This Row],[MPR]]&gt;1,1,0)</f>
        <v>0</v>
      </c>
      <c r="N254">
        <f>_xlfn.MAXIFS('Refill Gap Model'!I:I,'Refill Gap Model'!A:A,TableRefills3[[#This Row],[patient_id]])</f>
        <v>0</v>
      </c>
      <c r="O254" t="str">
        <f>IF(Patient_QC[[#This Row],[MPR]]&gt;1.2,"High MPR; ","") &amp;
 IF(Patient_QC[[#This Row],[ever_discontinued]]=1,"Discontinued; ","") &amp;
 IF(Patient_QC[[#This Row],[Window Days]]=0,"No Supply; ","")</f>
        <v/>
      </c>
    </row>
    <row r="255" spans="1:15" x14ac:dyDescent="0.25">
      <c r="A255" t="s">
        <v>262</v>
      </c>
      <c r="B255">
        <v>55</v>
      </c>
      <c r="C255" t="s">
        <v>1019</v>
      </c>
      <c r="D255" t="s">
        <v>1025</v>
      </c>
      <c r="E255" t="s">
        <v>1024</v>
      </c>
      <c r="F255">
        <f>SUMIFS('Refill Gap Model'!E:E,'Refill Gap Model'!A:A,TableRefills3[[#This Row],[patient_id]])</f>
        <v>180</v>
      </c>
      <c r="G255" s="1">
        <f>_xlfn.MINIFS('Refill Gap Model'!C:C,'Refill Gap Model'!A:A,TableRefills3[[#This Row],[patient_id]])</f>
        <v>45684</v>
      </c>
      <c r="H255" s="1">
        <f>_xlfn.MAXIFS('Refill Gap Model'!C:C,'Refill Gap Model'!A:A,A255)+TableRefills3[[#This Row],[quantity_days]]</f>
        <v>45797</v>
      </c>
      <c r="I255" s="1">
        <f>_xlfn.MAXIFS('Refill Gap Model'!L:L,'Refill Gap Model'!A:A,TableRefills3[[#This Row],[patient_id]])</f>
        <v>45867</v>
      </c>
      <c r="J255">
        <f>Patient_QC[[#This Row],[Therepy_end_date]]-Patient_QC[[#This Row],[Therepy_Start_Date]]</f>
        <v>183</v>
      </c>
      <c r="K255">
        <f>Patient_QC[[#This Row],[total_quantity_days]]/Patient_QC[[#This Row],[Window Days]]</f>
        <v>0.98360655737704916</v>
      </c>
      <c r="L255">
        <f>MIN(1,Patient_QC[[#This Row],[MPR]])</f>
        <v>0.98360655737704916</v>
      </c>
      <c r="M255">
        <f>IF(Patient_QC[[#This Row],[MPR]]&gt;1,1,0)</f>
        <v>0</v>
      </c>
      <c r="N255">
        <f>_xlfn.MAXIFS('Refill Gap Model'!I:I,'Refill Gap Model'!A:A,TableRefills3[[#This Row],[patient_id]])</f>
        <v>0</v>
      </c>
      <c r="O255" t="str">
        <f>IF(Patient_QC[[#This Row],[MPR]]&gt;1.2,"High MPR; ","") &amp;
 IF(Patient_QC[[#This Row],[ever_discontinued]]=1,"Discontinued; ","") &amp;
 IF(Patient_QC[[#This Row],[Window Days]]=0,"No Supply; ","")</f>
        <v/>
      </c>
    </row>
    <row r="256" spans="1:15" x14ac:dyDescent="0.25">
      <c r="A256" t="s">
        <v>263</v>
      </c>
      <c r="B256">
        <v>61</v>
      </c>
      <c r="C256" t="s">
        <v>1020</v>
      </c>
      <c r="D256" t="s">
        <v>1028</v>
      </c>
      <c r="E256" t="s">
        <v>1023</v>
      </c>
      <c r="F256">
        <f>SUMIFS('Refill Gap Model'!E:E,'Refill Gap Model'!A:A,TableRefills3[[#This Row],[patient_id]])</f>
        <v>180</v>
      </c>
      <c r="G256" s="1">
        <f>_xlfn.MINIFS('Refill Gap Model'!C:C,'Refill Gap Model'!A:A,TableRefills3[[#This Row],[patient_id]])</f>
        <v>45684</v>
      </c>
      <c r="H256" s="1">
        <f>_xlfn.MAXIFS('Refill Gap Model'!C:C,'Refill Gap Model'!A:A,A256)+TableRefills3[[#This Row],[quantity_days]]</f>
        <v>45885</v>
      </c>
      <c r="I256" s="1">
        <f>_xlfn.MAXIFS('Refill Gap Model'!L:L,'Refill Gap Model'!A:A,TableRefills3[[#This Row],[patient_id]])</f>
        <v>45867</v>
      </c>
      <c r="J256">
        <f>Patient_QC[[#This Row],[Therepy_end_date]]-Patient_QC[[#This Row],[Therepy_Start_Date]]</f>
        <v>183</v>
      </c>
      <c r="K256">
        <f>Patient_QC[[#This Row],[total_quantity_days]]/Patient_QC[[#This Row],[Window Days]]</f>
        <v>0.98360655737704916</v>
      </c>
      <c r="L256">
        <f>MIN(1,Patient_QC[[#This Row],[MPR]])</f>
        <v>0.98360655737704916</v>
      </c>
      <c r="M256">
        <f>IF(Patient_QC[[#This Row],[MPR]]&gt;1,1,0)</f>
        <v>0</v>
      </c>
      <c r="N256">
        <f>_xlfn.MAXIFS('Refill Gap Model'!I:I,'Refill Gap Model'!A:A,TableRefills3[[#This Row],[patient_id]])</f>
        <v>0</v>
      </c>
      <c r="O256" t="str">
        <f>IF(Patient_QC[[#This Row],[MPR]]&gt;1.2,"High MPR; ","") &amp;
 IF(Patient_QC[[#This Row],[ever_discontinued]]=1,"Discontinued; ","") &amp;
 IF(Patient_QC[[#This Row],[Window Days]]=0,"No Supply; ","")</f>
        <v/>
      </c>
    </row>
    <row r="257" spans="1:15" x14ac:dyDescent="0.25">
      <c r="A257" t="s">
        <v>264</v>
      </c>
      <c r="B257">
        <v>35</v>
      </c>
      <c r="C257" t="s">
        <v>1019</v>
      </c>
      <c r="D257" t="s">
        <v>1025</v>
      </c>
      <c r="E257" t="s">
        <v>1023</v>
      </c>
      <c r="F257">
        <f>SUMIFS('Refill Gap Model'!E:E,'Refill Gap Model'!A:A,TableRefills3[[#This Row],[patient_id]])</f>
        <v>180</v>
      </c>
      <c r="G257" s="1">
        <f>_xlfn.MINIFS('Refill Gap Model'!C:C,'Refill Gap Model'!A:A,TableRefills3[[#This Row],[patient_id]])</f>
        <v>45684</v>
      </c>
      <c r="H257" s="1">
        <f>_xlfn.MAXIFS('Refill Gap Model'!C:C,'Refill Gap Model'!A:A,A257)+TableRefills3[[#This Row],[quantity_days]]</f>
        <v>45981</v>
      </c>
      <c r="I257" s="1">
        <f>_xlfn.MAXIFS('Refill Gap Model'!L:L,'Refill Gap Model'!A:A,TableRefills3[[#This Row],[patient_id]])</f>
        <v>45867</v>
      </c>
      <c r="J257">
        <f>Patient_QC[[#This Row],[Therepy_end_date]]-Patient_QC[[#This Row],[Therepy_Start_Date]]</f>
        <v>183</v>
      </c>
      <c r="K257">
        <f>Patient_QC[[#This Row],[total_quantity_days]]/Patient_QC[[#This Row],[Window Days]]</f>
        <v>0.98360655737704916</v>
      </c>
      <c r="L257">
        <f>MIN(1,Patient_QC[[#This Row],[MPR]])</f>
        <v>0.98360655737704916</v>
      </c>
      <c r="M257">
        <f>IF(Patient_QC[[#This Row],[MPR]]&gt;1,1,0)</f>
        <v>0</v>
      </c>
      <c r="N257">
        <f>_xlfn.MAXIFS('Refill Gap Model'!I:I,'Refill Gap Model'!A:A,TableRefills3[[#This Row],[patient_id]])</f>
        <v>0</v>
      </c>
      <c r="O257" t="str">
        <f>IF(Patient_QC[[#This Row],[MPR]]&gt;1.2,"High MPR; ","") &amp;
 IF(Patient_QC[[#This Row],[ever_discontinued]]=1,"Discontinued; ","") &amp;
 IF(Patient_QC[[#This Row],[Window Days]]=0,"No Supply; ","")</f>
        <v/>
      </c>
    </row>
    <row r="258" spans="1:15" x14ac:dyDescent="0.25">
      <c r="A258" t="s">
        <v>265</v>
      </c>
      <c r="B258">
        <v>61</v>
      </c>
      <c r="C258" t="s">
        <v>1019</v>
      </c>
      <c r="D258" t="s">
        <v>1028</v>
      </c>
      <c r="E258" t="s">
        <v>1027</v>
      </c>
      <c r="F258">
        <f>SUMIFS('Refill Gap Model'!E:E,'Refill Gap Model'!A:A,TableRefills3[[#This Row],[patient_id]])</f>
        <v>180</v>
      </c>
      <c r="G258" s="1">
        <f>_xlfn.MINIFS('Refill Gap Model'!C:C,'Refill Gap Model'!A:A,TableRefills3[[#This Row],[patient_id]])</f>
        <v>45684</v>
      </c>
      <c r="H258" s="1">
        <f>_xlfn.MAXIFS('Refill Gap Model'!C:C,'Refill Gap Model'!A:A,A258)+TableRefills3[[#This Row],[quantity_days]]</f>
        <v>45828</v>
      </c>
      <c r="I258" s="1">
        <f>_xlfn.MAXIFS('Refill Gap Model'!L:L,'Refill Gap Model'!A:A,TableRefills3[[#This Row],[patient_id]])</f>
        <v>45867</v>
      </c>
      <c r="J258">
        <f>Patient_QC[[#This Row],[Therepy_end_date]]-Patient_QC[[#This Row],[Therepy_Start_Date]]</f>
        <v>183</v>
      </c>
      <c r="K258">
        <f>Patient_QC[[#This Row],[total_quantity_days]]/Patient_QC[[#This Row],[Window Days]]</f>
        <v>0.98360655737704916</v>
      </c>
      <c r="L258">
        <f>MIN(1,Patient_QC[[#This Row],[MPR]])</f>
        <v>0.98360655737704916</v>
      </c>
      <c r="M258">
        <f>IF(Patient_QC[[#This Row],[MPR]]&gt;1,1,0)</f>
        <v>0</v>
      </c>
      <c r="N258">
        <f>_xlfn.MAXIFS('Refill Gap Model'!I:I,'Refill Gap Model'!A:A,TableRefills3[[#This Row],[patient_id]])</f>
        <v>0</v>
      </c>
      <c r="O258" t="str">
        <f>IF(Patient_QC[[#This Row],[MPR]]&gt;1.2,"High MPR; ","") &amp;
 IF(Patient_QC[[#This Row],[ever_discontinued]]=1,"Discontinued; ","") &amp;
 IF(Patient_QC[[#This Row],[Window Days]]=0,"No Supply; ","")</f>
        <v/>
      </c>
    </row>
    <row r="259" spans="1:15" x14ac:dyDescent="0.25">
      <c r="A259" t="s">
        <v>266</v>
      </c>
      <c r="B259">
        <v>84</v>
      </c>
      <c r="C259" t="s">
        <v>1019</v>
      </c>
      <c r="D259" t="s">
        <v>1025</v>
      </c>
      <c r="E259" t="s">
        <v>1027</v>
      </c>
      <c r="F259">
        <f>SUMIFS('Refill Gap Model'!E:E,'Refill Gap Model'!A:A,TableRefills3[[#This Row],[patient_id]])</f>
        <v>180</v>
      </c>
      <c r="G259" s="1">
        <f>_xlfn.MINIFS('Refill Gap Model'!C:C,'Refill Gap Model'!A:A,TableRefills3[[#This Row],[patient_id]])</f>
        <v>45684</v>
      </c>
      <c r="H259" s="1">
        <f>_xlfn.MAXIFS('Refill Gap Model'!C:C,'Refill Gap Model'!A:A,A259)+TableRefills3[[#This Row],[quantity_days]]</f>
        <v>45912</v>
      </c>
      <c r="I259" s="1">
        <f>_xlfn.MAXIFS('Refill Gap Model'!L:L,'Refill Gap Model'!A:A,TableRefills3[[#This Row],[patient_id]])</f>
        <v>45867</v>
      </c>
      <c r="J259">
        <f>Patient_QC[[#This Row],[Therepy_end_date]]-Patient_QC[[#This Row],[Therepy_Start_Date]]</f>
        <v>183</v>
      </c>
      <c r="K259">
        <f>Patient_QC[[#This Row],[total_quantity_days]]/Patient_QC[[#This Row],[Window Days]]</f>
        <v>0.98360655737704916</v>
      </c>
      <c r="L259">
        <f>MIN(1,Patient_QC[[#This Row],[MPR]])</f>
        <v>0.98360655737704916</v>
      </c>
      <c r="M259">
        <f>IF(Patient_QC[[#This Row],[MPR]]&gt;1,1,0)</f>
        <v>0</v>
      </c>
      <c r="N259">
        <f>_xlfn.MAXIFS('Refill Gap Model'!I:I,'Refill Gap Model'!A:A,TableRefills3[[#This Row],[patient_id]])</f>
        <v>0</v>
      </c>
      <c r="O259" t="str">
        <f>IF(Patient_QC[[#This Row],[MPR]]&gt;1.2,"High MPR; ","") &amp;
 IF(Patient_QC[[#This Row],[ever_discontinued]]=1,"Discontinued; ","") &amp;
 IF(Patient_QC[[#This Row],[Window Days]]=0,"No Supply; ","")</f>
        <v/>
      </c>
    </row>
    <row r="260" spans="1:15" x14ac:dyDescent="0.25">
      <c r="A260" t="s">
        <v>267</v>
      </c>
      <c r="B260">
        <v>33</v>
      </c>
      <c r="C260" t="s">
        <v>1019</v>
      </c>
      <c r="D260" t="s">
        <v>1028</v>
      </c>
      <c r="E260" t="s">
        <v>1027</v>
      </c>
      <c r="F260">
        <f>SUMIFS('Refill Gap Model'!E:E,'Refill Gap Model'!A:A,TableRefills3[[#This Row],[patient_id]])</f>
        <v>180</v>
      </c>
      <c r="G260" s="1">
        <f>_xlfn.MINIFS('Refill Gap Model'!C:C,'Refill Gap Model'!A:A,TableRefills3[[#This Row],[patient_id]])</f>
        <v>45786</v>
      </c>
      <c r="H260" s="1">
        <f>_xlfn.MAXIFS('Refill Gap Model'!C:C,'Refill Gap Model'!A:A,A260)+TableRefills3[[#This Row],[quantity_days]]</f>
        <v>45926</v>
      </c>
      <c r="I260" s="1">
        <f>_xlfn.MAXIFS('Refill Gap Model'!L:L,'Refill Gap Model'!A:A,TableRefills3[[#This Row],[patient_id]])</f>
        <v>45968</v>
      </c>
      <c r="J260">
        <f>Patient_QC[[#This Row],[Therepy_end_date]]-Patient_QC[[#This Row],[Therepy_Start_Date]]</f>
        <v>182</v>
      </c>
      <c r="K260">
        <f>Patient_QC[[#This Row],[total_quantity_days]]/Patient_QC[[#This Row],[Window Days]]</f>
        <v>0.98901098901098905</v>
      </c>
      <c r="L260">
        <f>MIN(1,Patient_QC[[#This Row],[MPR]])</f>
        <v>0.98901098901098905</v>
      </c>
      <c r="M260">
        <f>IF(Patient_QC[[#This Row],[MPR]]&gt;1,1,0)</f>
        <v>0</v>
      </c>
      <c r="N260">
        <f>_xlfn.MAXIFS('Refill Gap Model'!I:I,'Refill Gap Model'!A:A,TableRefills3[[#This Row],[patient_id]])</f>
        <v>0</v>
      </c>
      <c r="O260" t="str">
        <f>IF(Patient_QC[[#This Row],[MPR]]&gt;1.2,"High MPR; ","") &amp;
 IF(Patient_QC[[#This Row],[ever_discontinued]]=1,"Discontinued; ","") &amp;
 IF(Patient_QC[[#This Row],[Window Days]]=0,"No Supply; ","")</f>
        <v/>
      </c>
    </row>
    <row r="261" spans="1:15" x14ac:dyDescent="0.25">
      <c r="A261" t="s">
        <v>268</v>
      </c>
      <c r="B261">
        <v>84</v>
      </c>
      <c r="C261" t="s">
        <v>1019</v>
      </c>
      <c r="D261" t="s">
        <v>1025</v>
      </c>
      <c r="E261" t="s">
        <v>1024</v>
      </c>
      <c r="F261">
        <f>SUMIFS('Refill Gap Model'!E:E,'Refill Gap Model'!A:A,TableRefills3[[#This Row],[patient_id]])</f>
        <v>180</v>
      </c>
      <c r="G261" s="1">
        <f>_xlfn.MINIFS('Refill Gap Model'!C:C,'Refill Gap Model'!A:A,TableRefills3[[#This Row],[patient_id]])</f>
        <v>45786</v>
      </c>
      <c r="H261" s="1">
        <f>_xlfn.MAXIFS('Refill Gap Model'!C:C,'Refill Gap Model'!A:A,A261)+TableRefills3[[#This Row],[quantity_days]]</f>
        <v>45900</v>
      </c>
      <c r="I261" s="1">
        <f>_xlfn.MAXIFS('Refill Gap Model'!L:L,'Refill Gap Model'!A:A,TableRefills3[[#This Row],[patient_id]])</f>
        <v>45968</v>
      </c>
      <c r="J261">
        <f>Patient_QC[[#This Row],[Therepy_end_date]]-Patient_QC[[#This Row],[Therepy_Start_Date]]</f>
        <v>182</v>
      </c>
      <c r="K261">
        <f>Patient_QC[[#This Row],[total_quantity_days]]/Patient_QC[[#This Row],[Window Days]]</f>
        <v>0.98901098901098905</v>
      </c>
      <c r="L261">
        <f>MIN(1,Patient_QC[[#This Row],[MPR]])</f>
        <v>0.98901098901098905</v>
      </c>
      <c r="M261">
        <f>IF(Patient_QC[[#This Row],[MPR]]&gt;1,1,0)</f>
        <v>0</v>
      </c>
      <c r="N261">
        <f>_xlfn.MAXIFS('Refill Gap Model'!I:I,'Refill Gap Model'!A:A,TableRefills3[[#This Row],[patient_id]])</f>
        <v>0</v>
      </c>
      <c r="O261" t="str">
        <f>IF(Patient_QC[[#This Row],[MPR]]&gt;1.2,"High MPR; ","") &amp;
 IF(Patient_QC[[#This Row],[ever_discontinued]]=1,"Discontinued; ","") &amp;
 IF(Patient_QC[[#This Row],[Window Days]]=0,"No Supply; ","")</f>
        <v/>
      </c>
    </row>
    <row r="262" spans="1:15" x14ac:dyDescent="0.25">
      <c r="A262" t="s">
        <v>269</v>
      </c>
      <c r="B262">
        <v>40</v>
      </c>
      <c r="C262" t="s">
        <v>1019</v>
      </c>
      <c r="D262" t="s">
        <v>1025</v>
      </c>
      <c r="E262" t="s">
        <v>1027</v>
      </c>
      <c r="F262">
        <f>SUMIFS('Refill Gap Model'!E:E,'Refill Gap Model'!A:A,TableRefills3[[#This Row],[patient_id]])</f>
        <v>180</v>
      </c>
      <c r="G262" s="1">
        <f>_xlfn.MINIFS('Refill Gap Model'!C:C,'Refill Gap Model'!A:A,TableRefills3[[#This Row],[patient_id]])</f>
        <v>45786</v>
      </c>
      <c r="H262" s="1">
        <f>_xlfn.MAXIFS('Refill Gap Model'!C:C,'Refill Gap Model'!A:A,A262)+TableRefills3[[#This Row],[quantity_days]]</f>
        <v>45976</v>
      </c>
      <c r="I262" s="1">
        <f>_xlfn.MAXIFS('Refill Gap Model'!L:L,'Refill Gap Model'!A:A,TableRefills3[[#This Row],[patient_id]])</f>
        <v>45968</v>
      </c>
      <c r="J262">
        <f>Patient_QC[[#This Row],[Therepy_end_date]]-Patient_QC[[#This Row],[Therepy_Start_Date]]</f>
        <v>182</v>
      </c>
      <c r="K262">
        <f>Patient_QC[[#This Row],[total_quantity_days]]/Patient_QC[[#This Row],[Window Days]]</f>
        <v>0.98901098901098905</v>
      </c>
      <c r="L262">
        <f>MIN(1,Patient_QC[[#This Row],[MPR]])</f>
        <v>0.98901098901098905</v>
      </c>
      <c r="M262">
        <f>IF(Patient_QC[[#This Row],[MPR]]&gt;1,1,0)</f>
        <v>0</v>
      </c>
      <c r="N262">
        <f>_xlfn.MAXIFS('Refill Gap Model'!I:I,'Refill Gap Model'!A:A,TableRefills3[[#This Row],[patient_id]])</f>
        <v>0</v>
      </c>
      <c r="O262" t="str">
        <f>IF(Patient_QC[[#This Row],[MPR]]&gt;1.2,"High MPR; ","") &amp;
 IF(Patient_QC[[#This Row],[ever_discontinued]]=1,"Discontinued; ","") &amp;
 IF(Patient_QC[[#This Row],[Window Days]]=0,"No Supply; ","")</f>
        <v/>
      </c>
    </row>
    <row r="263" spans="1:15" x14ac:dyDescent="0.25">
      <c r="A263" t="s">
        <v>270</v>
      </c>
      <c r="B263">
        <v>46</v>
      </c>
      <c r="C263" t="s">
        <v>1019</v>
      </c>
      <c r="D263" t="s">
        <v>1022</v>
      </c>
      <c r="E263" t="s">
        <v>1024</v>
      </c>
      <c r="F263">
        <f>SUMIFS('Refill Gap Model'!E:E,'Refill Gap Model'!A:A,TableRefills3[[#This Row],[patient_id]])</f>
        <v>180</v>
      </c>
      <c r="G263" s="1">
        <f>_xlfn.MINIFS('Refill Gap Model'!C:C,'Refill Gap Model'!A:A,TableRefills3[[#This Row],[patient_id]])</f>
        <v>45786</v>
      </c>
      <c r="H263" s="1">
        <f>_xlfn.MAXIFS('Refill Gap Model'!C:C,'Refill Gap Model'!A:A,A263)+TableRefills3[[#This Row],[quantity_days]]</f>
        <v>45868</v>
      </c>
      <c r="I263" s="1">
        <f>_xlfn.MAXIFS('Refill Gap Model'!L:L,'Refill Gap Model'!A:A,TableRefills3[[#This Row],[patient_id]])</f>
        <v>45968</v>
      </c>
      <c r="J263">
        <f>Patient_QC[[#This Row],[Therepy_end_date]]-Patient_QC[[#This Row],[Therepy_Start_Date]]</f>
        <v>182</v>
      </c>
      <c r="K263">
        <f>Patient_QC[[#This Row],[total_quantity_days]]/Patient_QC[[#This Row],[Window Days]]</f>
        <v>0.98901098901098905</v>
      </c>
      <c r="L263">
        <f>MIN(1,Patient_QC[[#This Row],[MPR]])</f>
        <v>0.98901098901098905</v>
      </c>
      <c r="M263">
        <f>IF(Patient_QC[[#This Row],[MPR]]&gt;1,1,0)</f>
        <v>0</v>
      </c>
      <c r="N263">
        <f>_xlfn.MAXIFS('Refill Gap Model'!I:I,'Refill Gap Model'!A:A,TableRefills3[[#This Row],[patient_id]])</f>
        <v>0</v>
      </c>
      <c r="O263" t="str">
        <f>IF(Patient_QC[[#This Row],[MPR]]&gt;1.2,"High MPR; ","") &amp;
 IF(Patient_QC[[#This Row],[ever_discontinued]]=1,"Discontinued; ","") &amp;
 IF(Patient_QC[[#This Row],[Window Days]]=0,"No Supply; ","")</f>
        <v/>
      </c>
    </row>
    <row r="264" spans="1:15" x14ac:dyDescent="0.25">
      <c r="A264" t="s">
        <v>271</v>
      </c>
      <c r="B264">
        <v>67</v>
      </c>
      <c r="C264" t="s">
        <v>1019</v>
      </c>
      <c r="D264" t="s">
        <v>1022</v>
      </c>
      <c r="E264" t="s">
        <v>1024</v>
      </c>
      <c r="F264">
        <f>SUMIFS('Refill Gap Model'!E:E,'Refill Gap Model'!A:A,TableRefills3[[#This Row],[patient_id]])</f>
        <v>180</v>
      </c>
      <c r="G264" s="1">
        <f>_xlfn.MINIFS('Refill Gap Model'!C:C,'Refill Gap Model'!A:A,TableRefills3[[#This Row],[patient_id]])</f>
        <v>45786</v>
      </c>
      <c r="H264" s="1">
        <f>_xlfn.MAXIFS('Refill Gap Model'!C:C,'Refill Gap Model'!A:A,A264)+TableRefills3[[#This Row],[quantity_days]]</f>
        <v>45990</v>
      </c>
      <c r="I264" s="1">
        <f>_xlfn.MAXIFS('Refill Gap Model'!L:L,'Refill Gap Model'!A:A,TableRefills3[[#This Row],[patient_id]])</f>
        <v>45968</v>
      </c>
      <c r="J264">
        <f>Patient_QC[[#This Row],[Therepy_end_date]]-Patient_QC[[#This Row],[Therepy_Start_Date]]</f>
        <v>182</v>
      </c>
      <c r="K264">
        <f>Patient_QC[[#This Row],[total_quantity_days]]/Patient_QC[[#This Row],[Window Days]]</f>
        <v>0.98901098901098905</v>
      </c>
      <c r="L264">
        <f>MIN(1,Patient_QC[[#This Row],[MPR]])</f>
        <v>0.98901098901098905</v>
      </c>
      <c r="M264">
        <f>IF(Patient_QC[[#This Row],[MPR]]&gt;1,1,0)</f>
        <v>0</v>
      </c>
      <c r="N264">
        <f>_xlfn.MAXIFS('Refill Gap Model'!I:I,'Refill Gap Model'!A:A,TableRefills3[[#This Row],[patient_id]])</f>
        <v>0</v>
      </c>
      <c r="O264" t="str">
        <f>IF(Patient_QC[[#This Row],[MPR]]&gt;1.2,"High MPR; ","") &amp;
 IF(Patient_QC[[#This Row],[ever_discontinued]]=1,"Discontinued; ","") &amp;
 IF(Patient_QC[[#This Row],[Window Days]]=0,"No Supply; ","")</f>
        <v/>
      </c>
    </row>
    <row r="265" spans="1:15" x14ac:dyDescent="0.25">
      <c r="A265" t="s">
        <v>272</v>
      </c>
      <c r="B265">
        <v>53</v>
      </c>
      <c r="C265" t="s">
        <v>1019</v>
      </c>
      <c r="D265" t="s">
        <v>1021</v>
      </c>
      <c r="E265" t="s">
        <v>1024</v>
      </c>
      <c r="F265">
        <f>SUMIFS('Refill Gap Model'!E:E,'Refill Gap Model'!A:A,TableRefills3[[#This Row],[patient_id]])</f>
        <v>180</v>
      </c>
      <c r="G265" s="1">
        <f>_xlfn.MINIFS('Refill Gap Model'!C:C,'Refill Gap Model'!A:A,TableRefills3[[#This Row],[patient_id]])</f>
        <v>45786</v>
      </c>
      <c r="H265" s="1">
        <f>_xlfn.MAXIFS('Refill Gap Model'!C:C,'Refill Gap Model'!A:A,A265)+TableRefills3[[#This Row],[quantity_days]]</f>
        <v>45734</v>
      </c>
      <c r="I265" s="1">
        <f>_xlfn.MAXIFS('Refill Gap Model'!L:L,'Refill Gap Model'!A:A,TableRefills3[[#This Row],[patient_id]])</f>
        <v>45968</v>
      </c>
      <c r="J265">
        <f>Patient_QC[[#This Row],[Therepy_end_date]]-Patient_QC[[#This Row],[Therepy_Start_Date]]</f>
        <v>182</v>
      </c>
      <c r="K265">
        <f>Patient_QC[[#This Row],[total_quantity_days]]/Patient_QC[[#This Row],[Window Days]]</f>
        <v>0.98901098901098905</v>
      </c>
      <c r="L265">
        <f>MIN(1,Patient_QC[[#This Row],[MPR]])</f>
        <v>0.98901098901098905</v>
      </c>
      <c r="M265">
        <f>IF(Patient_QC[[#This Row],[MPR]]&gt;1,1,0)</f>
        <v>0</v>
      </c>
      <c r="N265">
        <f>_xlfn.MAXIFS('Refill Gap Model'!I:I,'Refill Gap Model'!A:A,TableRefills3[[#This Row],[patient_id]])</f>
        <v>0</v>
      </c>
      <c r="O265" t="str">
        <f>IF(Patient_QC[[#This Row],[MPR]]&gt;1.2,"High MPR; ","") &amp;
 IF(Patient_QC[[#This Row],[ever_discontinued]]=1,"Discontinued; ","") &amp;
 IF(Patient_QC[[#This Row],[Window Days]]=0,"No Supply; ","")</f>
        <v/>
      </c>
    </row>
    <row r="266" spans="1:15" x14ac:dyDescent="0.25">
      <c r="A266" t="s">
        <v>273</v>
      </c>
      <c r="B266">
        <v>34</v>
      </c>
      <c r="C266" t="s">
        <v>1019</v>
      </c>
      <c r="D266" t="s">
        <v>1021</v>
      </c>
      <c r="E266" t="s">
        <v>1026</v>
      </c>
      <c r="F266">
        <f>SUMIFS('Refill Gap Model'!E:E,'Refill Gap Model'!A:A,TableRefills3[[#This Row],[patient_id]])</f>
        <v>150</v>
      </c>
      <c r="G266" s="1">
        <f>_xlfn.MINIFS('Refill Gap Model'!C:C,'Refill Gap Model'!A:A,TableRefills3[[#This Row],[patient_id]])</f>
        <v>45700</v>
      </c>
      <c r="H266" s="1">
        <f>_xlfn.MAXIFS('Refill Gap Model'!C:C,'Refill Gap Model'!A:A,A266)+TableRefills3[[#This Row],[quantity_days]]</f>
        <v>45866</v>
      </c>
      <c r="I266" s="1">
        <f>_xlfn.MAXIFS('Refill Gap Model'!L:L,'Refill Gap Model'!A:A,TableRefills3[[#This Row],[patient_id]])</f>
        <v>45851</v>
      </c>
      <c r="J266">
        <f>Patient_QC[[#This Row],[Therepy_end_date]]-Patient_QC[[#This Row],[Therepy_Start_Date]]</f>
        <v>151</v>
      </c>
      <c r="K266">
        <f>Patient_QC[[#This Row],[total_quantity_days]]/Patient_QC[[#This Row],[Window Days]]</f>
        <v>0.99337748344370858</v>
      </c>
      <c r="L266">
        <f>MIN(1,Patient_QC[[#This Row],[MPR]])</f>
        <v>0.99337748344370858</v>
      </c>
      <c r="M266">
        <f>IF(Patient_QC[[#This Row],[MPR]]&gt;1,1,0)</f>
        <v>0</v>
      </c>
      <c r="N266">
        <f>_xlfn.MAXIFS('Refill Gap Model'!I:I,'Refill Gap Model'!A:A,TableRefills3[[#This Row],[patient_id]])</f>
        <v>0</v>
      </c>
      <c r="O266" t="str">
        <f>IF(Patient_QC[[#This Row],[MPR]]&gt;1.2,"High MPR; ","") &amp;
 IF(Patient_QC[[#This Row],[ever_discontinued]]=1,"Discontinued; ","") &amp;
 IF(Patient_QC[[#This Row],[Window Days]]=0,"No Supply; ","")</f>
        <v/>
      </c>
    </row>
    <row r="267" spans="1:15" x14ac:dyDescent="0.25">
      <c r="A267" t="s">
        <v>274</v>
      </c>
      <c r="B267">
        <v>81</v>
      </c>
      <c r="C267" t="s">
        <v>1020</v>
      </c>
      <c r="D267" t="s">
        <v>1025</v>
      </c>
      <c r="E267" t="s">
        <v>1026</v>
      </c>
      <c r="F267">
        <f>SUMIFS('Refill Gap Model'!E:E,'Refill Gap Model'!A:A,TableRefills3[[#This Row],[patient_id]])</f>
        <v>150</v>
      </c>
      <c r="G267" s="1">
        <f>_xlfn.MINIFS('Refill Gap Model'!C:C,'Refill Gap Model'!A:A,TableRefills3[[#This Row],[patient_id]])</f>
        <v>45700</v>
      </c>
      <c r="H267" s="1">
        <f>_xlfn.MAXIFS('Refill Gap Model'!C:C,'Refill Gap Model'!A:A,A267)+TableRefills3[[#This Row],[quantity_days]]</f>
        <v>45782</v>
      </c>
      <c r="I267" s="1">
        <f>_xlfn.MAXIFS('Refill Gap Model'!L:L,'Refill Gap Model'!A:A,TableRefills3[[#This Row],[patient_id]])</f>
        <v>45851</v>
      </c>
      <c r="J267">
        <f>Patient_QC[[#This Row],[Therepy_end_date]]-Patient_QC[[#This Row],[Therepy_Start_Date]]</f>
        <v>151</v>
      </c>
      <c r="K267">
        <f>Patient_QC[[#This Row],[total_quantity_days]]/Patient_QC[[#This Row],[Window Days]]</f>
        <v>0.99337748344370858</v>
      </c>
      <c r="L267">
        <f>MIN(1,Patient_QC[[#This Row],[MPR]])</f>
        <v>0.99337748344370858</v>
      </c>
      <c r="M267">
        <f>IF(Patient_QC[[#This Row],[MPR]]&gt;1,1,0)</f>
        <v>0</v>
      </c>
      <c r="N267">
        <f>_xlfn.MAXIFS('Refill Gap Model'!I:I,'Refill Gap Model'!A:A,TableRefills3[[#This Row],[patient_id]])</f>
        <v>0</v>
      </c>
      <c r="O267" t="str">
        <f>IF(Patient_QC[[#This Row],[MPR]]&gt;1.2,"High MPR; ","") &amp;
 IF(Patient_QC[[#This Row],[ever_discontinued]]=1,"Discontinued; ","") &amp;
 IF(Patient_QC[[#This Row],[Window Days]]=0,"No Supply; ","")</f>
        <v/>
      </c>
    </row>
    <row r="268" spans="1:15" x14ac:dyDescent="0.25">
      <c r="A268" t="s">
        <v>275</v>
      </c>
      <c r="B268">
        <v>63</v>
      </c>
      <c r="C268" t="s">
        <v>1019</v>
      </c>
      <c r="D268" t="s">
        <v>1025</v>
      </c>
      <c r="E268" t="s">
        <v>1027</v>
      </c>
      <c r="F268">
        <f>SUMIFS('Refill Gap Model'!E:E,'Refill Gap Model'!A:A,TableRefills3[[#This Row],[patient_id]])</f>
        <v>150</v>
      </c>
      <c r="G268" s="1">
        <f>_xlfn.MINIFS('Refill Gap Model'!C:C,'Refill Gap Model'!A:A,TableRefills3[[#This Row],[patient_id]])</f>
        <v>45700</v>
      </c>
      <c r="H268" s="1">
        <f>_xlfn.MAXIFS('Refill Gap Model'!C:C,'Refill Gap Model'!A:A,A268)+TableRefills3[[#This Row],[quantity_days]]</f>
        <v>45903</v>
      </c>
      <c r="I268" s="1">
        <f>_xlfn.MAXIFS('Refill Gap Model'!L:L,'Refill Gap Model'!A:A,TableRefills3[[#This Row],[patient_id]])</f>
        <v>45851</v>
      </c>
      <c r="J268">
        <f>Patient_QC[[#This Row],[Therepy_end_date]]-Patient_QC[[#This Row],[Therepy_Start_Date]]</f>
        <v>151</v>
      </c>
      <c r="K268">
        <f>Patient_QC[[#This Row],[total_quantity_days]]/Patient_QC[[#This Row],[Window Days]]</f>
        <v>0.99337748344370858</v>
      </c>
      <c r="L268">
        <f>MIN(1,Patient_QC[[#This Row],[MPR]])</f>
        <v>0.99337748344370858</v>
      </c>
      <c r="M268">
        <f>IF(Patient_QC[[#This Row],[MPR]]&gt;1,1,0)</f>
        <v>0</v>
      </c>
      <c r="N268">
        <f>_xlfn.MAXIFS('Refill Gap Model'!I:I,'Refill Gap Model'!A:A,TableRefills3[[#This Row],[patient_id]])</f>
        <v>0</v>
      </c>
      <c r="O268" t="str">
        <f>IF(Patient_QC[[#This Row],[MPR]]&gt;1.2,"High MPR; ","") &amp;
 IF(Patient_QC[[#This Row],[ever_discontinued]]=1,"Discontinued; ","") &amp;
 IF(Patient_QC[[#This Row],[Window Days]]=0,"No Supply; ","")</f>
        <v/>
      </c>
    </row>
    <row r="269" spans="1:15" x14ac:dyDescent="0.25">
      <c r="A269" t="s">
        <v>276</v>
      </c>
      <c r="B269">
        <v>35</v>
      </c>
      <c r="C269" t="s">
        <v>1020</v>
      </c>
      <c r="D269" t="s">
        <v>1025</v>
      </c>
      <c r="E269" t="s">
        <v>1024</v>
      </c>
      <c r="F269">
        <f>SUMIFS('Refill Gap Model'!E:E,'Refill Gap Model'!A:A,TableRefills3[[#This Row],[patient_id]])</f>
        <v>150</v>
      </c>
      <c r="G269" s="1">
        <f>_xlfn.MINIFS('Refill Gap Model'!C:C,'Refill Gap Model'!A:A,TableRefills3[[#This Row],[patient_id]])</f>
        <v>45700</v>
      </c>
      <c r="H269" s="1">
        <f>_xlfn.MAXIFS('Refill Gap Model'!C:C,'Refill Gap Model'!A:A,A269)+TableRefills3[[#This Row],[quantity_days]]</f>
        <v>45890</v>
      </c>
      <c r="I269" s="1">
        <f>_xlfn.MAXIFS('Refill Gap Model'!L:L,'Refill Gap Model'!A:A,TableRefills3[[#This Row],[patient_id]])</f>
        <v>45851</v>
      </c>
      <c r="J269">
        <f>Patient_QC[[#This Row],[Therepy_end_date]]-Patient_QC[[#This Row],[Therepy_Start_Date]]</f>
        <v>151</v>
      </c>
      <c r="K269">
        <f>Patient_QC[[#This Row],[total_quantity_days]]/Patient_QC[[#This Row],[Window Days]]</f>
        <v>0.99337748344370858</v>
      </c>
      <c r="L269">
        <f>MIN(1,Patient_QC[[#This Row],[MPR]])</f>
        <v>0.99337748344370858</v>
      </c>
      <c r="M269">
        <f>IF(Patient_QC[[#This Row],[MPR]]&gt;1,1,0)</f>
        <v>0</v>
      </c>
      <c r="N269">
        <f>_xlfn.MAXIFS('Refill Gap Model'!I:I,'Refill Gap Model'!A:A,TableRefills3[[#This Row],[patient_id]])</f>
        <v>0</v>
      </c>
      <c r="O269" t="str">
        <f>IF(Patient_QC[[#This Row],[MPR]]&gt;1.2,"High MPR; ","") &amp;
 IF(Patient_QC[[#This Row],[ever_discontinued]]=1,"Discontinued; ","") &amp;
 IF(Patient_QC[[#This Row],[Window Days]]=0,"No Supply; ","")</f>
        <v/>
      </c>
    </row>
    <row r="270" spans="1:15" x14ac:dyDescent="0.25">
      <c r="A270" t="s">
        <v>277</v>
      </c>
      <c r="B270">
        <v>51</v>
      </c>
      <c r="C270" t="s">
        <v>1020</v>
      </c>
      <c r="D270" t="s">
        <v>1021</v>
      </c>
      <c r="E270" t="s">
        <v>1026</v>
      </c>
      <c r="F270">
        <f>SUMIFS('Refill Gap Model'!E:E,'Refill Gap Model'!A:A,TableRefills3[[#This Row],[patient_id]])</f>
        <v>150</v>
      </c>
      <c r="G270" s="1">
        <f>_xlfn.MINIFS('Refill Gap Model'!C:C,'Refill Gap Model'!A:A,TableRefills3[[#This Row],[patient_id]])</f>
        <v>45700</v>
      </c>
      <c r="H270" s="1">
        <f>_xlfn.MAXIFS('Refill Gap Model'!C:C,'Refill Gap Model'!A:A,A270)+TableRefills3[[#This Row],[quantity_days]]</f>
        <v>45870</v>
      </c>
      <c r="I270" s="1">
        <f>_xlfn.MAXIFS('Refill Gap Model'!L:L,'Refill Gap Model'!A:A,TableRefills3[[#This Row],[patient_id]])</f>
        <v>45851</v>
      </c>
      <c r="J270">
        <f>Patient_QC[[#This Row],[Therepy_end_date]]-Patient_QC[[#This Row],[Therepy_Start_Date]]</f>
        <v>151</v>
      </c>
      <c r="K270">
        <f>Patient_QC[[#This Row],[total_quantity_days]]/Patient_QC[[#This Row],[Window Days]]</f>
        <v>0.99337748344370858</v>
      </c>
      <c r="L270">
        <f>MIN(1,Patient_QC[[#This Row],[MPR]])</f>
        <v>0.99337748344370858</v>
      </c>
      <c r="M270">
        <f>IF(Patient_QC[[#This Row],[MPR]]&gt;1,1,0)</f>
        <v>0</v>
      </c>
      <c r="N270">
        <f>_xlfn.MAXIFS('Refill Gap Model'!I:I,'Refill Gap Model'!A:A,TableRefills3[[#This Row],[patient_id]])</f>
        <v>0</v>
      </c>
      <c r="O270" t="str">
        <f>IF(Patient_QC[[#This Row],[MPR]]&gt;1.2,"High MPR; ","") &amp;
 IF(Patient_QC[[#This Row],[ever_discontinued]]=1,"Discontinued; ","") &amp;
 IF(Patient_QC[[#This Row],[Window Days]]=0,"No Supply; ","")</f>
        <v/>
      </c>
    </row>
    <row r="271" spans="1:15" x14ac:dyDescent="0.25">
      <c r="A271" t="s">
        <v>278</v>
      </c>
      <c r="B271">
        <v>40</v>
      </c>
      <c r="C271" t="s">
        <v>1019</v>
      </c>
      <c r="D271" t="s">
        <v>1021</v>
      </c>
      <c r="E271" t="s">
        <v>1026</v>
      </c>
      <c r="F271">
        <f>SUMIFS('Refill Gap Model'!E:E,'Refill Gap Model'!A:A,TableRefills3[[#This Row],[patient_id]])</f>
        <v>180</v>
      </c>
      <c r="G271" s="1">
        <f>_xlfn.MINIFS('Refill Gap Model'!C:C,'Refill Gap Model'!A:A,TableRefills3[[#This Row],[patient_id]])</f>
        <v>45669</v>
      </c>
      <c r="H271" s="1">
        <f>_xlfn.MAXIFS('Refill Gap Model'!C:C,'Refill Gap Model'!A:A,A271)+TableRefills3[[#This Row],[quantity_days]]</f>
        <v>45939</v>
      </c>
      <c r="I271" s="1">
        <f>_xlfn.MAXIFS('Refill Gap Model'!L:L,'Refill Gap Model'!A:A,TableRefills3[[#This Row],[patient_id]])</f>
        <v>45848</v>
      </c>
      <c r="J271">
        <f>Patient_QC[[#This Row],[Therepy_end_date]]-Patient_QC[[#This Row],[Therepy_Start_Date]]</f>
        <v>179</v>
      </c>
      <c r="K271">
        <f>Patient_QC[[#This Row],[total_quantity_days]]/Patient_QC[[#This Row],[Window Days]]</f>
        <v>1.005586592178771</v>
      </c>
      <c r="L271">
        <f>MIN(1,Patient_QC[[#This Row],[MPR]])</f>
        <v>1</v>
      </c>
      <c r="M271">
        <f>IF(Patient_QC[[#This Row],[MPR]]&gt;1,1,0)</f>
        <v>1</v>
      </c>
      <c r="N271">
        <f>_xlfn.MAXIFS('Refill Gap Model'!I:I,'Refill Gap Model'!A:A,TableRefills3[[#This Row],[patient_id]])</f>
        <v>0</v>
      </c>
      <c r="O271" t="str">
        <f>IF(Patient_QC[[#This Row],[MPR]]&gt;1.2,"High MPR; ","") &amp;
 IF(Patient_QC[[#This Row],[ever_discontinued]]=1,"Discontinued; ","") &amp;
 IF(Patient_QC[[#This Row],[Window Days]]=0,"No Supply; ","")</f>
        <v/>
      </c>
    </row>
    <row r="272" spans="1:15" x14ac:dyDescent="0.25">
      <c r="A272" t="s">
        <v>279</v>
      </c>
      <c r="B272">
        <v>77</v>
      </c>
      <c r="C272" t="s">
        <v>1019</v>
      </c>
      <c r="D272" t="s">
        <v>1025</v>
      </c>
      <c r="E272" t="s">
        <v>1027</v>
      </c>
      <c r="F272">
        <f>SUMIFS('Refill Gap Model'!E:E,'Refill Gap Model'!A:A,TableRefills3[[#This Row],[patient_id]])</f>
        <v>180</v>
      </c>
      <c r="G272" s="1">
        <f>_xlfn.MINIFS('Refill Gap Model'!C:C,'Refill Gap Model'!A:A,TableRefills3[[#This Row],[patient_id]])</f>
        <v>45669</v>
      </c>
      <c r="H272" s="1">
        <f>_xlfn.MAXIFS('Refill Gap Model'!C:C,'Refill Gap Model'!A:A,A272)+TableRefills3[[#This Row],[quantity_days]]</f>
        <v>45844</v>
      </c>
      <c r="I272" s="1">
        <f>_xlfn.MAXIFS('Refill Gap Model'!L:L,'Refill Gap Model'!A:A,TableRefills3[[#This Row],[patient_id]])</f>
        <v>45848</v>
      </c>
      <c r="J272">
        <f>Patient_QC[[#This Row],[Therepy_end_date]]-Patient_QC[[#This Row],[Therepy_Start_Date]]</f>
        <v>179</v>
      </c>
      <c r="K272">
        <f>Patient_QC[[#This Row],[total_quantity_days]]/Patient_QC[[#This Row],[Window Days]]</f>
        <v>1.005586592178771</v>
      </c>
      <c r="L272">
        <f>MIN(1,Patient_QC[[#This Row],[MPR]])</f>
        <v>1</v>
      </c>
      <c r="M272">
        <f>IF(Patient_QC[[#This Row],[MPR]]&gt;1,1,0)</f>
        <v>1</v>
      </c>
      <c r="N272">
        <f>_xlfn.MAXIFS('Refill Gap Model'!I:I,'Refill Gap Model'!A:A,TableRefills3[[#This Row],[patient_id]])</f>
        <v>0</v>
      </c>
      <c r="O272" t="str">
        <f>IF(Patient_QC[[#This Row],[MPR]]&gt;1.2,"High MPR; ","") &amp;
 IF(Patient_QC[[#This Row],[ever_discontinued]]=1,"Discontinued; ","") &amp;
 IF(Patient_QC[[#This Row],[Window Days]]=0,"No Supply; ","")</f>
        <v/>
      </c>
    </row>
    <row r="273" spans="1:15" x14ac:dyDescent="0.25">
      <c r="A273" t="s">
        <v>280</v>
      </c>
      <c r="B273">
        <v>45</v>
      </c>
      <c r="C273" t="s">
        <v>1019</v>
      </c>
      <c r="D273" t="s">
        <v>1025</v>
      </c>
      <c r="E273" t="s">
        <v>1023</v>
      </c>
      <c r="F273">
        <f>SUMIFS('Refill Gap Model'!E:E,'Refill Gap Model'!A:A,TableRefills3[[#This Row],[patient_id]])</f>
        <v>180</v>
      </c>
      <c r="G273" s="1">
        <f>_xlfn.MINIFS('Refill Gap Model'!C:C,'Refill Gap Model'!A:A,TableRefills3[[#This Row],[patient_id]])</f>
        <v>45669</v>
      </c>
      <c r="H273" s="1">
        <f>_xlfn.MAXIFS('Refill Gap Model'!C:C,'Refill Gap Model'!A:A,A273)+TableRefills3[[#This Row],[quantity_days]]</f>
        <v>45903</v>
      </c>
      <c r="I273" s="1">
        <f>_xlfn.MAXIFS('Refill Gap Model'!L:L,'Refill Gap Model'!A:A,TableRefills3[[#This Row],[patient_id]])</f>
        <v>45848</v>
      </c>
      <c r="J273">
        <f>Patient_QC[[#This Row],[Therepy_end_date]]-Patient_QC[[#This Row],[Therepy_Start_Date]]</f>
        <v>179</v>
      </c>
      <c r="K273">
        <f>Patient_QC[[#This Row],[total_quantity_days]]/Patient_QC[[#This Row],[Window Days]]</f>
        <v>1.005586592178771</v>
      </c>
      <c r="L273">
        <f>MIN(1,Patient_QC[[#This Row],[MPR]])</f>
        <v>1</v>
      </c>
      <c r="M273">
        <f>IF(Patient_QC[[#This Row],[MPR]]&gt;1,1,0)</f>
        <v>1</v>
      </c>
      <c r="N273">
        <f>_xlfn.MAXIFS('Refill Gap Model'!I:I,'Refill Gap Model'!A:A,TableRefills3[[#This Row],[patient_id]])</f>
        <v>0</v>
      </c>
      <c r="O273" t="str">
        <f>IF(Patient_QC[[#This Row],[MPR]]&gt;1.2,"High MPR; ","") &amp;
 IF(Patient_QC[[#This Row],[ever_discontinued]]=1,"Discontinued; ","") &amp;
 IF(Patient_QC[[#This Row],[Window Days]]=0,"No Supply; ","")</f>
        <v/>
      </c>
    </row>
    <row r="274" spans="1:15" x14ac:dyDescent="0.25">
      <c r="A274" t="s">
        <v>281</v>
      </c>
      <c r="B274">
        <v>62</v>
      </c>
      <c r="C274" t="s">
        <v>1020</v>
      </c>
      <c r="D274" t="s">
        <v>1022</v>
      </c>
      <c r="E274" t="s">
        <v>1026</v>
      </c>
      <c r="F274">
        <f>SUMIFS('Refill Gap Model'!E:E,'Refill Gap Model'!A:A,TableRefills3[[#This Row],[patient_id]])</f>
        <v>180</v>
      </c>
      <c r="G274" s="1">
        <f>_xlfn.MINIFS('Refill Gap Model'!C:C,'Refill Gap Model'!A:A,TableRefills3[[#This Row],[patient_id]])</f>
        <v>45669</v>
      </c>
      <c r="H274" s="1">
        <f>_xlfn.MAXIFS('Refill Gap Model'!C:C,'Refill Gap Model'!A:A,A274)+TableRefills3[[#This Row],[quantity_days]]</f>
        <v>45793</v>
      </c>
      <c r="I274" s="1">
        <f>_xlfn.MAXIFS('Refill Gap Model'!L:L,'Refill Gap Model'!A:A,TableRefills3[[#This Row],[patient_id]])</f>
        <v>45848</v>
      </c>
      <c r="J274">
        <f>Patient_QC[[#This Row],[Therepy_end_date]]-Patient_QC[[#This Row],[Therepy_Start_Date]]</f>
        <v>179</v>
      </c>
      <c r="K274">
        <f>Patient_QC[[#This Row],[total_quantity_days]]/Patient_QC[[#This Row],[Window Days]]</f>
        <v>1.005586592178771</v>
      </c>
      <c r="L274">
        <f>MIN(1,Patient_QC[[#This Row],[MPR]])</f>
        <v>1</v>
      </c>
      <c r="M274">
        <f>IF(Patient_QC[[#This Row],[MPR]]&gt;1,1,0)</f>
        <v>1</v>
      </c>
      <c r="N274">
        <f>_xlfn.MAXIFS('Refill Gap Model'!I:I,'Refill Gap Model'!A:A,TableRefills3[[#This Row],[patient_id]])</f>
        <v>0</v>
      </c>
      <c r="O274" t="str">
        <f>IF(Patient_QC[[#This Row],[MPR]]&gt;1.2,"High MPR; ","") &amp;
 IF(Patient_QC[[#This Row],[ever_discontinued]]=1,"Discontinued; ","") &amp;
 IF(Patient_QC[[#This Row],[Window Days]]=0,"No Supply; ","")</f>
        <v/>
      </c>
    </row>
    <row r="275" spans="1:15" x14ac:dyDescent="0.25">
      <c r="A275" t="s">
        <v>282</v>
      </c>
      <c r="B275">
        <v>38</v>
      </c>
      <c r="C275" t="s">
        <v>1020</v>
      </c>
      <c r="D275" t="s">
        <v>1021</v>
      </c>
      <c r="E275" t="s">
        <v>1026</v>
      </c>
      <c r="F275">
        <f>SUMIFS('Refill Gap Model'!E:E,'Refill Gap Model'!A:A,TableRefills3[[#This Row],[patient_id]])</f>
        <v>180</v>
      </c>
      <c r="G275" s="1">
        <f>_xlfn.MINIFS('Refill Gap Model'!C:C,'Refill Gap Model'!A:A,TableRefills3[[#This Row],[patient_id]])</f>
        <v>45669</v>
      </c>
      <c r="H275" s="1">
        <f>_xlfn.MAXIFS('Refill Gap Model'!C:C,'Refill Gap Model'!A:A,A275)+TableRefills3[[#This Row],[quantity_days]]</f>
        <v>45771</v>
      </c>
      <c r="I275" s="1">
        <f>_xlfn.MAXIFS('Refill Gap Model'!L:L,'Refill Gap Model'!A:A,TableRefills3[[#This Row],[patient_id]])</f>
        <v>45848</v>
      </c>
      <c r="J275">
        <f>Patient_QC[[#This Row],[Therepy_end_date]]-Patient_QC[[#This Row],[Therepy_Start_Date]]</f>
        <v>179</v>
      </c>
      <c r="K275">
        <f>Patient_QC[[#This Row],[total_quantity_days]]/Patient_QC[[#This Row],[Window Days]]</f>
        <v>1.005586592178771</v>
      </c>
      <c r="L275">
        <f>MIN(1,Patient_QC[[#This Row],[MPR]])</f>
        <v>1</v>
      </c>
      <c r="M275">
        <f>IF(Patient_QC[[#This Row],[MPR]]&gt;1,1,0)</f>
        <v>1</v>
      </c>
      <c r="N275">
        <f>_xlfn.MAXIFS('Refill Gap Model'!I:I,'Refill Gap Model'!A:A,TableRefills3[[#This Row],[patient_id]])</f>
        <v>0</v>
      </c>
      <c r="O275" t="str">
        <f>IF(Patient_QC[[#This Row],[MPR]]&gt;1.2,"High MPR; ","") &amp;
 IF(Patient_QC[[#This Row],[ever_discontinued]]=1,"Discontinued; ","") &amp;
 IF(Patient_QC[[#This Row],[Window Days]]=0,"No Supply; ","")</f>
        <v/>
      </c>
    </row>
    <row r="276" spans="1:15" x14ac:dyDescent="0.25">
      <c r="A276" t="s">
        <v>283</v>
      </c>
      <c r="B276">
        <v>35</v>
      </c>
      <c r="C276" t="s">
        <v>1019</v>
      </c>
      <c r="D276" t="s">
        <v>1025</v>
      </c>
      <c r="E276" t="s">
        <v>1023</v>
      </c>
      <c r="F276">
        <f>SUMIFS('Refill Gap Model'!E:E,'Refill Gap Model'!A:A,TableRefills3[[#This Row],[patient_id]])</f>
        <v>180</v>
      </c>
      <c r="G276" s="1">
        <f>_xlfn.MINIFS('Refill Gap Model'!C:C,'Refill Gap Model'!A:A,TableRefills3[[#This Row],[patient_id]])</f>
        <v>45669</v>
      </c>
      <c r="H276" s="1">
        <f>_xlfn.MAXIFS('Refill Gap Model'!C:C,'Refill Gap Model'!A:A,A276)+TableRefills3[[#This Row],[quantity_days]]</f>
        <v>45790</v>
      </c>
      <c r="I276" s="1">
        <f>_xlfn.MAXIFS('Refill Gap Model'!L:L,'Refill Gap Model'!A:A,TableRefills3[[#This Row],[patient_id]])</f>
        <v>45848</v>
      </c>
      <c r="J276">
        <f>Patient_QC[[#This Row],[Therepy_end_date]]-Patient_QC[[#This Row],[Therepy_Start_Date]]</f>
        <v>179</v>
      </c>
      <c r="K276">
        <f>Patient_QC[[#This Row],[total_quantity_days]]/Patient_QC[[#This Row],[Window Days]]</f>
        <v>1.005586592178771</v>
      </c>
      <c r="L276">
        <f>MIN(1,Patient_QC[[#This Row],[MPR]])</f>
        <v>1</v>
      </c>
      <c r="M276">
        <f>IF(Patient_QC[[#This Row],[MPR]]&gt;1,1,0)</f>
        <v>1</v>
      </c>
      <c r="N276">
        <f>_xlfn.MAXIFS('Refill Gap Model'!I:I,'Refill Gap Model'!A:A,TableRefills3[[#This Row],[patient_id]])</f>
        <v>0</v>
      </c>
      <c r="O276" t="str">
        <f>IF(Patient_QC[[#This Row],[MPR]]&gt;1.2,"High MPR; ","") &amp;
 IF(Patient_QC[[#This Row],[ever_discontinued]]=1,"Discontinued; ","") &amp;
 IF(Patient_QC[[#This Row],[Window Days]]=0,"No Supply; ","")</f>
        <v/>
      </c>
    </row>
    <row r="277" spans="1:15" x14ac:dyDescent="0.25">
      <c r="A277" t="s">
        <v>284</v>
      </c>
      <c r="B277">
        <v>45</v>
      </c>
      <c r="C277" t="s">
        <v>1020</v>
      </c>
      <c r="D277" t="s">
        <v>1021</v>
      </c>
      <c r="E277" t="s">
        <v>1023</v>
      </c>
      <c r="F277">
        <f>SUMIFS('Refill Gap Model'!E:E,'Refill Gap Model'!A:A,TableRefills3[[#This Row],[patient_id]])</f>
        <v>84</v>
      </c>
      <c r="G277" s="1">
        <f>_xlfn.MINIFS('Refill Gap Model'!C:C,'Refill Gap Model'!A:A,TableRefills3[[#This Row],[patient_id]])</f>
        <v>45732</v>
      </c>
      <c r="H277" s="1">
        <f>_xlfn.MAXIFS('Refill Gap Model'!C:C,'Refill Gap Model'!A:A,A277)+TableRefills3[[#This Row],[quantity_days]]</f>
        <v>45868</v>
      </c>
      <c r="I277" s="1">
        <f>_xlfn.MAXIFS('Refill Gap Model'!L:L,'Refill Gap Model'!A:A,TableRefills3[[#This Row],[patient_id]])</f>
        <v>45816</v>
      </c>
      <c r="J277">
        <f>Patient_QC[[#This Row],[Therepy_end_date]]-Patient_QC[[#This Row],[Therepy_Start_Date]]</f>
        <v>84</v>
      </c>
      <c r="K277">
        <f>Patient_QC[[#This Row],[total_quantity_days]]/Patient_QC[[#This Row],[Window Days]]</f>
        <v>1</v>
      </c>
      <c r="L277">
        <f>MIN(1,Patient_QC[[#This Row],[MPR]])</f>
        <v>1</v>
      </c>
      <c r="M277">
        <f>IF(Patient_QC[[#This Row],[MPR]]&gt;1,1,0)</f>
        <v>0</v>
      </c>
      <c r="N277">
        <f>_xlfn.MAXIFS('Refill Gap Model'!I:I,'Refill Gap Model'!A:A,TableRefills3[[#This Row],[patient_id]])</f>
        <v>0</v>
      </c>
      <c r="O277" t="str">
        <f>IF(Patient_QC[[#This Row],[MPR]]&gt;1.2,"High MPR; ","") &amp;
 IF(Patient_QC[[#This Row],[ever_discontinued]]=1,"Discontinued; ","") &amp;
 IF(Patient_QC[[#This Row],[Window Days]]=0,"No Supply; ","")</f>
        <v/>
      </c>
    </row>
    <row r="278" spans="1:15" x14ac:dyDescent="0.25">
      <c r="A278" t="s">
        <v>285</v>
      </c>
      <c r="B278">
        <v>58</v>
      </c>
      <c r="C278" t="s">
        <v>1020</v>
      </c>
      <c r="D278" t="s">
        <v>1022</v>
      </c>
      <c r="E278" t="s">
        <v>1026</v>
      </c>
      <c r="F278">
        <f>SUMIFS('Refill Gap Model'!E:E,'Refill Gap Model'!A:A,TableRefills3[[#This Row],[patient_id]])</f>
        <v>84</v>
      </c>
      <c r="G278" s="1">
        <f>_xlfn.MINIFS('Refill Gap Model'!C:C,'Refill Gap Model'!A:A,TableRefills3[[#This Row],[patient_id]])</f>
        <v>45732</v>
      </c>
      <c r="H278" s="1">
        <f>_xlfn.MAXIFS('Refill Gap Model'!C:C,'Refill Gap Model'!A:A,A278)+TableRefills3[[#This Row],[quantity_days]]</f>
        <v>45941</v>
      </c>
      <c r="I278" s="1">
        <f>_xlfn.MAXIFS('Refill Gap Model'!L:L,'Refill Gap Model'!A:A,TableRefills3[[#This Row],[patient_id]])</f>
        <v>45816</v>
      </c>
      <c r="J278">
        <f>Patient_QC[[#This Row],[Therepy_end_date]]-Patient_QC[[#This Row],[Therepy_Start_Date]]</f>
        <v>84</v>
      </c>
      <c r="K278">
        <f>Patient_QC[[#This Row],[total_quantity_days]]/Patient_QC[[#This Row],[Window Days]]</f>
        <v>1</v>
      </c>
      <c r="L278">
        <f>MIN(1,Patient_QC[[#This Row],[MPR]])</f>
        <v>1</v>
      </c>
      <c r="M278">
        <f>IF(Patient_QC[[#This Row],[MPR]]&gt;1,1,0)</f>
        <v>0</v>
      </c>
      <c r="N278">
        <f>_xlfn.MAXIFS('Refill Gap Model'!I:I,'Refill Gap Model'!A:A,TableRefills3[[#This Row],[patient_id]])</f>
        <v>0</v>
      </c>
      <c r="O278" t="str">
        <f>IF(Patient_QC[[#This Row],[MPR]]&gt;1.2,"High MPR; ","") &amp;
 IF(Patient_QC[[#This Row],[ever_discontinued]]=1,"Discontinued; ","") &amp;
 IF(Patient_QC[[#This Row],[Window Days]]=0,"No Supply; ","")</f>
        <v/>
      </c>
    </row>
    <row r="279" spans="1:15" x14ac:dyDescent="0.25">
      <c r="A279" t="s">
        <v>286</v>
      </c>
      <c r="B279">
        <v>32</v>
      </c>
      <c r="C279" t="s">
        <v>1020</v>
      </c>
      <c r="D279" t="s">
        <v>1021</v>
      </c>
      <c r="E279" t="s">
        <v>1024</v>
      </c>
      <c r="F279">
        <f>SUMIFS('Refill Gap Model'!E:E,'Refill Gap Model'!A:A,TableRefills3[[#This Row],[patient_id]])</f>
        <v>84</v>
      </c>
      <c r="G279" s="1">
        <f>_xlfn.MINIFS('Refill Gap Model'!C:C,'Refill Gap Model'!A:A,TableRefills3[[#This Row],[patient_id]])</f>
        <v>45732</v>
      </c>
      <c r="H279" s="1">
        <f>_xlfn.MAXIFS('Refill Gap Model'!C:C,'Refill Gap Model'!A:A,A279)+TableRefills3[[#This Row],[quantity_days]]</f>
        <v>45889</v>
      </c>
      <c r="I279" s="1">
        <f>_xlfn.MAXIFS('Refill Gap Model'!L:L,'Refill Gap Model'!A:A,TableRefills3[[#This Row],[patient_id]])</f>
        <v>45816</v>
      </c>
      <c r="J279">
        <f>Patient_QC[[#This Row],[Therepy_end_date]]-Patient_QC[[#This Row],[Therepy_Start_Date]]</f>
        <v>84</v>
      </c>
      <c r="K279">
        <f>Patient_QC[[#This Row],[total_quantity_days]]/Patient_QC[[#This Row],[Window Days]]</f>
        <v>1</v>
      </c>
      <c r="L279">
        <f>MIN(1,Patient_QC[[#This Row],[MPR]])</f>
        <v>1</v>
      </c>
      <c r="M279">
        <f>IF(Patient_QC[[#This Row],[MPR]]&gt;1,1,0)</f>
        <v>0</v>
      </c>
      <c r="N279">
        <f>_xlfn.MAXIFS('Refill Gap Model'!I:I,'Refill Gap Model'!A:A,TableRefills3[[#This Row],[patient_id]])</f>
        <v>0</v>
      </c>
      <c r="O279" t="str">
        <f>IF(Patient_QC[[#This Row],[MPR]]&gt;1.2,"High MPR; ","") &amp;
 IF(Patient_QC[[#This Row],[ever_discontinued]]=1,"Discontinued; ","") &amp;
 IF(Patient_QC[[#This Row],[Window Days]]=0,"No Supply; ","")</f>
        <v/>
      </c>
    </row>
    <row r="280" spans="1:15" x14ac:dyDescent="0.25">
      <c r="A280" t="s">
        <v>287</v>
      </c>
      <c r="B280">
        <v>49</v>
      </c>
      <c r="C280" t="s">
        <v>1020</v>
      </c>
      <c r="D280" t="s">
        <v>1021</v>
      </c>
      <c r="E280" t="s">
        <v>1027</v>
      </c>
      <c r="F280">
        <f>SUMIFS('Refill Gap Model'!E:E,'Refill Gap Model'!A:A,TableRefills3[[#This Row],[patient_id]])</f>
        <v>126</v>
      </c>
      <c r="G280" s="1">
        <f>_xlfn.MINIFS('Refill Gap Model'!C:C,'Refill Gap Model'!A:A,TableRefills3[[#This Row],[patient_id]])</f>
        <v>45791</v>
      </c>
      <c r="H280" s="1">
        <f>_xlfn.MAXIFS('Refill Gap Model'!C:C,'Refill Gap Model'!A:A,A280)+TableRefills3[[#This Row],[quantity_days]]</f>
        <v>45845</v>
      </c>
      <c r="I280" s="1">
        <f>_xlfn.MAXIFS('Refill Gap Model'!L:L,'Refill Gap Model'!A:A,TableRefills3[[#This Row],[patient_id]])</f>
        <v>45921</v>
      </c>
      <c r="J280">
        <f>Patient_QC[[#This Row],[Therepy_end_date]]-Patient_QC[[#This Row],[Therepy_Start_Date]]</f>
        <v>130</v>
      </c>
      <c r="K280">
        <f>Patient_QC[[#This Row],[total_quantity_days]]/Patient_QC[[#This Row],[Window Days]]</f>
        <v>0.96923076923076923</v>
      </c>
      <c r="L280">
        <f>MIN(1,Patient_QC[[#This Row],[MPR]])</f>
        <v>0.96923076923076923</v>
      </c>
      <c r="M280">
        <f>IF(Patient_QC[[#This Row],[MPR]]&gt;1,1,0)</f>
        <v>0</v>
      </c>
      <c r="N280">
        <f>_xlfn.MAXIFS('Refill Gap Model'!I:I,'Refill Gap Model'!A:A,TableRefills3[[#This Row],[patient_id]])</f>
        <v>0</v>
      </c>
      <c r="O280" t="str">
        <f>IF(Patient_QC[[#This Row],[MPR]]&gt;1.2,"High MPR; ","") &amp;
 IF(Patient_QC[[#This Row],[ever_discontinued]]=1,"Discontinued; ","") &amp;
 IF(Patient_QC[[#This Row],[Window Days]]=0,"No Supply; ","")</f>
        <v/>
      </c>
    </row>
    <row r="281" spans="1:15" x14ac:dyDescent="0.25">
      <c r="A281" t="s">
        <v>288</v>
      </c>
      <c r="B281">
        <v>65</v>
      </c>
      <c r="C281" t="s">
        <v>1020</v>
      </c>
      <c r="D281" t="s">
        <v>1022</v>
      </c>
      <c r="E281" t="s">
        <v>1023</v>
      </c>
      <c r="F281">
        <f>SUMIFS('Refill Gap Model'!E:E,'Refill Gap Model'!A:A,TableRefills3[[#This Row],[patient_id]])</f>
        <v>126</v>
      </c>
      <c r="G281" s="1">
        <f>_xlfn.MINIFS('Refill Gap Model'!C:C,'Refill Gap Model'!A:A,TableRefills3[[#This Row],[patient_id]])</f>
        <v>45791</v>
      </c>
      <c r="H281" s="1">
        <f>_xlfn.MAXIFS('Refill Gap Model'!C:C,'Refill Gap Model'!A:A,A281)+TableRefills3[[#This Row],[quantity_days]]</f>
        <v>45853</v>
      </c>
      <c r="I281" s="1">
        <f>_xlfn.MAXIFS('Refill Gap Model'!L:L,'Refill Gap Model'!A:A,TableRefills3[[#This Row],[patient_id]])</f>
        <v>45921</v>
      </c>
      <c r="J281">
        <f>Patient_QC[[#This Row],[Therepy_end_date]]-Patient_QC[[#This Row],[Therepy_Start_Date]]</f>
        <v>130</v>
      </c>
      <c r="K281">
        <f>Patient_QC[[#This Row],[total_quantity_days]]/Patient_QC[[#This Row],[Window Days]]</f>
        <v>0.96923076923076923</v>
      </c>
      <c r="L281">
        <f>MIN(1,Patient_QC[[#This Row],[MPR]])</f>
        <v>0.96923076923076923</v>
      </c>
      <c r="M281">
        <f>IF(Patient_QC[[#This Row],[MPR]]&gt;1,1,0)</f>
        <v>0</v>
      </c>
      <c r="N281">
        <f>_xlfn.MAXIFS('Refill Gap Model'!I:I,'Refill Gap Model'!A:A,TableRefills3[[#This Row],[patient_id]])</f>
        <v>0</v>
      </c>
      <c r="O281" t="str">
        <f>IF(Patient_QC[[#This Row],[MPR]]&gt;1.2,"High MPR; ","") &amp;
 IF(Patient_QC[[#This Row],[ever_discontinued]]=1,"Discontinued; ","") &amp;
 IF(Patient_QC[[#This Row],[Window Days]]=0,"No Supply; ","")</f>
        <v/>
      </c>
    </row>
    <row r="282" spans="1:15" x14ac:dyDescent="0.25">
      <c r="A282" t="s">
        <v>289</v>
      </c>
      <c r="B282">
        <v>48</v>
      </c>
      <c r="C282" t="s">
        <v>1020</v>
      </c>
      <c r="D282" t="s">
        <v>1025</v>
      </c>
      <c r="E282" t="s">
        <v>1024</v>
      </c>
      <c r="F282">
        <f>SUMIFS('Refill Gap Model'!E:E,'Refill Gap Model'!A:A,TableRefills3[[#This Row],[patient_id]])</f>
        <v>126</v>
      </c>
      <c r="G282" s="1">
        <f>_xlfn.MINIFS('Refill Gap Model'!C:C,'Refill Gap Model'!A:A,TableRefills3[[#This Row],[patient_id]])</f>
        <v>45791</v>
      </c>
      <c r="H282" s="1">
        <f>_xlfn.MAXIFS('Refill Gap Model'!C:C,'Refill Gap Model'!A:A,A282)+TableRefills3[[#This Row],[quantity_days]]</f>
        <v>45914</v>
      </c>
      <c r="I282" s="1">
        <f>_xlfn.MAXIFS('Refill Gap Model'!L:L,'Refill Gap Model'!A:A,TableRefills3[[#This Row],[patient_id]])</f>
        <v>45921</v>
      </c>
      <c r="J282">
        <f>Patient_QC[[#This Row],[Therepy_end_date]]-Patient_QC[[#This Row],[Therepy_Start_Date]]</f>
        <v>130</v>
      </c>
      <c r="K282">
        <f>Patient_QC[[#This Row],[total_quantity_days]]/Patient_QC[[#This Row],[Window Days]]</f>
        <v>0.96923076923076923</v>
      </c>
      <c r="L282">
        <f>MIN(1,Patient_QC[[#This Row],[MPR]])</f>
        <v>0.96923076923076923</v>
      </c>
      <c r="M282">
        <f>IF(Patient_QC[[#This Row],[MPR]]&gt;1,1,0)</f>
        <v>0</v>
      </c>
      <c r="N282">
        <f>_xlfn.MAXIFS('Refill Gap Model'!I:I,'Refill Gap Model'!A:A,TableRefills3[[#This Row],[patient_id]])</f>
        <v>0</v>
      </c>
      <c r="O282" t="str">
        <f>IF(Patient_QC[[#This Row],[MPR]]&gt;1.2,"High MPR; ","") &amp;
 IF(Patient_QC[[#This Row],[ever_discontinued]]=1,"Discontinued; ","") &amp;
 IF(Patient_QC[[#This Row],[Window Days]]=0,"No Supply; ","")</f>
        <v/>
      </c>
    </row>
    <row r="283" spans="1:15" x14ac:dyDescent="0.25">
      <c r="A283" t="s">
        <v>290</v>
      </c>
      <c r="B283">
        <v>55</v>
      </c>
      <c r="C283" t="s">
        <v>1019</v>
      </c>
      <c r="D283" t="s">
        <v>1025</v>
      </c>
      <c r="E283" t="s">
        <v>1026</v>
      </c>
      <c r="F283">
        <f>SUMIFS('Refill Gap Model'!E:E,'Refill Gap Model'!A:A,TableRefills3[[#This Row],[patient_id]])</f>
        <v>126</v>
      </c>
      <c r="G283" s="1">
        <f>_xlfn.MINIFS('Refill Gap Model'!C:C,'Refill Gap Model'!A:A,TableRefills3[[#This Row],[patient_id]])</f>
        <v>45791</v>
      </c>
      <c r="H283" s="1">
        <f>_xlfn.MAXIFS('Refill Gap Model'!C:C,'Refill Gap Model'!A:A,A283)+TableRefills3[[#This Row],[quantity_days]]</f>
        <v>45943</v>
      </c>
      <c r="I283" s="1">
        <f>_xlfn.MAXIFS('Refill Gap Model'!L:L,'Refill Gap Model'!A:A,TableRefills3[[#This Row],[patient_id]])</f>
        <v>45921</v>
      </c>
      <c r="J283">
        <f>Patient_QC[[#This Row],[Therepy_end_date]]-Patient_QC[[#This Row],[Therepy_Start_Date]]</f>
        <v>130</v>
      </c>
      <c r="K283">
        <f>Patient_QC[[#This Row],[total_quantity_days]]/Patient_QC[[#This Row],[Window Days]]</f>
        <v>0.96923076923076923</v>
      </c>
      <c r="L283">
        <f>MIN(1,Patient_QC[[#This Row],[MPR]])</f>
        <v>0.96923076923076923</v>
      </c>
      <c r="M283">
        <f>IF(Patient_QC[[#This Row],[MPR]]&gt;1,1,0)</f>
        <v>0</v>
      </c>
      <c r="N283">
        <f>_xlfn.MAXIFS('Refill Gap Model'!I:I,'Refill Gap Model'!A:A,TableRefills3[[#This Row],[patient_id]])</f>
        <v>0</v>
      </c>
      <c r="O283" t="str">
        <f>IF(Patient_QC[[#This Row],[MPR]]&gt;1.2,"High MPR; ","") &amp;
 IF(Patient_QC[[#This Row],[ever_discontinued]]=1,"Discontinued; ","") &amp;
 IF(Patient_QC[[#This Row],[Window Days]]=0,"No Supply; ","")</f>
        <v/>
      </c>
    </row>
    <row r="284" spans="1:15" x14ac:dyDescent="0.25">
      <c r="A284" t="s">
        <v>291</v>
      </c>
      <c r="B284">
        <v>32</v>
      </c>
      <c r="C284" t="s">
        <v>1019</v>
      </c>
      <c r="D284" t="s">
        <v>1022</v>
      </c>
      <c r="E284" t="s">
        <v>1023</v>
      </c>
      <c r="F284">
        <f>SUMIFS('Refill Gap Model'!E:E,'Refill Gap Model'!A:A,TableRefills3[[#This Row],[patient_id]])</f>
        <v>126</v>
      </c>
      <c r="G284" s="1">
        <f>_xlfn.MINIFS('Refill Gap Model'!C:C,'Refill Gap Model'!A:A,TableRefills3[[#This Row],[patient_id]])</f>
        <v>45791</v>
      </c>
      <c r="H284" s="1">
        <f>_xlfn.MAXIFS('Refill Gap Model'!C:C,'Refill Gap Model'!A:A,A284)+TableRefills3[[#This Row],[quantity_days]]</f>
        <v>45860</v>
      </c>
      <c r="I284" s="1">
        <f>_xlfn.MAXIFS('Refill Gap Model'!L:L,'Refill Gap Model'!A:A,TableRefills3[[#This Row],[patient_id]])</f>
        <v>45921</v>
      </c>
      <c r="J284">
        <f>Patient_QC[[#This Row],[Therepy_end_date]]-Patient_QC[[#This Row],[Therepy_Start_Date]]</f>
        <v>130</v>
      </c>
      <c r="K284">
        <f>Patient_QC[[#This Row],[total_quantity_days]]/Patient_QC[[#This Row],[Window Days]]</f>
        <v>0.96923076923076923</v>
      </c>
      <c r="L284">
        <f>MIN(1,Patient_QC[[#This Row],[MPR]])</f>
        <v>0.96923076923076923</v>
      </c>
      <c r="M284">
        <f>IF(Patient_QC[[#This Row],[MPR]]&gt;1,1,0)</f>
        <v>0</v>
      </c>
      <c r="N284">
        <f>_xlfn.MAXIFS('Refill Gap Model'!I:I,'Refill Gap Model'!A:A,TableRefills3[[#This Row],[patient_id]])</f>
        <v>0</v>
      </c>
      <c r="O284" t="str">
        <f>IF(Patient_QC[[#This Row],[MPR]]&gt;1.2,"High MPR; ","") &amp;
 IF(Patient_QC[[#This Row],[ever_discontinued]]=1,"Discontinued; ","") &amp;
 IF(Patient_QC[[#This Row],[Window Days]]=0,"No Supply; ","")</f>
        <v/>
      </c>
    </row>
    <row r="285" spans="1:15" x14ac:dyDescent="0.25">
      <c r="A285" t="s">
        <v>292</v>
      </c>
      <c r="B285">
        <v>48</v>
      </c>
      <c r="C285" t="s">
        <v>1019</v>
      </c>
      <c r="D285" t="s">
        <v>1022</v>
      </c>
      <c r="E285" t="s">
        <v>1024</v>
      </c>
      <c r="F285">
        <f>SUMIFS('Refill Gap Model'!E:E,'Refill Gap Model'!A:A,TableRefills3[[#This Row],[patient_id]])</f>
        <v>126</v>
      </c>
      <c r="G285" s="1">
        <f>_xlfn.MINIFS('Refill Gap Model'!C:C,'Refill Gap Model'!A:A,TableRefills3[[#This Row],[patient_id]])</f>
        <v>45791</v>
      </c>
      <c r="H285" s="1">
        <f>_xlfn.MAXIFS('Refill Gap Model'!C:C,'Refill Gap Model'!A:A,A285)+TableRefills3[[#This Row],[quantity_days]]</f>
        <v>45963</v>
      </c>
      <c r="I285" s="1">
        <f>_xlfn.MAXIFS('Refill Gap Model'!L:L,'Refill Gap Model'!A:A,TableRefills3[[#This Row],[patient_id]])</f>
        <v>45921</v>
      </c>
      <c r="J285">
        <f>Patient_QC[[#This Row],[Therepy_end_date]]-Patient_QC[[#This Row],[Therepy_Start_Date]]</f>
        <v>130</v>
      </c>
      <c r="K285">
        <f>Patient_QC[[#This Row],[total_quantity_days]]/Patient_QC[[#This Row],[Window Days]]</f>
        <v>0.96923076923076923</v>
      </c>
      <c r="L285">
        <f>MIN(1,Patient_QC[[#This Row],[MPR]])</f>
        <v>0.96923076923076923</v>
      </c>
      <c r="M285">
        <f>IF(Patient_QC[[#This Row],[MPR]]&gt;1,1,0)</f>
        <v>0</v>
      </c>
      <c r="N285">
        <f>_xlfn.MAXIFS('Refill Gap Model'!I:I,'Refill Gap Model'!A:A,TableRefills3[[#This Row],[patient_id]])</f>
        <v>0</v>
      </c>
      <c r="O285" t="str">
        <f>IF(Patient_QC[[#This Row],[MPR]]&gt;1.2,"High MPR; ","") &amp;
 IF(Patient_QC[[#This Row],[ever_discontinued]]=1,"Discontinued; ","") &amp;
 IF(Patient_QC[[#This Row],[Window Days]]=0,"No Supply; ","")</f>
        <v/>
      </c>
    </row>
    <row r="286" spans="1:15" x14ac:dyDescent="0.25">
      <c r="A286" t="s">
        <v>293</v>
      </c>
      <c r="B286">
        <v>49</v>
      </c>
      <c r="C286" t="s">
        <v>1020</v>
      </c>
      <c r="D286" t="s">
        <v>1022</v>
      </c>
      <c r="E286" t="s">
        <v>1026</v>
      </c>
      <c r="F286">
        <f>SUMIFS('Refill Gap Model'!E:E,'Refill Gap Model'!A:A,TableRefills3[[#This Row],[patient_id]])</f>
        <v>150</v>
      </c>
      <c r="G286" s="1">
        <f>_xlfn.MINIFS('Refill Gap Model'!C:C,'Refill Gap Model'!A:A,TableRefills3[[#This Row],[patient_id]])</f>
        <v>45744</v>
      </c>
      <c r="H286" s="1">
        <f>_xlfn.MAXIFS('Refill Gap Model'!C:C,'Refill Gap Model'!A:A,A286)+TableRefills3[[#This Row],[quantity_days]]</f>
        <v>45829</v>
      </c>
      <c r="I286" s="1">
        <f>_xlfn.MAXIFS('Refill Gap Model'!L:L,'Refill Gap Model'!A:A,TableRefills3[[#This Row],[patient_id]])</f>
        <v>45895</v>
      </c>
      <c r="J286">
        <f>Patient_QC[[#This Row],[Therepy_end_date]]-Patient_QC[[#This Row],[Therepy_Start_Date]]</f>
        <v>151</v>
      </c>
      <c r="K286">
        <f>Patient_QC[[#This Row],[total_quantity_days]]/Patient_QC[[#This Row],[Window Days]]</f>
        <v>0.99337748344370858</v>
      </c>
      <c r="L286">
        <f>MIN(1,Patient_QC[[#This Row],[MPR]])</f>
        <v>0.99337748344370858</v>
      </c>
      <c r="M286">
        <f>IF(Patient_QC[[#This Row],[MPR]]&gt;1,1,0)</f>
        <v>0</v>
      </c>
      <c r="N286">
        <f>_xlfn.MAXIFS('Refill Gap Model'!I:I,'Refill Gap Model'!A:A,TableRefills3[[#This Row],[patient_id]])</f>
        <v>0</v>
      </c>
      <c r="O286" t="str">
        <f>IF(Patient_QC[[#This Row],[MPR]]&gt;1.2,"High MPR; ","") &amp;
 IF(Patient_QC[[#This Row],[ever_discontinued]]=1,"Discontinued; ","") &amp;
 IF(Patient_QC[[#This Row],[Window Days]]=0,"No Supply; ","")</f>
        <v/>
      </c>
    </row>
    <row r="287" spans="1:15" x14ac:dyDescent="0.25">
      <c r="A287" t="s">
        <v>294</v>
      </c>
      <c r="B287">
        <v>61</v>
      </c>
      <c r="C287" t="s">
        <v>1019</v>
      </c>
      <c r="D287" t="s">
        <v>1022</v>
      </c>
      <c r="E287" t="s">
        <v>1027</v>
      </c>
      <c r="F287">
        <f>SUMIFS('Refill Gap Model'!E:E,'Refill Gap Model'!A:A,TableRefills3[[#This Row],[patient_id]])</f>
        <v>150</v>
      </c>
      <c r="G287" s="1">
        <f>_xlfn.MINIFS('Refill Gap Model'!C:C,'Refill Gap Model'!A:A,TableRefills3[[#This Row],[patient_id]])</f>
        <v>45744</v>
      </c>
      <c r="H287" s="1">
        <f>_xlfn.MAXIFS('Refill Gap Model'!C:C,'Refill Gap Model'!A:A,A287)+TableRefills3[[#This Row],[quantity_days]]</f>
        <v>45892</v>
      </c>
      <c r="I287" s="1">
        <f>_xlfn.MAXIFS('Refill Gap Model'!L:L,'Refill Gap Model'!A:A,TableRefills3[[#This Row],[patient_id]])</f>
        <v>45895</v>
      </c>
      <c r="J287">
        <f>Patient_QC[[#This Row],[Therepy_end_date]]-Patient_QC[[#This Row],[Therepy_Start_Date]]</f>
        <v>151</v>
      </c>
      <c r="K287">
        <f>Patient_QC[[#This Row],[total_quantity_days]]/Patient_QC[[#This Row],[Window Days]]</f>
        <v>0.99337748344370858</v>
      </c>
      <c r="L287">
        <f>MIN(1,Patient_QC[[#This Row],[MPR]])</f>
        <v>0.99337748344370858</v>
      </c>
      <c r="M287">
        <f>IF(Patient_QC[[#This Row],[MPR]]&gt;1,1,0)</f>
        <v>0</v>
      </c>
      <c r="N287">
        <f>_xlfn.MAXIFS('Refill Gap Model'!I:I,'Refill Gap Model'!A:A,TableRefills3[[#This Row],[patient_id]])</f>
        <v>0</v>
      </c>
      <c r="O287" t="str">
        <f>IF(Patient_QC[[#This Row],[MPR]]&gt;1.2,"High MPR; ","") &amp;
 IF(Patient_QC[[#This Row],[ever_discontinued]]=1,"Discontinued; ","") &amp;
 IF(Patient_QC[[#This Row],[Window Days]]=0,"No Supply; ","")</f>
        <v/>
      </c>
    </row>
    <row r="288" spans="1:15" x14ac:dyDescent="0.25">
      <c r="A288" t="s">
        <v>295</v>
      </c>
      <c r="B288">
        <v>36</v>
      </c>
      <c r="C288" t="s">
        <v>1020</v>
      </c>
      <c r="D288" t="s">
        <v>1025</v>
      </c>
      <c r="E288" t="s">
        <v>1023</v>
      </c>
      <c r="F288">
        <f>SUMIFS('Refill Gap Model'!E:E,'Refill Gap Model'!A:A,TableRefills3[[#This Row],[patient_id]])</f>
        <v>150</v>
      </c>
      <c r="G288" s="1">
        <f>_xlfn.MINIFS('Refill Gap Model'!C:C,'Refill Gap Model'!A:A,TableRefills3[[#This Row],[patient_id]])</f>
        <v>45744</v>
      </c>
      <c r="H288" s="1">
        <f>_xlfn.MAXIFS('Refill Gap Model'!C:C,'Refill Gap Model'!A:A,A288)+TableRefills3[[#This Row],[quantity_days]]</f>
        <v>45915</v>
      </c>
      <c r="I288" s="1">
        <f>_xlfn.MAXIFS('Refill Gap Model'!L:L,'Refill Gap Model'!A:A,TableRefills3[[#This Row],[patient_id]])</f>
        <v>45895</v>
      </c>
      <c r="J288">
        <f>Patient_QC[[#This Row],[Therepy_end_date]]-Patient_QC[[#This Row],[Therepy_Start_Date]]</f>
        <v>151</v>
      </c>
      <c r="K288">
        <f>Patient_QC[[#This Row],[total_quantity_days]]/Patient_QC[[#This Row],[Window Days]]</f>
        <v>0.99337748344370858</v>
      </c>
      <c r="L288">
        <f>MIN(1,Patient_QC[[#This Row],[MPR]])</f>
        <v>0.99337748344370858</v>
      </c>
      <c r="M288">
        <f>IF(Patient_QC[[#This Row],[MPR]]&gt;1,1,0)</f>
        <v>0</v>
      </c>
      <c r="N288">
        <f>_xlfn.MAXIFS('Refill Gap Model'!I:I,'Refill Gap Model'!A:A,TableRefills3[[#This Row],[patient_id]])</f>
        <v>0</v>
      </c>
      <c r="O288" t="str">
        <f>IF(Patient_QC[[#This Row],[MPR]]&gt;1.2,"High MPR; ","") &amp;
 IF(Patient_QC[[#This Row],[ever_discontinued]]=1,"Discontinued; ","") &amp;
 IF(Patient_QC[[#This Row],[Window Days]]=0,"No Supply; ","")</f>
        <v/>
      </c>
    </row>
    <row r="289" spans="1:15" x14ac:dyDescent="0.25">
      <c r="A289" t="s">
        <v>296</v>
      </c>
      <c r="B289">
        <v>81</v>
      </c>
      <c r="C289" t="s">
        <v>1019</v>
      </c>
      <c r="D289" t="s">
        <v>1021</v>
      </c>
      <c r="E289" t="s">
        <v>1023</v>
      </c>
      <c r="F289">
        <f>SUMIFS('Refill Gap Model'!E:E,'Refill Gap Model'!A:A,TableRefills3[[#This Row],[patient_id]])</f>
        <v>150</v>
      </c>
      <c r="G289" s="1">
        <f>_xlfn.MINIFS('Refill Gap Model'!C:C,'Refill Gap Model'!A:A,TableRefills3[[#This Row],[patient_id]])</f>
        <v>45744</v>
      </c>
      <c r="H289" s="1">
        <f>_xlfn.MAXIFS('Refill Gap Model'!C:C,'Refill Gap Model'!A:A,A289)+TableRefills3[[#This Row],[quantity_days]]</f>
        <v>45753</v>
      </c>
      <c r="I289" s="1">
        <f>_xlfn.MAXIFS('Refill Gap Model'!L:L,'Refill Gap Model'!A:A,TableRefills3[[#This Row],[patient_id]])</f>
        <v>45895</v>
      </c>
      <c r="J289">
        <f>Patient_QC[[#This Row],[Therepy_end_date]]-Patient_QC[[#This Row],[Therepy_Start_Date]]</f>
        <v>151</v>
      </c>
      <c r="K289">
        <f>Patient_QC[[#This Row],[total_quantity_days]]/Patient_QC[[#This Row],[Window Days]]</f>
        <v>0.99337748344370858</v>
      </c>
      <c r="L289">
        <f>MIN(1,Patient_QC[[#This Row],[MPR]])</f>
        <v>0.99337748344370858</v>
      </c>
      <c r="M289">
        <f>IF(Patient_QC[[#This Row],[MPR]]&gt;1,1,0)</f>
        <v>0</v>
      </c>
      <c r="N289">
        <f>_xlfn.MAXIFS('Refill Gap Model'!I:I,'Refill Gap Model'!A:A,TableRefills3[[#This Row],[patient_id]])</f>
        <v>0</v>
      </c>
      <c r="O289" t="str">
        <f>IF(Patient_QC[[#This Row],[MPR]]&gt;1.2,"High MPR; ","") &amp;
 IF(Patient_QC[[#This Row],[ever_discontinued]]=1,"Discontinued; ","") &amp;
 IF(Patient_QC[[#This Row],[Window Days]]=0,"No Supply; ","")</f>
        <v/>
      </c>
    </row>
    <row r="290" spans="1:15" x14ac:dyDescent="0.25">
      <c r="A290" t="s">
        <v>297</v>
      </c>
      <c r="B290">
        <v>70</v>
      </c>
      <c r="C290" t="s">
        <v>1019</v>
      </c>
      <c r="D290" t="s">
        <v>1022</v>
      </c>
      <c r="E290" t="s">
        <v>1027</v>
      </c>
      <c r="F290">
        <f>SUMIFS('Refill Gap Model'!E:E,'Refill Gap Model'!A:A,TableRefills3[[#This Row],[patient_id]])</f>
        <v>150</v>
      </c>
      <c r="G290" s="1">
        <f>_xlfn.MINIFS('Refill Gap Model'!C:C,'Refill Gap Model'!A:A,TableRefills3[[#This Row],[patient_id]])</f>
        <v>45744</v>
      </c>
      <c r="H290" s="1">
        <f>_xlfn.MAXIFS('Refill Gap Model'!C:C,'Refill Gap Model'!A:A,A290)+TableRefills3[[#This Row],[quantity_days]]</f>
        <v>45936</v>
      </c>
      <c r="I290" s="1">
        <f>_xlfn.MAXIFS('Refill Gap Model'!L:L,'Refill Gap Model'!A:A,TableRefills3[[#This Row],[patient_id]])</f>
        <v>45895</v>
      </c>
      <c r="J290">
        <f>Patient_QC[[#This Row],[Therepy_end_date]]-Patient_QC[[#This Row],[Therepy_Start_Date]]</f>
        <v>151</v>
      </c>
      <c r="K290">
        <f>Patient_QC[[#This Row],[total_quantity_days]]/Patient_QC[[#This Row],[Window Days]]</f>
        <v>0.99337748344370858</v>
      </c>
      <c r="L290">
        <f>MIN(1,Patient_QC[[#This Row],[MPR]])</f>
        <v>0.99337748344370858</v>
      </c>
      <c r="M290">
        <f>IF(Patient_QC[[#This Row],[MPR]]&gt;1,1,0)</f>
        <v>0</v>
      </c>
      <c r="N290">
        <f>_xlfn.MAXIFS('Refill Gap Model'!I:I,'Refill Gap Model'!A:A,TableRefills3[[#This Row],[patient_id]])</f>
        <v>0</v>
      </c>
      <c r="O290" t="str">
        <f>IF(Patient_QC[[#This Row],[MPR]]&gt;1.2,"High MPR; ","") &amp;
 IF(Patient_QC[[#This Row],[ever_discontinued]]=1,"Discontinued; ","") &amp;
 IF(Patient_QC[[#This Row],[Window Days]]=0,"No Supply; ","")</f>
        <v/>
      </c>
    </row>
    <row r="291" spans="1:15" x14ac:dyDescent="0.25">
      <c r="A291" t="s">
        <v>298</v>
      </c>
      <c r="B291">
        <v>62</v>
      </c>
      <c r="C291" t="s">
        <v>1019</v>
      </c>
      <c r="D291" t="s">
        <v>1022</v>
      </c>
      <c r="E291" t="s">
        <v>1023</v>
      </c>
      <c r="F291">
        <f>SUMIFS('Refill Gap Model'!E:E,'Refill Gap Model'!A:A,TableRefills3[[#This Row],[patient_id]])</f>
        <v>90</v>
      </c>
      <c r="G291" s="1">
        <f>_xlfn.MINIFS('Refill Gap Model'!C:C,'Refill Gap Model'!A:A,TableRefills3[[#This Row],[patient_id]])</f>
        <v>45833</v>
      </c>
      <c r="H291" s="1">
        <f>_xlfn.MAXIFS('Refill Gap Model'!C:C,'Refill Gap Model'!A:A,A291)+TableRefills3[[#This Row],[quantity_days]]</f>
        <v>45837</v>
      </c>
      <c r="I291" s="1">
        <f>_xlfn.MAXIFS('Refill Gap Model'!L:L,'Refill Gap Model'!A:A,TableRefills3[[#This Row],[patient_id]])</f>
        <v>45921</v>
      </c>
      <c r="J291">
        <f>Patient_QC[[#This Row],[Therepy_end_date]]-Patient_QC[[#This Row],[Therepy_Start_Date]]</f>
        <v>88</v>
      </c>
      <c r="K291">
        <f>Patient_QC[[#This Row],[total_quantity_days]]/Patient_QC[[#This Row],[Window Days]]</f>
        <v>1.0227272727272727</v>
      </c>
      <c r="L291">
        <f>MIN(1,Patient_QC[[#This Row],[MPR]])</f>
        <v>1</v>
      </c>
      <c r="M291">
        <f>IF(Patient_QC[[#This Row],[MPR]]&gt;1,1,0)</f>
        <v>1</v>
      </c>
      <c r="N291">
        <f>_xlfn.MAXIFS('Refill Gap Model'!I:I,'Refill Gap Model'!A:A,TableRefills3[[#This Row],[patient_id]])</f>
        <v>0</v>
      </c>
      <c r="O291" t="str">
        <f>IF(Patient_QC[[#This Row],[MPR]]&gt;1.2,"High MPR; ","") &amp;
 IF(Patient_QC[[#This Row],[ever_discontinued]]=1,"Discontinued; ","") &amp;
 IF(Patient_QC[[#This Row],[Window Days]]=0,"No Supply; ","")</f>
        <v/>
      </c>
    </row>
    <row r="292" spans="1:15" x14ac:dyDescent="0.25">
      <c r="A292" t="s">
        <v>299</v>
      </c>
      <c r="B292">
        <v>69</v>
      </c>
      <c r="C292" t="s">
        <v>1020</v>
      </c>
      <c r="D292" t="s">
        <v>1025</v>
      </c>
      <c r="E292" t="s">
        <v>1027</v>
      </c>
      <c r="F292">
        <f>SUMIFS('Refill Gap Model'!E:E,'Refill Gap Model'!A:A,TableRefills3[[#This Row],[patient_id]])</f>
        <v>90</v>
      </c>
      <c r="G292" s="1">
        <f>_xlfn.MINIFS('Refill Gap Model'!C:C,'Refill Gap Model'!A:A,TableRefills3[[#This Row],[patient_id]])</f>
        <v>45833</v>
      </c>
      <c r="H292" s="1">
        <f>_xlfn.MAXIFS('Refill Gap Model'!C:C,'Refill Gap Model'!A:A,A292)+TableRefills3[[#This Row],[quantity_days]]</f>
        <v>45925</v>
      </c>
      <c r="I292" s="1">
        <f>_xlfn.MAXIFS('Refill Gap Model'!L:L,'Refill Gap Model'!A:A,TableRefills3[[#This Row],[patient_id]])</f>
        <v>45921</v>
      </c>
      <c r="J292">
        <f>Patient_QC[[#This Row],[Therepy_end_date]]-Patient_QC[[#This Row],[Therepy_Start_Date]]</f>
        <v>88</v>
      </c>
      <c r="K292">
        <f>Patient_QC[[#This Row],[total_quantity_days]]/Patient_QC[[#This Row],[Window Days]]</f>
        <v>1.0227272727272727</v>
      </c>
      <c r="L292">
        <f>MIN(1,Patient_QC[[#This Row],[MPR]])</f>
        <v>1</v>
      </c>
      <c r="M292">
        <f>IF(Patient_QC[[#This Row],[MPR]]&gt;1,1,0)</f>
        <v>1</v>
      </c>
      <c r="N292">
        <f>_xlfn.MAXIFS('Refill Gap Model'!I:I,'Refill Gap Model'!A:A,TableRefills3[[#This Row],[patient_id]])</f>
        <v>0</v>
      </c>
      <c r="O292" t="str">
        <f>IF(Patient_QC[[#This Row],[MPR]]&gt;1.2,"High MPR; ","") &amp;
 IF(Patient_QC[[#This Row],[ever_discontinued]]=1,"Discontinued; ","") &amp;
 IF(Patient_QC[[#This Row],[Window Days]]=0,"No Supply; ","")</f>
        <v/>
      </c>
    </row>
    <row r="293" spans="1:15" x14ac:dyDescent="0.25">
      <c r="A293" t="s">
        <v>300</v>
      </c>
      <c r="B293">
        <v>68</v>
      </c>
      <c r="C293" t="s">
        <v>1019</v>
      </c>
      <c r="D293" t="s">
        <v>1028</v>
      </c>
      <c r="E293" t="s">
        <v>1027</v>
      </c>
      <c r="F293">
        <f>SUMIFS('Refill Gap Model'!E:E,'Refill Gap Model'!A:A,TableRefills3[[#This Row],[patient_id]])</f>
        <v>90</v>
      </c>
      <c r="G293" s="1">
        <f>_xlfn.MINIFS('Refill Gap Model'!C:C,'Refill Gap Model'!A:A,TableRefills3[[#This Row],[patient_id]])</f>
        <v>45833</v>
      </c>
      <c r="H293" s="1">
        <f>_xlfn.MAXIFS('Refill Gap Model'!C:C,'Refill Gap Model'!A:A,A293)+TableRefills3[[#This Row],[quantity_days]]</f>
        <v>45778</v>
      </c>
      <c r="I293" s="1">
        <f>_xlfn.MAXIFS('Refill Gap Model'!L:L,'Refill Gap Model'!A:A,TableRefills3[[#This Row],[patient_id]])</f>
        <v>45921</v>
      </c>
      <c r="J293">
        <f>Patient_QC[[#This Row],[Therepy_end_date]]-Patient_QC[[#This Row],[Therepy_Start_Date]]</f>
        <v>88</v>
      </c>
      <c r="K293">
        <f>Patient_QC[[#This Row],[total_quantity_days]]/Patient_QC[[#This Row],[Window Days]]</f>
        <v>1.0227272727272727</v>
      </c>
      <c r="L293">
        <f>MIN(1,Patient_QC[[#This Row],[MPR]])</f>
        <v>1</v>
      </c>
      <c r="M293">
        <f>IF(Patient_QC[[#This Row],[MPR]]&gt;1,1,0)</f>
        <v>1</v>
      </c>
      <c r="N293">
        <f>_xlfn.MAXIFS('Refill Gap Model'!I:I,'Refill Gap Model'!A:A,TableRefills3[[#This Row],[patient_id]])</f>
        <v>0</v>
      </c>
      <c r="O293" t="str">
        <f>IF(Patient_QC[[#This Row],[MPR]]&gt;1.2,"High MPR; ","") &amp;
 IF(Patient_QC[[#This Row],[ever_discontinued]]=1,"Discontinued; ","") &amp;
 IF(Patient_QC[[#This Row],[Window Days]]=0,"No Supply; ","")</f>
        <v/>
      </c>
    </row>
    <row r="294" spans="1:15" x14ac:dyDescent="0.25">
      <c r="A294" t="s">
        <v>301</v>
      </c>
      <c r="B294">
        <v>47</v>
      </c>
      <c r="C294" t="s">
        <v>1020</v>
      </c>
      <c r="D294" t="s">
        <v>1022</v>
      </c>
      <c r="E294" t="s">
        <v>1027</v>
      </c>
      <c r="F294">
        <f>SUMIFS('Refill Gap Model'!E:E,'Refill Gap Model'!A:A,TableRefills3[[#This Row],[patient_id]])</f>
        <v>140</v>
      </c>
      <c r="G294" s="1">
        <f>_xlfn.MINIFS('Refill Gap Model'!C:C,'Refill Gap Model'!A:A,TableRefills3[[#This Row],[patient_id]])</f>
        <v>45745</v>
      </c>
      <c r="H294" s="1">
        <f>_xlfn.MAXIFS('Refill Gap Model'!C:C,'Refill Gap Model'!A:A,A294)+TableRefills3[[#This Row],[quantity_days]]</f>
        <v>45828</v>
      </c>
      <c r="I294" s="1">
        <f>_xlfn.MAXIFS('Refill Gap Model'!L:L,'Refill Gap Model'!A:A,TableRefills3[[#This Row],[patient_id]])</f>
        <v>45883</v>
      </c>
      <c r="J294">
        <f>Patient_QC[[#This Row],[Therepy_end_date]]-Patient_QC[[#This Row],[Therepy_Start_Date]]</f>
        <v>138</v>
      </c>
      <c r="K294">
        <f>Patient_QC[[#This Row],[total_quantity_days]]/Patient_QC[[#This Row],[Window Days]]</f>
        <v>1.0144927536231885</v>
      </c>
      <c r="L294">
        <f>MIN(1,Patient_QC[[#This Row],[MPR]])</f>
        <v>1</v>
      </c>
      <c r="M294">
        <f>IF(Patient_QC[[#This Row],[MPR]]&gt;1,1,0)</f>
        <v>1</v>
      </c>
      <c r="N294">
        <f>_xlfn.MAXIFS('Refill Gap Model'!I:I,'Refill Gap Model'!A:A,TableRefills3[[#This Row],[patient_id]])</f>
        <v>0</v>
      </c>
      <c r="O294" t="str">
        <f>IF(Patient_QC[[#This Row],[MPR]]&gt;1.2,"High MPR; ","") &amp;
 IF(Patient_QC[[#This Row],[ever_discontinued]]=1,"Discontinued; ","") &amp;
 IF(Patient_QC[[#This Row],[Window Days]]=0,"No Supply; ","")</f>
        <v/>
      </c>
    </row>
    <row r="295" spans="1:15" x14ac:dyDescent="0.25">
      <c r="A295" t="s">
        <v>302</v>
      </c>
      <c r="B295">
        <v>69</v>
      </c>
      <c r="C295" t="s">
        <v>1019</v>
      </c>
      <c r="D295" t="s">
        <v>1028</v>
      </c>
      <c r="E295" t="s">
        <v>1023</v>
      </c>
      <c r="F295">
        <f>SUMIFS('Refill Gap Model'!E:E,'Refill Gap Model'!A:A,TableRefills3[[#This Row],[patient_id]])</f>
        <v>140</v>
      </c>
      <c r="G295" s="1">
        <f>_xlfn.MINIFS('Refill Gap Model'!C:C,'Refill Gap Model'!A:A,TableRefills3[[#This Row],[patient_id]])</f>
        <v>45745</v>
      </c>
      <c r="H295" s="1">
        <f>_xlfn.MAXIFS('Refill Gap Model'!C:C,'Refill Gap Model'!A:A,A295)+TableRefills3[[#This Row],[quantity_days]]</f>
        <v>45854</v>
      </c>
      <c r="I295" s="1">
        <f>_xlfn.MAXIFS('Refill Gap Model'!L:L,'Refill Gap Model'!A:A,TableRefills3[[#This Row],[patient_id]])</f>
        <v>45883</v>
      </c>
      <c r="J295">
        <f>Patient_QC[[#This Row],[Therepy_end_date]]-Patient_QC[[#This Row],[Therepy_Start_Date]]</f>
        <v>138</v>
      </c>
      <c r="K295">
        <f>Patient_QC[[#This Row],[total_quantity_days]]/Patient_QC[[#This Row],[Window Days]]</f>
        <v>1.0144927536231885</v>
      </c>
      <c r="L295">
        <f>MIN(1,Patient_QC[[#This Row],[MPR]])</f>
        <v>1</v>
      </c>
      <c r="M295">
        <f>IF(Patient_QC[[#This Row],[MPR]]&gt;1,1,0)</f>
        <v>1</v>
      </c>
      <c r="N295">
        <f>_xlfn.MAXIFS('Refill Gap Model'!I:I,'Refill Gap Model'!A:A,TableRefills3[[#This Row],[patient_id]])</f>
        <v>0</v>
      </c>
      <c r="O295" t="str">
        <f>IF(Patient_QC[[#This Row],[MPR]]&gt;1.2,"High MPR; ","") &amp;
 IF(Patient_QC[[#This Row],[ever_discontinued]]=1,"Discontinued; ","") &amp;
 IF(Patient_QC[[#This Row],[Window Days]]=0,"No Supply; ","")</f>
        <v/>
      </c>
    </row>
    <row r="296" spans="1:15" x14ac:dyDescent="0.25">
      <c r="A296" t="s">
        <v>303</v>
      </c>
      <c r="B296">
        <v>30</v>
      </c>
      <c r="C296" t="s">
        <v>1020</v>
      </c>
      <c r="D296" t="s">
        <v>1025</v>
      </c>
      <c r="E296" t="s">
        <v>1023</v>
      </c>
      <c r="F296">
        <f>SUMIFS('Refill Gap Model'!E:E,'Refill Gap Model'!A:A,TableRefills3[[#This Row],[patient_id]])</f>
        <v>140</v>
      </c>
      <c r="G296" s="1">
        <f>_xlfn.MINIFS('Refill Gap Model'!C:C,'Refill Gap Model'!A:A,TableRefills3[[#This Row],[patient_id]])</f>
        <v>45745</v>
      </c>
      <c r="H296" s="1">
        <f>_xlfn.MAXIFS('Refill Gap Model'!C:C,'Refill Gap Model'!A:A,A296)+TableRefills3[[#This Row],[quantity_days]]</f>
        <v>45850</v>
      </c>
      <c r="I296" s="1">
        <f>_xlfn.MAXIFS('Refill Gap Model'!L:L,'Refill Gap Model'!A:A,TableRefills3[[#This Row],[patient_id]])</f>
        <v>45883</v>
      </c>
      <c r="J296">
        <f>Patient_QC[[#This Row],[Therepy_end_date]]-Patient_QC[[#This Row],[Therepy_Start_Date]]</f>
        <v>138</v>
      </c>
      <c r="K296">
        <f>Patient_QC[[#This Row],[total_quantity_days]]/Patient_QC[[#This Row],[Window Days]]</f>
        <v>1.0144927536231885</v>
      </c>
      <c r="L296">
        <f>MIN(1,Patient_QC[[#This Row],[MPR]])</f>
        <v>1</v>
      </c>
      <c r="M296">
        <f>IF(Patient_QC[[#This Row],[MPR]]&gt;1,1,0)</f>
        <v>1</v>
      </c>
      <c r="N296">
        <f>_xlfn.MAXIFS('Refill Gap Model'!I:I,'Refill Gap Model'!A:A,TableRefills3[[#This Row],[patient_id]])</f>
        <v>0</v>
      </c>
      <c r="O296" t="str">
        <f>IF(Patient_QC[[#This Row],[MPR]]&gt;1.2,"High MPR; ","") &amp;
 IF(Patient_QC[[#This Row],[ever_discontinued]]=1,"Discontinued; ","") &amp;
 IF(Patient_QC[[#This Row],[Window Days]]=0,"No Supply; ","")</f>
        <v/>
      </c>
    </row>
    <row r="297" spans="1:15" x14ac:dyDescent="0.25">
      <c r="A297" t="s">
        <v>304</v>
      </c>
      <c r="B297">
        <v>40</v>
      </c>
      <c r="C297" t="s">
        <v>1019</v>
      </c>
      <c r="D297" t="s">
        <v>1025</v>
      </c>
      <c r="E297" t="s">
        <v>1023</v>
      </c>
      <c r="F297">
        <f>SUMIFS('Refill Gap Model'!E:E,'Refill Gap Model'!A:A,TableRefills3[[#This Row],[patient_id]])</f>
        <v>140</v>
      </c>
      <c r="G297" s="1">
        <f>_xlfn.MINIFS('Refill Gap Model'!C:C,'Refill Gap Model'!A:A,TableRefills3[[#This Row],[patient_id]])</f>
        <v>45745</v>
      </c>
      <c r="H297" s="1">
        <f>_xlfn.MAXIFS('Refill Gap Model'!C:C,'Refill Gap Model'!A:A,A297)+TableRefills3[[#This Row],[quantity_days]]</f>
        <v>45802</v>
      </c>
      <c r="I297" s="1">
        <f>_xlfn.MAXIFS('Refill Gap Model'!L:L,'Refill Gap Model'!A:A,TableRefills3[[#This Row],[patient_id]])</f>
        <v>45883</v>
      </c>
      <c r="J297">
        <f>Patient_QC[[#This Row],[Therepy_end_date]]-Patient_QC[[#This Row],[Therepy_Start_Date]]</f>
        <v>138</v>
      </c>
      <c r="K297">
        <f>Patient_QC[[#This Row],[total_quantity_days]]/Patient_QC[[#This Row],[Window Days]]</f>
        <v>1.0144927536231885</v>
      </c>
      <c r="L297">
        <f>MIN(1,Patient_QC[[#This Row],[MPR]])</f>
        <v>1</v>
      </c>
      <c r="M297">
        <f>IF(Patient_QC[[#This Row],[MPR]]&gt;1,1,0)</f>
        <v>1</v>
      </c>
      <c r="N297">
        <f>_xlfn.MAXIFS('Refill Gap Model'!I:I,'Refill Gap Model'!A:A,TableRefills3[[#This Row],[patient_id]])</f>
        <v>0</v>
      </c>
      <c r="O297" t="str">
        <f>IF(Patient_QC[[#This Row],[MPR]]&gt;1.2,"High MPR; ","") &amp;
 IF(Patient_QC[[#This Row],[ever_discontinued]]=1,"Discontinued; ","") &amp;
 IF(Patient_QC[[#This Row],[Window Days]]=0,"No Supply; ","")</f>
        <v/>
      </c>
    </row>
    <row r="298" spans="1:15" x14ac:dyDescent="0.25">
      <c r="A298" t="s">
        <v>305</v>
      </c>
      <c r="B298">
        <v>57</v>
      </c>
      <c r="C298" t="s">
        <v>1020</v>
      </c>
      <c r="D298" t="s">
        <v>1021</v>
      </c>
      <c r="E298" t="s">
        <v>1026</v>
      </c>
      <c r="F298">
        <f>SUMIFS('Refill Gap Model'!E:E,'Refill Gap Model'!A:A,TableRefills3[[#This Row],[patient_id]])</f>
        <v>140</v>
      </c>
      <c r="G298" s="1">
        <f>_xlfn.MINIFS('Refill Gap Model'!C:C,'Refill Gap Model'!A:A,TableRefills3[[#This Row],[patient_id]])</f>
        <v>45745</v>
      </c>
      <c r="H298" s="1">
        <f>_xlfn.MAXIFS('Refill Gap Model'!C:C,'Refill Gap Model'!A:A,A298)+TableRefills3[[#This Row],[quantity_days]]</f>
        <v>45853</v>
      </c>
      <c r="I298" s="1">
        <f>_xlfn.MAXIFS('Refill Gap Model'!L:L,'Refill Gap Model'!A:A,TableRefills3[[#This Row],[patient_id]])</f>
        <v>45883</v>
      </c>
      <c r="J298">
        <f>Patient_QC[[#This Row],[Therepy_end_date]]-Patient_QC[[#This Row],[Therepy_Start_Date]]</f>
        <v>138</v>
      </c>
      <c r="K298">
        <f>Patient_QC[[#This Row],[total_quantity_days]]/Patient_QC[[#This Row],[Window Days]]</f>
        <v>1.0144927536231885</v>
      </c>
      <c r="L298">
        <f>MIN(1,Patient_QC[[#This Row],[MPR]])</f>
        <v>1</v>
      </c>
      <c r="M298">
        <f>IF(Patient_QC[[#This Row],[MPR]]&gt;1,1,0)</f>
        <v>1</v>
      </c>
      <c r="N298">
        <f>_xlfn.MAXIFS('Refill Gap Model'!I:I,'Refill Gap Model'!A:A,TableRefills3[[#This Row],[patient_id]])</f>
        <v>0</v>
      </c>
      <c r="O298" t="str">
        <f>IF(Patient_QC[[#This Row],[MPR]]&gt;1.2,"High MPR; ","") &amp;
 IF(Patient_QC[[#This Row],[ever_discontinued]]=1,"Discontinued; ","") &amp;
 IF(Patient_QC[[#This Row],[Window Days]]=0,"No Supply; ","")</f>
        <v/>
      </c>
    </row>
    <row r="299" spans="1:15" x14ac:dyDescent="0.25">
      <c r="A299" t="s">
        <v>306</v>
      </c>
      <c r="B299">
        <v>54</v>
      </c>
      <c r="C299" t="s">
        <v>1020</v>
      </c>
      <c r="D299" t="s">
        <v>1028</v>
      </c>
      <c r="E299" t="s">
        <v>1027</v>
      </c>
      <c r="F299">
        <f>SUMIFS('Refill Gap Model'!E:E,'Refill Gap Model'!A:A,TableRefills3[[#This Row],[patient_id]])</f>
        <v>120</v>
      </c>
      <c r="G299" s="1">
        <f>_xlfn.MINIFS('Refill Gap Model'!C:C,'Refill Gap Model'!A:A,TableRefills3[[#This Row],[patient_id]])</f>
        <v>45749</v>
      </c>
      <c r="H299" s="1">
        <f>_xlfn.MAXIFS('Refill Gap Model'!C:C,'Refill Gap Model'!A:A,A299)+TableRefills3[[#This Row],[quantity_days]]</f>
        <v>45771</v>
      </c>
      <c r="I299" s="1">
        <f>_xlfn.MAXIFS('Refill Gap Model'!L:L,'Refill Gap Model'!A:A,TableRefills3[[#This Row],[patient_id]])</f>
        <v>45867</v>
      </c>
      <c r="J299">
        <f>Patient_QC[[#This Row],[Therepy_end_date]]-Patient_QC[[#This Row],[Therepy_Start_Date]]</f>
        <v>118</v>
      </c>
      <c r="K299">
        <f>Patient_QC[[#This Row],[total_quantity_days]]/Patient_QC[[#This Row],[Window Days]]</f>
        <v>1.0169491525423728</v>
      </c>
      <c r="L299">
        <f>MIN(1,Patient_QC[[#This Row],[MPR]])</f>
        <v>1</v>
      </c>
      <c r="M299">
        <f>IF(Patient_QC[[#This Row],[MPR]]&gt;1,1,0)</f>
        <v>1</v>
      </c>
      <c r="N299">
        <f>_xlfn.MAXIFS('Refill Gap Model'!I:I,'Refill Gap Model'!A:A,TableRefills3[[#This Row],[patient_id]])</f>
        <v>0</v>
      </c>
      <c r="O299" t="str">
        <f>IF(Patient_QC[[#This Row],[MPR]]&gt;1.2,"High MPR; ","") &amp;
 IF(Patient_QC[[#This Row],[ever_discontinued]]=1,"Discontinued; ","") &amp;
 IF(Patient_QC[[#This Row],[Window Days]]=0,"No Supply; ","")</f>
        <v/>
      </c>
    </row>
    <row r="300" spans="1:15" x14ac:dyDescent="0.25">
      <c r="A300" t="s">
        <v>307</v>
      </c>
      <c r="B300">
        <v>79</v>
      </c>
      <c r="C300" t="s">
        <v>1020</v>
      </c>
      <c r="D300" t="s">
        <v>1022</v>
      </c>
      <c r="E300" t="s">
        <v>1024</v>
      </c>
      <c r="F300">
        <f>SUMIFS('Refill Gap Model'!E:E,'Refill Gap Model'!A:A,TableRefills3[[#This Row],[patient_id]])</f>
        <v>120</v>
      </c>
      <c r="G300" s="1">
        <f>_xlfn.MINIFS('Refill Gap Model'!C:C,'Refill Gap Model'!A:A,TableRefills3[[#This Row],[patient_id]])</f>
        <v>45749</v>
      </c>
      <c r="H300" s="1">
        <f>_xlfn.MAXIFS('Refill Gap Model'!C:C,'Refill Gap Model'!A:A,A300)+TableRefills3[[#This Row],[quantity_days]]</f>
        <v>45774</v>
      </c>
      <c r="I300" s="1">
        <f>_xlfn.MAXIFS('Refill Gap Model'!L:L,'Refill Gap Model'!A:A,TableRefills3[[#This Row],[patient_id]])</f>
        <v>45867</v>
      </c>
      <c r="J300">
        <f>Patient_QC[[#This Row],[Therepy_end_date]]-Patient_QC[[#This Row],[Therepy_Start_Date]]</f>
        <v>118</v>
      </c>
      <c r="K300">
        <f>Patient_QC[[#This Row],[total_quantity_days]]/Patient_QC[[#This Row],[Window Days]]</f>
        <v>1.0169491525423728</v>
      </c>
      <c r="L300">
        <f>MIN(1,Patient_QC[[#This Row],[MPR]])</f>
        <v>1</v>
      </c>
      <c r="M300">
        <f>IF(Patient_QC[[#This Row],[MPR]]&gt;1,1,0)</f>
        <v>1</v>
      </c>
      <c r="N300">
        <f>_xlfn.MAXIFS('Refill Gap Model'!I:I,'Refill Gap Model'!A:A,TableRefills3[[#This Row],[patient_id]])</f>
        <v>0</v>
      </c>
      <c r="O300" t="str">
        <f>IF(Patient_QC[[#This Row],[MPR]]&gt;1.2,"High MPR; ","") &amp;
 IF(Patient_QC[[#This Row],[ever_discontinued]]=1,"Discontinued; ","") &amp;
 IF(Patient_QC[[#This Row],[Window Days]]=0,"No Supply; ","")</f>
        <v/>
      </c>
    </row>
    <row r="301" spans="1:15" x14ac:dyDescent="0.25">
      <c r="A301" t="s">
        <v>308</v>
      </c>
      <c r="B301">
        <v>52</v>
      </c>
      <c r="C301" t="s">
        <v>1019</v>
      </c>
      <c r="D301" t="s">
        <v>1028</v>
      </c>
      <c r="E301" t="s">
        <v>1023</v>
      </c>
      <c r="F301">
        <f>SUMIFS('Refill Gap Model'!E:E,'Refill Gap Model'!A:A,TableRefills3[[#This Row],[patient_id]])</f>
        <v>120</v>
      </c>
      <c r="G301" s="1">
        <f>_xlfn.MINIFS('Refill Gap Model'!C:C,'Refill Gap Model'!A:A,TableRefills3[[#This Row],[patient_id]])</f>
        <v>45749</v>
      </c>
      <c r="H301" s="1">
        <f>_xlfn.MAXIFS('Refill Gap Model'!C:C,'Refill Gap Model'!A:A,A301)+TableRefills3[[#This Row],[quantity_days]]</f>
        <v>45942</v>
      </c>
      <c r="I301" s="1">
        <f>_xlfn.MAXIFS('Refill Gap Model'!L:L,'Refill Gap Model'!A:A,TableRefills3[[#This Row],[patient_id]])</f>
        <v>45867</v>
      </c>
      <c r="J301">
        <f>Patient_QC[[#This Row],[Therepy_end_date]]-Patient_QC[[#This Row],[Therepy_Start_Date]]</f>
        <v>118</v>
      </c>
      <c r="K301">
        <f>Patient_QC[[#This Row],[total_quantity_days]]/Patient_QC[[#This Row],[Window Days]]</f>
        <v>1.0169491525423728</v>
      </c>
      <c r="L301">
        <f>MIN(1,Patient_QC[[#This Row],[MPR]])</f>
        <v>1</v>
      </c>
      <c r="M301">
        <f>IF(Patient_QC[[#This Row],[MPR]]&gt;1,1,0)</f>
        <v>1</v>
      </c>
      <c r="N301">
        <f>_xlfn.MAXIFS('Refill Gap Model'!I:I,'Refill Gap Model'!A:A,TableRefills3[[#This Row],[patient_id]])</f>
        <v>0</v>
      </c>
      <c r="O301" t="str">
        <f>IF(Patient_QC[[#This Row],[MPR]]&gt;1.2,"High MPR; ","") &amp;
 IF(Patient_QC[[#This Row],[ever_discontinued]]=1,"Discontinued; ","") &amp;
 IF(Patient_QC[[#This Row],[Window Days]]=0,"No Supply; ","")</f>
        <v/>
      </c>
    </row>
    <row r="302" spans="1:15" x14ac:dyDescent="0.25">
      <c r="A302" t="s">
        <v>309</v>
      </c>
      <c r="B302">
        <v>60</v>
      </c>
      <c r="C302" t="s">
        <v>1019</v>
      </c>
      <c r="D302" t="s">
        <v>1025</v>
      </c>
      <c r="E302" t="s">
        <v>1027</v>
      </c>
      <c r="F302">
        <f>SUMIFS('Refill Gap Model'!E:E,'Refill Gap Model'!A:A,TableRefills3[[#This Row],[patient_id]])</f>
        <v>120</v>
      </c>
      <c r="G302" s="1">
        <f>_xlfn.MINIFS('Refill Gap Model'!C:C,'Refill Gap Model'!A:A,TableRefills3[[#This Row],[patient_id]])</f>
        <v>45749</v>
      </c>
      <c r="H302" s="1">
        <f>_xlfn.MAXIFS('Refill Gap Model'!C:C,'Refill Gap Model'!A:A,A302)+TableRefills3[[#This Row],[quantity_days]]</f>
        <v>45929</v>
      </c>
      <c r="I302" s="1">
        <f>_xlfn.MAXIFS('Refill Gap Model'!L:L,'Refill Gap Model'!A:A,TableRefills3[[#This Row],[patient_id]])</f>
        <v>45867</v>
      </c>
      <c r="J302">
        <f>Patient_QC[[#This Row],[Therepy_end_date]]-Patient_QC[[#This Row],[Therepy_Start_Date]]</f>
        <v>118</v>
      </c>
      <c r="K302">
        <f>Patient_QC[[#This Row],[total_quantity_days]]/Patient_QC[[#This Row],[Window Days]]</f>
        <v>1.0169491525423728</v>
      </c>
      <c r="L302">
        <f>MIN(1,Patient_QC[[#This Row],[MPR]])</f>
        <v>1</v>
      </c>
      <c r="M302">
        <f>IF(Patient_QC[[#This Row],[MPR]]&gt;1,1,0)</f>
        <v>1</v>
      </c>
      <c r="N302">
        <f>_xlfn.MAXIFS('Refill Gap Model'!I:I,'Refill Gap Model'!A:A,TableRefills3[[#This Row],[patient_id]])</f>
        <v>0</v>
      </c>
      <c r="O302" t="str">
        <f>IF(Patient_QC[[#This Row],[MPR]]&gt;1.2,"High MPR; ","") &amp;
 IF(Patient_QC[[#This Row],[ever_discontinued]]=1,"Discontinued; ","") &amp;
 IF(Patient_QC[[#This Row],[Window Days]]=0,"No Supply; ","")</f>
        <v/>
      </c>
    </row>
    <row r="303" spans="1:15" x14ac:dyDescent="0.25">
      <c r="A303" t="s">
        <v>310</v>
      </c>
      <c r="B303">
        <v>59</v>
      </c>
      <c r="C303" t="s">
        <v>1020</v>
      </c>
      <c r="D303" t="s">
        <v>1021</v>
      </c>
      <c r="E303" t="s">
        <v>1026</v>
      </c>
      <c r="F303">
        <f>SUMIFS('Refill Gap Model'!E:E,'Refill Gap Model'!A:A,TableRefills3[[#This Row],[patient_id]])</f>
        <v>90</v>
      </c>
      <c r="G303" s="1">
        <f>_xlfn.MINIFS('Refill Gap Model'!C:C,'Refill Gap Model'!A:A,TableRefills3[[#This Row],[patient_id]])</f>
        <v>45700</v>
      </c>
      <c r="H303" s="1">
        <f>_xlfn.MAXIFS('Refill Gap Model'!C:C,'Refill Gap Model'!A:A,A303)+TableRefills3[[#This Row],[quantity_days]]</f>
        <v>45795</v>
      </c>
      <c r="I303" s="1">
        <f>_xlfn.MAXIFS('Refill Gap Model'!L:L,'Refill Gap Model'!A:A,TableRefills3[[#This Row],[patient_id]])</f>
        <v>45788</v>
      </c>
      <c r="J303">
        <f>Patient_QC[[#This Row],[Therepy_end_date]]-Patient_QC[[#This Row],[Therepy_Start_Date]]</f>
        <v>88</v>
      </c>
      <c r="K303">
        <f>Patient_QC[[#This Row],[total_quantity_days]]/Patient_QC[[#This Row],[Window Days]]</f>
        <v>1.0227272727272727</v>
      </c>
      <c r="L303">
        <f>MIN(1,Patient_QC[[#This Row],[MPR]])</f>
        <v>1</v>
      </c>
      <c r="M303">
        <f>IF(Patient_QC[[#This Row],[MPR]]&gt;1,1,0)</f>
        <v>1</v>
      </c>
      <c r="N303">
        <f>_xlfn.MAXIFS('Refill Gap Model'!I:I,'Refill Gap Model'!A:A,TableRefills3[[#This Row],[patient_id]])</f>
        <v>0</v>
      </c>
      <c r="O303" t="str">
        <f>IF(Patient_QC[[#This Row],[MPR]]&gt;1.2,"High MPR; ","") &amp;
 IF(Patient_QC[[#This Row],[ever_discontinued]]=1,"Discontinued; ","") &amp;
 IF(Patient_QC[[#This Row],[Window Days]]=0,"No Supply; ","")</f>
        <v/>
      </c>
    </row>
    <row r="304" spans="1:15" x14ac:dyDescent="0.25">
      <c r="A304" t="s">
        <v>311</v>
      </c>
      <c r="B304">
        <v>71</v>
      </c>
      <c r="C304" t="s">
        <v>1020</v>
      </c>
      <c r="D304" t="s">
        <v>1021</v>
      </c>
      <c r="E304" t="s">
        <v>1027</v>
      </c>
      <c r="F304">
        <f>SUMIFS('Refill Gap Model'!E:E,'Refill Gap Model'!A:A,TableRefills3[[#This Row],[patient_id]])</f>
        <v>90</v>
      </c>
      <c r="G304" s="1">
        <f>_xlfn.MINIFS('Refill Gap Model'!C:C,'Refill Gap Model'!A:A,TableRefills3[[#This Row],[patient_id]])</f>
        <v>45700</v>
      </c>
      <c r="H304" s="1">
        <f>_xlfn.MAXIFS('Refill Gap Model'!C:C,'Refill Gap Model'!A:A,A304)+TableRefills3[[#This Row],[quantity_days]]</f>
        <v>45920</v>
      </c>
      <c r="I304" s="1">
        <f>_xlfn.MAXIFS('Refill Gap Model'!L:L,'Refill Gap Model'!A:A,TableRefills3[[#This Row],[patient_id]])</f>
        <v>45788</v>
      </c>
      <c r="J304">
        <f>Patient_QC[[#This Row],[Therepy_end_date]]-Patient_QC[[#This Row],[Therepy_Start_Date]]</f>
        <v>88</v>
      </c>
      <c r="K304">
        <f>Patient_QC[[#This Row],[total_quantity_days]]/Patient_QC[[#This Row],[Window Days]]</f>
        <v>1.0227272727272727</v>
      </c>
      <c r="L304">
        <f>MIN(1,Patient_QC[[#This Row],[MPR]])</f>
        <v>1</v>
      </c>
      <c r="M304">
        <f>IF(Patient_QC[[#This Row],[MPR]]&gt;1,1,0)</f>
        <v>1</v>
      </c>
      <c r="N304">
        <f>_xlfn.MAXIFS('Refill Gap Model'!I:I,'Refill Gap Model'!A:A,TableRefills3[[#This Row],[patient_id]])</f>
        <v>0</v>
      </c>
      <c r="O304" t="str">
        <f>IF(Patient_QC[[#This Row],[MPR]]&gt;1.2,"High MPR; ","") &amp;
 IF(Patient_QC[[#This Row],[ever_discontinued]]=1,"Discontinued; ","") &amp;
 IF(Patient_QC[[#This Row],[Window Days]]=0,"No Supply; ","")</f>
        <v/>
      </c>
    </row>
    <row r="305" spans="1:15" x14ac:dyDescent="0.25">
      <c r="A305" t="s">
        <v>312</v>
      </c>
      <c r="B305">
        <v>64</v>
      </c>
      <c r="C305" t="s">
        <v>1019</v>
      </c>
      <c r="D305" t="s">
        <v>1025</v>
      </c>
      <c r="E305" t="s">
        <v>1027</v>
      </c>
      <c r="F305">
        <f>SUMIFS('Refill Gap Model'!E:E,'Refill Gap Model'!A:A,TableRefills3[[#This Row],[patient_id]])</f>
        <v>90</v>
      </c>
      <c r="G305" s="1">
        <f>_xlfn.MINIFS('Refill Gap Model'!C:C,'Refill Gap Model'!A:A,TableRefills3[[#This Row],[patient_id]])</f>
        <v>45700</v>
      </c>
      <c r="H305" s="1">
        <f>_xlfn.MAXIFS('Refill Gap Model'!C:C,'Refill Gap Model'!A:A,A305)+TableRefills3[[#This Row],[quantity_days]]</f>
        <v>45806</v>
      </c>
      <c r="I305" s="1">
        <f>_xlfn.MAXIFS('Refill Gap Model'!L:L,'Refill Gap Model'!A:A,TableRefills3[[#This Row],[patient_id]])</f>
        <v>45788</v>
      </c>
      <c r="J305">
        <f>Patient_QC[[#This Row],[Therepy_end_date]]-Patient_QC[[#This Row],[Therepy_Start_Date]]</f>
        <v>88</v>
      </c>
      <c r="K305">
        <f>Patient_QC[[#This Row],[total_quantity_days]]/Patient_QC[[#This Row],[Window Days]]</f>
        <v>1.0227272727272727</v>
      </c>
      <c r="L305">
        <f>MIN(1,Patient_QC[[#This Row],[MPR]])</f>
        <v>1</v>
      </c>
      <c r="M305">
        <f>IF(Patient_QC[[#This Row],[MPR]]&gt;1,1,0)</f>
        <v>1</v>
      </c>
      <c r="N305">
        <f>_xlfn.MAXIFS('Refill Gap Model'!I:I,'Refill Gap Model'!A:A,TableRefills3[[#This Row],[patient_id]])</f>
        <v>0</v>
      </c>
      <c r="O305" t="str">
        <f>IF(Patient_QC[[#This Row],[MPR]]&gt;1.2,"High MPR; ","") &amp;
 IF(Patient_QC[[#This Row],[ever_discontinued]]=1,"Discontinued; ","") &amp;
 IF(Patient_QC[[#This Row],[Window Days]]=0,"No Supply; ","")</f>
        <v/>
      </c>
    </row>
    <row r="306" spans="1:15" x14ac:dyDescent="0.25">
      <c r="A306" t="s">
        <v>313</v>
      </c>
      <c r="B306">
        <v>36</v>
      </c>
      <c r="C306" t="s">
        <v>1020</v>
      </c>
      <c r="D306" t="s">
        <v>1025</v>
      </c>
      <c r="E306" t="s">
        <v>1027</v>
      </c>
      <c r="F306">
        <f>SUMIFS('Refill Gap Model'!E:E,'Refill Gap Model'!A:A,TableRefills3[[#This Row],[patient_id]])</f>
        <v>168</v>
      </c>
      <c r="G306" s="1">
        <f>_xlfn.MINIFS('Refill Gap Model'!C:C,'Refill Gap Model'!A:A,TableRefills3[[#This Row],[patient_id]])</f>
        <v>45662</v>
      </c>
      <c r="H306" s="1">
        <f>_xlfn.MAXIFS('Refill Gap Model'!C:C,'Refill Gap Model'!A:A,A306)+TableRefills3[[#This Row],[quantity_days]]</f>
        <v>45960</v>
      </c>
      <c r="I306" s="1">
        <f>_xlfn.MAXIFS('Refill Gap Model'!L:L,'Refill Gap Model'!A:A,TableRefills3[[#This Row],[patient_id]])</f>
        <v>45828</v>
      </c>
      <c r="J306">
        <f>Patient_QC[[#This Row],[Therepy_end_date]]-Patient_QC[[#This Row],[Therepy_Start_Date]]</f>
        <v>166</v>
      </c>
      <c r="K306">
        <f>Patient_QC[[#This Row],[total_quantity_days]]/Patient_QC[[#This Row],[Window Days]]</f>
        <v>1.0120481927710843</v>
      </c>
      <c r="L306">
        <f>MIN(1,Patient_QC[[#This Row],[MPR]])</f>
        <v>1</v>
      </c>
      <c r="M306">
        <f>IF(Patient_QC[[#This Row],[MPR]]&gt;1,1,0)</f>
        <v>1</v>
      </c>
      <c r="N306">
        <f>_xlfn.MAXIFS('Refill Gap Model'!I:I,'Refill Gap Model'!A:A,TableRefills3[[#This Row],[patient_id]])</f>
        <v>0</v>
      </c>
      <c r="O306" t="str">
        <f>IF(Patient_QC[[#This Row],[MPR]]&gt;1.2,"High MPR; ","") &amp;
 IF(Patient_QC[[#This Row],[ever_discontinued]]=1,"Discontinued; ","") &amp;
 IF(Patient_QC[[#This Row],[Window Days]]=0,"No Supply; ","")</f>
        <v/>
      </c>
    </row>
    <row r="307" spans="1:15" x14ac:dyDescent="0.25">
      <c r="A307" t="s">
        <v>314</v>
      </c>
      <c r="B307">
        <v>45</v>
      </c>
      <c r="C307" t="s">
        <v>1020</v>
      </c>
      <c r="D307" t="s">
        <v>1022</v>
      </c>
      <c r="E307" t="s">
        <v>1024</v>
      </c>
      <c r="F307">
        <f>SUMIFS('Refill Gap Model'!E:E,'Refill Gap Model'!A:A,TableRefills3[[#This Row],[patient_id]])</f>
        <v>168</v>
      </c>
      <c r="G307" s="1">
        <f>_xlfn.MINIFS('Refill Gap Model'!C:C,'Refill Gap Model'!A:A,TableRefills3[[#This Row],[patient_id]])</f>
        <v>45662</v>
      </c>
      <c r="H307" s="1">
        <f>_xlfn.MAXIFS('Refill Gap Model'!C:C,'Refill Gap Model'!A:A,A307)+TableRefills3[[#This Row],[quantity_days]]</f>
        <v>45942</v>
      </c>
      <c r="I307" s="1">
        <f>_xlfn.MAXIFS('Refill Gap Model'!L:L,'Refill Gap Model'!A:A,TableRefills3[[#This Row],[patient_id]])</f>
        <v>45828</v>
      </c>
      <c r="J307">
        <f>Patient_QC[[#This Row],[Therepy_end_date]]-Patient_QC[[#This Row],[Therepy_Start_Date]]</f>
        <v>166</v>
      </c>
      <c r="K307">
        <f>Patient_QC[[#This Row],[total_quantity_days]]/Patient_QC[[#This Row],[Window Days]]</f>
        <v>1.0120481927710843</v>
      </c>
      <c r="L307">
        <f>MIN(1,Patient_QC[[#This Row],[MPR]])</f>
        <v>1</v>
      </c>
      <c r="M307">
        <f>IF(Patient_QC[[#This Row],[MPR]]&gt;1,1,0)</f>
        <v>1</v>
      </c>
      <c r="N307">
        <f>_xlfn.MAXIFS('Refill Gap Model'!I:I,'Refill Gap Model'!A:A,TableRefills3[[#This Row],[patient_id]])</f>
        <v>0</v>
      </c>
      <c r="O307" t="str">
        <f>IF(Patient_QC[[#This Row],[MPR]]&gt;1.2,"High MPR; ","") &amp;
 IF(Patient_QC[[#This Row],[ever_discontinued]]=1,"Discontinued; ","") &amp;
 IF(Patient_QC[[#This Row],[Window Days]]=0,"No Supply; ","")</f>
        <v/>
      </c>
    </row>
    <row r="308" spans="1:15" x14ac:dyDescent="0.25">
      <c r="A308" t="s">
        <v>315</v>
      </c>
      <c r="B308">
        <v>55</v>
      </c>
      <c r="C308" t="s">
        <v>1019</v>
      </c>
      <c r="D308" t="s">
        <v>1021</v>
      </c>
      <c r="E308" t="s">
        <v>1024</v>
      </c>
      <c r="F308">
        <f>SUMIFS('Refill Gap Model'!E:E,'Refill Gap Model'!A:A,TableRefills3[[#This Row],[patient_id]])</f>
        <v>168</v>
      </c>
      <c r="G308" s="1">
        <f>_xlfn.MINIFS('Refill Gap Model'!C:C,'Refill Gap Model'!A:A,TableRefills3[[#This Row],[patient_id]])</f>
        <v>45662</v>
      </c>
      <c r="H308" s="1">
        <f>_xlfn.MAXIFS('Refill Gap Model'!C:C,'Refill Gap Model'!A:A,A308)+TableRefills3[[#This Row],[quantity_days]]</f>
        <v>45937</v>
      </c>
      <c r="I308" s="1">
        <f>_xlfn.MAXIFS('Refill Gap Model'!L:L,'Refill Gap Model'!A:A,TableRefills3[[#This Row],[patient_id]])</f>
        <v>45828</v>
      </c>
      <c r="J308">
        <f>Patient_QC[[#This Row],[Therepy_end_date]]-Patient_QC[[#This Row],[Therepy_Start_Date]]</f>
        <v>166</v>
      </c>
      <c r="K308">
        <f>Patient_QC[[#This Row],[total_quantity_days]]/Patient_QC[[#This Row],[Window Days]]</f>
        <v>1.0120481927710843</v>
      </c>
      <c r="L308">
        <f>MIN(1,Patient_QC[[#This Row],[MPR]])</f>
        <v>1</v>
      </c>
      <c r="M308">
        <f>IF(Patient_QC[[#This Row],[MPR]]&gt;1,1,0)</f>
        <v>1</v>
      </c>
      <c r="N308">
        <f>_xlfn.MAXIFS('Refill Gap Model'!I:I,'Refill Gap Model'!A:A,TableRefills3[[#This Row],[patient_id]])</f>
        <v>0</v>
      </c>
      <c r="O308" t="str">
        <f>IF(Patient_QC[[#This Row],[MPR]]&gt;1.2,"High MPR; ","") &amp;
 IF(Patient_QC[[#This Row],[ever_discontinued]]=1,"Discontinued; ","") &amp;
 IF(Patient_QC[[#This Row],[Window Days]]=0,"No Supply; ","")</f>
        <v/>
      </c>
    </row>
    <row r="309" spans="1:15" x14ac:dyDescent="0.25">
      <c r="A309" t="s">
        <v>316</v>
      </c>
      <c r="B309">
        <v>77</v>
      </c>
      <c r="C309" t="s">
        <v>1019</v>
      </c>
      <c r="D309" t="s">
        <v>1028</v>
      </c>
      <c r="E309" t="s">
        <v>1027</v>
      </c>
      <c r="F309">
        <f>SUMIFS('Refill Gap Model'!E:E,'Refill Gap Model'!A:A,TableRefills3[[#This Row],[patient_id]])</f>
        <v>168</v>
      </c>
      <c r="G309" s="1">
        <f>_xlfn.MINIFS('Refill Gap Model'!C:C,'Refill Gap Model'!A:A,TableRefills3[[#This Row],[patient_id]])</f>
        <v>45662</v>
      </c>
      <c r="H309" s="1">
        <f>_xlfn.MAXIFS('Refill Gap Model'!C:C,'Refill Gap Model'!A:A,A309)+TableRefills3[[#This Row],[quantity_days]]</f>
        <v>45804</v>
      </c>
      <c r="I309" s="1">
        <f>_xlfn.MAXIFS('Refill Gap Model'!L:L,'Refill Gap Model'!A:A,TableRefills3[[#This Row],[patient_id]])</f>
        <v>45828</v>
      </c>
      <c r="J309">
        <f>Patient_QC[[#This Row],[Therepy_end_date]]-Patient_QC[[#This Row],[Therepy_Start_Date]]</f>
        <v>166</v>
      </c>
      <c r="K309">
        <f>Patient_QC[[#This Row],[total_quantity_days]]/Patient_QC[[#This Row],[Window Days]]</f>
        <v>1.0120481927710843</v>
      </c>
      <c r="L309">
        <f>MIN(1,Patient_QC[[#This Row],[MPR]])</f>
        <v>1</v>
      </c>
      <c r="M309">
        <f>IF(Patient_QC[[#This Row],[MPR]]&gt;1,1,0)</f>
        <v>1</v>
      </c>
      <c r="N309">
        <f>_xlfn.MAXIFS('Refill Gap Model'!I:I,'Refill Gap Model'!A:A,TableRefills3[[#This Row],[patient_id]])</f>
        <v>0</v>
      </c>
      <c r="O309" t="str">
        <f>IF(Patient_QC[[#This Row],[MPR]]&gt;1.2,"High MPR; ","") &amp;
 IF(Patient_QC[[#This Row],[ever_discontinued]]=1,"Discontinued; ","") &amp;
 IF(Patient_QC[[#This Row],[Window Days]]=0,"No Supply; ","")</f>
        <v/>
      </c>
    </row>
    <row r="310" spans="1:15" x14ac:dyDescent="0.25">
      <c r="A310" t="s">
        <v>317</v>
      </c>
      <c r="B310">
        <v>81</v>
      </c>
      <c r="C310" t="s">
        <v>1019</v>
      </c>
      <c r="D310" t="s">
        <v>1028</v>
      </c>
      <c r="E310" t="s">
        <v>1027</v>
      </c>
      <c r="F310">
        <f>SUMIFS('Refill Gap Model'!E:E,'Refill Gap Model'!A:A,TableRefills3[[#This Row],[patient_id]])</f>
        <v>168</v>
      </c>
      <c r="G310" s="1">
        <f>_xlfn.MINIFS('Refill Gap Model'!C:C,'Refill Gap Model'!A:A,TableRefills3[[#This Row],[patient_id]])</f>
        <v>45662</v>
      </c>
      <c r="H310" s="1">
        <f>_xlfn.MAXIFS('Refill Gap Model'!C:C,'Refill Gap Model'!A:A,A310)+TableRefills3[[#This Row],[quantity_days]]</f>
        <v>45853</v>
      </c>
      <c r="I310" s="1">
        <f>_xlfn.MAXIFS('Refill Gap Model'!L:L,'Refill Gap Model'!A:A,TableRefills3[[#This Row],[patient_id]])</f>
        <v>45828</v>
      </c>
      <c r="J310">
        <f>Patient_QC[[#This Row],[Therepy_end_date]]-Patient_QC[[#This Row],[Therepy_Start_Date]]</f>
        <v>166</v>
      </c>
      <c r="K310">
        <f>Patient_QC[[#This Row],[total_quantity_days]]/Patient_QC[[#This Row],[Window Days]]</f>
        <v>1.0120481927710843</v>
      </c>
      <c r="L310">
        <f>MIN(1,Patient_QC[[#This Row],[MPR]])</f>
        <v>1</v>
      </c>
      <c r="M310">
        <f>IF(Patient_QC[[#This Row],[MPR]]&gt;1,1,0)</f>
        <v>1</v>
      </c>
      <c r="N310">
        <f>_xlfn.MAXIFS('Refill Gap Model'!I:I,'Refill Gap Model'!A:A,TableRefills3[[#This Row],[patient_id]])</f>
        <v>0</v>
      </c>
      <c r="O310" t="str">
        <f>IF(Patient_QC[[#This Row],[MPR]]&gt;1.2,"High MPR; ","") &amp;
 IF(Patient_QC[[#This Row],[ever_discontinued]]=1,"Discontinued; ","") &amp;
 IF(Patient_QC[[#This Row],[Window Days]]=0,"No Supply; ","")</f>
        <v/>
      </c>
    </row>
    <row r="311" spans="1:15" x14ac:dyDescent="0.25">
      <c r="A311" t="s">
        <v>318</v>
      </c>
      <c r="B311">
        <v>78</v>
      </c>
      <c r="C311" t="s">
        <v>1020</v>
      </c>
      <c r="D311" t="s">
        <v>1022</v>
      </c>
      <c r="E311" t="s">
        <v>1024</v>
      </c>
      <c r="F311">
        <f>SUMIFS('Refill Gap Model'!E:E,'Refill Gap Model'!A:A,TableRefills3[[#This Row],[patient_id]])</f>
        <v>168</v>
      </c>
      <c r="G311" s="1">
        <f>_xlfn.MINIFS('Refill Gap Model'!C:C,'Refill Gap Model'!A:A,TableRefills3[[#This Row],[patient_id]])</f>
        <v>45662</v>
      </c>
      <c r="H311" s="1">
        <f>_xlfn.MAXIFS('Refill Gap Model'!C:C,'Refill Gap Model'!A:A,A311)+TableRefills3[[#This Row],[quantity_days]]</f>
        <v>45798</v>
      </c>
      <c r="I311" s="1">
        <f>_xlfn.MAXIFS('Refill Gap Model'!L:L,'Refill Gap Model'!A:A,TableRefills3[[#This Row],[patient_id]])</f>
        <v>45828</v>
      </c>
      <c r="J311">
        <f>Patient_QC[[#This Row],[Therepy_end_date]]-Patient_QC[[#This Row],[Therepy_Start_Date]]</f>
        <v>166</v>
      </c>
      <c r="K311">
        <f>Patient_QC[[#This Row],[total_quantity_days]]/Patient_QC[[#This Row],[Window Days]]</f>
        <v>1.0120481927710843</v>
      </c>
      <c r="L311">
        <f>MIN(1,Patient_QC[[#This Row],[MPR]])</f>
        <v>1</v>
      </c>
      <c r="M311">
        <f>IF(Patient_QC[[#This Row],[MPR]]&gt;1,1,0)</f>
        <v>1</v>
      </c>
      <c r="N311">
        <f>_xlfn.MAXIFS('Refill Gap Model'!I:I,'Refill Gap Model'!A:A,TableRefills3[[#This Row],[patient_id]])</f>
        <v>0</v>
      </c>
      <c r="O311" t="str">
        <f>IF(Patient_QC[[#This Row],[MPR]]&gt;1.2,"High MPR; ","") &amp;
 IF(Patient_QC[[#This Row],[ever_discontinued]]=1,"Discontinued; ","") &amp;
 IF(Patient_QC[[#This Row],[Window Days]]=0,"No Supply; ","")</f>
        <v/>
      </c>
    </row>
    <row r="312" spans="1:15" x14ac:dyDescent="0.25">
      <c r="A312" t="s">
        <v>319</v>
      </c>
      <c r="B312">
        <v>31</v>
      </c>
      <c r="C312" t="s">
        <v>1019</v>
      </c>
      <c r="D312" t="s">
        <v>1021</v>
      </c>
      <c r="E312" t="s">
        <v>1026</v>
      </c>
      <c r="F312">
        <f>SUMIFS('Refill Gap Model'!E:E,'Refill Gap Model'!A:A,TableRefills3[[#This Row],[patient_id]])</f>
        <v>126</v>
      </c>
      <c r="G312" s="1">
        <f>_xlfn.MINIFS('Refill Gap Model'!C:C,'Refill Gap Model'!A:A,TableRefills3[[#This Row],[patient_id]])</f>
        <v>45715</v>
      </c>
      <c r="H312" s="1">
        <f>_xlfn.MAXIFS('Refill Gap Model'!C:C,'Refill Gap Model'!A:A,A312)+TableRefills3[[#This Row],[quantity_days]]</f>
        <v>45802</v>
      </c>
      <c r="I312" s="1">
        <f>_xlfn.MAXIFS('Refill Gap Model'!L:L,'Refill Gap Model'!A:A,TableRefills3[[#This Row],[patient_id]])</f>
        <v>45841</v>
      </c>
      <c r="J312">
        <f>Patient_QC[[#This Row],[Therepy_end_date]]-Patient_QC[[#This Row],[Therepy_Start_Date]]</f>
        <v>126</v>
      </c>
      <c r="K312">
        <f>Patient_QC[[#This Row],[total_quantity_days]]/Patient_QC[[#This Row],[Window Days]]</f>
        <v>1</v>
      </c>
      <c r="L312">
        <f>MIN(1,Patient_QC[[#This Row],[MPR]])</f>
        <v>1</v>
      </c>
      <c r="M312">
        <f>IF(Patient_QC[[#This Row],[MPR]]&gt;1,1,0)</f>
        <v>0</v>
      </c>
      <c r="N312">
        <f>_xlfn.MAXIFS('Refill Gap Model'!I:I,'Refill Gap Model'!A:A,TableRefills3[[#This Row],[patient_id]])</f>
        <v>0</v>
      </c>
      <c r="O312" t="str">
        <f>IF(Patient_QC[[#This Row],[MPR]]&gt;1.2,"High MPR; ","") &amp;
 IF(Patient_QC[[#This Row],[ever_discontinued]]=1,"Discontinued; ","") &amp;
 IF(Patient_QC[[#This Row],[Window Days]]=0,"No Supply; ","")</f>
        <v/>
      </c>
    </row>
    <row r="313" spans="1:15" x14ac:dyDescent="0.25">
      <c r="A313" t="s">
        <v>320</v>
      </c>
      <c r="B313">
        <v>30</v>
      </c>
      <c r="C313" t="s">
        <v>1019</v>
      </c>
      <c r="D313" t="s">
        <v>1028</v>
      </c>
      <c r="E313" t="s">
        <v>1026</v>
      </c>
      <c r="F313">
        <f>SUMIFS('Refill Gap Model'!E:E,'Refill Gap Model'!A:A,TableRefills3[[#This Row],[patient_id]])</f>
        <v>126</v>
      </c>
      <c r="G313" s="1">
        <f>_xlfn.MINIFS('Refill Gap Model'!C:C,'Refill Gap Model'!A:A,TableRefills3[[#This Row],[patient_id]])</f>
        <v>45715</v>
      </c>
      <c r="H313" s="1">
        <f>_xlfn.MAXIFS('Refill Gap Model'!C:C,'Refill Gap Model'!A:A,A313)+TableRefills3[[#This Row],[quantity_days]]</f>
        <v>45893</v>
      </c>
      <c r="I313" s="1">
        <f>_xlfn.MAXIFS('Refill Gap Model'!L:L,'Refill Gap Model'!A:A,TableRefills3[[#This Row],[patient_id]])</f>
        <v>45841</v>
      </c>
      <c r="J313">
        <f>Patient_QC[[#This Row],[Therepy_end_date]]-Patient_QC[[#This Row],[Therepy_Start_Date]]</f>
        <v>126</v>
      </c>
      <c r="K313">
        <f>Patient_QC[[#This Row],[total_quantity_days]]/Patient_QC[[#This Row],[Window Days]]</f>
        <v>1</v>
      </c>
      <c r="L313">
        <f>MIN(1,Patient_QC[[#This Row],[MPR]])</f>
        <v>1</v>
      </c>
      <c r="M313">
        <f>IF(Patient_QC[[#This Row],[MPR]]&gt;1,1,0)</f>
        <v>0</v>
      </c>
      <c r="N313">
        <f>_xlfn.MAXIFS('Refill Gap Model'!I:I,'Refill Gap Model'!A:A,TableRefills3[[#This Row],[patient_id]])</f>
        <v>0</v>
      </c>
      <c r="O313" t="str">
        <f>IF(Patient_QC[[#This Row],[MPR]]&gt;1.2,"High MPR; ","") &amp;
 IF(Patient_QC[[#This Row],[ever_discontinued]]=1,"Discontinued; ","") &amp;
 IF(Patient_QC[[#This Row],[Window Days]]=0,"No Supply; ","")</f>
        <v/>
      </c>
    </row>
    <row r="314" spans="1:15" x14ac:dyDescent="0.25">
      <c r="A314" t="s">
        <v>321</v>
      </c>
      <c r="B314">
        <v>77</v>
      </c>
      <c r="C314" t="s">
        <v>1019</v>
      </c>
      <c r="D314" t="s">
        <v>1022</v>
      </c>
      <c r="E314" t="s">
        <v>1024</v>
      </c>
      <c r="F314">
        <f>SUMIFS('Refill Gap Model'!E:E,'Refill Gap Model'!A:A,TableRefills3[[#This Row],[patient_id]])</f>
        <v>126</v>
      </c>
      <c r="G314" s="1">
        <f>_xlfn.MINIFS('Refill Gap Model'!C:C,'Refill Gap Model'!A:A,TableRefills3[[#This Row],[patient_id]])</f>
        <v>45715</v>
      </c>
      <c r="H314" s="1">
        <f>_xlfn.MAXIFS('Refill Gap Model'!C:C,'Refill Gap Model'!A:A,A314)+TableRefills3[[#This Row],[quantity_days]]</f>
        <v>45745</v>
      </c>
      <c r="I314" s="1">
        <f>_xlfn.MAXIFS('Refill Gap Model'!L:L,'Refill Gap Model'!A:A,TableRefills3[[#This Row],[patient_id]])</f>
        <v>45841</v>
      </c>
      <c r="J314">
        <f>Patient_QC[[#This Row],[Therepy_end_date]]-Patient_QC[[#This Row],[Therepy_Start_Date]]</f>
        <v>126</v>
      </c>
      <c r="K314">
        <f>Patient_QC[[#This Row],[total_quantity_days]]/Patient_QC[[#This Row],[Window Days]]</f>
        <v>1</v>
      </c>
      <c r="L314">
        <f>MIN(1,Patient_QC[[#This Row],[MPR]])</f>
        <v>1</v>
      </c>
      <c r="M314">
        <f>IF(Patient_QC[[#This Row],[MPR]]&gt;1,1,0)</f>
        <v>0</v>
      </c>
      <c r="N314">
        <f>_xlfn.MAXIFS('Refill Gap Model'!I:I,'Refill Gap Model'!A:A,TableRefills3[[#This Row],[patient_id]])</f>
        <v>0</v>
      </c>
      <c r="O314" t="str">
        <f>IF(Patient_QC[[#This Row],[MPR]]&gt;1.2,"High MPR; ","") &amp;
 IF(Patient_QC[[#This Row],[ever_discontinued]]=1,"Discontinued; ","") &amp;
 IF(Patient_QC[[#This Row],[Window Days]]=0,"No Supply; ","")</f>
        <v/>
      </c>
    </row>
    <row r="315" spans="1:15" x14ac:dyDescent="0.25">
      <c r="A315" t="s">
        <v>322</v>
      </c>
      <c r="B315">
        <v>41</v>
      </c>
      <c r="C315" t="s">
        <v>1020</v>
      </c>
      <c r="D315" t="s">
        <v>1025</v>
      </c>
      <c r="E315" t="s">
        <v>1026</v>
      </c>
      <c r="F315">
        <f>SUMIFS('Refill Gap Model'!E:E,'Refill Gap Model'!A:A,TableRefills3[[#This Row],[patient_id]])</f>
        <v>126</v>
      </c>
      <c r="G315" s="1">
        <f>_xlfn.MINIFS('Refill Gap Model'!C:C,'Refill Gap Model'!A:A,TableRefills3[[#This Row],[patient_id]])</f>
        <v>45715</v>
      </c>
      <c r="H315" s="1">
        <f>_xlfn.MAXIFS('Refill Gap Model'!C:C,'Refill Gap Model'!A:A,A315)+TableRefills3[[#This Row],[quantity_days]]</f>
        <v>45825</v>
      </c>
      <c r="I315" s="1">
        <f>_xlfn.MAXIFS('Refill Gap Model'!L:L,'Refill Gap Model'!A:A,TableRefills3[[#This Row],[patient_id]])</f>
        <v>45841</v>
      </c>
      <c r="J315">
        <f>Patient_QC[[#This Row],[Therepy_end_date]]-Patient_QC[[#This Row],[Therepy_Start_Date]]</f>
        <v>126</v>
      </c>
      <c r="K315">
        <f>Patient_QC[[#This Row],[total_quantity_days]]/Patient_QC[[#This Row],[Window Days]]</f>
        <v>1</v>
      </c>
      <c r="L315">
        <f>MIN(1,Patient_QC[[#This Row],[MPR]])</f>
        <v>1</v>
      </c>
      <c r="M315">
        <f>IF(Patient_QC[[#This Row],[MPR]]&gt;1,1,0)</f>
        <v>0</v>
      </c>
      <c r="N315">
        <f>_xlfn.MAXIFS('Refill Gap Model'!I:I,'Refill Gap Model'!A:A,TableRefills3[[#This Row],[patient_id]])</f>
        <v>0</v>
      </c>
      <c r="O315" t="str">
        <f>IF(Patient_QC[[#This Row],[MPR]]&gt;1.2,"High MPR; ","") &amp;
 IF(Patient_QC[[#This Row],[ever_discontinued]]=1,"Discontinued; ","") &amp;
 IF(Patient_QC[[#This Row],[Window Days]]=0,"No Supply; ","")</f>
        <v/>
      </c>
    </row>
    <row r="316" spans="1:15" x14ac:dyDescent="0.25">
      <c r="A316" t="s">
        <v>323</v>
      </c>
      <c r="B316">
        <v>34</v>
      </c>
      <c r="C316" t="s">
        <v>1019</v>
      </c>
      <c r="D316" t="s">
        <v>1021</v>
      </c>
      <c r="E316" t="s">
        <v>1024</v>
      </c>
      <c r="F316">
        <f>SUMIFS('Refill Gap Model'!E:E,'Refill Gap Model'!A:A,TableRefills3[[#This Row],[patient_id]])</f>
        <v>126</v>
      </c>
      <c r="G316" s="1">
        <f>_xlfn.MINIFS('Refill Gap Model'!C:C,'Refill Gap Model'!A:A,TableRefills3[[#This Row],[patient_id]])</f>
        <v>45715</v>
      </c>
      <c r="H316" s="1">
        <f>_xlfn.MAXIFS('Refill Gap Model'!C:C,'Refill Gap Model'!A:A,A316)+TableRefills3[[#This Row],[quantity_days]]</f>
        <v>45905</v>
      </c>
      <c r="I316" s="1">
        <f>_xlfn.MAXIFS('Refill Gap Model'!L:L,'Refill Gap Model'!A:A,TableRefills3[[#This Row],[patient_id]])</f>
        <v>45841</v>
      </c>
      <c r="J316">
        <f>Patient_QC[[#This Row],[Therepy_end_date]]-Patient_QC[[#This Row],[Therepy_Start_Date]]</f>
        <v>126</v>
      </c>
      <c r="K316">
        <f>Patient_QC[[#This Row],[total_quantity_days]]/Patient_QC[[#This Row],[Window Days]]</f>
        <v>1</v>
      </c>
      <c r="L316">
        <f>MIN(1,Patient_QC[[#This Row],[MPR]])</f>
        <v>1</v>
      </c>
      <c r="M316">
        <f>IF(Patient_QC[[#This Row],[MPR]]&gt;1,1,0)</f>
        <v>0</v>
      </c>
      <c r="N316">
        <f>_xlfn.MAXIFS('Refill Gap Model'!I:I,'Refill Gap Model'!A:A,TableRefills3[[#This Row],[patient_id]])</f>
        <v>0</v>
      </c>
      <c r="O316" t="str">
        <f>IF(Patient_QC[[#This Row],[MPR]]&gt;1.2,"High MPR; ","") &amp;
 IF(Patient_QC[[#This Row],[ever_discontinued]]=1,"Discontinued; ","") &amp;
 IF(Patient_QC[[#This Row],[Window Days]]=0,"No Supply; ","")</f>
        <v/>
      </c>
    </row>
    <row r="317" spans="1:15" x14ac:dyDescent="0.25">
      <c r="A317" t="s">
        <v>324</v>
      </c>
      <c r="B317">
        <v>66</v>
      </c>
      <c r="C317" t="s">
        <v>1020</v>
      </c>
      <c r="D317" t="s">
        <v>1021</v>
      </c>
      <c r="E317" t="s">
        <v>1026</v>
      </c>
      <c r="F317">
        <f>SUMIFS('Refill Gap Model'!E:E,'Refill Gap Model'!A:A,TableRefills3[[#This Row],[patient_id]])</f>
        <v>126</v>
      </c>
      <c r="G317" s="1">
        <f>_xlfn.MINIFS('Refill Gap Model'!C:C,'Refill Gap Model'!A:A,TableRefills3[[#This Row],[patient_id]])</f>
        <v>45715</v>
      </c>
      <c r="H317" s="1">
        <f>_xlfn.MAXIFS('Refill Gap Model'!C:C,'Refill Gap Model'!A:A,A317)+TableRefills3[[#This Row],[quantity_days]]</f>
        <v>45936</v>
      </c>
      <c r="I317" s="1">
        <f>_xlfn.MAXIFS('Refill Gap Model'!L:L,'Refill Gap Model'!A:A,TableRefills3[[#This Row],[patient_id]])</f>
        <v>45841</v>
      </c>
      <c r="J317">
        <f>Patient_QC[[#This Row],[Therepy_end_date]]-Patient_QC[[#This Row],[Therepy_Start_Date]]</f>
        <v>126</v>
      </c>
      <c r="K317">
        <f>Patient_QC[[#This Row],[total_quantity_days]]/Patient_QC[[#This Row],[Window Days]]</f>
        <v>1</v>
      </c>
      <c r="L317">
        <f>MIN(1,Patient_QC[[#This Row],[MPR]])</f>
        <v>1</v>
      </c>
      <c r="M317">
        <f>IF(Patient_QC[[#This Row],[MPR]]&gt;1,1,0)</f>
        <v>0</v>
      </c>
      <c r="N317">
        <f>_xlfn.MAXIFS('Refill Gap Model'!I:I,'Refill Gap Model'!A:A,TableRefills3[[#This Row],[patient_id]])</f>
        <v>0</v>
      </c>
      <c r="O317" t="str">
        <f>IF(Patient_QC[[#This Row],[MPR]]&gt;1.2,"High MPR; ","") &amp;
 IF(Patient_QC[[#This Row],[ever_discontinued]]=1,"Discontinued; ","") &amp;
 IF(Patient_QC[[#This Row],[Window Days]]=0,"No Supply; ","")</f>
        <v/>
      </c>
    </row>
    <row r="318" spans="1:15" x14ac:dyDescent="0.25">
      <c r="A318" t="s">
        <v>325</v>
      </c>
      <c r="B318">
        <v>61</v>
      </c>
      <c r="C318" t="s">
        <v>1020</v>
      </c>
      <c r="D318" t="s">
        <v>1022</v>
      </c>
      <c r="E318" t="s">
        <v>1024</v>
      </c>
      <c r="F318">
        <f>SUMIFS('Refill Gap Model'!E:E,'Refill Gap Model'!A:A,TableRefills3[[#This Row],[patient_id]])</f>
        <v>180</v>
      </c>
      <c r="G318" s="1">
        <f>_xlfn.MINIFS('Refill Gap Model'!C:C,'Refill Gap Model'!A:A,TableRefills3[[#This Row],[patient_id]])</f>
        <v>45712</v>
      </c>
      <c r="H318" s="1">
        <f>_xlfn.MAXIFS('Refill Gap Model'!C:C,'Refill Gap Model'!A:A,A318)+TableRefills3[[#This Row],[quantity_days]]</f>
        <v>45882</v>
      </c>
      <c r="I318" s="1">
        <f>_xlfn.MAXIFS('Refill Gap Model'!L:L,'Refill Gap Model'!A:A,TableRefills3[[#This Row],[patient_id]])</f>
        <v>45891</v>
      </c>
      <c r="J318">
        <f>Patient_QC[[#This Row],[Therepy_end_date]]-Patient_QC[[#This Row],[Therepy_Start_Date]]</f>
        <v>179</v>
      </c>
      <c r="K318">
        <f>Patient_QC[[#This Row],[total_quantity_days]]/Patient_QC[[#This Row],[Window Days]]</f>
        <v>1.005586592178771</v>
      </c>
      <c r="L318">
        <f>MIN(1,Patient_QC[[#This Row],[MPR]])</f>
        <v>1</v>
      </c>
      <c r="M318">
        <f>IF(Patient_QC[[#This Row],[MPR]]&gt;1,1,0)</f>
        <v>1</v>
      </c>
      <c r="N318">
        <f>_xlfn.MAXIFS('Refill Gap Model'!I:I,'Refill Gap Model'!A:A,TableRefills3[[#This Row],[patient_id]])</f>
        <v>0</v>
      </c>
      <c r="O318" t="str">
        <f>IF(Patient_QC[[#This Row],[MPR]]&gt;1.2,"High MPR; ","") &amp;
 IF(Patient_QC[[#This Row],[ever_discontinued]]=1,"Discontinued; ","") &amp;
 IF(Patient_QC[[#This Row],[Window Days]]=0,"No Supply; ","")</f>
        <v/>
      </c>
    </row>
    <row r="319" spans="1:15" x14ac:dyDescent="0.25">
      <c r="A319" t="s">
        <v>326</v>
      </c>
      <c r="B319">
        <v>84</v>
      </c>
      <c r="C319" t="s">
        <v>1020</v>
      </c>
      <c r="D319" t="s">
        <v>1025</v>
      </c>
      <c r="E319" t="s">
        <v>1027</v>
      </c>
      <c r="F319">
        <f>SUMIFS('Refill Gap Model'!E:E,'Refill Gap Model'!A:A,TableRefills3[[#This Row],[patient_id]])</f>
        <v>180</v>
      </c>
      <c r="G319" s="1">
        <f>_xlfn.MINIFS('Refill Gap Model'!C:C,'Refill Gap Model'!A:A,TableRefills3[[#This Row],[patient_id]])</f>
        <v>45712</v>
      </c>
      <c r="H319" s="1">
        <f>_xlfn.MAXIFS('Refill Gap Model'!C:C,'Refill Gap Model'!A:A,A319)+TableRefills3[[#This Row],[quantity_days]]</f>
        <v>45806</v>
      </c>
      <c r="I319" s="1">
        <f>_xlfn.MAXIFS('Refill Gap Model'!L:L,'Refill Gap Model'!A:A,TableRefills3[[#This Row],[patient_id]])</f>
        <v>45891</v>
      </c>
      <c r="J319">
        <f>Patient_QC[[#This Row],[Therepy_end_date]]-Patient_QC[[#This Row],[Therepy_Start_Date]]</f>
        <v>179</v>
      </c>
      <c r="K319">
        <f>Patient_QC[[#This Row],[total_quantity_days]]/Patient_QC[[#This Row],[Window Days]]</f>
        <v>1.005586592178771</v>
      </c>
      <c r="L319">
        <f>MIN(1,Patient_QC[[#This Row],[MPR]])</f>
        <v>1</v>
      </c>
      <c r="M319">
        <f>IF(Patient_QC[[#This Row],[MPR]]&gt;1,1,0)</f>
        <v>1</v>
      </c>
      <c r="N319">
        <f>_xlfn.MAXIFS('Refill Gap Model'!I:I,'Refill Gap Model'!A:A,TableRefills3[[#This Row],[patient_id]])</f>
        <v>0</v>
      </c>
      <c r="O319" t="str">
        <f>IF(Patient_QC[[#This Row],[MPR]]&gt;1.2,"High MPR; ","") &amp;
 IF(Patient_QC[[#This Row],[ever_discontinued]]=1,"Discontinued; ","") &amp;
 IF(Patient_QC[[#This Row],[Window Days]]=0,"No Supply; ","")</f>
        <v/>
      </c>
    </row>
    <row r="320" spans="1:15" x14ac:dyDescent="0.25">
      <c r="A320" t="s">
        <v>327</v>
      </c>
      <c r="B320">
        <v>38</v>
      </c>
      <c r="C320" t="s">
        <v>1019</v>
      </c>
      <c r="D320" t="s">
        <v>1021</v>
      </c>
      <c r="E320" t="s">
        <v>1027</v>
      </c>
      <c r="F320">
        <f>SUMIFS('Refill Gap Model'!E:E,'Refill Gap Model'!A:A,TableRefills3[[#This Row],[patient_id]])</f>
        <v>180</v>
      </c>
      <c r="G320" s="1">
        <f>_xlfn.MINIFS('Refill Gap Model'!C:C,'Refill Gap Model'!A:A,TableRefills3[[#This Row],[patient_id]])</f>
        <v>45712</v>
      </c>
      <c r="H320" s="1">
        <f>_xlfn.MAXIFS('Refill Gap Model'!C:C,'Refill Gap Model'!A:A,A320)+TableRefills3[[#This Row],[quantity_days]]</f>
        <v>45998</v>
      </c>
      <c r="I320" s="1">
        <f>_xlfn.MAXIFS('Refill Gap Model'!L:L,'Refill Gap Model'!A:A,TableRefills3[[#This Row],[patient_id]])</f>
        <v>45891</v>
      </c>
      <c r="J320">
        <f>Patient_QC[[#This Row],[Therepy_end_date]]-Patient_QC[[#This Row],[Therepy_Start_Date]]</f>
        <v>179</v>
      </c>
      <c r="K320">
        <f>Patient_QC[[#This Row],[total_quantity_days]]/Patient_QC[[#This Row],[Window Days]]</f>
        <v>1.005586592178771</v>
      </c>
      <c r="L320">
        <f>MIN(1,Patient_QC[[#This Row],[MPR]])</f>
        <v>1</v>
      </c>
      <c r="M320">
        <f>IF(Patient_QC[[#This Row],[MPR]]&gt;1,1,0)</f>
        <v>1</v>
      </c>
      <c r="N320">
        <f>_xlfn.MAXIFS('Refill Gap Model'!I:I,'Refill Gap Model'!A:A,TableRefills3[[#This Row],[patient_id]])</f>
        <v>0</v>
      </c>
      <c r="O320" t="str">
        <f>IF(Patient_QC[[#This Row],[MPR]]&gt;1.2,"High MPR; ","") &amp;
 IF(Patient_QC[[#This Row],[ever_discontinued]]=1,"Discontinued; ","") &amp;
 IF(Patient_QC[[#This Row],[Window Days]]=0,"No Supply; ","")</f>
        <v/>
      </c>
    </row>
    <row r="321" spans="1:15" x14ac:dyDescent="0.25">
      <c r="A321" t="s">
        <v>328</v>
      </c>
      <c r="B321">
        <v>70</v>
      </c>
      <c r="C321" t="s">
        <v>1019</v>
      </c>
      <c r="D321" t="s">
        <v>1021</v>
      </c>
      <c r="E321" t="s">
        <v>1024</v>
      </c>
      <c r="F321">
        <f>SUMIFS('Refill Gap Model'!E:E,'Refill Gap Model'!A:A,TableRefills3[[#This Row],[patient_id]])</f>
        <v>180</v>
      </c>
      <c r="G321" s="1">
        <f>_xlfn.MINIFS('Refill Gap Model'!C:C,'Refill Gap Model'!A:A,TableRefills3[[#This Row],[patient_id]])</f>
        <v>45712</v>
      </c>
      <c r="H321" s="1">
        <f>_xlfn.MAXIFS('Refill Gap Model'!C:C,'Refill Gap Model'!A:A,A321)+TableRefills3[[#This Row],[quantity_days]]</f>
        <v>45909</v>
      </c>
      <c r="I321" s="1">
        <f>_xlfn.MAXIFS('Refill Gap Model'!L:L,'Refill Gap Model'!A:A,TableRefills3[[#This Row],[patient_id]])</f>
        <v>45891</v>
      </c>
      <c r="J321">
        <f>Patient_QC[[#This Row],[Therepy_end_date]]-Patient_QC[[#This Row],[Therepy_Start_Date]]</f>
        <v>179</v>
      </c>
      <c r="K321">
        <f>Patient_QC[[#This Row],[total_quantity_days]]/Patient_QC[[#This Row],[Window Days]]</f>
        <v>1.005586592178771</v>
      </c>
      <c r="L321">
        <f>MIN(1,Patient_QC[[#This Row],[MPR]])</f>
        <v>1</v>
      </c>
      <c r="M321">
        <f>IF(Patient_QC[[#This Row],[MPR]]&gt;1,1,0)</f>
        <v>1</v>
      </c>
      <c r="N321">
        <f>_xlfn.MAXIFS('Refill Gap Model'!I:I,'Refill Gap Model'!A:A,TableRefills3[[#This Row],[patient_id]])</f>
        <v>0</v>
      </c>
      <c r="O321" t="str">
        <f>IF(Patient_QC[[#This Row],[MPR]]&gt;1.2,"High MPR; ","") &amp;
 IF(Patient_QC[[#This Row],[ever_discontinued]]=1,"Discontinued; ","") &amp;
 IF(Patient_QC[[#This Row],[Window Days]]=0,"No Supply; ","")</f>
        <v/>
      </c>
    </row>
    <row r="322" spans="1:15" x14ac:dyDescent="0.25">
      <c r="A322" t="s">
        <v>329</v>
      </c>
      <c r="B322">
        <v>64</v>
      </c>
      <c r="C322" t="s">
        <v>1019</v>
      </c>
      <c r="D322" t="s">
        <v>1021</v>
      </c>
      <c r="E322" t="s">
        <v>1026</v>
      </c>
      <c r="F322">
        <f>SUMIFS('Refill Gap Model'!E:E,'Refill Gap Model'!A:A,TableRefills3[[#This Row],[patient_id]])</f>
        <v>180</v>
      </c>
      <c r="G322" s="1">
        <f>_xlfn.MINIFS('Refill Gap Model'!C:C,'Refill Gap Model'!A:A,TableRefills3[[#This Row],[patient_id]])</f>
        <v>45712</v>
      </c>
      <c r="H322" s="1">
        <f>_xlfn.MAXIFS('Refill Gap Model'!C:C,'Refill Gap Model'!A:A,A322)+TableRefills3[[#This Row],[quantity_days]]</f>
        <v>45937</v>
      </c>
      <c r="I322" s="1">
        <f>_xlfn.MAXIFS('Refill Gap Model'!L:L,'Refill Gap Model'!A:A,TableRefills3[[#This Row],[patient_id]])</f>
        <v>45891</v>
      </c>
      <c r="J322">
        <f>Patient_QC[[#This Row],[Therepy_end_date]]-Patient_QC[[#This Row],[Therepy_Start_Date]]</f>
        <v>179</v>
      </c>
      <c r="K322">
        <f>Patient_QC[[#This Row],[total_quantity_days]]/Patient_QC[[#This Row],[Window Days]]</f>
        <v>1.005586592178771</v>
      </c>
      <c r="L322">
        <f>MIN(1,Patient_QC[[#This Row],[MPR]])</f>
        <v>1</v>
      </c>
      <c r="M322">
        <f>IF(Patient_QC[[#This Row],[MPR]]&gt;1,1,0)</f>
        <v>1</v>
      </c>
      <c r="N322">
        <f>_xlfn.MAXIFS('Refill Gap Model'!I:I,'Refill Gap Model'!A:A,TableRefills3[[#This Row],[patient_id]])</f>
        <v>0</v>
      </c>
      <c r="O322" t="str">
        <f>IF(Patient_QC[[#This Row],[MPR]]&gt;1.2,"High MPR; ","") &amp;
 IF(Patient_QC[[#This Row],[ever_discontinued]]=1,"Discontinued; ","") &amp;
 IF(Patient_QC[[#This Row],[Window Days]]=0,"No Supply; ","")</f>
        <v/>
      </c>
    </row>
    <row r="323" spans="1:15" x14ac:dyDescent="0.25">
      <c r="A323" t="s">
        <v>330</v>
      </c>
      <c r="B323">
        <v>48</v>
      </c>
      <c r="C323" t="s">
        <v>1019</v>
      </c>
      <c r="D323" t="s">
        <v>1021</v>
      </c>
      <c r="E323" t="s">
        <v>1027</v>
      </c>
      <c r="F323">
        <f>SUMIFS('Refill Gap Model'!E:E,'Refill Gap Model'!A:A,TableRefills3[[#This Row],[patient_id]])</f>
        <v>180</v>
      </c>
      <c r="G323" s="1">
        <f>_xlfn.MINIFS('Refill Gap Model'!C:C,'Refill Gap Model'!A:A,TableRefills3[[#This Row],[patient_id]])</f>
        <v>45712</v>
      </c>
      <c r="H323" s="1">
        <f>_xlfn.MAXIFS('Refill Gap Model'!C:C,'Refill Gap Model'!A:A,A323)+TableRefills3[[#This Row],[quantity_days]]</f>
        <v>45958</v>
      </c>
      <c r="I323" s="1">
        <f>_xlfn.MAXIFS('Refill Gap Model'!L:L,'Refill Gap Model'!A:A,TableRefills3[[#This Row],[patient_id]])</f>
        <v>45891</v>
      </c>
      <c r="J323">
        <f>Patient_QC[[#This Row],[Therepy_end_date]]-Patient_QC[[#This Row],[Therepy_Start_Date]]</f>
        <v>179</v>
      </c>
      <c r="K323">
        <f>Patient_QC[[#This Row],[total_quantity_days]]/Patient_QC[[#This Row],[Window Days]]</f>
        <v>1.005586592178771</v>
      </c>
      <c r="L323">
        <f>MIN(1,Patient_QC[[#This Row],[MPR]])</f>
        <v>1</v>
      </c>
      <c r="M323">
        <f>IF(Patient_QC[[#This Row],[MPR]]&gt;1,1,0)</f>
        <v>1</v>
      </c>
      <c r="N323">
        <f>_xlfn.MAXIFS('Refill Gap Model'!I:I,'Refill Gap Model'!A:A,TableRefills3[[#This Row],[patient_id]])</f>
        <v>0</v>
      </c>
      <c r="O323" t="str">
        <f>IF(Patient_QC[[#This Row],[MPR]]&gt;1.2,"High MPR; ","") &amp;
 IF(Patient_QC[[#This Row],[ever_discontinued]]=1,"Discontinued; ","") &amp;
 IF(Patient_QC[[#This Row],[Window Days]]=0,"No Supply; ","")</f>
        <v/>
      </c>
    </row>
    <row r="324" spans="1:15" x14ac:dyDescent="0.25">
      <c r="A324" t="s">
        <v>331</v>
      </c>
      <c r="B324">
        <v>77</v>
      </c>
      <c r="C324" t="s">
        <v>1020</v>
      </c>
      <c r="D324" t="s">
        <v>1028</v>
      </c>
      <c r="E324" t="s">
        <v>1027</v>
      </c>
      <c r="F324">
        <f>SUMIFS('Refill Gap Model'!E:E,'Refill Gap Model'!A:A,TableRefills3[[#This Row],[patient_id]])</f>
        <v>140</v>
      </c>
      <c r="G324" s="1">
        <f>_xlfn.MINIFS('Refill Gap Model'!C:C,'Refill Gap Model'!A:A,TableRefills3[[#This Row],[patient_id]])</f>
        <v>45808</v>
      </c>
      <c r="H324" s="1">
        <f>_xlfn.MAXIFS('Refill Gap Model'!C:C,'Refill Gap Model'!A:A,A324)+TableRefills3[[#This Row],[quantity_days]]</f>
        <v>46011</v>
      </c>
      <c r="I324" s="1">
        <f>_xlfn.MAXIFS('Refill Gap Model'!L:L,'Refill Gap Model'!A:A,TableRefills3[[#This Row],[patient_id]])</f>
        <v>45949</v>
      </c>
      <c r="J324">
        <f>Patient_QC[[#This Row],[Therepy_end_date]]-Patient_QC[[#This Row],[Therepy_Start_Date]]</f>
        <v>141</v>
      </c>
      <c r="K324">
        <f>Patient_QC[[#This Row],[total_quantity_days]]/Patient_QC[[#This Row],[Window Days]]</f>
        <v>0.99290780141843971</v>
      </c>
      <c r="L324">
        <f>MIN(1,Patient_QC[[#This Row],[MPR]])</f>
        <v>0.99290780141843971</v>
      </c>
      <c r="M324">
        <f>IF(Patient_QC[[#This Row],[MPR]]&gt;1,1,0)</f>
        <v>0</v>
      </c>
      <c r="N324">
        <f>_xlfn.MAXIFS('Refill Gap Model'!I:I,'Refill Gap Model'!A:A,TableRefills3[[#This Row],[patient_id]])</f>
        <v>0</v>
      </c>
      <c r="O324" t="str">
        <f>IF(Patient_QC[[#This Row],[MPR]]&gt;1.2,"High MPR; ","") &amp;
 IF(Patient_QC[[#This Row],[ever_discontinued]]=1,"Discontinued; ","") &amp;
 IF(Patient_QC[[#This Row],[Window Days]]=0,"No Supply; ","")</f>
        <v/>
      </c>
    </row>
    <row r="325" spans="1:15" x14ac:dyDescent="0.25">
      <c r="A325" t="s">
        <v>332</v>
      </c>
      <c r="B325">
        <v>45</v>
      </c>
      <c r="C325" t="s">
        <v>1019</v>
      </c>
      <c r="D325" t="s">
        <v>1025</v>
      </c>
      <c r="E325" t="s">
        <v>1024</v>
      </c>
      <c r="F325">
        <f>SUMIFS('Refill Gap Model'!E:E,'Refill Gap Model'!A:A,TableRefills3[[#This Row],[patient_id]])</f>
        <v>140</v>
      </c>
      <c r="G325" s="1">
        <f>_xlfn.MINIFS('Refill Gap Model'!C:C,'Refill Gap Model'!A:A,TableRefills3[[#This Row],[patient_id]])</f>
        <v>45808</v>
      </c>
      <c r="H325" s="1">
        <f>_xlfn.MAXIFS('Refill Gap Model'!C:C,'Refill Gap Model'!A:A,A325)+TableRefills3[[#This Row],[quantity_days]]</f>
        <v>45878</v>
      </c>
      <c r="I325" s="1">
        <f>_xlfn.MAXIFS('Refill Gap Model'!L:L,'Refill Gap Model'!A:A,TableRefills3[[#This Row],[patient_id]])</f>
        <v>45949</v>
      </c>
      <c r="J325">
        <f>Patient_QC[[#This Row],[Therepy_end_date]]-Patient_QC[[#This Row],[Therepy_Start_Date]]</f>
        <v>141</v>
      </c>
      <c r="K325">
        <f>Patient_QC[[#This Row],[total_quantity_days]]/Patient_QC[[#This Row],[Window Days]]</f>
        <v>0.99290780141843971</v>
      </c>
      <c r="L325">
        <f>MIN(1,Patient_QC[[#This Row],[MPR]])</f>
        <v>0.99290780141843971</v>
      </c>
      <c r="M325">
        <f>IF(Patient_QC[[#This Row],[MPR]]&gt;1,1,0)</f>
        <v>0</v>
      </c>
      <c r="N325">
        <f>_xlfn.MAXIFS('Refill Gap Model'!I:I,'Refill Gap Model'!A:A,TableRefills3[[#This Row],[patient_id]])</f>
        <v>0</v>
      </c>
      <c r="O325" t="str">
        <f>IF(Patient_QC[[#This Row],[MPR]]&gt;1.2,"High MPR; ","") &amp;
 IF(Patient_QC[[#This Row],[ever_discontinued]]=1,"Discontinued; ","") &amp;
 IF(Patient_QC[[#This Row],[Window Days]]=0,"No Supply; ","")</f>
        <v/>
      </c>
    </row>
    <row r="326" spans="1:15" x14ac:dyDescent="0.25">
      <c r="A326" t="s">
        <v>333</v>
      </c>
      <c r="B326">
        <v>32</v>
      </c>
      <c r="C326" t="s">
        <v>1019</v>
      </c>
      <c r="D326" t="s">
        <v>1022</v>
      </c>
      <c r="E326" t="s">
        <v>1027</v>
      </c>
      <c r="F326">
        <f>SUMIFS('Refill Gap Model'!E:E,'Refill Gap Model'!A:A,TableRefills3[[#This Row],[patient_id]])</f>
        <v>140</v>
      </c>
      <c r="G326" s="1">
        <f>_xlfn.MINIFS('Refill Gap Model'!C:C,'Refill Gap Model'!A:A,TableRefills3[[#This Row],[patient_id]])</f>
        <v>45808</v>
      </c>
      <c r="H326" s="1">
        <f>_xlfn.MAXIFS('Refill Gap Model'!C:C,'Refill Gap Model'!A:A,A326)+TableRefills3[[#This Row],[quantity_days]]</f>
        <v>45777</v>
      </c>
      <c r="I326" s="1">
        <f>_xlfn.MAXIFS('Refill Gap Model'!L:L,'Refill Gap Model'!A:A,TableRefills3[[#This Row],[patient_id]])</f>
        <v>45949</v>
      </c>
      <c r="J326">
        <f>Patient_QC[[#This Row],[Therepy_end_date]]-Patient_QC[[#This Row],[Therepy_Start_Date]]</f>
        <v>141</v>
      </c>
      <c r="K326">
        <f>Patient_QC[[#This Row],[total_quantity_days]]/Patient_QC[[#This Row],[Window Days]]</f>
        <v>0.99290780141843971</v>
      </c>
      <c r="L326">
        <f>MIN(1,Patient_QC[[#This Row],[MPR]])</f>
        <v>0.99290780141843971</v>
      </c>
      <c r="M326">
        <f>IF(Patient_QC[[#This Row],[MPR]]&gt;1,1,0)</f>
        <v>0</v>
      </c>
      <c r="N326">
        <f>_xlfn.MAXIFS('Refill Gap Model'!I:I,'Refill Gap Model'!A:A,TableRefills3[[#This Row],[patient_id]])</f>
        <v>0</v>
      </c>
      <c r="O326" t="str">
        <f>IF(Patient_QC[[#This Row],[MPR]]&gt;1.2,"High MPR; ","") &amp;
 IF(Patient_QC[[#This Row],[ever_discontinued]]=1,"Discontinued; ","") &amp;
 IF(Patient_QC[[#This Row],[Window Days]]=0,"No Supply; ","")</f>
        <v/>
      </c>
    </row>
    <row r="327" spans="1:15" x14ac:dyDescent="0.25">
      <c r="A327" t="s">
        <v>334</v>
      </c>
      <c r="B327">
        <v>49</v>
      </c>
      <c r="C327" t="s">
        <v>1019</v>
      </c>
      <c r="D327" t="s">
        <v>1028</v>
      </c>
      <c r="E327" t="s">
        <v>1024</v>
      </c>
      <c r="F327">
        <f>SUMIFS('Refill Gap Model'!E:E,'Refill Gap Model'!A:A,TableRefills3[[#This Row],[patient_id]])</f>
        <v>140</v>
      </c>
      <c r="G327" s="1">
        <f>_xlfn.MINIFS('Refill Gap Model'!C:C,'Refill Gap Model'!A:A,TableRefills3[[#This Row],[patient_id]])</f>
        <v>45808</v>
      </c>
      <c r="H327" s="1">
        <f>_xlfn.MAXIFS('Refill Gap Model'!C:C,'Refill Gap Model'!A:A,A327)+TableRefills3[[#This Row],[quantity_days]]</f>
        <v>45998</v>
      </c>
      <c r="I327" s="1">
        <f>_xlfn.MAXIFS('Refill Gap Model'!L:L,'Refill Gap Model'!A:A,TableRefills3[[#This Row],[patient_id]])</f>
        <v>45949</v>
      </c>
      <c r="J327">
        <f>Patient_QC[[#This Row],[Therepy_end_date]]-Patient_QC[[#This Row],[Therepy_Start_Date]]</f>
        <v>141</v>
      </c>
      <c r="K327">
        <f>Patient_QC[[#This Row],[total_quantity_days]]/Patient_QC[[#This Row],[Window Days]]</f>
        <v>0.99290780141843971</v>
      </c>
      <c r="L327">
        <f>MIN(1,Patient_QC[[#This Row],[MPR]])</f>
        <v>0.99290780141843971</v>
      </c>
      <c r="M327">
        <f>IF(Patient_QC[[#This Row],[MPR]]&gt;1,1,0)</f>
        <v>0</v>
      </c>
      <c r="N327">
        <f>_xlfn.MAXIFS('Refill Gap Model'!I:I,'Refill Gap Model'!A:A,TableRefills3[[#This Row],[patient_id]])</f>
        <v>0</v>
      </c>
      <c r="O327" t="str">
        <f>IF(Patient_QC[[#This Row],[MPR]]&gt;1.2,"High MPR; ","") &amp;
 IF(Patient_QC[[#This Row],[ever_discontinued]]=1,"Discontinued; ","") &amp;
 IF(Patient_QC[[#This Row],[Window Days]]=0,"No Supply; ","")</f>
        <v/>
      </c>
    </row>
    <row r="328" spans="1:15" x14ac:dyDescent="0.25">
      <c r="A328" t="s">
        <v>335</v>
      </c>
      <c r="B328">
        <v>53</v>
      </c>
      <c r="C328" t="s">
        <v>1019</v>
      </c>
      <c r="D328" t="s">
        <v>1022</v>
      </c>
      <c r="E328" t="s">
        <v>1023</v>
      </c>
      <c r="F328">
        <f>SUMIFS('Refill Gap Model'!E:E,'Refill Gap Model'!A:A,TableRefills3[[#This Row],[patient_id]])</f>
        <v>140</v>
      </c>
      <c r="G328" s="1">
        <f>_xlfn.MINIFS('Refill Gap Model'!C:C,'Refill Gap Model'!A:A,TableRefills3[[#This Row],[patient_id]])</f>
        <v>45808</v>
      </c>
      <c r="H328" s="1">
        <f>_xlfn.MAXIFS('Refill Gap Model'!C:C,'Refill Gap Model'!A:A,A328)+TableRefills3[[#This Row],[quantity_days]]</f>
        <v>45941</v>
      </c>
      <c r="I328" s="1">
        <f>_xlfn.MAXIFS('Refill Gap Model'!L:L,'Refill Gap Model'!A:A,TableRefills3[[#This Row],[patient_id]])</f>
        <v>45949</v>
      </c>
      <c r="J328">
        <f>Patient_QC[[#This Row],[Therepy_end_date]]-Patient_QC[[#This Row],[Therepy_Start_Date]]</f>
        <v>141</v>
      </c>
      <c r="K328">
        <f>Patient_QC[[#This Row],[total_quantity_days]]/Patient_QC[[#This Row],[Window Days]]</f>
        <v>0.99290780141843971</v>
      </c>
      <c r="L328">
        <f>MIN(1,Patient_QC[[#This Row],[MPR]])</f>
        <v>0.99290780141843971</v>
      </c>
      <c r="M328">
        <f>IF(Patient_QC[[#This Row],[MPR]]&gt;1,1,0)</f>
        <v>0</v>
      </c>
      <c r="N328">
        <f>_xlfn.MAXIFS('Refill Gap Model'!I:I,'Refill Gap Model'!A:A,TableRefills3[[#This Row],[patient_id]])</f>
        <v>0</v>
      </c>
      <c r="O328" t="str">
        <f>IF(Patient_QC[[#This Row],[MPR]]&gt;1.2,"High MPR; ","") &amp;
 IF(Patient_QC[[#This Row],[ever_discontinued]]=1,"Discontinued; ","") &amp;
 IF(Patient_QC[[#This Row],[Window Days]]=0,"No Supply; ","")</f>
        <v/>
      </c>
    </row>
    <row r="329" spans="1:15" x14ac:dyDescent="0.25">
      <c r="A329" t="s">
        <v>336</v>
      </c>
      <c r="B329">
        <v>83</v>
      </c>
      <c r="C329" t="s">
        <v>1019</v>
      </c>
      <c r="D329" t="s">
        <v>1028</v>
      </c>
      <c r="E329" t="s">
        <v>1024</v>
      </c>
      <c r="F329">
        <f>SUMIFS('Refill Gap Model'!E:E,'Refill Gap Model'!A:A,TableRefills3[[#This Row],[patient_id]])</f>
        <v>120</v>
      </c>
      <c r="G329" s="1">
        <f>_xlfn.MINIFS('Refill Gap Model'!C:C,'Refill Gap Model'!A:A,TableRefills3[[#This Row],[patient_id]])</f>
        <v>45701</v>
      </c>
      <c r="H329" s="1">
        <f>_xlfn.MAXIFS('Refill Gap Model'!C:C,'Refill Gap Model'!A:A,A329)+TableRefills3[[#This Row],[quantity_days]]</f>
        <v>45904</v>
      </c>
      <c r="I329" s="1">
        <f>_xlfn.MAXIFS('Refill Gap Model'!L:L,'Refill Gap Model'!A:A,TableRefills3[[#This Row],[patient_id]])</f>
        <v>45821</v>
      </c>
      <c r="J329">
        <f>Patient_QC[[#This Row],[Therepy_end_date]]-Patient_QC[[#This Row],[Therepy_Start_Date]]</f>
        <v>120</v>
      </c>
      <c r="K329">
        <f>Patient_QC[[#This Row],[total_quantity_days]]/Patient_QC[[#This Row],[Window Days]]</f>
        <v>1</v>
      </c>
      <c r="L329">
        <f>MIN(1,Patient_QC[[#This Row],[MPR]])</f>
        <v>1</v>
      </c>
      <c r="M329">
        <f>IF(Patient_QC[[#This Row],[MPR]]&gt;1,1,0)</f>
        <v>0</v>
      </c>
      <c r="N329">
        <f>_xlfn.MAXIFS('Refill Gap Model'!I:I,'Refill Gap Model'!A:A,TableRefills3[[#This Row],[patient_id]])</f>
        <v>0</v>
      </c>
      <c r="O329" t="str">
        <f>IF(Patient_QC[[#This Row],[MPR]]&gt;1.2,"High MPR; ","") &amp;
 IF(Patient_QC[[#This Row],[ever_discontinued]]=1,"Discontinued; ","") &amp;
 IF(Patient_QC[[#This Row],[Window Days]]=0,"No Supply; ","")</f>
        <v/>
      </c>
    </row>
    <row r="330" spans="1:15" x14ac:dyDescent="0.25">
      <c r="A330" t="s">
        <v>337</v>
      </c>
      <c r="B330">
        <v>62</v>
      </c>
      <c r="C330" t="s">
        <v>1019</v>
      </c>
      <c r="D330" t="s">
        <v>1021</v>
      </c>
      <c r="E330" t="s">
        <v>1026</v>
      </c>
      <c r="F330">
        <f>SUMIFS('Refill Gap Model'!E:E,'Refill Gap Model'!A:A,TableRefills3[[#This Row],[patient_id]])</f>
        <v>120</v>
      </c>
      <c r="G330" s="1">
        <f>_xlfn.MINIFS('Refill Gap Model'!C:C,'Refill Gap Model'!A:A,TableRefills3[[#This Row],[patient_id]])</f>
        <v>45701</v>
      </c>
      <c r="H330" s="1">
        <f>_xlfn.MAXIFS('Refill Gap Model'!C:C,'Refill Gap Model'!A:A,A330)+TableRefills3[[#This Row],[quantity_days]]</f>
        <v>45840</v>
      </c>
      <c r="I330" s="1">
        <f>_xlfn.MAXIFS('Refill Gap Model'!L:L,'Refill Gap Model'!A:A,TableRefills3[[#This Row],[patient_id]])</f>
        <v>45821</v>
      </c>
      <c r="J330">
        <f>Patient_QC[[#This Row],[Therepy_end_date]]-Patient_QC[[#This Row],[Therepy_Start_Date]]</f>
        <v>120</v>
      </c>
      <c r="K330">
        <f>Patient_QC[[#This Row],[total_quantity_days]]/Patient_QC[[#This Row],[Window Days]]</f>
        <v>1</v>
      </c>
      <c r="L330">
        <f>MIN(1,Patient_QC[[#This Row],[MPR]])</f>
        <v>1</v>
      </c>
      <c r="M330">
        <f>IF(Patient_QC[[#This Row],[MPR]]&gt;1,1,0)</f>
        <v>0</v>
      </c>
      <c r="N330">
        <f>_xlfn.MAXIFS('Refill Gap Model'!I:I,'Refill Gap Model'!A:A,TableRefills3[[#This Row],[patient_id]])</f>
        <v>0</v>
      </c>
      <c r="O330" t="str">
        <f>IF(Patient_QC[[#This Row],[MPR]]&gt;1.2,"High MPR; ","") &amp;
 IF(Patient_QC[[#This Row],[ever_discontinued]]=1,"Discontinued; ","") &amp;
 IF(Patient_QC[[#This Row],[Window Days]]=0,"No Supply; ","")</f>
        <v/>
      </c>
    </row>
    <row r="331" spans="1:15" x14ac:dyDescent="0.25">
      <c r="A331" t="s">
        <v>338</v>
      </c>
      <c r="B331">
        <v>53</v>
      </c>
      <c r="C331" t="s">
        <v>1020</v>
      </c>
      <c r="D331" t="s">
        <v>1022</v>
      </c>
      <c r="E331" t="s">
        <v>1027</v>
      </c>
      <c r="F331">
        <f>SUMIFS('Refill Gap Model'!E:E,'Refill Gap Model'!A:A,TableRefills3[[#This Row],[patient_id]])</f>
        <v>120</v>
      </c>
      <c r="G331" s="1">
        <f>_xlfn.MINIFS('Refill Gap Model'!C:C,'Refill Gap Model'!A:A,TableRefills3[[#This Row],[patient_id]])</f>
        <v>45701</v>
      </c>
      <c r="H331" s="1">
        <f>_xlfn.MAXIFS('Refill Gap Model'!C:C,'Refill Gap Model'!A:A,A331)+TableRefills3[[#This Row],[quantity_days]]</f>
        <v>45993</v>
      </c>
      <c r="I331" s="1">
        <f>_xlfn.MAXIFS('Refill Gap Model'!L:L,'Refill Gap Model'!A:A,TableRefills3[[#This Row],[patient_id]])</f>
        <v>45821</v>
      </c>
      <c r="J331">
        <f>Patient_QC[[#This Row],[Therepy_end_date]]-Patient_QC[[#This Row],[Therepy_Start_Date]]</f>
        <v>120</v>
      </c>
      <c r="K331">
        <f>Patient_QC[[#This Row],[total_quantity_days]]/Patient_QC[[#This Row],[Window Days]]</f>
        <v>1</v>
      </c>
      <c r="L331">
        <f>MIN(1,Patient_QC[[#This Row],[MPR]])</f>
        <v>1</v>
      </c>
      <c r="M331">
        <f>IF(Patient_QC[[#This Row],[MPR]]&gt;1,1,0)</f>
        <v>0</v>
      </c>
      <c r="N331">
        <f>_xlfn.MAXIFS('Refill Gap Model'!I:I,'Refill Gap Model'!A:A,TableRefills3[[#This Row],[patient_id]])</f>
        <v>0</v>
      </c>
      <c r="O331" t="str">
        <f>IF(Patient_QC[[#This Row],[MPR]]&gt;1.2,"High MPR; ","") &amp;
 IF(Patient_QC[[#This Row],[ever_discontinued]]=1,"Discontinued; ","") &amp;
 IF(Patient_QC[[#This Row],[Window Days]]=0,"No Supply; ","")</f>
        <v/>
      </c>
    </row>
    <row r="332" spans="1:15" x14ac:dyDescent="0.25">
      <c r="A332" t="s">
        <v>339</v>
      </c>
      <c r="B332">
        <v>81</v>
      </c>
      <c r="C332" t="s">
        <v>1019</v>
      </c>
      <c r="D332" t="s">
        <v>1021</v>
      </c>
      <c r="E332" t="s">
        <v>1024</v>
      </c>
      <c r="F332">
        <f>SUMIFS('Refill Gap Model'!E:E,'Refill Gap Model'!A:A,TableRefills3[[#This Row],[patient_id]])</f>
        <v>120</v>
      </c>
      <c r="G332" s="1">
        <f>_xlfn.MINIFS('Refill Gap Model'!C:C,'Refill Gap Model'!A:A,TableRefills3[[#This Row],[patient_id]])</f>
        <v>45701</v>
      </c>
      <c r="H332" s="1">
        <f>_xlfn.MAXIFS('Refill Gap Model'!C:C,'Refill Gap Model'!A:A,A332)+TableRefills3[[#This Row],[quantity_days]]</f>
        <v>45948</v>
      </c>
      <c r="I332" s="1">
        <f>_xlfn.MAXIFS('Refill Gap Model'!L:L,'Refill Gap Model'!A:A,TableRefills3[[#This Row],[patient_id]])</f>
        <v>45821</v>
      </c>
      <c r="J332">
        <f>Patient_QC[[#This Row],[Therepy_end_date]]-Patient_QC[[#This Row],[Therepy_Start_Date]]</f>
        <v>120</v>
      </c>
      <c r="K332">
        <f>Patient_QC[[#This Row],[total_quantity_days]]/Patient_QC[[#This Row],[Window Days]]</f>
        <v>1</v>
      </c>
      <c r="L332">
        <f>MIN(1,Patient_QC[[#This Row],[MPR]])</f>
        <v>1</v>
      </c>
      <c r="M332">
        <f>IF(Patient_QC[[#This Row],[MPR]]&gt;1,1,0)</f>
        <v>0</v>
      </c>
      <c r="N332">
        <f>_xlfn.MAXIFS('Refill Gap Model'!I:I,'Refill Gap Model'!A:A,TableRefills3[[#This Row],[patient_id]])</f>
        <v>0</v>
      </c>
      <c r="O332" t="str">
        <f>IF(Patient_QC[[#This Row],[MPR]]&gt;1.2,"High MPR; ","") &amp;
 IF(Patient_QC[[#This Row],[ever_discontinued]]=1,"Discontinued; ","") &amp;
 IF(Patient_QC[[#This Row],[Window Days]]=0,"No Supply; ","")</f>
        <v/>
      </c>
    </row>
    <row r="333" spans="1:15" x14ac:dyDescent="0.25">
      <c r="A333" t="s">
        <v>340</v>
      </c>
      <c r="B333">
        <v>40</v>
      </c>
      <c r="C333" t="s">
        <v>1020</v>
      </c>
      <c r="D333" t="s">
        <v>1021</v>
      </c>
      <c r="E333" t="s">
        <v>1027</v>
      </c>
      <c r="F333">
        <f>SUMIFS('Refill Gap Model'!E:E,'Refill Gap Model'!A:A,TableRefills3[[#This Row],[patient_id]])</f>
        <v>63</v>
      </c>
      <c r="G333" s="1">
        <f>_xlfn.MINIFS('Refill Gap Model'!C:C,'Refill Gap Model'!A:A,TableRefills3[[#This Row],[patient_id]])</f>
        <v>45751</v>
      </c>
      <c r="H333" s="1">
        <f>_xlfn.MAXIFS('Refill Gap Model'!C:C,'Refill Gap Model'!A:A,A333)+TableRefills3[[#This Row],[quantity_days]]</f>
        <v>45925</v>
      </c>
      <c r="I333" s="1">
        <f>_xlfn.MAXIFS('Refill Gap Model'!L:L,'Refill Gap Model'!A:A,TableRefills3[[#This Row],[patient_id]])</f>
        <v>45808</v>
      </c>
      <c r="J333">
        <f>Patient_QC[[#This Row],[Therepy_end_date]]-Patient_QC[[#This Row],[Therepy_Start_Date]]</f>
        <v>57</v>
      </c>
      <c r="K333">
        <f>Patient_QC[[#This Row],[total_quantity_days]]/Patient_QC[[#This Row],[Window Days]]</f>
        <v>1.1052631578947369</v>
      </c>
      <c r="L333">
        <f>MIN(1,Patient_QC[[#This Row],[MPR]])</f>
        <v>1</v>
      </c>
      <c r="M333">
        <f>IF(Patient_QC[[#This Row],[MPR]]&gt;1,1,0)</f>
        <v>1</v>
      </c>
      <c r="N333">
        <f>_xlfn.MAXIFS('Refill Gap Model'!I:I,'Refill Gap Model'!A:A,TableRefills3[[#This Row],[patient_id]])</f>
        <v>0</v>
      </c>
      <c r="O333" t="str">
        <f>IF(Patient_QC[[#This Row],[MPR]]&gt;1.2,"High MPR; ","") &amp;
 IF(Patient_QC[[#This Row],[ever_discontinued]]=1,"Discontinued; ","") &amp;
 IF(Patient_QC[[#This Row],[Window Days]]=0,"No Supply; ","")</f>
        <v/>
      </c>
    </row>
    <row r="334" spans="1:15" x14ac:dyDescent="0.25">
      <c r="A334" t="s">
        <v>341</v>
      </c>
      <c r="B334">
        <v>78</v>
      </c>
      <c r="C334" t="s">
        <v>1020</v>
      </c>
      <c r="D334" t="s">
        <v>1025</v>
      </c>
      <c r="E334" t="s">
        <v>1027</v>
      </c>
      <c r="F334">
        <f>SUMIFS('Refill Gap Model'!E:E,'Refill Gap Model'!A:A,TableRefills3[[#This Row],[patient_id]])</f>
        <v>63</v>
      </c>
      <c r="G334" s="1">
        <f>_xlfn.MINIFS('Refill Gap Model'!C:C,'Refill Gap Model'!A:A,TableRefills3[[#This Row],[patient_id]])</f>
        <v>45751</v>
      </c>
      <c r="H334" s="1">
        <f>_xlfn.MAXIFS('Refill Gap Model'!C:C,'Refill Gap Model'!A:A,A334)+TableRefills3[[#This Row],[quantity_days]]</f>
        <v>45863</v>
      </c>
      <c r="I334" s="1">
        <f>_xlfn.MAXIFS('Refill Gap Model'!L:L,'Refill Gap Model'!A:A,TableRefills3[[#This Row],[patient_id]])</f>
        <v>45808</v>
      </c>
      <c r="J334">
        <f>Patient_QC[[#This Row],[Therepy_end_date]]-Patient_QC[[#This Row],[Therepy_Start_Date]]</f>
        <v>57</v>
      </c>
      <c r="K334">
        <f>Patient_QC[[#This Row],[total_quantity_days]]/Patient_QC[[#This Row],[Window Days]]</f>
        <v>1.1052631578947369</v>
      </c>
      <c r="L334">
        <f>MIN(1,Patient_QC[[#This Row],[MPR]])</f>
        <v>1</v>
      </c>
      <c r="M334">
        <f>IF(Patient_QC[[#This Row],[MPR]]&gt;1,1,0)</f>
        <v>1</v>
      </c>
      <c r="N334">
        <f>_xlfn.MAXIFS('Refill Gap Model'!I:I,'Refill Gap Model'!A:A,TableRefills3[[#This Row],[patient_id]])</f>
        <v>0</v>
      </c>
      <c r="O334" t="str">
        <f>IF(Patient_QC[[#This Row],[MPR]]&gt;1.2,"High MPR; ","") &amp;
 IF(Patient_QC[[#This Row],[ever_discontinued]]=1,"Discontinued; ","") &amp;
 IF(Patient_QC[[#This Row],[Window Days]]=0,"No Supply; ","")</f>
        <v/>
      </c>
    </row>
    <row r="335" spans="1:15" x14ac:dyDescent="0.25">
      <c r="A335" t="s">
        <v>342</v>
      </c>
      <c r="B335">
        <v>37</v>
      </c>
      <c r="C335" t="s">
        <v>1019</v>
      </c>
      <c r="D335" t="s">
        <v>1022</v>
      </c>
      <c r="E335" t="s">
        <v>1026</v>
      </c>
      <c r="F335">
        <f>SUMIFS('Refill Gap Model'!E:E,'Refill Gap Model'!A:A,TableRefills3[[#This Row],[patient_id]])</f>
        <v>63</v>
      </c>
      <c r="G335" s="1">
        <f>_xlfn.MINIFS('Refill Gap Model'!C:C,'Refill Gap Model'!A:A,TableRefills3[[#This Row],[patient_id]])</f>
        <v>45751</v>
      </c>
      <c r="H335" s="1">
        <f>_xlfn.MAXIFS('Refill Gap Model'!C:C,'Refill Gap Model'!A:A,A335)+TableRefills3[[#This Row],[quantity_days]]</f>
        <v>45860</v>
      </c>
      <c r="I335" s="1">
        <f>_xlfn.MAXIFS('Refill Gap Model'!L:L,'Refill Gap Model'!A:A,TableRefills3[[#This Row],[patient_id]])</f>
        <v>45808</v>
      </c>
      <c r="J335">
        <f>Patient_QC[[#This Row],[Therepy_end_date]]-Patient_QC[[#This Row],[Therepy_Start_Date]]</f>
        <v>57</v>
      </c>
      <c r="K335">
        <f>Patient_QC[[#This Row],[total_quantity_days]]/Patient_QC[[#This Row],[Window Days]]</f>
        <v>1.1052631578947369</v>
      </c>
      <c r="L335">
        <f>MIN(1,Patient_QC[[#This Row],[MPR]])</f>
        <v>1</v>
      </c>
      <c r="M335">
        <f>IF(Patient_QC[[#This Row],[MPR]]&gt;1,1,0)</f>
        <v>1</v>
      </c>
      <c r="N335">
        <f>_xlfn.MAXIFS('Refill Gap Model'!I:I,'Refill Gap Model'!A:A,TableRefills3[[#This Row],[patient_id]])</f>
        <v>0</v>
      </c>
      <c r="O335" t="str">
        <f>IF(Patient_QC[[#This Row],[MPR]]&gt;1.2,"High MPR; ","") &amp;
 IF(Patient_QC[[#This Row],[ever_discontinued]]=1,"Discontinued; ","") &amp;
 IF(Patient_QC[[#This Row],[Window Days]]=0,"No Supply; ","")</f>
        <v/>
      </c>
    </row>
    <row r="336" spans="1:15" x14ac:dyDescent="0.25">
      <c r="A336" t="s">
        <v>343</v>
      </c>
      <c r="B336">
        <v>65</v>
      </c>
      <c r="C336" t="s">
        <v>1020</v>
      </c>
      <c r="D336" t="s">
        <v>1025</v>
      </c>
      <c r="E336" t="s">
        <v>1024</v>
      </c>
      <c r="F336">
        <f>SUMIFS('Refill Gap Model'!E:E,'Refill Gap Model'!A:A,TableRefills3[[#This Row],[patient_id]])</f>
        <v>105</v>
      </c>
      <c r="G336" s="1">
        <f>_xlfn.MINIFS('Refill Gap Model'!C:C,'Refill Gap Model'!A:A,TableRefills3[[#This Row],[patient_id]])</f>
        <v>45754</v>
      </c>
      <c r="H336" s="1">
        <f>_xlfn.MAXIFS('Refill Gap Model'!C:C,'Refill Gap Model'!A:A,A336)+TableRefills3[[#This Row],[quantity_days]]</f>
        <v>45965</v>
      </c>
      <c r="I336" s="1">
        <f>_xlfn.MAXIFS('Refill Gap Model'!L:L,'Refill Gap Model'!A:A,TableRefills3[[#This Row],[patient_id]])</f>
        <v>45852</v>
      </c>
      <c r="J336">
        <f>Patient_QC[[#This Row],[Therepy_end_date]]-Patient_QC[[#This Row],[Therepy_Start_Date]]</f>
        <v>98</v>
      </c>
      <c r="K336">
        <f>Patient_QC[[#This Row],[total_quantity_days]]/Patient_QC[[#This Row],[Window Days]]</f>
        <v>1.0714285714285714</v>
      </c>
      <c r="L336">
        <f>MIN(1,Patient_QC[[#This Row],[MPR]])</f>
        <v>1</v>
      </c>
      <c r="M336">
        <f>IF(Patient_QC[[#This Row],[MPR]]&gt;1,1,0)</f>
        <v>1</v>
      </c>
      <c r="N336">
        <f>_xlfn.MAXIFS('Refill Gap Model'!I:I,'Refill Gap Model'!A:A,TableRefills3[[#This Row],[patient_id]])</f>
        <v>0</v>
      </c>
      <c r="O336" t="str">
        <f>IF(Patient_QC[[#This Row],[MPR]]&gt;1.2,"High MPR; ","") &amp;
 IF(Patient_QC[[#This Row],[ever_discontinued]]=1,"Discontinued; ","") &amp;
 IF(Patient_QC[[#This Row],[Window Days]]=0,"No Supply; ","")</f>
        <v/>
      </c>
    </row>
    <row r="337" spans="1:15" x14ac:dyDescent="0.25">
      <c r="A337" t="s">
        <v>344</v>
      </c>
      <c r="B337">
        <v>67</v>
      </c>
      <c r="C337" t="s">
        <v>1020</v>
      </c>
      <c r="D337" t="s">
        <v>1022</v>
      </c>
      <c r="E337" t="s">
        <v>1024</v>
      </c>
      <c r="F337">
        <f>SUMIFS('Refill Gap Model'!E:E,'Refill Gap Model'!A:A,TableRefills3[[#This Row],[patient_id]])</f>
        <v>105</v>
      </c>
      <c r="G337" s="1">
        <f>_xlfn.MINIFS('Refill Gap Model'!C:C,'Refill Gap Model'!A:A,TableRefills3[[#This Row],[patient_id]])</f>
        <v>45754</v>
      </c>
      <c r="H337" s="1">
        <f>_xlfn.MAXIFS('Refill Gap Model'!C:C,'Refill Gap Model'!A:A,A337)+TableRefills3[[#This Row],[quantity_days]]</f>
        <v>45839</v>
      </c>
      <c r="I337" s="1">
        <f>_xlfn.MAXIFS('Refill Gap Model'!L:L,'Refill Gap Model'!A:A,TableRefills3[[#This Row],[patient_id]])</f>
        <v>45852</v>
      </c>
      <c r="J337">
        <f>Patient_QC[[#This Row],[Therepy_end_date]]-Patient_QC[[#This Row],[Therepy_Start_Date]]</f>
        <v>98</v>
      </c>
      <c r="K337">
        <f>Patient_QC[[#This Row],[total_quantity_days]]/Patient_QC[[#This Row],[Window Days]]</f>
        <v>1.0714285714285714</v>
      </c>
      <c r="L337">
        <f>MIN(1,Patient_QC[[#This Row],[MPR]])</f>
        <v>1</v>
      </c>
      <c r="M337">
        <f>IF(Patient_QC[[#This Row],[MPR]]&gt;1,1,0)</f>
        <v>1</v>
      </c>
      <c r="N337">
        <f>_xlfn.MAXIFS('Refill Gap Model'!I:I,'Refill Gap Model'!A:A,TableRefills3[[#This Row],[patient_id]])</f>
        <v>0</v>
      </c>
      <c r="O337" t="str">
        <f>IF(Patient_QC[[#This Row],[MPR]]&gt;1.2,"High MPR; ","") &amp;
 IF(Patient_QC[[#This Row],[ever_discontinued]]=1,"Discontinued; ","") &amp;
 IF(Patient_QC[[#This Row],[Window Days]]=0,"No Supply; ","")</f>
        <v/>
      </c>
    </row>
    <row r="338" spans="1:15" x14ac:dyDescent="0.25">
      <c r="A338" t="s">
        <v>345</v>
      </c>
      <c r="B338">
        <v>69</v>
      </c>
      <c r="C338" t="s">
        <v>1019</v>
      </c>
      <c r="D338" t="s">
        <v>1021</v>
      </c>
      <c r="E338" t="s">
        <v>1026</v>
      </c>
      <c r="F338">
        <f>SUMIFS('Refill Gap Model'!E:E,'Refill Gap Model'!A:A,TableRefills3[[#This Row],[patient_id]])</f>
        <v>105</v>
      </c>
      <c r="G338" s="1">
        <f>_xlfn.MINIFS('Refill Gap Model'!C:C,'Refill Gap Model'!A:A,TableRefills3[[#This Row],[patient_id]])</f>
        <v>45754</v>
      </c>
      <c r="H338" s="1">
        <f>_xlfn.MAXIFS('Refill Gap Model'!C:C,'Refill Gap Model'!A:A,A338)+TableRefills3[[#This Row],[quantity_days]]</f>
        <v>45827</v>
      </c>
      <c r="I338" s="1">
        <f>_xlfn.MAXIFS('Refill Gap Model'!L:L,'Refill Gap Model'!A:A,TableRefills3[[#This Row],[patient_id]])</f>
        <v>45852</v>
      </c>
      <c r="J338">
        <f>Patient_QC[[#This Row],[Therepy_end_date]]-Patient_QC[[#This Row],[Therepy_Start_Date]]</f>
        <v>98</v>
      </c>
      <c r="K338">
        <f>Patient_QC[[#This Row],[total_quantity_days]]/Patient_QC[[#This Row],[Window Days]]</f>
        <v>1.0714285714285714</v>
      </c>
      <c r="L338">
        <f>MIN(1,Patient_QC[[#This Row],[MPR]])</f>
        <v>1</v>
      </c>
      <c r="M338">
        <f>IF(Patient_QC[[#This Row],[MPR]]&gt;1,1,0)</f>
        <v>1</v>
      </c>
      <c r="N338">
        <f>_xlfn.MAXIFS('Refill Gap Model'!I:I,'Refill Gap Model'!A:A,TableRefills3[[#This Row],[patient_id]])</f>
        <v>0</v>
      </c>
      <c r="O338" t="str">
        <f>IF(Patient_QC[[#This Row],[MPR]]&gt;1.2,"High MPR; ","") &amp;
 IF(Patient_QC[[#This Row],[ever_discontinued]]=1,"Discontinued; ","") &amp;
 IF(Patient_QC[[#This Row],[Window Days]]=0,"No Supply; ","")</f>
        <v/>
      </c>
    </row>
    <row r="339" spans="1:15" x14ac:dyDescent="0.25">
      <c r="A339" t="s">
        <v>346</v>
      </c>
      <c r="B339">
        <v>49</v>
      </c>
      <c r="C339" t="s">
        <v>1019</v>
      </c>
      <c r="D339" t="s">
        <v>1021</v>
      </c>
      <c r="E339" t="s">
        <v>1023</v>
      </c>
      <c r="F339">
        <f>SUMIFS('Refill Gap Model'!E:E,'Refill Gap Model'!A:A,TableRefills3[[#This Row],[patient_id]])</f>
        <v>105</v>
      </c>
      <c r="G339" s="1">
        <f>_xlfn.MINIFS('Refill Gap Model'!C:C,'Refill Gap Model'!A:A,TableRefills3[[#This Row],[patient_id]])</f>
        <v>45754</v>
      </c>
      <c r="H339" s="1">
        <f>_xlfn.MAXIFS('Refill Gap Model'!C:C,'Refill Gap Model'!A:A,A339)+TableRefills3[[#This Row],[quantity_days]]</f>
        <v>45971</v>
      </c>
      <c r="I339" s="1">
        <f>_xlfn.MAXIFS('Refill Gap Model'!L:L,'Refill Gap Model'!A:A,TableRefills3[[#This Row],[patient_id]])</f>
        <v>45852</v>
      </c>
      <c r="J339">
        <f>Patient_QC[[#This Row],[Therepy_end_date]]-Patient_QC[[#This Row],[Therepy_Start_Date]]</f>
        <v>98</v>
      </c>
      <c r="K339">
        <f>Patient_QC[[#This Row],[total_quantity_days]]/Patient_QC[[#This Row],[Window Days]]</f>
        <v>1.0714285714285714</v>
      </c>
      <c r="L339">
        <f>MIN(1,Patient_QC[[#This Row],[MPR]])</f>
        <v>1</v>
      </c>
      <c r="M339">
        <f>IF(Patient_QC[[#This Row],[MPR]]&gt;1,1,0)</f>
        <v>1</v>
      </c>
      <c r="N339">
        <f>_xlfn.MAXIFS('Refill Gap Model'!I:I,'Refill Gap Model'!A:A,TableRefills3[[#This Row],[patient_id]])</f>
        <v>0</v>
      </c>
      <c r="O339" t="str">
        <f>IF(Patient_QC[[#This Row],[MPR]]&gt;1.2,"High MPR; ","") &amp;
 IF(Patient_QC[[#This Row],[ever_discontinued]]=1,"Discontinued; ","") &amp;
 IF(Patient_QC[[#This Row],[Window Days]]=0,"No Supply; ","")</f>
        <v/>
      </c>
    </row>
    <row r="340" spans="1:15" x14ac:dyDescent="0.25">
      <c r="A340" t="s">
        <v>347</v>
      </c>
      <c r="B340">
        <v>64</v>
      </c>
      <c r="C340" t="s">
        <v>1020</v>
      </c>
      <c r="D340" t="s">
        <v>1021</v>
      </c>
      <c r="E340" t="s">
        <v>1023</v>
      </c>
      <c r="F340">
        <f>SUMIFS('Refill Gap Model'!E:E,'Refill Gap Model'!A:A,TableRefills3[[#This Row],[patient_id]])</f>
        <v>105</v>
      </c>
      <c r="G340" s="1">
        <f>_xlfn.MINIFS('Refill Gap Model'!C:C,'Refill Gap Model'!A:A,TableRefills3[[#This Row],[patient_id]])</f>
        <v>45754</v>
      </c>
      <c r="H340" s="1">
        <f>_xlfn.MAXIFS('Refill Gap Model'!C:C,'Refill Gap Model'!A:A,A340)+TableRefills3[[#This Row],[quantity_days]]</f>
        <v>45769</v>
      </c>
      <c r="I340" s="1">
        <f>_xlfn.MAXIFS('Refill Gap Model'!L:L,'Refill Gap Model'!A:A,TableRefills3[[#This Row],[patient_id]])</f>
        <v>45852</v>
      </c>
      <c r="J340">
        <f>Patient_QC[[#This Row],[Therepy_end_date]]-Patient_QC[[#This Row],[Therepy_Start_Date]]</f>
        <v>98</v>
      </c>
      <c r="K340">
        <f>Patient_QC[[#This Row],[total_quantity_days]]/Patient_QC[[#This Row],[Window Days]]</f>
        <v>1.0714285714285714</v>
      </c>
      <c r="L340">
        <f>MIN(1,Patient_QC[[#This Row],[MPR]])</f>
        <v>1</v>
      </c>
      <c r="M340">
        <f>IF(Patient_QC[[#This Row],[MPR]]&gt;1,1,0)</f>
        <v>1</v>
      </c>
      <c r="N340">
        <f>_xlfn.MAXIFS('Refill Gap Model'!I:I,'Refill Gap Model'!A:A,TableRefills3[[#This Row],[patient_id]])</f>
        <v>0</v>
      </c>
      <c r="O340" t="str">
        <f>IF(Patient_QC[[#This Row],[MPR]]&gt;1.2,"High MPR; ","") &amp;
 IF(Patient_QC[[#This Row],[ever_discontinued]]=1,"Discontinued; ","") &amp;
 IF(Patient_QC[[#This Row],[Window Days]]=0,"No Supply; ","")</f>
        <v/>
      </c>
    </row>
    <row r="341" spans="1:15" x14ac:dyDescent="0.25">
      <c r="A341" t="s">
        <v>348</v>
      </c>
      <c r="B341">
        <v>77</v>
      </c>
      <c r="C341" t="s">
        <v>1019</v>
      </c>
      <c r="D341" t="s">
        <v>1021</v>
      </c>
      <c r="E341" t="s">
        <v>1024</v>
      </c>
      <c r="F341">
        <f>SUMIFS('Refill Gap Model'!E:E,'Refill Gap Model'!A:A,TableRefills3[[#This Row],[patient_id]])</f>
        <v>63</v>
      </c>
      <c r="G341" s="1">
        <f>_xlfn.MINIFS('Refill Gap Model'!C:C,'Refill Gap Model'!A:A,TableRefills3[[#This Row],[patient_id]])</f>
        <v>45794</v>
      </c>
      <c r="H341" s="1">
        <f>_xlfn.MAXIFS('Refill Gap Model'!C:C,'Refill Gap Model'!A:A,A341)+TableRefills3[[#This Row],[quantity_days]]</f>
        <v>45766</v>
      </c>
      <c r="I341" s="1">
        <f>_xlfn.MAXIFS('Refill Gap Model'!L:L,'Refill Gap Model'!A:A,TableRefills3[[#This Row],[patient_id]])</f>
        <v>45854</v>
      </c>
      <c r="J341">
        <f>Patient_QC[[#This Row],[Therepy_end_date]]-Patient_QC[[#This Row],[Therepy_Start_Date]]</f>
        <v>60</v>
      </c>
      <c r="K341">
        <f>Patient_QC[[#This Row],[total_quantity_days]]/Patient_QC[[#This Row],[Window Days]]</f>
        <v>1.05</v>
      </c>
      <c r="L341">
        <f>MIN(1,Patient_QC[[#This Row],[MPR]])</f>
        <v>1</v>
      </c>
      <c r="M341">
        <f>IF(Patient_QC[[#This Row],[MPR]]&gt;1,1,0)</f>
        <v>1</v>
      </c>
      <c r="N341">
        <f>_xlfn.MAXIFS('Refill Gap Model'!I:I,'Refill Gap Model'!A:A,TableRefills3[[#This Row],[patient_id]])</f>
        <v>0</v>
      </c>
      <c r="O341" t="str">
        <f>IF(Patient_QC[[#This Row],[MPR]]&gt;1.2,"High MPR; ","") &amp;
 IF(Patient_QC[[#This Row],[ever_discontinued]]=1,"Discontinued; ","") &amp;
 IF(Patient_QC[[#This Row],[Window Days]]=0,"No Supply; ","")</f>
        <v/>
      </c>
    </row>
    <row r="342" spans="1:15" x14ac:dyDescent="0.25">
      <c r="A342" t="s">
        <v>349</v>
      </c>
      <c r="B342">
        <v>54</v>
      </c>
      <c r="C342" t="s">
        <v>1020</v>
      </c>
      <c r="D342" t="s">
        <v>1025</v>
      </c>
      <c r="E342" t="s">
        <v>1023</v>
      </c>
      <c r="F342">
        <f>SUMIFS('Refill Gap Model'!E:E,'Refill Gap Model'!A:A,TableRefills3[[#This Row],[patient_id]])</f>
        <v>63</v>
      </c>
      <c r="G342" s="1">
        <f>_xlfn.MINIFS('Refill Gap Model'!C:C,'Refill Gap Model'!A:A,TableRefills3[[#This Row],[patient_id]])</f>
        <v>45794</v>
      </c>
      <c r="H342" s="1">
        <f>_xlfn.MAXIFS('Refill Gap Model'!C:C,'Refill Gap Model'!A:A,A342)+TableRefills3[[#This Row],[quantity_days]]</f>
        <v>45896</v>
      </c>
      <c r="I342" s="1">
        <f>_xlfn.MAXIFS('Refill Gap Model'!L:L,'Refill Gap Model'!A:A,TableRefills3[[#This Row],[patient_id]])</f>
        <v>45854</v>
      </c>
      <c r="J342">
        <f>Patient_QC[[#This Row],[Therepy_end_date]]-Patient_QC[[#This Row],[Therepy_Start_Date]]</f>
        <v>60</v>
      </c>
      <c r="K342">
        <f>Patient_QC[[#This Row],[total_quantity_days]]/Patient_QC[[#This Row],[Window Days]]</f>
        <v>1.05</v>
      </c>
      <c r="L342">
        <f>MIN(1,Patient_QC[[#This Row],[MPR]])</f>
        <v>1</v>
      </c>
      <c r="M342">
        <f>IF(Patient_QC[[#This Row],[MPR]]&gt;1,1,0)</f>
        <v>1</v>
      </c>
      <c r="N342">
        <f>_xlfn.MAXIFS('Refill Gap Model'!I:I,'Refill Gap Model'!A:A,TableRefills3[[#This Row],[patient_id]])</f>
        <v>0</v>
      </c>
      <c r="O342" t="str">
        <f>IF(Patient_QC[[#This Row],[MPR]]&gt;1.2,"High MPR; ","") &amp;
 IF(Patient_QC[[#This Row],[ever_discontinued]]=1,"Discontinued; ","") &amp;
 IF(Patient_QC[[#This Row],[Window Days]]=0,"No Supply; ","")</f>
        <v/>
      </c>
    </row>
    <row r="343" spans="1:15" x14ac:dyDescent="0.25">
      <c r="A343" t="s">
        <v>350</v>
      </c>
      <c r="B343">
        <v>64</v>
      </c>
      <c r="C343" t="s">
        <v>1019</v>
      </c>
      <c r="D343" t="s">
        <v>1028</v>
      </c>
      <c r="E343" t="s">
        <v>1026</v>
      </c>
      <c r="F343">
        <f>SUMIFS('Refill Gap Model'!E:E,'Refill Gap Model'!A:A,TableRefills3[[#This Row],[patient_id]])</f>
        <v>63</v>
      </c>
      <c r="G343" s="1">
        <f>_xlfn.MINIFS('Refill Gap Model'!C:C,'Refill Gap Model'!A:A,TableRefills3[[#This Row],[patient_id]])</f>
        <v>45794</v>
      </c>
      <c r="H343" s="1">
        <f>_xlfn.MAXIFS('Refill Gap Model'!C:C,'Refill Gap Model'!A:A,A343)+TableRefills3[[#This Row],[quantity_days]]</f>
        <v>45878</v>
      </c>
      <c r="I343" s="1">
        <f>_xlfn.MAXIFS('Refill Gap Model'!L:L,'Refill Gap Model'!A:A,TableRefills3[[#This Row],[patient_id]])</f>
        <v>45854</v>
      </c>
      <c r="J343">
        <f>Patient_QC[[#This Row],[Therepy_end_date]]-Patient_QC[[#This Row],[Therepy_Start_Date]]</f>
        <v>60</v>
      </c>
      <c r="K343">
        <f>Patient_QC[[#This Row],[total_quantity_days]]/Patient_QC[[#This Row],[Window Days]]</f>
        <v>1.05</v>
      </c>
      <c r="L343">
        <f>MIN(1,Patient_QC[[#This Row],[MPR]])</f>
        <v>1</v>
      </c>
      <c r="M343">
        <f>IF(Patient_QC[[#This Row],[MPR]]&gt;1,1,0)</f>
        <v>1</v>
      </c>
      <c r="N343">
        <f>_xlfn.MAXIFS('Refill Gap Model'!I:I,'Refill Gap Model'!A:A,TableRefills3[[#This Row],[patient_id]])</f>
        <v>0</v>
      </c>
      <c r="O343" t="str">
        <f>IF(Patient_QC[[#This Row],[MPR]]&gt;1.2,"High MPR; ","") &amp;
 IF(Patient_QC[[#This Row],[ever_discontinued]]=1,"Discontinued; ","") &amp;
 IF(Patient_QC[[#This Row],[Window Days]]=0,"No Supply; ","")</f>
        <v/>
      </c>
    </row>
    <row r="344" spans="1:15" x14ac:dyDescent="0.25">
      <c r="A344" t="s">
        <v>351</v>
      </c>
      <c r="B344">
        <v>54</v>
      </c>
      <c r="C344" t="s">
        <v>1020</v>
      </c>
      <c r="D344" t="s">
        <v>1028</v>
      </c>
      <c r="E344" t="s">
        <v>1027</v>
      </c>
      <c r="F344">
        <f>SUMIFS('Refill Gap Model'!E:E,'Refill Gap Model'!A:A,TableRefills3[[#This Row],[patient_id]])</f>
        <v>168</v>
      </c>
      <c r="G344" s="1">
        <f>_xlfn.MINIFS('Refill Gap Model'!C:C,'Refill Gap Model'!A:A,TableRefills3[[#This Row],[patient_id]])</f>
        <v>45810</v>
      </c>
      <c r="H344" s="1">
        <f>_xlfn.MAXIFS('Refill Gap Model'!C:C,'Refill Gap Model'!A:A,A344)+TableRefills3[[#This Row],[quantity_days]]</f>
        <v>45750</v>
      </c>
      <c r="I344" s="1">
        <f>_xlfn.MAXIFS('Refill Gap Model'!L:L,'Refill Gap Model'!A:A,TableRefills3[[#This Row],[patient_id]])</f>
        <v>45983</v>
      </c>
      <c r="J344">
        <f>Patient_QC[[#This Row],[Therepy_end_date]]-Patient_QC[[#This Row],[Therepy_Start_Date]]</f>
        <v>173</v>
      </c>
      <c r="K344">
        <f>Patient_QC[[#This Row],[total_quantity_days]]/Patient_QC[[#This Row],[Window Days]]</f>
        <v>0.97109826589595372</v>
      </c>
      <c r="L344">
        <f>MIN(1,Patient_QC[[#This Row],[MPR]])</f>
        <v>0.97109826589595372</v>
      </c>
      <c r="M344">
        <f>IF(Patient_QC[[#This Row],[MPR]]&gt;1,1,0)</f>
        <v>0</v>
      </c>
      <c r="N344">
        <f>_xlfn.MAXIFS('Refill Gap Model'!I:I,'Refill Gap Model'!A:A,TableRefills3[[#This Row],[patient_id]])</f>
        <v>0</v>
      </c>
      <c r="O344" t="str">
        <f>IF(Patient_QC[[#This Row],[MPR]]&gt;1.2,"High MPR; ","") &amp;
 IF(Patient_QC[[#This Row],[ever_discontinued]]=1,"Discontinued; ","") &amp;
 IF(Patient_QC[[#This Row],[Window Days]]=0,"No Supply; ","")</f>
        <v/>
      </c>
    </row>
    <row r="345" spans="1:15" x14ac:dyDescent="0.25">
      <c r="A345" t="s">
        <v>352</v>
      </c>
      <c r="B345">
        <v>58</v>
      </c>
      <c r="C345" t="s">
        <v>1020</v>
      </c>
      <c r="D345" t="s">
        <v>1022</v>
      </c>
      <c r="E345" t="s">
        <v>1026</v>
      </c>
      <c r="F345">
        <f>SUMIFS('Refill Gap Model'!E:E,'Refill Gap Model'!A:A,TableRefills3[[#This Row],[patient_id]])</f>
        <v>168</v>
      </c>
      <c r="G345" s="1">
        <f>_xlfn.MINIFS('Refill Gap Model'!C:C,'Refill Gap Model'!A:A,TableRefills3[[#This Row],[patient_id]])</f>
        <v>45810</v>
      </c>
      <c r="H345" s="1">
        <f>_xlfn.MAXIFS('Refill Gap Model'!C:C,'Refill Gap Model'!A:A,A345)+TableRefills3[[#This Row],[quantity_days]]</f>
        <v>45778</v>
      </c>
      <c r="I345" s="1">
        <f>_xlfn.MAXIFS('Refill Gap Model'!L:L,'Refill Gap Model'!A:A,TableRefills3[[#This Row],[patient_id]])</f>
        <v>45983</v>
      </c>
      <c r="J345">
        <f>Patient_QC[[#This Row],[Therepy_end_date]]-Patient_QC[[#This Row],[Therepy_Start_Date]]</f>
        <v>173</v>
      </c>
      <c r="K345">
        <f>Patient_QC[[#This Row],[total_quantity_days]]/Patient_QC[[#This Row],[Window Days]]</f>
        <v>0.97109826589595372</v>
      </c>
      <c r="L345">
        <f>MIN(1,Patient_QC[[#This Row],[MPR]])</f>
        <v>0.97109826589595372</v>
      </c>
      <c r="M345">
        <f>IF(Patient_QC[[#This Row],[MPR]]&gt;1,1,0)</f>
        <v>0</v>
      </c>
      <c r="N345">
        <f>_xlfn.MAXIFS('Refill Gap Model'!I:I,'Refill Gap Model'!A:A,TableRefills3[[#This Row],[patient_id]])</f>
        <v>0</v>
      </c>
      <c r="O345" t="str">
        <f>IF(Patient_QC[[#This Row],[MPR]]&gt;1.2,"High MPR; ","") &amp;
 IF(Patient_QC[[#This Row],[ever_discontinued]]=1,"Discontinued; ","") &amp;
 IF(Patient_QC[[#This Row],[Window Days]]=0,"No Supply; ","")</f>
        <v/>
      </c>
    </row>
    <row r="346" spans="1:15" x14ac:dyDescent="0.25">
      <c r="A346" t="s">
        <v>353</v>
      </c>
      <c r="B346">
        <v>47</v>
      </c>
      <c r="C346" t="s">
        <v>1020</v>
      </c>
      <c r="D346" t="s">
        <v>1022</v>
      </c>
      <c r="E346" t="s">
        <v>1024</v>
      </c>
      <c r="F346">
        <f>SUMIFS('Refill Gap Model'!E:E,'Refill Gap Model'!A:A,TableRefills3[[#This Row],[patient_id]])</f>
        <v>168</v>
      </c>
      <c r="G346" s="1">
        <f>_xlfn.MINIFS('Refill Gap Model'!C:C,'Refill Gap Model'!A:A,TableRefills3[[#This Row],[patient_id]])</f>
        <v>45810</v>
      </c>
      <c r="H346" s="1">
        <f>_xlfn.MAXIFS('Refill Gap Model'!C:C,'Refill Gap Model'!A:A,A346)+TableRefills3[[#This Row],[quantity_days]]</f>
        <v>45781</v>
      </c>
      <c r="I346" s="1">
        <f>_xlfn.MAXIFS('Refill Gap Model'!L:L,'Refill Gap Model'!A:A,TableRefills3[[#This Row],[patient_id]])</f>
        <v>45983</v>
      </c>
      <c r="J346">
        <f>Patient_QC[[#This Row],[Therepy_end_date]]-Patient_QC[[#This Row],[Therepy_Start_Date]]</f>
        <v>173</v>
      </c>
      <c r="K346">
        <f>Patient_QC[[#This Row],[total_quantity_days]]/Patient_QC[[#This Row],[Window Days]]</f>
        <v>0.97109826589595372</v>
      </c>
      <c r="L346">
        <f>MIN(1,Patient_QC[[#This Row],[MPR]])</f>
        <v>0.97109826589595372</v>
      </c>
      <c r="M346">
        <f>IF(Patient_QC[[#This Row],[MPR]]&gt;1,1,0)</f>
        <v>0</v>
      </c>
      <c r="N346">
        <f>_xlfn.MAXIFS('Refill Gap Model'!I:I,'Refill Gap Model'!A:A,TableRefills3[[#This Row],[patient_id]])</f>
        <v>0</v>
      </c>
      <c r="O346" t="str">
        <f>IF(Patient_QC[[#This Row],[MPR]]&gt;1.2,"High MPR; ","") &amp;
 IF(Patient_QC[[#This Row],[ever_discontinued]]=1,"Discontinued; ","") &amp;
 IF(Patient_QC[[#This Row],[Window Days]]=0,"No Supply; ","")</f>
        <v/>
      </c>
    </row>
    <row r="347" spans="1:15" x14ac:dyDescent="0.25">
      <c r="A347" t="s">
        <v>354</v>
      </c>
      <c r="B347">
        <v>75</v>
      </c>
      <c r="C347" t="s">
        <v>1020</v>
      </c>
      <c r="D347" t="s">
        <v>1025</v>
      </c>
      <c r="E347" t="s">
        <v>1027</v>
      </c>
      <c r="F347">
        <f>SUMIFS('Refill Gap Model'!E:E,'Refill Gap Model'!A:A,TableRefills3[[#This Row],[patient_id]])</f>
        <v>168</v>
      </c>
      <c r="G347" s="1">
        <f>_xlfn.MINIFS('Refill Gap Model'!C:C,'Refill Gap Model'!A:A,TableRefills3[[#This Row],[patient_id]])</f>
        <v>45810</v>
      </c>
      <c r="H347" s="1">
        <f>_xlfn.MAXIFS('Refill Gap Model'!C:C,'Refill Gap Model'!A:A,A347)+TableRefills3[[#This Row],[quantity_days]]</f>
        <v>45907</v>
      </c>
      <c r="I347" s="1">
        <f>_xlfn.MAXIFS('Refill Gap Model'!L:L,'Refill Gap Model'!A:A,TableRefills3[[#This Row],[patient_id]])</f>
        <v>45983</v>
      </c>
      <c r="J347">
        <f>Patient_QC[[#This Row],[Therepy_end_date]]-Patient_QC[[#This Row],[Therepy_Start_Date]]</f>
        <v>173</v>
      </c>
      <c r="K347">
        <f>Patient_QC[[#This Row],[total_quantity_days]]/Patient_QC[[#This Row],[Window Days]]</f>
        <v>0.97109826589595372</v>
      </c>
      <c r="L347">
        <f>MIN(1,Patient_QC[[#This Row],[MPR]])</f>
        <v>0.97109826589595372</v>
      </c>
      <c r="M347">
        <f>IF(Patient_QC[[#This Row],[MPR]]&gt;1,1,0)</f>
        <v>0</v>
      </c>
      <c r="N347">
        <f>_xlfn.MAXIFS('Refill Gap Model'!I:I,'Refill Gap Model'!A:A,TableRefills3[[#This Row],[patient_id]])</f>
        <v>0</v>
      </c>
      <c r="O347" t="str">
        <f>IF(Patient_QC[[#This Row],[MPR]]&gt;1.2,"High MPR; ","") &amp;
 IF(Patient_QC[[#This Row],[ever_discontinued]]=1,"Discontinued; ","") &amp;
 IF(Patient_QC[[#This Row],[Window Days]]=0,"No Supply; ","")</f>
        <v/>
      </c>
    </row>
    <row r="348" spans="1:15" x14ac:dyDescent="0.25">
      <c r="A348" t="s">
        <v>355</v>
      </c>
      <c r="B348">
        <v>47</v>
      </c>
      <c r="C348" t="s">
        <v>1019</v>
      </c>
      <c r="D348" t="s">
        <v>1021</v>
      </c>
      <c r="E348" t="s">
        <v>1027</v>
      </c>
      <c r="F348">
        <f>SUMIFS('Refill Gap Model'!E:E,'Refill Gap Model'!A:A,TableRefills3[[#This Row],[patient_id]])</f>
        <v>168</v>
      </c>
      <c r="G348" s="1">
        <f>_xlfn.MINIFS('Refill Gap Model'!C:C,'Refill Gap Model'!A:A,TableRefills3[[#This Row],[patient_id]])</f>
        <v>45810</v>
      </c>
      <c r="H348" s="1">
        <f>_xlfn.MAXIFS('Refill Gap Model'!C:C,'Refill Gap Model'!A:A,A348)+TableRefills3[[#This Row],[quantity_days]]</f>
        <v>45855</v>
      </c>
      <c r="I348" s="1">
        <f>_xlfn.MAXIFS('Refill Gap Model'!L:L,'Refill Gap Model'!A:A,TableRefills3[[#This Row],[patient_id]])</f>
        <v>45983</v>
      </c>
      <c r="J348">
        <f>Patient_QC[[#This Row],[Therepy_end_date]]-Patient_QC[[#This Row],[Therepy_Start_Date]]</f>
        <v>173</v>
      </c>
      <c r="K348">
        <f>Patient_QC[[#This Row],[total_quantity_days]]/Patient_QC[[#This Row],[Window Days]]</f>
        <v>0.97109826589595372</v>
      </c>
      <c r="L348">
        <f>MIN(1,Patient_QC[[#This Row],[MPR]])</f>
        <v>0.97109826589595372</v>
      </c>
      <c r="M348">
        <f>IF(Patient_QC[[#This Row],[MPR]]&gt;1,1,0)</f>
        <v>0</v>
      </c>
      <c r="N348">
        <f>_xlfn.MAXIFS('Refill Gap Model'!I:I,'Refill Gap Model'!A:A,TableRefills3[[#This Row],[patient_id]])</f>
        <v>0</v>
      </c>
      <c r="O348" t="str">
        <f>IF(Patient_QC[[#This Row],[MPR]]&gt;1.2,"High MPR; ","") &amp;
 IF(Patient_QC[[#This Row],[ever_discontinued]]=1,"Discontinued; ","") &amp;
 IF(Patient_QC[[#This Row],[Window Days]]=0,"No Supply; ","")</f>
        <v/>
      </c>
    </row>
    <row r="349" spans="1:15" x14ac:dyDescent="0.25">
      <c r="A349" t="s">
        <v>356</v>
      </c>
      <c r="B349">
        <v>31</v>
      </c>
      <c r="C349" t="s">
        <v>1020</v>
      </c>
      <c r="D349" t="s">
        <v>1028</v>
      </c>
      <c r="E349" t="s">
        <v>1027</v>
      </c>
      <c r="F349">
        <f>SUMIFS('Refill Gap Model'!E:E,'Refill Gap Model'!A:A,TableRefills3[[#This Row],[patient_id]])</f>
        <v>168</v>
      </c>
      <c r="G349" s="1">
        <f>_xlfn.MINIFS('Refill Gap Model'!C:C,'Refill Gap Model'!A:A,TableRefills3[[#This Row],[patient_id]])</f>
        <v>45810</v>
      </c>
      <c r="H349" s="1">
        <f>_xlfn.MAXIFS('Refill Gap Model'!C:C,'Refill Gap Model'!A:A,A349)+TableRefills3[[#This Row],[quantity_days]]</f>
        <v>45819</v>
      </c>
      <c r="I349" s="1">
        <f>_xlfn.MAXIFS('Refill Gap Model'!L:L,'Refill Gap Model'!A:A,TableRefills3[[#This Row],[patient_id]])</f>
        <v>45983</v>
      </c>
      <c r="J349">
        <f>Patient_QC[[#This Row],[Therepy_end_date]]-Patient_QC[[#This Row],[Therepy_Start_Date]]</f>
        <v>173</v>
      </c>
      <c r="K349">
        <f>Patient_QC[[#This Row],[total_quantity_days]]/Patient_QC[[#This Row],[Window Days]]</f>
        <v>0.97109826589595372</v>
      </c>
      <c r="L349">
        <f>MIN(1,Patient_QC[[#This Row],[MPR]])</f>
        <v>0.97109826589595372</v>
      </c>
      <c r="M349">
        <f>IF(Patient_QC[[#This Row],[MPR]]&gt;1,1,0)</f>
        <v>0</v>
      </c>
      <c r="N349">
        <f>_xlfn.MAXIFS('Refill Gap Model'!I:I,'Refill Gap Model'!A:A,TableRefills3[[#This Row],[patient_id]])</f>
        <v>0</v>
      </c>
      <c r="O349" t="str">
        <f>IF(Patient_QC[[#This Row],[MPR]]&gt;1.2,"High MPR; ","") &amp;
 IF(Patient_QC[[#This Row],[ever_discontinued]]=1,"Discontinued; ","") &amp;
 IF(Patient_QC[[#This Row],[Window Days]]=0,"No Supply; ","")</f>
        <v/>
      </c>
    </row>
    <row r="350" spans="1:15" x14ac:dyDescent="0.25">
      <c r="A350" t="s">
        <v>357</v>
      </c>
      <c r="B350">
        <v>83</v>
      </c>
      <c r="C350" t="s">
        <v>1019</v>
      </c>
      <c r="D350" t="s">
        <v>1028</v>
      </c>
      <c r="E350" t="s">
        <v>1027</v>
      </c>
      <c r="F350">
        <f>SUMIFS('Refill Gap Model'!E:E,'Refill Gap Model'!A:A,TableRefills3[[#This Row],[patient_id]])</f>
        <v>126</v>
      </c>
      <c r="G350" s="1">
        <f>_xlfn.MINIFS('Refill Gap Model'!C:C,'Refill Gap Model'!A:A,TableRefills3[[#This Row],[patient_id]])</f>
        <v>45827</v>
      </c>
      <c r="H350" s="1">
        <f>_xlfn.MAXIFS('Refill Gap Model'!C:C,'Refill Gap Model'!A:A,A350)+TableRefills3[[#This Row],[quantity_days]]</f>
        <v>45898</v>
      </c>
      <c r="I350" s="1">
        <f>_xlfn.MAXIFS('Refill Gap Model'!L:L,'Refill Gap Model'!A:A,TableRefills3[[#This Row],[patient_id]])</f>
        <v>45944</v>
      </c>
      <c r="J350">
        <f>Patient_QC[[#This Row],[Therepy_end_date]]-Patient_QC[[#This Row],[Therepy_Start_Date]]</f>
        <v>117</v>
      </c>
      <c r="K350">
        <f>Patient_QC[[#This Row],[total_quantity_days]]/Patient_QC[[#This Row],[Window Days]]</f>
        <v>1.0769230769230769</v>
      </c>
      <c r="L350">
        <f>MIN(1,Patient_QC[[#This Row],[MPR]])</f>
        <v>1</v>
      </c>
      <c r="M350">
        <f>IF(Patient_QC[[#This Row],[MPR]]&gt;1,1,0)</f>
        <v>1</v>
      </c>
      <c r="N350">
        <f>_xlfn.MAXIFS('Refill Gap Model'!I:I,'Refill Gap Model'!A:A,TableRefills3[[#This Row],[patient_id]])</f>
        <v>0</v>
      </c>
      <c r="O350" t="str">
        <f>IF(Patient_QC[[#This Row],[MPR]]&gt;1.2,"High MPR; ","") &amp;
 IF(Patient_QC[[#This Row],[ever_discontinued]]=1,"Discontinued; ","") &amp;
 IF(Patient_QC[[#This Row],[Window Days]]=0,"No Supply; ","")</f>
        <v/>
      </c>
    </row>
    <row r="351" spans="1:15" x14ac:dyDescent="0.25">
      <c r="A351" t="s">
        <v>358</v>
      </c>
      <c r="B351">
        <v>64</v>
      </c>
      <c r="C351" t="s">
        <v>1020</v>
      </c>
      <c r="D351" t="s">
        <v>1021</v>
      </c>
      <c r="E351" t="s">
        <v>1023</v>
      </c>
      <c r="F351">
        <f>SUMIFS('Refill Gap Model'!E:E,'Refill Gap Model'!A:A,TableRefills3[[#This Row],[patient_id]])</f>
        <v>126</v>
      </c>
      <c r="G351" s="1">
        <f>_xlfn.MINIFS('Refill Gap Model'!C:C,'Refill Gap Model'!A:A,TableRefills3[[#This Row],[patient_id]])</f>
        <v>45827</v>
      </c>
      <c r="H351" s="1">
        <f>_xlfn.MAXIFS('Refill Gap Model'!C:C,'Refill Gap Model'!A:A,A351)+TableRefills3[[#This Row],[quantity_days]]</f>
        <v>45818</v>
      </c>
      <c r="I351" s="1">
        <f>_xlfn.MAXIFS('Refill Gap Model'!L:L,'Refill Gap Model'!A:A,TableRefills3[[#This Row],[patient_id]])</f>
        <v>45944</v>
      </c>
      <c r="J351">
        <f>Patient_QC[[#This Row],[Therepy_end_date]]-Patient_QC[[#This Row],[Therepy_Start_Date]]</f>
        <v>117</v>
      </c>
      <c r="K351">
        <f>Patient_QC[[#This Row],[total_quantity_days]]/Patient_QC[[#This Row],[Window Days]]</f>
        <v>1.0769230769230769</v>
      </c>
      <c r="L351">
        <f>MIN(1,Patient_QC[[#This Row],[MPR]])</f>
        <v>1</v>
      </c>
      <c r="M351">
        <f>IF(Patient_QC[[#This Row],[MPR]]&gt;1,1,0)</f>
        <v>1</v>
      </c>
      <c r="N351">
        <f>_xlfn.MAXIFS('Refill Gap Model'!I:I,'Refill Gap Model'!A:A,TableRefills3[[#This Row],[patient_id]])</f>
        <v>0</v>
      </c>
      <c r="O351" t="str">
        <f>IF(Patient_QC[[#This Row],[MPR]]&gt;1.2,"High MPR; ","") &amp;
 IF(Patient_QC[[#This Row],[ever_discontinued]]=1,"Discontinued; ","") &amp;
 IF(Patient_QC[[#This Row],[Window Days]]=0,"No Supply; ","")</f>
        <v/>
      </c>
    </row>
    <row r="352" spans="1:15" x14ac:dyDescent="0.25">
      <c r="A352" t="s">
        <v>359</v>
      </c>
      <c r="B352">
        <v>45</v>
      </c>
      <c r="C352" t="s">
        <v>1019</v>
      </c>
      <c r="D352" t="s">
        <v>1022</v>
      </c>
      <c r="E352" t="s">
        <v>1026</v>
      </c>
      <c r="F352">
        <f>SUMIFS('Refill Gap Model'!E:E,'Refill Gap Model'!A:A,TableRefills3[[#This Row],[patient_id]])</f>
        <v>126</v>
      </c>
      <c r="G352" s="1">
        <f>_xlfn.MINIFS('Refill Gap Model'!C:C,'Refill Gap Model'!A:A,TableRefills3[[#This Row],[patient_id]])</f>
        <v>45827</v>
      </c>
      <c r="H352" s="1">
        <f>_xlfn.MAXIFS('Refill Gap Model'!C:C,'Refill Gap Model'!A:A,A352)+TableRefills3[[#This Row],[quantity_days]]</f>
        <v>45783</v>
      </c>
      <c r="I352" s="1">
        <f>_xlfn.MAXIFS('Refill Gap Model'!L:L,'Refill Gap Model'!A:A,TableRefills3[[#This Row],[patient_id]])</f>
        <v>45944</v>
      </c>
      <c r="J352">
        <f>Patient_QC[[#This Row],[Therepy_end_date]]-Patient_QC[[#This Row],[Therepy_Start_Date]]</f>
        <v>117</v>
      </c>
      <c r="K352">
        <f>Patient_QC[[#This Row],[total_quantity_days]]/Patient_QC[[#This Row],[Window Days]]</f>
        <v>1.0769230769230769</v>
      </c>
      <c r="L352">
        <f>MIN(1,Patient_QC[[#This Row],[MPR]])</f>
        <v>1</v>
      </c>
      <c r="M352">
        <f>IF(Patient_QC[[#This Row],[MPR]]&gt;1,1,0)</f>
        <v>1</v>
      </c>
      <c r="N352">
        <f>_xlfn.MAXIFS('Refill Gap Model'!I:I,'Refill Gap Model'!A:A,TableRefills3[[#This Row],[patient_id]])</f>
        <v>0</v>
      </c>
      <c r="O352" t="str">
        <f>IF(Patient_QC[[#This Row],[MPR]]&gt;1.2,"High MPR; ","") &amp;
 IF(Patient_QC[[#This Row],[ever_discontinued]]=1,"Discontinued; ","") &amp;
 IF(Patient_QC[[#This Row],[Window Days]]=0,"No Supply; ","")</f>
        <v/>
      </c>
    </row>
    <row r="353" spans="1:15" x14ac:dyDescent="0.25">
      <c r="A353" t="s">
        <v>360</v>
      </c>
      <c r="B353">
        <v>70</v>
      </c>
      <c r="C353" t="s">
        <v>1020</v>
      </c>
      <c r="D353" t="s">
        <v>1028</v>
      </c>
      <c r="E353" t="s">
        <v>1024</v>
      </c>
      <c r="F353">
        <f>SUMIFS('Refill Gap Model'!E:E,'Refill Gap Model'!A:A,TableRefills3[[#This Row],[patient_id]])</f>
        <v>126</v>
      </c>
      <c r="G353" s="1">
        <f>_xlfn.MINIFS('Refill Gap Model'!C:C,'Refill Gap Model'!A:A,TableRefills3[[#This Row],[patient_id]])</f>
        <v>45827</v>
      </c>
      <c r="H353" s="1">
        <f>_xlfn.MAXIFS('Refill Gap Model'!C:C,'Refill Gap Model'!A:A,A353)+TableRefills3[[#This Row],[quantity_days]]</f>
        <v>45748</v>
      </c>
      <c r="I353" s="1">
        <f>_xlfn.MAXIFS('Refill Gap Model'!L:L,'Refill Gap Model'!A:A,TableRefills3[[#This Row],[patient_id]])</f>
        <v>45944</v>
      </c>
      <c r="J353">
        <f>Patient_QC[[#This Row],[Therepy_end_date]]-Patient_QC[[#This Row],[Therepy_Start_Date]]</f>
        <v>117</v>
      </c>
      <c r="K353">
        <f>Patient_QC[[#This Row],[total_quantity_days]]/Patient_QC[[#This Row],[Window Days]]</f>
        <v>1.0769230769230769</v>
      </c>
      <c r="L353">
        <f>MIN(1,Patient_QC[[#This Row],[MPR]])</f>
        <v>1</v>
      </c>
      <c r="M353">
        <f>IF(Patient_QC[[#This Row],[MPR]]&gt;1,1,0)</f>
        <v>1</v>
      </c>
      <c r="N353">
        <f>_xlfn.MAXIFS('Refill Gap Model'!I:I,'Refill Gap Model'!A:A,TableRefills3[[#This Row],[patient_id]])</f>
        <v>0</v>
      </c>
      <c r="O353" t="str">
        <f>IF(Patient_QC[[#This Row],[MPR]]&gt;1.2,"High MPR; ","") &amp;
 IF(Patient_QC[[#This Row],[ever_discontinued]]=1,"Discontinued; ","") &amp;
 IF(Patient_QC[[#This Row],[Window Days]]=0,"No Supply; ","")</f>
        <v/>
      </c>
    </row>
    <row r="354" spans="1:15" x14ac:dyDescent="0.25">
      <c r="A354" t="s">
        <v>361</v>
      </c>
      <c r="B354">
        <v>65</v>
      </c>
      <c r="C354" t="s">
        <v>1020</v>
      </c>
      <c r="D354" t="s">
        <v>1022</v>
      </c>
      <c r="E354" t="s">
        <v>1024</v>
      </c>
      <c r="F354">
        <f>SUMIFS('Refill Gap Model'!E:E,'Refill Gap Model'!A:A,TableRefills3[[#This Row],[patient_id]])</f>
        <v>126</v>
      </c>
      <c r="G354" s="1">
        <f>_xlfn.MINIFS('Refill Gap Model'!C:C,'Refill Gap Model'!A:A,TableRefills3[[#This Row],[patient_id]])</f>
        <v>45827</v>
      </c>
      <c r="H354" s="1">
        <f>_xlfn.MAXIFS('Refill Gap Model'!C:C,'Refill Gap Model'!A:A,A354)+TableRefills3[[#This Row],[quantity_days]]</f>
        <v>45876</v>
      </c>
      <c r="I354" s="1">
        <f>_xlfn.MAXIFS('Refill Gap Model'!L:L,'Refill Gap Model'!A:A,TableRefills3[[#This Row],[patient_id]])</f>
        <v>45944</v>
      </c>
      <c r="J354">
        <f>Patient_QC[[#This Row],[Therepy_end_date]]-Patient_QC[[#This Row],[Therepy_Start_Date]]</f>
        <v>117</v>
      </c>
      <c r="K354">
        <f>Patient_QC[[#This Row],[total_quantity_days]]/Patient_QC[[#This Row],[Window Days]]</f>
        <v>1.0769230769230769</v>
      </c>
      <c r="L354">
        <f>MIN(1,Patient_QC[[#This Row],[MPR]])</f>
        <v>1</v>
      </c>
      <c r="M354">
        <f>IF(Patient_QC[[#This Row],[MPR]]&gt;1,1,0)</f>
        <v>1</v>
      </c>
      <c r="N354">
        <f>_xlfn.MAXIFS('Refill Gap Model'!I:I,'Refill Gap Model'!A:A,TableRefills3[[#This Row],[patient_id]])</f>
        <v>0</v>
      </c>
      <c r="O354" t="str">
        <f>IF(Patient_QC[[#This Row],[MPR]]&gt;1.2,"High MPR; ","") &amp;
 IF(Patient_QC[[#This Row],[ever_discontinued]]=1,"Discontinued; ","") &amp;
 IF(Patient_QC[[#This Row],[Window Days]]=0,"No Supply; ","")</f>
        <v/>
      </c>
    </row>
    <row r="355" spans="1:15" x14ac:dyDescent="0.25">
      <c r="A355" t="s">
        <v>362</v>
      </c>
      <c r="B355">
        <v>62</v>
      </c>
      <c r="C355" t="s">
        <v>1020</v>
      </c>
      <c r="D355" t="s">
        <v>1022</v>
      </c>
      <c r="E355" t="s">
        <v>1023</v>
      </c>
      <c r="F355">
        <f>SUMIFS('Refill Gap Model'!E:E,'Refill Gap Model'!A:A,TableRefills3[[#This Row],[patient_id]])</f>
        <v>126</v>
      </c>
      <c r="G355" s="1">
        <f>_xlfn.MINIFS('Refill Gap Model'!C:C,'Refill Gap Model'!A:A,TableRefills3[[#This Row],[patient_id]])</f>
        <v>45827</v>
      </c>
      <c r="H355" s="1">
        <f>_xlfn.MAXIFS('Refill Gap Model'!C:C,'Refill Gap Model'!A:A,A355)+TableRefills3[[#This Row],[quantity_days]]</f>
        <v>45779</v>
      </c>
      <c r="I355" s="1">
        <f>_xlfn.MAXIFS('Refill Gap Model'!L:L,'Refill Gap Model'!A:A,TableRefills3[[#This Row],[patient_id]])</f>
        <v>45944</v>
      </c>
      <c r="J355">
        <f>Patient_QC[[#This Row],[Therepy_end_date]]-Patient_QC[[#This Row],[Therepy_Start_Date]]</f>
        <v>117</v>
      </c>
      <c r="K355">
        <f>Patient_QC[[#This Row],[total_quantity_days]]/Patient_QC[[#This Row],[Window Days]]</f>
        <v>1.0769230769230769</v>
      </c>
      <c r="L355">
        <f>MIN(1,Patient_QC[[#This Row],[MPR]])</f>
        <v>1</v>
      </c>
      <c r="M355">
        <f>IF(Patient_QC[[#This Row],[MPR]]&gt;1,1,0)</f>
        <v>1</v>
      </c>
      <c r="N355">
        <f>_xlfn.MAXIFS('Refill Gap Model'!I:I,'Refill Gap Model'!A:A,TableRefills3[[#This Row],[patient_id]])</f>
        <v>0</v>
      </c>
      <c r="O355" t="str">
        <f>IF(Patient_QC[[#This Row],[MPR]]&gt;1.2,"High MPR; ","") &amp;
 IF(Patient_QC[[#This Row],[ever_discontinued]]=1,"Discontinued; ","") &amp;
 IF(Patient_QC[[#This Row],[Window Days]]=0,"No Supply; ","")</f>
        <v/>
      </c>
    </row>
    <row r="356" spans="1:15" x14ac:dyDescent="0.25">
      <c r="A356" t="s">
        <v>363</v>
      </c>
      <c r="B356">
        <v>33</v>
      </c>
      <c r="C356" t="s">
        <v>1019</v>
      </c>
      <c r="D356" t="s">
        <v>1022</v>
      </c>
      <c r="E356" t="s">
        <v>1026</v>
      </c>
      <c r="F356">
        <f>SUMIFS('Refill Gap Model'!E:E,'Refill Gap Model'!A:A,TableRefills3[[#This Row],[patient_id]])</f>
        <v>180</v>
      </c>
      <c r="G356" s="1">
        <f>_xlfn.MINIFS('Refill Gap Model'!C:C,'Refill Gap Model'!A:A,TableRefills3[[#This Row],[patient_id]])</f>
        <v>45825</v>
      </c>
      <c r="H356" s="1">
        <f>_xlfn.MAXIFS('Refill Gap Model'!C:C,'Refill Gap Model'!A:A,A356)+TableRefills3[[#This Row],[quantity_days]]</f>
        <v>45924</v>
      </c>
      <c r="I356" s="1">
        <f>_xlfn.MAXIFS('Refill Gap Model'!L:L,'Refill Gap Model'!A:A,TableRefills3[[#This Row],[patient_id]])</f>
        <v>45995</v>
      </c>
      <c r="J356">
        <f>Patient_QC[[#This Row],[Therepy_end_date]]-Patient_QC[[#This Row],[Therepy_Start_Date]]</f>
        <v>170</v>
      </c>
      <c r="K356">
        <f>Patient_QC[[#This Row],[total_quantity_days]]/Patient_QC[[#This Row],[Window Days]]</f>
        <v>1.0588235294117647</v>
      </c>
      <c r="L356">
        <f>MIN(1,Patient_QC[[#This Row],[MPR]])</f>
        <v>1</v>
      </c>
      <c r="M356">
        <f>IF(Patient_QC[[#This Row],[MPR]]&gt;1,1,0)</f>
        <v>1</v>
      </c>
      <c r="N356">
        <f>_xlfn.MAXIFS('Refill Gap Model'!I:I,'Refill Gap Model'!A:A,TableRefills3[[#This Row],[patient_id]])</f>
        <v>0</v>
      </c>
      <c r="O356" t="str">
        <f>IF(Patient_QC[[#This Row],[MPR]]&gt;1.2,"High MPR; ","") &amp;
 IF(Patient_QC[[#This Row],[ever_discontinued]]=1,"Discontinued; ","") &amp;
 IF(Patient_QC[[#This Row],[Window Days]]=0,"No Supply; ","")</f>
        <v/>
      </c>
    </row>
    <row r="357" spans="1:15" x14ac:dyDescent="0.25">
      <c r="A357" t="s">
        <v>364</v>
      </c>
      <c r="B357">
        <v>62</v>
      </c>
      <c r="C357" t="s">
        <v>1019</v>
      </c>
      <c r="D357" t="s">
        <v>1028</v>
      </c>
      <c r="E357" t="s">
        <v>1023</v>
      </c>
      <c r="F357">
        <f>SUMIFS('Refill Gap Model'!E:E,'Refill Gap Model'!A:A,TableRefills3[[#This Row],[patient_id]])</f>
        <v>180</v>
      </c>
      <c r="G357" s="1">
        <f>_xlfn.MINIFS('Refill Gap Model'!C:C,'Refill Gap Model'!A:A,TableRefills3[[#This Row],[patient_id]])</f>
        <v>45825</v>
      </c>
      <c r="H357" s="1">
        <f>_xlfn.MAXIFS('Refill Gap Model'!C:C,'Refill Gap Model'!A:A,A357)+TableRefills3[[#This Row],[quantity_days]]</f>
        <v>45814</v>
      </c>
      <c r="I357" s="1">
        <f>_xlfn.MAXIFS('Refill Gap Model'!L:L,'Refill Gap Model'!A:A,TableRefills3[[#This Row],[patient_id]])</f>
        <v>45995</v>
      </c>
      <c r="J357">
        <f>Patient_QC[[#This Row],[Therepy_end_date]]-Patient_QC[[#This Row],[Therepy_Start_Date]]</f>
        <v>170</v>
      </c>
      <c r="K357">
        <f>Patient_QC[[#This Row],[total_quantity_days]]/Patient_QC[[#This Row],[Window Days]]</f>
        <v>1.0588235294117647</v>
      </c>
      <c r="L357">
        <f>MIN(1,Patient_QC[[#This Row],[MPR]])</f>
        <v>1</v>
      </c>
      <c r="M357">
        <f>IF(Patient_QC[[#This Row],[MPR]]&gt;1,1,0)</f>
        <v>1</v>
      </c>
      <c r="N357">
        <f>_xlfn.MAXIFS('Refill Gap Model'!I:I,'Refill Gap Model'!A:A,TableRefills3[[#This Row],[patient_id]])</f>
        <v>0</v>
      </c>
      <c r="O357" t="str">
        <f>IF(Patient_QC[[#This Row],[MPR]]&gt;1.2,"High MPR; ","") &amp;
 IF(Patient_QC[[#This Row],[ever_discontinued]]=1,"Discontinued; ","") &amp;
 IF(Patient_QC[[#This Row],[Window Days]]=0,"No Supply; ","")</f>
        <v/>
      </c>
    </row>
    <row r="358" spans="1:15" x14ac:dyDescent="0.25">
      <c r="A358" t="s">
        <v>365</v>
      </c>
      <c r="B358">
        <v>43</v>
      </c>
      <c r="C358" t="s">
        <v>1019</v>
      </c>
      <c r="D358" t="s">
        <v>1025</v>
      </c>
      <c r="E358" t="s">
        <v>1027</v>
      </c>
      <c r="F358">
        <f>SUMIFS('Refill Gap Model'!E:E,'Refill Gap Model'!A:A,TableRefills3[[#This Row],[patient_id]])</f>
        <v>180</v>
      </c>
      <c r="G358" s="1">
        <f>_xlfn.MINIFS('Refill Gap Model'!C:C,'Refill Gap Model'!A:A,TableRefills3[[#This Row],[patient_id]])</f>
        <v>45825</v>
      </c>
      <c r="H358" s="1">
        <f>_xlfn.MAXIFS('Refill Gap Model'!C:C,'Refill Gap Model'!A:A,A358)+TableRefills3[[#This Row],[quantity_days]]</f>
        <v>45829</v>
      </c>
      <c r="I358" s="1">
        <f>_xlfn.MAXIFS('Refill Gap Model'!L:L,'Refill Gap Model'!A:A,TableRefills3[[#This Row],[patient_id]])</f>
        <v>45995</v>
      </c>
      <c r="J358">
        <f>Patient_QC[[#This Row],[Therepy_end_date]]-Patient_QC[[#This Row],[Therepy_Start_Date]]</f>
        <v>170</v>
      </c>
      <c r="K358">
        <f>Patient_QC[[#This Row],[total_quantity_days]]/Patient_QC[[#This Row],[Window Days]]</f>
        <v>1.0588235294117647</v>
      </c>
      <c r="L358">
        <f>MIN(1,Patient_QC[[#This Row],[MPR]])</f>
        <v>1</v>
      </c>
      <c r="M358">
        <f>IF(Patient_QC[[#This Row],[MPR]]&gt;1,1,0)</f>
        <v>1</v>
      </c>
      <c r="N358">
        <f>_xlfn.MAXIFS('Refill Gap Model'!I:I,'Refill Gap Model'!A:A,TableRefills3[[#This Row],[patient_id]])</f>
        <v>0</v>
      </c>
      <c r="O358" t="str">
        <f>IF(Patient_QC[[#This Row],[MPR]]&gt;1.2,"High MPR; ","") &amp;
 IF(Patient_QC[[#This Row],[ever_discontinued]]=1,"Discontinued; ","") &amp;
 IF(Patient_QC[[#This Row],[Window Days]]=0,"No Supply; ","")</f>
        <v/>
      </c>
    </row>
    <row r="359" spans="1:15" x14ac:dyDescent="0.25">
      <c r="A359" t="s">
        <v>366</v>
      </c>
      <c r="B359">
        <v>50</v>
      </c>
      <c r="C359" t="s">
        <v>1019</v>
      </c>
      <c r="D359" t="s">
        <v>1025</v>
      </c>
      <c r="E359" t="s">
        <v>1027</v>
      </c>
      <c r="F359">
        <f>SUMIFS('Refill Gap Model'!E:E,'Refill Gap Model'!A:A,TableRefills3[[#This Row],[patient_id]])</f>
        <v>180</v>
      </c>
      <c r="G359" s="1">
        <f>_xlfn.MINIFS('Refill Gap Model'!C:C,'Refill Gap Model'!A:A,TableRefills3[[#This Row],[patient_id]])</f>
        <v>45825</v>
      </c>
      <c r="H359" s="1">
        <f>_xlfn.MAXIFS('Refill Gap Model'!C:C,'Refill Gap Model'!A:A,A359)+TableRefills3[[#This Row],[quantity_days]]</f>
        <v>45863</v>
      </c>
      <c r="I359" s="1">
        <f>_xlfn.MAXIFS('Refill Gap Model'!L:L,'Refill Gap Model'!A:A,TableRefills3[[#This Row],[patient_id]])</f>
        <v>45995</v>
      </c>
      <c r="J359">
        <f>Patient_QC[[#This Row],[Therepy_end_date]]-Patient_QC[[#This Row],[Therepy_Start_Date]]</f>
        <v>170</v>
      </c>
      <c r="K359">
        <f>Patient_QC[[#This Row],[total_quantity_days]]/Patient_QC[[#This Row],[Window Days]]</f>
        <v>1.0588235294117647</v>
      </c>
      <c r="L359">
        <f>MIN(1,Patient_QC[[#This Row],[MPR]])</f>
        <v>1</v>
      </c>
      <c r="M359">
        <f>IF(Patient_QC[[#This Row],[MPR]]&gt;1,1,0)</f>
        <v>1</v>
      </c>
      <c r="N359">
        <f>_xlfn.MAXIFS('Refill Gap Model'!I:I,'Refill Gap Model'!A:A,TableRefills3[[#This Row],[patient_id]])</f>
        <v>0</v>
      </c>
      <c r="O359" t="str">
        <f>IF(Patient_QC[[#This Row],[MPR]]&gt;1.2,"High MPR; ","") &amp;
 IF(Patient_QC[[#This Row],[ever_discontinued]]=1,"Discontinued; ","") &amp;
 IF(Patient_QC[[#This Row],[Window Days]]=0,"No Supply; ","")</f>
        <v/>
      </c>
    </row>
    <row r="360" spans="1:15" x14ac:dyDescent="0.25">
      <c r="A360" t="s">
        <v>367</v>
      </c>
      <c r="B360">
        <v>77</v>
      </c>
      <c r="C360" t="s">
        <v>1019</v>
      </c>
      <c r="D360" t="s">
        <v>1021</v>
      </c>
      <c r="E360" t="s">
        <v>1023</v>
      </c>
      <c r="F360">
        <f>SUMIFS('Refill Gap Model'!E:E,'Refill Gap Model'!A:A,TableRefills3[[#This Row],[patient_id]])</f>
        <v>180</v>
      </c>
      <c r="G360" s="1">
        <f>_xlfn.MINIFS('Refill Gap Model'!C:C,'Refill Gap Model'!A:A,TableRefills3[[#This Row],[patient_id]])</f>
        <v>45825</v>
      </c>
      <c r="H360" s="1">
        <f>_xlfn.MAXIFS('Refill Gap Model'!C:C,'Refill Gap Model'!A:A,A360)+TableRefills3[[#This Row],[quantity_days]]</f>
        <v>45842</v>
      </c>
      <c r="I360" s="1">
        <f>_xlfn.MAXIFS('Refill Gap Model'!L:L,'Refill Gap Model'!A:A,TableRefills3[[#This Row],[patient_id]])</f>
        <v>45995</v>
      </c>
      <c r="J360">
        <f>Patient_QC[[#This Row],[Therepy_end_date]]-Patient_QC[[#This Row],[Therepy_Start_Date]]</f>
        <v>170</v>
      </c>
      <c r="K360">
        <f>Patient_QC[[#This Row],[total_quantity_days]]/Patient_QC[[#This Row],[Window Days]]</f>
        <v>1.0588235294117647</v>
      </c>
      <c r="L360">
        <f>MIN(1,Patient_QC[[#This Row],[MPR]])</f>
        <v>1</v>
      </c>
      <c r="M360">
        <f>IF(Patient_QC[[#This Row],[MPR]]&gt;1,1,0)</f>
        <v>1</v>
      </c>
      <c r="N360">
        <f>_xlfn.MAXIFS('Refill Gap Model'!I:I,'Refill Gap Model'!A:A,TableRefills3[[#This Row],[patient_id]])</f>
        <v>0</v>
      </c>
      <c r="O360" t="str">
        <f>IF(Patient_QC[[#This Row],[MPR]]&gt;1.2,"High MPR; ","") &amp;
 IF(Patient_QC[[#This Row],[ever_discontinued]]=1,"Discontinued; ","") &amp;
 IF(Patient_QC[[#This Row],[Window Days]]=0,"No Supply; ","")</f>
        <v/>
      </c>
    </row>
    <row r="361" spans="1:15" x14ac:dyDescent="0.25">
      <c r="A361" t="s">
        <v>368</v>
      </c>
      <c r="B361">
        <v>49</v>
      </c>
      <c r="C361" t="s">
        <v>1019</v>
      </c>
      <c r="D361" t="s">
        <v>1028</v>
      </c>
      <c r="E361" t="s">
        <v>1023</v>
      </c>
      <c r="F361">
        <f>SUMIFS('Refill Gap Model'!E:E,'Refill Gap Model'!A:A,TableRefills3[[#This Row],[patient_id]])</f>
        <v>180</v>
      </c>
      <c r="G361" s="1">
        <f>_xlfn.MINIFS('Refill Gap Model'!C:C,'Refill Gap Model'!A:A,TableRefills3[[#This Row],[patient_id]])</f>
        <v>45825</v>
      </c>
      <c r="H361" s="1">
        <f>_xlfn.MAXIFS('Refill Gap Model'!C:C,'Refill Gap Model'!A:A,A361)+TableRefills3[[#This Row],[quantity_days]]</f>
        <v>45920</v>
      </c>
      <c r="I361" s="1">
        <f>_xlfn.MAXIFS('Refill Gap Model'!L:L,'Refill Gap Model'!A:A,TableRefills3[[#This Row],[patient_id]])</f>
        <v>45995</v>
      </c>
      <c r="J361">
        <f>Patient_QC[[#This Row],[Therepy_end_date]]-Patient_QC[[#This Row],[Therepy_Start_Date]]</f>
        <v>170</v>
      </c>
      <c r="K361">
        <f>Patient_QC[[#This Row],[total_quantity_days]]/Patient_QC[[#This Row],[Window Days]]</f>
        <v>1.0588235294117647</v>
      </c>
      <c r="L361">
        <f>MIN(1,Patient_QC[[#This Row],[MPR]])</f>
        <v>1</v>
      </c>
      <c r="M361">
        <f>IF(Patient_QC[[#This Row],[MPR]]&gt;1,1,0)</f>
        <v>1</v>
      </c>
      <c r="N361">
        <f>_xlfn.MAXIFS('Refill Gap Model'!I:I,'Refill Gap Model'!A:A,TableRefills3[[#This Row],[patient_id]])</f>
        <v>0</v>
      </c>
      <c r="O361" t="str">
        <f>IF(Patient_QC[[#This Row],[MPR]]&gt;1.2,"High MPR; ","") &amp;
 IF(Patient_QC[[#This Row],[ever_discontinued]]=1,"Discontinued; ","") &amp;
 IF(Patient_QC[[#This Row],[Window Days]]=0,"No Supply; ","")</f>
        <v/>
      </c>
    </row>
    <row r="362" spans="1:15" x14ac:dyDescent="0.25">
      <c r="A362" t="s">
        <v>369</v>
      </c>
      <c r="B362">
        <v>37</v>
      </c>
      <c r="C362" t="s">
        <v>1020</v>
      </c>
      <c r="D362" t="s">
        <v>1025</v>
      </c>
      <c r="E362" t="s">
        <v>1026</v>
      </c>
      <c r="F362">
        <f>SUMIFS('Refill Gap Model'!E:E,'Refill Gap Model'!A:A,TableRefills3[[#This Row],[patient_id]])</f>
        <v>150</v>
      </c>
      <c r="G362" s="1">
        <f>_xlfn.MINIFS('Refill Gap Model'!C:C,'Refill Gap Model'!A:A,TableRefills3[[#This Row],[patient_id]])</f>
        <v>45670</v>
      </c>
      <c r="H362" s="1">
        <f>_xlfn.MAXIFS('Refill Gap Model'!C:C,'Refill Gap Model'!A:A,A362)+TableRefills3[[#This Row],[quantity_days]]</f>
        <v>45792</v>
      </c>
      <c r="I362" s="1">
        <f>_xlfn.MAXIFS('Refill Gap Model'!L:L,'Refill Gap Model'!A:A,TableRefills3[[#This Row],[patient_id]])</f>
        <v>45811</v>
      </c>
      <c r="J362">
        <f>Patient_QC[[#This Row],[Therepy_end_date]]-Patient_QC[[#This Row],[Therepy_Start_Date]]</f>
        <v>141</v>
      </c>
      <c r="K362">
        <f>Patient_QC[[#This Row],[total_quantity_days]]/Patient_QC[[#This Row],[Window Days]]</f>
        <v>1.0638297872340425</v>
      </c>
      <c r="L362">
        <f>MIN(1,Patient_QC[[#This Row],[MPR]])</f>
        <v>1</v>
      </c>
      <c r="M362">
        <f>IF(Patient_QC[[#This Row],[MPR]]&gt;1,1,0)</f>
        <v>1</v>
      </c>
      <c r="N362">
        <f>_xlfn.MAXIFS('Refill Gap Model'!I:I,'Refill Gap Model'!A:A,TableRefills3[[#This Row],[patient_id]])</f>
        <v>0</v>
      </c>
      <c r="O362" t="str">
        <f>IF(Patient_QC[[#This Row],[MPR]]&gt;1.2,"High MPR; ","") &amp;
 IF(Patient_QC[[#This Row],[ever_discontinued]]=1,"Discontinued; ","") &amp;
 IF(Patient_QC[[#This Row],[Window Days]]=0,"No Supply; ","")</f>
        <v/>
      </c>
    </row>
    <row r="363" spans="1:15" x14ac:dyDescent="0.25">
      <c r="A363" t="s">
        <v>370</v>
      </c>
      <c r="B363">
        <v>36</v>
      </c>
      <c r="C363" t="s">
        <v>1020</v>
      </c>
      <c r="D363" t="s">
        <v>1028</v>
      </c>
      <c r="E363" t="s">
        <v>1026</v>
      </c>
      <c r="F363">
        <f>SUMIFS('Refill Gap Model'!E:E,'Refill Gap Model'!A:A,TableRefills3[[#This Row],[patient_id]])</f>
        <v>150</v>
      </c>
      <c r="G363" s="1">
        <f>_xlfn.MINIFS('Refill Gap Model'!C:C,'Refill Gap Model'!A:A,TableRefills3[[#This Row],[patient_id]])</f>
        <v>45670</v>
      </c>
      <c r="H363" s="1">
        <f>_xlfn.MAXIFS('Refill Gap Model'!C:C,'Refill Gap Model'!A:A,A363)+TableRefills3[[#This Row],[quantity_days]]</f>
        <v>46000</v>
      </c>
      <c r="I363" s="1">
        <f>_xlfn.MAXIFS('Refill Gap Model'!L:L,'Refill Gap Model'!A:A,TableRefills3[[#This Row],[patient_id]])</f>
        <v>45811</v>
      </c>
      <c r="J363">
        <f>Patient_QC[[#This Row],[Therepy_end_date]]-Patient_QC[[#This Row],[Therepy_Start_Date]]</f>
        <v>141</v>
      </c>
      <c r="K363">
        <f>Patient_QC[[#This Row],[total_quantity_days]]/Patient_QC[[#This Row],[Window Days]]</f>
        <v>1.0638297872340425</v>
      </c>
      <c r="L363">
        <f>MIN(1,Patient_QC[[#This Row],[MPR]])</f>
        <v>1</v>
      </c>
      <c r="M363">
        <f>IF(Patient_QC[[#This Row],[MPR]]&gt;1,1,0)</f>
        <v>1</v>
      </c>
      <c r="N363">
        <f>_xlfn.MAXIFS('Refill Gap Model'!I:I,'Refill Gap Model'!A:A,TableRefills3[[#This Row],[patient_id]])</f>
        <v>0</v>
      </c>
      <c r="O363" t="str">
        <f>IF(Patient_QC[[#This Row],[MPR]]&gt;1.2,"High MPR; ","") &amp;
 IF(Patient_QC[[#This Row],[ever_discontinued]]=1,"Discontinued; ","") &amp;
 IF(Patient_QC[[#This Row],[Window Days]]=0,"No Supply; ","")</f>
        <v/>
      </c>
    </row>
    <row r="364" spans="1:15" x14ac:dyDescent="0.25">
      <c r="A364" t="s">
        <v>371</v>
      </c>
      <c r="B364">
        <v>32</v>
      </c>
      <c r="C364" t="s">
        <v>1020</v>
      </c>
      <c r="D364" t="s">
        <v>1021</v>
      </c>
      <c r="E364" t="s">
        <v>1023</v>
      </c>
      <c r="F364">
        <f>SUMIFS('Refill Gap Model'!E:E,'Refill Gap Model'!A:A,TableRefills3[[#This Row],[patient_id]])</f>
        <v>150</v>
      </c>
      <c r="G364" s="1">
        <f>_xlfn.MINIFS('Refill Gap Model'!C:C,'Refill Gap Model'!A:A,TableRefills3[[#This Row],[patient_id]])</f>
        <v>45670</v>
      </c>
      <c r="H364" s="1">
        <f>_xlfn.MAXIFS('Refill Gap Model'!C:C,'Refill Gap Model'!A:A,A364)+TableRefills3[[#This Row],[quantity_days]]</f>
        <v>45825</v>
      </c>
      <c r="I364" s="1">
        <f>_xlfn.MAXIFS('Refill Gap Model'!L:L,'Refill Gap Model'!A:A,TableRefills3[[#This Row],[patient_id]])</f>
        <v>45811</v>
      </c>
      <c r="J364">
        <f>Patient_QC[[#This Row],[Therepy_end_date]]-Patient_QC[[#This Row],[Therepy_Start_Date]]</f>
        <v>141</v>
      </c>
      <c r="K364">
        <f>Patient_QC[[#This Row],[total_quantity_days]]/Patient_QC[[#This Row],[Window Days]]</f>
        <v>1.0638297872340425</v>
      </c>
      <c r="L364">
        <f>MIN(1,Patient_QC[[#This Row],[MPR]])</f>
        <v>1</v>
      </c>
      <c r="M364">
        <f>IF(Patient_QC[[#This Row],[MPR]]&gt;1,1,0)</f>
        <v>1</v>
      </c>
      <c r="N364">
        <f>_xlfn.MAXIFS('Refill Gap Model'!I:I,'Refill Gap Model'!A:A,TableRefills3[[#This Row],[patient_id]])</f>
        <v>0</v>
      </c>
      <c r="O364" t="str">
        <f>IF(Patient_QC[[#This Row],[MPR]]&gt;1.2,"High MPR; ","") &amp;
 IF(Patient_QC[[#This Row],[ever_discontinued]]=1,"Discontinued; ","") &amp;
 IF(Patient_QC[[#This Row],[Window Days]]=0,"No Supply; ","")</f>
        <v/>
      </c>
    </row>
    <row r="365" spans="1:15" x14ac:dyDescent="0.25">
      <c r="A365" t="s">
        <v>372</v>
      </c>
      <c r="B365">
        <v>46</v>
      </c>
      <c r="C365" t="s">
        <v>1019</v>
      </c>
      <c r="D365" t="s">
        <v>1022</v>
      </c>
      <c r="E365" t="s">
        <v>1026</v>
      </c>
      <c r="F365">
        <f>SUMIFS('Refill Gap Model'!E:E,'Refill Gap Model'!A:A,TableRefills3[[#This Row],[patient_id]])</f>
        <v>150</v>
      </c>
      <c r="G365" s="1">
        <f>_xlfn.MINIFS('Refill Gap Model'!C:C,'Refill Gap Model'!A:A,TableRefills3[[#This Row],[patient_id]])</f>
        <v>45670</v>
      </c>
      <c r="H365" s="1">
        <f>_xlfn.MAXIFS('Refill Gap Model'!C:C,'Refill Gap Model'!A:A,A365)+TableRefills3[[#This Row],[quantity_days]]</f>
        <v>45956</v>
      </c>
      <c r="I365" s="1">
        <f>_xlfn.MAXIFS('Refill Gap Model'!L:L,'Refill Gap Model'!A:A,TableRefills3[[#This Row],[patient_id]])</f>
        <v>45811</v>
      </c>
      <c r="J365">
        <f>Patient_QC[[#This Row],[Therepy_end_date]]-Patient_QC[[#This Row],[Therepy_Start_Date]]</f>
        <v>141</v>
      </c>
      <c r="K365">
        <f>Patient_QC[[#This Row],[total_quantity_days]]/Patient_QC[[#This Row],[Window Days]]</f>
        <v>1.0638297872340425</v>
      </c>
      <c r="L365">
        <f>MIN(1,Patient_QC[[#This Row],[MPR]])</f>
        <v>1</v>
      </c>
      <c r="M365">
        <f>IF(Patient_QC[[#This Row],[MPR]]&gt;1,1,0)</f>
        <v>1</v>
      </c>
      <c r="N365">
        <f>_xlfn.MAXIFS('Refill Gap Model'!I:I,'Refill Gap Model'!A:A,TableRefills3[[#This Row],[patient_id]])</f>
        <v>0</v>
      </c>
      <c r="O365" t="str">
        <f>IF(Patient_QC[[#This Row],[MPR]]&gt;1.2,"High MPR; ","") &amp;
 IF(Patient_QC[[#This Row],[ever_discontinued]]=1,"Discontinued; ","") &amp;
 IF(Patient_QC[[#This Row],[Window Days]]=0,"No Supply; ","")</f>
        <v/>
      </c>
    </row>
    <row r="366" spans="1:15" x14ac:dyDescent="0.25">
      <c r="A366" t="s">
        <v>373</v>
      </c>
      <c r="B366">
        <v>62</v>
      </c>
      <c r="C366" t="s">
        <v>1019</v>
      </c>
      <c r="D366" t="s">
        <v>1022</v>
      </c>
      <c r="E366" t="s">
        <v>1026</v>
      </c>
      <c r="F366">
        <f>SUMIFS('Refill Gap Model'!E:E,'Refill Gap Model'!A:A,TableRefills3[[#This Row],[patient_id]])</f>
        <v>150</v>
      </c>
      <c r="G366" s="1">
        <f>_xlfn.MINIFS('Refill Gap Model'!C:C,'Refill Gap Model'!A:A,TableRefills3[[#This Row],[patient_id]])</f>
        <v>45670</v>
      </c>
      <c r="H366" s="1">
        <f>_xlfn.MAXIFS('Refill Gap Model'!C:C,'Refill Gap Model'!A:A,A366)+TableRefills3[[#This Row],[quantity_days]]</f>
        <v>45891</v>
      </c>
      <c r="I366" s="1">
        <f>_xlfn.MAXIFS('Refill Gap Model'!L:L,'Refill Gap Model'!A:A,TableRefills3[[#This Row],[patient_id]])</f>
        <v>45811</v>
      </c>
      <c r="J366">
        <f>Patient_QC[[#This Row],[Therepy_end_date]]-Patient_QC[[#This Row],[Therepy_Start_Date]]</f>
        <v>141</v>
      </c>
      <c r="K366">
        <f>Patient_QC[[#This Row],[total_quantity_days]]/Patient_QC[[#This Row],[Window Days]]</f>
        <v>1.0638297872340425</v>
      </c>
      <c r="L366">
        <f>MIN(1,Patient_QC[[#This Row],[MPR]])</f>
        <v>1</v>
      </c>
      <c r="M366">
        <f>IF(Patient_QC[[#This Row],[MPR]]&gt;1,1,0)</f>
        <v>1</v>
      </c>
      <c r="N366">
        <f>_xlfn.MAXIFS('Refill Gap Model'!I:I,'Refill Gap Model'!A:A,TableRefills3[[#This Row],[patient_id]])</f>
        <v>0</v>
      </c>
      <c r="O366" t="str">
        <f>IF(Patient_QC[[#This Row],[MPR]]&gt;1.2,"High MPR; ","") &amp;
 IF(Patient_QC[[#This Row],[ever_discontinued]]=1,"Discontinued; ","") &amp;
 IF(Patient_QC[[#This Row],[Window Days]]=0,"No Supply; ","")</f>
        <v/>
      </c>
    </row>
    <row r="367" spans="1:15" x14ac:dyDescent="0.25">
      <c r="A367" t="s">
        <v>374</v>
      </c>
      <c r="B367">
        <v>77</v>
      </c>
      <c r="C367" t="s">
        <v>1020</v>
      </c>
      <c r="D367" t="s">
        <v>1022</v>
      </c>
      <c r="E367" t="s">
        <v>1026</v>
      </c>
      <c r="F367">
        <f>SUMIFS('Refill Gap Model'!E:E,'Refill Gap Model'!A:A,TableRefills3[[#This Row],[patient_id]])</f>
        <v>168</v>
      </c>
      <c r="G367" s="1">
        <f>_xlfn.MINIFS('Refill Gap Model'!C:C,'Refill Gap Model'!A:A,TableRefills3[[#This Row],[patient_id]])</f>
        <v>45764</v>
      </c>
      <c r="H367" s="1">
        <f>_xlfn.MAXIFS('Refill Gap Model'!C:C,'Refill Gap Model'!A:A,A367)+TableRefills3[[#This Row],[quantity_days]]</f>
        <v>45904</v>
      </c>
      <c r="I367" s="1">
        <f>_xlfn.MAXIFS('Refill Gap Model'!L:L,'Refill Gap Model'!A:A,TableRefills3[[#This Row],[patient_id]])</f>
        <v>45931</v>
      </c>
      <c r="J367">
        <f>Patient_QC[[#This Row],[Therepy_end_date]]-Patient_QC[[#This Row],[Therepy_Start_Date]]</f>
        <v>167</v>
      </c>
      <c r="K367">
        <f>Patient_QC[[#This Row],[total_quantity_days]]/Patient_QC[[#This Row],[Window Days]]</f>
        <v>1.0059880239520957</v>
      </c>
      <c r="L367">
        <f>MIN(1,Patient_QC[[#This Row],[MPR]])</f>
        <v>1</v>
      </c>
      <c r="M367">
        <f>IF(Patient_QC[[#This Row],[MPR]]&gt;1,1,0)</f>
        <v>1</v>
      </c>
      <c r="N367">
        <f>_xlfn.MAXIFS('Refill Gap Model'!I:I,'Refill Gap Model'!A:A,TableRefills3[[#This Row],[patient_id]])</f>
        <v>0</v>
      </c>
      <c r="O367" t="str">
        <f>IF(Patient_QC[[#This Row],[MPR]]&gt;1.2,"High MPR; ","") &amp;
 IF(Patient_QC[[#This Row],[ever_discontinued]]=1,"Discontinued; ","") &amp;
 IF(Patient_QC[[#This Row],[Window Days]]=0,"No Supply; ","")</f>
        <v/>
      </c>
    </row>
    <row r="368" spans="1:15" x14ac:dyDescent="0.25">
      <c r="A368" t="s">
        <v>375</v>
      </c>
      <c r="B368">
        <v>41</v>
      </c>
      <c r="C368" t="s">
        <v>1020</v>
      </c>
      <c r="D368" t="s">
        <v>1028</v>
      </c>
      <c r="E368" t="s">
        <v>1023</v>
      </c>
      <c r="F368">
        <f>SUMIFS('Refill Gap Model'!E:E,'Refill Gap Model'!A:A,TableRefills3[[#This Row],[patient_id]])</f>
        <v>168</v>
      </c>
      <c r="G368" s="1">
        <f>_xlfn.MINIFS('Refill Gap Model'!C:C,'Refill Gap Model'!A:A,TableRefills3[[#This Row],[patient_id]])</f>
        <v>45764</v>
      </c>
      <c r="H368" s="1">
        <f>_xlfn.MAXIFS('Refill Gap Model'!C:C,'Refill Gap Model'!A:A,A368)+TableRefills3[[#This Row],[quantity_days]]</f>
        <v>45853</v>
      </c>
      <c r="I368" s="1">
        <f>_xlfn.MAXIFS('Refill Gap Model'!L:L,'Refill Gap Model'!A:A,TableRefills3[[#This Row],[patient_id]])</f>
        <v>45931</v>
      </c>
      <c r="J368">
        <f>Patient_QC[[#This Row],[Therepy_end_date]]-Patient_QC[[#This Row],[Therepy_Start_Date]]</f>
        <v>167</v>
      </c>
      <c r="K368">
        <f>Patient_QC[[#This Row],[total_quantity_days]]/Patient_QC[[#This Row],[Window Days]]</f>
        <v>1.0059880239520957</v>
      </c>
      <c r="L368">
        <f>MIN(1,Patient_QC[[#This Row],[MPR]])</f>
        <v>1</v>
      </c>
      <c r="M368">
        <f>IF(Patient_QC[[#This Row],[MPR]]&gt;1,1,0)</f>
        <v>1</v>
      </c>
      <c r="N368">
        <f>_xlfn.MAXIFS('Refill Gap Model'!I:I,'Refill Gap Model'!A:A,TableRefills3[[#This Row],[patient_id]])</f>
        <v>0</v>
      </c>
      <c r="O368" t="str">
        <f>IF(Patient_QC[[#This Row],[MPR]]&gt;1.2,"High MPR; ","") &amp;
 IF(Patient_QC[[#This Row],[ever_discontinued]]=1,"Discontinued; ","") &amp;
 IF(Patient_QC[[#This Row],[Window Days]]=0,"No Supply; ","")</f>
        <v/>
      </c>
    </row>
    <row r="369" spans="1:15" x14ac:dyDescent="0.25">
      <c r="A369" t="s">
        <v>376</v>
      </c>
      <c r="B369">
        <v>80</v>
      </c>
      <c r="C369" t="s">
        <v>1019</v>
      </c>
      <c r="D369" t="s">
        <v>1022</v>
      </c>
      <c r="E369" t="s">
        <v>1024</v>
      </c>
      <c r="F369">
        <f>SUMIFS('Refill Gap Model'!E:E,'Refill Gap Model'!A:A,TableRefills3[[#This Row],[patient_id]])</f>
        <v>168</v>
      </c>
      <c r="G369" s="1">
        <f>_xlfn.MINIFS('Refill Gap Model'!C:C,'Refill Gap Model'!A:A,TableRefills3[[#This Row],[patient_id]])</f>
        <v>45764</v>
      </c>
      <c r="H369" s="1">
        <f>_xlfn.MAXIFS('Refill Gap Model'!C:C,'Refill Gap Model'!A:A,A369)+TableRefills3[[#This Row],[quantity_days]]</f>
        <v>45926</v>
      </c>
      <c r="I369" s="1">
        <f>_xlfn.MAXIFS('Refill Gap Model'!L:L,'Refill Gap Model'!A:A,TableRefills3[[#This Row],[patient_id]])</f>
        <v>45931</v>
      </c>
      <c r="J369">
        <f>Patient_QC[[#This Row],[Therepy_end_date]]-Patient_QC[[#This Row],[Therepy_Start_Date]]</f>
        <v>167</v>
      </c>
      <c r="K369">
        <f>Patient_QC[[#This Row],[total_quantity_days]]/Patient_QC[[#This Row],[Window Days]]</f>
        <v>1.0059880239520957</v>
      </c>
      <c r="L369">
        <f>MIN(1,Patient_QC[[#This Row],[MPR]])</f>
        <v>1</v>
      </c>
      <c r="M369">
        <f>IF(Patient_QC[[#This Row],[MPR]]&gt;1,1,0)</f>
        <v>1</v>
      </c>
      <c r="N369">
        <f>_xlfn.MAXIFS('Refill Gap Model'!I:I,'Refill Gap Model'!A:A,TableRefills3[[#This Row],[patient_id]])</f>
        <v>0</v>
      </c>
      <c r="O369" t="str">
        <f>IF(Patient_QC[[#This Row],[MPR]]&gt;1.2,"High MPR; ","") &amp;
 IF(Patient_QC[[#This Row],[ever_discontinued]]=1,"Discontinued; ","") &amp;
 IF(Patient_QC[[#This Row],[Window Days]]=0,"No Supply; ","")</f>
        <v/>
      </c>
    </row>
    <row r="370" spans="1:15" x14ac:dyDescent="0.25">
      <c r="A370" t="s">
        <v>377</v>
      </c>
      <c r="B370">
        <v>51</v>
      </c>
      <c r="C370" t="s">
        <v>1020</v>
      </c>
      <c r="D370" t="s">
        <v>1022</v>
      </c>
      <c r="E370" t="s">
        <v>1024</v>
      </c>
      <c r="F370">
        <f>SUMIFS('Refill Gap Model'!E:E,'Refill Gap Model'!A:A,TableRefills3[[#This Row],[patient_id]])</f>
        <v>168</v>
      </c>
      <c r="G370" s="1">
        <f>_xlfn.MINIFS('Refill Gap Model'!C:C,'Refill Gap Model'!A:A,TableRefills3[[#This Row],[patient_id]])</f>
        <v>45764</v>
      </c>
      <c r="H370" s="1">
        <f>_xlfn.MAXIFS('Refill Gap Model'!C:C,'Refill Gap Model'!A:A,A370)+TableRefills3[[#This Row],[quantity_days]]</f>
        <v>45858</v>
      </c>
      <c r="I370" s="1">
        <f>_xlfn.MAXIFS('Refill Gap Model'!L:L,'Refill Gap Model'!A:A,TableRefills3[[#This Row],[patient_id]])</f>
        <v>45931</v>
      </c>
      <c r="J370">
        <f>Patient_QC[[#This Row],[Therepy_end_date]]-Patient_QC[[#This Row],[Therepy_Start_Date]]</f>
        <v>167</v>
      </c>
      <c r="K370">
        <f>Patient_QC[[#This Row],[total_quantity_days]]/Patient_QC[[#This Row],[Window Days]]</f>
        <v>1.0059880239520957</v>
      </c>
      <c r="L370">
        <f>MIN(1,Patient_QC[[#This Row],[MPR]])</f>
        <v>1</v>
      </c>
      <c r="M370">
        <f>IF(Patient_QC[[#This Row],[MPR]]&gt;1,1,0)</f>
        <v>1</v>
      </c>
      <c r="N370">
        <f>_xlfn.MAXIFS('Refill Gap Model'!I:I,'Refill Gap Model'!A:A,TableRefills3[[#This Row],[patient_id]])</f>
        <v>0</v>
      </c>
      <c r="O370" t="str">
        <f>IF(Patient_QC[[#This Row],[MPR]]&gt;1.2,"High MPR; ","") &amp;
 IF(Patient_QC[[#This Row],[ever_discontinued]]=1,"Discontinued; ","") &amp;
 IF(Patient_QC[[#This Row],[Window Days]]=0,"No Supply; ","")</f>
        <v/>
      </c>
    </row>
    <row r="371" spans="1:15" x14ac:dyDescent="0.25">
      <c r="A371" t="s">
        <v>378</v>
      </c>
      <c r="B371">
        <v>84</v>
      </c>
      <c r="C371" t="s">
        <v>1019</v>
      </c>
      <c r="D371" t="s">
        <v>1022</v>
      </c>
      <c r="E371" t="s">
        <v>1024</v>
      </c>
      <c r="F371">
        <f>SUMIFS('Refill Gap Model'!E:E,'Refill Gap Model'!A:A,TableRefills3[[#This Row],[patient_id]])</f>
        <v>168</v>
      </c>
      <c r="G371" s="1">
        <f>_xlfn.MINIFS('Refill Gap Model'!C:C,'Refill Gap Model'!A:A,TableRefills3[[#This Row],[patient_id]])</f>
        <v>45764</v>
      </c>
      <c r="H371" s="1">
        <f>_xlfn.MAXIFS('Refill Gap Model'!C:C,'Refill Gap Model'!A:A,A371)+TableRefills3[[#This Row],[quantity_days]]</f>
        <v>45818</v>
      </c>
      <c r="I371" s="1">
        <f>_xlfn.MAXIFS('Refill Gap Model'!L:L,'Refill Gap Model'!A:A,TableRefills3[[#This Row],[patient_id]])</f>
        <v>45931</v>
      </c>
      <c r="J371">
        <f>Patient_QC[[#This Row],[Therepy_end_date]]-Patient_QC[[#This Row],[Therepy_Start_Date]]</f>
        <v>167</v>
      </c>
      <c r="K371">
        <f>Patient_QC[[#This Row],[total_quantity_days]]/Patient_QC[[#This Row],[Window Days]]</f>
        <v>1.0059880239520957</v>
      </c>
      <c r="L371">
        <f>MIN(1,Patient_QC[[#This Row],[MPR]])</f>
        <v>1</v>
      </c>
      <c r="M371">
        <f>IF(Patient_QC[[#This Row],[MPR]]&gt;1,1,0)</f>
        <v>1</v>
      </c>
      <c r="N371">
        <f>_xlfn.MAXIFS('Refill Gap Model'!I:I,'Refill Gap Model'!A:A,TableRefills3[[#This Row],[patient_id]])</f>
        <v>0</v>
      </c>
      <c r="O371" t="str">
        <f>IF(Patient_QC[[#This Row],[MPR]]&gt;1.2,"High MPR; ","") &amp;
 IF(Patient_QC[[#This Row],[ever_discontinued]]=1,"Discontinued; ","") &amp;
 IF(Patient_QC[[#This Row],[Window Days]]=0,"No Supply; ","")</f>
        <v/>
      </c>
    </row>
    <row r="372" spans="1:15" x14ac:dyDescent="0.25">
      <c r="A372" t="s">
        <v>379</v>
      </c>
      <c r="B372">
        <v>51</v>
      </c>
      <c r="C372" t="s">
        <v>1019</v>
      </c>
      <c r="D372" t="s">
        <v>1022</v>
      </c>
      <c r="E372" t="s">
        <v>1026</v>
      </c>
      <c r="F372">
        <f>SUMIFS('Refill Gap Model'!E:E,'Refill Gap Model'!A:A,TableRefills3[[#This Row],[patient_id]])</f>
        <v>168</v>
      </c>
      <c r="G372" s="1">
        <f>_xlfn.MINIFS('Refill Gap Model'!C:C,'Refill Gap Model'!A:A,TableRefills3[[#This Row],[patient_id]])</f>
        <v>45764</v>
      </c>
      <c r="H372" s="1">
        <f>_xlfn.MAXIFS('Refill Gap Model'!C:C,'Refill Gap Model'!A:A,A372)+TableRefills3[[#This Row],[quantity_days]]</f>
        <v>45877</v>
      </c>
      <c r="I372" s="1">
        <f>_xlfn.MAXIFS('Refill Gap Model'!L:L,'Refill Gap Model'!A:A,TableRefills3[[#This Row],[patient_id]])</f>
        <v>45931</v>
      </c>
      <c r="J372">
        <f>Patient_QC[[#This Row],[Therepy_end_date]]-Patient_QC[[#This Row],[Therepy_Start_Date]]</f>
        <v>167</v>
      </c>
      <c r="K372">
        <f>Patient_QC[[#This Row],[total_quantity_days]]/Patient_QC[[#This Row],[Window Days]]</f>
        <v>1.0059880239520957</v>
      </c>
      <c r="L372">
        <f>MIN(1,Patient_QC[[#This Row],[MPR]])</f>
        <v>1</v>
      </c>
      <c r="M372">
        <f>IF(Patient_QC[[#This Row],[MPR]]&gt;1,1,0)</f>
        <v>1</v>
      </c>
      <c r="N372">
        <f>_xlfn.MAXIFS('Refill Gap Model'!I:I,'Refill Gap Model'!A:A,TableRefills3[[#This Row],[patient_id]])</f>
        <v>0</v>
      </c>
      <c r="O372" t="str">
        <f>IF(Patient_QC[[#This Row],[MPR]]&gt;1.2,"High MPR; ","") &amp;
 IF(Patient_QC[[#This Row],[ever_discontinued]]=1,"Discontinued; ","") &amp;
 IF(Patient_QC[[#This Row],[Window Days]]=0,"No Supply; ","")</f>
        <v/>
      </c>
    </row>
    <row r="373" spans="1:15" x14ac:dyDescent="0.25">
      <c r="A373" t="s">
        <v>380</v>
      </c>
      <c r="B373">
        <v>75</v>
      </c>
      <c r="C373" t="s">
        <v>1019</v>
      </c>
      <c r="D373" t="s">
        <v>1021</v>
      </c>
      <c r="E373" t="s">
        <v>1024</v>
      </c>
      <c r="F373">
        <f>SUMIFS('Refill Gap Model'!E:E,'Refill Gap Model'!A:A,TableRefills3[[#This Row],[patient_id]])</f>
        <v>84</v>
      </c>
      <c r="G373" s="1">
        <f>_xlfn.MINIFS('Refill Gap Model'!C:C,'Refill Gap Model'!A:A,TableRefills3[[#This Row],[patient_id]])</f>
        <v>45755</v>
      </c>
      <c r="H373" s="1">
        <f>_xlfn.MAXIFS('Refill Gap Model'!C:C,'Refill Gap Model'!A:A,A373)+TableRefills3[[#This Row],[quantity_days]]</f>
        <v>45803</v>
      </c>
      <c r="I373" s="1">
        <f>_xlfn.MAXIFS('Refill Gap Model'!L:L,'Refill Gap Model'!A:A,TableRefills3[[#This Row],[patient_id]])</f>
        <v>45840</v>
      </c>
      <c r="J373">
        <f>Patient_QC[[#This Row],[Therepy_end_date]]-Patient_QC[[#This Row],[Therepy_Start_Date]]</f>
        <v>85</v>
      </c>
      <c r="K373">
        <f>Patient_QC[[#This Row],[total_quantity_days]]/Patient_QC[[#This Row],[Window Days]]</f>
        <v>0.9882352941176471</v>
      </c>
      <c r="L373">
        <f>MIN(1,Patient_QC[[#This Row],[MPR]])</f>
        <v>0.9882352941176471</v>
      </c>
      <c r="M373">
        <f>IF(Patient_QC[[#This Row],[MPR]]&gt;1,1,0)</f>
        <v>0</v>
      </c>
      <c r="N373">
        <f>_xlfn.MAXIFS('Refill Gap Model'!I:I,'Refill Gap Model'!A:A,TableRefills3[[#This Row],[patient_id]])</f>
        <v>0</v>
      </c>
      <c r="O373" t="str">
        <f>IF(Patient_QC[[#This Row],[MPR]]&gt;1.2,"High MPR; ","") &amp;
 IF(Patient_QC[[#This Row],[ever_discontinued]]=1,"Discontinued; ","") &amp;
 IF(Patient_QC[[#This Row],[Window Days]]=0,"No Supply; ","")</f>
        <v/>
      </c>
    </row>
    <row r="374" spans="1:15" x14ac:dyDescent="0.25">
      <c r="A374" t="s">
        <v>381</v>
      </c>
      <c r="B374">
        <v>59</v>
      </c>
      <c r="C374" t="s">
        <v>1019</v>
      </c>
      <c r="D374" t="s">
        <v>1021</v>
      </c>
      <c r="E374" t="s">
        <v>1027</v>
      </c>
      <c r="F374">
        <f>SUMIFS('Refill Gap Model'!E:E,'Refill Gap Model'!A:A,TableRefills3[[#This Row],[patient_id]])</f>
        <v>84</v>
      </c>
      <c r="G374" s="1">
        <f>_xlfn.MINIFS('Refill Gap Model'!C:C,'Refill Gap Model'!A:A,TableRefills3[[#This Row],[patient_id]])</f>
        <v>45755</v>
      </c>
      <c r="H374" s="1">
        <f>_xlfn.MAXIFS('Refill Gap Model'!C:C,'Refill Gap Model'!A:A,A374)+TableRefills3[[#This Row],[quantity_days]]</f>
        <v>45848</v>
      </c>
      <c r="I374" s="1">
        <f>_xlfn.MAXIFS('Refill Gap Model'!L:L,'Refill Gap Model'!A:A,TableRefills3[[#This Row],[patient_id]])</f>
        <v>45840</v>
      </c>
      <c r="J374">
        <f>Patient_QC[[#This Row],[Therepy_end_date]]-Patient_QC[[#This Row],[Therepy_Start_Date]]</f>
        <v>85</v>
      </c>
      <c r="K374">
        <f>Patient_QC[[#This Row],[total_quantity_days]]/Patient_QC[[#This Row],[Window Days]]</f>
        <v>0.9882352941176471</v>
      </c>
      <c r="L374">
        <f>MIN(1,Patient_QC[[#This Row],[MPR]])</f>
        <v>0.9882352941176471</v>
      </c>
      <c r="M374">
        <f>IF(Patient_QC[[#This Row],[MPR]]&gt;1,1,0)</f>
        <v>0</v>
      </c>
      <c r="N374">
        <f>_xlfn.MAXIFS('Refill Gap Model'!I:I,'Refill Gap Model'!A:A,TableRefills3[[#This Row],[patient_id]])</f>
        <v>0</v>
      </c>
      <c r="O374" t="str">
        <f>IF(Patient_QC[[#This Row],[MPR]]&gt;1.2,"High MPR; ","") &amp;
 IF(Patient_QC[[#This Row],[ever_discontinued]]=1,"Discontinued; ","") &amp;
 IF(Patient_QC[[#This Row],[Window Days]]=0,"No Supply; ","")</f>
        <v/>
      </c>
    </row>
    <row r="375" spans="1:15" x14ac:dyDescent="0.25">
      <c r="A375" t="s">
        <v>382</v>
      </c>
      <c r="B375">
        <v>67</v>
      </c>
      <c r="C375" t="s">
        <v>1019</v>
      </c>
      <c r="D375" t="s">
        <v>1021</v>
      </c>
      <c r="E375" t="s">
        <v>1024</v>
      </c>
      <c r="F375">
        <f>SUMIFS('Refill Gap Model'!E:E,'Refill Gap Model'!A:A,TableRefills3[[#This Row],[patient_id]])</f>
        <v>84</v>
      </c>
      <c r="G375" s="1">
        <f>_xlfn.MINIFS('Refill Gap Model'!C:C,'Refill Gap Model'!A:A,TableRefills3[[#This Row],[patient_id]])</f>
        <v>45755</v>
      </c>
      <c r="H375" s="1">
        <f>_xlfn.MAXIFS('Refill Gap Model'!C:C,'Refill Gap Model'!A:A,A375)+TableRefills3[[#This Row],[quantity_days]]</f>
        <v>45765</v>
      </c>
      <c r="I375" s="1">
        <f>_xlfn.MAXIFS('Refill Gap Model'!L:L,'Refill Gap Model'!A:A,TableRefills3[[#This Row],[patient_id]])</f>
        <v>45840</v>
      </c>
      <c r="J375">
        <f>Patient_QC[[#This Row],[Therepy_end_date]]-Patient_QC[[#This Row],[Therepy_Start_Date]]</f>
        <v>85</v>
      </c>
      <c r="K375">
        <f>Patient_QC[[#This Row],[total_quantity_days]]/Patient_QC[[#This Row],[Window Days]]</f>
        <v>0.9882352941176471</v>
      </c>
      <c r="L375">
        <f>MIN(1,Patient_QC[[#This Row],[MPR]])</f>
        <v>0.9882352941176471</v>
      </c>
      <c r="M375">
        <f>IF(Patient_QC[[#This Row],[MPR]]&gt;1,1,0)</f>
        <v>0</v>
      </c>
      <c r="N375">
        <f>_xlfn.MAXIFS('Refill Gap Model'!I:I,'Refill Gap Model'!A:A,TableRefills3[[#This Row],[patient_id]])</f>
        <v>0</v>
      </c>
      <c r="O375" t="str">
        <f>IF(Patient_QC[[#This Row],[MPR]]&gt;1.2,"High MPR; ","") &amp;
 IF(Patient_QC[[#This Row],[ever_discontinued]]=1,"Discontinued; ","") &amp;
 IF(Patient_QC[[#This Row],[Window Days]]=0,"No Supply; ","")</f>
        <v/>
      </c>
    </row>
    <row r="376" spans="1:15" x14ac:dyDescent="0.25">
      <c r="A376" t="s">
        <v>383</v>
      </c>
      <c r="B376">
        <v>67</v>
      </c>
      <c r="C376" t="s">
        <v>1020</v>
      </c>
      <c r="D376" t="s">
        <v>1022</v>
      </c>
      <c r="E376" t="s">
        <v>1023</v>
      </c>
      <c r="F376">
        <f>SUMIFS('Refill Gap Model'!E:E,'Refill Gap Model'!A:A,TableRefills3[[#This Row],[patient_id]])</f>
        <v>63</v>
      </c>
      <c r="G376" s="1">
        <f>_xlfn.MINIFS('Refill Gap Model'!C:C,'Refill Gap Model'!A:A,TableRefills3[[#This Row],[patient_id]])</f>
        <v>45798</v>
      </c>
      <c r="H376" s="1">
        <f>_xlfn.MAXIFS('Refill Gap Model'!C:C,'Refill Gap Model'!A:A,A376)+TableRefills3[[#This Row],[quantity_days]]</f>
        <v>45884</v>
      </c>
      <c r="I376" s="1">
        <f>_xlfn.MAXIFS('Refill Gap Model'!L:L,'Refill Gap Model'!A:A,TableRefills3[[#This Row],[patient_id]])</f>
        <v>45859</v>
      </c>
      <c r="J376">
        <f>Patient_QC[[#This Row],[Therepy_end_date]]-Patient_QC[[#This Row],[Therepy_Start_Date]]</f>
        <v>61</v>
      </c>
      <c r="K376">
        <f>Patient_QC[[#This Row],[total_quantity_days]]/Patient_QC[[#This Row],[Window Days]]</f>
        <v>1.0327868852459017</v>
      </c>
      <c r="L376">
        <f>MIN(1,Patient_QC[[#This Row],[MPR]])</f>
        <v>1</v>
      </c>
      <c r="M376">
        <f>IF(Patient_QC[[#This Row],[MPR]]&gt;1,1,0)</f>
        <v>1</v>
      </c>
      <c r="N376">
        <f>_xlfn.MAXIFS('Refill Gap Model'!I:I,'Refill Gap Model'!A:A,TableRefills3[[#This Row],[patient_id]])</f>
        <v>0</v>
      </c>
      <c r="O376" t="str">
        <f>IF(Patient_QC[[#This Row],[MPR]]&gt;1.2,"High MPR; ","") &amp;
 IF(Patient_QC[[#This Row],[ever_discontinued]]=1,"Discontinued; ","") &amp;
 IF(Patient_QC[[#This Row],[Window Days]]=0,"No Supply; ","")</f>
        <v/>
      </c>
    </row>
    <row r="377" spans="1:15" x14ac:dyDescent="0.25">
      <c r="A377" t="s">
        <v>384</v>
      </c>
      <c r="B377">
        <v>74</v>
      </c>
      <c r="C377" t="s">
        <v>1020</v>
      </c>
      <c r="D377" t="s">
        <v>1025</v>
      </c>
      <c r="E377" t="s">
        <v>1027</v>
      </c>
      <c r="F377">
        <f>SUMIFS('Refill Gap Model'!E:E,'Refill Gap Model'!A:A,TableRefills3[[#This Row],[patient_id]])</f>
        <v>63</v>
      </c>
      <c r="G377" s="1">
        <f>_xlfn.MINIFS('Refill Gap Model'!C:C,'Refill Gap Model'!A:A,TableRefills3[[#This Row],[patient_id]])</f>
        <v>45798</v>
      </c>
      <c r="H377" s="1">
        <f>_xlfn.MAXIFS('Refill Gap Model'!C:C,'Refill Gap Model'!A:A,A377)+TableRefills3[[#This Row],[quantity_days]]</f>
        <v>45852</v>
      </c>
      <c r="I377" s="1">
        <f>_xlfn.MAXIFS('Refill Gap Model'!L:L,'Refill Gap Model'!A:A,TableRefills3[[#This Row],[patient_id]])</f>
        <v>45859</v>
      </c>
      <c r="J377">
        <f>Patient_QC[[#This Row],[Therepy_end_date]]-Patient_QC[[#This Row],[Therepy_Start_Date]]</f>
        <v>61</v>
      </c>
      <c r="K377">
        <f>Patient_QC[[#This Row],[total_quantity_days]]/Patient_QC[[#This Row],[Window Days]]</f>
        <v>1.0327868852459017</v>
      </c>
      <c r="L377">
        <f>MIN(1,Patient_QC[[#This Row],[MPR]])</f>
        <v>1</v>
      </c>
      <c r="M377">
        <f>IF(Patient_QC[[#This Row],[MPR]]&gt;1,1,0)</f>
        <v>1</v>
      </c>
      <c r="N377">
        <f>_xlfn.MAXIFS('Refill Gap Model'!I:I,'Refill Gap Model'!A:A,TableRefills3[[#This Row],[patient_id]])</f>
        <v>0</v>
      </c>
      <c r="O377" t="str">
        <f>IF(Patient_QC[[#This Row],[MPR]]&gt;1.2,"High MPR; ","") &amp;
 IF(Patient_QC[[#This Row],[ever_discontinued]]=1,"Discontinued; ","") &amp;
 IF(Patient_QC[[#This Row],[Window Days]]=0,"No Supply; ","")</f>
        <v/>
      </c>
    </row>
    <row r="378" spans="1:15" x14ac:dyDescent="0.25">
      <c r="A378" t="s">
        <v>385</v>
      </c>
      <c r="B378">
        <v>80</v>
      </c>
      <c r="C378" t="s">
        <v>1019</v>
      </c>
      <c r="D378" t="s">
        <v>1025</v>
      </c>
      <c r="E378" t="s">
        <v>1027</v>
      </c>
      <c r="F378">
        <f>SUMIFS('Refill Gap Model'!E:E,'Refill Gap Model'!A:A,TableRefills3[[#This Row],[patient_id]])</f>
        <v>63</v>
      </c>
      <c r="G378" s="1">
        <f>_xlfn.MINIFS('Refill Gap Model'!C:C,'Refill Gap Model'!A:A,TableRefills3[[#This Row],[patient_id]])</f>
        <v>45798</v>
      </c>
      <c r="H378" s="1">
        <f>_xlfn.MAXIFS('Refill Gap Model'!C:C,'Refill Gap Model'!A:A,A378)+TableRefills3[[#This Row],[quantity_days]]</f>
        <v>45849</v>
      </c>
      <c r="I378" s="1">
        <f>_xlfn.MAXIFS('Refill Gap Model'!L:L,'Refill Gap Model'!A:A,TableRefills3[[#This Row],[patient_id]])</f>
        <v>45859</v>
      </c>
      <c r="J378">
        <f>Patient_QC[[#This Row],[Therepy_end_date]]-Patient_QC[[#This Row],[Therepy_Start_Date]]</f>
        <v>61</v>
      </c>
      <c r="K378">
        <f>Patient_QC[[#This Row],[total_quantity_days]]/Patient_QC[[#This Row],[Window Days]]</f>
        <v>1.0327868852459017</v>
      </c>
      <c r="L378">
        <f>MIN(1,Patient_QC[[#This Row],[MPR]])</f>
        <v>1</v>
      </c>
      <c r="M378">
        <f>IF(Patient_QC[[#This Row],[MPR]]&gt;1,1,0)</f>
        <v>1</v>
      </c>
      <c r="N378">
        <f>_xlfn.MAXIFS('Refill Gap Model'!I:I,'Refill Gap Model'!A:A,TableRefills3[[#This Row],[patient_id]])</f>
        <v>0</v>
      </c>
      <c r="O378" t="str">
        <f>IF(Patient_QC[[#This Row],[MPR]]&gt;1.2,"High MPR; ","") &amp;
 IF(Patient_QC[[#This Row],[ever_discontinued]]=1,"Discontinued; ","") &amp;
 IF(Patient_QC[[#This Row],[Window Days]]=0,"No Supply; ","")</f>
        <v/>
      </c>
    </row>
    <row r="379" spans="1:15" x14ac:dyDescent="0.25">
      <c r="A379" t="s">
        <v>386</v>
      </c>
      <c r="B379">
        <v>83</v>
      </c>
      <c r="C379" t="s">
        <v>1019</v>
      </c>
      <c r="D379" t="s">
        <v>1022</v>
      </c>
      <c r="E379" t="s">
        <v>1023</v>
      </c>
      <c r="F379">
        <f>SUMIFS('Refill Gap Model'!E:E,'Refill Gap Model'!A:A,TableRefills3[[#This Row],[patient_id]])</f>
        <v>112</v>
      </c>
      <c r="G379" s="1">
        <f>_xlfn.MINIFS('Refill Gap Model'!C:C,'Refill Gap Model'!A:A,TableRefills3[[#This Row],[patient_id]])</f>
        <v>45779</v>
      </c>
      <c r="H379" s="1">
        <f>_xlfn.MAXIFS('Refill Gap Model'!C:C,'Refill Gap Model'!A:A,A379)+TableRefills3[[#This Row],[quantity_days]]</f>
        <v>45877</v>
      </c>
      <c r="I379" s="1">
        <f>_xlfn.MAXIFS('Refill Gap Model'!L:L,'Refill Gap Model'!A:A,TableRefills3[[#This Row],[patient_id]])</f>
        <v>45891</v>
      </c>
      <c r="J379">
        <f>Patient_QC[[#This Row],[Therepy_end_date]]-Patient_QC[[#This Row],[Therepy_Start_Date]]</f>
        <v>112</v>
      </c>
      <c r="K379">
        <f>Patient_QC[[#This Row],[total_quantity_days]]/Patient_QC[[#This Row],[Window Days]]</f>
        <v>1</v>
      </c>
      <c r="L379">
        <f>MIN(1,Patient_QC[[#This Row],[MPR]])</f>
        <v>1</v>
      </c>
      <c r="M379">
        <f>IF(Patient_QC[[#This Row],[MPR]]&gt;1,1,0)</f>
        <v>0</v>
      </c>
      <c r="N379">
        <f>_xlfn.MAXIFS('Refill Gap Model'!I:I,'Refill Gap Model'!A:A,TableRefills3[[#This Row],[patient_id]])</f>
        <v>0</v>
      </c>
      <c r="O379" t="str">
        <f>IF(Patient_QC[[#This Row],[MPR]]&gt;1.2,"High MPR; ","") &amp;
 IF(Patient_QC[[#This Row],[ever_discontinued]]=1,"Discontinued; ","") &amp;
 IF(Patient_QC[[#This Row],[Window Days]]=0,"No Supply; ","")</f>
        <v/>
      </c>
    </row>
    <row r="380" spans="1:15" x14ac:dyDescent="0.25">
      <c r="A380" t="s">
        <v>387</v>
      </c>
      <c r="B380">
        <v>37</v>
      </c>
      <c r="C380" t="s">
        <v>1019</v>
      </c>
      <c r="D380" t="s">
        <v>1025</v>
      </c>
      <c r="E380" t="s">
        <v>1027</v>
      </c>
      <c r="F380">
        <f>SUMIFS('Refill Gap Model'!E:E,'Refill Gap Model'!A:A,TableRefills3[[#This Row],[patient_id]])</f>
        <v>112</v>
      </c>
      <c r="G380" s="1">
        <f>_xlfn.MINIFS('Refill Gap Model'!C:C,'Refill Gap Model'!A:A,TableRefills3[[#This Row],[patient_id]])</f>
        <v>45779</v>
      </c>
      <c r="H380" s="1">
        <f>_xlfn.MAXIFS('Refill Gap Model'!C:C,'Refill Gap Model'!A:A,A380)+TableRefills3[[#This Row],[quantity_days]]</f>
        <v>45816</v>
      </c>
      <c r="I380" s="1">
        <f>_xlfn.MAXIFS('Refill Gap Model'!L:L,'Refill Gap Model'!A:A,TableRefills3[[#This Row],[patient_id]])</f>
        <v>45891</v>
      </c>
      <c r="J380">
        <f>Patient_QC[[#This Row],[Therepy_end_date]]-Patient_QC[[#This Row],[Therepy_Start_Date]]</f>
        <v>112</v>
      </c>
      <c r="K380">
        <f>Patient_QC[[#This Row],[total_quantity_days]]/Patient_QC[[#This Row],[Window Days]]</f>
        <v>1</v>
      </c>
      <c r="L380">
        <f>MIN(1,Patient_QC[[#This Row],[MPR]])</f>
        <v>1</v>
      </c>
      <c r="M380">
        <f>IF(Patient_QC[[#This Row],[MPR]]&gt;1,1,0)</f>
        <v>0</v>
      </c>
      <c r="N380">
        <f>_xlfn.MAXIFS('Refill Gap Model'!I:I,'Refill Gap Model'!A:A,TableRefills3[[#This Row],[patient_id]])</f>
        <v>0</v>
      </c>
      <c r="O380" t="str">
        <f>IF(Patient_QC[[#This Row],[MPR]]&gt;1.2,"High MPR; ","") &amp;
 IF(Patient_QC[[#This Row],[ever_discontinued]]=1,"Discontinued; ","") &amp;
 IF(Patient_QC[[#This Row],[Window Days]]=0,"No Supply; ","")</f>
        <v/>
      </c>
    </row>
    <row r="381" spans="1:15" x14ac:dyDescent="0.25">
      <c r="A381" t="s">
        <v>388</v>
      </c>
      <c r="B381">
        <v>56</v>
      </c>
      <c r="C381" t="s">
        <v>1020</v>
      </c>
      <c r="D381" t="s">
        <v>1028</v>
      </c>
      <c r="E381" t="s">
        <v>1026</v>
      </c>
      <c r="F381">
        <f>SUMIFS('Refill Gap Model'!E:E,'Refill Gap Model'!A:A,TableRefills3[[#This Row],[patient_id]])</f>
        <v>112</v>
      </c>
      <c r="G381" s="1">
        <f>_xlfn.MINIFS('Refill Gap Model'!C:C,'Refill Gap Model'!A:A,TableRefills3[[#This Row],[patient_id]])</f>
        <v>45779</v>
      </c>
      <c r="H381" s="1">
        <f>_xlfn.MAXIFS('Refill Gap Model'!C:C,'Refill Gap Model'!A:A,A381)+TableRefills3[[#This Row],[quantity_days]]</f>
        <v>45818</v>
      </c>
      <c r="I381" s="1">
        <f>_xlfn.MAXIFS('Refill Gap Model'!L:L,'Refill Gap Model'!A:A,TableRefills3[[#This Row],[patient_id]])</f>
        <v>45891</v>
      </c>
      <c r="J381">
        <f>Patient_QC[[#This Row],[Therepy_end_date]]-Patient_QC[[#This Row],[Therepy_Start_Date]]</f>
        <v>112</v>
      </c>
      <c r="K381">
        <f>Patient_QC[[#This Row],[total_quantity_days]]/Patient_QC[[#This Row],[Window Days]]</f>
        <v>1</v>
      </c>
      <c r="L381">
        <f>MIN(1,Patient_QC[[#This Row],[MPR]])</f>
        <v>1</v>
      </c>
      <c r="M381">
        <f>IF(Patient_QC[[#This Row],[MPR]]&gt;1,1,0)</f>
        <v>0</v>
      </c>
      <c r="N381">
        <f>_xlfn.MAXIFS('Refill Gap Model'!I:I,'Refill Gap Model'!A:A,TableRefills3[[#This Row],[patient_id]])</f>
        <v>0</v>
      </c>
      <c r="O381" t="str">
        <f>IF(Patient_QC[[#This Row],[MPR]]&gt;1.2,"High MPR; ","") &amp;
 IF(Patient_QC[[#This Row],[ever_discontinued]]=1,"Discontinued; ","") &amp;
 IF(Patient_QC[[#This Row],[Window Days]]=0,"No Supply; ","")</f>
        <v/>
      </c>
    </row>
    <row r="382" spans="1:15" x14ac:dyDescent="0.25">
      <c r="A382" t="s">
        <v>389</v>
      </c>
      <c r="B382">
        <v>56</v>
      </c>
      <c r="C382" t="s">
        <v>1020</v>
      </c>
      <c r="D382" t="s">
        <v>1025</v>
      </c>
      <c r="E382" t="s">
        <v>1024</v>
      </c>
      <c r="F382">
        <f>SUMIFS('Refill Gap Model'!E:E,'Refill Gap Model'!A:A,TableRefills3[[#This Row],[patient_id]])</f>
        <v>112</v>
      </c>
      <c r="G382" s="1">
        <f>_xlfn.MINIFS('Refill Gap Model'!C:C,'Refill Gap Model'!A:A,TableRefills3[[#This Row],[patient_id]])</f>
        <v>45779</v>
      </c>
      <c r="H382" s="1">
        <f>_xlfn.MAXIFS('Refill Gap Model'!C:C,'Refill Gap Model'!A:A,A382)+TableRefills3[[#This Row],[quantity_days]]</f>
        <v>45945</v>
      </c>
      <c r="I382" s="1">
        <f>_xlfn.MAXIFS('Refill Gap Model'!L:L,'Refill Gap Model'!A:A,TableRefills3[[#This Row],[patient_id]])</f>
        <v>45891</v>
      </c>
      <c r="J382">
        <f>Patient_QC[[#This Row],[Therepy_end_date]]-Patient_QC[[#This Row],[Therepy_Start_Date]]</f>
        <v>112</v>
      </c>
      <c r="K382">
        <f>Patient_QC[[#This Row],[total_quantity_days]]/Patient_QC[[#This Row],[Window Days]]</f>
        <v>1</v>
      </c>
      <c r="L382">
        <f>MIN(1,Patient_QC[[#This Row],[MPR]])</f>
        <v>1</v>
      </c>
      <c r="M382">
        <f>IF(Patient_QC[[#This Row],[MPR]]&gt;1,1,0)</f>
        <v>0</v>
      </c>
      <c r="N382">
        <f>_xlfn.MAXIFS('Refill Gap Model'!I:I,'Refill Gap Model'!A:A,TableRefills3[[#This Row],[patient_id]])</f>
        <v>0</v>
      </c>
      <c r="O382" t="str">
        <f>IF(Patient_QC[[#This Row],[MPR]]&gt;1.2,"High MPR; ","") &amp;
 IF(Patient_QC[[#This Row],[ever_discontinued]]=1,"Discontinued; ","") &amp;
 IF(Patient_QC[[#This Row],[Window Days]]=0,"No Supply; ","")</f>
        <v/>
      </c>
    </row>
    <row r="383" spans="1:15" x14ac:dyDescent="0.25">
      <c r="A383" t="s">
        <v>390</v>
      </c>
      <c r="B383">
        <v>63</v>
      </c>
      <c r="C383" t="s">
        <v>1019</v>
      </c>
      <c r="D383" t="s">
        <v>1022</v>
      </c>
      <c r="E383" t="s">
        <v>1023</v>
      </c>
      <c r="F383">
        <f>SUMIFS('Refill Gap Model'!E:E,'Refill Gap Model'!A:A,TableRefills3[[#This Row],[patient_id]])</f>
        <v>150</v>
      </c>
      <c r="G383" s="1">
        <f>_xlfn.MINIFS('Refill Gap Model'!C:C,'Refill Gap Model'!A:A,TableRefills3[[#This Row],[patient_id]])</f>
        <v>45710</v>
      </c>
      <c r="H383" s="1">
        <f>_xlfn.MAXIFS('Refill Gap Model'!C:C,'Refill Gap Model'!A:A,A383)+TableRefills3[[#This Row],[quantity_days]]</f>
        <v>45838</v>
      </c>
      <c r="I383" s="1">
        <f>_xlfn.MAXIFS('Refill Gap Model'!L:L,'Refill Gap Model'!A:A,TableRefills3[[#This Row],[patient_id]])</f>
        <v>45855</v>
      </c>
      <c r="J383">
        <f>Patient_QC[[#This Row],[Therepy_end_date]]-Patient_QC[[#This Row],[Therepy_Start_Date]]</f>
        <v>145</v>
      </c>
      <c r="K383">
        <f>Patient_QC[[#This Row],[total_quantity_days]]/Patient_QC[[#This Row],[Window Days]]</f>
        <v>1.0344827586206897</v>
      </c>
      <c r="L383">
        <f>MIN(1,Patient_QC[[#This Row],[MPR]])</f>
        <v>1</v>
      </c>
      <c r="M383">
        <f>IF(Patient_QC[[#This Row],[MPR]]&gt;1,1,0)</f>
        <v>1</v>
      </c>
      <c r="N383">
        <f>_xlfn.MAXIFS('Refill Gap Model'!I:I,'Refill Gap Model'!A:A,TableRefills3[[#This Row],[patient_id]])</f>
        <v>0</v>
      </c>
      <c r="O383" t="str">
        <f>IF(Patient_QC[[#This Row],[MPR]]&gt;1.2,"High MPR; ","") &amp;
 IF(Patient_QC[[#This Row],[ever_discontinued]]=1,"Discontinued; ","") &amp;
 IF(Patient_QC[[#This Row],[Window Days]]=0,"No Supply; ","")</f>
        <v/>
      </c>
    </row>
    <row r="384" spans="1:15" x14ac:dyDescent="0.25">
      <c r="A384" t="s">
        <v>391</v>
      </c>
      <c r="B384">
        <v>50</v>
      </c>
      <c r="C384" t="s">
        <v>1019</v>
      </c>
      <c r="D384" t="s">
        <v>1021</v>
      </c>
      <c r="E384" t="s">
        <v>1024</v>
      </c>
      <c r="F384">
        <f>SUMIFS('Refill Gap Model'!E:E,'Refill Gap Model'!A:A,TableRefills3[[#This Row],[patient_id]])</f>
        <v>150</v>
      </c>
      <c r="G384" s="1">
        <f>_xlfn.MINIFS('Refill Gap Model'!C:C,'Refill Gap Model'!A:A,TableRefills3[[#This Row],[patient_id]])</f>
        <v>45710</v>
      </c>
      <c r="H384" s="1">
        <f>_xlfn.MAXIFS('Refill Gap Model'!C:C,'Refill Gap Model'!A:A,A384)+TableRefills3[[#This Row],[quantity_days]]</f>
        <v>45856</v>
      </c>
      <c r="I384" s="1">
        <f>_xlfn.MAXIFS('Refill Gap Model'!L:L,'Refill Gap Model'!A:A,TableRefills3[[#This Row],[patient_id]])</f>
        <v>45855</v>
      </c>
      <c r="J384">
        <f>Patient_QC[[#This Row],[Therepy_end_date]]-Patient_QC[[#This Row],[Therepy_Start_Date]]</f>
        <v>145</v>
      </c>
      <c r="K384">
        <f>Patient_QC[[#This Row],[total_quantity_days]]/Patient_QC[[#This Row],[Window Days]]</f>
        <v>1.0344827586206897</v>
      </c>
      <c r="L384">
        <f>MIN(1,Patient_QC[[#This Row],[MPR]])</f>
        <v>1</v>
      </c>
      <c r="M384">
        <f>IF(Patient_QC[[#This Row],[MPR]]&gt;1,1,0)</f>
        <v>1</v>
      </c>
      <c r="N384">
        <f>_xlfn.MAXIFS('Refill Gap Model'!I:I,'Refill Gap Model'!A:A,TableRefills3[[#This Row],[patient_id]])</f>
        <v>0</v>
      </c>
      <c r="O384" t="str">
        <f>IF(Patient_QC[[#This Row],[MPR]]&gt;1.2,"High MPR; ","") &amp;
 IF(Patient_QC[[#This Row],[ever_discontinued]]=1,"Discontinued; ","") &amp;
 IF(Patient_QC[[#This Row],[Window Days]]=0,"No Supply; ","")</f>
        <v/>
      </c>
    </row>
    <row r="385" spans="1:15" x14ac:dyDescent="0.25">
      <c r="A385" t="s">
        <v>392</v>
      </c>
      <c r="B385">
        <v>59</v>
      </c>
      <c r="C385" t="s">
        <v>1020</v>
      </c>
      <c r="D385" t="s">
        <v>1028</v>
      </c>
      <c r="E385" t="s">
        <v>1027</v>
      </c>
      <c r="F385">
        <f>SUMIFS('Refill Gap Model'!E:E,'Refill Gap Model'!A:A,TableRefills3[[#This Row],[patient_id]])</f>
        <v>150</v>
      </c>
      <c r="G385" s="1">
        <f>_xlfn.MINIFS('Refill Gap Model'!C:C,'Refill Gap Model'!A:A,TableRefills3[[#This Row],[patient_id]])</f>
        <v>45710</v>
      </c>
      <c r="H385" s="1">
        <f>_xlfn.MAXIFS('Refill Gap Model'!C:C,'Refill Gap Model'!A:A,A385)+TableRefills3[[#This Row],[quantity_days]]</f>
        <v>45903</v>
      </c>
      <c r="I385" s="1">
        <f>_xlfn.MAXIFS('Refill Gap Model'!L:L,'Refill Gap Model'!A:A,TableRefills3[[#This Row],[patient_id]])</f>
        <v>45855</v>
      </c>
      <c r="J385">
        <f>Patient_QC[[#This Row],[Therepy_end_date]]-Patient_QC[[#This Row],[Therepy_Start_Date]]</f>
        <v>145</v>
      </c>
      <c r="K385">
        <f>Patient_QC[[#This Row],[total_quantity_days]]/Patient_QC[[#This Row],[Window Days]]</f>
        <v>1.0344827586206897</v>
      </c>
      <c r="L385">
        <f>MIN(1,Patient_QC[[#This Row],[MPR]])</f>
        <v>1</v>
      </c>
      <c r="M385">
        <f>IF(Patient_QC[[#This Row],[MPR]]&gt;1,1,0)</f>
        <v>1</v>
      </c>
      <c r="N385">
        <f>_xlfn.MAXIFS('Refill Gap Model'!I:I,'Refill Gap Model'!A:A,TableRefills3[[#This Row],[patient_id]])</f>
        <v>0</v>
      </c>
      <c r="O385" t="str">
        <f>IF(Patient_QC[[#This Row],[MPR]]&gt;1.2,"High MPR; ","") &amp;
 IF(Patient_QC[[#This Row],[ever_discontinued]]=1,"Discontinued; ","") &amp;
 IF(Patient_QC[[#This Row],[Window Days]]=0,"No Supply; ","")</f>
        <v/>
      </c>
    </row>
    <row r="386" spans="1:15" x14ac:dyDescent="0.25">
      <c r="A386" t="s">
        <v>393</v>
      </c>
      <c r="B386">
        <v>62</v>
      </c>
      <c r="C386" t="s">
        <v>1019</v>
      </c>
      <c r="D386" t="s">
        <v>1025</v>
      </c>
      <c r="E386" t="s">
        <v>1023</v>
      </c>
      <c r="F386">
        <f>SUMIFS('Refill Gap Model'!E:E,'Refill Gap Model'!A:A,TableRefills3[[#This Row],[patient_id]])</f>
        <v>150</v>
      </c>
      <c r="G386" s="1">
        <f>_xlfn.MINIFS('Refill Gap Model'!C:C,'Refill Gap Model'!A:A,TableRefills3[[#This Row],[patient_id]])</f>
        <v>45710</v>
      </c>
      <c r="H386" s="1">
        <f>_xlfn.MAXIFS('Refill Gap Model'!C:C,'Refill Gap Model'!A:A,A386)+TableRefills3[[#This Row],[quantity_days]]</f>
        <v>45953</v>
      </c>
      <c r="I386" s="1">
        <f>_xlfn.MAXIFS('Refill Gap Model'!L:L,'Refill Gap Model'!A:A,TableRefills3[[#This Row],[patient_id]])</f>
        <v>45855</v>
      </c>
      <c r="J386">
        <f>Patient_QC[[#This Row],[Therepy_end_date]]-Patient_QC[[#This Row],[Therepy_Start_Date]]</f>
        <v>145</v>
      </c>
      <c r="K386">
        <f>Patient_QC[[#This Row],[total_quantity_days]]/Patient_QC[[#This Row],[Window Days]]</f>
        <v>1.0344827586206897</v>
      </c>
      <c r="L386">
        <f>MIN(1,Patient_QC[[#This Row],[MPR]])</f>
        <v>1</v>
      </c>
      <c r="M386">
        <f>IF(Patient_QC[[#This Row],[MPR]]&gt;1,1,0)</f>
        <v>1</v>
      </c>
      <c r="N386">
        <f>_xlfn.MAXIFS('Refill Gap Model'!I:I,'Refill Gap Model'!A:A,TableRefills3[[#This Row],[patient_id]])</f>
        <v>0</v>
      </c>
      <c r="O386" t="str">
        <f>IF(Patient_QC[[#This Row],[MPR]]&gt;1.2,"High MPR; ","") &amp;
 IF(Patient_QC[[#This Row],[ever_discontinued]]=1,"Discontinued; ","") &amp;
 IF(Patient_QC[[#This Row],[Window Days]]=0,"No Supply; ","")</f>
        <v/>
      </c>
    </row>
    <row r="387" spans="1:15" x14ac:dyDescent="0.25">
      <c r="A387" t="s">
        <v>394</v>
      </c>
      <c r="B387">
        <v>57</v>
      </c>
      <c r="C387" t="s">
        <v>1020</v>
      </c>
      <c r="D387" t="s">
        <v>1021</v>
      </c>
      <c r="E387" t="s">
        <v>1024</v>
      </c>
      <c r="F387">
        <f>SUMIFS('Refill Gap Model'!E:E,'Refill Gap Model'!A:A,TableRefills3[[#This Row],[patient_id]])</f>
        <v>150</v>
      </c>
      <c r="G387" s="1">
        <f>_xlfn.MINIFS('Refill Gap Model'!C:C,'Refill Gap Model'!A:A,TableRefills3[[#This Row],[patient_id]])</f>
        <v>45710</v>
      </c>
      <c r="H387" s="1">
        <f>_xlfn.MAXIFS('Refill Gap Model'!C:C,'Refill Gap Model'!A:A,A387)+TableRefills3[[#This Row],[quantity_days]]</f>
        <v>45906</v>
      </c>
      <c r="I387" s="1">
        <f>_xlfn.MAXIFS('Refill Gap Model'!L:L,'Refill Gap Model'!A:A,TableRefills3[[#This Row],[patient_id]])</f>
        <v>45855</v>
      </c>
      <c r="J387">
        <f>Patient_QC[[#This Row],[Therepy_end_date]]-Patient_QC[[#This Row],[Therepy_Start_Date]]</f>
        <v>145</v>
      </c>
      <c r="K387">
        <f>Patient_QC[[#This Row],[total_quantity_days]]/Patient_QC[[#This Row],[Window Days]]</f>
        <v>1.0344827586206897</v>
      </c>
      <c r="L387">
        <f>MIN(1,Patient_QC[[#This Row],[MPR]])</f>
        <v>1</v>
      </c>
      <c r="M387">
        <f>IF(Patient_QC[[#This Row],[MPR]]&gt;1,1,0)</f>
        <v>1</v>
      </c>
      <c r="N387">
        <f>_xlfn.MAXIFS('Refill Gap Model'!I:I,'Refill Gap Model'!A:A,TableRefills3[[#This Row],[patient_id]])</f>
        <v>0</v>
      </c>
      <c r="O387" t="str">
        <f>IF(Patient_QC[[#This Row],[MPR]]&gt;1.2,"High MPR; ","") &amp;
 IF(Patient_QC[[#This Row],[ever_discontinued]]=1,"Discontinued; ","") &amp;
 IF(Patient_QC[[#This Row],[Window Days]]=0,"No Supply; ","")</f>
        <v/>
      </c>
    </row>
    <row r="388" spans="1:15" x14ac:dyDescent="0.25">
      <c r="A388" t="s">
        <v>395</v>
      </c>
      <c r="B388">
        <v>76</v>
      </c>
      <c r="C388" t="s">
        <v>1019</v>
      </c>
      <c r="D388" t="s">
        <v>1021</v>
      </c>
      <c r="E388" t="s">
        <v>1024</v>
      </c>
      <c r="F388">
        <f>SUMIFS('Refill Gap Model'!E:E,'Refill Gap Model'!A:A,TableRefills3[[#This Row],[patient_id]])</f>
        <v>120</v>
      </c>
      <c r="G388" s="1">
        <f>_xlfn.MINIFS('Refill Gap Model'!C:C,'Refill Gap Model'!A:A,TableRefills3[[#This Row],[patient_id]])</f>
        <v>45735</v>
      </c>
      <c r="H388" s="1">
        <f>_xlfn.MAXIFS('Refill Gap Model'!C:C,'Refill Gap Model'!A:A,A388)+TableRefills3[[#This Row],[quantity_days]]</f>
        <v>45776</v>
      </c>
      <c r="I388" s="1">
        <f>_xlfn.MAXIFS('Refill Gap Model'!L:L,'Refill Gap Model'!A:A,TableRefills3[[#This Row],[patient_id]])</f>
        <v>45858</v>
      </c>
      <c r="J388">
        <f>Patient_QC[[#This Row],[Therepy_end_date]]-Patient_QC[[#This Row],[Therepy_Start_Date]]</f>
        <v>123</v>
      </c>
      <c r="K388">
        <f>Patient_QC[[#This Row],[total_quantity_days]]/Patient_QC[[#This Row],[Window Days]]</f>
        <v>0.97560975609756095</v>
      </c>
      <c r="L388">
        <f>MIN(1,Patient_QC[[#This Row],[MPR]])</f>
        <v>0.97560975609756095</v>
      </c>
      <c r="M388">
        <f>IF(Patient_QC[[#This Row],[MPR]]&gt;1,1,0)</f>
        <v>0</v>
      </c>
      <c r="N388">
        <f>_xlfn.MAXIFS('Refill Gap Model'!I:I,'Refill Gap Model'!A:A,TableRefills3[[#This Row],[patient_id]])</f>
        <v>0</v>
      </c>
      <c r="O388" t="str">
        <f>IF(Patient_QC[[#This Row],[MPR]]&gt;1.2,"High MPR; ","") &amp;
 IF(Patient_QC[[#This Row],[ever_discontinued]]=1,"Discontinued; ","") &amp;
 IF(Patient_QC[[#This Row],[Window Days]]=0,"No Supply; ","")</f>
        <v/>
      </c>
    </row>
    <row r="389" spans="1:15" x14ac:dyDescent="0.25">
      <c r="A389" t="s">
        <v>396</v>
      </c>
      <c r="B389">
        <v>62</v>
      </c>
      <c r="C389" t="s">
        <v>1019</v>
      </c>
      <c r="D389" t="s">
        <v>1028</v>
      </c>
      <c r="E389" t="s">
        <v>1027</v>
      </c>
      <c r="F389">
        <f>SUMIFS('Refill Gap Model'!E:E,'Refill Gap Model'!A:A,TableRefills3[[#This Row],[patient_id]])</f>
        <v>120</v>
      </c>
      <c r="G389" s="1">
        <f>_xlfn.MINIFS('Refill Gap Model'!C:C,'Refill Gap Model'!A:A,TableRefills3[[#This Row],[patient_id]])</f>
        <v>45735</v>
      </c>
      <c r="H389" s="1">
        <f>_xlfn.MAXIFS('Refill Gap Model'!C:C,'Refill Gap Model'!A:A,A389)+TableRefills3[[#This Row],[quantity_days]]</f>
        <v>45812</v>
      </c>
      <c r="I389" s="1">
        <f>_xlfn.MAXIFS('Refill Gap Model'!L:L,'Refill Gap Model'!A:A,TableRefills3[[#This Row],[patient_id]])</f>
        <v>45858</v>
      </c>
      <c r="J389">
        <f>Patient_QC[[#This Row],[Therepy_end_date]]-Patient_QC[[#This Row],[Therepy_Start_Date]]</f>
        <v>123</v>
      </c>
      <c r="K389">
        <f>Patient_QC[[#This Row],[total_quantity_days]]/Patient_QC[[#This Row],[Window Days]]</f>
        <v>0.97560975609756095</v>
      </c>
      <c r="L389">
        <f>MIN(1,Patient_QC[[#This Row],[MPR]])</f>
        <v>0.97560975609756095</v>
      </c>
      <c r="M389">
        <f>IF(Patient_QC[[#This Row],[MPR]]&gt;1,1,0)</f>
        <v>0</v>
      </c>
      <c r="N389">
        <f>_xlfn.MAXIFS('Refill Gap Model'!I:I,'Refill Gap Model'!A:A,TableRefills3[[#This Row],[patient_id]])</f>
        <v>0</v>
      </c>
      <c r="O389" t="str">
        <f>IF(Patient_QC[[#This Row],[MPR]]&gt;1.2,"High MPR; ","") &amp;
 IF(Patient_QC[[#This Row],[ever_discontinued]]=1,"Discontinued; ","") &amp;
 IF(Patient_QC[[#This Row],[Window Days]]=0,"No Supply; ","")</f>
        <v/>
      </c>
    </row>
    <row r="390" spans="1:15" x14ac:dyDescent="0.25">
      <c r="A390" t="s">
        <v>397</v>
      </c>
      <c r="B390">
        <v>34</v>
      </c>
      <c r="C390" t="s">
        <v>1020</v>
      </c>
      <c r="D390" t="s">
        <v>1025</v>
      </c>
      <c r="E390" t="s">
        <v>1027</v>
      </c>
      <c r="F390">
        <f>SUMIFS('Refill Gap Model'!E:E,'Refill Gap Model'!A:A,TableRefills3[[#This Row],[patient_id]])</f>
        <v>120</v>
      </c>
      <c r="G390" s="1">
        <f>_xlfn.MINIFS('Refill Gap Model'!C:C,'Refill Gap Model'!A:A,TableRefills3[[#This Row],[patient_id]])</f>
        <v>45735</v>
      </c>
      <c r="H390" s="1">
        <f>_xlfn.MAXIFS('Refill Gap Model'!C:C,'Refill Gap Model'!A:A,A390)+TableRefills3[[#This Row],[quantity_days]]</f>
        <v>45916</v>
      </c>
      <c r="I390" s="1">
        <f>_xlfn.MAXIFS('Refill Gap Model'!L:L,'Refill Gap Model'!A:A,TableRefills3[[#This Row],[patient_id]])</f>
        <v>45858</v>
      </c>
      <c r="J390">
        <f>Patient_QC[[#This Row],[Therepy_end_date]]-Patient_QC[[#This Row],[Therepy_Start_Date]]</f>
        <v>123</v>
      </c>
      <c r="K390">
        <f>Patient_QC[[#This Row],[total_quantity_days]]/Patient_QC[[#This Row],[Window Days]]</f>
        <v>0.97560975609756095</v>
      </c>
      <c r="L390">
        <f>MIN(1,Patient_QC[[#This Row],[MPR]])</f>
        <v>0.97560975609756095</v>
      </c>
      <c r="M390">
        <f>IF(Patient_QC[[#This Row],[MPR]]&gt;1,1,0)</f>
        <v>0</v>
      </c>
      <c r="N390">
        <f>_xlfn.MAXIFS('Refill Gap Model'!I:I,'Refill Gap Model'!A:A,TableRefills3[[#This Row],[patient_id]])</f>
        <v>0</v>
      </c>
      <c r="O390" t="str">
        <f>IF(Patient_QC[[#This Row],[MPR]]&gt;1.2,"High MPR; ","") &amp;
 IF(Patient_QC[[#This Row],[ever_discontinued]]=1,"Discontinued; ","") &amp;
 IF(Patient_QC[[#This Row],[Window Days]]=0,"No Supply; ","")</f>
        <v/>
      </c>
    </row>
    <row r="391" spans="1:15" x14ac:dyDescent="0.25">
      <c r="A391" t="s">
        <v>398</v>
      </c>
      <c r="B391">
        <v>77</v>
      </c>
      <c r="C391" t="s">
        <v>1019</v>
      </c>
      <c r="D391" t="s">
        <v>1021</v>
      </c>
      <c r="E391" t="s">
        <v>1023</v>
      </c>
      <c r="F391">
        <f>SUMIFS('Refill Gap Model'!E:E,'Refill Gap Model'!A:A,TableRefills3[[#This Row],[patient_id]])</f>
        <v>120</v>
      </c>
      <c r="G391" s="1">
        <f>_xlfn.MINIFS('Refill Gap Model'!C:C,'Refill Gap Model'!A:A,TableRefills3[[#This Row],[patient_id]])</f>
        <v>45735</v>
      </c>
      <c r="H391" s="1">
        <f>_xlfn.MAXIFS('Refill Gap Model'!C:C,'Refill Gap Model'!A:A,A391)+TableRefills3[[#This Row],[quantity_days]]</f>
        <v>46014</v>
      </c>
      <c r="I391" s="1">
        <f>_xlfn.MAXIFS('Refill Gap Model'!L:L,'Refill Gap Model'!A:A,TableRefills3[[#This Row],[patient_id]])</f>
        <v>45858</v>
      </c>
      <c r="J391">
        <f>Patient_QC[[#This Row],[Therepy_end_date]]-Patient_QC[[#This Row],[Therepy_Start_Date]]</f>
        <v>123</v>
      </c>
      <c r="K391">
        <f>Patient_QC[[#This Row],[total_quantity_days]]/Patient_QC[[#This Row],[Window Days]]</f>
        <v>0.97560975609756095</v>
      </c>
      <c r="L391">
        <f>MIN(1,Patient_QC[[#This Row],[MPR]])</f>
        <v>0.97560975609756095</v>
      </c>
      <c r="M391">
        <f>IF(Patient_QC[[#This Row],[MPR]]&gt;1,1,0)</f>
        <v>0</v>
      </c>
      <c r="N391">
        <f>_xlfn.MAXIFS('Refill Gap Model'!I:I,'Refill Gap Model'!A:A,TableRefills3[[#This Row],[patient_id]])</f>
        <v>0</v>
      </c>
      <c r="O391" t="str">
        <f>IF(Patient_QC[[#This Row],[MPR]]&gt;1.2,"High MPR; ","") &amp;
 IF(Patient_QC[[#This Row],[ever_discontinued]]=1,"Discontinued; ","") &amp;
 IF(Patient_QC[[#This Row],[Window Days]]=0,"No Supply; ","")</f>
        <v/>
      </c>
    </row>
    <row r="392" spans="1:15" x14ac:dyDescent="0.25">
      <c r="A392" t="s">
        <v>399</v>
      </c>
      <c r="B392">
        <v>48</v>
      </c>
      <c r="C392" t="s">
        <v>1019</v>
      </c>
      <c r="D392" t="s">
        <v>1022</v>
      </c>
      <c r="E392" t="s">
        <v>1024</v>
      </c>
      <c r="F392">
        <f>SUMIFS('Refill Gap Model'!E:E,'Refill Gap Model'!A:A,TableRefills3[[#This Row],[patient_id]])</f>
        <v>84</v>
      </c>
      <c r="G392" s="1">
        <f>_xlfn.MINIFS('Refill Gap Model'!C:C,'Refill Gap Model'!A:A,TableRefills3[[#This Row],[patient_id]])</f>
        <v>45827</v>
      </c>
      <c r="H392" s="1">
        <f>_xlfn.MAXIFS('Refill Gap Model'!C:C,'Refill Gap Model'!A:A,A392)+TableRefills3[[#This Row],[quantity_days]]</f>
        <v>45920</v>
      </c>
      <c r="I392" s="1">
        <f>_xlfn.MAXIFS('Refill Gap Model'!L:L,'Refill Gap Model'!A:A,TableRefills3[[#This Row],[patient_id]])</f>
        <v>45909</v>
      </c>
      <c r="J392">
        <f>Patient_QC[[#This Row],[Therepy_end_date]]-Patient_QC[[#This Row],[Therepy_Start_Date]]</f>
        <v>82</v>
      </c>
      <c r="K392">
        <f>Patient_QC[[#This Row],[total_quantity_days]]/Patient_QC[[#This Row],[Window Days]]</f>
        <v>1.024390243902439</v>
      </c>
      <c r="L392">
        <f>MIN(1,Patient_QC[[#This Row],[MPR]])</f>
        <v>1</v>
      </c>
      <c r="M392">
        <f>IF(Patient_QC[[#This Row],[MPR]]&gt;1,1,0)</f>
        <v>1</v>
      </c>
      <c r="N392">
        <f>_xlfn.MAXIFS('Refill Gap Model'!I:I,'Refill Gap Model'!A:A,TableRefills3[[#This Row],[patient_id]])</f>
        <v>0</v>
      </c>
      <c r="O392" t="str">
        <f>IF(Patient_QC[[#This Row],[MPR]]&gt;1.2,"High MPR; ","") &amp;
 IF(Patient_QC[[#This Row],[ever_discontinued]]=1,"Discontinued; ","") &amp;
 IF(Patient_QC[[#This Row],[Window Days]]=0,"No Supply; ","")</f>
        <v/>
      </c>
    </row>
    <row r="393" spans="1:15" x14ac:dyDescent="0.25">
      <c r="A393" t="s">
        <v>400</v>
      </c>
      <c r="B393">
        <v>33</v>
      </c>
      <c r="C393" t="s">
        <v>1019</v>
      </c>
      <c r="D393" t="s">
        <v>1021</v>
      </c>
      <c r="E393" t="s">
        <v>1026</v>
      </c>
      <c r="F393">
        <f>SUMIFS('Refill Gap Model'!E:E,'Refill Gap Model'!A:A,TableRefills3[[#This Row],[patient_id]])</f>
        <v>84</v>
      </c>
      <c r="G393" s="1">
        <f>_xlfn.MINIFS('Refill Gap Model'!C:C,'Refill Gap Model'!A:A,TableRefills3[[#This Row],[patient_id]])</f>
        <v>45827</v>
      </c>
      <c r="H393" s="1">
        <f>_xlfn.MAXIFS('Refill Gap Model'!C:C,'Refill Gap Model'!A:A,A393)+TableRefills3[[#This Row],[quantity_days]]</f>
        <v>45830</v>
      </c>
      <c r="I393" s="1">
        <f>_xlfn.MAXIFS('Refill Gap Model'!L:L,'Refill Gap Model'!A:A,TableRefills3[[#This Row],[patient_id]])</f>
        <v>45909</v>
      </c>
      <c r="J393">
        <f>Patient_QC[[#This Row],[Therepy_end_date]]-Patient_QC[[#This Row],[Therepy_Start_Date]]</f>
        <v>82</v>
      </c>
      <c r="K393">
        <f>Patient_QC[[#This Row],[total_quantity_days]]/Patient_QC[[#This Row],[Window Days]]</f>
        <v>1.024390243902439</v>
      </c>
      <c r="L393">
        <f>MIN(1,Patient_QC[[#This Row],[MPR]])</f>
        <v>1</v>
      </c>
      <c r="M393">
        <f>IF(Patient_QC[[#This Row],[MPR]]&gt;1,1,0)</f>
        <v>1</v>
      </c>
      <c r="N393">
        <f>_xlfn.MAXIFS('Refill Gap Model'!I:I,'Refill Gap Model'!A:A,TableRefills3[[#This Row],[patient_id]])</f>
        <v>0</v>
      </c>
      <c r="O393" t="str">
        <f>IF(Patient_QC[[#This Row],[MPR]]&gt;1.2,"High MPR; ","") &amp;
 IF(Patient_QC[[#This Row],[ever_discontinued]]=1,"Discontinued; ","") &amp;
 IF(Patient_QC[[#This Row],[Window Days]]=0,"No Supply; ","")</f>
        <v/>
      </c>
    </row>
    <row r="394" spans="1:15" x14ac:dyDescent="0.25">
      <c r="A394" t="s">
        <v>401</v>
      </c>
      <c r="B394">
        <v>64</v>
      </c>
      <c r="C394" t="s">
        <v>1019</v>
      </c>
      <c r="D394" t="s">
        <v>1021</v>
      </c>
      <c r="E394" t="s">
        <v>1027</v>
      </c>
      <c r="F394">
        <f>SUMIFS('Refill Gap Model'!E:E,'Refill Gap Model'!A:A,TableRefills3[[#This Row],[patient_id]])</f>
        <v>84</v>
      </c>
      <c r="G394" s="1">
        <f>_xlfn.MINIFS('Refill Gap Model'!C:C,'Refill Gap Model'!A:A,TableRefills3[[#This Row],[patient_id]])</f>
        <v>45827</v>
      </c>
      <c r="H394" s="1">
        <f>_xlfn.MAXIFS('Refill Gap Model'!C:C,'Refill Gap Model'!A:A,A394)+TableRefills3[[#This Row],[quantity_days]]</f>
        <v>45861</v>
      </c>
      <c r="I394" s="1">
        <f>_xlfn.MAXIFS('Refill Gap Model'!L:L,'Refill Gap Model'!A:A,TableRefills3[[#This Row],[patient_id]])</f>
        <v>45909</v>
      </c>
      <c r="J394">
        <f>Patient_QC[[#This Row],[Therepy_end_date]]-Patient_QC[[#This Row],[Therepy_Start_Date]]</f>
        <v>82</v>
      </c>
      <c r="K394">
        <f>Patient_QC[[#This Row],[total_quantity_days]]/Patient_QC[[#This Row],[Window Days]]</f>
        <v>1.024390243902439</v>
      </c>
      <c r="L394">
        <f>MIN(1,Patient_QC[[#This Row],[MPR]])</f>
        <v>1</v>
      </c>
      <c r="M394">
        <f>IF(Patient_QC[[#This Row],[MPR]]&gt;1,1,0)</f>
        <v>1</v>
      </c>
      <c r="N394">
        <f>_xlfn.MAXIFS('Refill Gap Model'!I:I,'Refill Gap Model'!A:A,TableRefills3[[#This Row],[patient_id]])</f>
        <v>0</v>
      </c>
      <c r="O394" t="str">
        <f>IF(Patient_QC[[#This Row],[MPR]]&gt;1.2,"High MPR; ","") &amp;
 IF(Patient_QC[[#This Row],[ever_discontinued]]=1,"Discontinued; ","") &amp;
 IF(Patient_QC[[#This Row],[Window Days]]=0,"No Supply; ","")</f>
        <v/>
      </c>
    </row>
    <row r="395" spans="1:15" x14ac:dyDescent="0.25">
      <c r="A395" t="s">
        <v>402</v>
      </c>
      <c r="B395">
        <v>78</v>
      </c>
      <c r="C395" t="s">
        <v>1020</v>
      </c>
      <c r="D395" t="s">
        <v>1025</v>
      </c>
      <c r="E395" t="s">
        <v>1027</v>
      </c>
      <c r="F395">
        <f>SUMIFS('Refill Gap Model'!E:E,'Refill Gap Model'!A:A,TableRefills3[[#This Row],[patient_id]])</f>
        <v>84</v>
      </c>
      <c r="G395" s="1">
        <f>_xlfn.MINIFS('Refill Gap Model'!C:C,'Refill Gap Model'!A:A,TableRefills3[[#This Row],[patient_id]])</f>
        <v>45827</v>
      </c>
      <c r="H395" s="1">
        <f>_xlfn.MAXIFS('Refill Gap Model'!C:C,'Refill Gap Model'!A:A,A395)+TableRefills3[[#This Row],[quantity_days]]</f>
        <v>45888</v>
      </c>
      <c r="I395" s="1">
        <f>_xlfn.MAXIFS('Refill Gap Model'!L:L,'Refill Gap Model'!A:A,TableRefills3[[#This Row],[patient_id]])</f>
        <v>45910</v>
      </c>
      <c r="J395">
        <f>Patient_QC[[#This Row],[Therepy_end_date]]-Patient_QC[[#This Row],[Therepy_Start_Date]]</f>
        <v>83</v>
      </c>
      <c r="K395">
        <f>Patient_QC[[#This Row],[total_quantity_days]]/Patient_QC[[#This Row],[Window Days]]</f>
        <v>1.0120481927710843</v>
      </c>
      <c r="L395">
        <f>MIN(1,Patient_QC[[#This Row],[MPR]])</f>
        <v>1</v>
      </c>
      <c r="M395">
        <f>IF(Patient_QC[[#This Row],[MPR]]&gt;1,1,0)</f>
        <v>1</v>
      </c>
      <c r="N395">
        <f>_xlfn.MAXIFS('Refill Gap Model'!I:I,'Refill Gap Model'!A:A,TableRefills3[[#This Row],[patient_id]])</f>
        <v>0</v>
      </c>
      <c r="O395" t="str">
        <f>IF(Patient_QC[[#This Row],[MPR]]&gt;1.2,"High MPR; ","") &amp;
 IF(Patient_QC[[#This Row],[ever_discontinued]]=1,"Discontinued; ","") &amp;
 IF(Patient_QC[[#This Row],[Window Days]]=0,"No Supply; ","")</f>
        <v/>
      </c>
    </row>
    <row r="396" spans="1:15" x14ac:dyDescent="0.25">
      <c r="A396" t="s">
        <v>403</v>
      </c>
      <c r="B396">
        <v>46</v>
      </c>
      <c r="C396" t="s">
        <v>1019</v>
      </c>
      <c r="D396" t="s">
        <v>1022</v>
      </c>
      <c r="E396" t="s">
        <v>1023</v>
      </c>
      <c r="F396">
        <f>SUMIFS('Refill Gap Model'!E:E,'Refill Gap Model'!A:A,TableRefills3[[#This Row],[patient_id]])</f>
        <v>84</v>
      </c>
      <c r="G396" s="1">
        <f>_xlfn.MINIFS('Refill Gap Model'!C:C,'Refill Gap Model'!A:A,TableRefills3[[#This Row],[patient_id]])</f>
        <v>45827</v>
      </c>
      <c r="H396" s="1">
        <f>_xlfn.MAXIFS('Refill Gap Model'!C:C,'Refill Gap Model'!A:A,A396)+TableRefills3[[#This Row],[quantity_days]]</f>
        <v>45767</v>
      </c>
      <c r="I396" s="1">
        <f>_xlfn.MAXIFS('Refill Gap Model'!L:L,'Refill Gap Model'!A:A,TableRefills3[[#This Row],[patient_id]])</f>
        <v>45910</v>
      </c>
      <c r="J396">
        <f>Patient_QC[[#This Row],[Therepy_end_date]]-Patient_QC[[#This Row],[Therepy_Start_Date]]</f>
        <v>83</v>
      </c>
      <c r="K396">
        <f>Patient_QC[[#This Row],[total_quantity_days]]/Patient_QC[[#This Row],[Window Days]]</f>
        <v>1.0120481927710843</v>
      </c>
      <c r="L396">
        <f>MIN(1,Patient_QC[[#This Row],[MPR]])</f>
        <v>1</v>
      </c>
      <c r="M396">
        <f>IF(Patient_QC[[#This Row],[MPR]]&gt;1,1,0)</f>
        <v>1</v>
      </c>
      <c r="N396">
        <f>_xlfn.MAXIFS('Refill Gap Model'!I:I,'Refill Gap Model'!A:A,TableRefills3[[#This Row],[patient_id]])</f>
        <v>0</v>
      </c>
      <c r="O396" t="str">
        <f>IF(Patient_QC[[#This Row],[MPR]]&gt;1.2,"High MPR; ","") &amp;
 IF(Patient_QC[[#This Row],[ever_discontinued]]=1,"Discontinued; ","") &amp;
 IF(Patient_QC[[#This Row],[Window Days]]=0,"No Supply; ","")</f>
        <v/>
      </c>
    </row>
    <row r="397" spans="1:15" x14ac:dyDescent="0.25">
      <c r="A397" t="s">
        <v>404</v>
      </c>
      <c r="B397">
        <v>73</v>
      </c>
      <c r="C397" t="s">
        <v>1019</v>
      </c>
      <c r="D397" t="s">
        <v>1022</v>
      </c>
      <c r="E397" t="s">
        <v>1023</v>
      </c>
      <c r="F397">
        <f>SUMIFS('Refill Gap Model'!E:E,'Refill Gap Model'!A:A,TableRefills3[[#This Row],[patient_id]])</f>
        <v>84</v>
      </c>
      <c r="G397" s="1">
        <f>_xlfn.MINIFS('Refill Gap Model'!C:C,'Refill Gap Model'!A:A,TableRefills3[[#This Row],[patient_id]])</f>
        <v>45827</v>
      </c>
      <c r="H397" s="1">
        <f>_xlfn.MAXIFS('Refill Gap Model'!C:C,'Refill Gap Model'!A:A,A397)+TableRefills3[[#This Row],[quantity_days]]</f>
        <v>45921</v>
      </c>
      <c r="I397" s="1">
        <f>_xlfn.MAXIFS('Refill Gap Model'!L:L,'Refill Gap Model'!A:A,TableRefills3[[#This Row],[patient_id]])</f>
        <v>45910</v>
      </c>
      <c r="J397">
        <f>Patient_QC[[#This Row],[Therepy_end_date]]-Patient_QC[[#This Row],[Therepy_Start_Date]]</f>
        <v>83</v>
      </c>
      <c r="K397">
        <f>Patient_QC[[#This Row],[total_quantity_days]]/Patient_QC[[#This Row],[Window Days]]</f>
        <v>1.0120481927710843</v>
      </c>
      <c r="L397">
        <f>MIN(1,Patient_QC[[#This Row],[MPR]])</f>
        <v>1</v>
      </c>
      <c r="M397">
        <f>IF(Patient_QC[[#This Row],[MPR]]&gt;1,1,0)</f>
        <v>1</v>
      </c>
      <c r="N397">
        <f>_xlfn.MAXIFS('Refill Gap Model'!I:I,'Refill Gap Model'!A:A,TableRefills3[[#This Row],[patient_id]])</f>
        <v>0</v>
      </c>
      <c r="O397" t="str">
        <f>IF(Patient_QC[[#This Row],[MPR]]&gt;1.2,"High MPR; ","") &amp;
 IF(Patient_QC[[#This Row],[ever_discontinued]]=1,"Discontinued; ","") &amp;
 IF(Patient_QC[[#This Row],[Window Days]]=0,"No Supply; ","")</f>
        <v/>
      </c>
    </row>
    <row r="398" spans="1:15" x14ac:dyDescent="0.25">
      <c r="A398" t="s">
        <v>405</v>
      </c>
      <c r="B398">
        <v>57</v>
      </c>
      <c r="C398" t="s">
        <v>1019</v>
      </c>
      <c r="D398" t="s">
        <v>1022</v>
      </c>
      <c r="E398" t="s">
        <v>1027</v>
      </c>
      <c r="F398">
        <f>SUMIFS('Refill Gap Model'!E:E,'Refill Gap Model'!A:A,TableRefills3[[#This Row],[patient_id]])</f>
        <v>84</v>
      </c>
      <c r="G398" s="1">
        <f>_xlfn.MINIFS('Refill Gap Model'!C:C,'Refill Gap Model'!A:A,TableRefills3[[#This Row],[patient_id]])</f>
        <v>45827</v>
      </c>
      <c r="H398" s="1">
        <f>_xlfn.MAXIFS('Refill Gap Model'!C:C,'Refill Gap Model'!A:A,A398)+TableRefills3[[#This Row],[quantity_days]]</f>
        <v>45821</v>
      </c>
      <c r="I398" s="1">
        <f>_xlfn.MAXIFS('Refill Gap Model'!L:L,'Refill Gap Model'!A:A,TableRefills3[[#This Row],[patient_id]])</f>
        <v>45910</v>
      </c>
      <c r="J398">
        <f>Patient_QC[[#This Row],[Therepy_end_date]]-Patient_QC[[#This Row],[Therepy_Start_Date]]</f>
        <v>83</v>
      </c>
      <c r="K398">
        <f>Patient_QC[[#This Row],[total_quantity_days]]/Patient_QC[[#This Row],[Window Days]]</f>
        <v>1.0120481927710843</v>
      </c>
      <c r="L398">
        <f>MIN(1,Patient_QC[[#This Row],[MPR]])</f>
        <v>1</v>
      </c>
      <c r="M398">
        <f>IF(Patient_QC[[#This Row],[MPR]]&gt;1,1,0)</f>
        <v>1</v>
      </c>
      <c r="N398">
        <f>_xlfn.MAXIFS('Refill Gap Model'!I:I,'Refill Gap Model'!A:A,TableRefills3[[#This Row],[patient_id]])</f>
        <v>0</v>
      </c>
      <c r="O398" t="str">
        <f>IF(Patient_QC[[#This Row],[MPR]]&gt;1.2,"High MPR; ","") &amp;
 IF(Patient_QC[[#This Row],[ever_discontinued]]=1,"Discontinued; ","") &amp;
 IF(Patient_QC[[#This Row],[Window Days]]=0,"No Supply; ","")</f>
        <v/>
      </c>
    </row>
    <row r="399" spans="1:15" x14ac:dyDescent="0.25">
      <c r="A399" t="s">
        <v>406</v>
      </c>
      <c r="B399">
        <v>59</v>
      </c>
      <c r="C399" t="s">
        <v>1019</v>
      </c>
      <c r="D399" t="s">
        <v>1021</v>
      </c>
      <c r="E399" t="s">
        <v>1026</v>
      </c>
      <c r="F399">
        <f>SUMIFS('Refill Gap Model'!E:E,'Refill Gap Model'!A:A,TableRefills3[[#This Row],[patient_id]])</f>
        <v>126</v>
      </c>
      <c r="G399" s="1">
        <f>_xlfn.MINIFS('Refill Gap Model'!C:C,'Refill Gap Model'!A:A,TableRefills3[[#This Row],[patient_id]])</f>
        <v>45727</v>
      </c>
      <c r="H399" s="1">
        <f>_xlfn.MAXIFS('Refill Gap Model'!C:C,'Refill Gap Model'!A:A,A399)+TableRefills3[[#This Row],[quantity_days]]</f>
        <v>45920</v>
      </c>
      <c r="I399" s="1">
        <f>_xlfn.MAXIFS('Refill Gap Model'!L:L,'Refill Gap Model'!A:A,TableRefills3[[#This Row],[patient_id]])</f>
        <v>45849</v>
      </c>
      <c r="J399">
        <f>Patient_QC[[#This Row],[Therepy_end_date]]-Patient_QC[[#This Row],[Therepy_Start_Date]]</f>
        <v>122</v>
      </c>
      <c r="K399">
        <f>Patient_QC[[#This Row],[total_quantity_days]]/Patient_QC[[#This Row],[Window Days]]</f>
        <v>1.0327868852459017</v>
      </c>
      <c r="L399">
        <f>MIN(1,Patient_QC[[#This Row],[MPR]])</f>
        <v>1</v>
      </c>
      <c r="M399">
        <f>IF(Patient_QC[[#This Row],[MPR]]&gt;1,1,0)</f>
        <v>1</v>
      </c>
      <c r="N399">
        <f>_xlfn.MAXIFS('Refill Gap Model'!I:I,'Refill Gap Model'!A:A,TableRefills3[[#This Row],[patient_id]])</f>
        <v>0</v>
      </c>
      <c r="O399" t="str">
        <f>IF(Patient_QC[[#This Row],[MPR]]&gt;1.2,"High MPR; ","") &amp;
 IF(Patient_QC[[#This Row],[ever_discontinued]]=1,"Discontinued; ","") &amp;
 IF(Patient_QC[[#This Row],[Window Days]]=0,"No Supply; ","")</f>
        <v/>
      </c>
    </row>
    <row r="400" spans="1:15" x14ac:dyDescent="0.25">
      <c r="A400" t="s">
        <v>407</v>
      </c>
      <c r="B400">
        <v>58</v>
      </c>
      <c r="C400" t="s">
        <v>1019</v>
      </c>
      <c r="D400" t="s">
        <v>1028</v>
      </c>
      <c r="E400" t="s">
        <v>1024</v>
      </c>
      <c r="F400">
        <f>SUMIFS('Refill Gap Model'!E:E,'Refill Gap Model'!A:A,TableRefills3[[#This Row],[patient_id]])</f>
        <v>126</v>
      </c>
      <c r="G400" s="1">
        <f>_xlfn.MINIFS('Refill Gap Model'!C:C,'Refill Gap Model'!A:A,TableRefills3[[#This Row],[patient_id]])</f>
        <v>45727</v>
      </c>
      <c r="H400" s="1">
        <f>_xlfn.MAXIFS('Refill Gap Model'!C:C,'Refill Gap Model'!A:A,A400)+TableRefills3[[#This Row],[quantity_days]]</f>
        <v>45932</v>
      </c>
      <c r="I400" s="1">
        <f>_xlfn.MAXIFS('Refill Gap Model'!L:L,'Refill Gap Model'!A:A,TableRefills3[[#This Row],[patient_id]])</f>
        <v>45849</v>
      </c>
      <c r="J400">
        <f>Patient_QC[[#This Row],[Therepy_end_date]]-Patient_QC[[#This Row],[Therepy_Start_Date]]</f>
        <v>122</v>
      </c>
      <c r="K400">
        <f>Patient_QC[[#This Row],[total_quantity_days]]/Patient_QC[[#This Row],[Window Days]]</f>
        <v>1.0327868852459017</v>
      </c>
      <c r="L400">
        <f>MIN(1,Patient_QC[[#This Row],[MPR]])</f>
        <v>1</v>
      </c>
      <c r="M400">
        <f>IF(Patient_QC[[#This Row],[MPR]]&gt;1,1,0)</f>
        <v>1</v>
      </c>
      <c r="N400">
        <f>_xlfn.MAXIFS('Refill Gap Model'!I:I,'Refill Gap Model'!A:A,TableRefills3[[#This Row],[patient_id]])</f>
        <v>0</v>
      </c>
      <c r="O400" t="str">
        <f>IF(Patient_QC[[#This Row],[MPR]]&gt;1.2,"High MPR; ","") &amp;
 IF(Patient_QC[[#This Row],[ever_discontinued]]=1,"Discontinued; ","") &amp;
 IF(Patient_QC[[#This Row],[Window Days]]=0,"No Supply; ","")</f>
        <v/>
      </c>
    </row>
    <row r="401" spans="1:15" x14ac:dyDescent="0.25">
      <c r="A401" t="s">
        <v>408</v>
      </c>
      <c r="B401">
        <v>75</v>
      </c>
      <c r="C401" t="s">
        <v>1020</v>
      </c>
      <c r="D401" t="s">
        <v>1025</v>
      </c>
      <c r="E401" t="s">
        <v>1027</v>
      </c>
      <c r="F401">
        <f>SUMIFS('Refill Gap Model'!E:E,'Refill Gap Model'!A:A,TableRefills3[[#This Row],[patient_id]])</f>
        <v>126</v>
      </c>
      <c r="G401" s="1">
        <f>_xlfn.MINIFS('Refill Gap Model'!C:C,'Refill Gap Model'!A:A,TableRefills3[[#This Row],[patient_id]])</f>
        <v>45727</v>
      </c>
      <c r="H401" s="1">
        <f>_xlfn.MAXIFS('Refill Gap Model'!C:C,'Refill Gap Model'!A:A,A401)+TableRefills3[[#This Row],[quantity_days]]</f>
        <v>45857</v>
      </c>
      <c r="I401" s="1">
        <f>_xlfn.MAXIFS('Refill Gap Model'!L:L,'Refill Gap Model'!A:A,TableRefills3[[#This Row],[patient_id]])</f>
        <v>45849</v>
      </c>
      <c r="J401">
        <f>Patient_QC[[#This Row],[Therepy_end_date]]-Patient_QC[[#This Row],[Therepy_Start_Date]]</f>
        <v>122</v>
      </c>
      <c r="K401">
        <f>Patient_QC[[#This Row],[total_quantity_days]]/Patient_QC[[#This Row],[Window Days]]</f>
        <v>1.0327868852459017</v>
      </c>
      <c r="L401">
        <f>MIN(1,Patient_QC[[#This Row],[MPR]])</f>
        <v>1</v>
      </c>
      <c r="M401">
        <f>IF(Patient_QC[[#This Row],[MPR]]&gt;1,1,0)</f>
        <v>1</v>
      </c>
      <c r="N401">
        <f>_xlfn.MAXIFS('Refill Gap Model'!I:I,'Refill Gap Model'!A:A,TableRefills3[[#This Row],[patient_id]])</f>
        <v>0</v>
      </c>
      <c r="O401" t="str">
        <f>IF(Patient_QC[[#This Row],[MPR]]&gt;1.2,"High MPR; ","") &amp;
 IF(Patient_QC[[#This Row],[ever_discontinued]]=1,"Discontinued; ","") &amp;
 IF(Patient_QC[[#This Row],[Window Days]]=0,"No Supply; ","")</f>
        <v/>
      </c>
    </row>
    <row r="402" spans="1:15" x14ac:dyDescent="0.25">
      <c r="A402" t="s">
        <v>409</v>
      </c>
      <c r="B402">
        <v>82</v>
      </c>
      <c r="C402" t="s">
        <v>1019</v>
      </c>
      <c r="D402" t="s">
        <v>1025</v>
      </c>
      <c r="E402" t="s">
        <v>1023</v>
      </c>
      <c r="F402">
        <f>SUMIFS('Refill Gap Model'!E:E,'Refill Gap Model'!A:A,TableRefills3[[#This Row],[patient_id]])</f>
        <v>126</v>
      </c>
      <c r="G402" s="1">
        <f>_xlfn.MINIFS('Refill Gap Model'!C:C,'Refill Gap Model'!A:A,TableRefills3[[#This Row],[patient_id]])</f>
        <v>45727</v>
      </c>
      <c r="H402" s="1">
        <f>_xlfn.MAXIFS('Refill Gap Model'!C:C,'Refill Gap Model'!A:A,A402)+TableRefills3[[#This Row],[quantity_days]]</f>
        <v>45763</v>
      </c>
      <c r="I402" s="1">
        <f>_xlfn.MAXIFS('Refill Gap Model'!L:L,'Refill Gap Model'!A:A,TableRefills3[[#This Row],[patient_id]])</f>
        <v>45849</v>
      </c>
      <c r="J402">
        <f>Patient_QC[[#This Row],[Therepy_end_date]]-Patient_QC[[#This Row],[Therepy_Start_Date]]</f>
        <v>122</v>
      </c>
      <c r="K402">
        <f>Patient_QC[[#This Row],[total_quantity_days]]/Patient_QC[[#This Row],[Window Days]]</f>
        <v>1.0327868852459017</v>
      </c>
      <c r="L402">
        <f>MIN(1,Patient_QC[[#This Row],[MPR]])</f>
        <v>1</v>
      </c>
      <c r="M402">
        <f>IF(Patient_QC[[#This Row],[MPR]]&gt;1,1,0)</f>
        <v>1</v>
      </c>
      <c r="N402">
        <f>_xlfn.MAXIFS('Refill Gap Model'!I:I,'Refill Gap Model'!A:A,TableRefills3[[#This Row],[patient_id]])</f>
        <v>0</v>
      </c>
      <c r="O402" t="str">
        <f>IF(Patient_QC[[#This Row],[MPR]]&gt;1.2,"High MPR; ","") &amp;
 IF(Patient_QC[[#This Row],[ever_discontinued]]=1,"Discontinued; ","") &amp;
 IF(Patient_QC[[#This Row],[Window Days]]=0,"No Supply; ","")</f>
        <v/>
      </c>
    </row>
    <row r="403" spans="1:15" x14ac:dyDescent="0.25">
      <c r="A403" t="s">
        <v>410</v>
      </c>
      <c r="B403">
        <v>35</v>
      </c>
      <c r="C403" t="s">
        <v>1019</v>
      </c>
      <c r="D403" t="s">
        <v>1022</v>
      </c>
      <c r="E403" t="s">
        <v>1027</v>
      </c>
      <c r="F403">
        <f>SUMIFS('Refill Gap Model'!E:E,'Refill Gap Model'!A:A,TableRefills3[[#This Row],[patient_id]])</f>
        <v>126</v>
      </c>
      <c r="G403" s="1">
        <f>_xlfn.MINIFS('Refill Gap Model'!C:C,'Refill Gap Model'!A:A,TableRefills3[[#This Row],[patient_id]])</f>
        <v>45727</v>
      </c>
      <c r="H403" s="1">
        <f>_xlfn.MAXIFS('Refill Gap Model'!C:C,'Refill Gap Model'!A:A,A403)+TableRefills3[[#This Row],[quantity_days]]</f>
        <v>45936</v>
      </c>
      <c r="I403" s="1">
        <f>_xlfn.MAXIFS('Refill Gap Model'!L:L,'Refill Gap Model'!A:A,TableRefills3[[#This Row],[patient_id]])</f>
        <v>45849</v>
      </c>
      <c r="J403">
        <f>Patient_QC[[#This Row],[Therepy_end_date]]-Patient_QC[[#This Row],[Therepy_Start_Date]]</f>
        <v>122</v>
      </c>
      <c r="K403">
        <f>Patient_QC[[#This Row],[total_quantity_days]]/Patient_QC[[#This Row],[Window Days]]</f>
        <v>1.0327868852459017</v>
      </c>
      <c r="L403">
        <f>MIN(1,Patient_QC[[#This Row],[MPR]])</f>
        <v>1</v>
      </c>
      <c r="M403">
        <f>IF(Patient_QC[[#This Row],[MPR]]&gt;1,1,0)</f>
        <v>1</v>
      </c>
      <c r="N403">
        <f>_xlfn.MAXIFS('Refill Gap Model'!I:I,'Refill Gap Model'!A:A,TableRefills3[[#This Row],[patient_id]])</f>
        <v>0</v>
      </c>
      <c r="O403" t="str">
        <f>IF(Patient_QC[[#This Row],[MPR]]&gt;1.2,"High MPR; ","") &amp;
 IF(Patient_QC[[#This Row],[ever_discontinued]]=1,"Discontinued; ","") &amp;
 IF(Patient_QC[[#This Row],[Window Days]]=0,"No Supply; ","")</f>
        <v/>
      </c>
    </row>
    <row r="404" spans="1:15" x14ac:dyDescent="0.25">
      <c r="A404" t="s">
        <v>411</v>
      </c>
      <c r="B404">
        <v>64</v>
      </c>
      <c r="C404" t="s">
        <v>1020</v>
      </c>
      <c r="D404" t="s">
        <v>1021</v>
      </c>
      <c r="E404" t="s">
        <v>1027</v>
      </c>
      <c r="F404">
        <f>SUMIFS('Refill Gap Model'!E:E,'Refill Gap Model'!A:A,TableRefills3[[#This Row],[patient_id]])</f>
        <v>126</v>
      </c>
      <c r="G404" s="1">
        <f>_xlfn.MINIFS('Refill Gap Model'!C:C,'Refill Gap Model'!A:A,TableRefills3[[#This Row],[patient_id]])</f>
        <v>45727</v>
      </c>
      <c r="H404" s="1">
        <f>_xlfn.MAXIFS('Refill Gap Model'!C:C,'Refill Gap Model'!A:A,A404)+TableRefills3[[#This Row],[quantity_days]]</f>
        <v>45901</v>
      </c>
      <c r="I404" s="1">
        <f>_xlfn.MAXIFS('Refill Gap Model'!L:L,'Refill Gap Model'!A:A,TableRefills3[[#This Row],[patient_id]])</f>
        <v>45849</v>
      </c>
      <c r="J404">
        <f>Patient_QC[[#This Row],[Therepy_end_date]]-Patient_QC[[#This Row],[Therepy_Start_Date]]</f>
        <v>122</v>
      </c>
      <c r="K404">
        <f>Patient_QC[[#This Row],[total_quantity_days]]/Patient_QC[[#This Row],[Window Days]]</f>
        <v>1.0327868852459017</v>
      </c>
      <c r="L404">
        <f>MIN(1,Patient_QC[[#This Row],[MPR]])</f>
        <v>1</v>
      </c>
      <c r="M404">
        <f>IF(Patient_QC[[#This Row],[MPR]]&gt;1,1,0)</f>
        <v>1</v>
      </c>
      <c r="N404">
        <f>_xlfn.MAXIFS('Refill Gap Model'!I:I,'Refill Gap Model'!A:A,TableRefills3[[#This Row],[patient_id]])</f>
        <v>0</v>
      </c>
      <c r="O404" t="str">
        <f>IF(Patient_QC[[#This Row],[MPR]]&gt;1.2,"High MPR; ","") &amp;
 IF(Patient_QC[[#This Row],[ever_discontinued]]=1,"Discontinued; ","") &amp;
 IF(Patient_QC[[#This Row],[Window Days]]=0,"No Supply; ","")</f>
        <v/>
      </c>
    </row>
    <row r="405" spans="1:15" x14ac:dyDescent="0.25">
      <c r="A405" t="s">
        <v>412</v>
      </c>
      <c r="B405">
        <v>70</v>
      </c>
      <c r="C405" t="s">
        <v>1019</v>
      </c>
      <c r="D405" t="s">
        <v>1028</v>
      </c>
      <c r="E405" t="s">
        <v>1027</v>
      </c>
      <c r="F405">
        <f>SUMIFS('Refill Gap Model'!E:E,'Refill Gap Model'!A:A,TableRefills3[[#This Row],[patient_id]])</f>
        <v>120</v>
      </c>
      <c r="G405" s="1">
        <f>_xlfn.MINIFS('Refill Gap Model'!C:C,'Refill Gap Model'!A:A,TableRefills3[[#This Row],[patient_id]])</f>
        <v>45765</v>
      </c>
      <c r="H405" s="1">
        <f>_xlfn.MAXIFS('Refill Gap Model'!C:C,'Refill Gap Model'!A:A,A405)+TableRefills3[[#This Row],[quantity_days]]</f>
        <v>45839</v>
      </c>
      <c r="I405" s="1">
        <f>_xlfn.MAXIFS('Refill Gap Model'!L:L,'Refill Gap Model'!A:A,TableRefills3[[#This Row],[patient_id]])</f>
        <v>45886</v>
      </c>
      <c r="J405">
        <f>Patient_QC[[#This Row],[Therepy_end_date]]-Patient_QC[[#This Row],[Therepy_Start_Date]]</f>
        <v>121</v>
      </c>
      <c r="K405">
        <f>Patient_QC[[#This Row],[total_quantity_days]]/Patient_QC[[#This Row],[Window Days]]</f>
        <v>0.99173553719008267</v>
      </c>
      <c r="L405">
        <f>MIN(1,Patient_QC[[#This Row],[MPR]])</f>
        <v>0.99173553719008267</v>
      </c>
      <c r="M405">
        <f>IF(Patient_QC[[#This Row],[MPR]]&gt;1,1,0)</f>
        <v>0</v>
      </c>
      <c r="N405">
        <f>_xlfn.MAXIFS('Refill Gap Model'!I:I,'Refill Gap Model'!A:A,TableRefills3[[#This Row],[patient_id]])</f>
        <v>0</v>
      </c>
      <c r="O405" t="str">
        <f>IF(Patient_QC[[#This Row],[MPR]]&gt;1.2,"High MPR; ","") &amp;
 IF(Patient_QC[[#This Row],[ever_discontinued]]=1,"Discontinued; ","") &amp;
 IF(Patient_QC[[#This Row],[Window Days]]=0,"No Supply; ","")</f>
        <v/>
      </c>
    </row>
    <row r="406" spans="1:15" x14ac:dyDescent="0.25">
      <c r="A406" t="s">
        <v>413</v>
      </c>
      <c r="B406">
        <v>66</v>
      </c>
      <c r="C406" t="s">
        <v>1020</v>
      </c>
      <c r="D406" t="s">
        <v>1025</v>
      </c>
      <c r="E406" t="s">
        <v>1027</v>
      </c>
      <c r="F406">
        <f>SUMIFS('Refill Gap Model'!E:E,'Refill Gap Model'!A:A,TableRefills3[[#This Row],[patient_id]])</f>
        <v>120</v>
      </c>
      <c r="G406" s="1">
        <f>_xlfn.MINIFS('Refill Gap Model'!C:C,'Refill Gap Model'!A:A,TableRefills3[[#This Row],[patient_id]])</f>
        <v>45765</v>
      </c>
      <c r="H406" s="1">
        <f>_xlfn.MAXIFS('Refill Gap Model'!C:C,'Refill Gap Model'!A:A,A406)+TableRefills3[[#This Row],[quantity_days]]</f>
        <v>45968</v>
      </c>
      <c r="I406" s="1">
        <f>_xlfn.MAXIFS('Refill Gap Model'!L:L,'Refill Gap Model'!A:A,TableRefills3[[#This Row],[patient_id]])</f>
        <v>45886</v>
      </c>
      <c r="J406">
        <f>Patient_QC[[#This Row],[Therepy_end_date]]-Patient_QC[[#This Row],[Therepy_Start_Date]]</f>
        <v>121</v>
      </c>
      <c r="K406">
        <f>Patient_QC[[#This Row],[total_quantity_days]]/Patient_QC[[#This Row],[Window Days]]</f>
        <v>0.99173553719008267</v>
      </c>
      <c r="L406">
        <f>MIN(1,Patient_QC[[#This Row],[MPR]])</f>
        <v>0.99173553719008267</v>
      </c>
      <c r="M406">
        <f>IF(Patient_QC[[#This Row],[MPR]]&gt;1,1,0)</f>
        <v>0</v>
      </c>
      <c r="N406">
        <f>_xlfn.MAXIFS('Refill Gap Model'!I:I,'Refill Gap Model'!A:A,TableRefills3[[#This Row],[patient_id]])</f>
        <v>0</v>
      </c>
      <c r="O406" t="str">
        <f>IF(Patient_QC[[#This Row],[MPR]]&gt;1.2,"High MPR; ","") &amp;
 IF(Patient_QC[[#This Row],[ever_discontinued]]=1,"Discontinued; ","") &amp;
 IF(Patient_QC[[#This Row],[Window Days]]=0,"No Supply; ","")</f>
        <v/>
      </c>
    </row>
    <row r="407" spans="1:15" x14ac:dyDescent="0.25">
      <c r="A407" t="s">
        <v>414</v>
      </c>
      <c r="B407">
        <v>53</v>
      </c>
      <c r="C407" t="s">
        <v>1020</v>
      </c>
      <c r="D407" t="s">
        <v>1025</v>
      </c>
      <c r="E407" t="s">
        <v>1027</v>
      </c>
      <c r="F407">
        <f>SUMIFS('Refill Gap Model'!E:E,'Refill Gap Model'!A:A,TableRefills3[[#This Row],[patient_id]])</f>
        <v>120</v>
      </c>
      <c r="G407" s="1">
        <f>_xlfn.MINIFS('Refill Gap Model'!C:C,'Refill Gap Model'!A:A,TableRefills3[[#This Row],[patient_id]])</f>
        <v>45765</v>
      </c>
      <c r="H407" s="1">
        <f>_xlfn.MAXIFS('Refill Gap Model'!C:C,'Refill Gap Model'!A:A,A407)+TableRefills3[[#This Row],[quantity_days]]</f>
        <v>45760</v>
      </c>
      <c r="I407" s="1">
        <f>_xlfn.MAXIFS('Refill Gap Model'!L:L,'Refill Gap Model'!A:A,TableRefills3[[#This Row],[patient_id]])</f>
        <v>45886</v>
      </c>
      <c r="J407">
        <f>Patient_QC[[#This Row],[Therepy_end_date]]-Patient_QC[[#This Row],[Therepy_Start_Date]]</f>
        <v>121</v>
      </c>
      <c r="K407">
        <f>Patient_QC[[#This Row],[total_quantity_days]]/Patient_QC[[#This Row],[Window Days]]</f>
        <v>0.99173553719008267</v>
      </c>
      <c r="L407">
        <f>MIN(1,Patient_QC[[#This Row],[MPR]])</f>
        <v>0.99173553719008267</v>
      </c>
      <c r="M407">
        <f>IF(Patient_QC[[#This Row],[MPR]]&gt;1,1,0)</f>
        <v>0</v>
      </c>
      <c r="N407">
        <f>_xlfn.MAXIFS('Refill Gap Model'!I:I,'Refill Gap Model'!A:A,TableRefills3[[#This Row],[patient_id]])</f>
        <v>0</v>
      </c>
      <c r="O407" t="str">
        <f>IF(Patient_QC[[#This Row],[MPR]]&gt;1.2,"High MPR; ","") &amp;
 IF(Patient_QC[[#This Row],[ever_discontinued]]=1,"Discontinued; ","") &amp;
 IF(Patient_QC[[#This Row],[Window Days]]=0,"No Supply; ","")</f>
        <v/>
      </c>
    </row>
    <row r="408" spans="1:15" x14ac:dyDescent="0.25">
      <c r="A408" t="s">
        <v>415</v>
      </c>
      <c r="B408">
        <v>58</v>
      </c>
      <c r="C408" t="s">
        <v>1020</v>
      </c>
      <c r="D408" t="s">
        <v>1021</v>
      </c>
      <c r="E408" t="s">
        <v>1026</v>
      </c>
      <c r="F408">
        <f>SUMIFS('Refill Gap Model'!E:E,'Refill Gap Model'!A:A,TableRefills3[[#This Row],[patient_id]])</f>
        <v>120</v>
      </c>
      <c r="G408" s="1">
        <f>_xlfn.MINIFS('Refill Gap Model'!C:C,'Refill Gap Model'!A:A,TableRefills3[[#This Row],[patient_id]])</f>
        <v>45765</v>
      </c>
      <c r="H408" s="1">
        <f>_xlfn.MAXIFS('Refill Gap Model'!C:C,'Refill Gap Model'!A:A,A408)+TableRefills3[[#This Row],[quantity_days]]</f>
        <v>45933</v>
      </c>
      <c r="I408" s="1">
        <f>_xlfn.MAXIFS('Refill Gap Model'!L:L,'Refill Gap Model'!A:A,TableRefills3[[#This Row],[patient_id]])</f>
        <v>45886</v>
      </c>
      <c r="J408">
        <f>Patient_QC[[#This Row],[Therepy_end_date]]-Patient_QC[[#This Row],[Therepy_Start_Date]]</f>
        <v>121</v>
      </c>
      <c r="K408">
        <f>Patient_QC[[#This Row],[total_quantity_days]]/Patient_QC[[#This Row],[Window Days]]</f>
        <v>0.99173553719008267</v>
      </c>
      <c r="L408">
        <f>MIN(1,Patient_QC[[#This Row],[MPR]])</f>
        <v>0.99173553719008267</v>
      </c>
      <c r="M408">
        <f>IF(Patient_QC[[#This Row],[MPR]]&gt;1,1,0)</f>
        <v>0</v>
      </c>
      <c r="N408">
        <f>_xlfn.MAXIFS('Refill Gap Model'!I:I,'Refill Gap Model'!A:A,TableRefills3[[#This Row],[patient_id]])</f>
        <v>0</v>
      </c>
      <c r="O408" t="str">
        <f>IF(Patient_QC[[#This Row],[MPR]]&gt;1.2,"High MPR; ","") &amp;
 IF(Patient_QC[[#This Row],[ever_discontinued]]=1,"Discontinued; ","") &amp;
 IF(Patient_QC[[#This Row],[Window Days]]=0,"No Supply; ","")</f>
        <v/>
      </c>
    </row>
    <row r="409" spans="1:15" x14ac:dyDescent="0.25">
      <c r="A409" t="s">
        <v>416</v>
      </c>
      <c r="B409">
        <v>78</v>
      </c>
      <c r="C409" t="s">
        <v>1020</v>
      </c>
      <c r="D409" t="s">
        <v>1022</v>
      </c>
      <c r="E409" t="s">
        <v>1023</v>
      </c>
      <c r="F409">
        <f>SUMIFS('Refill Gap Model'!E:E,'Refill Gap Model'!A:A,TableRefills3[[#This Row],[patient_id]])</f>
        <v>126</v>
      </c>
      <c r="G409" s="1">
        <f>_xlfn.MINIFS('Refill Gap Model'!C:C,'Refill Gap Model'!A:A,TableRefills3[[#This Row],[patient_id]])</f>
        <v>45788</v>
      </c>
      <c r="H409" s="1">
        <f>_xlfn.MAXIFS('Refill Gap Model'!C:C,'Refill Gap Model'!A:A,A409)+TableRefills3[[#This Row],[quantity_days]]</f>
        <v>45745</v>
      </c>
      <c r="I409" s="1">
        <f>_xlfn.MAXIFS('Refill Gap Model'!L:L,'Refill Gap Model'!A:A,TableRefills3[[#This Row],[patient_id]])</f>
        <v>45920</v>
      </c>
      <c r="J409">
        <f>Patient_QC[[#This Row],[Therepy_end_date]]-Patient_QC[[#This Row],[Therepy_Start_Date]]</f>
        <v>132</v>
      </c>
      <c r="K409">
        <f>Patient_QC[[#This Row],[total_quantity_days]]/Patient_QC[[#This Row],[Window Days]]</f>
        <v>0.95454545454545459</v>
      </c>
      <c r="L409">
        <f>MIN(1,Patient_QC[[#This Row],[MPR]])</f>
        <v>0.95454545454545459</v>
      </c>
      <c r="M409">
        <f>IF(Patient_QC[[#This Row],[MPR]]&gt;1,1,0)</f>
        <v>0</v>
      </c>
      <c r="N409">
        <f>_xlfn.MAXIFS('Refill Gap Model'!I:I,'Refill Gap Model'!A:A,TableRefills3[[#This Row],[patient_id]])</f>
        <v>0</v>
      </c>
      <c r="O409" t="str">
        <f>IF(Patient_QC[[#This Row],[MPR]]&gt;1.2,"High MPR; ","") &amp;
 IF(Patient_QC[[#This Row],[ever_discontinued]]=1,"Discontinued; ","") &amp;
 IF(Patient_QC[[#This Row],[Window Days]]=0,"No Supply; ","")</f>
        <v/>
      </c>
    </row>
    <row r="410" spans="1:15" x14ac:dyDescent="0.25">
      <c r="A410" t="s">
        <v>417</v>
      </c>
      <c r="B410">
        <v>75</v>
      </c>
      <c r="C410" t="s">
        <v>1020</v>
      </c>
      <c r="D410" t="s">
        <v>1021</v>
      </c>
      <c r="E410" t="s">
        <v>1027</v>
      </c>
      <c r="F410">
        <f>SUMIFS('Refill Gap Model'!E:E,'Refill Gap Model'!A:A,TableRefills3[[#This Row],[patient_id]])</f>
        <v>126</v>
      </c>
      <c r="G410" s="1">
        <f>_xlfn.MINIFS('Refill Gap Model'!C:C,'Refill Gap Model'!A:A,TableRefills3[[#This Row],[patient_id]])</f>
        <v>45788</v>
      </c>
      <c r="H410" s="1">
        <f>_xlfn.MAXIFS('Refill Gap Model'!C:C,'Refill Gap Model'!A:A,A410)+TableRefills3[[#This Row],[quantity_days]]</f>
        <v>45928</v>
      </c>
      <c r="I410" s="1">
        <f>_xlfn.MAXIFS('Refill Gap Model'!L:L,'Refill Gap Model'!A:A,TableRefills3[[#This Row],[patient_id]])</f>
        <v>45920</v>
      </c>
      <c r="J410">
        <f>Patient_QC[[#This Row],[Therepy_end_date]]-Patient_QC[[#This Row],[Therepy_Start_Date]]</f>
        <v>132</v>
      </c>
      <c r="K410">
        <f>Patient_QC[[#This Row],[total_quantity_days]]/Patient_QC[[#This Row],[Window Days]]</f>
        <v>0.95454545454545459</v>
      </c>
      <c r="L410">
        <f>MIN(1,Patient_QC[[#This Row],[MPR]])</f>
        <v>0.95454545454545459</v>
      </c>
      <c r="M410">
        <f>IF(Patient_QC[[#This Row],[MPR]]&gt;1,1,0)</f>
        <v>0</v>
      </c>
      <c r="N410">
        <f>_xlfn.MAXIFS('Refill Gap Model'!I:I,'Refill Gap Model'!A:A,TableRefills3[[#This Row],[patient_id]])</f>
        <v>0</v>
      </c>
      <c r="O410" t="str">
        <f>IF(Patient_QC[[#This Row],[MPR]]&gt;1.2,"High MPR; ","") &amp;
 IF(Patient_QC[[#This Row],[ever_discontinued]]=1,"Discontinued; ","") &amp;
 IF(Patient_QC[[#This Row],[Window Days]]=0,"No Supply; ","")</f>
        <v/>
      </c>
    </row>
    <row r="411" spans="1:15" x14ac:dyDescent="0.25">
      <c r="A411" t="s">
        <v>418</v>
      </c>
      <c r="B411">
        <v>82</v>
      </c>
      <c r="C411" t="s">
        <v>1020</v>
      </c>
      <c r="D411" t="s">
        <v>1025</v>
      </c>
      <c r="E411" t="s">
        <v>1026</v>
      </c>
      <c r="F411">
        <f>SUMIFS('Refill Gap Model'!E:E,'Refill Gap Model'!A:A,TableRefills3[[#This Row],[patient_id]])</f>
        <v>126</v>
      </c>
      <c r="G411" s="1">
        <f>_xlfn.MINIFS('Refill Gap Model'!C:C,'Refill Gap Model'!A:A,TableRefills3[[#This Row],[patient_id]])</f>
        <v>45788</v>
      </c>
      <c r="H411" s="1">
        <f>_xlfn.MAXIFS('Refill Gap Model'!C:C,'Refill Gap Model'!A:A,A411)+TableRefills3[[#This Row],[quantity_days]]</f>
        <v>45839</v>
      </c>
      <c r="I411" s="1">
        <f>_xlfn.MAXIFS('Refill Gap Model'!L:L,'Refill Gap Model'!A:A,TableRefills3[[#This Row],[patient_id]])</f>
        <v>45920</v>
      </c>
      <c r="J411">
        <f>Patient_QC[[#This Row],[Therepy_end_date]]-Patient_QC[[#This Row],[Therepy_Start_Date]]</f>
        <v>132</v>
      </c>
      <c r="K411">
        <f>Patient_QC[[#This Row],[total_quantity_days]]/Patient_QC[[#This Row],[Window Days]]</f>
        <v>0.95454545454545459</v>
      </c>
      <c r="L411">
        <f>MIN(1,Patient_QC[[#This Row],[MPR]])</f>
        <v>0.95454545454545459</v>
      </c>
      <c r="M411">
        <f>IF(Patient_QC[[#This Row],[MPR]]&gt;1,1,0)</f>
        <v>0</v>
      </c>
      <c r="N411">
        <f>_xlfn.MAXIFS('Refill Gap Model'!I:I,'Refill Gap Model'!A:A,TableRefills3[[#This Row],[patient_id]])</f>
        <v>0</v>
      </c>
      <c r="O411" t="str">
        <f>IF(Patient_QC[[#This Row],[MPR]]&gt;1.2,"High MPR; ","") &amp;
 IF(Patient_QC[[#This Row],[ever_discontinued]]=1,"Discontinued; ","") &amp;
 IF(Patient_QC[[#This Row],[Window Days]]=0,"No Supply; ","")</f>
        <v/>
      </c>
    </row>
    <row r="412" spans="1:15" x14ac:dyDescent="0.25">
      <c r="A412" t="s">
        <v>419</v>
      </c>
      <c r="B412">
        <v>60</v>
      </c>
      <c r="C412" t="s">
        <v>1019</v>
      </c>
      <c r="D412" t="s">
        <v>1021</v>
      </c>
      <c r="E412" t="s">
        <v>1023</v>
      </c>
      <c r="F412">
        <f>SUMIFS('Refill Gap Model'!E:E,'Refill Gap Model'!A:A,TableRefills3[[#This Row],[patient_id]])</f>
        <v>126</v>
      </c>
      <c r="G412" s="1">
        <f>_xlfn.MINIFS('Refill Gap Model'!C:C,'Refill Gap Model'!A:A,TableRefills3[[#This Row],[patient_id]])</f>
        <v>45788</v>
      </c>
      <c r="H412" s="1">
        <f>_xlfn.MAXIFS('Refill Gap Model'!C:C,'Refill Gap Model'!A:A,A412)+TableRefills3[[#This Row],[quantity_days]]</f>
        <v>45900</v>
      </c>
      <c r="I412" s="1">
        <f>_xlfn.MAXIFS('Refill Gap Model'!L:L,'Refill Gap Model'!A:A,TableRefills3[[#This Row],[patient_id]])</f>
        <v>45920</v>
      </c>
      <c r="J412">
        <f>Patient_QC[[#This Row],[Therepy_end_date]]-Patient_QC[[#This Row],[Therepy_Start_Date]]</f>
        <v>132</v>
      </c>
      <c r="K412">
        <f>Patient_QC[[#This Row],[total_quantity_days]]/Patient_QC[[#This Row],[Window Days]]</f>
        <v>0.95454545454545459</v>
      </c>
      <c r="L412">
        <f>MIN(1,Patient_QC[[#This Row],[MPR]])</f>
        <v>0.95454545454545459</v>
      </c>
      <c r="M412">
        <f>IF(Patient_QC[[#This Row],[MPR]]&gt;1,1,0)</f>
        <v>0</v>
      </c>
      <c r="N412">
        <f>_xlfn.MAXIFS('Refill Gap Model'!I:I,'Refill Gap Model'!A:A,TableRefills3[[#This Row],[patient_id]])</f>
        <v>0</v>
      </c>
      <c r="O412" t="str">
        <f>IF(Patient_QC[[#This Row],[MPR]]&gt;1.2,"High MPR; ","") &amp;
 IF(Patient_QC[[#This Row],[ever_discontinued]]=1,"Discontinued; ","") &amp;
 IF(Patient_QC[[#This Row],[Window Days]]=0,"No Supply; ","")</f>
        <v/>
      </c>
    </row>
    <row r="413" spans="1:15" x14ac:dyDescent="0.25">
      <c r="A413" t="s">
        <v>420</v>
      </c>
      <c r="B413">
        <v>64</v>
      </c>
      <c r="C413" t="s">
        <v>1020</v>
      </c>
      <c r="D413" t="s">
        <v>1022</v>
      </c>
      <c r="E413" t="s">
        <v>1024</v>
      </c>
      <c r="F413">
        <f>SUMIFS('Refill Gap Model'!E:E,'Refill Gap Model'!A:A,TableRefills3[[#This Row],[patient_id]])</f>
        <v>126</v>
      </c>
      <c r="G413" s="1">
        <f>_xlfn.MINIFS('Refill Gap Model'!C:C,'Refill Gap Model'!A:A,TableRefills3[[#This Row],[patient_id]])</f>
        <v>45788</v>
      </c>
      <c r="H413" s="1">
        <f>_xlfn.MAXIFS('Refill Gap Model'!C:C,'Refill Gap Model'!A:A,A413)+TableRefills3[[#This Row],[quantity_days]]</f>
        <v>45773</v>
      </c>
      <c r="I413" s="1">
        <f>_xlfn.MAXIFS('Refill Gap Model'!L:L,'Refill Gap Model'!A:A,TableRefills3[[#This Row],[patient_id]])</f>
        <v>45920</v>
      </c>
      <c r="J413">
        <f>Patient_QC[[#This Row],[Therepy_end_date]]-Patient_QC[[#This Row],[Therepy_Start_Date]]</f>
        <v>132</v>
      </c>
      <c r="K413">
        <f>Patient_QC[[#This Row],[total_quantity_days]]/Patient_QC[[#This Row],[Window Days]]</f>
        <v>0.95454545454545459</v>
      </c>
      <c r="L413">
        <f>MIN(1,Patient_QC[[#This Row],[MPR]])</f>
        <v>0.95454545454545459</v>
      </c>
      <c r="M413">
        <f>IF(Patient_QC[[#This Row],[MPR]]&gt;1,1,0)</f>
        <v>0</v>
      </c>
      <c r="N413">
        <f>_xlfn.MAXIFS('Refill Gap Model'!I:I,'Refill Gap Model'!A:A,TableRefills3[[#This Row],[patient_id]])</f>
        <v>0</v>
      </c>
      <c r="O413" t="str">
        <f>IF(Patient_QC[[#This Row],[MPR]]&gt;1.2,"High MPR; ","") &amp;
 IF(Patient_QC[[#This Row],[ever_discontinued]]=1,"Discontinued; ","") &amp;
 IF(Patient_QC[[#This Row],[Window Days]]=0,"No Supply; ","")</f>
        <v/>
      </c>
    </row>
    <row r="414" spans="1:15" x14ac:dyDescent="0.25">
      <c r="A414" t="s">
        <v>421</v>
      </c>
      <c r="B414">
        <v>62</v>
      </c>
      <c r="C414" t="s">
        <v>1019</v>
      </c>
      <c r="D414" t="s">
        <v>1022</v>
      </c>
      <c r="E414" t="s">
        <v>1027</v>
      </c>
      <c r="F414">
        <f>SUMIFS('Refill Gap Model'!E:E,'Refill Gap Model'!A:A,TableRefills3[[#This Row],[patient_id]])</f>
        <v>126</v>
      </c>
      <c r="G414" s="1">
        <f>_xlfn.MINIFS('Refill Gap Model'!C:C,'Refill Gap Model'!A:A,TableRefills3[[#This Row],[patient_id]])</f>
        <v>45788</v>
      </c>
      <c r="H414" s="1">
        <f>_xlfn.MAXIFS('Refill Gap Model'!C:C,'Refill Gap Model'!A:A,A414)+TableRefills3[[#This Row],[quantity_days]]</f>
        <v>45824</v>
      </c>
      <c r="I414" s="1">
        <f>_xlfn.MAXIFS('Refill Gap Model'!L:L,'Refill Gap Model'!A:A,TableRefills3[[#This Row],[patient_id]])</f>
        <v>45920</v>
      </c>
      <c r="J414">
        <f>Patient_QC[[#This Row],[Therepy_end_date]]-Patient_QC[[#This Row],[Therepy_Start_Date]]</f>
        <v>132</v>
      </c>
      <c r="K414">
        <f>Patient_QC[[#This Row],[total_quantity_days]]/Patient_QC[[#This Row],[Window Days]]</f>
        <v>0.95454545454545459</v>
      </c>
      <c r="L414">
        <f>MIN(1,Patient_QC[[#This Row],[MPR]])</f>
        <v>0.95454545454545459</v>
      </c>
      <c r="M414">
        <f>IF(Patient_QC[[#This Row],[MPR]]&gt;1,1,0)</f>
        <v>0</v>
      </c>
      <c r="N414">
        <f>_xlfn.MAXIFS('Refill Gap Model'!I:I,'Refill Gap Model'!A:A,TableRefills3[[#This Row],[patient_id]])</f>
        <v>0</v>
      </c>
      <c r="O414" t="str">
        <f>IF(Patient_QC[[#This Row],[MPR]]&gt;1.2,"High MPR; ","") &amp;
 IF(Patient_QC[[#This Row],[ever_discontinued]]=1,"Discontinued; ","") &amp;
 IF(Patient_QC[[#This Row],[Window Days]]=0,"No Supply; ","")</f>
        <v/>
      </c>
    </row>
    <row r="415" spans="1:15" x14ac:dyDescent="0.25">
      <c r="A415" t="s">
        <v>422</v>
      </c>
      <c r="B415">
        <v>81</v>
      </c>
      <c r="C415" t="s">
        <v>1020</v>
      </c>
      <c r="D415" t="s">
        <v>1021</v>
      </c>
      <c r="E415" t="s">
        <v>1026</v>
      </c>
      <c r="F415">
        <f>SUMIFS('Refill Gap Model'!E:E,'Refill Gap Model'!A:A,TableRefills3[[#This Row],[patient_id]])</f>
        <v>105</v>
      </c>
      <c r="G415" s="1">
        <f>_xlfn.MINIFS('Refill Gap Model'!C:C,'Refill Gap Model'!A:A,TableRefills3[[#This Row],[patient_id]])</f>
        <v>45730</v>
      </c>
      <c r="H415" s="1">
        <f>_xlfn.MAXIFS('Refill Gap Model'!C:C,'Refill Gap Model'!A:A,A415)+TableRefills3[[#This Row],[quantity_days]]</f>
        <v>45910</v>
      </c>
      <c r="I415" s="1">
        <f>_xlfn.MAXIFS('Refill Gap Model'!L:L,'Refill Gap Model'!A:A,TableRefills3[[#This Row],[patient_id]])</f>
        <v>45829</v>
      </c>
      <c r="J415">
        <f>Patient_QC[[#This Row],[Therepy_end_date]]-Patient_QC[[#This Row],[Therepy_Start_Date]]</f>
        <v>99</v>
      </c>
      <c r="K415">
        <f>Patient_QC[[#This Row],[total_quantity_days]]/Patient_QC[[#This Row],[Window Days]]</f>
        <v>1.0606060606060606</v>
      </c>
      <c r="L415">
        <f>MIN(1,Patient_QC[[#This Row],[MPR]])</f>
        <v>1</v>
      </c>
      <c r="M415">
        <f>IF(Patient_QC[[#This Row],[MPR]]&gt;1,1,0)</f>
        <v>1</v>
      </c>
      <c r="N415">
        <f>_xlfn.MAXIFS('Refill Gap Model'!I:I,'Refill Gap Model'!A:A,TableRefills3[[#This Row],[patient_id]])</f>
        <v>0</v>
      </c>
      <c r="O415" t="str">
        <f>IF(Patient_QC[[#This Row],[MPR]]&gt;1.2,"High MPR; ","") &amp;
 IF(Patient_QC[[#This Row],[ever_discontinued]]=1,"Discontinued; ","") &amp;
 IF(Patient_QC[[#This Row],[Window Days]]=0,"No Supply; ","")</f>
        <v/>
      </c>
    </row>
    <row r="416" spans="1:15" x14ac:dyDescent="0.25">
      <c r="A416" t="s">
        <v>423</v>
      </c>
      <c r="B416">
        <v>50</v>
      </c>
      <c r="C416" t="s">
        <v>1019</v>
      </c>
      <c r="D416" t="s">
        <v>1021</v>
      </c>
      <c r="E416" t="s">
        <v>1027</v>
      </c>
      <c r="F416">
        <f>SUMIFS('Refill Gap Model'!E:E,'Refill Gap Model'!A:A,TableRefills3[[#This Row],[patient_id]])</f>
        <v>105</v>
      </c>
      <c r="G416" s="1">
        <f>_xlfn.MINIFS('Refill Gap Model'!C:C,'Refill Gap Model'!A:A,TableRefills3[[#This Row],[patient_id]])</f>
        <v>45730</v>
      </c>
      <c r="H416" s="1">
        <f>_xlfn.MAXIFS('Refill Gap Model'!C:C,'Refill Gap Model'!A:A,A416)+TableRefills3[[#This Row],[quantity_days]]</f>
        <v>45838</v>
      </c>
      <c r="I416" s="1">
        <f>_xlfn.MAXIFS('Refill Gap Model'!L:L,'Refill Gap Model'!A:A,TableRefills3[[#This Row],[patient_id]])</f>
        <v>45829</v>
      </c>
      <c r="J416">
        <f>Patient_QC[[#This Row],[Therepy_end_date]]-Patient_QC[[#This Row],[Therepy_Start_Date]]</f>
        <v>99</v>
      </c>
      <c r="K416">
        <f>Patient_QC[[#This Row],[total_quantity_days]]/Patient_QC[[#This Row],[Window Days]]</f>
        <v>1.0606060606060606</v>
      </c>
      <c r="L416">
        <f>MIN(1,Patient_QC[[#This Row],[MPR]])</f>
        <v>1</v>
      </c>
      <c r="M416">
        <f>IF(Patient_QC[[#This Row],[MPR]]&gt;1,1,0)</f>
        <v>1</v>
      </c>
      <c r="N416">
        <f>_xlfn.MAXIFS('Refill Gap Model'!I:I,'Refill Gap Model'!A:A,TableRefills3[[#This Row],[patient_id]])</f>
        <v>0</v>
      </c>
      <c r="O416" t="str">
        <f>IF(Patient_QC[[#This Row],[MPR]]&gt;1.2,"High MPR; ","") &amp;
 IF(Patient_QC[[#This Row],[ever_discontinued]]=1,"Discontinued; ","") &amp;
 IF(Patient_QC[[#This Row],[Window Days]]=0,"No Supply; ","")</f>
        <v/>
      </c>
    </row>
    <row r="417" spans="1:15" x14ac:dyDescent="0.25">
      <c r="A417" t="s">
        <v>424</v>
      </c>
      <c r="B417">
        <v>61</v>
      </c>
      <c r="C417" t="s">
        <v>1020</v>
      </c>
      <c r="D417" t="s">
        <v>1025</v>
      </c>
      <c r="E417" t="s">
        <v>1027</v>
      </c>
      <c r="F417">
        <f>SUMIFS('Refill Gap Model'!E:E,'Refill Gap Model'!A:A,TableRefills3[[#This Row],[patient_id]])</f>
        <v>105</v>
      </c>
      <c r="G417" s="1">
        <f>_xlfn.MINIFS('Refill Gap Model'!C:C,'Refill Gap Model'!A:A,TableRefills3[[#This Row],[patient_id]])</f>
        <v>45730</v>
      </c>
      <c r="H417" s="1">
        <f>_xlfn.MAXIFS('Refill Gap Model'!C:C,'Refill Gap Model'!A:A,A417)+TableRefills3[[#This Row],[quantity_days]]</f>
        <v>45854</v>
      </c>
      <c r="I417" s="1">
        <f>_xlfn.MAXIFS('Refill Gap Model'!L:L,'Refill Gap Model'!A:A,TableRefills3[[#This Row],[patient_id]])</f>
        <v>45829</v>
      </c>
      <c r="J417">
        <f>Patient_QC[[#This Row],[Therepy_end_date]]-Patient_QC[[#This Row],[Therepy_Start_Date]]</f>
        <v>99</v>
      </c>
      <c r="K417">
        <f>Patient_QC[[#This Row],[total_quantity_days]]/Patient_QC[[#This Row],[Window Days]]</f>
        <v>1.0606060606060606</v>
      </c>
      <c r="L417">
        <f>MIN(1,Patient_QC[[#This Row],[MPR]])</f>
        <v>1</v>
      </c>
      <c r="M417">
        <f>IF(Patient_QC[[#This Row],[MPR]]&gt;1,1,0)</f>
        <v>1</v>
      </c>
      <c r="N417">
        <f>_xlfn.MAXIFS('Refill Gap Model'!I:I,'Refill Gap Model'!A:A,TableRefills3[[#This Row],[patient_id]])</f>
        <v>0</v>
      </c>
      <c r="O417" t="str">
        <f>IF(Patient_QC[[#This Row],[MPR]]&gt;1.2,"High MPR; ","") &amp;
 IF(Patient_QC[[#This Row],[ever_discontinued]]=1,"Discontinued; ","") &amp;
 IF(Patient_QC[[#This Row],[Window Days]]=0,"No Supply; ","")</f>
        <v/>
      </c>
    </row>
    <row r="418" spans="1:15" x14ac:dyDescent="0.25">
      <c r="A418" t="s">
        <v>425</v>
      </c>
      <c r="B418">
        <v>52</v>
      </c>
      <c r="C418" t="s">
        <v>1020</v>
      </c>
      <c r="D418" t="s">
        <v>1022</v>
      </c>
      <c r="E418" t="s">
        <v>1024</v>
      </c>
      <c r="F418">
        <f>SUMIFS('Refill Gap Model'!E:E,'Refill Gap Model'!A:A,TableRefills3[[#This Row],[patient_id]])</f>
        <v>105</v>
      </c>
      <c r="G418" s="1">
        <f>_xlfn.MINIFS('Refill Gap Model'!C:C,'Refill Gap Model'!A:A,TableRefills3[[#This Row],[patient_id]])</f>
        <v>45730</v>
      </c>
      <c r="H418" s="1">
        <f>_xlfn.MAXIFS('Refill Gap Model'!C:C,'Refill Gap Model'!A:A,A418)+TableRefills3[[#This Row],[quantity_days]]</f>
        <v>45776</v>
      </c>
      <c r="I418" s="1">
        <f>_xlfn.MAXIFS('Refill Gap Model'!L:L,'Refill Gap Model'!A:A,TableRefills3[[#This Row],[patient_id]])</f>
        <v>45829</v>
      </c>
      <c r="J418">
        <f>Patient_QC[[#This Row],[Therepy_end_date]]-Patient_QC[[#This Row],[Therepy_Start_Date]]</f>
        <v>99</v>
      </c>
      <c r="K418">
        <f>Patient_QC[[#This Row],[total_quantity_days]]/Patient_QC[[#This Row],[Window Days]]</f>
        <v>1.0606060606060606</v>
      </c>
      <c r="L418">
        <f>MIN(1,Patient_QC[[#This Row],[MPR]])</f>
        <v>1</v>
      </c>
      <c r="M418">
        <f>IF(Patient_QC[[#This Row],[MPR]]&gt;1,1,0)</f>
        <v>1</v>
      </c>
      <c r="N418">
        <f>_xlfn.MAXIFS('Refill Gap Model'!I:I,'Refill Gap Model'!A:A,TableRefills3[[#This Row],[patient_id]])</f>
        <v>0</v>
      </c>
      <c r="O418" t="str">
        <f>IF(Patient_QC[[#This Row],[MPR]]&gt;1.2,"High MPR; ","") &amp;
 IF(Patient_QC[[#This Row],[ever_discontinued]]=1,"Discontinued; ","") &amp;
 IF(Patient_QC[[#This Row],[Window Days]]=0,"No Supply; ","")</f>
        <v/>
      </c>
    </row>
    <row r="419" spans="1:15" x14ac:dyDescent="0.25">
      <c r="A419" t="s">
        <v>426</v>
      </c>
      <c r="B419">
        <v>62</v>
      </c>
      <c r="C419" t="s">
        <v>1019</v>
      </c>
      <c r="D419" t="s">
        <v>1021</v>
      </c>
      <c r="E419" t="s">
        <v>1027</v>
      </c>
      <c r="F419">
        <f>SUMIFS('Refill Gap Model'!E:E,'Refill Gap Model'!A:A,TableRefills3[[#This Row],[patient_id]])</f>
        <v>105</v>
      </c>
      <c r="G419" s="1">
        <f>_xlfn.MINIFS('Refill Gap Model'!C:C,'Refill Gap Model'!A:A,TableRefills3[[#This Row],[patient_id]])</f>
        <v>45730</v>
      </c>
      <c r="H419" s="1">
        <f>_xlfn.MAXIFS('Refill Gap Model'!C:C,'Refill Gap Model'!A:A,A419)+TableRefills3[[#This Row],[quantity_days]]</f>
        <v>45883</v>
      </c>
      <c r="I419" s="1">
        <f>_xlfn.MAXIFS('Refill Gap Model'!L:L,'Refill Gap Model'!A:A,TableRefills3[[#This Row],[patient_id]])</f>
        <v>45829</v>
      </c>
      <c r="J419">
        <f>Patient_QC[[#This Row],[Therepy_end_date]]-Patient_QC[[#This Row],[Therepy_Start_Date]]</f>
        <v>99</v>
      </c>
      <c r="K419">
        <f>Patient_QC[[#This Row],[total_quantity_days]]/Patient_QC[[#This Row],[Window Days]]</f>
        <v>1.0606060606060606</v>
      </c>
      <c r="L419">
        <f>MIN(1,Patient_QC[[#This Row],[MPR]])</f>
        <v>1</v>
      </c>
      <c r="M419">
        <f>IF(Patient_QC[[#This Row],[MPR]]&gt;1,1,0)</f>
        <v>1</v>
      </c>
      <c r="N419">
        <f>_xlfn.MAXIFS('Refill Gap Model'!I:I,'Refill Gap Model'!A:A,TableRefills3[[#This Row],[patient_id]])</f>
        <v>0</v>
      </c>
      <c r="O419" t="str">
        <f>IF(Patient_QC[[#This Row],[MPR]]&gt;1.2,"High MPR; ","") &amp;
 IF(Patient_QC[[#This Row],[ever_discontinued]]=1,"Discontinued; ","") &amp;
 IF(Patient_QC[[#This Row],[Window Days]]=0,"No Supply; ","")</f>
        <v/>
      </c>
    </row>
    <row r="420" spans="1:15" x14ac:dyDescent="0.25">
      <c r="A420" t="s">
        <v>427</v>
      </c>
      <c r="B420">
        <v>32</v>
      </c>
      <c r="C420" t="s">
        <v>1019</v>
      </c>
      <c r="D420" t="s">
        <v>1025</v>
      </c>
      <c r="E420" t="s">
        <v>1023</v>
      </c>
      <c r="F420">
        <f>SUMIFS('Refill Gap Model'!E:E,'Refill Gap Model'!A:A,TableRefills3[[#This Row],[patient_id]])</f>
        <v>63</v>
      </c>
      <c r="G420" s="1">
        <f>_xlfn.MINIFS('Refill Gap Model'!C:C,'Refill Gap Model'!A:A,TableRefills3[[#This Row],[patient_id]])</f>
        <v>45685</v>
      </c>
      <c r="H420" s="1">
        <f>_xlfn.MAXIFS('Refill Gap Model'!C:C,'Refill Gap Model'!A:A,A420)+TableRefills3[[#This Row],[quantity_days]]</f>
        <v>45890</v>
      </c>
      <c r="I420" s="1">
        <f>_xlfn.MAXIFS('Refill Gap Model'!L:L,'Refill Gap Model'!A:A,TableRefills3[[#This Row],[patient_id]])</f>
        <v>45748</v>
      </c>
      <c r="J420">
        <f>Patient_QC[[#This Row],[Therepy_end_date]]-Patient_QC[[#This Row],[Therepy_Start_Date]]</f>
        <v>63</v>
      </c>
      <c r="K420">
        <f>Patient_QC[[#This Row],[total_quantity_days]]/Patient_QC[[#This Row],[Window Days]]</f>
        <v>1</v>
      </c>
      <c r="L420">
        <f>MIN(1,Patient_QC[[#This Row],[MPR]])</f>
        <v>1</v>
      </c>
      <c r="M420">
        <f>IF(Patient_QC[[#This Row],[MPR]]&gt;1,1,0)</f>
        <v>0</v>
      </c>
      <c r="N420">
        <f>_xlfn.MAXIFS('Refill Gap Model'!I:I,'Refill Gap Model'!A:A,TableRefills3[[#This Row],[patient_id]])</f>
        <v>0</v>
      </c>
      <c r="O420" t="str">
        <f>IF(Patient_QC[[#This Row],[MPR]]&gt;1.2,"High MPR; ","") &amp;
 IF(Patient_QC[[#This Row],[ever_discontinued]]=1,"Discontinued; ","") &amp;
 IF(Patient_QC[[#This Row],[Window Days]]=0,"No Supply; ","")</f>
        <v/>
      </c>
    </row>
    <row r="421" spans="1:15" x14ac:dyDescent="0.25">
      <c r="A421" t="s">
        <v>428</v>
      </c>
      <c r="B421">
        <v>47</v>
      </c>
      <c r="C421" t="s">
        <v>1020</v>
      </c>
      <c r="D421" t="s">
        <v>1025</v>
      </c>
      <c r="E421" t="s">
        <v>1023</v>
      </c>
      <c r="F421">
        <f>SUMIFS('Refill Gap Model'!E:E,'Refill Gap Model'!A:A,TableRefills3[[#This Row],[patient_id]])</f>
        <v>63</v>
      </c>
      <c r="G421" s="1">
        <f>_xlfn.MINIFS('Refill Gap Model'!C:C,'Refill Gap Model'!A:A,TableRefills3[[#This Row],[patient_id]])</f>
        <v>45685</v>
      </c>
      <c r="H421" s="1">
        <f>_xlfn.MAXIFS('Refill Gap Model'!C:C,'Refill Gap Model'!A:A,A421)+TableRefills3[[#This Row],[quantity_days]]</f>
        <v>45897</v>
      </c>
      <c r="I421" s="1">
        <f>_xlfn.MAXIFS('Refill Gap Model'!L:L,'Refill Gap Model'!A:A,TableRefills3[[#This Row],[patient_id]])</f>
        <v>45748</v>
      </c>
      <c r="J421">
        <f>Patient_QC[[#This Row],[Therepy_end_date]]-Patient_QC[[#This Row],[Therepy_Start_Date]]</f>
        <v>63</v>
      </c>
      <c r="K421">
        <f>Patient_QC[[#This Row],[total_quantity_days]]/Patient_QC[[#This Row],[Window Days]]</f>
        <v>1</v>
      </c>
      <c r="L421">
        <f>MIN(1,Patient_QC[[#This Row],[MPR]])</f>
        <v>1</v>
      </c>
      <c r="M421">
        <f>IF(Patient_QC[[#This Row],[MPR]]&gt;1,1,0)</f>
        <v>0</v>
      </c>
      <c r="N421">
        <f>_xlfn.MAXIFS('Refill Gap Model'!I:I,'Refill Gap Model'!A:A,TableRefills3[[#This Row],[patient_id]])</f>
        <v>0</v>
      </c>
      <c r="O421" t="str">
        <f>IF(Patient_QC[[#This Row],[MPR]]&gt;1.2,"High MPR; ","") &amp;
 IF(Patient_QC[[#This Row],[ever_discontinued]]=1,"Discontinued; ","") &amp;
 IF(Patient_QC[[#This Row],[Window Days]]=0,"No Supply; ","")</f>
        <v/>
      </c>
    </row>
    <row r="422" spans="1:15" x14ac:dyDescent="0.25">
      <c r="A422" t="s">
        <v>429</v>
      </c>
      <c r="B422">
        <v>54</v>
      </c>
      <c r="C422" t="s">
        <v>1019</v>
      </c>
      <c r="D422" t="s">
        <v>1028</v>
      </c>
      <c r="E422" t="s">
        <v>1027</v>
      </c>
      <c r="F422">
        <f>SUMIFS('Refill Gap Model'!E:E,'Refill Gap Model'!A:A,TableRefills3[[#This Row],[patient_id]])</f>
        <v>63</v>
      </c>
      <c r="G422" s="1">
        <f>_xlfn.MINIFS('Refill Gap Model'!C:C,'Refill Gap Model'!A:A,TableRefills3[[#This Row],[patient_id]])</f>
        <v>45685</v>
      </c>
      <c r="H422" s="1">
        <f>_xlfn.MAXIFS('Refill Gap Model'!C:C,'Refill Gap Model'!A:A,A422)+TableRefills3[[#This Row],[quantity_days]]</f>
        <v>45834</v>
      </c>
      <c r="I422" s="1">
        <f>_xlfn.MAXIFS('Refill Gap Model'!L:L,'Refill Gap Model'!A:A,TableRefills3[[#This Row],[patient_id]])</f>
        <v>45748</v>
      </c>
      <c r="J422">
        <f>Patient_QC[[#This Row],[Therepy_end_date]]-Patient_QC[[#This Row],[Therepy_Start_Date]]</f>
        <v>63</v>
      </c>
      <c r="K422">
        <f>Patient_QC[[#This Row],[total_quantity_days]]/Patient_QC[[#This Row],[Window Days]]</f>
        <v>1</v>
      </c>
      <c r="L422">
        <f>MIN(1,Patient_QC[[#This Row],[MPR]])</f>
        <v>1</v>
      </c>
      <c r="M422">
        <f>IF(Patient_QC[[#This Row],[MPR]]&gt;1,1,0)</f>
        <v>0</v>
      </c>
      <c r="N422">
        <f>_xlfn.MAXIFS('Refill Gap Model'!I:I,'Refill Gap Model'!A:A,TableRefills3[[#This Row],[patient_id]])</f>
        <v>0</v>
      </c>
      <c r="O422" t="str">
        <f>IF(Patient_QC[[#This Row],[MPR]]&gt;1.2,"High MPR; ","") &amp;
 IF(Patient_QC[[#This Row],[ever_discontinued]]=1,"Discontinued; ","") &amp;
 IF(Patient_QC[[#This Row],[Window Days]]=0,"No Supply; ","")</f>
        <v/>
      </c>
    </row>
    <row r="423" spans="1:15" x14ac:dyDescent="0.25">
      <c r="A423" t="s">
        <v>430</v>
      </c>
      <c r="B423">
        <v>71</v>
      </c>
      <c r="C423" t="s">
        <v>1020</v>
      </c>
      <c r="D423" t="s">
        <v>1021</v>
      </c>
      <c r="E423" t="s">
        <v>1024</v>
      </c>
      <c r="F423">
        <f>SUMIFS('Refill Gap Model'!E:E,'Refill Gap Model'!A:A,TableRefills3[[#This Row],[patient_id]])</f>
        <v>84</v>
      </c>
      <c r="G423" s="1">
        <f>_xlfn.MINIFS('Refill Gap Model'!C:C,'Refill Gap Model'!A:A,TableRefills3[[#This Row],[patient_id]])</f>
        <v>45708</v>
      </c>
      <c r="H423" s="1">
        <f>_xlfn.MAXIFS('Refill Gap Model'!C:C,'Refill Gap Model'!A:A,A423)+TableRefills3[[#This Row],[quantity_days]]</f>
        <v>45921</v>
      </c>
      <c r="I423" s="1">
        <f>_xlfn.MAXIFS('Refill Gap Model'!L:L,'Refill Gap Model'!A:A,TableRefills3[[#This Row],[patient_id]])</f>
        <v>45786</v>
      </c>
      <c r="J423">
        <f>Patient_QC[[#This Row],[Therepy_end_date]]-Patient_QC[[#This Row],[Therepy_Start_Date]]</f>
        <v>78</v>
      </c>
      <c r="K423">
        <f>Patient_QC[[#This Row],[total_quantity_days]]/Patient_QC[[#This Row],[Window Days]]</f>
        <v>1.0769230769230769</v>
      </c>
      <c r="L423">
        <f>MIN(1,Patient_QC[[#This Row],[MPR]])</f>
        <v>1</v>
      </c>
      <c r="M423">
        <f>IF(Patient_QC[[#This Row],[MPR]]&gt;1,1,0)</f>
        <v>1</v>
      </c>
      <c r="N423">
        <f>_xlfn.MAXIFS('Refill Gap Model'!I:I,'Refill Gap Model'!A:A,TableRefills3[[#This Row],[patient_id]])</f>
        <v>0</v>
      </c>
      <c r="O423" t="str">
        <f>IF(Patient_QC[[#This Row],[MPR]]&gt;1.2,"High MPR; ","") &amp;
 IF(Patient_QC[[#This Row],[ever_discontinued]]=1,"Discontinued; ","") &amp;
 IF(Patient_QC[[#This Row],[Window Days]]=0,"No Supply; ","")</f>
        <v/>
      </c>
    </row>
    <row r="424" spans="1:15" x14ac:dyDescent="0.25">
      <c r="A424" t="s">
        <v>431</v>
      </c>
      <c r="B424">
        <v>60</v>
      </c>
      <c r="C424" t="s">
        <v>1019</v>
      </c>
      <c r="D424" t="s">
        <v>1021</v>
      </c>
      <c r="E424" t="s">
        <v>1027</v>
      </c>
      <c r="F424">
        <f>SUMIFS('Refill Gap Model'!E:E,'Refill Gap Model'!A:A,TableRefills3[[#This Row],[patient_id]])</f>
        <v>84</v>
      </c>
      <c r="G424" s="1">
        <f>_xlfn.MINIFS('Refill Gap Model'!C:C,'Refill Gap Model'!A:A,TableRefills3[[#This Row],[patient_id]])</f>
        <v>45708</v>
      </c>
      <c r="H424" s="1">
        <f>_xlfn.MAXIFS('Refill Gap Model'!C:C,'Refill Gap Model'!A:A,A424)+TableRefills3[[#This Row],[quantity_days]]</f>
        <v>45839</v>
      </c>
      <c r="I424" s="1">
        <f>_xlfn.MAXIFS('Refill Gap Model'!L:L,'Refill Gap Model'!A:A,TableRefills3[[#This Row],[patient_id]])</f>
        <v>45786</v>
      </c>
      <c r="J424">
        <f>Patient_QC[[#This Row],[Therepy_end_date]]-Patient_QC[[#This Row],[Therepy_Start_Date]]</f>
        <v>78</v>
      </c>
      <c r="K424">
        <f>Patient_QC[[#This Row],[total_quantity_days]]/Patient_QC[[#This Row],[Window Days]]</f>
        <v>1.0769230769230769</v>
      </c>
      <c r="L424">
        <f>MIN(1,Patient_QC[[#This Row],[MPR]])</f>
        <v>1</v>
      </c>
      <c r="M424">
        <f>IF(Patient_QC[[#This Row],[MPR]]&gt;1,1,0)</f>
        <v>1</v>
      </c>
      <c r="N424">
        <f>_xlfn.MAXIFS('Refill Gap Model'!I:I,'Refill Gap Model'!A:A,TableRefills3[[#This Row],[patient_id]])</f>
        <v>0</v>
      </c>
      <c r="O424" t="str">
        <f>IF(Patient_QC[[#This Row],[MPR]]&gt;1.2,"High MPR; ","") &amp;
 IF(Patient_QC[[#This Row],[ever_discontinued]]=1,"Discontinued; ","") &amp;
 IF(Patient_QC[[#This Row],[Window Days]]=0,"No Supply; ","")</f>
        <v/>
      </c>
    </row>
    <row r="425" spans="1:15" x14ac:dyDescent="0.25">
      <c r="A425" t="s">
        <v>432</v>
      </c>
      <c r="B425">
        <v>83</v>
      </c>
      <c r="C425" t="s">
        <v>1020</v>
      </c>
      <c r="D425" t="s">
        <v>1021</v>
      </c>
      <c r="E425" t="s">
        <v>1024</v>
      </c>
      <c r="F425">
        <f>SUMIFS('Refill Gap Model'!E:E,'Refill Gap Model'!A:A,TableRefills3[[#This Row],[patient_id]])</f>
        <v>84</v>
      </c>
      <c r="G425" s="1">
        <f>_xlfn.MINIFS('Refill Gap Model'!C:C,'Refill Gap Model'!A:A,TableRefills3[[#This Row],[patient_id]])</f>
        <v>45708</v>
      </c>
      <c r="H425" s="1">
        <f>_xlfn.MAXIFS('Refill Gap Model'!C:C,'Refill Gap Model'!A:A,A425)+TableRefills3[[#This Row],[quantity_days]]</f>
        <v>45850</v>
      </c>
      <c r="I425" s="1">
        <f>_xlfn.MAXIFS('Refill Gap Model'!L:L,'Refill Gap Model'!A:A,TableRefills3[[#This Row],[patient_id]])</f>
        <v>45786</v>
      </c>
      <c r="J425">
        <f>Patient_QC[[#This Row],[Therepy_end_date]]-Patient_QC[[#This Row],[Therepy_Start_Date]]</f>
        <v>78</v>
      </c>
      <c r="K425">
        <f>Patient_QC[[#This Row],[total_quantity_days]]/Patient_QC[[#This Row],[Window Days]]</f>
        <v>1.0769230769230769</v>
      </c>
      <c r="L425">
        <f>MIN(1,Patient_QC[[#This Row],[MPR]])</f>
        <v>1</v>
      </c>
      <c r="M425">
        <f>IF(Patient_QC[[#This Row],[MPR]]&gt;1,1,0)</f>
        <v>1</v>
      </c>
      <c r="N425">
        <f>_xlfn.MAXIFS('Refill Gap Model'!I:I,'Refill Gap Model'!A:A,TableRefills3[[#This Row],[patient_id]])</f>
        <v>0</v>
      </c>
      <c r="O425" t="str">
        <f>IF(Patient_QC[[#This Row],[MPR]]&gt;1.2,"High MPR; ","") &amp;
 IF(Patient_QC[[#This Row],[ever_discontinued]]=1,"Discontinued; ","") &amp;
 IF(Patient_QC[[#This Row],[Window Days]]=0,"No Supply; ","")</f>
        <v/>
      </c>
    </row>
    <row r="426" spans="1:15" x14ac:dyDescent="0.25">
      <c r="A426" t="s">
        <v>433</v>
      </c>
      <c r="B426">
        <v>32</v>
      </c>
      <c r="C426" t="s">
        <v>1019</v>
      </c>
      <c r="D426" t="s">
        <v>1022</v>
      </c>
      <c r="E426" t="s">
        <v>1026</v>
      </c>
      <c r="F426">
        <f>SUMIFS('Refill Gap Model'!E:E,'Refill Gap Model'!A:A,TableRefills3[[#This Row],[patient_id]])</f>
        <v>180</v>
      </c>
      <c r="G426" s="1">
        <f>_xlfn.MINIFS('Refill Gap Model'!C:C,'Refill Gap Model'!A:A,TableRefills3[[#This Row],[patient_id]])</f>
        <v>45725</v>
      </c>
      <c r="H426" s="1">
        <f>_xlfn.MAXIFS('Refill Gap Model'!C:C,'Refill Gap Model'!A:A,A426)+TableRefills3[[#This Row],[quantity_days]]</f>
        <v>45967</v>
      </c>
      <c r="I426" s="1">
        <f>_xlfn.MAXIFS('Refill Gap Model'!L:L,'Refill Gap Model'!A:A,TableRefills3[[#This Row],[patient_id]])</f>
        <v>45904</v>
      </c>
      <c r="J426">
        <f>Patient_QC[[#This Row],[Therepy_end_date]]-Patient_QC[[#This Row],[Therepy_Start_Date]]</f>
        <v>179</v>
      </c>
      <c r="K426">
        <f>Patient_QC[[#This Row],[total_quantity_days]]/Patient_QC[[#This Row],[Window Days]]</f>
        <v>1.005586592178771</v>
      </c>
      <c r="L426">
        <f>MIN(1,Patient_QC[[#This Row],[MPR]])</f>
        <v>1</v>
      </c>
      <c r="M426">
        <f>IF(Patient_QC[[#This Row],[MPR]]&gt;1,1,0)</f>
        <v>1</v>
      </c>
      <c r="N426">
        <f>_xlfn.MAXIFS('Refill Gap Model'!I:I,'Refill Gap Model'!A:A,TableRefills3[[#This Row],[patient_id]])</f>
        <v>0</v>
      </c>
      <c r="O426" t="str">
        <f>IF(Patient_QC[[#This Row],[MPR]]&gt;1.2,"High MPR; ","") &amp;
 IF(Patient_QC[[#This Row],[ever_discontinued]]=1,"Discontinued; ","") &amp;
 IF(Patient_QC[[#This Row],[Window Days]]=0,"No Supply; ","")</f>
        <v/>
      </c>
    </row>
    <row r="427" spans="1:15" x14ac:dyDescent="0.25">
      <c r="A427" t="s">
        <v>434</v>
      </c>
      <c r="B427">
        <v>69</v>
      </c>
      <c r="C427" t="s">
        <v>1020</v>
      </c>
      <c r="D427" t="s">
        <v>1022</v>
      </c>
      <c r="E427" t="s">
        <v>1023</v>
      </c>
      <c r="F427">
        <f>SUMIFS('Refill Gap Model'!E:E,'Refill Gap Model'!A:A,TableRefills3[[#This Row],[patient_id]])</f>
        <v>180</v>
      </c>
      <c r="G427" s="1">
        <f>_xlfn.MINIFS('Refill Gap Model'!C:C,'Refill Gap Model'!A:A,TableRefills3[[#This Row],[patient_id]])</f>
        <v>45725</v>
      </c>
      <c r="H427" s="1">
        <f>_xlfn.MAXIFS('Refill Gap Model'!C:C,'Refill Gap Model'!A:A,A427)+TableRefills3[[#This Row],[quantity_days]]</f>
        <v>45876</v>
      </c>
      <c r="I427" s="1">
        <f>_xlfn.MAXIFS('Refill Gap Model'!L:L,'Refill Gap Model'!A:A,TableRefills3[[#This Row],[patient_id]])</f>
        <v>45904</v>
      </c>
      <c r="J427">
        <f>Patient_QC[[#This Row],[Therepy_end_date]]-Patient_QC[[#This Row],[Therepy_Start_Date]]</f>
        <v>179</v>
      </c>
      <c r="K427">
        <f>Patient_QC[[#This Row],[total_quantity_days]]/Patient_QC[[#This Row],[Window Days]]</f>
        <v>1.005586592178771</v>
      </c>
      <c r="L427">
        <f>MIN(1,Patient_QC[[#This Row],[MPR]])</f>
        <v>1</v>
      </c>
      <c r="M427">
        <f>IF(Patient_QC[[#This Row],[MPR]]&gt;1,1,0)</f>
        <v>1</v>
      </c>
      <c r="N427">
        <f>_xlfn.MAXIFS('Refill Gap Model'!I:I,'Refill Gap Model'!A:A,TableRefills3[[#This Row],[patient_id]])</f>
        <v>0</v>
      </c>
      <c r="O427" t="str">
        <f>IF(Patient_QC[[#This Row],[MPR]]&gt;1.2,"High MPR; ","") &amp;
 IF(Patient_QC[[#This Row],[ever_discontinued]]=1,"Discontinued; ","") &amp;
 IF(Patient_QC[[#This Row],[Window Days]]=0,"No Supply; ","")</f>
        <v/>
      </c>
    </row>
    <row r="428" spans="1:15" x14ac:dyDescent="0.25">
      <c r="A428" t="s">
        <v>435</v>
      </c>
      <c r="B428">
        <v>75</v>
      </c>
      <c r="C428" t="s">
        <v>1019</v>
      </c>
      <c r="D428" t="s">
        <v>1025</v>
      </c>
      <c r="E428" t="s">
        <v>1023</v>
      </c>
      <c r="F428">
        <f>SUMIFS('Refill Gap Model'!E:E,'Refill Gap Model'!A:A,TableRefills3[[#This Row],[patient_id]])</f>
        <v>180</v>
      </c>
      <c r="G428" s="1">
        <f>_xlfn.MINIFS('Refill Gap Model'!C:C,'Refill Gap Model'!A:A,TableRefills3[[#This Row],[patient_id]])</f>
        <v>45725</v>
      </c>
      <c r="H428" s="1">
        <f>_xlfn.MAXIFS('Refill Gap Model'!C:C,'Refill Gap Model'!A:A,A428)+TableRefills3[[#This Row],[quantity_days]]</f>
        <v>45915</v>
      </c>
      <c r="I428" s="1">
        <f>_xlfn.MAXIFS('Refill Gap Model'!L:L,'Refill Gap Model'!A:A,TableRefills3[[#This Row],[patient_id]])</f>
        <v>45904</v>
      </c>
      <c r="J428">
        <f>Patient_QC[[#This Row],[Therepy_end_date]]-Patient_QC[[#This Row],[Therepy_Start_Date]]</f>
        <v>179</v>
      </c>
      <c r="K428">
        <f>Patient_QC[[#This Row],[total_quantity_days]]/Patient_QC[[#This Row],[Window Days]]</f>
        <v>1.005586592178771</v>
      </c>
      <c r="L428">
        <f>MIN(1,Patient_QC[[#This Row],[MPR]])</f>
        <v>1</v>
      </c>
      <c r="M428">
        <f>IF(Patient_QC[[#This Row],[MPR]]&gt;1,1,0)</f>
        <v>1</v>
      </c>
      <c r="N428">
        <f>_xlfn.MAXIFS('Refill Gap Model'!I:I,'Refill Gap Model'!A:A,TableRefills3[[#This Row],[patient_id]])</f>
        <v>0</v>
      </c>
      <c r="O428" t="str">
        <f>IF(Patient_QC[[#This Row],[MPR]]&gt;1.2,"High MPR; ","") &amp;
 IF(Patient_QC[[#This Row],[ever_discontinued]]=1,"Discontinued; ","") &amp;
 IF(Patient_QC[[#This Row],[Window Days]]=0,"No Supply; ","")</f>
        <v/>
      </c>
    </row>
    <row r="429" spans="1:15" x14ac:dyDescent="0.25">
      <c r="A429" t="s">
        <v>436</v>
      </c>
      <c r="B429">
        <v>53</v>
      </c>
      <c r="C429" t="s">
        <v>1020</v>
      </c>
      <c r="D429" t="s">
        <v>1021</v>
      </c>
      <c r="E429" t="s">
        <v>1024</v>
      </c>
      <c r="F429">
        <f>SUMIFS('Refill Gap Model'!E:E,'Refill Gap Model'!A:A,TableRefills3[[#This Row],[patient_id]])</f>
        <v>180</v>
      </c>
      <c r="G429" s="1">
        <f>_xlfn.MINIFS('Refill Gap Model'!C:C,'Refill Gap Model'!A:A,TableRefills3[[#This Row],[patient_id]])</f>
        <v>45725</v>
      </c>
      <c r="H429" s="1">
        <f>_xlfn.MAXIFS('Refill Gap Model'!C:C,'Refill Gap Model'!A:A,A429)+TableRefills3[[#This Row],[quantity_days]]</f>
        <v>45792</v>
      </c>
      <c r="I429" s="1">
        <f>_xlfn.MAXIFS('Refill Gap Model'!L:L,'Refill Gap Model'!A:A,TableRefills3[[#This Row],[patient_id]])</f>
        <v>45904</v>
      </c>
      <c r="J429">
        <f>Patient_QC[[#This Row],[Therepy_end_date]]-Patient_QC[[#This Row],[Therepy_Start_Date]]</f>
        <v>179</v>
      </c>
      <c r="K429">
        <f>Patient_QC[[#This Row],[total_quantity_days]]/Patient_QC[[#This Row],[Window Days]]</f>
        <v>1.005586592178771</v>
      </c>
      <c r="L429">
        <f>MIN(1,Patient_QC[[#This Row],[MPR]])</f>
        <v>1</v>
      </c>
      <c r="M429">
        <f>IF(Patient_QC[[#This Row],[MPR]]&gt;1,1,0)</f>
        <v>1</v>
      </c>
      <c r="N429">
        <f>_xlfn.MAXIFS('Refill Gap Model'!I:I,'Refill Gap Model'!A:A,TableRefills3[[#This Row],[patient_id]])</f>
        <v>0</v>
      </c>
      <c r="O429" t="str">
        <f>IF(Patient_QC[[#This Row],[MPR]]&gt;1.2,"High MPR; ","") &amp;
 IF(Patient_QC[[#This Row],[ever_discontinued]]=1,"Discontinued; ","") &amp;
 IF(Patient_QC[[#This Row],[Window Days]]=0,"No Supply; ","")</f>
        <v/>
      </c>
    </row>
    <row r="430" spans="1:15" x14ac:dyDescent="0.25">
      <c r="A430" t="s">
        <v>437</v>
      </c>
      <c r="B430">
        <v>79</v>
      </c>
      <c r="C430" t="s">
        <v>1020</v>
      </c>
      <c r="D430" t="s">
        <v>1022</v>
      </c>
      <c r="E430" t="s">
        <v>1026</v>
      </c>
      <c r="F430">
        <f>SUMIFS('Refill Gap Model'!E:E,'Refill Gap Model'!A:A,TableRefills3[[#This Row],[patient_id]])</f>
        <v>180</v>
      </c>
      <c r="G430" s="1">
        <f>_xlfn.MINIFS('Refill Gap Model'!C:C,'Refill Gap Model'!A:A,TableRefills3[[#This Row],[patient_id]])</f>
        <v>45725</v>
      </c>
      <c r="H430" s="1">
        <f>_xlfn.MAXIFS('Refill Gap Model'!C:C,'Refill Gap Model'!A:A,A430)+TableRefills3[[#This Row],[quantity_days]]</f>
        <v>45958</v>
      </c>
      <c r="I430" s="1">
        <f>_xlfn.MAXIFS('Refill Gap Model'!L:L,'Refill Gap Model'!A:A,TableRefills3[[#This Row],[patient_id]])</f>
        <v>45904</v>
      </c>
      <c r="J430">
        <f>Patient_QC[[#This Row],[Therepy_end_date]]-Patient_QC[[#This Row],[Therepy_Start_Date]]</f>
        <v>179</v>
      </c>
      <c r="K430">
        <f>Patient_QC[[#This Row],[total_quantity_days]]/Patient_QC[[#This Row],[Window Days]]</f>
        <v>1.005586592178771</v>
      </c>
      <c r="L430">
        <f>MIN(1,Patient_QC[[#This Row],[MPR]])</f>
        <v>1</v>
      </c>
      <c r="M430">
        <f>IF(Patient_QC[[#This Row],[MPR]]&gt;1,1,0)</f>
        <v>1</v>
      </c>
      <c r="N430">
        <f>_xlfn.MAXIFS('Refill Gap Model'!I:I,'Refill Gap Model'!A:A,TableRefills3[[#This Row],[patient_id]])</f>
        <v>0</v>
      </c>
      <c r="O430" t="str">
        <f>IF(Patient_QC[[#This Row],[MPR]]&gt;1.2,"High MPR; ","") &amp;
 IF(Patient_QC[[#This Row],[ever_discontinued]]=1,"Discontinued; ","") &amp;
 IF(Patient_QC[[#This Row],[Window Days]]=0,"No Supply; ","")</f>
        <v/>
      </c>
    </row>
    <row r="431" spans="1:15" x14ac:dyDescent="0.25">
      <c r="A431" t="s">
        <v>438</v>
      </c>
      <c r="B431">
        <v>61</v>
      </c>
      <c r="C431" t="s">
        <v>1019</v>
      </c>
      <c r="D431" t="s">
        <v>1022</v>
      </c>
      <c r="E431" t="s">
        <v>1026</v>
      </c>
      <c r="F431">
        <f>SUMIFS('Refill Gap Model'!E:E,'Refill Gap Model'!A:A,TableRefills3[[#This Row],[patient_id]])</f>
        <v>180</v>
      </c>
      <c r="G431" s="1">
        <f>_xlfn.MINIFS('Refill Gap Model'!C:C,'Refill Gap Model'!A:A,TableRefills3[[#This Row],[patient_id]])</f>
        <v>45725</v>
      </c>
      <c r="H431" s="1">
        <f>_xlfn.MAXIFS('Refill Gap Model'!C:C,'Refill Gap Model'!A:A,A431)+TableRefills3[[#This Row],[quantity_days]]</f>
        <v>45854</v>
      </c>
      <c r="I431" s="1">
        <f>_xlfn.MAXIFS('Refill Gap Model'!L:L,'Refill Gap Model'!A:A,TableRefills3[[#This Row],[patient_id]])</f>
        <v>45904</v>
      </c>
      <c r="J431">
        <f>Patient_QC[[#This Row],[Therepy_end_date]]-Patient_QC[[#This Row],[Therepy_Start_Date]]</f>
        <v>179</v>
      </c>
      <c r="K431">
        <f>Patient_QC[[#This Row],[total_quantity_days]]/Patient_QC[[#This Row],[Window Days]]</f>
        <v>1.005586592178771</v>
      </c>
      <c r="L431">
        <f>MIN(1,Patient_QC[[#This Row],[MPR]])</f>
        <v>1</v>
      </c>
      <c r="M431">
        <f>IF(Patient_QC[[#This Row],[MPR]]&gt;1,1,0)</f>
        <v>1</v>
      </c>
      <c r="N431">
        <f>_xlfn.MAXIFS('Refill Gap Model'!I:I,'Refill Gap Model'!A:A,TableRefills3[[#This Row],[patient_id]])</f>
        <v>0</v>
      </c>
      <c r="O431" t="str">
        <f>IF(Patient_QC[[#This Row],[MPR]]&gt;1.2,"High MPR; ","") &amp;
 IF(Patient_QC[[#This Row],[ever_discontinued]]=1,"Discontinued; ","") &amp;
 IF(Patient_QC[[#This Row],[Window Days]]=0,"No Supply; ","")</f>
        <v/>
      </c>
    </row>
    <row r="432" spans="1:15" x14ac:dyDescent="0.25">
      <c r="A432" t="s">
        <v>439</v>
      </c>
      <c r="B432">
        <v>76</v>
      </c>
      <c r="C432" t="s">
        <v>1019</v>
      </c>
      <c r="D432" t="s">
        <v>1025</v>
      </c>
      <c r="E432" t="s">
        <v>1023</v>
      </c>
      <c r="F432">
        <f>SUMIFS('Refill Gap Model'!E:E,'Refill Gap Model'!A:A,TableRefills3[[#This Row],[patient_id]])</f>
        <v>126</v>
      </c>
      <c r="G432" s="1">
        <f>_xlfn.MINIFS('Refill Gap Model'!C:C,'Refill Gap Model'!A:A,TableRefills3[[#This Row],[patient_id]])</f>
        <v>45709</v>
      </c>
      <c r="H432" s="1">
        <f>_xlfn.MAXIFS('Refill Gap Model'!C:C,'Refill Gap Model'!A:A,A432)+TableRefills3[[#This Row],[quantity_days]]</f>
        <v>45871</v>
      </c>
      <c r="I432" s="1">
        <f>_xlfn.MAXIFS('Refill Gap Model'!L:L,'Refill Gap Model'!A:A,TableRefills3[[#This Row],[patient_id]])</f>
        <v>45832</v>
      </c>
      <c r="J432">
        <f>Patient_QC[[#This Row],[Therepy_end_date]]-Patient_QC[[#This Row],[Therepy_Start_Date]]</f>
        <v>123</v>
      </c>
      <c r="K432">
        <f>Patient_QC[[#This Row],[total_quantity_days]]/Patient_QC[[#This Row],[Window Days]]</f>
        <v>1.024390243902439</v>
      </c>
      <c r="L432">
        <f>MIN(1,Patient_QC[[#This Row],[MPR]])</f>
        <v>1</v>
      </c>
      <c r="M432">
        <f>IF(Patient_QC[[#This Row],[MPR]]&gt;1,1,0)</f>
        <v>1</v>
      </c>
      <c r="N432">
        <f>_xlfn.MAXIFS('Refill Gap Model'!I:I,'Refill Gap Model'!A:A,TableRefills3[[#This Row],[patient_id]])</f>
        <v>0</v>
      </c>
      <c r="O432" t="str">
        <f>IF(Patient_QC[[#This Row],[MPR]]&gt;1.2,"High MPR; ","") &amp;
 IF(Patient_QC[[#This Row],[ever_discontinued]]=1,"Discontinued; ","") &amp;
 IF(Patient_QC[[#This Row],[Window Days]]=0,"No Supply; ","")</f>
        <v/>
      </c>
    </row>
    <row r="433" spans="1:15" x14ac:dyDescent="0.25">
      <c r="A433" t="s">
        <v>440</v>
      </c>
      <c r="B433">
        <v>51</v>
      </c>
      <c r="C433" t="s">
        <v>1019</v>
      </c>
      <c r="D433" t="s">
        <v>1021</v>
      </c>
      <c r="E433" t="s">
        <v>1023</v>
      </c>
      <c r="F433">
        <f>SUMIFS('Refill Gap Model'!E:E,'Refill Gap Model'!A:A,TableRefills3[[#This Row],[patient_id]])</f>
        <v>126</v>
      </c>
      <c r="G433" s="1">
        <f>_xlfn.MINIFS('Refill Gap Model'!C:C,'Refill Gap Model'!A:A,TableRefills3[[#This Row],[patient_id]])</f>
        <v>45709</v>
      </c>
      <c r="H433" s="1">
        <f>_xlfn.MAXIFS('Refill Gap Model'!C:C,'Refill Gap Model'!A:A,A433)+TableRefills3[[#This Row],[quantity_days]]</f>
        <v>45870</v>
      </c>
      <c r="I433" s="1">
        <f>_xlfn.MAXIFS('Refill Gap Model'!L:L,'Refill Gap Model'!A:A,TableRefills3[[#This Row],[patient_id]])</f>
        <v>45832</v>
      </c>
      <c r="J433">
        <f>Patient_QC[[#This Row],[Therepy_end_date]]-Patient_QC[[#This Row],[Therepy_Start_Date]]</f>
        <v>123</v>
      </c>
      <c r="K433">
        <f>Patient_QC[[#This Row],[total_quantity_days]]/Patient_QC[[#This Row],[Window Days]]</f>
        <v>1.024390243902439</v>
      </c>
      <c r="L433">
        <f>MIN(1,Patient_QC[[#This Row],[MPR]])</f>
        <v>1</v>
      </c>
      <c r="M433">
        <f>IF(Patient_QC[[#This Row],[MPR]]&gt;1,1,0)</f>
        <v>1</v>
      </c>
      <c r="N433">
        <f>_xlfn.MAXIFS('Refill Gap Model'!I:I,'Refill Gap Model'!A:A,TableRefills3[[#This Row],[patient_id]])</f>
        <v>0</v>
      </c>
      <c r="O433" t="str">
        <f>IF(Patient_QC[[#This Row],[MPR]]&gt;1.2,"High MPR; ","") &amp;
 IF(Patient_QC[[#This Row],[ever_discontinued]]=1,"Discontinued; ","") &amp;
 IF(Patient_QC[[#This Row],[Window Days]]=0,"No Supply; ","")</f>
        <v/>
      </c>
    </row>
    <row r="434" spans="1:15" x14ac:dyDescent="0.25">
      <c r="A434" t="s">
        <v>441</v>
      </c>
      <c r="B434">
        <v>52</v>
      </c>
      <c r="C434" t="s">
        <v>1020</v>
      </c>
      <c r="D434" t="s">
        <v>1025</v>
      </c>
      <c r="E434" t="s">
        <v>1027</v>
      </c>
      <c r="F434">
        <f>SUMIFS('Refill Gap Model'!E:E,'Refill Gap Model'!A:A,TableRefills3[[#This Row],[patient_id]])</f>
        <v>126</v>
      </c>
      <c r="G434" s="1">
        <f>_xlfn.MINIFS('Refill Gap Model'!C:C,'Refill Gap Model'!A:A,TableRefills3[[#This Row],[patient_id]])</f>
        <v>45709</v>
      </c>
      <c r="H434" s="1">
        <f>_xlfn.MAXIFS('Refill Gap Model'!C:C,'Refill Gap Model'!A:A,A434)+TableRefills3[[#This Row],[quantity_days]]</f>
        <v>45905</v>
      </c>
      <c r="I434" s="1">
        <f>_xlfn.MAXIFS('Refill Gap Model'!L:L,'Refill Gap Model'!A:A,TableRefills3[[#This Row],[patient_id]])</f>
        <v>45832</v>
      </c>
      <c r="J434">
        <f>Patient_QC[[#This Row],[Therepy_end_date]]-Patient_QC[[#This Row],[Therepy_Start_Date]]</f>
        <v>123</v>
      </c>
      <c r="K434">
        <f>Patient_QC[[#This Row],[total_quantity_days]]/Patient_QC[[#This Row],[Window Days]]</f>
        <v>1.024390243902439</v>
      </c>
      <c r="L434">
        <f>MIN(1,Patient_QC[[#This Row],[MPR]])</f>
        <v>1</v>
      </c>
      <c r="M434">
        <f>IF(Patient_QC[[#This Row],[MPR]]&gt;1,1,0)</f>
        <v>1</v>
      </c>
      <c r="N434">
        <f>_xlfn.MAXIFS('Refill Gap Model'!I:I,'Refill Gap Model'!A:A,TableRefills3[[#This Row],[patient_id]])</f>
        <v>0</v>
      </c>
      <c r="O434" t="str">
        <f>IF(Patient_QC[[#This Row],[MPR]]&gt;1.2,"High MPR; ","") &amp;
 IF(Patient_QC[[#This Row],[ever_discontinued]]=1,"Discontinued; ","") &amp;
 IF(Patient_QC[[#This Row],[Window Days]]=0,"No Supply; ","")</f>
        <v/>
      </c>
    </row>
    <row r="435" spans="1:15" x14ac:dyDescent="0.25">
      <c r="A435" t="s">
        <v>442</v>
      </c>
      <c r="B435">
        <v>31</v>
      </c>
      <c r="C435" t="s">
        <v>1020</v>
      </c>
      <c r="D435" t="s">
        <v>1025</v>
      </c>
      <c r="E435" t="s">
        <v>1027</v>
      </c>
      <c r="F435">
        <f>SUMIFS('Refill Gap Model'!E:E,'Refill Gap Model'!A:A,TableRefills3[[#This Row],[patient_id]])</f>
        <v>126</v>
      </c>
      <c r="G435" s="1">
        <f>_xlfn.MINIFS('Refill Gap Model'!C:C,'Refill Gap Model'!A:A,TableRefills3[[#This Row],[patient_id]])</f>
        <v>45709</v>
      </c>
      <c r="H435" s="1">
        <f>_xlfn.MAXIFS('Refill Gap Model'!C:C,'Refill Gap Model'!A:A,A435)+TableRefills3[[#This Row],[quantity_days]]</f>
        <v>45897</v>
      </c>
      <c r="I435" s="1">
        <f>_xlfn.MAXIFS('Refill Gap Model'!L:L,'Refill Gap Model'!A:A,TableRefills3[[#This Row],[patient_id]])</f>
        <v>45832</v>
      </c>
      <c r="J435">
        <f>Patient_QC[[#This Row],[Therepy_end_date]]-Patient_QC[[#This Row],[Therepy_Start_Date]]</f>
        <v>123</v>
      </c>
      <c r="K435">
        <f>Patient_QC[[#This Row],[total_quantity_days]]/Patient_QC[[#This Row],[Window Days]]</f>
        <v>1.024390243902439</v>
      </c>
      <c r="L435">
        <f>MIN(1,Patient_QC[[#This Row],[MPR]])</f>
        <v>1</v>
      </c>
      <c r="M435">
        <f>IF(Patient_QC[[#This Row],[MPR]]&gt;1,1,0)</f>
        <v>1</v>
      </c>
      <c r="N435">
        <f>_xlfn.MAXIFS('Refill Gap Model'!I:I,'Refill Gap Model'!A:A,TableRefills3[[#This Row],[patient_id]])</f>
        <v>0</v>
      </c>
      <c r="O435" t="str">
        <f>IF(Patient_QC[[#This Row],[MPR]]&gt;1.2,"High MPR; ","") &amp;
 IF(Patient_QC[[#This Row],[ever_discontinued]]=1,"Discontinued; ","") &amp;
 IF(Patient_QC[[#This Row],[Window Days]]=0,"No Supply; ","")</f>
        <v/>
      </c>
    </row>
    <row r="436" spans="1:15" x14ac:dyDescent="0.25">
      <c r="A436" t="s">
        <v>443</v>
      </c>
      <c r="B436">
        <v>56</v>
      </c>
      <c r="C436" t="s">
        <v>1020</v>
      </c>
      <c r="D436" t="s">
        <v>1028</v>
      </c>
      <c r="E436" t="s">
        <v>1023</v>
      </c>
      <c r="F436">
        <f>SUMIFS('Refill Gap Model'!E:E,'Refill Gap Model'!A:A,TableRefills3[[#This Row],[patient_id]])</f>
        <v>126</v>
      </c>
      <c r="G436" s="1">
        <f>_xlfn.MINIFS('Refill Gap Model'!C:C,'Refill Gap Model'!A:A,TableRefills3[[#This Row],[patient_id]])</f>
        <v>45709</v>
      </c>
      <c r="H436" s="1">
        <f>_xlfn.MAXIFS('Refill Gap Model'!C:C,'Refill Gap Model'!A:A,A436)+TableRefills3[[#This Row],[quantity_days]]</f>
        <v>45788</v>
      </c>
      <c r="I436" s="1">
        <f>_xlfn.MAXIFS('Refill Gap Model'!L:L,'Refill Gap Model'!A:A,TableRefills3[[#This Row],[patient_id]])</f>
        <v>45832</v>
      </c>
      <c r="J436">
        <f>Patient_QC[[#This Row],[Therepy_end_date]]-Patient_QC[[#This Row],[Therepy_Start_Date]]</f>
        <v>123</v>
      </c>
      <c r="K436">
        <f>Patient_QC[[#This Row],[total_quantity_days]]/Patient_QC[[#This Row],[Window Days]]</f>
        <v>1.024390243902439</v>
      </c>
      <c r="L436">
        <f>MIN(1,Patient_QC[[#This Row],[MPR]])</f>
        <v>1</v>
      </c>
      <c r="M436">
        <f>IF(Patient_QC[[#This Row],[MPR]]&gt;1,1,0)</f>
        <v>1</v>
      </c>
      <c r="N436">
        <f>_xlfn.MAXIFS('Refill Gap Model'!I:I,'Refill Gap Model'!A:A,TableRefills3[[#This Row],[patient_id]])</f>
        <v>0</v>
      </c>
      <c r="O436" t="str">
        <f>IF(Patient_QC[[#This Row],[MPR]]&gt;1.2,"High MPR; ","") &amp;
 IF(Patient_QC[[#This Row],[ever_discontinued]]=1,"Discontinued; ","") &amp;
 IF(Patient_QC[[#This Row],[Window Days]]=0,"No Supply; ","")</f>
        <v/>
      </c>
    </row>
    <row r="437" spans="1:15" x14ac:dyDescent="0.25">
      <c r="A437" t="s">
        <v>444</v>
      </c>
      <c r="B437">
        <v>71</v>
      </c>
      <c r="C437" t="s">
        <v>1020</v>
      </c>
      <c r="D437" t="s">
        <v>1028</v>
      </c>
      <c r="E437" t="s">
        <v>1024</v>
      </c>
      <c r="F437">
        <f>SUMIFS('Refill Gap Model'!E:E,'Refill Gap Model'!A:A,TableRefills3[[#This Row],[patient_id]])</f>
        <v>126</v>
      </c>
      <c r="G437" s="1">
        <f>_xlfn.MINIFS('Refill Gap Model'!C:C,'Refill Gap Model'!A:A,TableRefills3[[#This Row],[patient_id]])</f>
        <v>45709</v>
      </c>
      <c r="H437" s="1">
        <f>_xlfn.MAXIFS('Refill Gap Model'!C:C,'Refill Gap Model'!A:A,A437)+TableRefills3[[#This Row],[quantity_days]]</f>
        <v>45987</v>
      </c>
      <c r="I437" s="1">
        <f>_xlfn.MAXIFS('Refill Gap Model'!L:L,'Refill Gap Model'!A:A,TableRefills3[[#This Row],[patient_id]])</f>
        <v>45832</v>
      </c>
      <c r="J437">
        <f>Patient_QC[[#This Row],[Therepy_end_date]]-Patient_QC[[#This Row],[Therepy_Start_Date]]</f>
        <v>123</v>
      </c>
      <c r="K437">
        <f>Patient_QC[[#This Row],[total_quantity_days]]/Patient_QC[[#This Row],[Window Days]]</f>
        <v>1.024390243902439</v>
      </c>
      <c r="L437">
        <f>MIN(1,Patient_QC[[#This Row],[MPR]])</f>
        <v>1</v>
      </c>
      <c r="M437">
        <f>IF(Patient_QC[[#This Row],[MPR]]&gt;1,1,0)</f>
        <v>1</v>
      </c>
      <c r="N437">
        <f>_xlfn.MAXIFS('Refill Gap Model'!I:I,'Refill Gap Model'!A:A,TableRefills3[[#This Row],[patient_id]])</f>
        <v>0</v>
      </c>
      <c r="O437" t="str">
        <f>IF(Patient_QC[[#This Row],[MPR]]&gt;1.2,"High MPR; ","") &amp;
 IF(Patient_QC[[#This Row],[ever_discontinued]]=1,"Discontinued; ","") &amp;
 IF(Patient_QC[[#This Row],[Window Days]]=0,"No Supply; ","")</f>
        <v/>
      </c>
    </row>
    <row r="438" spans="1:15" x14ac:dyDescent="0.25">
      <c r="A438" t="s">
        <v>445</v>
      </c>
      <c r="B438">
        <v>31</v>
      </c>
      <c r="C438" t="s">
        <v>1019</v>
      </c>
      <c r="D438" t="s">
        <v>1028</v>
      </c>
      <c r="E438" t="s">
        <v>1023</v>
      </c>
      <c r="F438">
        <f>SUMIFS('Refill Gap Model'!E:E,'Refill Gap Model'!A:A,TableRefills3[[#This Row],[patient_id]])</f>
        <v>112</v>
      </c>
      <c r="G438" s="1">
        <f>_xlfn.MINIFS('Refill Gap Model'!C:C,'Refill Gap Model'!A:A,TableRefills3[[#This Row],[patient_id]])</f>
        <v>45838</v>
      </c>
      <c r="H438" s="1">
        <f>_xlfn.MAXIFS('Refill Gap Model'!C:C,'Refill Gap Model'!A:A,A438)+TableRefills3[[#This Row],[quantity_days]]</f>
        <v>45900</v>
      </c>
      <c r="I438" s="1">
        <f>_xlfn.MAXIFS('Refill Gap Model'!L:L,'Refill Gap Model'!A:A,TableRefills3[[#This Row],[patient_id]])</f>
        <v>45950</v>
      </c>
      <c r="J438">
        <f>Patient_QC[[#This Row],[Therepy_end_date]]-Patient_QC[[#This Row],[Therepy_Start_Date]]</f>
        <v>112</v>
      </c>
      <c r="K438">
        <f>Patient_QC[[#This Row],[total_quantity_days]]/Patient_QC[[#This Row],[Window Days]]</f>
        <v>1</v>
      </c>
      <c r="L438">
        <f>MIN(1,Patient_QC[[#This Row],[MPR]])</f>
        <v>1</v>
      </c>
      <c r="M438">
        <f>IF(Patient_QC[[#This Row],[MPR]]&gt;1,1,0)</f>
        <v>0</v>
      </c>
      <c r="N438">
        <f>_xlfn.MAXIFS('Refill Gap Model'!I:I,'Refill Gap Model'!A:A,TableRefills3[[#This Row],[patient_id]])</f>
        <v>0</v>
      </c>
      <c r="O438" t="str">
        <f>IF(Patient_QC[[#This Row],[MPR]]&gt;1.2,"High MPR; ","") &amp;
 IF(Patient_QC[[#This Row],[ever_discontinued]]=1,"Discontinued; ","") &amp;
 IF(Patient_QC[[#This Row],[Window Days]]=0,"No Supply; ","")</f>
        <v/>
      </c>
    </row>
    <row r="439" spans="1:15" x14ac:dyDescent="0.25">
      <c r="A439" t="s">
        <v>446</v>
      </c>
      <c r="B439">
        <v>55</v>
      </c>
      <c r="C439" t="s">
        <v>1020</v>
      </c>
      <c r="D439" t="s">
        <v>1025</v>
      </c>
      <c r="E439" t="s">
        <v>1027</v>
      </c>
      <c r="F439">
        <f>SUMIFS('Refill Gap Model'!E:E,'Refill Gap Model'!A:A,TableRefills3[[#This Row],[patient_id]])</f>
        <v>112</v>
      </c>
      <c r="G439" s="1">
        <f>_xlfn.MINIFS('Refill Gap Model'!C:C,'Refill Gap Model'!A:A,TableRefills3[[#This Row],[patient_id]])</f>
        <v>45838</v>
      </c>
      <c r="H439" s="1">
        <f>_xlfn.MAXIFS('Refill Gap Model'!C:C,'Refill Gap Model'!A:A,A439)+TableRefills3[[#This Row],[quantity_days]]</f>
        <v>45893</v>
      </c>
      <c r="I439" s="1">
        <f>_xlfn.MAXIFS('Refill Gap Model'!L:L,'Refill Gap Model'!A:A,TableRefills3[[#This Row],[patient_id]])</f>
        <v>45950</v>
      </c>
      <c r="J439">
        <f>Patient_QC[[#This Row],[Therepy_end_date]]-Patient_QC[[#This Row],[Therepy_Start_Date]]</f>
        <v>112</v>
      </c>
      <c r="K439">
        <f>Patient_QC[[#This Row],[total_quantity_days]]/Patient_QC[[#This Row],[Window Days]]</f>
        <v>1</v>
      </c>
      <c r="L439">
        <f>MIN(1,Patient_QC[[#This Row],[MPR]])</f>
        <v>1</v>
      </c>
      <c r="M439">
        <f>IF(Patient_QC[[#This Row],[MPR]]&gt;1,1,0)</f>
        <v>0</v>
      </c>
      <c r="N439">
        <f>_xlfn.MAXIFS('Refill Gap Model'!I:I,'Refill Gap Model'!A:A,TableRefills3[[#This Row],[patient_id]])</f>
        <v>0</v>
      </c>
      <c r="O439" t="str">
        <f>IF(Patient_QC[[#This Row],[MPR]]&gt;1.2,"High MPR; ","") &amp;
 IF(Patient_QC[[#This Row],[ever_discontinued]]=1,"Discontinued; ","") &amp;
 IF(Patient_QC[[#This Row],[Window Days]]=0,"No Supply; ","")</f>
        <v/>
      </c>
    </row>
    <row r="440" spans="1:15" x14ac:dyDescent="0.25">
      <c r="A440" t="s">
        <v>447</v>
      </c>
      <c r="B440">
        <v>46</v>
      </c>
      <c r="C440" t="s">
        <v>1020</v>
      </c>
      <c r="D440" t="s">
        <v>1021</v>
      </c>
      <c r="E440" t="s">
        <v>1023</v>
      </c>
      <c r="F440">
        <f>SUMIFS('Refill Gap Model'!E:E,'Refill Gap Model'!A:A,TableRefills3[[#This Row],[patient_id]])</f>
        <v>112</v>
      </c>
      <c r="G440" s="1">
        <f>_xlfn.MINIFS('Refill Gap Model'!C:C,'Refill Gap Model'!A:A,TableRefills3[[#This Row],[patient_id]])</f>
        <v>45838</v>
      </c>
      <c r="H440" s="1">
        <f>_xlfn.MAXIFS('Refill Gap Model'!C:C,'Refill Gap Model'!A:A,A440)+TableRefills3[[#This Row],[quantity_days]]</f>
        <v>45910</v>
      </c>
      <c r="I440" s="1">
        <f>_xlfn.MAXIFS('Refill Gap Model'!L:L,'Refill Gap Model'!A:A,TableRefills3[[#This Row],[patient_id]])</f>
        <v>45950</v>
      </c>
      <c r="J440">
        <f>Patient_QC[[#This Row],[Therepy_end_date]]-Patient_QC[[#This Row],[Therepy_Start_Date]]</f>
        <v>112</v>
      </c>
      <c r="K440">
        <f>Patient_QC[[#This Row],[total_quantity_days]]/Patient_QC[[#This Row],[Window Days]]</f>
        <v>1</v>
      </c>
      <c r="L440">
        <f>MIN(1,Patient_QC[[#This Row],[MPR]])</f>
        <v>1</v>
      </c>
      <c r="M440">
        <f>IF(Patient_QC[[#This Row],[MPR]]&gt;1,1,0)</f>
        <v>0</v>
      </c>
      <c r="N440">
        <f>_xlfn.MAXIFS('Refill Gap Model'!I:I,'Refill Gap Model'!A:A,TableRefills3[[#This Row],[patient_id]])</f>
        <v>0</v>
      </c>
      <c r="O440" t="str">
        <f>IF(Patient_QC[[#This Row],[MPR]]&gt;1.2,"High MPR; ","") &amp;
 IF(Patient_QC[[#This Row],[ever_discontinued]]=1,"Discontinued; ","") &amp;
 IF(Patient_QC[[#This Row],[Window Days]]=0,"No Supply; ","")</f>
        <v/>
      </c>
    </row>
    <row r="441" spans="1:15" x14ac:dyDescent="0.25">
      <c r="A441" t="s">
        <v>448</v>
      </c>
      <c r="B441">
        <v>69</v>
      </c>
      <c r="C441" t="s">
        <v>1019</v>
      </c>
      <c r="D441" t="s">
        <v>1025</v>
      </c>
      <c r="E441" t="s">
        <v>1027</v>
      </c>
      <c r="F441">
        <f>SUMIFS('Refill Gap Model'!E:E,'Refill Gap Model'!A:A,TableRefills3[[#This Row],[patient_id]])</f>
        <v>112</v>
      </c>
      <c r="G441" s="1">
        <f>_xlfn.MINIFS('Refill Gap Model'!C:C,'Refill Gap Model'!A:A,TableRefills3[[#This Row],[patient_id]])</f>
        <v>45838</v>
      </c>
      <c r="H441" s="1">
        <f>_xlfn.MAXIFS('Refill Gap Model'!C:C,'Refill Gap Model'!A:A,A441)+TableRefills3[[#This Row],[quantity_days]]</f>
        <v>45774</v>
      </c>
      <c r="I441" s="1">
        <f>_xlfn.MAXIFS('Refill Gap Model'!L:L,'Refill Gap Model'!A:A,TableRefills3[[#This Row],[patient_id]])</f>
        <v>45950</v>
      </c>
      <c r="J441">
        <f>Patient_QC[[#This Row],[Therepy_end_date]]-Patient_QC[[#This Row],[Therepy_Start_Date]]</f>
        <v>112</v>
      </c>
      <c r="K441">
        <f>Patient_QC[[#This Row],[total_quantity_days]]/Patient_QC[[#This Row],[Window Days]]</f>
        <v>1</v>
      </c>
      <c r="L441">
        <f>MIN(1,Patient_QC[[#This Row],[MPR]])</f>
        <v>1</v>
      </c>
      <c r="M441">
        <f>IF(Patient_QC[[#This Row],[MPR]]&gt;1,1,0)</f>
        <v>0</v>
      </c>
      <c r="N441">
        <f>_xlfn.MAXIFS('Refill Gap Model'!I:I,'Refill Gap Model'!A:A,TableRefills3[[#This Row],[patient_id]])</f>
        <v>0</v>
      </c>
      <c r="O441" t="str">
        <f>IF(Patient_QC[[#This Row],[MPR]]&gt;1.2,"High MPR; ","") &amp;
 IF(Patient_QC[[#This Row],[ever_discontinued]]=1,"Discontinued; ","") &amp;
 IF(Patient_QC[[#This Row],[Window Days]]=0,"No Supply; ","")</f>
        <v/>
      </c>
    </row>
    <row r="442" spans="1:15" x14ac:dyDescent="0.25">
      <c r="A442" t="s">
        <v>449</v>
      </c>
      <c r="B442">
        <v>62</v>
      </c>
      <c r="C442" t="s">
        <v>1020</v>
      </c>
      <c r="D442" t="s">
        <v>1021</v>
      </c>
      <c r="E442" t="s">
        <v>1026</v>
      </c>
      <c r="F442">
        <f>SUMIFS('Refill Gap Model'!E:E,'Refill Gap Model'!A:A,TableRefills3[[#This Row],[patient_id]])</f>
        <v>126</v>
      </c>
      <c r="G442" s="1">
        <f>_xlfn.MINIFS('Refill Gap Model'!C:C,'Refill Gap Model'!A:A,TableRefills3[[#This Row],[patient_id]])</f>
        <v>45733</v>
      </c>
      <c r="H442" s="1">
        <f>_xlfn.MAXIFS('Refill Gap Model'!C:C,'Refill Gap Model'!A:A,A442)+TableRefills3[[#This Row],[quantity_days]]</f>
        <v>45776</v>
      </c>
      <c r="I442" s="1">
        <f>_xlfn.MAXIFS('Refill Gap Model'!L:L,'Refill Gap Model'!A:A,TableRefills3[[#This Row],[patient_id]])</f>
        <v>45855</v>
      </c>
      <c r="J442">
        <f>Patient_QC[[#This Row],[Therepy_end_date]]-Patient_QC[[#This Row],[Therepy_Start_Date]]</f>
        <v>122</v>
      </c>
      <c r="K442">
        <f>Patient_QC[[#This Row],[total_quantity_days]]/Patient_QC[[#This Row],[Window Days]]</f>
        <v>1.0327868852459017</v>
      </c>
      <c r="L442">
        <f>MIN(1,Patient_QC[[#This Row],[MPR]])</f>
        <v>1</v>
      </c>
      <c r="M442">
        <f>IF(Patient_QC[[#This Row],[MPR]]&gt;1,1,0)</f>
        <v>1</v>
      </c>
      <c r="N442">
        <f>_xlfn.MAXIFS('Refill Gap Model'!I:I,'Refill Gap Model'!A:A,TableRefills3[[#This Row],[patient_id]])</f>
        <v>0</v>
      </c>
      <c r="O442" t="str">
        <f>IF(Patient_QC[[#This Row],[MPR]]&gt;1.2,"High MPR; ","") &amp;
 IF(Patient_QC[[#This Row],[ever_discontinued]]=1,"Discontinued; ","") &amp;
 IF(Patient_QC[[#This Row],[Window Days]]=0,"No Supply; ","")</f>
        <v/>
      </c>
    </row>
    <row r="443" spans="1:15" x14ac:dyDescent="0.25">
      <c r="A443" t="s">
        <v>450</v>
      </c>
      <c r="B443">
        <v>38</v>
      </c>
      <c r="C443" t="s">
        <v>1020</v>
      </c>
      <c r="D443" t="s">
        <v>1025</v>
      </c>
      <c r="E443" t="s">
        <v>1023</v>
      </c>
      <c r="F443">
        <f>SUMIFS('Refill Gap Model'!E:E,'Refill Gap Model'!A:A,TableRefills3[[#This Row],[patient_id]])</f>
        <v>126</v>
      </c>
      <c r="G443" s="1">
        <f>_xlfn.MINIFS('Refill Gap Model'!C:C,'Refill Gap Model'!A:A,TableRefills3[[#This Row],[patient_id]])</f>
        <v>45733</v>
      </c>
      <c r="H443" s="1">
        <f>_xlfn.MAXIFS('Refill Gap Model'!C:C,'Refill Gap Model'!A:A,A443)+TableRefills3[[#This Row],[quantity_days]]</f>
        <v>45881</v>
      </c>
      <c r="I443" s="1">
        <f>_xlfn.MAXIFS('Refill Gap Model'!L:L,'Refill Gap Model'!A:A,TableRefills3[[#This Row],[patient_id]])</f>
        <v>45855</v>
      </c>
      <c r="J443">
        <f>Patient_QC[[#This Row],[Therepy_end_date]]-Patient_QC[[#This Row],[Therepy_Start_Date]]</f>
        <v>122</v>
      </c>
      <c r="K443">
        <f>Patient_QC[[#This Row],[total_quantity_days]]/Patient_QC[[#This Row],[Window Days]]</f>
        <v>1.0327868852459017</v>
      </c>
      <c r="L443">
        <f>MIN(1,Patient_QC[[#This Row],[MPR]])</f>
        <v>1</v>
      </c>
      <c r="M443">
        <f>IF(Patient_QC[[#This Row],[MPR]]&gt;1,1,0)</f>
        <v>1</v>
      </c>
      <c r="N443">
        <f>_xlfn.MAXIFS('Refill Gap Model'!I:I,'Refill Gap Model'!A:A,TableRefills3[[#This Row],[patient_id]])</f>
        <v>0</v>
      </c>
      <c r="O443" t="str">
        <f>IF(Patient_QC[[#This Row],[MPR]]&gt;1.2,"High MPR; ","") &amp;
 IF(Patient_QC[[#This Row],[ever_discontinued]]=1,"Discontinued; ","") &amp;
 IF(Patient_QC[[#This Row],[Window Days]]=0,"No Supply; ","")</f>
        <v/>
      </c>
    </row>
    <row r="444" spans="1:15" x14ac:dyDescent="0.25">
      <c r="A444" t="s">
        <v>451</v>
      </c>
      <c r="B444">
        <v>72</v>
      </c>
      <c r="C444" t="s">
        <v>1020</v>
      </c>
      <c r="D444" t="s">
        <v>1025</v>
      </c>
      <c r="E444" t="s">
        <v>1026</v>
      </c>
      <c r="F444">
        <f>SUMIFS('Refill Gap Model'!E:E,'Refill Gap Model'!A:A,TableRefills3[[#This Row],[patient_id]])</f>
        <v>126</v>
      </c>
      <c r="G444" s="1">
        <f>_xlfn.MINIFS('Refill Gap Model'!C:C,'Refill Gap Model'!A:A,TableRefills3[[#This Row],[patient_id]])</f>
        <v>45733</v>
      </c>
      <c r="H444" s="1">
        <f>_xlfn.MAXIFS('Refill Gap Model'!C:C,'Refill Gap Model'!A:A,A444)+TableRefills3[[#This Row],[quantity_days]]</f>
        <v>45819</v>
      </c>
      <c r="I444" s="1">
        <f>_xlfn.MAXIFS('Refill Gap Model'!L:L,'Refill Gap Model'!A:A,TableRefills3[[#This Row],[patient_id]])</f>
        <v>45855</v>
      </c>
      <c r="J444">
        <f>Patient_QC[[#This Row],[Therepy_end_date]]-Patient_QC[[#This Row],[Therepy_Start_Date]]</f>
        <v>122</v>
      </c>
      <c r="K444">
        <f>Patient_QC[[#This Row],[total_quantity_days]]/Patient_QC[[#This Row],[Window Days]]</f>
        <v>1.0327868852459017</v>
      </c>
      <c r="L444">
        <f>MIN(1,Patient_QC[[#This Row],[MPR]])</f>
        <v>1</v>
      </c>
      <c r="M444">
        <f>IF(Patient_QC[[#This Row],[MPR]]&gt;1,1,0)</f>
        <v>1</v>
      </c>
      <c r="N444">
        <f>_xlfn.MAXIFS('Refill Gap Model'!I:I,'Refill Gap Model'!A:A,TableRefills3[[#This Row],[patient_id]])</f>
        <v>0</v>
      </c>
      <c r="O444" t="str">
        <f>IF(Patient_QC[[#This Row],[MPR]]&gt;1.2,"High MPR; ","") &amp;
 IF(Patient_QC[[#This Row],[ever_discontinued]]=1,"Discontinued; ","") &amp;
 IF(Patient_QC[[#This Row],[Window Days]]=0,"No Supply; ","")</f>
        <v/>
      </c>
    </row>
    <row r="445" spans="1:15" x14ac:dyDescent="0.25">
      <c r="A445" t="s">
        <v>452</v>
      </c>
      <c r="B445">
        <v>83</v>
      </c>
      <c r="C445" t="s">
        <v>1020</v>
      </c>
      <c r="D445" t="s">
        <v>1022</v>
      </c>
      <c r="E445" t="s">
        <v>1023</v>
      </c>
      <c r="F445">
        <f>SUMIFS('Refill Gap Model'!E:E,'Refill Gap Model'!A:A,TableRefills3[[#This Row],[patient_id]])</f>
        <v>126</v>
      </c>
      <c r="G445" s="1">
        <f>_xlfn.MINIFS('Refill Gap Model'!C:C,'Refill Gap Model'!A:A,TableRefills3[[#This Row],[patient_id]])</f>
        <v>45733</v>
      </c>
      <c r="H445" s="1">
        <f>_xlfn.MAXIFS('Refill Gap Model'!C:C,'Refill Gap Model'!A:A,A445)+TableRefills3[[#This Row],[quantity_days]]</f>
        <v>45823</v>
      </c>
      <c r="I445" s="1">
        <f>_xlfn.MAXIFS('Refill Gap Model'!L:L,'Refill Gap Model'!A:A,TableRefills3[[#This Row],[patient_id]])</f>
        <v>45855</v>
      </c>
      <c r="J445">
        <f>Patient_QC[[#This Row],[Therepy_end_date]]-Patient_QC[[#This Row],[Therepy_Start_Date]]</f>
        <v>122</v>
      </c>
      <c r="K445">
        <f>Patient_QC[[#This Row],[total_quantity_days]]/Patient_QC[[#This Row],[Window Days]]</f>
        <v>1.0327868852459017</v>
      </c>
      <c r="L445">
        <f>MIN(1,Patient_QC[[#This Row],[MPR]])</f>
        <v>1</v>
      </c>
      <c r="M445">
        <f>IF(Patient_QC[[#This Row],[MPR]]&gt;1,1,0)</f>
        <v>1</v>
      </c>
      <c r="N445">
        <f>_xlfn.MAXIFS('Refill Gap Model'!I:I,'Refill Gap Model'!A:A,TableRefills3[[#This Row],[patient_id]])</f>
        <v>0</v>
      </c>
      <c r="O445" t="str">
        <f>IF(Patient_QC[[#This Row],[MPR]]&gt;1.2,"High MPR; ","") &amp;
 IF(Patient_QC[[#This Row],[ever_discontinued]]=1,"Discontinued; ","") &amp;
 IF(Patient_QC[[#This Row],[Window Days]]=0,"No Supply; ","")</f>
        <v/>
      </c>
    </row>
    <row r="446" spans="1:15" x14ac:dyDescent="0.25">
      <c r="A446" t="s">
        <v>453</v>
      </c>
      <c r="B446">
        <v>77</v>
      </c>
      <c r="C446" t="s">
        <v>1019</v>
      </c>
      <c r="D446" t="s">
        <v>1028</v>
      </c>
      <c r="E446" t="s">
        <v>1026</v>
      </c>
      <c r="F446">
        <f>SUMIFS('Refill Gap Model'!E:E,'Refill Gap Model'!A:A,TableRefills3[[#This Row],[patient_id]])</f>
        <v>126</v>
      </c>
      <c r="G446" s="1">
        <f>_xlfn.MINIFS('Refill Gap Model'!C:C,'Refill Gap Model'!A:A,TableRefills3[[#This Row],[patient_id]])</f>
        <v>45733</v>
      </c>
      <c r="H446" s="1">
        <f>_xlfn.MAXIFS('Refill Gap Model'!C:C,'Refill Gap Model'!A:A,A446)+TableRefills3[[#This Row],[quantity_days]]</f>
        <v>45791</v>
      </c>
      <c r="I446" s="1">
        <f>_xlfn.MAXIFS('Refill Gap Model'!L:L,'Refill Gap Model'!A:A,TableRefills3[[#This Row],[patient_id]])</f>
        <v>45855</v>
      </c>
      <c r="J446">
        <f>Patient_QC[[#This Row],[Therepy_end_date]]-Patient_QC[[#This Row],[Therepy_Start_Date]]</f>
        <v>122</v>
      </c>
      <c r="K446">
        <f>Patient_QC[[#This Row],[total_quantity_days]]/Patient_QC[[#This Row],[Window Days]]</f>
        <v>1.0327868852459017</v>
      </c>
      <c r="L446">
        <f>MIN(1,Patient_QC[[#This Row],[MPR]])</f>
        <v>1</v>
      </c>
      <c r="M446">
        <f>IF(Patient_QC[[#This Row],[MPR]]&gt;1,1,0)</f>
        <v>1</v>
      </c>
      <c r="N446">
        <f>_xlfn.MAXIFS('Refill Gap Model'!I:I,'Refill Gap Model'!A:A,TableRefills3[[#This Row],[patient_id]])</f>
        <v>0</v>
      </c>
      <c r="O446" t="str">
        <f>IF(Patient_QC[[#This Row],[MPR]]&gt;1.2,"High MPR; ","") &amp;
 IF(Patient_QC[[#This Row],[ever_discontinued]]=1,"Discontinued; ","") &amp;
 IF(Patient_QC[[#This Row],[Window Days]]=0,"No Supply; ","")</f>
        <v/>
      </c>
    </row>
    <row r="447" spans="1:15" x14ac:dyDescent="0.25">
      <c r="A447" t="s">
        <v>454</v>
      </c>
      <c r="B447">
        <v>68</v>
      </c>
      <c r="C447" t="s">
        <v>1019</v>
      </c>
      <c r="D447" t="s">
        <v>1025</v>
      </c>
      <c r="E447" t="s">
        <v>1023</v>
      </c>
      <c r="F447">
        <f>SUMIFS('Refill Gap Model'!E:E,'Refill Gap Model'!A:A,TableRefills3[[#This Row],[patient_id]])</f>
        <v>126</v>
      </c>
      <c r="G447" s="1">
        <f>_xlfn.MINIFS('Refill Gap Model'!C:C,'Refill Gap Model'!A:A,TableRefills3[[#This Row],[patient_id]])</f>
        <v>45733</v>
      </c>
      <c r="H447" s="1">
        <f>_xlfn.MAXIFS('Refill Gap Model'!C:C,'Refill Gap Model'!A:A,A447)+TableRefills3[[#This Row],[quantity_days]]</f>
        <v>45859</v>
      </c>
      <c r="I447" s="1">
        <f>_xlfn.MAXIFS('Refill Gap Model'!L:L,'Refill Gap Model'!A:A,TableRefills3[[#This Row],[patient_id]])</f>
        <v>45855</v>
      </c>
      <c r="J447">
        <f>Patient_QC[[#This Row],[Therepy_end_date]]-Patient_QC[[#This Row],[Therepy_Start_Date]]</f>
        <v>122</v>
      </c>
      <c r="K447">
        <f>Patient_QC[[#This Row],[total_quantity_days]]/Patient_QC[[#This Row],[Window Days]]</f>
        <v>1.0327868852459017</v>
      </c>
      <c r="L447">
        <f>MIN(1,Patient_QC[[#This Row],[MPR]])</f>
        <v>1</v>
      </c>
      <c r="M447">
        <f>IF(Patient_QC[[#This Row],[MPR]]&gt;1,1,0)</f>
        <v>1</v>
      </c>
      <c r="N447">
        <f>_xlfn.MAXIFS('Refill Gap Model'!I:I,'Refill Gap Model'!A:A,TableRefills3[[#This Row],[patient_id]])</f>
        <v>0</v>
      </c>
      <c r="O447" t="str">
        <f>IF(Patient_QC[[#This Row],[MPR]]&gt;1.2,"High MPR; ","") &amp;
 IF(Patient_QC[[#This Row],[ever_discontinued]]=1,"Discontinued; ","") &amp;
 IF(Patient_QC[[#This Row],[Window Days]]=0,"No Supply; ","")</f>
        <v/>
      </c>
    </row>
    <row r="448" spans="1:15" x14ac:dyDescent="0.25">
      <c r="A448" t="s">
        <v>455</v>
      </c>
      <c r="B448">
        <v>58</v>
      </c>
      <c r="C448" t="s">
        <v>1020</v>
      </c>
      <c r="D448" t="s">
        <v>1028</v>
      </c>
      <c r="E448" t="s">
        <v>1023</v>
      </c>
      <c r="F448">
        <f>SUMIFS('Refill Gap Model'!E:E,'Refill Gap Model'!A:A,TableRefills3[[#This Row],[patient_id]])</f>
        <v>180</v>
      </c>
      <c r="G448" s="1">
        <f>_xlfn.MINIFS('Refill Gap Model'!C:C,'Refill Gap Model'!A:A,TableRefills3[[#This Row],[patient_id]])</f>
        <v>45668</v>
      </c>
      <c r="H448" s="1">
        <f>_xlfn.MAXIFS('Refill Gap Model'!C:C,'Refill Gap Model'!A:A,A448)+TableRefills3[[#This Row],[quantity_days]]</f>
        <v>45795</v>
      </c>
      <c r="I448" s="1">
        <f>_xlfn.MAXIFS('Refill Gap Model'!L:L,'Refill Gap Model'!A:A,TableRefills3[[#This Row],[patient_id]])</f>
        <v>45841</v>
      </c>
      <c r="J448">
        <f>Patient_QC[[#This Row],[Therepy_end_date]]-Patient_QC[[#This Row],[Therepy_Start_Date]]</f>
        <v>173</v>
      </c>
      <c r="K448">
        <f>Patient_QC[[#This Row],[total_quantity_days]]/Patient_QC[[#This Row],[Window Days]]</f>
        <v>1.0404624277456647</v>
      </c>
      <c r="L448">
        <f>MIN(1,Patient_QC[[#This Row],[MPR]])</f>
        <v>1</v>
      </c>
      <c r="M448">
        <f>IF(Patient_QC[[#This Row],[MPR]]&gt;1,1,0)</f>
        <v>1</v>
      </c>
      <c r="N448">
        <f>_xlfn.MAXIFS('Refill Gap Model'!I:I,'Refill Gap Model'!A:A,TableRefills3[[#This Row],[patient_id]])</f>
        <v>0</v>
      </c>
      <c r="O448" t="str">
        <f>IF(Patient_QC[[#This Row],[MPR]]&gt;1.2,"High MPR; ","") &amp;
 IF(Patient_QC[[#This Row],[ever_discontinued]]=1,"Discontinued; ","") &amp;
 IF(Patient_QC[[#This Row],[Window Days]]=0,"No Supply; ","")</f>
        <v/>
      </c>
    </row>
    <row r="449" spans="1:15" x14ac:dyDescent="0.25">
      <c r="A449" t="s">
        <v>456</v>
      </c>
      <c r="B449">
        <v>71</v>
      </c>
      <c r="C449" t="s">
        <v>1020</v>
      </c>
      <c r="D449" t="s">
        <v>1028</v>
      </c>
      <c r="E449" t="s">
        <v>1027</v>
      </c>
      <c r="F449">
        <f>SUMIFS('Refill Gap Model'!E:E,'Refill Gap Model'!A:A,TableRefills3[[#This Row],[patient_id]])</f>
        <v>180</v>
      </c>
      <c r="G449" s="1">
        <f>_xlfn.MINIFS('Refill Gap Model'!C:C,'Refill Gap Model'!A:A,TableRefills3[[#This Row],[patient_id]])</f>
        <v>45668</v>
      </c>
      <c r="H449" s="1">
        <f>_xlfn.MAXIFS('Refill Gap Model'!C:C,'Refill Gap Model'!A:A,A449)+TableRefills3[[#This Row],[quantity_days]]</f>
        <v>45906</v>
      </c>
      <c r="I449" s="1">
        <f>_xlfn.MAXIFS('Refill Gap Model'!L:L,'Refill Gap Model'!A:A,TableRefills3[[#This Row],[patient_id]])</f>
        <v>45841</v>
      </c>
      <c r="J449">
        <f>Patient_QC[[#This Row],[Therepy_end_date]]-Patient_QC[[#This Row],[Therepy_Start_Date]]</f>
        <v>173</v>
      </c>
      <c r="K449">
        <f>Patient_QC[[#This Row],[total_quantity_days]]/Patient_QC[[#This Row],[Window Days]]</f>
        <v>1.0404624277456647</v>
      </c>
      <c r="L449">
        <f>MIN(1,Patient_QC[[#This Row],[MPR]])</f>
        <v>1</v>
      </c>
      <c r="M449">
        <f>IF(Patient_QC[[#This Row],[MPR]]&gt;1,1,0)</f>
        <v>1</v>
      </c>
      <c r="N449">
        <f>_xlfn.MAXIFS('Refill Gap Model'!I:I,'Refill Gap Model'!A:A,TableRefills3[[#This Row],[patient_id]])</f>
        <v>0</v>
      </c>
      <c r="O449" t="str">
        <f>IF(Patient_QC[[#This Row],[MPR]]&gt;1.2,"High MPR; ","") &amp;
 IF(Patient_QC[[#This Row],[ever_discontinued]]=1,"Discontinued; ","") &amp;
 IF(Patient_QC[[#This Row],[Window Days]]=0,"No Supply; ","")</f>
        <v/>
      </c>
    </row>
    <row r="450" spans="1:15" x14ac:dyDescent="0.25">
      <c r="A450" t="s">
        <v>457</v>
      </c>
      <c r="B450">
        <v>84</v>
      </c>
      <c r="C450" t="s">
        <v>1020</v>
      </c>
      <c r="D450" t="s">
        <v>1025</v>
      </c>
      <c r="E450" t="s">
        <v>1027</v>
      </c>
      <c r="F450">
        <f>SUMIFS('Refill Gap Model'!E:E,'Refill Gap Model'!A:A,TableRefills3[[#This Row],[patient_id]])</f>
        <v>180</v>
      </c>
      <c r="G450" s="1">
        <f>_xlfn.MINIFS('Refill Gap Model'!C:C,'Refill Gap Model'!A:A,TableRefills3[[#This Row],[patient_id]])</f>
        <v>45668</v>
      </c>
      <c r="H450" s="1">
        <f>_xlfn.MAXIFS('Refill Gap Model'!C:C,'Refill Gap Model'!A:A,A450)+TableRefills3[[#This Row],[quantity_days]]</f>
        <v>45941</v>
      </c>
      <c r="I450" s="1">
        <f>_xlfn.MAXIFS('Refill Gap Model'!L:L,'Refill Gap Model'!A:A,TableRefills3[[#This Row],[patient_id]])</f>
        <v>45841</v>
      </c>
      <c r="J450">
        <f>Patient_QC[[#This Row],[Therepy_end_date]]-Patient_QC[[#This Row],[Therepy_Start_Date]]</f>
        <v>173</v>
      </c>
      <c r="K450">
        <f>Patient_QC[[#This Row],[total_quantity_days]]/Patient_QC[[#This Row],[Window Days]]</f>
        <v>1.0404624277456647</v>
      </c>
      <c r="L450">
        <f>MIN(1,Patient_QC[[#This Row],[MPR]])</f>
        <v>1</v>
      </c>
      <c r="M450">
        <f>IF(Patient_QC[[#This Row],[MPR]]&gt;1,1,0)</f>
        <v>1</v>
      </c>
      <c r="N450">
        <f>_xlfn.MAXIFS('Refill Gap Model'!I:I,'Refill Gap Model'!A:A,TableRefills3[[#This Row],[patient_id]])</f>
        <v>0</v>
      </c>
      <c r="O450" t="str">
        <f>IF(Patient_QC[[#This Row],[MPR]]&gt;1.2,"High MPR; ","") &amp;
 IF(Patient_QC[[#This Row],[ever_discontinued]]=1,"Discontinued; ","") &amp;
 IF(Patient_QC[[#This Row],[Window Days]]=0,"No Supply; ","")</f>
        <v/>
      </c>
    </row>
    <row r="451" spans="1:15" x14ac:dyDescent="0.25">
      <c r="A451" t="s">
        <v>458</v>
      </c>
      <c r="B451">
        <v>55</v>
      </c>
      <c r="C451" t="s">
        <v>1019</v>
      </c>
      <c r="D451" t="s">
        <v>1022</v>
      </c>
      <c r="E451" t="s">
        <v>1023</v>
      </c>
      <c r="F451">
        <f>SUMIFS('Refill Gap Model'!E:E,'Refill Gap Model'!A:A,TableRefills3[[#This Row],[patient_id]])</f>
        <v>180</v>
      </c>
      <c r="G451" s="1">
        <f>_xlfn.MINIFS('Refill Gap Model'!C:C,'Refill Gap Model'!A:A,TableRefills3[[#This Row],[patient_id]])</f>
        <v>45668</v>
      </c>
      <c r="H451" s="1">
        <f>_xlfn.MAXIFS('Refill Gap Model'!C:C,'Refill Gap Model'!A:A,A451)+TableRefills3[[#This Row],[quantity_days]]</f>
        <v>46007</v>
      </c>
      <c r="I451" s="1">
        <f>_xlfn.MAXIFS('Refill Gap Model'!L:L,'Refill Gap Model'!A:A,TableRefills3[[#This Row],[patient_id]])</f>
        <v>45841</v>
      </c>
      <c r="J451">
        <f>Patient_QC[[#This Row],[Therepy_end_date]]-Patient_QC[[#This Row],[Therepy_Start_Date]]</f>
        <v>173</v>
      </c>
      <c r="K451">
        <f>Patient_QC[[#This Row],[total_quantity_days]]/Patient_QC[[#This Row],[Window Days]]</f>
        <v>1.0404624277456647</v>
      </c>
      <c r="L451">
        <f>MIN(1,Patient_QC[[#This Row],[MPR]])</f>
        <v>1</v>
      </c>
      <c r="M451">
        <f>IF(Patient_QC[[#This Row],[MPR]]&gt;1,1,0)</f>
        <v>1</v>
      </c>
      <c r="N451">
        <f>_xlfn.MAXIFS('Refill Gap Model'!I:I,'Refill Gap Model'!A:A,TableRefills3[[#This Row],[patient_id]])</f>
        <v>0</v>
      </c>
      <c r="O451" t="str">
        <f>IF(Patient_QC[[#This Row],[MPR]]&gt;1.2,"High MPR; ","") &amp;
 IF(Patient_QC[[#This Row],[ever_discontinued]]=1,"Discontinued; ","") &amp;
 IF(Patient_QC[[#This Row],[Window Days]]=0,"No Supply; ","")</f>
        <v/>
      </c>
    </row>
    <row r="452" spans="1:15" x14ac:dyDescent="0.25">
      <c r="A452" t="s">
        <v>459</v>
      </c>
      <c r="B452">
        <v>64</v>
      </c>
      <c r="C452" t="s">
        <v>1020</v>
      </c>
      <c r="D452" t="s">
        <v>1025</v>
      </c>
      <c r="E452" t="s">
        <v>1023</v>
      </c>
      <c r="F452">
        <f>SUMIFS('Refill Gap Model'!E:E,'Refill Gap Model'!A:A,TableRefills3[[#This Row],[patient_id]])</f>
        <v>180</v>
      </c>
      <c r="G452" s="1">
        <f>_xlfn.MINIFS('Refill Gap Model'!C:C,'Refill Gap Model'!A:A,TableRefills3[[#This Row],[patient_id]])</f>
        <v>45668</v>
      </c>
      <c r="H452" s="1">
        <f>_xlfn.MAXIFS('Refill Gap Model'!C:C,'Refill Gap Model'!A:A,A452)+TableRefills3[[#This Row],[quantity_days]]</f>
        <v>45762</v>
      </c>
      <c r="I452" s="1">
        <f>_xlfn.MAXIFS('Refill Gap Model'!L:L,'Refill Gap Model'!A:A,TableRefills3[[#This Row],[patient_id]])</f>
        <v>45841</v>
      </c>
      <c r="J452">
        <f>Patient_QC[[#This Row],[Therepy_end_date]]-Patient_QC[[#This Row],[Therepy_Start_Date]]</f>
        <v>173</v>
      </c>
      <c r="K452">
        <f>Patient_QC[[#This Row],[total_quantity_days]]/Patient_QC[[#This Row],[Window Days]]</f>
        <v>1.0404624277456647</v>
      </c>
      <c r="L452">
        <f>MIN(1,Patient_QC[[#This Row],[MPR]])</f>
        <v>1</v>
      </c>
      <c r="M452">
        <f>IF(Patient_QC[[#This Row],[MPR]]&gt;1,1,0)</f>
        <v>1</v>
      </c>
      <c r="N452">
        <f>_xlfn.MAXIFS('Refill Gap Model'!I:I,'Refill Gap Model'!A:A,TableRefills3[[#This Row],[patient_id]])</f>
        <v>0</v>
      </c>
      <c r="O452" t="str">
        <f>IF(Patient_QC[[#This Row],[MPR]]&gt;1.2,"High MPR; ","") &amp;
 IF(Patient_QC[[#This Row],[ever_discontinued]]=1,"Discontinued; ","") &amp;
 IF(Patient_QC[[#This Row],[Window Days]]=0,"No Supply; ","")</f>
        <v/>
      </c>
    </row>
    <row r="453" spans="1:15" x14ac:dyDescent="0.25">
      <c r="A453" t="s">
        <v>460</v>
      </c>
      <c r="B453">
        <v>79</v>
      </c>
      <c r="C453" t="s">
        <v>1019</v>
      </c>
      <c r="D453" t="s">
        <v>1028</v>
      </c>
      <c r="E453" t="s">
        <v>1027</v>
      </c>
      <c r="F453">
        <f>SUMIFS('Refill Gap Model'!E:E,'Refill Gap Model'!A:A,TableRefills3[[#This Row],[patient_id]])</f>
        <v>180</v>
      </c>
      <c r="G453" s="1">
        <f>_xlfn.MINIFS('Refill Gap Model'!C:C,'Refill Gap Model'!A:A,TableRefills3[[#This Row],[patient_id]])</f>
        <v>45668</v>
      </c>
      <c r="H453" s="1">
        <f>_xlfn.MAXIFS('Refill Gap Model'!C:C,'Refill Gap Model'!A:A,A453)+TableRefills3[[#This Row],[quantity_days]]</f>
        <v>45867</v>
      </c>
      <c r="I453" s="1">
        <f>_xlfn.MAXIFS('Refill Gap Model'!L:L,'Refill Gap Model'!A:A,TableRefills3[[#This Row],[patient_id]])</f>
        <v>45841</v>
      </c>
      <c r="J453">
        <f>Patient_QC[[#This Row],[Therepy_end_date]]-Patient_QC[[#This Row],[Therepy_Start_Date]]</f>
        <v>173</v>
      </c>
      <c r="K453">
        <f>Patient_QC[[#This Row],[total_quantity_days]]/Patient_QC[[#This Row],[Window Days]]</f>
        <v>1.0404624277456647</v>
      </c>
      <c r="L453">
        <f>MIN(1,Patient_QC[[#This Row],[MPR]])</f>
        <v>1</v>
      </c>
      <c r="M453">
        <f>IF(Patient_QC[[#This Row],[MPR]]&gt;1,1,0)</f>
        <v>1</v>
      </c>
      <c r="N453">
        <f>_xlfn.MAXIFS('Refill Gap Model'!I:I,'Refill Gap Model'!A:A,TableRefills3[[#This Row],[patient_id]])</f>
        <v>0</v>
      </c>
      <c r="O453" t="str">
        <f>IF(Patient_QC[[#This Row],[MPR]]&gt;1.2,"High MPR; ","") &amp;
 IF(Patient_QC[[#This Row],[ever_discontinued]]=1,"Discontinued; ","") &amp;
 IF(Patient_QC[[#This Row],[Window Days]]=0,"No Supply; ","")</f>
        <v/>
      </c>
    </row>
    <row r="454" spans="1:15" x14ac:dyDescent="0.25">
      <c r="A454" t="s">
        <v>461</v>
      </c>
      <c r="B454">
        <v>54</v>
      </c>
      <c r="C454" t="s">
        <v>1019</v>
      </c>
      <c r="D454" t="s">
        <v>1025</v>
      </c>
      <c r="E454" t="s">
        <v>1024</v>
      </c>
      <c r="F454">
        <f>SUMIFS('Refill Gap Model'!E:E,'Refill Gap Model'!A:A,TableRefills3[[#This Row],[patient_id]])</f>
        <v>180</v>
      </c>
      <c r="G454" s="1">
        <f>_xlfn.MINIFS('Refill Gap Model'!C:C,'Refill Gap Model'!A:A,TableRefills3[[#This Row],[patient_id]])</f>
        <v>45785</v>
      </c>
      <c r="H454" s="1">
        <f>_xlfn.MAXIFS('Refill Gap Model'!C:C,'Refill Gap Model'!A:A,A454)+TableRefills3[[#This Row],[quantity_days]]</f>
        <v>45901</v>
      </c>
      <c r="I454" s="1">
        <f>_xlfn.MAXIFS('Refill Gap Model'!L:L,'Refill Gap Model'!A:A,TableRefills3[[#This Row],[patient_id]])</f>
        <v>45961</v>
      </c>
      <c r="J454">
        <f>Patient_QC[[#This Row],[Therepy_end_date]]-Patient_QC[[#This Row],[Therepy_Start_Date]]</f>
        <v>176</v>
      </c>
      <c r="K454">
        <f>Patient_QC[[#This Row],[total_quantity_days]]/Patient_QC[[#This Row],[Window Days]]</f>
        <v>1.0227272727272727</v>
      </c>
      <c r="L454">
        <f>MIN(1,Patient_QC[[#This Row],[MPR]])</f>
        <v>1</v>
      </c>
      <c r="M454">
        <f>IF(Patient_QC[[#This Row],[MPR]]&gt;1,1,0)</f>
        <v>1</v>
      </c>
      <c r="N454">
        <f>_xlfn.MAXIFS('Refill Gap Model'!I:I,'Refill Gap Model'!A:A,TableRefills3[[#This Row],[patient_id]])</f>
        <v>0</v>
      </c>
      <c r="O454" t="str">
        <f>IF(Patient_QC[[#This Row],[MPR]]&gt;1.2,"High MPR; ","") &amp;
 IF(Patient_QC[[#This Row],[ever_discontinued]]=1,"Discontinued; ","") &amp;
 IF(Patient_QC[[#This Row],[Window Days]]=0,"No Supply; ","")</f>
        <v/>
      </c>
    </row>
    <row r="455" spans="1:15" x14ac:dyDescent="0.25">
      <c r="A455" t="s">
        <v>462</v>
      </c>
      <c r="B455">
        <v>53</v>
      </c>
      <c r="C455" t="s">
        <v>1019</v>
      </c>
      <c r="D455" t="s">
        <v>1022</v>
      </c>
      <c r="E455" t="s">
        <v>1023</v>
      </c>
      <c r="F455">
        <f>SUMIFS('Refill Gap Model'!E:E,'Refill Gap Model'!A:A,TableRefills3[[#This Row],[patient_id]])</f>
        <v>180</v>
      </c>
      <c r="G455" s="1">
        <f>_xlfn.MINIFS('Refill Gap Model'!C:C,'Refill Gap Model'!A:A,TableRefills3[[#This Row],[patient_id]])</f>
        <v>45785</v>
      </c>
      <c r="H455" s="1">
        <f>_xlfn.MAXIFS('Refill Gap Model'!C:C,'Refill Gap Model'!A:A,A455)+TableRefills3[[#This Row],[quantity_days]]</f>
        <v>45891</v>
      </c>
      <c r="I455" s="1">
        <f>_xlfn.MAXIFS('Refill Gap Model'!L:L,'Refill Gap Model'!A:A,TableRefills3[[#This Row],[patient_id]])</f>
        <v>45961</v>
      </c>
      <c r="J455">
        <f>Patient_QC[[#This Row],[Therepy_end_date]]-Patient_QC[[#This Row],[Therepy_Start_Date]]</f>
        <v>176</v>
      </c>
      <c r="K455">
        <f>Patient_QC[[#This Row],[total_quantity_days]]/Patient_QC[[#This Row],[Window Days]]</f>
        <v>1.0227272727272727</v>
      </c>
      <c r="L455">
        <f>MIN(1,Patient_QC[[#This Row],[MPR]])</f>
        <v>1</v>
      </c>
      <c r="M455">
        <f>IF(Patient_QC[[#This Row],[MPR]]&gt;1,1,0)</f>
        <v>1</v>
      </c>
      <c r="N455">
        <f>_xlfn.MAXIFS('Refill Gap Model'!I:I,'Refill Gap Model'!A:A,TableRefills3[[#This Row],[patient_id]])</f>
        <v>0</v>
      </c>
      <c r="O455" t="str">
        <f>IF(Patient_QC[[#This Row],[MPR]]&gt;1.2,"High MPR; ","") &amp;
 IF(Patient_QC[[#This Row],[ever_discontinued]]=1,"Discontinued; ","") &amp;
 IF(Patient_QC[[#This Row],[Window Days]]=0,"No Supply; ","")</f>
        <v/>
      </c>
    </row>
    <row r="456" spans="1:15" x14ac:dyDescent="0.25">
      <c r="A456" t="s">
        <v>463</v>
      </c>
      <c r="B456">
        <v>42</v>
      </c>
      <c r="C456" t="s">
        <v>1020</v>
      </c>
      <c r="D456" t="s">
        <v>1025</v>
      </c>
      <c r="E456" t="s">
        <v>1026</v>
      </c>
      <c r="F456">
        <f>SUMIFS('Refill Gap Model'!E:E,'Refill Gap Model'!A:A,TableRefills3[[#This Row],[patient_id]])</f>
        <v>180</v>
      </c>
      <c r="G456" s="1">
        <f>_xlfn.MINIFS('Refill Gap Model'!C:C,'Refill Gap Model'!A:A,TableRefills3[[#This Row],[patient_id]])</f>
        <v>45785</v>
      </c>
      <c r="H456" s="1">
        <f>_xlfn.MAXIFS('Refill Gap Model'!C:C,'Refill Gap Model'!A:A,A456)+TableRefills3[[#This Row],[quantity_days]]</f>
        <v>45995</v>
      </c>
      <c r="I456" s="1">
        <f>_xlfn.MAXIFS('Refill Gap Model'!L:L,'Refill Gap Model'!A:A,TableRefills3[[#This Row],[patient_id]])</f>
        <v>45961</v>
      </c>
      <c r="J456">
        <f>Patient_QC[[#This Row],[Therepy_end_date]]-Patient_QC[[#This Row],[Therepy_Start_Date]]</f>
        <v>176</v>
      </c>
      <c r="K456">
        <f>Patient_QC[[#This Row],[total_quantity_days]]/Patient_QC[[#This Row],[Window Days]]</f>
        <v>1.0227272727272727</v>
      </c>
      <c r="L456">
        <f>MIN(1,Patient_QC[[#This Row],[MPR]])</f>
        <v>1</v>
      </c>
      <c r="M456">
        <f>IF(Patient_QC[[#This Row],[MPR]]&gt;1,1,0)</f>
        <v>1</v>
      </c>
      <c r="N456">
        <f>_xlfn.MAXIFS('Refill Gap Model'!I:I,'Refill Gap Model'!A:A,TableRefills3[[#This Row],[patient_id]])</f>
        <v>0</v>
      </c>
      <c r="O456" t="str">
        <f>IF(Patient_QC[[#This Row],[MPR]]&gt;1.2,"High MPR; ","") &amp;
 IF(Patient_QC[[#This Row],[ever_discontinued]]=1,"Discontinued; ","") &amp;
 IF(Patient_QC[[#This Row],[Window Days]]=0,"No Supply; ","")</f>
        <v/>
      </c>
    </row>
    <row r="457" spans="1:15" x14ac:dyDescent="0.25">
      <c r="A457" t="s">
        <v>464</v>
      </c>
      <c r="B457">
        <v>36</v>
      </c>
      <c r="C457" t="s">
        <v>1020</v>
      </c>
      <c r="D457" t="s">
        <v>1022</v>
      </c>
      <c r="E457" t="s">
        <v>1026</v>
      </c>
      <c r="F457">
        <f>SUMIFS('Refill Gap Model'!E:E,'Refill Gap Model'!A:A,TableRefills3[[#This Row],[patient_id]])</f>
        <v>180</v>
      </c>
      <c r="G457" s="1">
        <f>_xlfn.MINIFS('Refill Gap Model'!C:C,'Refill Gap Model'!A:A,TableRefills3[[#This Row],[patient_id]])</f>
        <v>45785</v>
      </c>
      <c r="H457" s="1">
        <f>_xlfn.MAXIFS('Refill Gap Model'!C:C,'Refill Gap Model'!A:A,A457)+TableRefills3[[#This Row],[quantity_days]]</f>
        <v>45874</v>
      </c>
      <c r="I457" s="1">
        <f>_xlfn.MAXIFS('Refill Gap Model'!L:L,'Refill Gap Model'!A:A,TableRefills3[[#This Row],[patient_id]])</f>
        <v>45961</v>
      </c>
      <c r="J457">
        <f>Patient_QC[[#This Row],[Therepy_end_date]]-Patient_QC[[#This Row],[Therepy_Start_Date]]</f>
        <v>176</v>
      </c>
      <c r="K457">
        <f>Patient_QC[[#This Row],[total_quantity_days]]/Patient_QC[[#This Row],[Window Days]]</f>
        <v>1.0227272727272727</v>
      </c>
      <c r="L457">
        <f>MIN(1,Patient_QC[[#This Row],[MPR]])</f>
        <v>1</v>
      </c>
      <c r="M457">
        <f>IF(Patient_QC[[#This Row],[MPR]]&gt;1,1,0)</f>
        <v>1</v>
      </c>
      <c r="N457">
        <f>_xlfn.MAXIFS('Refill Gap Model'!I:I,'Refill Gap Model'!A:A,TableRefills3[[#This Row],[patient_id]])</f>
        <v>0</v>
      </c>
      <c r="O457" t="str">
        <f>IF(Patient_QC[[#This Row],[MPR]]&gt;1.2,"High MPR; ","") &amp;
 IF(Patient_QC[[#This Row],[ever_discontinued]]=1,"Discontinued; ","") &amp;
 IF(Patient_QC[[#This Row],[Window Days]]=0,"No Supply; ","")</f>
        <v/>
      </c>
    </row>
    <row r="458" spans="1:15" x14ac:dyDescent="0.25">
      <c r="A458" t="s">
        <v>465</v>
      </c>
      <c r="B458">
        <v>65</v>
      </c>
      <c r="C458" t="s">
        <v>1019</v>
      </c>
      <c r="D458" t="s">
        <v>1021</v>
      </c>
      <c r="E458" t="s">
        <v>1027</v>
      </c>
      <c r="F458">
        <f>SUMIFS('Refill Gap Model'!E:E,'Refill Gap Model'!A:A,TableRefills3[[#This Row],[patient_id]])</f>
        <v>180</v>
      </c>
      <c r="G458" s="1">
        <f>_xlfn.MINIFS('Refill Gap Model'!C:C,'Refill Gap Model'!A:A,TableRefills3[[#This Row],[patient_id]])</f>
        <v>45785</v>
      </c>
      <c r="H458" s="1">
        <f>_xlfn.MAXIFS('Refill Gap Model'!C:C,'Refill Gap Model'!A:A,A458)+TableRefills3[[#This Row],[quantity_days]]</f>
        <v>45934</v>
      </c>
      <c r="I458" s="1">
        <f>_xlfn.MAXIFS('Refill Gap Model'!L:L,'Refill Gap Model'!A:A,TableRefills3[[#This Row],[patient_id]])</f>
        <v>45961</v>
      </c>
      <c r="J458">
        <f>Patient_QC[[#This Row],[Therepy_end_date]]-Patient_QC[[#This Row],[Therepy_Start_Date]]</f>
        <v>176</v>
      </c>
      <c r="K458">
        <f>Patient_QC[[#This Row],[total_quantity_days]]/Patient_QC[[#This Row],[Window Days]]</f>
        <v>1.0227272727272727</v>
      </c>
      <c r="L458">
        <f>MIN(1,Patient_QC[[#This Row],[MPR]])</f>
        <v>1</v>
      </c>
      <c r="M458">
        <f>IF(Patient_QC[[#This Row],[MPR]]&gt;1,1,0)</f>
        <v>1</v>
      </c>
      <c r="N458">
        <f>_xlfn.MAXIFS('Refill Gap Model'!I:I,'Refill Gap Model'!A:A,TableRefills3[[#This Row],[patient_id]])</f>
        <v>0</v>
      </c>
      <c r="O458" t="str">
        <f>IF(Patient_QC[[#This Row],[MPR]]&gt;1.2,"High MPR; ","") &amp;
 IF(Patient_QC[[#This Row],[ever_discontinued]]=1,"Discontinued; ","") &amp;
 IF(Patient_QC[[#This Row],[Window Days]]=0,"No Supply; ","")</f>
        <v/>
      </c>
    </row>
    <row r="459" spans="1:15" x14ac:dyDescent="0.25">
      <c r="A459" t="s">
        <v>466</v>
      </c>
      <c r="B459">
        <v>74</v>
      </c>
      <c r="C459" t="s">
        <v>1020</v>
      </c>
      <c r="D459" t="s">
        <v>1025</v>
      </c>
      <c r="E459" t="s">
        <v>1024</v>
      </c>
      <c r="F459">
        <f>SUMIFS('Refill Gap Model'!E:E,'Refill Gap Model'!A:A,TableRefills3[[#This Row],[patient_id]])</f>
        <v>180</v>
      </c>
      <c r="G459" s="1">
        <f>_xlfn.MINIFS('Refill Gap Model'!C:C,'Refill Gap Model'!A:A,TableRefills3[[#This Row],[patient_id]])</f>
        <v>45785</v>
      </c>
      <c r="H459" s="1">
        <f>_xlfn.MAXIFS('Refill Gap Model'!C:C,'Refill Gap Model'!A:A,A459)+TableRefills3[[#This Row],[quantity_days]]</f>
        <v>45873</v>
      </c>
      <c r="I459" s="1">
        <f>_xlfn.MAXIFS('Refill Gap Model'!L:L,'Refill Gap Model'!A:A,TableRefills3[[#This Row],[patient_id]])</f>
        <v>45961</v>
      </c>
      <c r="J459">
        <f>Patient_QC[[#This Row],[Therepy_end_date]]-Patient_QC[[#This Row],[Therepy_Start_Date]]</f>
        <v>176</v>
      </c>
      <c r="K459">
        <f>Patient_QC[[#This Row],[total_quantity_days]]/Patient_QC[[#This Row],[Window Days]]</f>
        <v>1.0227272727272727</v>
      </c>
      <c r="L459">
        <f>MIN(1,Patient_QC[[#This Row],[MPR]])</f>
        <v>1</v>
      </c>
      <c r="M459">
        <f>IF(Patient_QC[[#This Row],[MPR]]&gt;1,1,0)</f>
        <v>1</v>
      </c>
      <c r="N459">
        <f>_xlfn.MAXIFS('Refill Gap Model'!I:I,'Refill Gap Model'!A:A,TableRefills3[[#This Row],[patient_id]])</f>
        <v>0</v>
      </c>
      <c r="O459" t="str">
        <f>IF(Patient_QC[[#This Row],[MPR]]&gt;1.2,"High MPR; ","") &amp;
 IF(Patient_QC[[#This Row],[ever_discontinued]]=1,"Discontinued; ","") &amp;
 IF(Patient_QC[[#This Row],[Window Days]]=0,"No Supply; ","")</f>
        <v/>
      </c>
    </row>
    <row r="460" spans="1:15" x14ac:dyDescent="0.25">
      <c r="A460" t="s">
        <v>467</v>
      </c>
      <c r="B460">
        <v>49</v>
      </c>
      <c r="C460" t="s">
        <v>1019</v>
      </c>
      <c r="D460" t="s">
        <v>1021</v>
      </c>
      <c r="E460" t="s">
        <v>1026</v>
      </c>
      <c r="F460">
        <f>SUMIFS('Refill Gap Model'!E:E,'Refill Gap Model'!A:A,TableRefills3[[#This Row],[patient_id]])</f>
        <v>112</v>
      </c>
      <c r="G460" s="1">
        <f>_xlfn.MINIFS('Refill Gap Model'!C:C,'Refill Gap Model'!A:A,TableRefills3[[#This Row],[patient_id]])</f>
        <v>45834</v>
      </c>
      <c r="H460" s="1">
        <f>_xlfn.MAXIFS('Refill Gap Model'!C:C,'Refill Gap Model'!A:A,A460)+TableRefills3[[#This Row],[quantity_days]]</f>
        <v>45944</v>
      </c>
      <c r="I460" s="1">
        <f>_xlfn.MAXIFS('Refill Gap Model'!L:L,'Refill Gap Model'!A:A,TableRefills3[[#This Row],[patient_id]])</f>
        <v>45941</v>
      </c>
      <c r="J460">
        <f>Patient_QC[[#This Row],[Therepy_end_date]]-Patient_QC[[#This Row],[Therepy_Start_Date]]</f>
        <v>107</v>
      </c>
      <c r="K460">
        <f>Patient_QC[[#This Row],[total_quantity_days]]/Patient_QC[[#This Row],[Window Days]]</f>
        <v>1.0467289719626167</v>
      </c>
      <c r="L460">
        <f>MIN(1,Patient_QC[[#This Row],[MPR]])</f>
        <v>1</v>
      </c>
      <c r="M460">
        <f>IF(Patient_QC[[#This Row],[MPR]]&gt;1,1,0)</f>
        <v>1</v>
      </c>
      <c r="N460">
        <f>_xlfn.MAXIFS('Refill Gap Model'!I:I,'Refill Gap Model'!A:A,TableRefills3[[#This Row],[patient_id]])</f>
        <v>0</v>
      </c>
      <c r="O460" t="str">
        <f>IF(Patient_QC[[#This Row],[MPR]]&gt;1.2,"High MPR; ","") &amp;
 IF(Patient_QC[[#This Row],[ever_discontinued]]=1,"Discontinued; ","") &amp;
 IF(Patient_QC[[#This Row],[Window Days]]=0,"No Supply; ","")</f>
        <v/>
      </c>
    </row>
    <row r="461" spans="1:15" x14ac:dyDescent="0.25">
      <c r="A461" t="s">
        <v>468</v>
      </c>
      <c r="B461">
        <v>30</v>
      </c>
      <c r="C461" t="s">
        <v>1020</v>
      </c>
      <c r="D461" t="s">
        <v>1021</v>
      </c>
      <c r="E461" t="s">
        <v>1023</v>
      </c>
      <c r="F461">
        <f>SUMIFS('Refill Gap Model'!E:E,'Refill Gap Model'!A:A,TableRefills3[[#This Row],[patient_id]])</f>
        <v>112</v>
      </c>
      <c r="G461" s="1">
        <f>_xlfn.MINIFS('Refill Gap Model'!C:C,'Refill Gap Model'!A:A,TableRefills3[[#This Row],[patient_id]])</f>
        <v>45834</v>
      </c>
      <c r="H461" s="1">
        <f>_xlfn.MAXIFS('Refill Gap Model'!C:C,'Refill Gap Model'!A:A,A461)+TableRefills3[[#This Row],[quantity_days]]</f>
        <v>45884</v>
      </c>
      <c r="I461" s="1">
        <f>_xlfn.MAXIFS('Refill Gap Model'!L:L,'Refill Gap Model'!A:A,TableRefills3[[#This Row],[patient_id]])</f>
        <v>45941</v>
      </c>
      <c r="J461">
        <f>Patient_QC[[#This Row],[Therepy_end_date]]-Patient_QC[[#This Row],[Therepy_Start_Date]]</f>
        <v>107</v>
      </c>
      <c r="K461">
        <f>Patient_QC[[#This Row],[total_quantity_days]]/Patient_QC[[#This Row],[Window Days]]</f>
        <v>1.0467289719626167</v>
      </c>
      <c r="L461">
        <f>MIN(1,Patient_QC[[#This Row],[MPR]])</f>
        <v>1</v>
      </c>
      <c r="M461">
        <f>IF(Patient_QC[[#This Row],[MPR]]&gt;1,1,0)</f>
        <v>1</v>
      </c>
      <c r="N461">
        <f>_xlfn.MAXIFS('Refill Gap Model'!I:I,'Refill Gap Model'!A:A,TableRefills3[[#This Row],[patient_id]])</f>
        <v>0</v>
      </c>
      <c r="O461" t="str">
        <f>IF(Patient_QC[[#This Row],[MPR]]&gt;1.2,"High MPR; ","") &amp;
 IF(Patient_QC[[#This Row],[ever_discontinued]]=1,"Discontinued; ","") &amp;
 IF(Patient_QC[[#This Row],[Window Days]]=0,"No Supply; ","")</f>
        <v/>
      </c>
    </row>
    <row r="462" spans="1:15" x14ac:dyDescent="0.25">
      <c r="A462" t="s">
        <v>469</v>
      </c>
      <c r="B462">
        <v>37</v>
      </c>
      <c r="C462" t="s">
        <v>1020</v>
      </c>
      <c r="D462" t="s">
        <v>1028</v>
      </c>
      <c r="E462" t="s">
        <v>1027</v>
      </c>
      <c r="F462">
        <f>SUMIFS('Refill Gap Model'!E:E,'Refill Gap Model'!A:A,TableRefills3[[#This Row],[patient_id]])</f>
        <v>112</v>
      </c>
      <c r="G462" s="1">
        <f>_xlfn.MINIFS('Refill Gap Model'!C:C,'Refill Gap Model'!A:A,TableRefills3[[#This Row],[patient_id]])</f>
        <v>45834</v>
      </c>
      <c r="H462" s="1">
        <f>_xlfn.MAXIFS('Refill Gap Model'!C:C,'Refill Gap Model'!A:A,A462)+TableRefills3[[#This Row],[quantity_days]]</f>
        <v>45827</v>
      </c>
      <c r="I462" s="1">
        <f>_xlfn.MAXIFS('Refill Gap Model'!L:L,'Refill Gap Model'!A:A,TableRefills3[[#This Row],[patient_id]])</f>
        <v>45941</v>
      </c>
      <c r="J462">
        <f>Patient_QC[[#This Row],[Therepy_end_date]]-Patient_QC[[#This Row],[Therepy_Start_Date]]</f>
        <v>107</v>
      </c>
      <c r="K462">
        <f>Patient_QC[[#This Row],[total_quantity_days]]/Patient_QC[[#This Row],[Window Days]]</f>
        <v>1.0467289719626167</v>
      </c>
      <c r="L462">
        <f>MIN(1,Patient_QC[[#This Row],[MPR]])</f>
        <v>1</v>
      </c>
      <c r="M462">
        <f>IF(Patient_QC[[#This Row],[MPR]]&gt;1,1,0)</f>
        <v>1</v>
      </c>
      <c r="N462">
        <f>_xlfn.MAXIFS('Refill Gap Model'!I:I,'Refill Gap Model'!A:A,TableRefills3[[#This Row],[patient_id]])</f>
        <v>0</v>
      </c>
      <c r="O462" t="str">
        <f>IF(Patient_QC[[#This Row],[MPR]]&gt;1.2,"High MPR; ","") &amp;
 IF(Patient_QC[[#This Row],[ever_discontinued]]=1,"Discontinued; ","") &amp;
 IF(Patient_QC[[#This Row],[Window Days]]=0,"No Supply; ","")</f>
        <v/>
      </c>
    </row>
    <row r="463" spans="1:15" x14ac:dyDescent="0.25">
      <c r="A463" t="s">
        <v>470</v>
      </c>
      <c r="B463">
        <v>75</v>
      </c>
      <c r="C463" t="s">
        <v>1020</v>
      </c>
      <c r="D463" t="s">
        <v>1022</v>
      </c>
      <c r="E463" t="s">
        <v>1026</v>
      </c>
      <c r="F463">
        <f>SUMIFS('Refill Gap Model'!E:E,'Refill Gap Model'!A:A,TableRefills3[[#This Row],[patient_id]])</f>
        <v>112</v>
      </c>
      <c r="G463" s="1">
        <f>_xlfn.MINIFS('Refill Gap Model'!C:C,'Refill Gap Model'!A:A,TableRefills3[[#This Row],[patient_id]])</f>
        <v>45834</v>
      </c>
      <c r="H463" s="1">
        <f>_xlfn.MAXIFS('Refill Gap Model'!C:C,'Refill Gap Model'!A:A,A463)+TableRefills3[[#This Row],[quantity_days]]</f>
        <v>45852</v>
      </c>
      <c r="I463" s="1">
        <f>_xlfn.MAXIFS('Refill Gap Model'!L:L,'Refill Gap Model'!A:A,TableRefills3[[#This Row],[patient_id]])</f>
        <v>45941</v>
      </c>
      <c r="J463">
        <f>Patient_QC[[#This Row],[Therepy_end_date]]-Patient_QC[[#This Row],[Therepy_Start_Date]]</f>
        <v>107</v>
      </c>
      <c r="K463">
        <f>Patient_QC[[#This Row],[total_quantity_days]]/Patient_QC[[#This Row],[Window Days]]</f>
        <v>1.0467289719626167</v>
      </c>
      <c r="L463">
        <f>MIN(1,Patient_QC[[#This Row],[MPR]])</f>
        <v>1</v>
      </c>
      <c r="M463">
        <f>IF(Patient_QC[[#This Row],[MPR]]&gt;1,1,0)</f>
        <v>1</v>
      </c>
      <c r="N463">
        <f>_xlfn.MAXIFS('Refill Gap Model'!I:I,'Refill Gap Model'!A:A,TableRefills3[[#This Row],[patient_id]])</f>
        <v>0</v>
      </c>
      <c r="O463" t="str">
        <f>IF(Patient_QC[[#This Row],[MPR]]&gt;1.2,"High MPR; ","") &amp;
 IF(Patient_QC[[#This Row],[ever_discontinued]]=1,"Discontinued; ","") &amp;
 IF(Patient_QC[[#This Row],[Window Days]]=0,"No Supply; ","")</f>
        <v/>
      </c>
    </row>
    <row r="464" spans="1:15" x14ac:dyDescent="0.25">
      <c r="A464" t="s">
        <v>471</v>
      </c>
      <c r="B464">
        <v>45</v>
      </c>
      <c r="C464" t="s">
        <v>1019</v>
      </c>
      <c r="D464" t="s">
        <v>1022</v>
      </c>
      <c r="E464" t="s">
        <v>1024</v>
      </c>
      <c r="F464">
        <f>SUMIFS('Refill Gap Model'!E:E,'Refill Gap Model'!A:A,TableRefills3[[#This Row],[patient_id]])</f>
        <v>126</v>
      </c>
      <c r="G464" s="1">
        <f>_xlfn.MINIFS('Refill Gap Model'!C:C,'Refill Gap Model'!A:A,TableRefills3[[#This Row],[patient_id]])</f>
        <v>45742</v>
      </c>
      <c r="H464" s="1">
        <f>_xlfn.MAXIFS('Refill Gap Model'!C:C,'Refill Gap Model'!A:A,A464)+TableRefills3[[#This Row],[quantity_days]]</f>
        <v>45792</v>
      </c>
      <c r="I464" s="1">
        <f>_xlfn.MAXIFS('Refill Gap Model'!L:L,'Refill Gap Model'!A:A,TableRefills3[[#This Row],[patient_id]])</f>
        <v>45869</v>
      </c>
      <c r="J464">
        <f>Patient_QC[[#This Row],[Therepy_end_date]]-Patient_QC[[#This Row],[Therepy_Start_Date]]</f>
        <v>127</v>
      </c>
      <c r="K464">
        <f>Patient_QC[[#This Row],[total_quantity_days]]/Patient_QC[[#This Row],[Window Days]]</f>
        <v>0.99212598425196852</v>
      </c>
      <c r="L464">
        <f>MIN(1,Patient_QC[[#This Row],[MPR]])</f>
        <v>0.99212598425196852</v>
      </c>
      <c r="M464">
        <f>IF(Patient_QC[[#This Row],[MPR]]&gt;1,1,0)</f>
        <v>0</v>
      </c>
      <c r="N464">
        <f>_xlfn.MAXIFS('Refill Gap Model'!I:I,'Refill Gap Model'!A:A,TableRefills3[[#This Row],[patient_id]])</f>
        <v>0</v>
      </c>
      <c r="O464" t="str">
        <f>IF(Patient_QC[[#This Row],[MPR]]&gt;1.2,"High MPR; ","") &amp;
 IF(Patient_QC[[#This Row],[ever_discontinued]]=1,"Discontinued; ","") &amp;
 IF(Patient_QC[[#This Row],[Window Days]]=0,"No Supply; ","")</f>
        <v/>
      </c>
    </row>
    <row r="465" spans="1:15" x14ac:dyDescent="0.25">
      <c r="A465" t="s">
        <v>472</v>
      </c>
      <c r="B465">
        <v>43</v>
      </c>
      <c r="C465" t="s">
        <v>1020</v>
      </c>
      <c r="D465" t="s">
        <v>1028</v>
      </c>
      <c r="E465" t="s">
        <v>1026</v>
      </c>
      <c r="F465">
        <f>SUMIFS('Refill Gap Model'!E:E,'Refill Gap Model'!A:A,TableRefills3[[#This Row],[patient_id]])</f>
        <v>126</v>
      </c>
      <c r="G465" s="1">
        <f>_xlfn.MINIFS('Refill Gap Model'!C:C,'Refill Gap Model'!A:A,TableRefills3[[#This Row],[patient_id]])</f>
        <v>45742</v>
      </c>
      <c r="H465" s="1">
        <f>_xlfn.MAXIFS('Refill Gap Model'!C:C,'Refill Gap Model'!A:A,A465)+TableRefills3[[#This Row],[quantity_days]]</f>
        <v>45811</v>
      </c>
      <c r="I465" s="1">
        <f>_xlfn.MAXIFS('Refill Gap Model'!L:L,'Refill Gap Model'!A:A,TableRefills3[[#This Row],[patient_id]])</f>
        <v>45869</v>
      </c>
      <c r="J465">
        <f>Patient_QC[[#This Row],[Therepy_end_date]]-Patient_QC[[#This Row],[Therepy_Start_Date]]</f>
        <v>127</v>
      </c>
      <c r="K465">
        <f>Patient_QC[[#This Row],[total_quantity_days]]/Patient_QC[[#This Row],[Window Days]]</f>
        <v>0.99212598425196852</v>
      </c>
      <c r="L465">
        <f>MIN(1,Patient_QC[[#This Row],[MPR]])</f>
        <v>0.99212598425196852</v>
      </c>
      <c r="M465">
        <f>IF(Patient_QC[[#This Row],[MPR]]&gt;1,1,0)</f>
        <v>0</v>
      </c>
      <c r="N465">
        <f>_xlfn.MAXIFS('Refill Gap Model'!I:I,'Refill Gap Model'!A:A,TableRefills3[[#This Row],[patient_id]])</f>
        <v>0</v>
      </c>
      <c r="O465" t="str">
        <f>IF(Patient_QC[[#This Row],[MPR]]&gt;1.2,"High MPR; ","") &amp;
 IF(Patient_QC[[#This Row],[ever_discontinued]]=1,"Discontinued; ","") &amp;
 IF(Patient_QC[[#This Row],[Window Days]]=0,"No Supply; ","")</f>
        <v/>
      </c>
    </row>
    <row r="466" spans="1:15" x14ac:dyDescent="0.25">
      <c r="A466" t="s">
        <v>473</v>
      </c>
      <c r="B466">
        <v>41</v>
      </c>
      <c r="C466" t="s">
        <v>1019</v>
      </c>
      <c r="D466" t="s">
        <v>1022</v>
      </c>
      <c r="E466" t="s">
        <v>1026</v>
      </c>
      <c r="F466">
        <f>SUMIFS('Refill Gap Model'!E:E,'Refill Gap Model'!A:A,TableRefills3[[#This Row],[patient_id]])</f>
        <v>126</v>
      </c>
      <c r="G466" s="1">
        <f>_xlfn.MINIFS('Refill Gap Model'!C:C,'Refill Gap Model'!A:A,TableRefills3[[#This Row],[patient_id]])</f>
        <v>45742</v>
      </c>
      <c r="H466" s="1">
        <f>_xlfn.MAXIFS('Refill Gap Model'!C:C,'Refill Gap Model'!A:A,A466)+TableRefills3[[#This Row],[quantity_days]]</f>
        <v>45917</v>
      </c>
      <c r="I466" s="1">
        <f>_xlfn.MAXIFS('Refill Gap Model'!L:L,'Refill Gap Model'!A:A,TableRefills3[[#This Row],[patient_id]])</f>
        <v>45869</v>
      </c>
      <c r="J466">
        <f>Patient_QC[[#This Row],[Therepy_end_date]]-Patient_QC[[#This Row],[Therepy_Start_Date]]</f>
        <v>127</v>
      </c>
      <c r="K466">
        <f>Patient_QC[[#This Row],[total_quantity_days]]/Patient_QC[[#This Row],[Window Days]]</f>
        <v>0.99212598425196852</v>
      </c>
      <c r="L466">
        <f>MIN(1,Patient_QC[[#This Row],[MPR]])</f>
        <v>0.99212598425196852</v>
      </c>
      <c r="M466">
        <f>IF(Patient_QC[[#This Row],[MPR]]&gt;1,1,0)</f>
        <v>0</v>
      </c>
      <c r="N466">
        <f>_xlfn.MAXIFS('Refill Gap Model'!I:I,'Refill Gap Model'!A:A,TableRefills3[[#This Row],[patient_id]])</f>
        <v>0</v>
      </c>
      <c r="O466" t="str">
        <f>IF(Patient_QC[[#This Row],[MPR]]&gt;1.2,"High MPR; ","") &amp;
 IF(Patient_QC[[#This Row],[ever_discontinued]]=1,"Discontinued; ","") &amp;
 IF(Patient_QC[[#This Row],[Window Days]]=0,"No Supply; ","")</f>
        <v/>
      </c>
    </row>
    <row r="467" spans="1:15" x14ac:dyDescent="0.25">
      <c r="A467" t="s">
        <v>474</v>
      </c>
      <c r="B467">
        <v>80</v>
      </c>
      <c r="C467" t="s">
        <v>1019</v>
      </c>
      <c r="D467" t="s">
        <v>1028</v>
      </c>
      <c r="E467" t="s">
        <v>1024</v>
      </c>
      <c r="F467">
        <f>SUMIFS('Refill Gap Model'!E:E,'Refill Gap Model'!A:A,TableRefills3[[#This Row],[patient_id]])</f>
        <v>126</v>
      </c>
      <c r="G467" s="1">
        <f>_xlfn.MINIFS('Refill Gap Model'!C:C,'Refill Gap Model'!A:A,TableRefills3[[#This Row],[patient_id]])</f>
        <v>45742</v>
      </c>
      <c r="H467" s="1">
        <f>_xlfn.MAXIFS('Refill Gap Model'!C:C,'Refill Gap Model'!A:A,A467)+TableRefills3[[#This Row],[quantity_days]]</f>
        <v>45763</v>
      </c>
      <c r="I467" s="1">
        <f>_xlfn.MAXIFS('Refill Gap Model'!L:L,'Refill Gap Model'!A:A,TableRefills3[[#This Row],[patient_id]])</f>
        <v>45869</v>
      </c>
      <c r="J467">
        <f>Patient_QC[[#This Row],[Therepy_end_date]]-Patient_QC[[#This Row],[Therepy_Start_Date]]</f>
        <v>127</v>
      </c>
      <c r="K467">
        <f>Patient_QC[[#This Row],[total_quantity_days]]/Patient_QC[[#This Row],[Window Days]]</f>
        <v>0.99212598425196852</v>
      </c>
      <c r="L467">
        <f>MIN(1,Patient_QC[[#This Row],[MPR]])</f>
        <v>0.99212598425196852</v>
      </c>
      <c r="M467">
        <f>IF(Patient_QC[[#This Row],[MPR]]&gt;1,1,0)</f>
        <v>0</v>
      </c>
      <c r="N467">
        <f>_xlfn.MAXIFS('Refill Gap Model'!I:I,'Refill Gap Model'!A:A,TableRefills3[[#This Row],[patient_id]])</f>
        <v>0</v>
      </c>
      <c r="O467" t="str">
        <f>IF(Patient_QC[[#This Row],[MPR]]&gt;1.2,"High MPR; ","") &amp;
 IF(Patient_QC[[#This Row],[ever_discontinued]]=1,"Discontinued; ","") &amp;
 IF(Patient_QC[[#This Row],[Window Days]]=0,"No Supply; ","")</f>
        <v/>
      </c>
    </row>
    <row r="468" spans="1:15" x14ac:dyDescent="0.25">
      <c r="A468" t="s">
        <v>475</v>
      </c>
      <c r="B468">
        <v>52</v>
      </c>
      <c r="C468" t="s">
        <v>1019</v>
      </c>
      <c r="D468" t="s">
        <v>1022</v>
      </c>
      <c r="E468" t="s">
        <v>1026</v>
      </c>
      <c r="F468">
        <f>SUMIFS('Refill Gap Model'!E:E,'Refill Gap Model'!A:A,TableRefills3[[#This Row],[patient_id]])</f>
        <v>126</v>
      </c>
      <c r="G468" s="1">
        <f>_xlfn.MINIFS('Refill Gap Model'!C:C,'Refill Gap Model'!A:A,TableRefills3[[#This Row],[patient_id]])</f>
        <v>45742</v>
      </c>
      <c r="H468" s="1">
        <f>_xlfn.MAXIFS('Refill Gap Model'!C:C,'Refill Gap Model'!A:A,A468)+TableRefills3[[#This Row],[quantity_days]]</f>
        <v>45785</v>
      </c>
      <c r="I468" s="1">
        <f>_xlfn.MAXIFS('Refill Gap Model'!L:L,'Refill Gap Model'!A:A,TableRefills3[[#This Row],[patient_id]])</f>
        <v>45869</v>
      </c>
      <c r="J468">
        <f>Patient_QC[[#This Row],[Therepy_end_date]]-Patient_QC[[#This Row],[Therepy_Start_Date]]</f>
        <v>127</v>
      </c>
      <c r="K468">
        <f>Patient_QC[[#This Row],[total_quantity_days]]/Patient_QC[[#This Row],[Window Days]]</f>
        <v>0.99212598425196852</v>
      </c>
      <c r="L468">
        <f>MIN(1,Patient_QC[[#This Row],[MPR]])</f>
        <v>0.99212598425196852</v>
      </c>
      <c r="M468">
        <f>IF(Patient_QC[[#This Row],[MPR]]&gt;1,1,0)</f>
        <v>0</v>
      </c>
      <c r="N468">
        <f>_xlfn.MAXIFS('Refill Gap Model'!I:I,'Refill Gap Model'!A:A,TableRefills3[[#This Row],[patient_id]])</f>
        <v>0</v>
      </c>
      <c r="O468" t="str">
        <f>IF(Patient_QC[[#This Row],[MPR]]&gt;1.2,"High MPR; ","") &amp;
 IF(Patient_QC[[#This Row],[ever_discontinued]]=1,"Discontinued; ","") &amp;
 IF(Patient_QC[[#This Row],[Window Days]]=0,"No Supply; ","")</f>
        <v/>
      </c>
    </row>
    <row r="469" spans="1:15" x14ac:dyDescent="0.25">
      <c r="A469" t="s">
        <v>476</v>
      </c>
      <c r="B469">
        <v>44</v>
      </c>
      <c r="C469" t="s">
        <v>1020</v>
      </c>
      <c r="D469" t="s">
        <v>1028</v>
      </c>
      <c r="E469" t="s">
        <v>1023</v>
      </c>
      <c r="F469">
        <f>SUMIFS('Refill Gap Model'!E:E,'Refill Gap Model'!A:A,TableRefills3[[#This Row],[patient_id]])</f>
        <v>126</v>
      </c>
      <c r="G469" s="1">
        <f>_xlfn.MINIFS('Refill Gap Model'!C:C,'Refill Gap Model'!A:A,TableRefills3[[#This Row],[patient_id]])</f>
        <v>45742</v>
      </c>
      <c r="H469" s="1">
        <f>_xlfn.MAXIFS('Refill Gap Model'!C:C,'Refill Gap Model'!A:A,A469)+TableRefills3[[#This Row],[quantity_days]]</f>
        <v>45921</v>
      </c>
      <c r="I469" s="1">
        <f>_xlfn.MAXIFS('Refill Gap Model'!L:L,'Refill Gap Model'!A:A,TableRefills3[[#This Row],[patient_id]])</f>
        <v>45869</v>
      </c>
      <c r="J469">
        <f>Patient_QC[[#This Row],[Therepy_end_date]]-Patient_QC[[#This Row],[Therepy_Start_Date]]</f>
        <v>127</v>
      </c>
      <c r="K469">
        <f>Patient_QC[[#This Row],[total_quantity_days]]/Patient_QC[[#This Row],[Window Days]]</f>
        <v>0.99212598425196852</v>
      </c>
      <c r="L469">
        <f>MIN(1,Patient_QC[[#This Row],[MPR]])</f>
        <v>0.99212598425196852</v>
      </c>
      <c r="M469">
        <f>IF(Patient_QC[[#This Row],[MPR]]&gt;1,1,0)</f>
        <v>0</v>
      </c>
      <c r="N469">
        <f>_xlfn.MAXIFS('Refill Gap Model'!I:I,'Refill Gap Model'!A:A,TableRefills3[[#This Row],[patient_id]])</f>
        <v>0</v>
      </c>
      <c r="O469" t="str">
        <f>IF(Patient_QC[[#This Row],[MPR]]&gt;1.2,"High MPR; ","") &amp;
 IF(Patient_QC[[#This Row],[ever_discontinued]]=1,"Discontinued; ","") &amp;
 IF(Patient_QC[[#This Row],[Window Days]]=0,"No Supply; ","")</f>
        <v/>
      </c>
    </row>
    <row r="470" spans="1:15" x14ac:dyDescent="0.25">
      <c r="A470" t="s">
        <v>477</v>
      </c>
      <c r="B470">
        <v>57</v>
      </c>
      <c r="C470" t="s">
        <v>1020</v>
      </c>
      <c r="D470" t="s">
        <v>1022</v>
      </c>
      <c r="E470" t="s">
        <v>1023</v>
      </c>
      <c r="F470">
        <f>SUMIFS('Refill Gap Model'!E:E,'Refill Gap Model'!A:A,TableRefills3[[#This Row],[patient_id]])</f>
        <v>63</v>
      </c>
      <c r="G470" s="1">
        <f>_xlfn.MINIFS('Refill Gap Model'!C:C,'Refill Gap Model'!A:A,TableRefills3[[#This Row],[patient_id]])</f>
        <v>45658</v>
      </c>
      <c r="H470" s="1">
        <f>_xlfn.MAXIFS('Refill Gap Model'!C:C,'Refill Gap Model'!A:A,A470)+TableRefills3[[#This Row],[quantity_days]]</f>
        <v>45857</v>
      </c>
      <c r="I470" s="1">
        <f>_xlfn.MAXIFS('Refill Gap Model'!L:L,'Refill Gap Model'!A:A,TableRefills3[[#This Row],[patient_id]])</f>
        <v>45717</v>
      </c>
      <c r="J470">
        <f>Patient_QC[[#This Row],[Therepy_end_date]]-Patient_QC[[#This Row],[Therepy_Start_Date]]</f>
        <v>59</v>
      </c>
      <c r="K470">
        <f>Patient_QC[[#This Row],[total_quantity_days]]/Patient_QC[[#This Row],[Window Days]]</f>
        <v>1.0677966101694916</v>
      </c>
      <c r="L470">
        <f>MIN(1,Patient_QC[[#This Row],[MPR]])</f>
        <v>1</v>
      </c>
      <c r="M470">
        <f>IF(Patient_QC[[#This Row],[MPR]]&gt;1,1,0)</f>
        <v>1</v>
      </c>
      <c r="N470">
        <f>_xlfn.MAXIFS('Refill Gap Model'!I:I,'Refill Gap Model'!A:A,TableRefills3[[#This Row],[patient_id]])</f>
        <v>0</v>
      </c>
      <c r="O470" t="str">
        <f>IF(Patient_QC[[#This Row],[MPR]]&gt;1.2,"High MPR; ","") &amp;
 IF(Patient_QC[[#This Row],[ever_discontinued]]=1,"Discontinued; ","") &amp;
 IF(Patient_QC[[#This Row],[Window Days]]=0,"No Supply; ","")</f>
        <v/>
      </c>
    </row>
    <row r="471" spans="1:15" x14ac:dyDescent="0.25">
      <c r="A471" t="s">
        <v>478</v>
      </c>
      <c r="B471">
        <v>63</v>
      </c>
      <c r="C471" t="s">
        <v>1019</v>
      </c>
      <c r="D471" t="s">
        <v>1021</v>
      </c>
      <c r="E471" t="s">
        <v>1026</v>
      </c>
      <c r="F471">
        <f>SUMIFS('Refill Gap Model'!E:E,'Refill Gap Model'!A:A,TableRefills3[[#This Row],[patient_id]])</f>
        <v>63</v>
      </c>
      <c r="G471" s="1">
        <f>_xlfn.MINIFS('Refill Gap Model'!C:C,'Refill Gap Model'!A:A,TableRefills3[[#This Row],[patient_id]])</f>
        <v>45658</v>
      </c>
      <c r="H471" s="1">
        <f>_xlfn.MAXIFS('Refill Gap Model'!C:C,'Refill Gap Model'!A:A,A471)+TableRefills3[[#This Row],[quantity_days]]</f>
        <v>45769</v>
      </c>
      <c r="I471" s="1">
        <f>_xlfn.MAXIFS('Refill Gap Model'!L:L,'Refill Gap Model'!A:A,TableRefills3[[#This Row],[patient_id]])</f>
        <v>45717</v>
      </c>
      <c r="J471">
        <f>Patient_QC[[#This Row],[Therepy_end_date]]-Patient_QC[[#This Row],[Therepy_Start_Date]]</f>
        <v>59</v>
      </c>
      <c r="K471">
        <f>Patient_QC[[#This Row],[total_quantity_days]]/Patient_QC[[#This Row],[Window Days]]</f>
        <v>1.0677966101694916</v>
      </c>
      <c r="L471">
        <f>MIN(1,Patient_QC[[#This Row],[MPR]])</f>
        <v>1</v>
      </c>
      <c r="M471">
        <f>IF(Patient_QC[[#This Row],[MPR]]&gt;1,1,0)</f>
        <v>1</v>
      </c>
      <c r="N471">
        <f>_xlfn.MAXIFS('Refill Gap Model'!I:I,'Refill Gap Model'!A:A,TableRefills3[[#This Row],[patient_id]])</f>
        <v>0</v>
      </c>
      <c r="O471" t="str">
        <f>IF(Patient_QC[[#This Row],[MPR]]&gt;1.2,"High MPR; ","") &amp;
 IF(Patient_QC[[#This Row],[ever_discontinued]]=1,"Discontinued; ","") &amp;
 IF(Patient_QC[[#This Row],[Window Days]]=0,"No Supply; ","")</f>
        <v/>
      </c>
    </row>
    <row r="472" spans="1:15" x14ac:dyDescent="0.25">
      <c r="A472" t="s">
        <v>479</v>
      </c>
      <c r="B472">
        <v>31</v>
      </c>
      <c r="C472" t="s">
        <v>1020</v>
      </c>
      <c r="D472" t="s">
        <v>1022</v>
      </c>
      <c r="E472" t="s">
        <v>1026</v>
      </c>
      <c r="F472">
        <f>SUMIFS('Refill Gap Model'!E:E,'Refill Gap Model'!A:A,TableRefills3[[#This Row],[patient_id]])</f>
        <v>63</v>
      </c>
      <c r="G472" s="1">
        <f>_xlfn.MINIFS('Refill Gap Model'!C:C,'Refill Gap Model'!A:A,TableRefills3[[#This Row],[patient_id]])</f>
        <v>45658</v>
      </c>
      <c r="H472" s="1">
        <f>_xlfn.MAXIFS('Refill Gap Model'!C:C,'Refill Gap Model'!A:A,A472)+TableRefills3[[#This Row],[quantity_days]]</f>
        <v>45946</v>
      </c>
      <c r="I472" s="1">
        <f>_xlfn.MAXIFS('Refill Gap Model'!L:L,'Refill Gap Model'!A:A,TableRefills3[[#This Row],[patient_id]])</f>
        <v>45717</v>
      </c>
      <c r="J472">
        <f>Patient_QC[[#This Row],[Therepy_end_date]]-Patient_QC[[#This Row],[Therepy_Start_Date]]</f>
        <v>59</v>
      </c>
      <c r="K472">
        <f>Patient_QC[[#This Row],[total_quantity_days]]/Patient_QC[[#This Row],[Window Days]]</f>
        <v>1.0677966101694916</v>
      </c>
      <c r="L472">
        <f>MIN(1,Patient_QC[[#This Row],[MPR]])</f>
        <v>1</v>
      </c>
      <c r="M472">
        <f>IF(Patient_QC[[#This Row],[MPR]]&gt;1,1,0)</f>
        <v>1</v>
      </c>
      <c r="N472">
        <f>_xlfn.MAXIFS('Refill Gap Model'!I:I,'Refill Gap Model'!A:A,TableRefills3[[#This Row],[patient_id]])</f>
        <v>0</v>
      </c>
      <c r="O472" t="str">
        <f>IF(Patient_QC[[#This Row],[MPR]]&gt;1.2,"High MPR; ","") &amp;
 IF(Patient_QC[[#This Row],[ever_discontinued]]=1,"Discontinued; ","") &amp;
 IF(Patient_QC[[#This Row],[Window Days]]=0,"No Supply; ","")</f>
        <v/>
      </c>
    </row>
    <row r="473" spans="1:15" x14ac:dyDescent="0.25">
      <c r="A473" t="s">
        <v>480</v>
      </c>
      <c r="B473">
        <v>61</v>
      </c>
      <c r="C473" t="s">
        <v>1019</v>
      </c>
      <c r="D473" t="s">
        <v>1025</v>
      </c>
      <c r="E473" t="s">
        <v>1026</v>
      </c>
      <c r="F473">
        <f>SUMIFS('Refill Gap Model'!E:E,'Refill Gap Model'!A:A,TableRefills3[[#This Row],[patient_id]])</f>
        <v>112</v>
      </c>
      <c r="G473" s="1">
        <f>_xlfn.MINIFS('Refill Gap Model'!C:C,'Refill Gap Model'!A:A,TableRefills3[[#This Row],[patient_id]])</f>
        <v>45829</v>
      </c>
      <c r="H473" s="1">
        <f>_xlfn.MAXIFS('Refill Gap Model'!C:C,'Refill Gap Model'!A:A,A473)+TableRefills3[[#This Row],[quantity_days]]</f>
        <v>45895</v>
      </c>
      <c r="I473" s="1">
        <f>_xlfn.MAXIFS('Refill Gap Model'!L:L,'Refill Gap Model'!A:A,TableRefills3[[#This Row],[patient_id]])</f>
        <v>45943</v>
      </c>
      <c r="J473">
        <f>Patient_QC[[#This Row],[Therepy_end_date]]-Patient_QC[[#This Row],[Therepy_Start_Date]]</f>
        <v>114</v>
      </c>
      <c r="K473">
        <f>Patient_QC[[#This Row],[total_quantity_days]]/Patient_QC[[#This Row],[Window Days]]</f>
        <v>0.98245614035087714</v>
      </c>
      <c r="L473">
        <f>MIN(1,Patient_QC[[#This Row],[MPR]])</f>
        <v>0.98245614035087714</v>
      </c>
      <c r="M473">
        <f>IF(Patient_QC[[#This Row],[MPR]]&gt;1,1,0)</f>
        <v>0</v>
      </c>
      <c r="N473">
        <f>_xlfn.MAXIFS('Refill Gap Model'!I:I,'Refill Gap Model'!A:A,TableRefills3[[#This Row],[patient_id]])</f>
        <v>0</v>
      </c>
      <c r="O473" t="str">
        <f>IF(Patient_QC[[#This Row],[MPR]]&gt;1.2,"High MPR; ","") &amp;
 IF(Patient_QC[[#This Row],[ever_discontinued]]=1,"Discontinued; ","") &amp;
 IF(Patient_QC[[#This Row],[Window Days]]=0,"No Supply; ","")</f>
        <v/>
      </c>
    </row>
    <row r="474" spans="1:15" x14ac:dyDescent="0.25">
      <c r="A474" t="s">
        <v>481</v>
      </c>
      <c r="B474">
        <v>52</v>
      </c>
      <c r="C474" t="s">
        <v>1020</v>
      </c>
      <c r="D474" t="s">
        <v>1028</v>
      </c>
      <c r="E474" t="s">
        <v>1023</v>
      </c>
      <c r="F474">
        <f>SUMIFS('Refill Gap Model'!E:E,'Refill Gap Model'!A:A,TableRefills3[[#This Row],[patient_id]])</f>
        <v>112</v>
      </c>
      <c r="G474" s="1">
        <f>_xlfn.MINIFS('Refill Gap Model'!C:C,'Refill Gap Model'!A:A,TableRefills3[[#This Row],[patient_id]])</f>
        <v>45829</v>
      </c>
      <c r="H474" s="1">
        <f>_xlfn.MAXIFS('Refill Gap Model'!C:C,'Refill Gap Model'!A:A,A474)+TableRefills3[[#This Row],[quantity_days]]</f>
        <v>45768</v>
      </c>
      <c r="I474" s="1">
        <f>_xlfn.MAXIFS('Refill Gap Model'!L:L,'Refill Gap Model'!A:A,TableRefills3[[#This Row],[patient_id]])</f>
        <v>45943</v>
      </c>
      <c r="J474">
        <f>Patient_QC[[#This Row],[Therepy_end_date]]-Patient_QC[[#This Row],[Therepy_Start_Date]]</f>
        <v>114</v>
      </c>
      <c r="K474">
        <f>Patient_QC[[#This Row],[total_quantity_days]]/Patient_QC[[#This Row],[Window Days]]</f>
        <v>0.98245614035087714</v>
      </c>
      <c r="L474">
        <f>MIN(1,Patient_QC[[#This Row],[MPR]])</f>
        <v>0.98245614035087714</v>
      </c>
      <c r="M474">
        <f>IF(Patient_QC[[#This Row],[MPR]]&gt;1,1,0)</f>
        <v>0</v>
      </c>
      <c r="N474">
        <f>_xlfn.MAXIFS('Refill Gap Model'!I:I,'Refill Gap Model'!A:A,TableRefills3[[#This Row],[patient_id]])</f>
        <v>0</v>
      </c>
      <c r="O474" t="str">
        <f>IF(Patient_QC[[#This Row],[MPR]]&gt;1.2,"High MPR; ","") &amp;
 IF(Patient_QC[[#This Row],[ever_discontinued]]=1,"Discontinued; ","") &amp;
 IF(Patient_QC[[#This Row],[Window Days]]=0,"No Supply; ","")</f>
        <v/>
      </c>
    </row>
    <row r="475" spans="1:15" x14ac:dyDescent="0.25">
      <c r="A475" t="s">
        <v>482</v>
      </c>
      <c r="B475">
        <v>51</v>
      </c>
      <c r="C475" t="s">
        <v>1020</v>
      </c>
      <c r="D475" t="s">
        <v>1025</v>
      </c>
      <c r="E475" t="s">
        <v>1024</v>
      </c>
      <c r="F475">
        <f>SUMIFS('Refill Gap Model'!E:E,'Refill Gap Model'!A:A,TableRefills3[[#This Row],[patient_id]])</f>
        <v>112</v>
      </c>
      <c r="G475" s="1">
        <f>_xlfn.MINIFS('Refill Gap Model'!C:C,'Refill Gap Model'!A:A,TableRefills3[[#This Row],[patient_id]])</f>
        <v>45829</v>
      </c>
      <c r="H475" s="1">
        <f>_xlfn.MAXIFS('Refill Gap Model'!C:C,'Refill Gap Model'!A:A,A475)+TableRefills3[[#This Row],[quantity_days]]</f>
        <v>45943</v>
      </c>
      <c r="I475" s="1">
        <f>_xlfn.MAXIFS('Refill Gap Model'!L:L,'Refill Gap Model'!A:A,TableRefills3[[#This Row],[patient_id]])</f>
        <v>45943</v>
      </c>
      <c r="J475">
        <f>Patient_QC[[#This Row],[Therepy_end_date]]-Patient_QC[[#This Row],[Therepy_Start_Date]]</f>
        <v>114</v>
      </c>
      <c r="K475">
        <f>Patient_QC[[#This Row],[total_quantity_days]]/Patient_QC[[#This Row],[Window Days]]</f>
        <v>0.98245614035087714</v>
      </c>
      <c r="L475">
        <f>MIN(1,Patient_QC[[#This Row],[MPR]])</f>
        <v>0.98245614035087714</v>
      </c>
      <c r="M475">
        <f>IF(Patient_QC[[#This Row],[MPR]]&gt;1,1,0)</f>
        <v>0</v>
      </c>
      <c r="N475">
        <f>_xlfn.MAXIFS('Refill Gap Model'!I:I,'Refill Gap Model'!A:A,TableRefills3[[#This Row],[patient_id]])</f>
        <v>0</v>
      </c>
      <c r="O475" t="str">
        <f>IF(Patient_QC[[#This Row],[MPR]]&gt;1.2,"High MPR; ","") &amp;
 IF(Patient_QC[[#This Row],[ever_discontinued]]=1,"Discontinued; ","") &amp;
 IF(Patient_QC[[#This Row],[Window Days]]=0,"No Supply; ","")</f>
        <v/>
      </c>
    </row>
    <row r="476" spans="1:15" x14ac:dyDescent="0.25">
      <c r="A476" t="s">
        <v>483</v>
      </c>
      <c r="B476">
        <v>80</v>
      </c>
      <c r="C476" t="s">
        <v>1020</v>
      </c>
      <c r="D476" t="s">
        <v>1021</v>
      </c>
      <c r="E476" t="s">
        <v>1026</v>
      </c>
      <c r="F476">
        <f>SUMIFS('Refill Gap Model'!E:E,'Refill Gap Model'!A:A,TableRefills3[[#This Row],[patient_id]])</f>
        <v>112</v>
      </c>
      <c r="G476" s="1">
        <f>_xlfn.MINIFS('Refill Gap Model'!C:C,'Refill Gap Model'!A:A,TableRefills3[[#This Row],[patient_id]])</f>
        <v>45829</v>
      </c>
      <c r="H476" s="1">
        <f>_xlfn.MAXIFS('Refill Gap Model'!C:C,'Refill Gap Model'!A:A,A476)+TableRefills3[[#This Row],[quantity_days]]</f>
        <v>45887</v>
      </c>
      <c r="I476" s="1">
        <f>_xlfn.MAXIFS('Refill Gap Model'!L:L,'Refill Gap Model'!A:A,TableRefills3[[#This Row],[patient_id]])</f>
        <v>45943</v>
      </c>
      <c r="J476">
        <f>Patient_QC[[#This Row],[Therepy_end_date]]-Patient_QC[[#This Row],[Therepy_Start_Date]]</f>
        <v>114</v>
      </c>
      <c r="K476">
        <f>Patient_QC[[#This Row],[total_quantity_days]]/Patient_QC[[#This Row],[Window Days]]</f>
        <v>0.98245614035087714</v>
      </c>
      <c r="L476">
        <f>MIN(1,Patient_QC[[#This Row],[MPR]])</f>
        <v>0.98245614035087714</v>
      </c>
      <c r="M476">
        <f>IF(Patient_QC[[#This Row],[MPR]]&gt;1,1,0)</f>
        <v>0</v>
      </c>
      <c r="N476">
        <f>_xlfn.MAXIFS('Refill Gap Model'!I:I,'Refill Gap Model'!A:A,TableRefills3[[#This Row],[patient_id]])</f>
        <v>0</v>
      </c>
      <c r="O476" t="str">
        <f>IF(Patient_QC[[#This Row],[MPR]]&gt;1.2,"High MPR; ","") &amp;
 IF(Patient_QC[[#This Row],[ever_discontinued]]=1,"Discontinued; ","") &amp;
 IF(Patient_QC[[#This Row],[Window Days]]=0,"No Supply; ","")</f>
        <v/>
      </c>
    </row>
    <row r="477" spans="1:15" x14ac:dyDescent="0.25">
      <c r="A477" t="s">
        <v>484</v>
      </c>
      <c r="B477">
        <v>54</v>
      </c>
      <c r="C477" t="s">
        <v>1020</v>
      </c>
      <c r="D477" t="s">
        <v>1025</v>
      </c>
      <c r="E477" t="s">
        <v>1024</v>
      </c>
      <c r="F477">
        <f>SUMIFS('Refill Gap Model'!E:E,'Refill Gap Model'!A:A,TableRefills3[[#This Row],[patient_id]])</f>
        <v>120</v>
      </c>
      <c r="G477" s="1">
        <f>_xlfn.MINIFS('Refill Gap Model'!C:C,'Refill Gap Model'!A:A,TableRefills3[[#This Row],[patient_id]])</f>
        <v>45686</v>
      </c>
      <c r="H477" s="1">
        <f>_xlfn.MAXIFS('Refill Gap Model'!C:C,'Refill Gap Model'!A:A,A477)+TableRefills3[[#This Row],[quantity_days]]</f>
        <v>45928</v>
      </c>
      <c r="I477" s="1">
        <f>_xlfn.MAXIFS('Refill Gap Model'!L:L,'Refill Gap Model'!A:A,TableRefills3[[#This Row],[patient_id]])</f>
        <v>45807</v>
      </c>
      <c r="J477">
        <f>Patient_QC[[#This Row],[Therepy_end_date]]-Patient_QC[[#This Row],[Therepy_Start_Date]]</f>
        <v>121</v>
      </c>
      <c r="K477">
        <f>Patient_QC[[#This Row],[total_quantity_days]]/Patient_QC[[#This Row],[Window Days]]</f>
        <v>0.99173553719008267</v>
      </c>
      <c r="L477">
        <f>MIN(1,Patient_QC[[#This Row],[MPR]])</f>
        <v>0.99173553719008267</v>
      </c>
      <c r="M477">
        <f>IF(Patient_QC[[#This Row],[MPR]]&gt;1,1,0)</f>
        <v>0</v>
      </c>
      <c r="N477">
        <f>_xlfn.MAXIFS('Refill Gap Model'!I:I,'Refill Gap Model'!A:A,TableRefills3[[#This Row],[patient_id]])</f>
        <v>0</v>
      </c>
      <c r="O477" t="str">
        <f>IF(Patient_QC[[#This Row],[MPR]]&gt;1.2,"High MPR; ","") &amp;
 IF(Patient_QC[[#This Row],[ever_discontinued]]=1,"Discontinued; ","") &amp;
 IF(Patient_QC[[#This Row],[Window Days]]=0,"No Supply; ","")</f>
        <v/>
      </c>
    </row>
    <row r="478" spans="1:15" x14ac:dyDescent="0.25">
      <c r="A478" t="s">
        <v>485</v>
      </c>
      <c r="B478">
        <v>51</v>
      </c>
      <c r="C478" t="s">
        <v>1020</v>
      </c>
      <c r="D478" t="s">
        <v>1028</v>
      </c>
      <c r="E478" t="s">
        <v>1027</v>
      </c>
      <c r="F478">
        <f>SUMIFS('Refill Gap Model'!E:E,'Refill Gap Model'!A:A,TableRefills3[[#This Row],[patient_id]])</f>
        <v>120</v>
      </c>
      <c r="G478" s="1">
        <f>_xlfn.MINIFS('Refill Gap Model'!C:C,'Refill Gap Model'!A:A,TableRefills3[[#This Row],[patient_id]])</f>
        <v>45686</v>
      </c>
      <c r="H478" s="1">
        <f>_xlfn.MAXIFS('Refill Gap Model'!C:C,'Refill Gap Model'!A:A,A478)+TableRefills3[[#This Row],[quantity_days]]</f>
        <v>45922</v>
      </c>
      <c r="I478" s="1">
        <f>_xlfn.MAXIFS('Refill Gap Model'!L:L,'Refill Gap Model'!A:A,TableRefills3[[#This Row],[patient_id]])</f>
        <v>45807</v>
      </c>
      <c r="J478">
        <f>Patient_QC[[#This Row],[Therepy_end_date]]-Patient_QC[[#This Row],[Therepy_Start_Date]]</f>
        <v>121</v>
      </c>
      <c r="K478">
        <f>Patient_QC[[#This Row],[total_quantity_days]]/Patient_QC[[#This Row],[Window Days]]</f>
        <v>0.99173553719008267</v>
      </c>
      <c r="L478">
        <f>MIN(1,Patient_QC[[#This Row],[MPR]])</f>
        <v>0.99173553719008267</v>
      </c>
      <c r="M478">
        <f>IF(Patient_QC[[#This Row],[MPR]]&gt;1,1,0)</f>
        <v>0</v>
      </c>
      <c r="N478">
        <f>_xlfn.MAXIFS('Refill Gap Model'!I:I,'Refill Gap Model'!A:A,TableRefills3[[#This Row],[patient_id]])</f>
        <v>0</v>
      </c>
      <c r="O478" t="str">
        <f>IF(Patient_QC[[#This Row],[MPR]]&gt;1.2,"High MPR; ","") &amp;
 IF(Patient_QC[[#This Row],[ever_discontinued]]=1,"Discontinued; ","") &amp;
 IF(Patient_QC[[#This Row],[Window Days]]=0,"No Supply; ","")</f>
        <v/>
      </c>
    </row>
    <row r="479" spans="1:15" x14ac:dyDescent="0.25">
      <c r="A479" t="s">
        <v>486</v>
      </c>
      <c r="B479">
        <v>51</v>
      </c>
      <c r="C479" t="s">
        <v>1020</v>
      </c>
      <c r="D479" t="s">
        <v>1021</v>
      </c>
      <c r="E479" t="s">
        <v>1027</v>
      </c>
      <c r="F479">
        <f>SUMIFS('Refill Gap Model'!E:E,'Refill Gap Model'!A:A,TableRefills3[[#This Row],[patient_id]])</f>
        <v>120</v>
      </c>
      <c r="G479" s="1">
        <f>_xlfn.MINIFS('Refill Gap Model'!C:C,'Refill Gap Model'!A:A,TableRefills3[[#This Row],[patient_id]])</f>
        <v>45686</v>
      </c>
      <c r="H479" s="1">
        <f>_xlfn.MAXIFS('Refill Gap Model'!C:C,'Refill Gap Model'!A:A,A479)+TableRefills3[[#This Row],[quantity_days]]</f>
        <v>45901</v>
      </c>
      <c r="I479" s="1">
        <f>_xlfn.MAXIFS('Refill Gap Model'!L:L,'Refill Gap Model'!A:A,TableRefills3[[#This Row],[patient_id]])</f>
        <v>45807</v>
      </c>
      <c r="J479">
        <f>Patient_QC[[#This Row],[Therepy_end_date]]-Patient_QC[[#This Row],[Therepy_Start_Date]]</f>
        <v>121</v>
      </c>
      <c r="K479">
        <f>Patient_QC[[#This Row],[total_quantity_days]]/Patient_QC[[#This Row],[Window Days]]</f>
        <v>0.99173553719008267</v>
      </c>
      <c r="L479">
        <f>MIN(1,Patient_QC[[#This Row],[MPR]])</f>
        <v>0.99173553719008267</v>
      </c>
      <c r="M479">
        <f>IF(Patient_QC[[#This Row],[MPR]]&gt;1,1,0)</f>
        <v>0</v>
      </c>
      <c r="N479">
        <f>_xlfn.MAXIFS('Refill Gap Model'!I:I,'Refill Gap Model'!A:A,TableRefills3[[#This Row],[patient_id]])</f>
        <v>0</v>
      </c>
      <c r="O479" t="str">
        <f>IF(Patient_QC[[#This Row],[MPR]]&gt;1.2,"High MPR; ","") &amp;
 IF(Patient_QC[[#This Row],[ever_discontinued]]=1,"Discontinued; ","") &amp;
 IF(Patient_QC[[#This Row],[Window Days]]=0,"No Supply; ","")</f>
        <v/>
      </c>
    </row>
    <row r="480" spans="1:15" x14ac:dyDescent="0.25">
      <c r="A480" t="s">
        <v>487</v>
      </c>
      <c r="B480">
        <v>78</v>
      </c>
      <c r="C480" t="s">
        <v>1019</v>
      </c>
      <c r="D480" t="s">
        <v>1021</v>
      </c>
      <c r="E480" t="s">
        <v>1024</v>
      </c>
      <c r="F480">
        <f>SUMIFS('Refill Gap Model'!E:E,'Refill Gap Model'!A:A,TableRefills3[[#This Row],[patient_id]])</f>
        <v>120</v>
      </c>
      <c r="G480" s="1">
        <f>_xlfn.MINIFS('Refill Gap Model'!C:C,'Refill Gap Model'!A:A,TableRefills3[[#This Row],[patient_id]])</f>
        <v>45686</v>
      </c>
      <c r="H480" s="1">
        <f>_xlfn.MAXIFS('Refill Gap Model'!C:C,'Refill Gap Model'!A:A,A480)+TableRefills3[[#This Row],[quantity_days]]</f>
        <v>45835</v>
      </c>
      <c r="I480" s="1">
        <f>_xlfn.MAXIFS('Refill Gap Model'!L:L,'Refill Gap Model'!A:A,TableRefills3[[#This Row],[patient_id]])</f>
        <v>45807</v>
      </c>
      <c r="J480">
        <f>Patient_QC[[#This Row],[Therepy_end_date]]-Patient_QC[[#This Row],[Therepy_Start_Date]]</f>
        <v>121</v>
      </c>
      <c r="K480">
        <f>Patient_QC[[#This Row],[total_quantity_days]]/Patient_QC[[#This Row],[Window Days]]</f>
        <v>0.99173553719008267</v>
      </c>
      <c r="L480">
        <f>MIN(1,Patient_QC[[#This Row],[MPR]])</f>
        <v>0.99173553719008267</v>
      </c>
      <c r="M480">
        <f>IF(Patient_QC[[#This Row],[MPR]]&gt;1,1,0)</f>
        <v>0</v>
      </c>
      <c r="N480">
        <f>_xlfn.MAXIFS('Refill Gap Model'!I:I,'Refill Gap Model'!A:A,TableRefills3[[#This Row],[patient_id]])</f>
        <v>0</v>
      </c>
      <c r="O480" t="str">
        <f>IF(Patient_QC[[#This Row],[MPR]]&gt;1.2,"High MPR; ","") &amp;
 IF(Patient_QC[[#This Row],[ever_discontinued]]=1,"Discontinued; ","") &amp;
 IF(Patient_QC[[#This Row],[Window Days]]=0,"No Supply; ","")</f>
        <v/>
      </c>
    </row>
    <row r="481" spans="1:15" x14ac:dyDescent="0.25">
      <c r="A481" t="s">
        <v>488</v>
      </c>
      <c r="B481">
        <v>81</v>
      </c>
      <c r="C481" t="s">
        <v>1019</v>
      </c>
      <c r="D481" t="s">
        <v>1022</v>
      </c>
      <c r="E481" t="s">
        <v>1027</v>
      </c>
      <c r="F481">
        <f>SUMIFS('Refill Gap Model'!E:E,'Refill Gap Model'!A:A,TableRefills3[[#This Row],[patient_id]])</f>
        <v>140</v>
      </c>
      <c r="G481" s="1">
        <f>_xlfn.MINIFS('Refill Gap Model'!C:C,'Refill Gap Model'!A:A,TableRefills3[[#This Row],[patient_id]])</f>
        <v>45829</v>
      </c>
      <c r="H481" s="1">
        <f>_xlfn.MAXIFS('Refill Gap Model'!C:C,'Refill Gap Model'!A:A,A481)+TableRefills3[[#This Row],[quantity_days]]</f>
        <v>45751</v>
      </c>
      <c r="I481" s="1">
        <f>_xlfn.MAXIFS('Refill Gap Model'!L:L,'Refill Gap Model'!A:A,TableRefills3[[#This Row],[patient_id]])</f>
        <v>45971</v>
      </c>
      <c r="J481">
        <f>Patient_QC[[#This Row],[Therepy_end_date]]-Patient_QC[[#This Row],[Therepy_Start_Date]]</f>
        <v>142</v>
      </c>
      <c r="K481">
        <f>Patient_QC[[#This Row],[total_quantity_days]]/Patient_QC[[#This Row],[Window Days]]</f>
        <v>0.9859154929577465</v>
      </c>
      <c r="L481">
        <f>MIN(1,Patient_QC[[#This Row],[MPR]])</f>
        <v>0.9859154929577465</v>
      </c>
      <c r="M481">
        <f>IF(Patient_QC[[#This Row],[MPR]]&gt;1,1,0)</f>
        <v>0</v>
      </c>
      <c r="N481">
        <f>_xlfn.MAXIFS('Refill Gap Model'!I:I,'Refill Gap Model'!A:A,TableRefills3[[#This Row],[patient_id]])</f>
        <v>0</v>
      </c>
      <c r="O481" t="str">
        <f>IF(Patient_QC[[#This Row],[MPR]]&gt;1.2,"High MPR; ","") &amp;
 IF(Patient_QC[[#This Row],[ever_discontinued]]=1,"Discontinued; ","") &amp;
 IF(Patient_QC[[#This Row],[Window Days]]=0,"No Supply; ","")</f>
        <v/>
      </c>
    </row>
    <row r="482" spans="1:15" x14ac:dyDescent="0.25">
      <c r="A482" t="s">
        <v>489</v>
      </c>
      <c r="B482">
        <v>71</v>
      </c>
      <c r="C482" t="s">
        <v>1019</v>
      </c>
      <c r="D482" t="s">
        <v>1021</v>
      </c>
      <c r="E482" t="s">
        <v>1026</v>
      </c>
      <c r="F482">
        <f>SUMIFS('Refill Gap Model'!E:E,'Refill Gap Model'!A:A,TableRefills3[[#This Row],[patient_id]])</f>
        <v>140</v>
      </c>
      <c r="G482" s="1">
        <f>_xlfn.MINIFS('Refill Gap Model'!C:C,'Refill Gap Model'!A:A,TableRefills3[[#This Row],[patient_id]])</f>
        <v>45829</v>
      </c>
      <c r="H482" s="1">
        <f>_xlfn.MAXIFS('Refill Gap Model'!C:C,'Refill Gap Model'!A:A,A482)+TableRefills3[[#This Row],[quantity_days]]</f>
        <v>45864</v>
      </c>
      <c r="I482" s="1">
        <f>_xlfn.MAXIFS('Refill Gap Model'!L:L,'Refill Gap Model'!A:A,TableRefills3[[#This Row],[patient_id]])</f>
        <v>45971</v>
      </c>
      <c r="J482">
        <f>Patient_QC[[#This Row],[Therepy_end_date]]-Patient_QC[[#This Row],[Therepy_Start_Date]]</f>
        <v>142</v>
      </c>
      <c r="K482">
        <f>Patient_QC[[#This Row],[total_quantity_days]]/Patient_QC[[#This Row],[Window Days]]</f>
        <v>0.9859154929577465</v>
      </c>
      <c r="L482">
        <f>MIN(1,Patient_QC[[#This Row],[MPR]])</f>
        <v>0.9859154929577465</v>
      </c>
      <c r="M482">
        <f>IF(Patient_QC[[#This Row],[MPR]]&gt;1,1,0)</f>
        <v>0</v>
      </c>
      <c r="N482">
        <f>_xlfn.MAXIFS('Refill Gap Model'!I:I,'Refill Gap Model'!A:A,TableRefills3[[#This Row],[patient_id]])</f>
        <v>0</v>
      </c>
      <c r="O482" t="str">
        <f>IF(Patient_QC[[#This Row],[MPR]]&gt;1.2,"High MPR; ","") &amp;
 IF(Patient_QC[[#This Row],[ever_discontinued]]=1,"Discontinued; ","") &amp;
 IF(Patient_QC[[#This Row],[Window Days]]=0,"No Supply; ","")</f>
        <v/>
      </c>
    </row>
    <row r="483" spans="1:15" x14ac:dyDescent="0.25">
      <c r="A483" t="s">
        <v>490</v>
      </c>
      <c r="B483">
        <v>35</v>
      </c>
      <c r="C483" t="s">
        <v>1020</v>
      </c>
      <c r="D483" t="s">
        <v>1025</v>
      </c>
      <c r="E483" t="s">
        <v>1023</v>
      </c>
      <c r="F483">
        <f>SUMIFS('Refill Gap Model'!E:E,'Refill Gap Model'!A:A,TableRefills3[[#This Row],[patient_id]])</f>
        <v>140</v>
      </c>
      <c r="G483" s="1">
        <f>_xlfn.MINIFS('Refill Gap Model'!C:C,'Refill Gap Model'!A:A,TableRefills3[[#This Row],[patient_id]])</f>
        <v>45829</v>
      </c>
      <c r="H483" s="1">
        <f>_xlfn.MAXIFS('Refill Gap Model'!C:C,'Refill Gap Model'!A:A,A483)+TableRefills3[[#This Row],[quantity_days]]</f>
        <v>45847</v>
      </c>
      <c r="I483" s="1">
        <f>_xlfn.MAXIFS('Refill Gap Model'!L:L,'Refill Gap Model'!A:A,TableRefills3[[#This Row],[patient_id]])</f>
        <v>45971</v>
      </c>
      <c r="J483">
        <f>Patient_QC[[#This Row],[Therepy_end_date]]-Patient_QC[[#This Row],[Therepy_Start_Date]]</f>
        <v>142</v>
      </c>
      <c r="K483">
        <f>Patient_QC[[#This Row],[total_quantity_days]]/Patient_QC[[#This Row],[Window Days]]</f>
        <v>0.9859154929577465</v>
      </c>
      <c r="L483">
        <f>MIN(1,Patient_QC[[#This Row],[MPR]])</f>
        <v>0.9859154929577465</v>
      </c>
      <c r="M483">
        <f>IF(Patient_QC[[#This Row],[MPR]]&gt;1,1,0)</f>
        <v>0</v>
      </c>
      <c r="N483">
        <f>_xlfn.MAXIFS('Refill Gap Model'!I:I,'Refill Gap Model'!A:A,TableRefills3[[#This Row],[patient_id]])</f>
        <v>0</v>
      </c>
      <c r="O483" t="str">
        <f>IF(Patient_QC[[#This Row],[MPR]]&gt;1.2,"High MPR; ","") &amp;
 IF(Patient_QC[[#This Row],[ever_discontinued]]=1,"Discontinued; ","") &amp;
 IF(Patient_QC[[#This Row],[Window Days]]=0,"No Supply; ","")</f>
        <v/>
      </c>
    </row>
    <row r="484" spans="1:15" x14ac:dyDescent="0.25">
      <c r="A484" t="s">
        <v>491</v>
      </c>
      <c r="B484">
        <v>44</v>
      </c>
      <c r="C484" t="s">
        <v>1019</v>
      </c>
      <c r="D484" t="s">
        <v>1021</v>
      </c>
      <c r="E484" t="s">
        <v>1027</v>
      </c>
      <c r="F484">
        <f>SUMIFS('Refill Gap Model'!E:E,'Refill Gap Model'!A:A,TableRefills3[[#This Row],[patient_id]])</f>
        <v>140</v>
      </c>
      <c r="G484" s="1">
        <f>_xlfn.MINIFS('Refill Gap Model'!C:C,'Refill Gap Model'!A:A,TableRefills3[[#This Row],[patient_id]])</f>
        <v>45829</v>
      </c>
      <c r="H484" s="1">
        <f>_xlfn.MAXIFS('Refill Gap Model'!C:C,'Refill Gap Model'!A:A,A484)+TableRefills3[[#This Row],[quantity_days]]</f>
        <v>45747</v>
      </c>
      <c r="I484" s="1">
        <f>_xlfn.MAXIFS('Refill Gap Model'!L:L,'Refill Gap Model'!A:A,TableRefills3[[#This Row],[patient_id]])</f>
        <v>45971</v>
      </c>
      <c r="J484">
        <f>Patient_QC[[#This Row],[Therepy_end_date]]-Patient_QC[[#This Row],[Therepy_Start_Date]]</f>
        <v>142</v>
      </c>
      <c r="K484">
        <f>Patient_QC[[#This Row],[total_quantity_days]]/Patient_QC[[#This Row],[Window Days]]</f>
        <v>0.9859154929577465</v>
      </c>
      <c r="L484">
        <f>MIN(1,Patient_QC[[#This Row],[MPR]])</f>
        <v>0.9859154929577465</v>
      </c>
      <c r="M484">
        <f>IF(Patient_QC[[#This Row],[MPR]]&gt;1,1,0)</f>
        <v>0</v>
      </c>
      <c r="N484">
        <f>_xlfn.MAXIFS('Refill Gap Model'!I:I,'Refill Gap Model'!A:A,TableRefills3[[#This Row],[patient_id]])</f>
        <v>0</v>
      </c>
      <c r="O484" t="str">
        <f>IF(Patient_QC[[#This Row],[MPR]]&gt;1.2,"High MPR; ","") &amp;
 IF(Patient_QC[[#This Row],[ever_discontinued]]=1,"Discontinued; ","") &amp;
 IF(Patient_QC[[#This Row],[Window Days]]=0,"No Supply; ","")</f>
        <v/>
      </c>
    </row>
    <row r="485" spans="1:15" x14ac:dyDescent="0.25">
      <c r="A485" t="s">
        <v>492</v>
      </c>
      <c r="B485">
        <v>83</v>
      </c>
      <c r="C485" t="s">
        <v>1020</v>
      </c>
      <c r="D485" t="s">
        <v>1022</v>
      </c>
      <c r="E485" t="s">
        <v>1023</v>
      </c>
      <c r="F485">
        <f>SUMIFS('Refill Gap Model'!E:E,'Refill Gap Model'!A:A,TableRefills3[[#This Row],[patient_id]])</f>
        <v>140</v>
      </c>
      <c r="G485" s="1">
        <f>_xlfn.MINIFS('Refill Gap Model'!C:C,'Refill Gap Model'!A:A,TableRefills3[[#This Row],[patient_id]])</f>
        <v>45829</v>
      </c>
      <c r="H485" s="1">
        <f>_xlfn.MAXIFS('Refill Gap Model'!C:C,'Refill Gap Model'!A:A,A485)+TableRefills3[[#This Row],[quantity_days]]</f>
        <v>45950</v>
      </c>
      <c r="I485" s="1">
        <f>_xlfn.MAXIFS('Refill Gap Model'!L:L,'Refill Gap Model'!A:A,TableRefills3[[#This Row],[patient_id]])</f>
        <v>45971</v>
      </c>
      <c r="J485">
        <f>Patient_QC[[#This Row],[Therepy_end_date]]-Patient_QC[[#This Row],[Therepy_Start_Date]]</f>
        <v>142</v>
      </c>
      <c r="K485">
        <f>Patient_QC[[#This Row],[total_quantity_days]]/Patient_QC[[#This Row],[Window Days]]</f>
        <v>0.9859154929577465</v>
      </c>
      <c r="L485">
        <f>MIN(1,Patient_QC[[#This Row],[MPR]])</f>
        <v>0.9859154929577465</v>
      </c>
      <c r="M485">
        <f>IF(Patient_QC[[#This Row],[MPR]]&gt;1,1,0)</f>
        <v>0</v>
      </c>
      <c r="N485">
        <f>_xlfn.MAXIFS('Refill Gap Model'!I:I,'Refill Gap Model'!A:A,TableRefills3[[#This Row],[patient_id]])</f>
        <v>0</v>
      </c>
      <c r="O485" t="str">
        <f>IF(Patient_QC[[#This Row],[MPR]]&gt;1.2,"High MPR; ","") &amp;
 IF(Patient_QC[[#This Row],[ever_discontinued]]=1,"Discontinued; ","") &amp;
 IF(Patient_QC[[#This Row],[Window Days]]=0,"No Supply; ","")</f>
        <v/>
      </c>
    </row>
    <row r="486" spans="1:15" x14ac:dyDescent="0.25">
      <c r="A486" t="s">
        <v>493</v>
      </c>
      <c r="B486">
        <v>72</v>
      </c>
      <c r="C486" t="s">
        <v>1019</v>
      </c>
      <c r="D486" t="s">
        <v>1021</v>
      </c>
      <c r="E486" t="s">
        <v>1024</v>
      </c>
      <c r="F486">
        <f>SUMIFS('Refill Gap Model'!E:E,'Refill Gap Model'!A:A,TableRefills3[[#This Row],[patient_id]])</f>
        <v>63</v>
      </c>
      <c r="G486" s="1">
        <f>_xlfn.MINIFS('Refill Gap Model'!C:C,'Refill Gap Model'!A:A,TableRefills3[[#This Row],[patient_id]])</f>
        <v>45696</v>
      </c>
      <c r="H486" s="1">
        <f>_xlfn.MAXIFS('Refill Gap Model'!C:C,'Refill Gap Model'!A:A,A486)+TableRefills3[[#This Row],[quantity_days]]</f>
        <v>45850</v>
      </c>
      <c r="I486" s="1">
        <f>_xlfn.MAXIFS('Refill Gap Model'!L:L,'Refill Gap Model'!A:A,TableRefills3[[#This Row],[patient_id]])</f>
        <v>45756</v>
      </c>
      <c r="J486">
        <f>Patient_QC[[#This Row],[Therepy_end_date]]-Patient_QC[[#This Row],[Therepy_Start_Date]]</f>
        <v>60</v>
      </c>
      <c r="K486">
        <f>Patient_QC[[#This Row],[total_quantity_days]]/Patient_QC[[#This Row],[Window Days]]</f>
        <v>1.05</v>
      </c>
      <c r="L486">
        <f>MIN(1,Patient_QC[[#This Row],[MPR]])</f>
        <v>1</v>
      </c>
      <c r="M486">
        <f>IF(Patient_QC[[#This Row],[MPR]]&gt;1,1,0)</f>
        <v>1</v>
      </c>
      <c r="N486">
        <f>_xlfn.MAXIFS('Refill Gap Model'!I:I,'Refill Gap Model'!A:A,TableRefills3[[#This Row],[patient_id]])</f>
        <v>0</v>
      </c>
      <c r="O486" t="str">
        <f>IF(Patient_QC[[#This Row],[MPR]]&gt;1.2,"High MPR; ","") &amp;
 IF(Patient_QC[[#This Row],[ever_discontinued]]=1,"Discontinued; ","") &amp;
 IF(Patient_QC[[#This Row],[Window Days]]=0,"No Supply; ","")</f>
        <v/>
      </c>
    </row>
    <row r="487" spans="1:15" x14ac:dyDescent="0.25">
      <c r="A487" t="s">
        <v>494</v>
      </c>
      <c r="B487">
        <v>66</v>
      </c>
      <c r="C487" t="s">
        <v>1019</v>
      </c>
      <c r="D487" t="s">
        <v>1025</v>
      </c>
      <c r="E487" t="s">
        <v>1023</v>
      </c>
      <c r="F487">
        <f>SUMIFS('Refill Gap Model'!E:E,'Refill Gap Model'!A:A,TableRefills3[[#This Row],[patient_id]])</f>
        <v>63</v>
      </c>
      <c r="G487" s="1">
        <f>_xlfn.MINIFS('Refill Gap Model'!C:C,'Refill Gap Model'!A:A,TableRefills3[[#This Row],[patient_id]])</f>
        <v>45696</v>
      </c>
      <c r="H487" s="1">
        <f>_xlfn.MAXIFS('Refill Gap Model'!C:C,'Refill Gap Model'!A:A,A487)+TableRefills3[[#This Row],[quantity_days]]</f>
        <v>45867</v>
      </c>
      <c r="I487" s="1">
        <f>_xlfn.MAXIFS('Refill Gap Model'!L:L,'Refill Gap Model'!A:A,TableRefills3[[#This Row],[patient_id]])</f>
        <v>45756</v>
      </c>
      <c r="J487">
        <f>Patient_QC[[#This Row],[Therepy_end_date]]-Patient_QC[[#This Row],[Therepy_Start_Date]]</f>
        <v>60</v>
      </c>
      <c r="K487">
        <f>Patient_QC[[#This Row],[total_quantity_days]]/Patient_QC[[#This Row],[Window Days]]</f>
        <v>1.05</v>
      </c>
      <c r="L487">
        <f>MIN(1,Patient_QC[[#This Row],[MPR]])</f>
        <v>1</v>
      </c>
      <c r="M487">
        <f>IF(Patient_QC[[#This Row],[MPR]]&gt;1,1,0)</f>
        <v>1</v>
      </c>
      <c r="N487">
        <f>_xlfn.MAXIFS('Refill Gap Model'!I:I,'Refill Gap Model'!A:A,TableRefills3[[#This Row],[patient_id]])</f>
        <v>0</v>
      </c>
      <c r="O487" t="str">
        <f>IF(Patient_QC[[#This Row],[MPR]]&gt;1.2,"High MPR; ","") &amp;
 IF(Patient_QC[[#This Row],[ever_discontinued]]=1,"Discontinued; ","") &amp;
 IF(Patient_QC[[#This Row],[Window Days]]=0,"No Supply; ","")</f>
        <v/>
      </c>
    </row>
    <row r="488" spans="1:15" x14ac:dyDescent="0.25">
      <c r="A488" t="s">
        <v>495</v>
      </c>
      <c r="B488">
        <v>62</v>
      </c>
      <c r="C488" t="s">
        <v>1020</v>
      </c>
      <c r="D488" t="s">
        <v>1021</v>
      </c>
      <c r="E488" t="s">
        <v>1026</v>
      </c>
      <c r="F488">
        <f>SUMIFS('Refill Gap Model'!E:E,'Refill Gap Model'!A:A,TableRefills3[[#This Row],[patient_id]])</f>
        <v>63</v>
      </c>
      <c r="G488" s="1">
        <f>_xlfn.MINIFS('Refill Gap Model'!C:C,'Refill Gap Model'!A:A,TableRefills3[[#This Row],[patient_id]])</f>
        <v>45696</v>
      </c>
      <c r="H488" s="1">
        <f>_xlfn.MAXIFS('Refill Gap Model'!C:C,'Refill Gap Model'!A:A,A488)+TableRefills3[[#This Row],[quantity_days]]</f>
        <v>45760</v>
      </c>
      <c r="I488" s="1">
        <f>_xlfn.MAXIFS('Refill Gap Model'!L:L,'Refill Gap Model'!A:A,TableRefills3[[#This Row],[patient_id]])</f>
        <v>45756</v>
      </c>
      <c r="J488">
        <f>Patient_QC[[#This Row],[Therepy_end_date]]-Patient_QC[[#This Row],[Therepy_Start_Date]]</f>
        <v>60</v>
      </c>
      <c r="K488">
        <f>Patient_QC[[#This Row],[total_quantity_days]]/Patient_QC[[#This Row],[Window Days]]</f>
        <v>1.05</v>
      </c>
      <c r="L488">
        <f>MIN(1,Patient_QC[[#This Row],[MPR]])</f>
        <v>1</v>
      </c>
      <c r="M488">
        <f>IF(Patient_QC[[#This Row],[MPR]]&gt;1,1,0)</f>
        <v>1</v>
      </c>
      <c r="N488">
        <f>_xlfn.MAXIFS('Refill Gap Model'!I:I,'Refill Gap Model'!A:A,TableRefills3[[#This Row],[patient_id]])</f>
        <v>0</v>
      </c>
      <c r="O488" t="str">
        <f>IF(Patient_QC[[#This Row],[MPR]]&gt;1.2,"High MPR; ","") &amp;
 IF(Patient_QC[[#This Row],[ever_discontinued]]=1,"Discontinued; ","") &amp;
 IF(Patient_QC[[#This Row],[Window Days]]=0,"No Supply; ","")</f>
        <v/>
      </c>
    </row>
    <row r="489" spans="1:15" x14ac:dyDescent="0.25">
      <c r="A489" t="s">
        <v>496</v>
      </c>
      <c r="B489">
        <v>37</v>
      </c>
      <c r="C489" t="s">
        <v>1019</v>
      </c>
      <c r="D489" t="s">
        <v>1028</v>
      </c>
      <c r="E489" t="s">
        <v>1027</v>
      </c>
      <c r="F489">
        <f>SUMIFS('Refill Gap Model'!E:E,'Refill Gap Model'!A:A,TableRefills3[[#This Row],[patient_id]])</f>
        <v>168</v>
      </c>
      <c r="G489" s="1">
        <f>_xlfn.MINIFS('Refill Gap Model'!C:C,'Refill Gap Model'!A:A,TableRefills3[[#This Row],[patient_id]])</f>
        <v>45788</v>
      </c>
      <c r="H489" s="1">
        <f>_xlfn.MAXIFS('Refill Gap Model'!C:C,'Refill Gap Model'!A:A,A489)+TableRefills3[[#This Row],[quantity_days]]</f>
        <v>45974</v>
      </c>
      <c r="I489" s="1">
        <f>_xlfn.MAXIFS('Refill Gap Model'!L:L,'Refill Gap Model'!A:A,TableRefills3[[#This Row],[patient_id]])</f>
        <v>45960</v>
      </c>
      <c r="J489">
        <f>Patient_QC[[#This Row],[Therepy_end_date]]-Patient_QC[[#This Row],[Therepy_Start_Date]]</f>
        <v>172</v>
      </c>
      <c r="K489">
        <f>Patient_QC[[#This Row],[total_quantity_days]]/Patient_QC[[#This Row],[Window Days]]</f>
        <v>0.97674418604651159</v>
      </c>
      <c r="L489">
        <f>MIN(1,Patient_QC[[#This Row],[MPR]])</f>
        <v>0.97674418604651159</v>
      </c>
      <c r="M489">
        <f>IF(Patient_QC[[#This Row],[MPR]]&gt;1,1,0)</f>
        <v>0</v>
      </c>
      <c r="N489">
        <f>_xlfn.MAXIFS('Refill Gap Model'!I:I,'Refill Gap Model'!A:A,TableRefills3[[#This Row],[patient_id]])</f>
        <v>0</v>
      </c>
      <c r="O489" t="str">
        <f>IF(Patient_QC[[#This Row],[MPR]]&gt;1.2,"High MPR; ","") &amp;
 IF(Patient_QC[[#This Row],[ever_discontinued]]=1,"Discontinued; ","") &amp;
 IF(Patient_QC[[#This Row],[Window Days]]=0,"No Supply; ","")</f>
        <v/>
      </c>
    </row>
    <row r="490" spans="1:15" x14ac:dyDescent="0.25">
      <c r="A490" t="s">
        <v>497</v>
      </c>
      <c r="B490">
        <v>82</v>
      </c>
      <c r="C490" t="s">
        <v>1020</v>
      </c>
      <c r="D490" t="s">
        <v>1028</v>
      </c>
      <c r="E490" t="s">
        <v>1026</v>
      </c>
      <c r="F490">
        <f>SUMIFS('Refill Gap Model'!E:E,'Refill Gap Model'!A:A,TableRefills3[[#This Row],[patient_id]])</f>
        <v>168</v>
      </c>
      <c r="G490" s="1">
        <f>_xlfn.MINIFS('Refill Gap Model'!C:C,'Refill Gap Model'!A:A,TableRefills3[[#This Row],[patient_id]])</f>
        <v>45788</v>
      </c>
      <c r="H490" s="1">
        <f>_xlfn.MAXIFS('Refill Gap Model'!C:C,'Refill Gap Model'!A:A,A490)+TableRefills3[[#This Row],[quantity_days]]</f>
        <v>45873</v>
      </c>
      <c r="I490" s="1">
        <f>_xlfn.MAXIFS('Refill Gap Model'!L:L,'Refill Gap Model'!A:A,TableRefills3[[#This Row],[patient_id]])</f>
        <v>45960</v>
      </c>
      <c r="J490">
        <f>Patient_QC[[#This Row],[Therepy_end_date]]-Patient_QC[[#This Row],[Therepy_Start_Date]]</f>
        <v>172</v>
      </c>
      <c r="K490">
        <f>Patient_QC[[#This Row],[total_quantity_days]]/Patient_QC[[#This Row],[Window Days]]</f>
        <v>0.97674418604651159</v>
      </c>
      <c r="L490">
        <f>MIN(1,Patient_QC[[#This Row],[MPR]])</f>
        <v>0.97674418604651159</v>
      </c>
      <c r="M490">
        <f>IF(Patient_QC[[#This Row],[MPR]]&gt;1,1,0)</f>
        <v>0</v>
      </c>
      <c r="N490">
        <f>_xlfn.MAXIFS('Refill Gap Model'!I:I,'Refill Gap Model'!A:A,TableRefills3[[#This Row],[patient_id]])</f>
        <v>0</v>
      </c>
      <c r="O490" t="str">
        <f>IF(Patient_QC[[#This Row],[MPR]]&gt;1.2,"High MPR; ","") &amp;
 IF(Patient_QC[[#This Row],[ever_discontinued]]=1,"Discontinued; ","") &amp;
 IF(Patient_QC[[#This Row],[Window Days]]=0,"No Supply; ","")</f>
        <v/>
      </c>
    </row>
    <row r="491" spans="1:15" x14ac:dyDescent="0.25">
      <c r="A491" t="s">
        <v>498</v>
      </c>
      <c r="B491">
        <v>73</v>
      </c>
      <c r="C491" t="s">
        <v>1020</v>
      </c>
      <c r="D491" t="s">
        <v>1022</v>
      </c>
      <c r="E491" t="s">
        <v>1026</v>
      </c>
      <c r="F491">
        <f>SUMIFS('Refill Gap Model'!E:E,'Refill Gap Model'!A:A,TableRefills3[[#This Row],[patient_id]])</f>
        <v>168</v>
      </c>
      <c r="G491" s="1">
        <f>_xlfn.MINIFS('Refill Gap Model'!C:C,'Refill Gap Model'!A:A,TableRefills3[[#This Row],[patient_id]])</f>
        <v>45788</v>
      </c>
      <c r="H491" s="1">
        <f>_xlfn.MAXIFS('Refill Gap Model'!C:C,'Refill Gap Model'!A:A,A491)+TableRefills3[[#This Row],[quantity_days]]</f>
        <v>45868</v>
      </c>
      <c r="I491" s="1">
        <f>_xlfn.MAXIFS('Refill Gap Model'!L:L,'Refill Gap Model'!A:A,TableRefills3[[#This Row],[patient_id]])</f>
        <v>45960</v>
      </c>
      <c r="J491">
        <f>Patient_QC[[#This Row],[Therepy_end_date]]-Patient_QC[[#This Row],[Therepy_Start_Date]]</f>
        <v>172</v>
      </c>
      <c r="K491">
        <f>Patient_QC[[#This Row],[total_quantity_days]]/Patient_QC[[#This Row],[Window Days]]</f>
        <v>0.97674418604651159</v>
      </c>
      <c r="L491">
        <f>MIN(1,Patient_QC[[#This Row],[MPR]])</f>
        <v>0.97674418604651159</v>
      </c>
      <c r="M491">
        <f>IF(Patient_QC[[#This Row],[MPR]]&gt;1,1,0)</f>
        <v>0</v>
      </c>
      <c r="N491">
        <f>_xlfn.MAXIFS('Refill Gap Model'!I:I,'Refill Gap Model'!A:A,TableRefills3[[#This Row],[patient_id]])</f>
        <v>0</v>
      </c>
      <c r="O491" t="str">
        <f>IF(Patient_QC[[#This Row],[MPR]]&gt;1.2,"High MPR; ","") &amp;
 IF(Patient_QC[[#This Row],[ever_discontinued]]=1,"Discontinued; ","") &amp;
 IF(Patient_QC[[#This Row],[Window Days]]=0,"No Supply; ","")</f>
        <v/>
      </c>
    </row>
    <row r="492" spans="1:15" x14ac:dyDescent="0.25">
      <c r="A492" t="s">
        <v>499</v>
      </c>
      <c r="B492">
        <v>73</v>
      </c>
      <c r="C492" t="s">
        <v>1020</v>
      </c>
      <c r="D492" t="s">
        <v>1021</v>
      </c>
      <c r="E492" t="s">
        <v>1024</v>
      </c>
      <c r="F492">
        <f>SUMIFS('Refill Gap Model'!E:E,'Refill Gap Model'!A:A,TableRefills3[[#This Row],[patient_id]])</f>
        <v>168</v>
      </c>
      <c r="G492" s="1">
        <f>_xlfn.MINIFS('Refill Gap Model'!C:C,'Refill Gap Model'!A:A,TableRefills3[[#This Row],[patient_id]])</f>
        <v>45788</v>
      </c>
      <c r="H492" s="1">
        <f>_xlfn.MAXIFS('Refill Gap Model'!C:C,'Refill Gap Model'!A:A,A492)+TableRefills3[[#This Row],[quantity_days]]</f>
        <v>45948</v>
      </c>
      <c r="I492" s="1">
        <f>_xlfn.MAXIFS('Refill Gap Model'!L:L,'Refill Gap Model'!A:A,TableRefills3[[#This Row],[patient_id]])</f>
        <v>45960</v>
      </c>
      <c r="J492">
        <f>Patient_QC[[#This Row],[Therepy_end_date]]-Patient_QC[[#This Row],[Therepy_Start_Date]]</f>
        <v>172</v>
      </c>
      <c r="K492">
        <f>Patient_QC[[#This Row],[total_quantity_days]]/Patient_QC[[#This Row],[Window Days]]</f>
        <v>0.97674418604651159</v>
      </c>
      <c r="L492">
        <f>MIN(1,Patient_QC[[#This Row],[MPR]])</f>
        <v>0.97674418604651159</v>
      </c>
      <c r="M492">
        <f>IF(Patient_QC[[#This Row],[MPR]]&gt;1,1,0)</f>
        <v>0</v>
      </c>
      <c r="N492">
        <f>_xlfn.MAXIFS('Refill Gap Model'!I:I,'Refill Gap Model'!A:A,TableRefills3[[#This Row],[patient_id]])</f>
        <v>0</v>
      </c>
      <c r="O492" t="str">
        <f>IF(Patient_QC[[#This Row],[MPR]]&gt;1.2,"High MPR; ","") &amp;
 IF(Patient_QC[[#This Row],[ever_discontinued]]=1,"Discontinued; ","") &amp;
 IF(Patient_QC[[#This Row],[Window Days]]=0,"No Supply; ","")</f>
        <v/>
      </c>
    </row>
    <row r="493" spans="1:15" x14ac:dyDescent="0.25">
      <c r="A493" t="s">
        <v>500</v>
      </c>
      <c r="B493">
        <v>34</v>
      </c>
      <c r="C493" t="s">
        <v>1020</v>
      </c>
      <c r="D493" t="s">
        <v>1022</v>
      </c>
      <c r="E493" t="s">
        <v>1024</v>
      </c>
      <c r="F493">
        <f>SUMIFS('Refill Gap Model'!E:E,'Refill Gap Model'!A:A,TableRefills3[[#This Row],[patient_id]])</f>
        <v>168</v>
      </c>
      <c r="G493" s="1">
        <f>_xlfn.MINIFS('Refill Gap Model'!C:C,'Refill Gap Model'!A:A,TableRefills3[[#This Row],[patient_id]])</f>
        <v>45788</v>
      </c>
      <c r="H493" s="1">
        <f>_xlfn.MAXIFS('Refill Gap Model'!C:C,'Refill Gap Model'!A:A,A493)+TableRefills3[[#This Row],[quantity_days]]</f>
        <v>45870</v>
      </c>
      <c r="I493" s="1">
        <f>_xlfn.MAXIFS('Refill Gap Model'!L:L,'Refill Gap Model'!A:A,TableRefills3[[#This Row],[patient_id]])</f>
        <v>45960</v>
      </c>
      <c r="J493">
        <f>Patient_QC[[#This Row],[Therepy_end_date]]-Patient_QC[[#This Row],[Therepy_Start_Date]]</f>
        <v>172</v>
      </c>
      <c r="K493">
        <f>Patient_QC[[#This Row],[total_quantity_days]]/Patient_QC[[#This Row],[Window Days]]</f>
        <v>0.97674418604651159</v>
      </c>
      <c r="L493">
        <f>MIN(1,Patient_QC[[#This Row],[MPR]])</f>
        <v>0.97674418604651159</v>
      </c>
      <c r="M493">
        <f>IF(Patient_QC[[#This Row],[MPR]]&gt;1,1,0)</f>
        <v>0</v>
      </c>
      <c r="N493">
        <f>_xlfn.MAXIFS('Refill Gap Model'!I:I,'Refill Gap Model'!A:A,TableRefills3[[#This Row],[patient_id]])</f>
        <v>0</v>
      </c>
      <c r="O493" t="str">
        <f>IF(Patient_QC[[#This Row],[MPR]]&gt;1.2,"High MPR; ","") &amp;
 IF(Patient_QC[[#This Row],[ever_discontinued]]=1,"Discontinued; ","") &amp;
 IF(Patient_QC[[#This Row],[Window Days]]=0,"No Supply; ","")</f>
        <v/>
      </c>
    </row>
    <row r="494" spans="1:15" x14ac:dyDescent="0.25">
      <c r="A494" t="s">
        <v>501</v>
      </c>
      <c r="B494">
        <v>68</v>
      </c>
      <c r="C494" t="s">
        <v>1020</v>
      </c>
      <c r="D494" t="s">
        <v>1022</v>
      </c>
      <c r="E494" t="s">
        <v>1024</v>
      </c>
      <c r="F494">
        <f>SUMIFS('Refill Gap Model'!E:E,'Refill Gap Model'!A:A,TableRefills3[[#This Row],[patient_id]])</f>
        <v>168</v>
      </c>
      <c r="G494" s="1">
        <f>_xlfn.MINIFS('Refill Gap Model'!C:C,'Refill Gap Model'!A:A,TableRefills3[[#This Row],[patient_id]])</f>
        <v>45788</v>
      </c>
      <c r="H494" s="1">
        <f>_xlfn.MAXIFS('Refill Gap Model'!C:C,'Refill Gap Model'!A:A,A494)+TableRefills3[[#This Row],[quantity_days]]</f>
        <v>45825</v>
      </c>
      <c r="I494" s="1">
        <f>_xlfn.MAXIFS('Refill Gap Model'!L:L,'Refill Gap Model'!A:A,TableRefills3[[#This Row],[patient_id]])</f>
        <v>45960</v>
      </c>
      <c r="J494">
        <f>Patient_QC[[#This Row],[Therepy_end_date]]-Patient_QC[[#This Row],[Therepy_Start_Date]]</f>
        <v>172</v>
      </c>
      <c r="K494">
        <f>Patient_QC[[#This Row],[total_quantity_days]]/Patient_QC[[#This Row],[Window Days]]</f>
        <v>0.97674418604651159</v>
      </c>
      <c r="L494">
        <f>MIN(1,Patient_QC[[#This Row],[MPR]])</f>
        <v>0.97674418604651159</v>
      </c>
      <c r="M494">
        <f>IF(Patient_QC[[#This Row],[MPR]]&gt;1,1,0)</f>
        <v>0</v>
      </c>
      <c r="N494">
        <f>_xlfn.MAXIFS('Refill Gap Model'!I:I,'Refill Gap Model'!A:A,TableRefills3[[#This Row],[patient_id]])</f>
        <v>0</v>
      </c>
      <c r="O494" t="str">
        <f>IF(Patient_QC[[#This Row],[MPR]]&gt;1.2,"High MPR; ","") &amp;
 IF(Patient_QC[[#This Row],[ever_discontinued]]=1,"Discontinued; ","") &amp;
 IF(Patient_QC[[#This Row],[Window Days]]=0,"No Supply; ","")</f>
        <v/>
      </c>
    </row>
    <row r="495" spans="1:15" x14ac:dyDescent="0.25">
      <c r="A495" t="s">
        <v>502</v>
      </c>
      <c r="B495">
        <v>33</v>
      </c>
      <c r="C495" t="s">
        <v>1020</v>
      </c>
      <c r="D495" t="s">
        <v>1022</v>
      </c>
      <c r="E495" t="s">
        <v>1023</v>
      </c>
      <c r="F495">
        <f>SUMIFS('Refill Gap Model'!E:E,'Refill Gap Model'!A:A,TableRefills3[[#This Row],[patient_id]])</f>
        <v>105</v>
      </c>
      <c r="G495" s="1">
        <f>_xlfn.MINIFS('Refill Gap Model'!C:C,'Refill Gap Model'!A:A,TableRefills3[[#This Row],[patient_id]])</f>
        <v>45683</v>
      </c>
      <c r="H495" s="1">
        <f>_xlfn.MAXIFS('Refill Gap Model'!C:C,'Refill Gap Model'!A:A,A495)+TableRefills3[[#This Row],[quantity_days]]</f>
        <v>45829</v>
      </c>
      <c r="I495" s="1">
        <f>_xlfn.MAXIFS('Refill Gap Model'!L:L,'Refill Gap Model'!A:A,TableRefills3[[#This Row],[patient_id]])</f>
        <v>45783</v>
      </c>
      <c r="J495">
        <f>Patient_QC[[#This Row],[Therepy_end_date]]-Patient_QC[[#This Row],[Therepy_Start_Date]]</f>
        <v>100</v>
      </c>
      <c r="K495">
        <f>Patient_QC[[#This Row],[total_quantity_days]]/Patient_QC[[#This Row],[Window Days]]</f>
        <v>1.05</v>
      </c>
      <c r="L495">
        <f>MIN(1,Patient_QC[[#This Row],[MPR]])</f>
        <v>1</v>
      </c>
      <c r="M495">
        <f>IF(Patient_QC[[#This Row],[MPR]]&gt;1,1,0)</f>
        <v>1</v>
      </c>
      <c r="N495">
        <f>_xlfn.MAXIFS('Refill Gap Model'!I:I,'Refill Gap Model'!A:A,TableRefills3[[#This Row],[patient_id]])</f>
        <v>0</v>
      </c>
      <c r="O495" t="str">
        <f>IF(Patient_QC[[#This Row],[MPR]]&gt;1.2,"High MPR; ","") &amp;
 IF(Patient_QC[[#This Row],[ever_discontinued]]=1,"Discontinued; ","") &amp;
 IF(Patient_QC[[#This Row],[Window Days]]=0,"No Supply; ","")</f>
        <v/>
      </c>
    </row>
    <row r="496" spans="1:15" x14ac:dyDescent="0.25">
      <c r="A496" t="s">
        <v>503</v>
      </c>
      <c r="B496">
        <v>35</v>
      </c>
      <c r="C496" t="s">
        <v>1019</v>
      </c>
      <c r="D496" t="s">
        <v>1021</v>
      </c>
      <c r="E496" t="s">
        <v>1023</v>
      </c>
      <c r="F496">
        <f>SUMIFS('Refill Gap Model'!E:E,'Refill Gap Model'!A:A,TableRefills3[[#This Row],[patient_id]])</f>
        <v>105</v>
      </c>
      <c r="G496" s="1">
        <f>_xlfn.MINIFS('Refill Gap Model'!C:C,'Refill Gap Model'!A:A,TableRefills3[[#This Row],[patient_id]])</f>
        <v>45683</v>
      </c>
      <c r="H496" s="1">
        <f>_xlfn.MAXIFS('Refill Gap Model'!C:C,'Refill Gap Model'!A:A,A496)+TableRefills3[[#This Row],[quantity_days]]</f>
        <v>45899</v>
      </c>
      <c r="I496" s="1">
        <f>_xlfn.MAXIFS('Refill Gap Model'!L:L,'Refill Gap Model'!A:A,TableRefills3[[#This Row],[patient_id]])</f>
        <v>45783</v>
      </c>
      <c r="J496">
        <f>Patient_QC[[#This Row],[Therepy_end_date]]-Patient_QC[[#This Row],[Therepy_Start_Date]]</f>
        <v>100</v>
      </c>
      <c r="K496">
        <f>Patient_QC[[#This Row],[total_quantity_days]]/Patient_QC[[#This Row],[Window Days]]</f>
        <v>1.05</v>
      </c>
      <c r="L496">
        <f>MIN(1,Patient_QC[[#This Row],[MPR]])</f>
        <v>1</v>
      </c>
      <c r="M496">
        <f>IF(Patient_QC[[#This Row],[MPR]]&gt;1,1,0)</f>
        <v>1</v>
      </c>
      <c r="N496">
        <f>_xlfn.MAXIFS('Refill Gap Model'!I:I,'Refill Gap Model'!A:A,TableRefills3[[#This Row],[patient_id]])</f>
        <v>0</v>
      </c>
      <c r="O496" t="str">
        <f>IF(Patient_QC[[#This Row],[MPR]]&gt;1.2,"High MPR; ","") &amp;
 IF(Patient_QC[[#This Row],[ever_discontinued]]=1,"Discontinued; ","") &amp;
 IF(Patient_QC[[#This Row],[Window Days]]=0,"No Supply; ","")</f>
        <v/>
      </c>
    </row>
    <row r="497" spans="1:15" x14ac:dyDescent="0.25">
      <c r="A497" t="s">
        <v>504</v>
      </c>
      <c r="B497">
        <v>74</v>
      </c>
      <c r="C497" t="s">
        <v>1020</v>
      </c>
      <c r="D497" t="s">
        <v>1028</v>
      </c>
      <c r="E497" t="s">
        <v>1023</v>
      </c>
      <c r="F497">
        <f>SUMIFS('Refill Gap Model'!E:E,'Refill Gap Model'!A:A,TableRefills3[[#This Row],[patient_id]])</f>
        <v>105</v>
      </c>
      <c r="G497" s="1">
        <f>_xlfn.MINIFS('Refill Gap Model'!C:C,'Refill Gap Model'!A:A,TableRefills3[[#This Row],[patient_id]])</f>
        <v>45683</v>
      </c>
      <c r="H497" s="1">
        <f>_xlfn.MAXIFS('Refill Gap Model'!C:C,'Refill Gap Model'!A:A,A497)+TableRefills3[[#This Row],[quantity_days]]</f>
        <v>45934</v>
      </c>
      <c r="I497" s="1">
        <f>_xlfn.MAXIFS('Refill Gap Model'!L:L,'Refill Gap Model'!A:A,TableRefills3[[#This Row],[patient_id]])</f>
        <v>45783</v>
      </c>
      <c r="J497">
        <f>Patient_QC[[#This Row],[Therepy_end_date]]-Patient_QC[[#This Row],[Therepy_Start_Date]]</f>
        <v>100</v>
      </c>
      <c r="K497">
        <f>Patient_QC[[#This Row],[total_quantity_days]]/Patient_QC[[#This Row],[Window Days]]</f>
        <v>1.05</v>
      </c>
      <c r="L497">
        <f>MIN(1,Patient_QC[[#This Row],[MPR]])</f>
        <v>1</v>
      </c>
      <c r="M497">
        <f>IF(Patient_QC[[#This Row],[MPR]]&gt;1,1,0)</f>
        <v>1</v>
      </c>
      <c r="N497">
        <f>_xlfn.MAXIFS('Refill Gap Model'!I:I,'Refill Gap Model'!A:A,TableRefills3[[#This Row],[patient_id]])</f>
        <v>0</v>
      </c>
      <c r="O497" t="str">
        <f>IF(Patient_QC[[#This Row],[MPR]]&gt;1.2,"High MPR; ","") &amp;
 IF(Patient_QC[[#This Row],[ever_discontinued]]=1,"Discontinued; ","") &amp;
 IF(Patient_QC[[#This Row],[Window Days]]=0,"No Supply; ","")</f>
        <v/>
      </c>
    </row>
    <row r="498" spans="1:15" x14ac:dyDescent="0.25">
      <c r="A498" t="s">
        <v>505</v>
      </c>
      <c r="B498">
        <v>61</v>
      </c>
      <c r="C498" t="s">
        <v>1019</v>
      </c>
      <c r="D498" t="s">
        <v>1025</v>
      </c>
      <c r="E498" t="s">
        <v>1023</v>
      </c>
      <c r="F498">
        <f>SUMIFS('Refill Gap Model'!E:E,'Refill Gap Model'!A:A,TableRefills3[[#This Row],[patient_id]])</f>
        <v>105</v>
      </c>
      <c r="G498" s="1">
        <f>_xlfn.MINIFS('Refill Gap Model'!C:C,'Refill Gap Model'!A:A,TableRefills3[[#This Row],[patient_id]])</f>
        <v>45683</v>
      </c>
      <c r="H498" s="1">
        <f>_xlfn.MAXIFS('Refill Gap Model'!C:C,'Refill Gap Model'!A:A,A498)+TableRefills3[[#This Row],[quantity_days]]</f>
        <v>45863</v>
      </c>
      <c r="I498" s="1">
        <f>_xlfn.MAXIFS('Refill Gap Model'!L:L,'Refill Gap Model'!A:A,TableRefills3[[#This Row],[patient_id]])</f>
        <v>45783</v>
      </c>
      <c r="J498">
        <f>Patient_QC[[#This Row],[Therepy_end_date]]-Patient_QC[[#This Row],[Therepy_Start_Date]]</f>
        <v>100</v>
      </c>
      <c r="K498">
        <f>Patient_QC[[#This Row],[total_quantity_days]]/Patient_QC[[#This Row],[Window Days]]</f>
        <v>1.05</v>
      </c>
      <c r="L498">
        <f>MIN(1,Patient_QC[[#This Row],[MPR]])</f>
        <v>1</v>
      </c>
      <c r="M498">
        <f>IF(Patient_QC[[#This Row],[MPR]]&gt;1,1,0)</f>
        <v>1</v>
      </c>
      <c r="N498">
        <f>_xlfn.MAXIFS('Refill Gap Model'!I:I,'Refill Gap Model'!A:A,TableRefills3[[#This Row],[patient_id]])</f>
        <v>0</v>
      </c>
      <c r="O498" t="str">
        <f>IF(Patient_QC[[#This Row],[MPR]]&gt;1.2,"High MPR; ","") &amp;
 IF(Patient_QC[[#This Row],[ever_discontinued]]=1,"Discontinued; ","") &amp;
 IF(Patient_QC[[#This Row],[Window Days]]=0,"No Supply; ","")</f>
        <v/>
      </c>
    </row>
    <row r="499" spans="1:15" x14ac:dyDescent="0.25">
      <c r="A499" t="s">
        <v>506</v>
      </c>
      <c r="B499">
        <v>81</v>
      </c>
      <c r="C499" t="s">
        <v>1019</v>
      </c>
      <c r="D499" t="s">
        <v>1021</v>
      </c>
      <c r="E499" t="s">
        <v>1027</v>
      </c>
      <c r="F499">
        <f>SUMIFS('Refill Gap Model'!E:E,'Refill Gap Model'!A:A,TableRefills3[[#This Row],[patient_id]])</f>
        <v>105</v>
      </c>
      <c r="G499" s="1">
        <f>_xlfn.MINIFS('Refill Gap Model'!C:C,'Refill Gap Model'!A:A,TableRefills3[[#This Row],[patient_id]])</f>
        <v>45683</v>
      </c>
      <c r="H499" s="1">
        <f>_xlfn.MAXIFS('Refill Gap Model'!C:C,'Refill Gap Model'!A:A,A499)+TableRefills3[[#This Row],[quantity_days]]</f>
        <v>45887</v>
      </c>
      <c r="I499" s="1">
        <f>_xlfn.MAXIFS('Refill Gap Model'!L:L,'Refill Gap Model'!A:A,TableRefills3[[#This Row],[patient_id]])</f>
        <v>45783</v>
      </c>
      <c r="J499">
        <f>Patient_QC[[#This Row],[Therepy_end_date]]-Patient_QC[[#This Row],[Therepy_Start_Date]]</f>
        <v>100</v>
      </c>
      <c r="K499">
        <f>Patient_QC[[#This Row],[total_quantity_days]]/Patient_QC[[#This Row],[Window Days]]</f>
        <v>1.05</v>
      </c>
      <c r="L499">
        <f>MIN(1,Patient_QC[[#This Row],[MPR]])</f>
        <v>1</v>
      </c>
      <c r="M499">
        <f>IF(Patient_QC[[#This Row],[MPR]]&gt;1,1,0)</f>
        <v>1</v>
      </c>
      <c r="N499">
        <f>_xlfn.MAXIFS('Refill Gap Model'!I:I,'Refill Gap Model'!A:A,TableRefills3[[#This Row],[patient_id]])</f>
        <v>0</v>
      </c>
      <c r="O499" t="str">
        <f>IF(Patient_QC[[#This Row],[MPR]]&gt;1.2,"High MPR; ","") &amp;
 IF(Patient_QC[[#This Row],[ever_discontinued]]=1,"Discontinued; ","") &amp;
 IF(Patient_QC[[#This Row],[Window Days]]=0,"No Supply; ","")</f>
        <v/>
      </c>
    </row>
    <row r="500" spans="1:15" x14ac:dyDescent="0.25">
      <c r="A500" t="s">
        <v>507</v>
      </c>
      <c r="B500">
        <v>59</v>
      </c>
      <c r="C500" t="s">
        <v>1020</v>
      </c>
      <c r="D500" t="s">
        <v>1028</v>
      </c>
      <c r="E500" t="s">
        <v>1026</v>
      </c>
      <c r="F500">
        <f>SUMIFS('Refill Gap Model'!E:E,'Refill Gap Model'!A:A,TableRefills3[[#This Row],[patient_id]])</f>
        <v>90</v>
      </c>
      <c r="G500" s="1">
        <f>_xlfn.MINIFS('Refill Gap Model'!C:C,'Refill Gap Model'!A:A,TableRefills3[[#This Row],[patient_id]])</f>
        <v>45822</v>
      </c>
      <c r="H500" s="1">
        <f>_xlfn.MAXIFS('Refill Gap Model'!C:C,'Refill Gap Model'!A:A,A500)+TableRefills3[[#This Row],[quantity_days]]</f>
        <v>45904</v>
      </c>
      <c r="I500" s="1">
        <f>_xlfn.MAXIFS('Refill Gap Model'!L:L,'Refill Gap Model'!A:A,TableRefills3[[#This Row],[patient_id]])</f>
        <v>45915</v>
      </c>
      <c r="J500">
        <f>Patient_QC[[#This Row],[Therepy_end_date]]-Patient_QC[[#This Row],[Therepy_Start_Date]]</f>
        <v>93</v>
      </c>
      <c r="K500">
        <f>Patient_QC[[#This Row],[total_quantity_days]]/Patient_QC[[#This Row],[Window Days]]</f>
        <v>0.967741935483871</v>
      </c>
      <c r="L500">
        <f>MIN(1,Patient_QC[[#This Row],[MPR]])</f>
        <v>0.967741935483871</v>
      </c>
      <c r="M500">
        <f>IF(Patient_QC[[#This Row],[MPR]]&gt;1,1,0)</f>
        <v>0</v>
      </c>
      <c r="N500">
        <f>_xlfn.MAXIFS('Refill Gap Model'!I:I,'Refill Gap Model'!A:A,TableRefills3[[#This Row],[patient_id]])</f>
        <v>0</v>
      </c>
      <c r="O500" t="str">
        <f>IF(Patient_QC[[#This Row],[MPR]]&gt;1.2,"High MPR; ","") &amp;
 IF(Patient_QC[[#This Row],[ever_discontinued]]=1,"Discontinued; ","") &amp;
 IF(Patient_QC[[#This Row],[Window Days]]=0,"No Supply; ","")</f>
        <v/>
      </c>
    </row>
    <row r="501" spans="1:15" x14ac:dyDescent="0.25">
      <c r="A501" t="s">
        <v>508</v>
      </c>
      <c r="B501">
        <v>76</v>
      </c>
      <c r="C501" t="s">
        <v>1019</v>
      </c>
      <c r="D501" t="s">
        <v>1021</v>
      </c>
      <c r="E501" t="s">
        <v>1026</v>
      </c>
      <c r="F501">
        <f>SUMIFS('Refill Gap Model'!E:E,'Refill Gap Model'!A:A,TableRefills3[[#This Row],[patient_id]])</f>
        <v>90</v>
      </c>
      <c r="G501" s="1">
        <f>_xlfn.MINIFS('Refill Gap Model'!C:C,'Refill Gap Model'!A:A,TableRefills3[[#This Row],[patient_id]])</f>
        <v>45822</v>
      </c>
      <c r="H501" s="1">
        <f>_xlfn.MAXIFS('Refill Gap Model'!C:C,'Refill Gap Model'!A:A,A501)+TableRefills3[[#This Row],[quantity_days]]</f>
        <v>45844</v>
      </c>
      <c r="I501" s="1">
        <f>_xlfn.MAXIFS('Refill Gap Model'!L:L,'Refill Gap Model'!A:A,TableRefills3[[#This Row],[patient_id]])</f>
        <v>45915</v>
      </c>
      <c r="J501">
        <f>Patient_QC[[#This Row],[Therepy_end_date]]-Patient_QC[[#This Row],[Therepy_Start_Date]]</f>
        <v>93</v>
      </c>
      <c r="K501">
        <f>Patient_QC[[#This Row],[total_quantity_days]]/Patient_QC[[#This Row],[Window Days]]</f>
        <v>0.967741935483871</v>
      </c>
      <c r="L501">
        <f>MIN(1,Patient_QC[[#This Row],[MPR]])</f>
        <v>0.967741935483871</v>
      </c>
      <c r="M501">
        <f>IF(Patient_QC[[#This Row],[MPR]]&gt;1,1,0)</f>
        <v>0</v>
      </c>
      <c r="N501">
        <f>_xlfn.MAXIFS('Refill Gap Model'!I:I,'Refill Gap Model'!A:A,TableRefills3[[#This Row],[patient_id]])</f>
        <v>0</v>
      </c>
      <c r="O501" t="str">
        <f>IF(Patient_QC[[#This Row],[MPR]]&gt;1.2,"High MPR; ","") &amp;
 IF(Patient_QC[[#This Row],[ever_discontinued]]=1,"Discontinued; ","") &amp;
 IF(Patient_QC[[#This Row],[Window Days]]=0,"No Supply; ","")</f>
        <v/>
      </c>
    </row>
    <row r="502" spans="1:15" x14ac:dyDescent="0.25">
      <c r="A502" t="s">
        <v>509</v>
      </c>
      <c r="B502">
        <v>64</v>
      </c>
      <c r="C502" t="s">
        <v>1019</v>
      </c>
      <c r="D502" t="s">
        <v>1028</v>
      </c>
      <c r="E502" t="s">
        <v>1023</v>
      </c>
      <c r="F502">
        <f>SUMIFS('Refill Gap Model'!E:E,'Refill Gap Model'!A:A,TableRefills3[[#This Row],[patient_id]])</f>
        <v>90</v>
      </c>
      <c r="G502" s="1">
        <f>_xlfn.MINIFS('Refill Gap Model'!C:C,'Refill Gap Model'!A:A,TableRefills3[[#This Row],[patient_id]])</f>
        <v>45822</v>
      </c>
      <c r="H502" s="1">
        <f>_xlfn.MAXIFS('Refill Gap Model'!C:C,'Refill Gap Model'!A:A,A502)+TableRefills3[[#This Row],[quantity_days]]</f>
        <v>45974</v>
      </c>
      <c r="I502" s="1">
        <f>_xlfn.MAXIFS('Refill Gap Model'!L:L,'Refill Gap Model'!A:A,TableRefills3[[#This Row],[patient_id]])</f>
        <v>45915</v>
      </c>
      <c r="J502">
        <f>Patient_QC[[#This Row],[Therepy_end_date]]-Patient_QC[[#This Row],[Therepy_Start_Date]]</f>
        <v>93</v>
      </c>
      <c r="K502">
        <f>Patient_QC[[#This Row],[total_quantity_days]]/Patient_QC[[#This Row],[Window Days]]</f>
        <v>0.967741935483871</v>
      </c>
      <c r="L502">
        <f>MIN(1,Patient_QC[[#This Row],[MPR]])</f>
        <v>0.967741935483871</v>
      </c>
      <c r="M502">
        <f>IF(Patient_QC[[#This Row],[MPR]]&gt;1,1,0)</f>
        <v>0</v>
      </c>
      <c r="N502">
        <f>_xlfn.MAXIFS('Refill Gap Model'!I:I,'Refill Gap Model'!A:A,TableRefills3[[#This Row],[patient_id]])</f>
        <v>0</v>
      </c>
      <c r="O502" t="str">
        <f>IF(Patient_QC[[#This Row],[MPR]]&gt;1.2,"High MPR; ","") &amp;
 IF(Patient_QC[[#This Row],[ever_discontinued]]=1,"Discontinued; ","") &amp;
 IF(Patient_QC[[#This Row],[Window Days]]=0,"No Supply; ","")</f>
        <v/>
      </c>
    </row>
    <row r="503" spans="1:15" x14ac:dyDescent="0.25">
      <c r="A503" t="s">
        <v>510</v>
      </c>
      <c r="B503">
        <v>84</v>
      </c>
      <c r="C503" t="s">
        <v>1020</v>
      </c>
      <c r="D503" t="s">
        <v>1021</v>
      </c>
      <c r="E503" t="s">
        <v>1026</v>
      </c>
      <c r="F503">
        <f>SUMIFS('Refill Gap Model'!E:E,'Refill Gap Model'!A:A,TableRefills3[[#This Row],[patient_id]])</f>
        <v>168</v>
      </c>
      <c r="G503" s="1">
        <f>_xlfn.MINIFS('Refill Gap Model'!C:C,'Refill Gap Model'!A:A,TableRefills3[[#This Row],[patient_id]])</f>
        <v>45774</v>
      </c>
      <c r="H503" s="1">
        <f>_xlfn.MAXIFS('Refill Gap Model'!C:C,'Refill Gap Model'!A:A,A503)+TableRefills3[[#This Row],[quantity_days]]</f>
        <v>45924</v>
      </c>
      <c r="I503" s="1">
        <f>_xlfn.MAXIFS('Refill Gap Model'!L:L,'Refill Gap Model'!A:A,TableRefills3[[#This Row],[patient_id]])</f>
        <v>45948</v>
      </c>
      <c r="J503">
        <f>Patient_QC[[#This Row],[Therepy_end_date]]-Patient_QC[[#This Row],[Therepy_Start_Date]]</f>
        <v>174</v>
      </c>
      <c r="K503">
        <f>Patient_QC[[#This Row],[total_quantity_days]]/Patient_QC[[#This Row],[Window Days]]</f>
        <v>0.96551724137931039</v>
      </c>
      <c r="L503">
        <f>MIN(1,Patient_QC[[#This Row],[MPR]])</f>
        <v>0.96551724137931039</v>
      </c>
      <c r="M503">
        <f>IF(Patient_QC[[#This Row],[MPR]]&gt;1,1,0)</f>
        <v>0</v>
      </c>
      <c r="N503">
        <f>_xlfn.MAXIFS('Refill Gap Model'!I:I,'Refill Gap Model'!A:A,TableRefills3[[#This Row],[patient_id]])</f>
        <v>0</v>
      </c>
      <c r="O503" t="str">
        <f>IF(Patient_QC[[#This Row],[MPR]]&gt;1.2,"High MPR; ","") &amp;
 IF(Patient_QC[[#This Row],[ever_discontinued]]=1,"Discontinued; ","") &amp;
 IF(Patient_QC[[#This Row],[Window Days]]=0,"No Supply; ","")</f>
        <v/>
      </c>
    </row>
    <row r="504" spans="1:15" x14ac:dyDescent="0.25">
      <c r="A504" t="s">
        <v>511</v>
      </c>
      <c r="B504">
        <v>69</v>
      </c>
      <c r="C504" t="s">
        <v>1020</v>
      </c>
      <c r="D504" t="s">
        <v>1028</v>
      </c>
      <c r="E504" t="s">
        <v>1026</v>
      </c>
      <c r="F504">
        <f>SUMIFS('Refill Gap Model'!E:E,'Refill Gap Model'!A:A,TableRefills3[[#This Row],[patient_id]])</f>
        <v>168</v>
      </c>
      <c r="G504" s="1">
        <f>_xlfn.MINIFS('Refill Gap Model'!C:C,'Refill Gap Model'!A:A,TableRefills3[[#This Row],[patient_id]])</f>
        <v>45774</v>
      </c>
      <c r="H504" s="1">
        <f>_xlfn.MAXIFS('Refill Gap Model'!C:C,'Refill Gap Model'!A:A,A504)+TableRefills3[[#This Row],[quantity_days]]</f>
        <v>45868</v>
      </c>
      <c r="I504" s="1">
        <f>_xlfn.MAXIFS('Refill Gap Model'!L:L,'Refill Gap Model'!A:A,TableRefills3[[#This Row],[patient_id]])</f>
        <v>45948</v>
      </c>
      <c r="J504">
        <f>Patient_QC[[#This Row],[Therepy_end_date]]-Patient_QC[[#This Row],[Therepy_Start_Date]]</f>
        <v>174</v>
      </c>
      <c r="K504">
        <f>Patient_QC[[#This Row],[total_quantity_days]]/Patient_QC[[#This Row],[Window Days]]</f>
        <v>0.96551724137931039</v>
      </c>
      <c r="L504">
        <f>MIN(1,Patient_QC[[#This Row],[MPR]])</f>
        <v>0.96551724137931039</v>
      </c>
      <c r="M504">
        <f>IF(Patient_QC[[#This Row],[MPR]]&gt;1,1,0)</f>
        <v>0</v>
      </c>
      <c r="N504">
        <f>_xlfn.MAXIFS('Refill Gap Model'!I:I,'Refill Gap Model'!A:A,TableRefills3[[#This Row],[patient_id]])</f>
        <v>0</v>
      </c>
      <c r="O504" t="str">
        <f>IF(Patient_QC[[#This Row],[MPR]]&gt;1.2,"High MPR; ","") &amp;
 IF(Patient_QC[[#This Row],[ever_discontinued]]=1,"Discontinued; ","") &amp;
 IF(Patient_QC[[#This Row],[Window Days]]=0,"No Supply; ","")</f>
        <v/>
      </c>
    </row>
    <row r="505" spans="1:15" x14ac:dyDescent="0.25">
      <c r="A505" t="s">
        <v>512</v>
      </c>
      <c r="B505">
        <v>81</v>
      </c>
      <c r="C505" t="s">
        <v>1020</v>
      </c>
      <c r="D505" t="s">
        <v>1022</v>
      </c>
      <c r="E505" t="s">
        <v>1027</v>
      </c>
      <c r="F505">
        <f>SUMIFS('Refill Gap Model'!E:E,'Refill Gap Model'!A:A,TableRefills3[[#This Row],[patient_id]])</f>
        <v>168</v>
      </c>
      <c r="G505" s="1">
        <f>_xlfn.MINIFS('Refill Gap Model'!C:C,'Refill Gap Model'!A:A,TableRefills3[[#This Row],[patient_id]])</f>
        <v>45774</v>
      </c>
      <c r="H505" s="1">
        <f>_xlfn.MAXIFS('Refill Gap Model'!C:C,'Refill Gap Model'!A:A,A505)+TableRefills3[[#This Row],[quantity_days]]</f>
        <v>45910</v>
      </c>
      <c r="I505" s="1">
        <f>_xlfn.MAXIFS('Refill Gap Model'!L:L,'Refill Gap Model'!A:A,TableRefills3[[#This Row],[patient_id]])</f>
        <v>45948</v>
      </c>
      <c r="J505">
        <f>Patient_QC[[#This Row],[Therepy_end_date]]-Patient_QC[[#This Row],[Therepy_Start_Date]]</f>
        <v>174</v>
      </c>
      <c r="K505">
        <f>Patient_QC[[#This Row],[total_quantity_days]]/Patient_QC[[#This Row],[Window Days]]</f>
        <v>0.96551724137931039</v>
      </c>
      <c r="L505">
        <f>MIN(1,Patient_QC[[#This Row],[MPR]])</f>
        <v>0.96551724137931039</v>
      </c>
      <c r="M505">
        <f>IF(Patient_QC[[#This Row],[MPR]]&gt;1,1,0)</f>
        <v>0</v>
      </c>
      <c r="N505">
        <f>_xlfn.MAXIFS('Refill Gap Model'!I:I,'Refill Gap Model'!A:A,TableRefills3[[#This Row],[patient_id]])</f>
        <v>0</v>
      </c>
      <c r="O505" t="str">
        <f>IF(Patient_QC[[#This Row],[MPR]]&gt;1.2,"High MPR; ","") &amp;
 IF(Patient_QC[[#This Row],[ever_discontinued]]=1,"Discontinued; ","") &amp;
 IF(Patient_QC[[#This Row],[Window Days]]=0,"No Supply; ","")</f>
        <v/>
      </c>
    </row>
    <row r="506" spans="1:15" x14ac:dyDescent="0.25">
      <c r="A506" t="s">
        <v>513</v>
      </c>
      <c r="B506">
        <v>45</v>
      </c>
      <c r="C506" t="s">
        <v>1020</v>
      </c>
      <c r="D506" t="s">
        <v>1028</v>
      </c>
      <c r="E506" t="s">
        <v>1023</v>
      </c>
      <c r="F506">
        <f>SUMIFS('Refill Gap Model'!E:E,'Refill Gap Model'!A:A,TableRefills3[[#This Row],[patient_id]])</f>
        <v>168</v>
      </c>
      <c r="G506" s="1">
        <f>_xlfn.MINIFS('Refill Gap Model'!C:C,'Refill Gap Model'!A:A,TableRefills3[[#This Row],[patient_id]])</f>
        <v>45774</v>
      </c>
      <c r="H506" s="1">
        <f>_xlfn.MAXIFS('Refill Gap Model'!C:C,'Refill Gap Model'!A:A,A506)+TableRefills3[[#This Row],[quantity_days]]</f>
        <v>45833</v>
      </c>
      <c r="I506" s="1">
        <f>_xlfn.MAXIFS('Refill Gap Model'!L:L,'Refill Gap Model'!A:A,TableRefills3[[#This Row],[patient_id]])</f>
        <v>45948</v>
      </c>
      <c r="J506">
        <f>Patient_QC[[#This Row],[Therepy_end_date]]-Patient_QC[[#This Row],[Therepy_Start_Date]]</f>
        <v>174</v>
      </c>
      <c r="K506">
        <f>Patient_QC[[#This Row],[total_quantity_days]]/Patient_QC[[#This Row],[Window Days]]</f>
        <v>0.96551724137931039</v>
      </c>
      <c r="L506">
        <f>MIN(1,Patient_QC[[#This Row],[MPR]])</f>
        <v>0.96551724137931039</v>
      </c>
      <c r="M506">
        <f>IF(Patient_QC[[#This Row],[MPR]]&gt;1,1,0)</f>
        <v>0</v>
      </c>
      <c r="N506">
        <f>_xlfn.MAXIFS('Refill Gap Model'!I:I,'Refill Gap Model'!A:A,TableRefills3[[#This Row],[patient_id]])</f>
        <v>0</v>
      </c>
      <c r="O506" t="str">
        <f>IF(Patient_QC[[#This Row],[MPR]]&gt;1.2,"High MPR; ","") &amp;
 IF(Patient_QC[[#This Row],[ever_discontinued]]=1,"Discontinued; ","") &amp;
 IF(Patient_QC[[#This Row],[Window Days]]=0,"No Supply; ","")</f>
        <v/>
      </c>
    </row>
    <row r="507" spans="1:15" x14ac:dyDescent="0.25">
      <c r="A507" t="s">
        <v>514</v>
      </c>
      <c r="B507">
        <v>42</v>
      </c>
      <c r="C507" t="s">
        <v>1020</v>
      </c>
      <c r="D507" t="s">
        <v>1022</v>
      </c>
      <c r="E507" t="s">
        <v>1023</v>
      </c>
      <c r="F507">
        <f>SUMIFS('Refill Gap Model'!E:E,'Refill Gap Model'!A:A,TableRefills3[[#This Row],[patient_id]])</f>
        <v>168</v>
      </c>
      <c r="G507" s="1">
        <f>_xlfn.MINIFS('Refill Gap Model'!C:C,'Refill Gap Model'!A:A,TableRefills3[[#This Row],[patient_id]])</f>
        <v>45774</v>
      </c>
      <c r="H507" s="1">
        <f>_xlfn.MAXIFS('Refill Gap Model'!C:C,'Refill Gap Model'!A:A,A507)+TableRefills3[[#This Row],[quantity_days]]</f>
        <v>45980</v>
      </c>
      <c r="I507" s="1">
        <f>_xlfn.MAXIFS('Refill Gap Model'!L:L,'Refill Gap Model'!A:A,TableRefills3[[#This Row],[patient_id]])</f>
        <v>45948</v>
      </c>
      <c r="J507">
        <f>Patient_QC[[#This Row],[Therepy_end_date]]-Patient_QC[[#This Row],[Therepy_Start_Date]]</f>
        <v>174</v>
      </c>
      <c r="K507">
        <f>Patient_QC[[#This Row],[total_quantity_days]]/Patient_QC[[#This Row],[Window Days]]</f>
        <v>0.96551724137931039</v>
      </c>
      <c r="L507">
        <f>MIN(1,Patient_QC[[#This Row],[MPR]])</f>
        <v>0.96551724137931039</v>
      </c>
      <c r="M507">
        <f>IF(Patient_QC[[#This Row],[MPR]]&gt;1,1,0)</f>
        <v>0</v>
      </c>
      <c r="N507">
        <f>_xlfn.MAXIFS('Refill Gap Model'!I:I,'Refill Gap Model'!A:A,TableRefills3[[#This Row],[patient_id]])</f>
        <v>0</v>
      </c>
      <c r="O507" t="str">
        <f>IF(Patient_QC[[#This Row],[MPR]]&gt;1.2,"High MPR; ","") &amp;
 IF(Patient_QC[[#This Row],[ever_discontinued]]=1,"Discontinued; ","") &amp;
 IF(Patient_QC[[#This Row],[Window Days]]=0,"No Supply; ","")</f>
        <v/>
      </c>
    </row>
    <row r="508" spans="1:15" x14ac:dyDescent="0.25">
      <c r="A508" t="s">
        <v>515</v>
      </c>
      <c r="B508">
        <v>79</v>
      </c>
      <c r="C508" t="s">
        <v>1020</v>
      </c>
      <c r="D508" t="s">
        <v>1022</v>
      </c>
      <c r="E508" t="s">
        <v>1023</v>
      </c>
      <c r="F508">
        <f>SUMIFS('Refill Gap Model'!E:E,'Refill Gap Model'!A:A,TableRefills3[[#This Row],[patient_id]])</f>
        <v>168</v>
      </c>
      <c r="G508" s="1">
        <f>_xlfn.MINIFS('Refill Gap Model'!C:C,'Refill Gap Model'!A:A,TableRefills3[[#This Row],[patient_id]])</f>
        <v>45774</v>
      </c>
      <c r="H508" s="1">
        <f>_xlfn.MAXIFS('Refill Gap Model'!C:C,'Refill Gap Model'!A:A,A508)+TableRefills3[[#This Row],[quantity_days]]</f>
        <v>45925</v>
      </c>
      <c r="I508" s="1">
        <f>_xlfn.MAXIFS('Refill Gap Model'!L:L,'Refill Gap Model'!A:A,TableRefills3[[#This Row],[patient_id]])</f>
        <v>45948</v>
      </c>
      <c r="J508">
        <f>Patient_QC[[#This Row],[Therepy_end_date]]-Patient_QC[[#This Row],[Therepy_Start_Date]]</f>
        <v>174</v>
      </c>
      <c r="K508">
        <f>Patient_QC[[#This Row],[total_quantity_days]]/Patient_QC[[#This Row],[Window Days]]</f>
        <v>0.96551724137931039</v>
      </c>
      <c r="L508">
        <f>MIN(1,Patient_QC[[#This Row],[MPR]])</f>
        <v>0.96551724137931039</v>
      </c>
      <c r="M508">
        <f>IF(Patient_QC[[#This Row],[MPR]]&gt;1,1,0)</f>
        <v>0</v>
      </c>
      <c r="N508">
        <f>_xlfn.MAXIFS('Refill Gap Model'!I:I,'Refill Gap Model'!A:A,TableRefills3[[#This Row],[patient_id]])</f>
        <v>0</v>
      </c>
      <c r="O508" t="str">
        <f>IF(Patient_QC[[#This Row],[MPR]]&gt;1.2,"High MPR; ","") &amp;
 IF(Patient_QC[[#This Row],[ever_discontinued]]=1,"Discontinued; ","") &amp;
 IF(Patient_QC[[#This Row],[Window Days]]=0,"No Supply; ","")</f>
        <v/>
      </c>
    </row>
    <row r="509" spans="1:15" x14ac:dyDescent="0.25">
      <c r="A509" t="s">
        <v>516</v>
      </c>
      <c r="B509">
        <v>71</v>
      </c>
      <c r="C509" t="s">
        <v>1020</v>
      </c>
      <c r="D509" t="s">
        <v>1022</v>
      </c>
      <c r="E509" t="s">
        <v>1026</v>
      </c>
      <c r="F509">
        <f>SUMIFS('Refill Gap Model'!E:E,'Refill Gap Model'!A:A,TableRefills3[[#This Row],[patient_id]])</f>
        <v>120</v>
      </c>
      <c r="G509" s="1">
        <f>_xlfn.MINIFS('Refill Gap Model'!C:C,'Refill Gap Model'!A:A,TableRefills3[[#This Row],[patient_id]])</f>
        <v>45725</v>
      </c>
      <c r="H509" s="1">
        <f>_xlfn.MAXIFS('Refill Gap Model'!C:C,'Refill Gap Model'!A:A,A509)+TableRefills3[[#This Row],[quantity_days]]</f>
        <v>45766</v>
      </c>
      <c r="I509" s="1">
        <f>_xlfn.MAXIFS('Refill Gap Model'!L:L,'Refill Gap Model'!A:A,TableRefills3[[#This Row],[patient_id]])</f>
        <v>45849</v>
      </c>
      <c r="J509">
        <f>Patient_QC[[#This Row],[Therepy_end_date]]-Patient_QC[[#This Row],[Therepy_Start_Date]]</f>
        <v>124</v>
      </c>
      <c r="K509">
        <f>Patient_QC[[#This Row],[total_quantity_days]]/Patient_QC[[#This Row],[Window Days]]</f>
        <v>0.967741935483871</v>
      </c>
      <c r="L509">
        <f>MIN(1,Patient_QC[[#This Row],[MPR]])</f>
        <v>0.967741935483871</v>
      </c>
      <c r="M509">
        <f>IF(Patient_QC[[#This Row],[MPR]]&gt;1,1,0)</f>
        <v>0</v>
      </c>
      <c r="N509">
        <f>_xlfn.MAXIFS('Refill Gap Model'!I:I,'Refill Gap Model'!A:A,TableRefills3[[#This Row],[patient_id]])</f>
        <v>0</v>
      </c>
      <c r="O509" t="str">
        <f>IF(Patient_QC[[#This Row],[MPR]]&gt;1.2,"High MPR; ","") &amp;
 IF(Patient_QC[[#This Row],[ever_discontinued]]=1,"Discontinued; ","") &amp;
 IF(Patient_QC[[#This Row],[Window Days]]=0,"No Supply; ","")</f>
        <v/>
      </c>
    </row>
    <row r="510" spans="1:15" x14ac:dyDescent="0.25">
      <c r="A510" t="s">
        <v>517</v>
      </c>
      <c r="B510">
        <v>59</v>
      </c>
      <c r="C510" t="s">
        <v>1020</v>
      </c>
      <c r="D510" t="s">
        <v>1022</v>
      </c>
      <c r="E510" t="s">
        <v>1027</v>
      </c>
      <c r="F510">
        <f>SUMIFS('Refill Gap Model'!E:E,'Refill Gap Model'!A:A,TableRefills3[[#This Row],[patient_id]])</f>
        <v>120</v>
      </c>
      <c r="G510" s="1">
        <f>_xlfn.MINIFS('Refill Gap Model'!C:C,'Refill Gap Model'!A:A,TableRefills3[[#This Row],[patient_id]])</f>
        <v>45725</v>
      </c>
      <c r="H510" s="1">
        <f>_xlfn.MAXIFS('Refill Gap Model'!C:C,'Refill Gap Model'!A:A,A510)+TableRefills3[[#This Row],[quantity_days]]</f>
        <v>45787</v>
      </c>
      <c r="I510" s="1">
        <f>_xlfn.MAXIFS('Refill Gap Model'!L:L,'Refill Gap Model'!A:A,TableRefills3[[#This Row],[patient_id]])</f>
        <v>45849</v>
      </c>
      <c r="J510">
        <f>Patient_QC[[#This Row],[Therepy_end_date]]-Patient_QC[[#This Row],[Therepy_Start_Date]]</f>
        <v>124</v>
      </c>
      <c r="K510">
        <f>Patient_QC[[#This Row],[total_quantity_days]]/Patient_QC[[#This Row],[Window Days]]</f>
        <v>0.967741935483871</v>
      </c>
      <c r="L510">
        <f>MIN(1,Patient_QC[[#This Row],[MPR]])</f>
        <v>0.967741935483871</v>
      </c>
      <c r="M510">
        <f>IF(Patient_QC[[#This Row],[MPR]]&gt;1,1,0)</f>
        <v>0</v>
      </c>
      <c r="N510">
        <f>_xlfn.MAXIFS('Refill Gap Model'!I:I,'Refill Gap Model'!A:A,TableRefills3[[#This Row],[patient_id]])</f>
        <v>0</v>
      </c>
      <c r="O510" t="str">
        <f>IF(Patient_QC[[#This Row],[MPR]]&gt;1.2,"High MPR; ","") &amp;
 IF(Patient_QC[[#This Row],[ever_discontinued]]=1,"Discontinued; ","") &amp;
 IF(Patient_QC[[#This Row],[Window Days]]=0,"No Supply; ","")</f>
        <v/>
      </c>
    </row>
    <row r="511" spans="1:15" x14ac:dyDescent="0.25">
      <c r="A511" t="s">
        <v>518</v>
      </c>
      <c r="B511">
        <v>48</v>
      </c>
      <c r="C511" t="s">
        <v>1019</v>
      </c>
      <c r="D511" t="s">
        <v>1021</v>
      </c>
      <c r="E511" t="s">
        <v>1026</v>
      </c>
      <c r="F511">
        <f>SUMIFS('Refill Gap Model'!E:E,'Refill Gap Model'!A:A,TableRefills3[[#This Row],[patient_id]])</f>
        <v>120</v>
      </c>
      <c r="G511" s="1">
        <f>_xlfn.MINIFS('Refill Gap Model'!C:C,'Refill Gap Model'!A:A,TableRefills3[[#This Row],[patient_id]])</f>
        <v>45725</v>
      </c>
      <c r="H511" s="1">
        <f>_xlfn.MAXIFS('Refill Gap Model'!C:C,'Refill Gap Model'!A:A,A511)+TableRefills3[[#This Row],[quantity_days]]</f>
        <v>45945</v>
      </c>
      <c r="I511" s="1">
        <f>_xlfn.MAXIFS('Refill Gap Model'!L:L,'Refill Gap Model'!A:A,TableRefills3[[#This Row],[patient_id]])</f>
        <v>45849</v>
      </c>
      <c r="J511">
        <f>Patient_QC[[#This Row],[Therepy_end_date]]-Patient_QC[[#This Row],[Therepy_Start_Date]]</f>
        <v>124</v>
      </c>
      <c r="K511">
        <f>Patient_QC[[#This Row],[total_quantity_days]]/Patient_QC[[#This Row],[Window Days]]</f>
        <v>0.967741935483871</v>
      </c>
      <c r="L511">
        <f>MIN(1,Patient_QC[[#This Row],[MPR]])</f>
        <v>0.967741935483871</v>
      </c>
      <c r="M511">
        <f>IF(Patient_QC[[#This Row],[MPR]]&gt;1,1,0)</f>
        <v>0</v>
      </c>
      <c r="N511">
        <f>_xlfn.MAXIFS('Refill Gap Model'!I:I,'Refill Gap Model'!A:A,TableRefills3[[#This Row],[patient_id]])</f>
        <v>0</v>
      </c>
      <c r="O511" t="str">
        <f>IF(Patient_QC[[#This Row],[MPR]]&gt;1.2,"High MPR; ","") &amp;
 IF(Patient_QC[[#This Row],[ever_discontinued]]=1,"Discontinued; ","") &amp;
 IF(Patient_QC[[#This Row],[Window Days]]=0,"No Supply; ","")</f>
        <v/>
      </c>
    </row>
    <row r="512" spans="1:15" x14ac:dyDescent="0.25">
      <c r="A512" t="s">
        <v>519</v>
      </c>
      <c r="B512">
        <v>46</v>
      </c>
      <c r="C512" t="s">
        <v>1020</v>
      </c>
      <c r="D512" t="s">
        <v>1028</v>
      </c>
      <c r="E512" t="s">
        <v>1027</v>
      </c>
      <c r="F512">
        <f>SUMIFS('Refill Gap Model'!E:E,'Refill Gap Model'!A:A,TableRefills3[[#This Row],[patient_id]])</f>
        <v>120</v>
      </c>
      <c r="G512" s="1">
        <f>_xlfn.MINIFS('Refill Gap Model'!C:C,'Refill Gap Model'!A:A,TableRefills3[[#This Row],[patient_id]])</f>
        <v>45725</v>
      </c>
      <c r="H512" s="1">
        <f>_xlfn.MAXIFS('Refill Gap Model'!C:C,'Refill Gap Model'!A:A,A512)+TableRefills3[[#This Row],[quantity_days]]</f>
        <v>45799</v>
      </c>
      <c r="I512" s="1">
        <f>_xlfn.MAXIFS('Refill Gap Model'!L:L,'Refill Gap Model'!A:A,TableRefills3[[#This Row],[patient_id]])</f>
        <v>45849</v>
      </c>
      <c r="J512">
        <f>Patient_QC[[#This Row],[Therepy_end_date]]-Patient_QC[[#This Row],[Therepy_Start_Date]]</f>
        <v>124</v>
      </c>
      <c r="K512">
        <f>Patient_QC[[#This Row],[total_quantity_days]]/Patient_QC[[#This Row],[Window Days]]</f>
        <v>0.967741935483871</v>
      </c>
      <c r="L512">
        <f>MIN(1,Patient_QC[[#This Row],[MPR]])</f>
        <v>0.967741935483871</v>
      </c>
      <c r="M512">
        <f>IF(Patient_QC[[#This Row],[MPR]]&gt;1,1,0)</f>
        <v>0</v>
      </c>
      <c r="N512">
        <f>_xlfn.MAXIFS('Refill Gap Model'!I:I,'Refill Gap Model'!A:A,TableRefills3[[#This Row],[patient_id]])</f>
        <v>0</v>
      </c>
      <c r="O512" t="str">
        <f>IF(Patient_QC[[#This Row],[MPR]]&gt;1.2,"High MPR; ","") &amp;
 IF(Patient_QC[[#This Row],[ever_discontinued]]=1,"Discontinued; ","") &amp;
 IF(Patient_QC[[#This Row],[Window Days]]=0,"No Supply; ","")</f>
        <v/>
      </c>
    </row>
    <row r="513" spans="1:15" x14ac:dyDescent="0.25">
      <c r="A513" t="s">
        <v>520</v>
      </c>
      <c r="B513">
        <v>48</v>
      </c>
      <c r="C513" t="s">
        <v>1019</v>
      </c>
      <c r="D513" t="s">
        <v>1022</v>
      </c>
      <c r="E513" t="s">
        <v>1024</v>
      </c>
      <c r="F513">
        <f>SUMIFS('Refill Gap Model'!E:E,'Refill Gap Model'!A:A,TableRefills3[[#This Row],[patient_id]])</f>
        <v>126</v>
      </c>
      <c r="G513" s="1">
        <f>_xlfn.MINIFS('Refill Gap Model'!C:C,'Refill Gap Model'!A:A,TableRefills3[[#This Row],[patient_id]])</f>
        <v>45670</v>
      </c>
      <c r="H513" s="1">
        <f>_xlfn.MAXIFS('Refill Gap Model'!C:C,'Refill Gap Model'!A:A,A513)+TableRefills3[[#This Row],[quantity_days]]</f>
        <v>45870</v>
      </c>
      <c r="I513" s="1">
        <f>_xlfn.MAXIFS('Refill Gap Model'!L:L,'Refill Gap Model'!A:A,TableRefills3[[#This Row],[patient_id]])</f>
        <v>45792</v>
      </c>
      <c r="J513">
        <f>Patient_QC[[#This Row],[Therepy_end_date]]-Patient_QC[[#This Row],[Therepy_Start_Date]]</f>
        <v>122</v>
      </c>
      <c r="K513">
        <f>Patient_QC[[#This Row],[total_quantity_days]]/Patient_QC[[#This Row],[Window Days]]</f>
        <v>1.0327868852459017</v>
      </c>
      <c r="L513">
        <f>MIN(1,Patient_QC[[#This Row],[MPR]])</f>
        <v>1</v>
      </c>
      <c r="M513">
        <f>IF(Patient_QC[[#This Row],[MPR]]&gt;1,1,0)</f>
        <v>1</v>
      </c>
      <c r="N513">
        <f>_xlfn.MAXIFS('Refill Gap Model'!I:I,'Refill Gap Model'!A:A,TableRefills3[[#This Row],[patient_id]])</f>
        <v>0</v>
      </c>
      <c r="O513" t="str">
        <f>IF(Patient_QC[[#This Row],[MPR]]&gt;1.2,"High MPR; ","") &amp;
 IF(Patient_QC[[#This Row],[ever_discontinued]]=1,"Discontinued; ","") &amp;
 IF(Patient_QC[[#This Row],[Window Days]]=0,"No Supply; ","")</f>
        <v/>
      </c>
    </row>
    <row r="514" spans="1:15" x14ac:dyDescent="0.25">
      <c r="A514" t="s">
        <v>521</v>
      </c>
      <c r="B514">
        <v>57</v>
      </c>
      <c r="C514" t="s">
        <v>1020</v>
      </c>
      <c r="D514" t="s">
        <v>1021</v>
      </c>
      <c r="E514" t="s">
        <v>1027</v>
      </c>
      <c r="F514">
        <f>SUMIFS('Refill Gap Model'!E:E,'Refill Gap Model'!A:A,TableRefills3[[#This Row],[patient_id]])</f>
        <v>126</v>
      </c>
      <c r="G514" s="1">
        <f>_xlfn.MINIFS('Refill Gap Model'!C:C,'Refill Gap Model'!A:A,TableRefills3[[#This Row],[patient_id]])</f>
        <v>45670</v>
      </c>
      <c r="H514" s="1">
        <f>_xlfn.MAXIFS('Refill Gap Model'!C:C,'Refill Gap Model'!A:A,A514)+TableRefills3[[#This Row],[quantity_days]]</f>
        <v>45870</v>
      </c>
      <c r="I514" s="1">
        <f>_xlfn.MAXIFS('Refill Gap Model'!L:L,'Refill Gap Model'!A:A,TableRefills3[[#This Row],[patient_id]])</f>
        <v>45792</v>
      </c>
      <c r="J514">
        <f>Patient_QC[[#This Row],[Therepy_end_date]]-Patient_QC[[#This Row],[Therepy_Start_Date]]</f>
        <v>122</v>
      </c>
      <c r="K514">
        <f>Patient_QC[[#This Row],[total_quantity_days]]/Patient_QC[[#This Row],[Window Days]]</f>
        <v>1.0327868852459017</v>
      </c>
      <c r="L514">
        <f>MIN(1,Patient_QC[[#This Row],[MPR]])</f>
        <v>1</v>
      </c>
      <c r="M514">
        <f>IF(Patient_QC[[#This Row],[MPR]]&gt;1,1,0)</f>
        <v>1</v>
      </c>
      <c r="N514">
        <f>_xlfn.MAXIFS('Refill Gap Model'!I:I,'Refill Gap Model'!A:A,TableRefills3[[#This Row],[patient_id]])</f>
        <v>0</v>
      </c>
      <c r="O514" t="str">
        <f>IF(Patient_QC[[#This Row],[MPR]]&gt;1.2,"High MPR; ","") &amp;
 IF(Patient_QC[[#This Row],[ever_discontinued]]=1,"Discontinued; ","") &amp;
 IF(Patient_QC[[#This Row],[Window Days]]=0,"No Supply; ","")</f>
        <v/>
      </c>
    </row>
    <row r="515" spans="1:15" x14ac:dyDescent="0.25">
      <c r="A515" t="s">
        <v>522</v>
      </c>
      <c r="B515">
        <v>84</v>
      </c>
      <c r="C515" t="s">
        <v>1020</v>
      </c>
      <c r="D515" t="s">
        <v>1028</v>
      </c>
      <c r="E515" t="s">
        <v>1023</v>
      </c>
      <c r="F515">
        <f>SUMIFS('Refill Gap Model'!E:E,'Refill Gap Model'!A:A,TableRefills3[[#This Row],[patient_id]])</f>
        <v>126</v>
      </c>
      <c r="G515" s="1">
        <f>_xlfn.MINIFS('Refill Gap Model'!C:C,'Refill Gap Model'!A:A,TableRefills3[[#This Row],[patient_id]])</f>
        <v>45670</v>
      </c>
      <c r="H515" s="1">
        <f>_xlfn.MAXIFS('Refill Gap Model'!C:C,'Refill Gap Model'!A:A,A515)+TableRefills3[[#This Row],[quantity_days]]</f>
        <v>45894</v>
      </c>
      <c r="I515" s="1">
        <f>_xlfn.MAXIFS('Refill Gap Model'!L:L,'Refill Gap Model'!A:A,TableRefills3[[#This Row],[patient_id]])</f>
        <v>45792</v>
      </c>
      <c r="J515">
        <f>Patient_QC[[#This Row],[Therepy_end_date]]-Patient_QC[[#This Row],[Therepy_Start_Date]]</f>
        <v>122</v>
      </c>
      <c r="K515">
        <f>Patient_QC[[#This Row],[total_quantity_days]]/Patient_QC[[#This Row],[Window Days]]</f>
        <v>1.0327868852459017</v>
      </c>
      <c r="L515">
        <f>MIN(1,Patient_QC[[#This Row],[MPR]])</f>
        <v>1</v>
      </c>
      <c r="M515">
        <f>IF(Patient_QC[[#This Row],[MPR]]&gt;1,1,0)</f>
        <v>1</v>
      </c>
      <c r="N515">
        <f>_xlfn.MAXIFS('Refill Gap Model'!I:I,'Refill Gap Model'!A:A,TableRefills3[[#This Row],[patient_id]])</f>
        <v>0</v>
      </c>
      <c r="O515" t="str">
        <f>IF(Patient_QC[[#This Row],[MPR]]&gt;1.2,"High MPR; ","") &amp;
 IF(Patient_QC[[#This Row],[ever_discontinued]]=1,"Discontinued; ","") &amp;
 IF(Patient_QC[[#This Row],[Window Days]]=0,"No Supply; ","")</f>
        <v/>
      </c>
    </row>
    <row r="516" spans="1:15" x14ac:dyDescent="0.25">
      <c r="A516" t="s">
        <v>523</v>
      </c>
      <c r="B516">
        <v>55</v>
      </c>
      <c r="C516" t="s">
        <v>1020</v>
      </c>
      <c r="D516" t="s">
        <v>1022</v>
      </c>
      <c r="E516" t="s">
        <v>1023</v>
      </c>
      <c r="F516">
        <f>SUMIFS('Refill Gap Model'!E:E,'Refill Gap Model'!A:A,TableRefills3[[#This Row],[patient_id]])</f>
        <v>126</v>
      </c>
      <c r="G516" s="1">
        <f>_xlfn.MINIFS('Refill Gap Model'!C:C,'Refill Gap Model'!A:A,TableRefills3[[#This Row],[patient_id]])</f>
        <v>45670</v>
      </c>
      <c r="H516" s="1">
        <f>_xlfn.MAXIFS('Refill Gap Model'!C:C,'Refill Gap Model'!A:A,A516)+TableRefills3[[#This Row],[quantity_days]]</f>
        <v>45803</v>
      </c>
      <c r="I516" s="1">
        <f>_xlfn.MAXIFS('Refill Gap Model'!L:L,'Refill Gap Model'!A:A,TableRefills3[[#This Row],[patient_id]])</f>
        <v>45792</v>
      </c>
      <c r="J516">
        <f>Patient_QC[[#This Row],[Therepy_end_date]]-Patient_QC[[#This Row],[Therepy_Start_Date]]</f>
        <v>122</v>
      </c>
      <c r="K516">
        <f>Patient_QC[[#This Row],[total_quantity_days]]/Patient_QC[[#This Row],[Window Days]]</f>
        <v>1.0327868852459017</v>
      </c>
      <c r="L516">
        <f>MIN(1,Patient_QC[[#This Row],[MPR]])</f>
        <v>1</v>
      </c>
      <c r="M516">
        <f>IF(Patient_QC[[#This Row],[MPR]]&gt;1,1,0)</f>
        <v>1</v>
      </c>
      <c r="N516">
        <f>_xlfn.MAXIFS('Refill Gap Model'!I:I,'Refill Gap Model'!A:A,TableRefills3[[#This Row],[patient_id]])</f>
        <v>0</v>
      </c>
      <c r="O516" t="str">
        <f>IF(Patient_QC[[#This Row],[MPR]]&gt;1.2,"High MPR; ","") &amp;
 IF(Patient_QC[[#This Row],[ever_discontinued]]=1,"Discontinued; ","") &amp;
 IF(Patient_QC[[#This Row],[Window Days]]=0,"No Supply; ","")</f>
        <v/>
      </c>
    </row>
    <row r="517" spans="1:15" x14ac:dyDescent="0.25">
      <c r="A517" t="s">
        <v>524</v>
      </c>
      <c r="B517">
        <v>66</v>
      </c>
      <c r="C517" t="s">
        <v>1019</v>
      </c>
      <c r="D517" t="s">
        <v>1028</v>
      </c>
      <c r="E517" t="s">
        <v>1023</v>
      </c>
      <c r="F517">
        <f>SUMIFS('Refill Gap Model'!E:E,'Refill Gap Model'!A:A,TableRefills3[[#This Row],[patient_id]])</f>
        <v>126</v>
      </c>
      <c r="G517" s="1">
        <f>_xlfn.MINIFS('Refill Gap Model'!C:C,'Refill Gap Model'!A:A,TableRefills3[[#This Row],[patient_id]])</f>
        <v>45670</v>
      </c>
      <c r="H517" s="1">
        <f>_xlfn.MAXIFS('Refill Gap Model'!C:C,'Refill Gap Model'!A:A,A517)+TableRefills3[[#This Row],[quantity_days]]</f>
        <v>45960</v>
      </c>
      <c r="I517" s="1">
        <f>_xlfn.MAXIFS('Refill Gap Model'!L:L,'Refill Gap Model'!A:A,TableRefills3[[#This Row],[patient_id]])</f>
        <v>45792</v>
      </c>
      <c r="J517">
        <f>Patient_QC[[#This Row],[Therepy_end_date]]-Patient_QC[[#This Row],[Therepy_Start_Date]]</f>
        <v>122</v>
      </c>
      <c r="K517">
        <f>Patient_QC[[#This Row],[total_quantity_days]]/Patient_QC[[#This Row],[Window Days]]</f>
        <v>1.0327868852459017</v>
      </c>
      <c r="L517">
        <f>MIN(1,Patient_QC[[#This Row],[MPR]])</f>
        <v>1</v>
      </c>
      <c r="M517">
        <f>IF(Patient_QC[[#This Row],[MPR]]&gt;1,1,0)</f>
        <v>1</v>
      </c>
      <c r="N517">
        <f>_xlfn.MAXIFS('Refill Gap Model'!I:I,'Refill Gap Model'!A:A,TableRefills3[[#This Row],[patient_id]])</f>
        <v>0</v>
      </c>
      <c r="O517" t="str">
        <f>IF(Patient_QC[[#This Row],[MPR]]&gt;1.2,"High MPR; ","") &amp;
 IF(Patient_QC[[#This Row],[ever_discontinued]]=1,"Discontinued; ","") &amp;
 IF(Patient_QC[[#This Row],[Window Days]]=0,"No Supply; ","")</f>
        <v/>
      </c>
    </row>
    <row r="518" spans="1:15" x14ac:dyDescent="0.25">
      <c r="A518" t="s">
        <v>525</v>
      </c>
      <c r="B518">
        <v>55</v>
      </c>
      <c r="C518" t="s">
        <v>1019</v>
      </c>
      <c r="D518" t="s">
        <v>1028</v>
      </c>
      <c r="E518" t="s">
        <v>1023</v>
      </c>
      <c r="F518">
        <f>SUMIFS('Refill Gap Model'!E:E,'Refill Gap Model'!A:A,TableRefills3[[#This Row],[patient_id]])</f>
        <v>126</v>
      </c>
      <c r="G518" s="1">
        <f>_xlfn.MINIFS('Refill Gap Model'!C:C,'Refill Gap Model'!A:A,TableRefills3[[#This Row],[patient_id]])</f>
        <v>45670</v>
      </c>
      <c r="H518" s="1">
        <f>_xlfn.MAXIFS('Refill Gap Model'!C:C,'Refill Gap Model'!A:A,A518)+TableRefills3[[#This Row],[quantity_days]]</f>
        <v>45842</v>
      </c>
      <c r="I518" s="1">
        <f>_xlfn.MAXIFS('Refill Gap Model'!L:L,'Refill Gap Model'!A:A,TableRefills3[[#This Row],[patient_id]])</f>
        <v>45792</v>
      </c>
      <c r="J518">
        <f>Patient_QC[[#This Row],[Therepy_end_date]]-Patient_QC[[#This Row],[Therepy_Start_Date]]</f>
        <v>122</v>
      </c>
      <c r="K518">
        <f>Patient_QC[[#This Row],[total_quantity_days]]/Patient_QC[[#This Row],[Window Days]]</f>
        <v>1.0327868852459017</v>
      </c>
      <c r="L518">
        <f>MIN(1,Patient_QC[[#This Row],[MPR]])</f>
        <v>1</v>
      </c>
      <c r="M518">
        <f>IF(Patient_QC[[#This Row],[MPR]]&gt;1,1,0)</f>
        <v>1</v>
      </c>
      <c r="N518">
        <f>_xlfn.MAXIFS('Refill Gap Model'!I:I,'Refill Gap Model'!A:A,TableRefills3[[#This Row],[patient_id]])</f>
        <v>0</v>
      </c>
      <c r="O518" t="str">
        <f>IF(Patient_QC[[#This Row],[MPR]]&gt;1.2,"High MPR; ","") &amp;
 IF(Patient_QC[[#This Row],[ever_discontinued]]=1,"Discontinued; ","") &amp;
 IF(Patient_QC[[#This Row],[Window Days]]=0,"No Supply; ","")</f>
        <v/>
      </c>
    </row>
    <row r="519" spans="1:15" x14ac:dyDescent="0.25">
      <c r="A519" t="s">
        <v>526</v>
      </c>
      <c r="B519">
        <v>82</v>
      </c>
      <c r="C519" t="s">
        <v>1019</v>
      </c>
      <c r="D519" t="s">
        <v>1025</v>
      </c>
      <c r="E519" t="s">
        <v>1026</v>
      </c>
      <c r="F519">
        <f>SUMIFS('Refill Gap Model'!E:E,'Refill Gap Model'!A:A,TableRefills3[[#This Row],[patient_id]])</f>
        <v>90</v>
      </c>
      <c r="G519" s="1">
        <f>_xlfn.MINIFS('Refill Gap Model'!C:C,'Refill Gap Model'!A:A,TableRefills3[[#This Row],[patient_id]])</f>
        <v>45702</v>
      </c>
      <c r="H519" s="1">
        <f>_xlfn.MAXIFS('Refill Gap Model'!C:C,'Refill Gap Model'!A:A,A519)+TableRefills3[[#This Row],[quantity_days]]</f>
        <v>45949</v>
      </c>
      <c r="I519" s="1">
        <f>_xlfn.MAXIFS('Refill Gap Model'!L:L,'Refill Gap Model'!A:A,TableRefills3[[#This Row],[patient_id]])</f>
        <v>45797</v>
      </c>
      <c r="J519">
        <f>Patient_QC[[#This Row],[Therepy_end_date]]-Patient_QC[[#This Row],[Therepy_Start_Date]]</f>
        <v>95</v>
      </c>
      <c r="K519">
        <f>Patient_QC[[#This Row],[total_quantity_days]]/Patient_QC[[#This Row],[Window Days]]</f>
        <v>0.94736842105263153</v>
      </c>
      <c r="L519">
        <f>MIN(1,Patient_QC[[#This Row],[MPR]])</f>
        <v>0.94736842105263153</v>
      </c>
      <c r="M519">
        <f>IF(Patient_QC[[#This Row],[MPR]]&gt;1,1,0)</f>
        <v>0</v>
      </c>
      <c r="N519">
        <f>_xlfn.MAXIFS('Refill Gap Model'!I:I,'Refill Gap Model'!A:A,TableRefills3[[#This Row],[patient_id]])</f>
        <v>0</v>
      </c>
      <c r="O519" t="str">
        <f>IF(Patient_QC[[#This Row],[MPR]]&gt;1.2,"High MPR; ","") &amp;
 IF(Patient_QC[[#This Row],[ever_discontinued]]=1,"Discontinued; ","") &amp;
 IF(Patient_QC[[#This Row],[Window Days]]=0,"No Supply; ","")</f>
        <v/>
      </c>
    </row>
    <row r="520" spans="1:15" x14ac:dyDescent="0.25">
      <c r="A520" t="s">
        <v>527</v>
      </c>
      <c r="B520">
        <v>52</v>
      </c>
      <c r="C520" t="s">
        <v>1020</v>
      </c>
      <c r="D520" t="s">
        <v>1021</v>
      </c>
      <c r="E520" t="s">
        <v>1024</v>
      </c>
      <c r="F520">
        <f>SUMIFS('Refill Gap Model'!E:E,'Refill Gap Model'!A:A,TableRefills3[[#This Row],[patient_id]])</f>
        <v>90</v>
      </c>
      <c r="G520" s="1">
        <f>_xlfn.MINIFS('Refill Gap Model'!C:C,'Refill Gap Model'!A:A,TableRefills3[[#This Row],[patient_id]])</f>
        <v>45702</v>
      </c>
      <c r="H520" s="1">
        <f>_xlfn.MAXIFS('Refill Gap Model'!C:C,'Refill Gap Model'!A:A,A520)+TableRefills3[[#This Row],[quantity_days]]</f>
        <v>45770</v>
      </c>
      <c r="I520" s="1">
        <f>_xlfn.MAXIFS('Refill Gap Model'!L:L,'Refill Gap Model'!A:A,TableRefills3[[#This Row],[patient_id]])</f>
        <v>45797</v>
      </c>
      <c r="J520">
        <f>Patient_QC[[#This Row],[Therepy_end_date]]-Patient_QC[[#This Row],[Therepy_Start_Date]]</f>
        <v>95</v>
      </c>
      <c r="K520">
        <f>Patient_QC[[#This Row],[total_quantity_days]]/Patient_QC[[#This Row],[Window Days]]</f>
        <v>0.94736842105263153</v>
      </c>
      <c r="L520">
        <f>MIN(1,Patient_QC[[#This Row],[MPR]])</f>
        <v>0.94736842105263153</v>
      </c>
      <c r="M520">
        <f>IF(Patient_QC[[#This Row],[MPR]]&gt;1,1,0)</f>
        <v>0</v>
      </c>
      <c r="N520">
        <f>_xlfn.MAXIFS('Refill Gap Model'!I:I,'Refill Gap Model'!A:A,TableRefills3[[#This Row],[patient_id]])</f>
        <v>0</v>
      </c>
      <c r="O520" t="str">
        <f>IF(Patient_QC[[#This Row],[MPR]]&gt;1.2,"High MPR; ","") &amp;
 IF(Patient_QC[[#This Row],[ever_discontinued]]=1,"Discontinued; ","") &amp;
 IF(Patient_QC[[#This Row],[Window Days]]=0,"No Supply; ","")</f>
        <v/>
      </c>
    </row>
    <row r="521" spans="1:15" x14ac:dyDescent="0.25">
      <c r="A521" t="s">
        <v>528</v>
      </c>
      <c r="B521">
        <v>38</v>
      </c>
      <c r="C521" t="s">
        <v>1019</v>
      </c>
      <c r="D521" t="s">
        <v>1025</v>
      </c>
      <c r="E521" t="s">
        <v>1023</v>
      </c>
      <c r="F521">
        <f>SUMIFS('Refill Gap Model'!E:E,'Refill Gap Model'!A:A,TableRefills3[[#This Row],[patient_id]])</f>
        <v>90</v>
      </c>
      <c r="G521" s="1">
        <f>_xlfn.MINIFS('Refill Gap Model'!C:C,'Refill Gap Model'!A:A,TableRefills3[[#This Row],[patient_id]])</f>
        <v>45702</v>
      </c>
      <c r="H521" s="1">
        <f>_xlfn.MAXIFS('Refill Gap Model'!C:C,'Refill Gap Model'!A:A,A521)+TableRefills3[[#This Row],[quantity_days]]</f>
        <v>45816</v>
      </c>
      <c r="I521" s="1">
        <f>_xlfn.MAXIFS('Refill Gap Model'!L:L,'Refill Gap Model'!A:A,TableRefills3[[#This Row],[patient_id]])</f>
        <v>45797</v>
      </c>
      <c r="J521">
        <f>Patient_QC[[#This Row],[Therepy_end_date]]-Patient_QC[[#This Row],[Therepy_Start_Date]]</f>
        <v>95</v>
      </c>
      <c r="K521">
        <f>Patient_QC[[#This Row],[total_quantity_days]]/Patient_QC[[#This Row],[Window Days]]</f>
        <v>0.94736842105263153</v>
      </c>
      <c r="L521">
        <f>MIN(1,Patient_QC[[#This Row],[MPR]])</f>
        <v>0.94736842105263153</v>
      </c>
      <c r="M521">
        <f>IF(Patient_QC[[#This Row],[MPR]]&gt;1,1,0)</f>
        <v>0</v>
      </c>
      <c r="N521">
        <f>_xlfn.MAXIFS('Refill Gap Model'!I:I,'Refill Gap Model'!A:A,TableRefills3[[#This Row],[patient_id]])</f>
        <v>0</v>
      </c>
      <c r="O521" t="str">
        <f>IF(Patient_QC[[#This Row],[MPR]]&gt;1.2,"High MPR; ","") &amp;
 IF(Patient_QC[[#This Row],[ever_discontinued]]=1,"Discontinued; ","") &amp;
 IF(Patient_QC[[#This Row],[Window Days]]=0,"No Supply; ","")</f>
        <v/>
      </c>
    </row>
    <row r="522" spans="1:15" x14ac:dyDescent="0.25">
      <c r="A522" t="s">
        <v>529</v>
      </c>
      <c r="B522">
        <v>41</v>
      </c>
      <c r="C522" t="s">
        <v>1020</v>
      </c>
      <c r="D522" t="s">
        <v>1021</v>
      </c>
      <c r="E522" t="s">
        <v>1026</v>
      </c>
      <c r="F522">
        <f>SUMIFS('Refill Gap Model'!E:E,'Refill Gap Model'!A:A,TableRefills3[[#This Row],[patient_id]])</f>
        <v>140</v>
      </c>
      <c r="G522" s="1">
        <f>_xlfn.MINIFS('Refill Gap Model'!C:C,'Refill Gap Model'!A:A,TableRefills3[[#This Row],[patient_id]])</f>
        <v>45732</v>
      </c>
      <c r="H522" s="1">
        <f>_xlfn.MAXIFS('Refill Gap Model'!C:C,'Refill Gap Model'!A:A,A522)+TableRefills3[[#This Row],[quantity_days]]</f>
        <v>45915</v>
      </c>
      <c r="I522" s="1">
        <f>_xlfn.MAXIFS('Refill Gap Model'!L:L,'Refill Gap Model'!A:A,TableRefills3[[#This Row],[patient_id]])</f>
        <v>45869</v>
      </c>
      <c r="J522">
        <f>Patient_QC[[#This Row],[Therepy_end_date]]-Patient_QC[[#This Row],[Therepy_Start_Date]]</f>
        <v>137</v>
      </c>
      <c r="K522">
        <f>Patient_QC[[#This Row],[total_quantity_days]]/Patient_QC[[#This Row],[Window Days]]</f>
        <v>1.0218978102189782</v>
      </c>
      <c r="L522">
        <f>MIN(1,Patient_QC[[#This Row],[MPR]])</f>
        <v>1</v>
      </c>
      <c r="M522">
        <f>IF(Patient_QC[[#This Row],[MPR]]&gt;1,1,0)</f>
        <v>1</v>
      </c>
      <c r="N522">
        <f>_xlfn.MAXIFS('Refill Gap Model'!I:I,'Refill Gap Model'!A:A,TableRefills3[[#This Row],[patient_id]])</f>
        <v>0</v>
      </c>
      <c r="O522" t="str">
        <f>IF(Patient_QC[[#This Row],[MPR]]&gt;1.2,"High MPR; ","") &amp;
 IF(Patient_QC[[#This Row],[ever_discontinued]]=1,"Discontinued; ","") &amp;
 IF(Patient_QC[[#This Row],[Window Days]]=0,"No Supply; ","")</f>
        <v/>
      </c>
    </row>
    <row r="523" spans="1:15" x14ac:dyDescent="0.25">
      <c r="A523" t="s">
        <v>530</v>
      </c>
      <c r="B523">
        <v>82</v>
      </c>
      <c r="C523" t="s">
        <v>1019</v>
      </c>
      <c r="D523" t="s">
        <v>1022</v>
      </c>
      <c r="E523" t="s">
        <v>1027</v>
      </c>
      <c r="F523">
        <f>SUMIFS('Refill Gap Model'!E:E,'Refill Gap Model'!A:A,TableRefills3[[#This Row],[patient_id]])</f>
        <v>140</v>
      </c>
      <c r="G523" s="1">
        <f>_xlfn.MINIFS('Refill Gap Model'!C:C,'Refill Gap Model'!A:A,TableRefills3[[#This Row],[patient_id]])</f>
        <v>45732</v>
      </c>
      <c r="H523" s="1">
        <f>_xlfn.MAXIFS('Refill Gap Model'!C:C,'Refill Gap Model'!A:A,A523)+TableRefills3[[#This Row],[quantity_days]]</f>
        <v>45925</v>
      </c>
      <c r="I523" s="1">
        <f>_xlfn.MAXIFS('Refill Gap Model'!L:L,'Refill Gap Model'!A:A,TableRefills3[[#This Row],[patient_id]])</f>
        <v>45869</v>
      </c>
      <c r="J523">
        <f>Patient_QC[[#This Row],[Therepy_end_date]]-Patient_QC[[#This Row],[Therepy_Start_Date]]</f>
        <v>137</v>
      </c>
      <c r="K523">
        <f>Patient_QC[[#This Row],[total_quantity_days]]/Patient_QC[[#This Row],[Window Days]]</f>
        <v>1.0218978102189782</v>
      </c>
      <c r="L523">
        <f>MIN(1,Patient_QC[[#This Row],[MPR]])</f>
        <v>1</v>
      </c>
      <c r="M523">
        <f>IF(Patient_QC[[#This Row],[MPR]]&gt;1,1,0)</f>
        <v>1</v>
      </c>
      <c r="N523">
        <f>_xlfn.MAXIFS('Refill Gap Model'!I:I,'Refill Gap Model'!A:A,TableRefills3[[#This Row],[patient_id]])</f>
        <v>0</v>
      </c>
      <c r="O523" t="str">
        <f>IF(Patient_QC[[#This Row],[MPR]]&gt;1.2,"High MPR; ","") &amp;
 IF(Patient_QC[[#This Row],[ever_discontinued]]=1,"Discontinued; ","") &amp;
 IF(Patient_QC[[#This Row],[Window Days]]=0,"No Supply; ","")</f>
        <v/>
      </c>
    </row>
    <row r="524" spans="1:15" x14ac:dyDescent="0.25">
      <c r="A524" t="s">
        <v>531</v>
      </c>
      <c r="B524">
        <v>30</v>
      </c>
      <c r="C524" t="s">
        <v>1020</v>
      </c>
      <c r="D524" t="s">
        <v>1025</v>
      </c>
      <c r="E524" t="s">
        <v>1024</v>
      </c>
      <c r="F524">
        <f>SUMIFS('Refill Gap Model'!E:E,'Refill Gap Model'!A:A,TableRefills3[[#This Row],[patient_id]])</f>
        <v>140</v>
      </c>
      <c r="G524" s="1">
        <f>_xlfn.MINIFS('Refill Gap Model'!C:C,'Refill Gap Model'!A:A,TableRefills3[[#This Row],[patient_id]])</f>
        <v>45732</v>
      </c>
      <c r="H524" s="1">
        <f>_xlfn.MAXIFS('Refill Gap Model'!C:C,'Refill Gap Model'!A:A,A524)+TableRefills3[[#This Row],[quantity_days]]</f>
        <v>45832</v>
      </c>
      <c r="I524" s="1">
        <f>_xlfn.MAXIFS('Refill Gap Model'!L:L,'Refill Gap Model'!A:A,TableRefills3[[#This Row],[patient_id]])</f>
        <v>45869</v>
      </c>
      <c r="J524">
        <f>Patient_QC[[#This Row],[Therepy_end_date]]-Patient_QC[[#This Row],[Therepy_Start_Date]]</f>
        <v>137</v>
      </c>
      <c r="K524">
        <f>Patient_QC[[#This Row],[total_quantity_days]]/Patient_QC[[#This Row],[Window Days]]</f>
        <v>1.0218978102189782</v>
      </c>
      <c r="L524">
        <f>MIN(1,Patient_QC[[#This Row],[MPR]])</f>
        <v>1</v>
      </c>
      <c r="M524">
        <f>IF(Patient_QC[[#This Row],[MPR]]&gt;1,1,0)</f>
        <v>1</v>
      </c>
      <c r="N524">
        <f>_xlfn.MAXIFS('Refill Gap Model'!I:I,'Refill Gap Model'!A:A,TableRefills3[[#This Row],[patient_id]])</f>
        <v>0</v>
      </c>
      <c r="O524" t="str">
        <f>IF(Patient_QC[[#This Row],[MPR]]&gt;1.2,"High MPR; ","") &amp;
 IF(Patient_QC[[#This Row],[ever_discontinued]]=1,"Discontinued; ","") &amp;
 IF(Patient_QC[[#This Row],[Window Days]]=0,"No Supply; ","")</f>
        <v/>
      </c>
    </row>
    <row r="525" spans="1:15" x14ac:dyDescent="0.25">
      <c r="A525" t="s">
        <v>532</v>
      </c>
      <c r="B525">
        <v>30</v>
      </c>
      <c r="C525" t="s">
        <v>1019</v>
      </c>
      <c r="D525" t="s">
        <v>1025</v>
      </c>
      <c r="E525" t="s">
        <v>1023</v>
      </c>
      <c r="F525">
        <f>SUMIFS('Refill Gap Model'!E:E,'Refill Gap Model'!A:A,TableRefills3[[#This Row],[patient_id]])</f>
        <v>140</v>
      </c>
      <c r="G525" s="1">
        <f>_xlfn.MINIFS('Refill Gap Model'!C:C,'Refill Gap Model'!A:A,TableRefills3[[#This Row],[patient_id]])</f>
        <v>45732</v>
      </c>
      <c r="H525" s="1">
        <f>_xlfn.MAXIFS('Refill Gap Model'!C:C,'Refill Gap Model'!A:A,A525)+TableRefills3[[#This Row],[quantity_days]]</f>
        <v>45960</v>
      </c>
      <c r="I525" s="1">
        <f>_xlfn.MAXIFS('Refill Gap Model'!L:L,'Refill Gap Model'!A:A,TableRefills3[[#This Row],[patient_id]])</f>
        <v>45869</v>
      </c>
      <c r="J525">
        <f>Patient_QC[[#This Row],[Therepy_end_date]]-Patient_QC[[#This Row],[Therepy_Start_Date]]</f>
        <v>137</v>
      </c>
      <c r="K525">
        <f>Patient_QC[[#This Row],[total_quantity_days]]/Patient_QC[[#This Row],[Window Days]]</f>
        <v>1.0218978102189782</v>
      </c>
      <c r="L525">
        <f>MIN(1,Patient_QC[[#This Row],[MPR]])</f>
        <v>1</v>
      </c>
      <c r="M525">
        <f>IF(Patient_QC[[#This Row],[MPR]]&gt;1,1,0)</f>
        <v>1</v>
      </c>
      <c r="N525">
        <f>_xlfn.MAXIFS('Refill Gap Model'!I:I,'Refill Gap Model'!A:A,TableRefills3[[#This Row],[patient_id]])</f>
        <v>0</v>
      </c>
      <c r="O525" t="str">
        <f>IF(Patient_QC[[#This Row],[MPR]]&gt;1.2,"High MPR; ","") &amp;
 IF(Patient_QC[[#This Row],[ever_discontinued]]=1,"Discontinued; ","") &amp;
 IF(Patient_QC[[#This Row],[Window Days]]=0,"No Supply; ","")</f>
        <v/>
      </c>
    </row>
    <row r="526" spans="1:15" x14ac:dyDescent="0.25">
      <c r="A526" t="s">
        <v>533</v>
      </c>
      <c r="B526">
        <v>76</v>
      </c>
      <c r="C526" t="s">
        <v>1020</v>
      </c>
      <c r="D526" t="s">
        <v>1028</v>
      </c>
      <c r="E526" t="s">
        <v>1024</v>
      </c>
      <c r="F526">
        <f>SUMIFS('Refill Gap Model'!E:E,'Refill Gap Model'!A:A,TableRefills3[[#This Row],[patient_id]])</f>
        <v>140</v>
      </c>
      <c r="G526" s="1">
        <f>_xlfn.MINIFS('Refill Gap Model'!C:C,'Refill Gap Model'!A:A,TableRefills3[[#This Row],[patient_id]])</f>
        <v>45732</v>
      </c>
      <c r="H526" s="1">
        <f>_xlfn.MAXIFS('Refill Gap Model'!C:C,'Refill Gap Model'!A:A,A526)+TableRefills3[[#This Row],[quantity_days]]</f>
        <v>45914</v>
      </c>
      <c r="I526" s="1">
        <f>_xlfn.MAXIFS('Refill Gap Model'!L:L,'Refill Gap Model'!A:A,TableRefills3[[#This Row],[patient_id]])</f>
        <v>45869</v>
      </c>
      <c r="J526">
        <f>Patient_QC[[#This Row],[Therepy_end_date]]-Patient_QC[[#This Row],[Therepy_Start_Date]]</f>
        <v>137</v>
      </c>
      <c r="K526">
        <f>Patient_QC[[#This Row],[total_quantity_days]]/Patient_QC[[#This Row],[Window Days]]</f>
        <v>1.0218978102189782</v>
      </c>
      <c r="L526">
        <f>MIN(1,Patient_QC[[#This Row],[MPR]])</f>
        <v>1</v>
      </c>
      <c r="M526">
        <f>IF(Patient_QC[[#This Row],[MPR]]&gt;1,1,0)</f>
        <v>1</v>
      </c>
      <c r="N526">
        <f>_xlfn.MAXIFS('Refill Gap Model'!I:I,'Refill Gap Model'!A:A,TableRefills3[[#This Row],[patient_id]])</f>
        <v>0</v>
      </c>
      <c r="O526" t="str">
        <f>IF(Patient_QC[[#This Row],[MPR]]&gt;1.2,"High MPR; ","") &amp;
 IF(Patient_QC[[#This Row],[ever_discontinued]]=1,"Discontinued; ","") &amp;
 IF(Patient_QC[[#This Row],[Window Days]]=0,"No Supply; ","")</f>
        <v/>
      </c>
    </row>
    <row r="527" spans="1:15" x14ac:dyDescent="0.25">
      <c r="A527" t="s">
        <v>534</v>
      </c>
      <c r="B527">
        <v>63</v>
      </c>
      <c r="C527" t="s">
        <v>1020</v>
      </c>
      <c r="D527" t="s">
        <v>1021</v>
      </c>
      <c r="E527" t="s">
        <v>1023</v>
      </c>
      <c r="F527">
        <f>SUMIFS('Refill Gap Model'!E:E,'Refill Gap Model'!A:A,TableRefills3[[#This Row],[patient_id]])</f>
        <v>90</v>
      </c>
      <c r="G527" s="1">
        <f>_xlfn.MINIFS('Refill Gap Model'!C:C,'Refill Gap Model'!A:A,TableRefills3[[#This Row],[patient_id]])</f>
        <v>45831</v>
      </c>
      <c r="H527" s="1">
        <f>_xlfn.MAXIFS('Refill Gap Model'!C:C,'Refill Gap Model'!A:A,A527)+TableRefills3[[#This Row],[quantity_days]]</f>
        <v>45825</v>
      </c>
      <c r="I527" s="1">
        <f>_xlfn.MAXIFS('Refill Gap Model'!L:L,'Refill Gap Model'!A:A,TableRefills3[[#This Row],[patient_id]])</f>
        <v>45925</v>
      </c>
      <c r="J527">
        <f>Patient_QC[[#This Row],[Therepy_end_date]]-Patient_QC[[#This Row],[Therepy_Start_Date]]</f>
        <v>94</v>
      </c>
      <c r="K527">
        <f>Patient_QC[[#This Row],[total_quantity_days]]/Patient_QC[[#This Row],[Window Days]]</f>
        <v>0.95744680851063835</v>
      </c>
      <c r="L527">
        <f>MIN(1,Patient_QC[[#This Row],[MPR]])</f>
        <v>0.95744680851063835</v>
      </c>
      <c r="M527">
        <f>IF(Patient_QC[[#This Row],[MPR]]&gt;1,1,0)</f>
        <v>0</v>
      </c>
      <c r="N527">
        <f>_xlfn.MAXIFS('Refill Gap Model'!I:I,'Refill Gap Model'!A:A,TableRefills3[[#This Row],[patient_id]])</f>
        <v>0</v>
      </c>
      <c r="O527" t="str">
        <f>IF(Patient_QC[[#This Row],[MPR]]&gt;1.2,"High MPR; ","") &amp;
 IF(Patient_QC[[#This Row],[ever_discontinued]]=1,"Discontinued; ","") &amp;
 IF(Patient_QC[[#This Row],[Window Days]]=0,"No Supply; ","")</f>
        <v/>
      </c>
    </row>
    <row r="528" spans="1:15" x14ac:dyDescent="0.25">
      <c r="A528" t="s">
        <v>535</v>
      </c>
      <c r="B528">
        <v>61</v>
      </c>
      <c r="C528" t="s">
        <v>1020</v>
      </c>
      <c r="D528" t="s">
        <v>1025</v>
      </c>
      <c r="E528" t="s">
        <v>1024</v>
      </c>
      <c r="F528">
        <f>SUMIFS('Refill Gap Model'!E:E,'Refill Gap Model'!A:A,TableRefills3[[#This Row],[patient_id]])</f>
        <v>90</v>
      </c>
      <c r="G528" s="1">
        <f>_xlfn.MINIFS('Refill Gap Model'!C:C,'Refill Gap Model'!A:A,TableRefills3[[#This Row],[patient_id]])</f>
        <v>45831</v>
      </c>
      <c r="H528" s="1">
        <f>_xlfn.MAXIFS('Refill Gap Model'!C:C,'Refill Gap Model'!A:A,A528)+TableRefills3[[#This Row],[quantity_days]]</f>
        <v>45836</v>
      </c>
      <c r="I528" s="1">
        <f>_xlfn.MAXIFS('Refill Gap Model'!L:L,'Refill Gap Model'!A:A,TableRefills3[[#This Row],[patient_id]])</f>
        <v>45925</v>
      </c>
      <c r="J528">
        <f>Patient_QC[[#This Row],[Therepy_end_date]]-Patient_QC[[#This Row],[Therepy_Start_Date]]</f>
        <v>94</v>
      </c>
      <c r="K528">
        <f>Patient_QC[[#This Row],[total_quantity_days]]/Patient_QC[[#This Row],[Window Days]]</f>
        <v>0.95744680851063835</v>
      </c>
      <c r="L528">
        <f>MIN(1,Patient_QC[[#This Row],[MPR]])</f>
        <v>0.95744680851063835</v>
      </c>
      <c r="M528">
        <f>IF(Patient_QC[[#This Row],[MPR]]&gt;1,1,0)</f>
        <v>0</v>
      </c>
      <c r="N528">
        <f>_xlfn.MAXIFS('Refill Gap Model'!I:I,'Refill Gap Model'!A:A,TableRefills3[[#This Row],[patient_id]])</f>
        <v>0</v>
      </c>
      <c r="O528" t="str">
        <f>IF(Patient_QC[[#This Row],[MPR]]&gt;1.2,"High MPR; ","") &amp;
 IF(Patient_QC[[#This Row],[ever_discontinued]]=1,"Discontinued; ","") &amp;
 IF(Patient_QC[[#This Row],[Window Days]]=0,"No Supply; ","")</f>
        <v/>
      </c>
    </row>
    <row r="529" spans="1:15" x14ac:dyDescent="0.25">
      <c r="A529" t="s">
        <v>536</v>
      </c>
      <c r="B529">
        <v>83</v>
      </c>
      <c r="C529" t="s">
        <v>1020</v>
      </c>
      <c r="D529" t="s">
        <v>1025</v>
      </c>
      <c r="E529" t="s">
        <v>1027</v>
      </c>
      <c r="F529">
        <f>SUMIFS('Refill Gap Model'!E:E,'Refill Gap Model'!A:A,TableRefills3[[#This Row],[patient_id]])</f>
        <v>90</v>
      </c>
      <c r="G529" s="1">
        <f>_xlfn.MINIFS('Refill Gap Model'!C:C,'Refill Gap Model'!A:A,TableRefills3[[#This Row],[patient_id]])</f>
        <v>45831</v>
      </c>
      <c r="H529" s="1">
        <f>_xlfn.MAXIFS('Refill Gap Model'!C:C,'Refill Gap Model'!A:A,A529)+TableRefills3[[#This Row],[quantity_days]]</f>
        <v>45796</v>
      </c>
      <c r="I529" s="1">
        <f>_xlfn.MAXIFS('Refill Gap Model'!L:L,'Refill Gap Model'!A:A,TableRefills3[[#This Row],[patient_id]])</f>
        <v>45925</v>
      </c>
      <c r="J529">
        <f>Patient_QC[[#This Row],[Therepy_end_date]]-Patient_QC[[#This Row],[Therepy_Start_Date]]</f>
        <v>94</v>
      </c>
      <c r="K529">
        <f>Patient_QC[[#This Row],[total_quantity_days]]/Patient_QC[[#This Row],[Window Days]]</f>
        <v>0.95744680851063835</v>
      </c>
      <c r="L529">
        <f>MIN(1,Patient_QC[[#This Row],[MPR]])</f>
        <v>0.95744680851063835</v>
      </c>
      <c r="M529">
        <f>IF(Patient_QC[[#This Row],[MPR]]&gt;1,1,0)</f>
        <v>0</v>
      </c>
      <c r="N529">
        <f>_xlfn.MAXIFS('Refill Gap Model'!I:I,'Refill Gap Model'!A:A,TableRefills3[[#This Row],[patient_id]])</f>
        <v>0</v>
      </c>
      <c r="O529" t="str">
        <f>IF(Patient_QC[[#This Row],[MPR]]&gt;1.2,"High MPR; ","") &amp;
 IF(Patient_QC[[#This Row],[ever_discontinued]]=1,"Discontinued; ","") &amp;
 IF(Patient_QC[[#This Row],[Window Days]]=0,"No Supply; ","")</f>
        <v/>
      </c>
    </row>
    <row r="530" spans="1:15" x14ac:dyDescent="0.25">
      <c r="A530" t="s">
        <v>537</v>
      </c>
      <c r="B530">
        <v>77</v>
      </c>
      <c r="C530" t="s">
        <v>1020</v>
      </c>
      <c r="D530" t="s">
        <v>1021</v>
      </c>
      <c r="E530" t="s">
        <v>1026</v>
      </c>
      <c r="F530">
        <f>SUMIFS('Refill Gap Model'!E:E,'Refill Gap Model'!A:A,TableRefills3[[#This Row],[patient_id]])</f>
        <v>140</v>
      </c>
      <c r="G530" s="1">
        <f>_xlfn.MINIFS('Refill Gap Model'!C:C,'Refill Gap Model'!A:A,TableRefills3[[#This Row],[patient_id]])</f>
        <v>45767</v>
      </c>
      <c r="H530" s="1">
        <f>_xlfn.MAXIFS('Refill Gap Model'!C:C,'Refill Gap Model'!A:A,A530)+TableRefills3[[#This Row],[quantity_days]]</f>
        <v>45825</v>
      </c>
      <c r="I530" s="1">
        <f>_xlfn.MAXIFS('Refill Gap Model'!L:L,'Refill Gap Model'!A:A,TableRefills3[[#This Row],[patient_id]])</f>
        <v>45901</v>
      </c>
      <c r="J530">
        <f>Patient_QC[[#This Row],[Therepy_end_date]]-Patient_QC[[#This Row],[Therepy_Start_Date]]</f>
        <v>134</v>
      </c>
      <c r="K530">
        <f>Patient_QC[[#This Row],[total_quantity_days]]/Patient_QC[[#This Row],[Window Days]]</f>
        <v>1.044776119402985</v>
      </c>
      <c r="L530">
        <f>MIN(1,Patient_QC[[#This Row],[MPR]])</f>
        <v>1</v>
      </c>
      <c r="M530">
        <f>IF(Patient_QC[[#This Row],[MPR]]&gt;1,1,0)</f>
        <v>1</v>
      </c>
      <c r="N530">
        <f>_xlfn.MAXIFS('Refill Gap Model'!I:I,'Refill Gap Model'!A:A,TableRefills3[[#This Row],[patient_id]])</f>
        <v>0</v>
      </c>
      <c r="O530" t="str">
        <f>IF(Patient_QC[[#This Row],[MPR]]&gt;1.2,"High MPR; ","") &amp;
 IF(Patient_QC[[#This Row],[ever_discontinued]]=1,"Discontinued; ","") &amp;
 IF(Patient_QC[[#This Row],[Window Days]]=0,"No Supply; ","")</f>
        <v/>
      </c>
    </row>
    <row r="531" spans="1:15" x14ac:dyDescent="0.25">
      <c r="A531" t="s">
        <v>538</v>
      </c>
      <c r="B531">
        <v>54</v>
      </c>
      <c r="C531" t="s">
        <v>1019</v>
      </c>
      <c r="D531" t="s">
        <v>1021</v>
      </c>
      <c r="E531" t="s">
        <v>1027</v>
      </c>
      <c r="F531">
        <f>SUMIFS('Refill Gap Model'!E:E,'Refill Gap Model'!A:A,TableRefills3[[#This Row],[patient_id]])</f>
        <v>140</v>
      </c>
      <c r="G531" s="1">
        <f>_xlfn.MINIFS('Refill Gap Model'!C:C,'Refill Gap Model'!A:A,TableRefills3[[#This Row],[patient_id]])</f>
        <v>45767</v>
      </c>
      <c r="H531" s="1">
        <f>_xlfn.MAXIFS('Refill Gap Model'!C:C,'Refill Gap Model'!A:A,A531)+TableRefills3[[#This Row],[quantity_days]]</f>
        <v>45749</v>
      </c>
      <c r="I531" s="1">
        <f>_xlfn.MAXIFS('Refill Gap Model'!L:L,'Refill Gap Model'!A:A,TableRefills3[[#This Row],[patient_id]])</f>
        <v>45901</v>
      </c>
      <c r="J531">
        <f>Patient_QC[[#This Row],[Therepy_end_date]]-Patient_QC[[#This Row],[Therepy_Start_Date]]</f>
        <v>134</v>
      </c>
      <c r="K531">
        <f>Patient_QC[[#This Row],[total_quantity_days]]/Patient_QC[[#This Row],[Window Days]]</f>
        <v>1.044776119402985</v>
      </c>
      <c r="L531">
        <f>MIN(1,Patient_QC[[#This Row],[MPR]])</f>
        <v>1</v>
      </c>
      <c r="M531">
        <f>IF(Patient_QC[[#This Row],[MPR]]&gt;1,1,0)</f>
        <v>1</v>
      </c>
      <c r="N531">
        <f>_xlfn.MAXIFS('Refill Gap Model'!I:I,'Refill Gap Model'!A:A,TableRefills3[[#This Row],[patient_id]])</f>
        <v>0</v>
      </c>
      <c r="O531" t="str">
        <f>IF(Patient_QC[[#This Row],[MPR]]&gt;1.2,"High MPR; ","") &amp;
 IF(Patient_QC[[#This Row],[ever_discontinued]]=1,"Discontinued; ","") &amp;
 IF(Patient_QC[[#This Row],[Window Days]]=0,"No Supply; ","")</f>
        <v/>
      </c>
    </row>
    <row r="532" spans="1:15" x14ac:dyDescent="0.25">
      <c r="A532" t="s">
        <v>539</v>
      </c>
      <c r="B532">
        <v>69</v>
      </c>
      <c r="C532" t="s">
        <v>1019</v>
      </c>
      <c r="D532" t="s">
        <v>1025</v>
      </c>
      <c r="E532" t="s">
        <v>1027</v>
      </c>
      <c r="F532">
        <f>SUMIFS('Refill Gap Model'!E:E,'Refill Gap Model'!A:A,TableRefills3[[#This Row],[patient_id]])</f>
        <v>140</v>
      </c>
      <c r="G532" s="1">
        <f>_xlfn.MINIFS('Refill Gap Model'!C:C,'Refill Gap Model'!A:A,TableRefills3[[#This Row],[patient_id]])</f>
        <v>45767</v>
      </c>
      <c r="H532" s="1">
        <f>_xlfn.MAXIFS('Refill Gap Model'!C:C,'Refill Gap Model'!A:A,A532)+TableRefills3[[#This Row],[quantity_days]]</f>
        <v>45875</v>
      </c>
      <c r="I532" s="1">
        <f>_xlfn.MAXIFS('Refill Gap Model'!L:L,'Refill Gap Model'!A:A,TableRefills3[[#This Row],[patient_id]])</f>
        <v>45901</v>
      </c>
      <c r="J532">
        <f>Patient_QC[[#This Row],[Therepy_end_date]]-Patient_QC[[#This Row],[Therepy_Start_Date]]</f>
        <v>134</v>
      </c>
      <c r="K532">
        <f>Patient_QC[[#This Row],[total_quantity_days]]/Patient_QC[[#This Row],[Window Days]]</f>
        <v>1.044776119402985</v>
      </c>
      <c r="L532">
        <f>MIN(1,Patient_QC[[#This Row],[MPR]])</f>
        <v>1</v>
      </c>
      <c r="M532">
        <f>IF(Patient_QC[[#This Row],[MPR]]&gt;1,1,0)</f>
        <v>1</v>
      </c>
      <c r="N532">
        <f>_xlfn.MAXIFS('Refill Gap Model'!I:I,'Refill Gap Model'!A:A,TableRefills3[[#This Row],[patient_id]])</f>
        <v>0</v>
      </c>
      <c r="O532" t="str">
        <f>IF(Patient_QC[[#This Row],[MPR]]&gt;1.2,"High MPR; ","") &amp;
 IF(Patient_QC[[#This Row],[ever_discontinued]]=1,"Discontinued; ","") &amp;
 IF(Patient_QC[[#This Row],[Window Days]]=0,"No Supply; ","")</f>
        <v/>
      </c>
    </row>
    <row r="533" spans="1:15" x14ac:dyDescent="0.25">
      <c r="A533" t="s">
        <v>540</v>
      </c>
      <c r="B533">
        <v>74</v>
      </c>
      <c r="C533" t="s">
        <v>1019</v>
      </c>
      <c r="D533" t="s">
        <v>1021</v>
      </c>
      <c r="E533" t="s">
        <v>1027</v>
      </c>
      <c r="F533">
        <f>SUMIFS('Refill Gap Model'!E:E,'Refill Gap Model'!A:A,TableRefills3[[#This Row],[patient_id]])</f>
        <v>140</v>
      </c>
      <c r="G533" s="1">
        <f>_xlfn.MINIFS('Refill Gap Model'!C:C,'Refill Gap Model'!A:A,TableRefills3[[#This Row],[patient_id]])</f>
        <v>45767</v>
      </c>
      <c r="H533" s="1">
        <f>_xlfn.MAXIFS('Refill Gap Model'!C:C,'Refill Gap Model'!A:A,A533)+TableRefills3[[#This Row],[quantity_days]]</f>
        <v>45930</v>
      </c>
      <c r="I533" s="1">
        <f>_xlfn.MAXIFS('Refill Gap Model'!L:L,'Refill Gap Model'!A:A,TableRefills3[[#This Row],[patient_id]])</f>
        <v>45901</v>
      </c>
      <c r="J533">
        <f>Patient_QC[[#This Row],[Therepy_end_date]]-Patient_QC[[#This Row],[Therepy_Start_Date]]</f>
        <v>134</v>
      </c>
      <c r="K533">
        <f>Patient_QC[[#This Row],[total_quantity_days]]/Patient_QC[[#This Row],[Window Days]]</f>
        <v>1.044776119402985</v>
      </c>
      <c r="L533">
        <f>MIN(1,Patient_QC[[#This Row],[MPR]])</f>
        <v>1</v>
      </c>
      <c r="M533">
        <f>IF(Patient_QC[[#This Row],[MPR]]&gt;1,1,0)</f>
        <v>1</v>
      </c>
      <c r="N533">
        <f>_xlfn.MAXIFS('Refill Gap Model'!I:I,'Refill Gap Model'!A:A,TableRefills3[[#This Row],[patient_id]])</f>
        <v>0</v>
      </c>
      <c r="O533" t="str">
        <f>IF(Patient_QC[[#This Row],[MPR]]&gt;1.2,"High MPR; ","") &amp;
 IF(Patient_QC[[#This Row],[ever_discontinued]]=1,"Discontinued; ","") &amp;
 IF(Patient_QC[[#This Row],[Window Days]]=0,"No Supply; ","")</f>
        <v/>
      </c>
    </row>
    <row r="534" spans="1:15" x14ac:dyDescent="0.25">
      <c r="A534" t="s">
        <v>541</v>
      </c>
      <c r="B534">
        <v>82</v>
      </c>
      <c r="C534" t="s">
        <v>1019</v>
      </c>
      <c r="D534" t="s">
        <v>1025</v>
      </c>
      <c r="E534" t="s">
        <v>1027</v>
      </c>
      <c r="F534">
        <f>SUMIFS('Refill Gap Model'!E:E,'Refill Gap Model'!A:A,TableRefills3[[#This Row],[patient_id]])</f>
        <v>140</v>
      </c>
      <c r="G534" s="1">
        <f>_xlfn.MINIFS('Refill Gap Model'!C:C,'Refill Gap Model'!A:A,TableRefills3[[#This Row],[patient_id]])</f>
        <v>45767</v>
      </c>
      <c r="H534" s="1">
        <f>_xlfn.MAXIFS('Refill Gap Model'!C:C,'Refill Gap Model'!A:A,A534)+TableRefills3[[#This Row],[quantity_days]]</f>
        <v>45963</v>
      </c>
      <c r="I534" s="1">
        <f>_xlfn.MAXIFS('Refill Gap Model'!L:L,'Refill Gap Model'!A:A,TableRefills3[[#This Row],[patient_id]])</f>
        <v>45901</v>
      </c>
      <c r="J534">
        <f>Patient_QC[[#This Row],[Therepy_end_date]]-Patient_QC[[#This Row],[Therepy_Start_Date]]</f>
        <v>134</v>
      </c>
      <c r="K534">
        <f>Patient_QC[[#This Row],[total_quantity_days]]/Patient_QC[[#This Row],[Window Days]]</f>
        <v>1.044776119402985</v>
      </c>
      <c r="L534">
        <f>MIN(1,Patient_QC[[#This Row],[MPR]])</f>
        <v>1</v>
      </c>
      <c r="M534">
        <f>IF(Patient_QC[[#This Row],[MPR]]&gt;1,1,0)</f>
        <v>1</v>
      </c>
      <c r="N534">
        <f>_xlfn.MAXIFS('Refill Gap Model'!I:I,'Refill Gap Model'!A:A,TableRefills3[[#This Row],[patient_id]])</f>
        <v>0</v>
      </c>
      <c r="O534" t="str">
        <f>IF(Patient_QC[[#This Row],[MPR]]&gt;1.2,"High MPR; ","") &amp;
 IF(Patient_QC[[#This Row],[ever_discontinued]]=1,"Discontinued; ","") &amp;
 IF(Patient_QC[[#This Row],[Window Days]]=0,"No Supply; ","")</f>
        <v/>
      </c>
    </row>
    <row r="535" spans="1:15" x14ac:dyDescent="0.25">
      <c r="A535" t="s">
        <v>542</v>
      </c>
      <c r="B535">
        <v>30</v>
      </c>
      <c r="C535" t="s">
        <v>1020</v>
      </c>
      <c r="D535" t="s">
        <v>1028</v>
      </c>
      <c r="E535" t="s">
        <v>1023</v>
      </c>
      <c r="F535">
        <f>SUMIFS('Refill Gap Model'!E:E,'Refill Gap Model'!A:A,TableRefills3[[#This Row],[patient_id]])</f>
        <v>105</v>
      </c>
      <c r="G535" s="1">
        <f>_xlfn.MINIFS('Refill Gap Model'!C:C,'Refill Gap Model'!A:A,TableRefills3[[#This Row],[patient_id]])</f>
        <v>45682</v>
      </c>
      <c r="H535" s="1">
        <f>_xlfn.MAXIFS('Refill Gap Model'!C:C,'Refill Gap Model'!A:A,A535)+TableRefills3[[#This Row],[quantity_days]]</f>
        <v>45830</v>
      </c>
      <c r="I535" s="1">
        <f>_xlfn.MAXIFS('Refill Gap Model'!L:L,'Refill Gap Model'!A:A,TableRefills3[[#This Row],[patient_id]])</f>
        <v>45793</v>
      </c>
      <c r="J535">
        <f>Patient_QC[[#This Row],[Therepy_end_date]]-Patient_QC[[#This Row],[Therepy_Start_Date]]</f>
        <v>111</v>
      </c>
      <c r="K535">
        <f>Patient_QC[[#This Row],[total_quantity_days]]/Patient_QC[[#This Row],[Window Days]]</f>
        <v>0.94594594594594594</v>
      </c>
      <c r="L535">
        <f>MIN(1,Patient_QC[[#This Row],[MPR]])</f>
        <v>0.94594594594594594</v>
      </c>
      <c r="M535">
        <f>IF(Patient_QC[[#This Row],[MPR]]&gt;1,1,0)</f>
        <v>0</v>
      </c>
      <c r="N535">
        <f>_xlfn.MAXIFS('Refill Gap Model'!I:I,'Refill Gap Model'!A:A,TableRefills3[[#This Row],[patient_id]])</f>
        <v>0</v>
      </c>
      <c r="O535" t="str">
        <f>IF(Patient_QC[[#This Row],[MPR]]&gt;1.2,"High MPR; ","") &amp;
 IF(Patient_QC[[#This Row],[ever_discontinued]]=1,"Discontinued; ","") &amp;
 IF(Patient_QC[[#This Row],[Window Days]]=0,"No Supply; ","")</f>
        <v/>
      </c>
    </row>
    <row r="536" spans="1:15" x14ac:dyDescent="0.25">
      <c r="A536" t="s">
        <v>543</v>
      </c>
      <c r="B536">
        <v>45</v>
      </c>
      <c r="C536" t="s">
        <v>1020</v>
      </c>
      <c r="D536" t="s">
        <v>1021</v>
      </c>
      <c r="E536" t="s">
        <v>1027</v>
      </c>
      <c r="F536">
        <f>SUMIFS('Refill Gap Model'!E:E,'Refill Gap Model'!A:A,TableRefills3[[#This Row],[patient_id]])</f>
        <v>105</v>
      </c>
      <c r="G536" s="1">
        <f>_xlfn.MINIFS('Refill Gap Model'!C:C,'Refill Gap Model'!A:A,TableRefills3[[#This Row],[patient_id]])</f>
        <v>45682</v>
      </c>
      <c r="H536" s="1">
        <f>_xlfn.MAXIFS('Refill Gap Model'!C:C,'Refill Gap Model'!A:A,A536)+TableRefills3[[#This Row],[quantity_days]]</f>
        <v>45900</v>
      </c>
      <c r="I536" s="1">
        <f>_xlfn.MAXIFS('Refill Gap Model'!L:L,'Refill Gap Model'!A:A,TableRefills3[[#This Row],[patient_id]])</f>
        <v>45793</v>
      </c>
      <c r="J536">
        <f>Patient_QC[[#This Row],[Therepy_end_date]]-Patient_QC[[#This Row],[Therepy_Start_Date]]</f>
        <v>111</v>
      </c>
      <c r="K536">
        <f>Patient_QC[[#This Row],[total_quantity_days]]/Patient_QC[[#This Row],[Window Days]]</f>
        <v>0.94594594594594594</v>
      </c>
      <c r="L536">
        <f>MIN(1,Patient_QC[[#This Row],[MPR]])</f>
        <v>0.94594594594594594</v>
      </c>
      <c r="M536">
        <f>IF(Patient_QC[[#This Row],[MPR]]&gt;1,1,0)</f>
        <v>0</v>
      </c>
      <c r="N536">
        <f>_xlfn.MAXIFS('Refill Gap Model'!I:I,'Refill Gap Model'!A:A,TableRefills3[[#This Row],[patient_id]])</f>
        <v>0</v>
      </c>
      <c r="O536" t="str">
        <f>IF(Patient_QC[[#This Row],[MPR]]&gt;1.2,"High MPR; ","") &amp;
 IF(Patient_QC[[#This Row],[ever_discontinued]]=1,"Discontinued; ","") &amp;
 IF(Patient_QC[[#This Row],[Window Days]]=0,"No Supply; ","")</f>
        <v/>
      </c>
    </row>
    <row r="537" spans="1:15" x14ac:dyDescent="0.25">
      <c r="A537" t="s">
        <v>544</v>
      </c>
      <c r="B537">
        <v>68</v>
      </c>
      <c r="C537" t="s">
        <v>1019</v>
      </c>
      <c r="D537" t="s">
        <v>1021</v>
      </c>
      <c r="E537" t="s">
        <v>1024</v>
      </c>
      <c r="F537">
        <f>SUMIFS('Refill Gap Model'!E:E,'Refill Gap Model'!A:A,TableRefills3[[#This Row],[patient_id]])</f>
        <v>105</v>
      </c>
      <c r="G537" s="1">
        <f>_xlfn.MINIFS('Refill Gap Model'!C:C,'Refill Gap Model'!A:A,TableRefills3[[#This Row],[patient_id]])</f>
        <v>45682</v>
      </c>
      <c r="H537" s="1">
        <f>_xlfn.MAXIFS('Refill Gap Model'!C:C,'Refill Gap Model'!A:A,A537)+TableRefills3[[#This Row],[quantity_days]]</f>
        <v>45760</v>
      </c>
      <c r="I537" s="1">
        <f>_xlfn.MAXIFS('Refill Gap Model'!L:L,'Refill Gap Model'!A:A,TableRefills3[[#This Row],[patient_id]])</f>
        <v>45793</v>
      </c>
      <c r="J537">
        <f>Patient_QC[[#This Row],[Therepy_end_date]]-Patient_QC[[#This Row],[Therepy_Start_Date]]</f>
        <v>111</v>
      </c>
      <c r="K537">
        <f>Patient_QC[[#This Row],[total_quantity_days]]/Patient_QC[[#This Row],[Window Days]]</f>
        <v>0.94594594594594594</v>
      </c>
      <c r="L537">
        <f>MIN(1,Patient_QC[[#This Row],[MPR]])</f>
        <v>0.94594594594594594</v>
      </c>
      <c r="M537">
        <f>IF(Patient_QC[[#This Row],[MPR]]&gt;1,1,0)</f>
        <v>0</v>
      </c>
      <c r="N537">
        <f>_xlfn.MAXIFS('Refill Gap Model'!I:I,'Refill Gap Model'!A:A,TableRefills3[[#This Row],[patient_id]])</f>
        <v>0</v>
      </c>
      <c r="O537" t="str">
        <f>IF(Patient_QC[[#This Row],[MPR]]&gt;1.2,"High MPR; ","") &amp;
 IF(Patient_QC[[#This Row],[ever_discontinued]]=1,"Discontinued; ","") &amp;
 IF(Patient_QC[[#This Row],[Window Days]]=0,"No Supply; ","")</f>
        <v/>
      </c>
    </row>
    <row r="538" spans="1:15" x14ac:dyDescent="0.25">
      <c r="A538" t="s">
        <v>545</v>
      </c>
      <c r="B538">
        <v>34</v>
      </c>
      <c r="C538" t="s">
        <v>1019</v>
      </c>
      <c r="D538" t="s">
        <v>1028</v>
      </c>
      <c r="E538" t="s">
        <v>1026</v>
      </c>
      <c r="F538">
        <f>SUMIFS('Refill Gap Model'!E:E,'Refill Gap Model'!A:A,TableRefills3[[#This Row],[patient_id]])</f>
        <v>105</v>
      </c>
      <c r="G538" s="1">
        <f>_xlfn.MINIFS('Refill Gap Model'!C:C,'Refill Gap Model'!A:A,TableRefills3[[#This Row],[patient_id]])</f>
        <v>45682</v>
      </c>
      <c r="H538" s="1">
        <f>_xlfn.MAXIFS('Refill Gap Model'!C:C,'Refill Gap Model'!A:A,A538)+TableRefills3[[#This Row],[quantity_days]]</f>
        <v>45786</v>
      </c>
      <c r="I538" s="1">
        <f>_xlfn.MAXIFS('Refill Gap Model'!L:L,'Refill Gap Model'!A:A,TableRefills3[[#This Row],[patient_id]])</f>
        <v>45793</v>
      </c>
      <c r="J538">
        <f>Patient_QC[[#This Row],[Therepy_end_date]]-Patient_QC[[#This Row],[Therepy_Start_Date]]</f>
        <v>111</v>
      </c>
      <c r="K538">
        <f>Patient_QC[[#This Row],[total_quantity_days]]/Patient_QC[[#This Row],[Window Days]]</f>
        <v>0.94594594594594594</v>
      </c>
      <c r="L538">
        <f>MIN(1,Patient_QC[[#This Row],[MPR]])</f>
        <v>0.94594594594594594</v>
      </c>
      <c r="M538">
        <f>IF(Patient_QC[[#This Row],[MPR]]&gt;1,1,0)</f>
        <v>0</v>
      </c>
      <c r="N538">
        <f>_xlfn.MAXIFS('Refill Gap Model'!I:I,'Refill Gap Model'!A:A,TableRefills3[[#This Row],[patient_id]])</f>
        <v>0</v>
      </c>
      <c r="O538" t="str">
        <f>IF(Patient_QC[[#This Row],[MPR]]&gt;1.2,"High MPR; ","") &amp;
 IF(Patient_QC[[#This Row],[ever_discontinued]]=1,"Discontinued; ","") &amp;
 IF(Patient_QC[[#This Row],[Window Days]]=0,"No Supply; ","")</f>
        <v/>
      </c>
    </row>
    <row r="539" spans="1:15" x14ac:dyDescent="0.25">
      <c r="A539" t="s">
        <v>546</v>
      </c>
      <c r="B539">
        <v>51</v>
      </c>
      <c r="C539" t="s">
        <v>1020</v>
      </c>
      <c r="D539" t="s">
        <v>1028</v>
      </c>
      <c r="E539" t="s">
        <v>1024</v>
      </c>
      <c r="F539">
        <f>SUMIFS('Refill Gap Model'!E:E,'Refill Gap Model'!A:A,TableRefills3[[#This Row],[patient_id]])</f>
        <v>105</v>
      </c>
      <c r="G539" s="1">
        <f>_xlfn.MINIFS('Refill Gap Model'!C:C,'Refill Gap Model'!A:A,TableRefills3[[#This Row],[patient_id]])</f>
        <v>45682</v>
      </c>
      <c r="H539" s="1">
        <f>_xlfn.MAXIFS('Refill Gap Model'!C:C,'Refill Gap Model'!A:A,A539)+TableRefills3[[#This Row],[quantity_days]]</f>
        <v>45908</v>
      </c>
      <c r="I539" s="1">
        <f>_xlfn.MAXIFS('Refill Gap Model'!L:L,'Refill Gap Model'!A:A,TableRefills3[[#This Row],[patient_id]])</f>
        <v>45793</v>
      </c>
      <c r="J539">
        <f>Patient_QC[[#This Row],[Therepy_end_date]]-Patient_QC[[#This Row],[Therepy_Start_Date]]</f>
        <v>111</v>
      </c>
      <c r="K539">
        <f>Patient_QC[[#This Row],[total_quantity_days]]/Patient_QC[[#This Row],[Window Days]]</f>
        <v>0.94594594594594594</v>
      </c>
      <c r="L539">
        <f>MIN(1,Patient_QC[[#This Row],[MPR]])</f>
        <v>0.94594594594594594</v>
      </c>
      <c r="M539">
        <f>IF(Patient_QC[[#This Row],[MPR]]&gt;1,1,0)</f>
        <v>0</v>
      </c>
      <c r="N539">
        <f>_xlfn.MAXIFS('Refill Gap Model'!I:I,'Refill Gap Model'!A:A,TableRefills3[[#This Row],[patient_id]])</f>
        <v>0</v>
      </c>
      <c r="O539" t="str">
        <f>IF(Patient_QC[[#This Row],[MPR]]&gt;1.2,"High MPR; ","") &amp;
 IF(Patient_QC[[#This Row],[ever_discontinued]]=1,"Discontinued; ","") &amp;
 IF(Patient_QC[[#This Row],[Window Days]]=0,"No Supply; ","")</f>
        <v/>
      </c>
    </row>
    <row r="540" spans="1:15" x14ac:dyDescent="0.25">
      <c r="A540" t="s">
        <v>547</v>
      </c>
      <c r="B540">
        <v>58</v>
      </c>
      <c r="C540" t="s">
        <v>1020</v>
      </c>
      <c r="D540" t="s">
        <v>1021</v>
      </c>
      <c r="E540" t="s">
        <v>1023</v>
      </c>
      <c r="F540">
        <f>SUMIFS('Refill Gap Model'!E:E,'Refill Gap Model'!A:A,TableRefills3[[#This Row],[patient_id]])</f>
        <v>112</v>
      </c>
      <c r="G540" s="1">
        <f>_xlfn.MINIFS('Refill Gap Model'!C:C,'Refill Gap Model'!A:A,TableRefills3[[#This Row],[patient_id]])</f>
        <v>45660</v>
      </c>
      <c r="H540" s="1">
        <f>_xlfn.MAXIFS('Refill Gap Model'!C:C,'Refill Gap Model'!A:A,A540)+TableRefills3[[#This Row],[quantity_days]]</f>
        <v>45851</v>
      </c>
      <c r="I540" s="1">
        <f>_xlfn.MAXIFS('Refill Gap Model'!L:L,'Refill Gap Model'!A:A,TableRefills3[[#This Row],[patient_id]])</f>
        <v>45770</v>
      </c>
      <c r="J540">
        <f>Patient_QC[[#This Row],[Therepy_end_date]]-Patient_QC[[#This Row],[Therepy_Start_Date]]</f>
        <v>110</v>
      </c>
      <c r="K540">
        <f>Patient_QC[[#This Row],[total_quantity_days]]/Patient_QC[[#This Row],[Window Days]]</f>
        <v>1.0181818181818181</v>
      </c>
      <c r="L540">
        <f>MIN(1,Patient_QC[[#This Row],[MPR]])</f>
        <v>1</v>
      </c>
      <c r="M540">
        <f>IF(Patient_QC[[#This Row],[MPR]]&gt;1,1,0)</f>
        <v>1</v>
      </c>
      <c r="N540">
        <f>_xlfn.MAXIFS('Refill Gap Model'!I:I,'Refill Gap Model'!A:A,TableRefills3[[#This Row],[patient_id]])</f>
        <v>0</v>
      </c>
      <c r="O540" t="str">
        <f>IF(Patient_QC[[#This Row],[MPR]]&gt;1.2,"High MPR; ","") &amp;
 IF(Patient_QC[[#This Row],[ever_discontinued]]=1,"Discontinued; ","") &amp;
 IF(Patient_QC[[#This Row],[Window Days]]=0,"No Supply; ","")</f>
        <v/>
      </c>
    </row>
    <row r="541" spans="1:15" x14ac:dyDescent="0.25">
      <c r="A541" t="s">
        <v>548</v>
      </c>
      <c r="B541">
        <v>84</v>
      </c>
      <c r="C541" t="s">
        <v>1020</v>
      </c>
      <c r="D541" t="s">
        <v>1022</v>
      </c>
      <c r="E541" t="s">
        <v>1027</v>
      </c>
      <c r="F541">
        <f>SUMIFS('Refill Gap Model'!E:E,'Refill Gap Model'!A:A,TableRefills3[[#This Row],[patient_id]])</f>
        <v>112</v>
      </c>
      <c r="G541" s="1">
        <f>_xlfn.MINIFS('Refill Gap Model'!C:C,'Refill Gap Model'!A:A,TableRefills3[[#This Row],[patient_id]])</f>
        <v>45660</v>
      </c>
      <c r="H541" s="1">
        <f>_xlfn.MAXIFS('Refill Gap Model'!C:C,'Refill Gap Model'!A:A,A541)+TableRefills3[[#This Row],[quantity_days]]</f>
        <v>45963</v>
      </c>
      <c r="I541" s="1">
        <f>_xlfn.MAXIFS('Refill Gap Model'!L:L,'Refill Gap Model'!A:A,TableRefills3[[#This Row],[patient_id]])</f>
        <v>45770</v>
      </c>
      <c r="J541">
        <f>Patient_QC[[#This Row],[Therepy_end_date]]-Patient_QC[[#This Row],[Therepy_Start_Date]]</f>
        <v>110</v>
      </c>
      <c r="K541">
        <f>Patient_QC[[#This Row],[total_quantity_days]]/Patient_QC[[#This Row],[Window Days]]</f>
        <v>1.0181818181818181</v>
      </c>
      <c r="L541">
        <f>MIN(1,Patient_QC[[#This Row],[MPR]])</f>
        <v>1</v>
      </c>
      <c r="M541">
        <f>IF(Patient_QC[[#This Row],[MPR]]&gt;1,1,0)</f>
        <v>1</v>
      </c>
      <c r="N541">
        <f>_xlfn.MAXIFS('Refill Gap Model'!I:I,'Refill Gap Model'!A:A,TableRefills3[[#This Row],[patient_id]])</f>
        <v>0</v>
      </c>
      <c r="O541" t="str">
        <f>IF(Patient_QC[[#This Row],[MPR]]&gt;1.2,"High MPR; ","") &amp;
 IF(Patient_QC[[#This Row],[ever_discontinued]]=1,"Discontinued; ","") &amp;
 IF(Patient_QC[[#This Row],[Window Days]]=0,"No Supply; ","")</f>
        <v/>
      </c>
    </row>
    <row r="542" spans="1:15" x14ac:dyDescent="0.25">
      <c r="A542" t="s">
        <v>549</v>
      </c>
      <c r="B542">
        <v>32</v>
      </c>
      <c r="C542" t="s">
        <v>1020</v>
      </c>
      <c r="D542" t="s">
        <v>1025</v>
      </c>
      <c r="E542" t="s">
        <v>1027</v>
      </c>
      <c r="F542">
        <f>SUMIFS('Refill Gap Model'!E:E,'Refill Gap Model'!A:A,TableRefills3[[#This Row],[patient_id]])</f>
        <v>112</v>
      </c>
      <c r="G542" s="1">
        <f>_xlfn.MINIFS('Refill Gap Model'!C:C,'Refill Gap Model'!A:A,TableRefills3[[#This Row],[patient_id]])</f>
        <v>45660</v>
      </c>
      <c r="H542" s="1">
        <f>_xlfn.MAXIFS('Refill Gap Model'!C:C,'Refill Gap Model'!A:A,A542)+TableRefills3[[#This Row],[quantity_days]]</f>
        <v>45973</v>
      </c>
      <c r="I542" s="1">
        <f>_xlfn.MAXIFS('Refill Gap Model'!L:L,'Refill Gap Model'!A:A,TableRefills3[[#This Row],[patient_id]])</f>
        <v>45770</v>
      </c>
      <c r="J542">
        <f>Patient_QC[[#This Row],[Therepy_end_date]]-Patient_QC[[#This Row],[Therepy_Start_Date]]</f>
        <v>110</v>
      </c>
      <c r="K542">
        <f>Patient_QC[[#This Row],[total_quantity_days]]/Patient_QC[[#This Row],[Window Days]]</f>
        <v>1.0181818181818181</v>
      </c>
      <c r="L542">
        <f>MIN(1,Patient_QC[[#This Row],[MPR]])</f>
        <v>1</v>
      </c>
      <c r="M542">
        <f>IF(Patient_QC[[#This Row],[MPR]]&gt;1,1,0)</f>
        <v>1</v>
      </c>
      <c r="N542">
        <f>_xlfn.MAXIFS('Refill Gap Model'!I:I,'Refill Gap Model'!A:A,TableRefills3[[#This Row],[patient_id]])</f>
        <v>0</v>
      </c>
      <c r="O542" t="str">
        <f>IF(Patient_QC[[#This Row],[MPR]]&gt;1.2,"High MPR; ","") &amp;
 IF(Patient_QC[[#This Row],[ever_discontinued]]=1,"Discontinued; ","") &amp;
 IF(Patient_QC[[#This Row],[Window Days]]=0,"No Supply; ","")</f>
        <v/>
      </c>
    </row>
    <row r="543" spans="1:15" x14ac:dyDescent="0.25">
      <c r="A543" t="s">
        <v>550</v>
      </c>
      <c r="B543">
        <v>41</v>
      </c>
      <c r="C543" t="s">
        <v>1020</v>
      </c>
      <c r="D543" t="s">
        <v>1028</v>
      </c>
      <c r="E543" t="s">
        <v>1024</v>
      </c>
      <c r="F543">
        <f>SUMIFS('Refill Gap Model'!E:E,'Refill Gap Model'!A:A,TableRefills3[[#This Row],[patient_id]])</f>
        <v>112</v>
      </c>
      <c r="G543" s="1">
        <f>_xlfn.MINIFS('Refill Gap Model'!C:C,'Refill Gap Model'!A:A,TableRefills3[[#This Row],[patient_id]])</f>
        <v>45660</v>
      </c>
      <c r="H543" s="1">
        <f>_xlfn.MAXIFS('Refill Gap Model'!C:C,'Refill Gap Model'!A:A,A543)+TableRefills3[[#This Row],[quantity_days]]</f>
        <v>45763</v>
      </c>
      <c r="I543" s="1">
        <f>_xlfn.MAXIFS('Refill Gap Model'!L:L,'Refill Gap Model'!A:A,TableRefills3[[#This Row],[patient_id]])</f>
        <v>45770</v>
      </c>
      <c r="J543">
        <f>Patient_QC[[#This Row],[Therepy_end_date]]-Patient_QC[[#This Row],[Therepy_Start_Date]]</f>
        <v>110</v>
      </c>
      <c r="K543">
        <f>Patient_QC[[#This Row],[total_quantity_days]]/Patient_QC[[#This Row],[Window Days]]</f>
        <v>1.0181818181818181</v>
      </c>
      <c r="L543">
        <f>MIN(1,Patient_QC[[#This Row],[MPR]])</f>
        <v>1</v>
      </c>
      <c r="M543">
        <f>IF(Patient_QC[[#This Row],[MPR]]&gt;1,1,0)</f>
        <v>1</v>
      </c>
      <c r="N543">
        <f>_xlfn.MAXIFS('Refill Gap Model'!I:I,'Refill Gap Model'!A:A,TableRefills3[[#This Row],[patient_id]])</f>
        <v>0</v>
      </c>
      <c r="O543" t="str">
        <f>IF(Patient_QC[[#This Row],[MPR]]&gt;1.2,"High MPR; ","") &amp;
 IF(Patient_QC[[#This Row],[ever_discontinued]]=1,"Discontinued; ","") &amp;
 IF(Patient_QC[[#This Row],[Window Days]]=0,"No Supply; ","")</f>
        <v/>
      </c>
    </row>
    <row r="544" spans="1:15" x14ac:dyDescent="0.25">
      <c r="A544" t="s">
        <v>551</v>
      </c>
      <c r="B544">
        <v>55</v>
      </c>
      <c r="C544" t="s">
        <v>1019</v>
      </c>
      <c r="D544" t="s">
        <v>1021</v>
      </c>
      <c r="E544" t="s">
        <v>1027</v>
      </c>
      <c r="F544">
        <f>SUMIFS('Refill Gap Model'!E:E,'Refill Gap Model'!A:A,TableRefills3[[#This Row],[patient_id]])</f>
        <v>84</v>
      </c>
      <c r="G544" s="1">
        <f>_xlfn.MINIFS('Refill Gap Model'!C:C,'Refill Gap Model'!A:A,TableRefills3[[#This Row],[patient_id]])</f>
        <v>45827</v>
      </c>
      <c r="H544" s="1">
        <f>_xlfn.MAXIFS('Refill Gap Model'!C:C,'Refill Gap Model'!A:A,A544)+TableRefills3[[#This Row],[quantity_days]]</f>
        <v>45794</v>
      </c>
      <c r="I544" s="1">
        <f>_xlfn.MAXIFS('Refill Gap Model'!L:L,'Refill Gap Model'!A:A,TableRefills3[[#This Row],[patient_id]])</f>
        <v>45915</v>
      </c>
      <c r="J544">
        <f>Patient_QC[[#This Row],[Therepy_end_date]]-Patient_QC[[#This Row],[Therepy_Start_Date]]</f>
        <v>88</v>
      </c>
      <c r="K544">
        <f>Patient_QC[[#This Row],[total_quantity_days]]/Patient_QC[[#This Row],[Window Days]]</f>
        <v>0.95454545454545459</v>
      </c>
      <c r="L544">
        <f>MIN(1,Patient_QC[[#This Row],[MPR]])</f>
        <v>0.95454545454545459</v>
      </c>
      <c r="M544">
        <f>IF(Patient_QC[[#This Row],[MPR]]&gt;1,1,0)</f>
        <v>0</v>
      </c>
      <c r="N544">
        <f>_xlfn.MAXIFS('Refill Gap Model'!I:I,'Refill Gap Model'!A:A,TableRefills3[[#This Row],[patient_id]])</f>
        <v>0</v>
      </c>
      <c r="O544" t="str">
        <f>IF(Patient_QC[[#This Row],[MPR]]&gt;1.2,"High MPR; ","") &amp;
 IF(Patient_QC[[#This Row],[ever_discontinued]]=1,"Discontinued; ","") &amp;
 IF(Patient_QC[[#This Row],[Window Days]]=0,"No Supply; ","")</f>
        <v/>
      </c>
    </row>
    <row r="545" spans="1:15" x14ac:dyDescent="0.25">
      <c r="A545" t="s">
        <v>552</v>
      </c>
      <c r="B545">
        <v>45</v>
      </c>
      <c r="C545" t="s">
        <v>1019</v>
      </c>
      <c r="D545" t="s">
        <v>1021</v>
      </c>
      <c r="E545" t="s">
        <v>1027</v>
      </c>
      <c r="F545">
        <f>SUMIFS('Refill Gap Model'!E:E,'Refill Gap Model'!A:A,TableRefills3[[#This Row],[patient_id]])</f>
        <v>84</v>
      </c>
      <c r="G545" s="1">
        <f>_xlfn.MINIFS('Refill Gap Model'!C:C,'Refill Gap Model'!A:A,TableRefills3[[#This Row],[patient_id]])</f>
        <v>45827</v>
      </c>
      <c r="H545" s="1">
        <f>_xlfn.MAXIFS('Refill Gap Model'!C:C,'Refill Gap Model'!A:A,A545)+TableRefills3[[#This Row],[quantity_days]]</f>
        <v>45885</v>
      </c>
      <c r="I545" s="1">
        <f>_xlfn.MAXIFS('Refill Gap Model'!L:L,'Refill Gap Model'!A:A,TableRefills3[[#This Row],[patient_id]])</f>
        <v>45915</v>
      </c>
      <c r="J545">
        <f>Patient_QC[[#This Row],[Therepy_end_date]]-Patient_QC[[#This Row],[Therepy_Start_Date]]</f>
        <v>88</v>
      </c>
      <c r="K545">
        <f>Patient_QC[[#This Row],[total_quantity_days]]/Patient_QC[[#This Row],[Window Days]]</f>
        <v>0.95454545454545459</v>
      </c>
      <c r="L545">
        <f>MIN(1,Patient_QC[[#This Row],[MPR]])</f>
        <v>0.95454545454545459</v>
      </c>
      <c r="M545">
        <f>IF(Patient_QC[[#This Row],[MPR]]&gt;1,1,0)</f>
        <v>0</v>
      </c>
      <c r="N545">
        <f>_xlfn.MAXIFS('Refill Gap Model'!I:I,'Refill Gap Model'!A:A,TableRefills3[[#This Row],[patient_id]])</f>
        <v>0</v>
      </c>
      <c r="O545" t="str">
        <f>IF(Patient_QC[[#This Row],[MPR]]&gt;1.2,"High MPR; ","") &amp;
 IF(Patient_QC[[#This Row],[ever_discontinued]]=1,"Discontinued; ","") &amp;
 IF(Patient_QC[[#This Row],[Window Days]]=0,"No Supply; ","")</f>
        <v/>
      </c>
    </row>
    <row r="546" spans="1:15" x14ac:dyDescent="0.25">
      <c r="A546" t="s">
        <v>553</v>
      </c>
      <c r="B546">
        <v>80</v>
      </c>
      <c r="C546" t="s">
        <v>1019</v>
      </c>
      <c r="D546" t="s">
        <v>1022</v>
      </c>
      <c r="E546" t="s">
        <v>1027</v>
      </c>
      <c r="F546">
        <f>SUMIFS('Refill Gap Model'!E:E,'Refill Gap Model'!A:A,TableRefills3[[#This Row],[patient_id]])</f>
        <v>84</v>
      </c>
      <c r="G546" s="1">
        <f>_xlfn.MINIFS('Refill Gap Model'!C:C,'Refill Gap Model'!A:A,TableRefills3[[#This Row],[patient_id]])</f>
        <v>45827</v>
      </c>
      <c r="H546" s="1">
        <f>_xlfn.MAXIFS('Refill Gap Model'!C:C,'Refill Gap Model'!A:A,A546)+TableRefills3[[#This Row],[quantity_days]]</f>
        <v>45882</v>
      </c>
      <c r="I546" s="1">
        <f>_xlfn.MAXIFS('Refill Gap Model'!L:L,'Refill Gap Model'!A:A,TableRefills3[[#This Row],[patient_id]])</f>
        <v>45915</v>
      </c>
      <c r="J546">
        <f>Patient_QC[[#This Row],[Therepy_end_date]]-Patient_QC[[#This Row],[Therepy_Start_Date]]</f>
        <v>88</v>
      </c>
      <c r="K546">
        <f>Patient_QC[[#This Row],[total_quantity_days]]/Patient_QC[[#This Row],[Window Days]]</f>
        <v>0.95454545454545459</v>
      </c>
      <c r="L546">
        <f>MIN(1,Patient_QC[[#This Row],[MPR]])</f>
        <v>0.95454545454545459</v>
      </c>
      <c r="M546">
        <f>IF(Patient_QC[[#This Row],[MPR]]&gt;1,1,0)</f>
        <v>0</v>
      </c>
      <c r="N546">
        <f>_xlfn.MAXIFS('Refill Gap Model'!I:I,'Refill Gap Model'!A:A,TableRefills3[[#This Row],[patient_id]])</f>
        <v>0</v>
      </c>
      <c r="O546" t="str">
        <f>IF(Patient_QC[[#This Row],[MPR]]&gt;1.2,"High MPR; ","") &amp;
 IF(Patient_QC[[#This Row],[ever_discontinued]]=1,"Discontinued; ","") &amp;
 IF(Patient_QC[[#This Row],[Window Days]]=0,"No Supply; ","")</f>
        <v/>
      </c>
    </row>
    <row r="547" spans="1:15" x14ac:dyDescent="0.25">
      <c r="A547" t="s">
        <v>554</v>
      </c>
      <c r="B547">
        <v>66</v>
      </c>
      <c r="C547" t="s">
        <v>1019</v>
      </c>
      <c r="D547" t="s">
        <v>1028</v>
      </c>
      <c r="E547" t="s">
        <v>1023</v>
      </c>
      <c r="F547">
        <f>SUMIFS('Refill Gap Model'!E:E,'Refill Gap Model'!A:A,TableRefills3[[#This Row],[patient_id]])</f>
        <v>84</v>
      </c>
      <c r="G547" s="1">
        <f>_xlfn.MINIFS('Refill Gap Model'!C:C,'Refill Gap Model'!A:A,TableRefills3[[#This Row],[patient_id]])</f>
        <v>45827</v>
      </c>
      <c r="H547" s="1">
        <f>_xlfn.MAXIFS('Refill Gap Model'!C:C,'Refill Gap Model'!A:A,A547)+TableRefills3[[#This Row],[quantity_days]]</f>
        <v>45856</v>
      </c>
      <c r="I547" s="1">
        <f>_xlfn.MAXIFS('Refill Gap Model'!L:L,'Refill Gap Model'!A:A,TableRefills3[[#This Row],[patient_id]])</f>
        <v>45915</v>
      </c>
      <c r="J547">
        <f>Patient_QC[[#This Row],[Therepy_end_date]]-Patient_QC[[#This Row],[Therepy_Start_Date]]</f>
        <v>88</v>
      </c>
      <c r="K547">
        <f>Patient_QC[[#This Row],[total_quantity_days]]/Patient_QC[[#This Row],[Window Days]]</f>
        <v>0.95454545454545459</v>
      </c>
      <c r="L547">
        <f>MIN(1,Patient_QC[[#This Row],[MPR]])</f>
        <v>0.95454545454545459</v>
      </c>
      <c r="M547">
        <f>IF(Patient_QC[[#This Row],[MPR]]&gt;1,1,0)</f>
        <v>0</v>
      </c>
      <c r="N547">
        <f>_xlfn.MAXIFS('Refill Gap Model'!I:I,'Refill Gap Model'!A:A,TableRefills3[[#This Row],[patient_id]])</f>
        <v>0</v>
      </c>
      <c r="O547" t="str">
        <f>IF(Patient_QC[[#This Row],[MPR]]&gt;1.2,"High MPR; ","") &amp;
 IF(Patient_QC[[#This Row],[ever_discontinued]]=1,"Discontinued; ","") &amp;
 IF(Patient_QC[[#This Row],[Window Days]]=0,"No Supply; ","")</f>
        <v/>
      </c>
    </row>
    <row r="548" spans="1:15" x14ac:dyDescent="0.25">
      <c r="A548" t="s">
        <v>555</v>
      </c>
      <c r="B548">
        <v>51</v>
      </c>
      <c r="C548" t="s">
        <v>1020</v>
      </c>
      <c r="D548" t="s">
        <v>1028</v>
      </c>
      <c r="E548" t="s">
        <v>1026</v>
      </c>
      <c r="F548">
        <f>SUMIFS('Refill Gap Model'!E:E,'Refill Gap Model'!A:A,TableRefills3[[#This Row],[patient_id]])</f>
        <v>180</v>
      </c>
      <c r="G548" s="1">
        <f>_xlfn.MINIFS('Refill Gap Model'!C:C,'Refill Gap Model'!A:A,TableRefills3[[#This Row],[patient_id]])</f>
        <v>45742</v>
      </c>
      <c r="H548" s="1">
        <f>_xlfn.MAXIFS('Refill Gap Model'!C:C,'Refill Gap Model'!A:A,A548)+TableRefills3[[#This Row],[quantity_days]]</f>
        <v>45942</v>
      </c>
      <c r="I548" s="1">
        <f>_xlfn.MAXIFS('Refill Gap Model'!L:L,'Refill Gap Model'!A:A,TableRefills3[[#This Row],[patient_id]])</f>
        <v>45919</v>
      </c>
      <c r="J548">
        <f>Patient_QC[[#This Row],[Therepy_end_date]]-Patient_QC[[#This Row],[Therepy_Start_Date]]</f>
        <v>177</v>
      </c>
      <c r="K548">
        <f>Patient_QC[[#This Row],[total_quantity_days]]/Patient_QC[[#This Row],[Window Days]]</f>
        <v>1.0169491525423728</v>
      </c>
      <c r="L548">
        <f>MIN(1,Patient_QC[[#This Row],[MPR]])</f>
        <v>1</v>
      </c>
      <c r="M548">
        <f>IF(Patient_QC[[#This Row],[MPR]]&gt;1,1,0)</f>
        <v>1</v>
      </c>
      <c r="N548">
        <f>_xlfn.MAXIFS('Refill Gap Model'!I:I,'Refill Gap Model'!A:A,TableRefills3[[#This Row],[patient_id]])</f>
        <v>0</v>
      </c>
      <c r="O548" t="str">
        <f>IF(Patient_QC[[#This Row],[MPR]]&gt;1.2,"High MPR; ","") &amp;
 IF(Patient_QC[[#This Row],[ever_discontinued]]=1,"Discontinued; ","") &amp;
 IF(Patient_QC[[#This Row],[Window Days]]=0,"No Supply; ","")</f>
        <v/>
      </c>
    </row>
    <row r="549" spans="1:15" x14ac:dyDescent="0.25">
      <c r="A549" t="s">
        <v>556</v>
      </c>
      <c r="B549">
        <v>58</v>
      </c>
      <c r="C549" t="s">
        <v>1020</v>
      </c>
      <c r="D549" t="s">
        <v>1021</v>
      </c>
      <c r="E549" t="s">
        <v>1026</v>
      </c>
      <c r="F549">
        <f>SUMIFS('Refill Gap Model'!E:E,'Refill Gap Model'!A:A,TableRefills3[[#This Row],[patient_id]])</f>
        <v>180</v>
      </c>
      <c r="G549" s="1">
        <f>_xlfn.MINIFS('Refill Gap Model'!C:C,'Refill Gap Model'!A:A,TableRefills3[[#This Row],[patient_id]])</f>
        <v>45742</v>
      </c>
      <c r="H549" s="1">
        <f>_xlfn.MAXIFS('Refill Gap Model'!C:C,'Refill Gap Model'!A:A,A549)+TableRefills3[[#This Row],[quantity_days]]</f>
        <v>45892</v>
      </c>
      <c r="I549" s="1">
        <f>_xlfn.MAXIFS('Refill Gap Model'!L:L,'Refill Gap Model'!A:A,TableRefills3[[#This Row],[patient_id]])</f>
        <v>45919</v>
      </c>
      <c r="J549">
        <f>Patient_QC[[#This Row],[Therepy_end_date]]-Patient_QC[[#This Row],[Therepy_Start_Date]]</f>
        <v>177</v>
      </c>
      <c r="K549">
        <f>Patient_QC[[#This Row],[total_quantity_days]]/Patient_QC[[#This Row],[Window Days]]</f>
        <v>1.0169491525423728</v>
      </c>
      <c r="L549">
        <f>MIN(1,Patient_QC[[#This Row],[MPR]])</f>
        <v>1</v>
      </c>
      <c r="M549">
        <f>IF(Patient_QC[[#This Row],[MPR]]&gt;1,1,0)</f>
        <v>1</v>
      </c>
      <c r="N549">
        <f>_xlfn.MAXIFS('Refill Gap Model'!I:I,'Refill Gap Model'!A:A,TableRefills3[[#This Row],[patient_id]])</f>
        <v>0</v>
      </c>
      <c r="O549" t="str">
        <f>IF(Patient_QC[[#This Row],[MPR]]&gt;1.2,"High MPR; ","") &amp;
 IF(Patient_QC[[#This Row],[ever_discontinued]]=1,"Discontinued; ","") &amp;
 IF(Patient_QC[[#This Row],[Window Days]]=0,"No Supply; ","")</f>
        <v/>
      </c>
    </row>
    <row r="550" spans="1:15" x14ac:dyDescent="0.25">
      <c r="A550" t="s">
        <v>557</v>
      </c>
      <c r="B550">
        <v>43</v>
      </c>
      <c r="C550" t="s">
        <v>1019</v>
      </c>
      <c r="D550" t="s">
        <v>1028</v>
      </c>
      <c r="E550" t="s">
        <v>1024</v>
      </c>
      <c r="F550">
        <f>SUMIFS('Refill Gap Model'!E:E,'Refill Gap Model'!A:A,TableRefills3[[#This Row],[patient_id]])</f>
        <v>180</v>
      </c>
      <c r="G550" s="1">
        <f>_xlfn.MINIFS('Refill Gap Model'!C:C,'Refill Gap Model'!A:A,TableRefills3[[#This Row],[patient_id]])</f>
        <v>45742</v>
      </c>
      <c r="H550" s="1">
        <f>_xlfn.MAXIFS('Refill Gap Model'!C:C,'Refill Gap Model'!A:A,A550)+TableRefills3[[#This Row],[quantity_days]]</f>
        <v>45810</v>
      </c>
      <c r="I550" s="1">
        <f>_xlfn.MAXIFS('Refill Gap Model'!L:L,'Refill Gap Model'!A:A,TableRefills3[[#This Row],[patient_id]])</f>
        <v>45919</v>
      </c>
      <c r="J550">
        <f>Patient_QC[[#This Row],[Therepy_end_date]]-Patient_QC[[#This Row],[Therepy_Start_Date]]</f>
        <v>177</v>
      </c>
      <c r="K550">
        <f>Patient_QC[[#This Row],[total_quantity_days]]/Patient_QC[[#This Row],[Window Days]]</f>
        <v>1.0169491525423728</v>
      </c>
      <c r="L550">
        <f>MIN(1,Patient_QC[[#This Row],[MPR]])</f>
        <v>1</v>
      </c>
      <c r="M550">
        <f>IF(Patient_QC[[#This Row],[MPR]]&gt;1,1,0)</f>
        <v>1</v>
      </c>
      <c r="N550">
        <f>_xlfn.MAXIFS('Refill Gap Model'!I:I,'Refill Gap Model'!A:A,TableRefills3[[#This Row],[patient_id]])</f>
        <v>0</v>
      </c>
      <c r="O550" t="str">
        <f>IF(Patient_QC[[#This Row],[MPR]]&gt;1.2,"High MPR; ","") &amp;
 IF(Patient_QC[[#This Row],[ever_discontinued]]=1,"Discontinued; ","") &amp;
 IF(Patient_QC[[#This Row],[Window Days]]=0,"No Supply; ","")</f>
        <v/>
      </c>
    </row>
    <row r="551" spans="1:15" x14ac:dyDescent="0.25">
      <c r="A551" t="s">
        <v>558</v>
      </c>
      <c r="B551">
        <v>57</v>
      </c>
      <c r="C551" t="s">
        <v>1020</v>
      </c>
      <c r="D551" t="s">
        <v>1022</v>
      </c>
      <c r="E551" t="s">
        <v>1024</v>
      </c>
      <c r="F551">
        <f>SUMIFS('Refill Gap Model'!E:E,'Refill Gap Model'!A:A,TableRefills3[[#This Row],[patient_id]])</f>
        <v>180</v>
      </c>
      <c r="G551" s="1">
        <f>_xlfn.MINIFS('Refill Gap Model'!C:C,'Refill Gap Model'!A:A,TableRefills3[[#This Row],[patient_id]])</f>
        <v>45742</v>
      </c>
      <c r="H551" s="1">
        <f>_xlfn.MAXIFS('Refill Gap Model'!C:C,'Refill Gap Model'!A:A,A551)+TableRefills3[[#This Row],[quantity_days]]</f>
        <v>45849</v>
      </c>
      <c r="I551" s="1">
        <f>_xlfn.MAXIFS('Refill Gap Model'!L:L,'Refill Gap Model'!A:A,TableRefills3[[#This Row],[patient_id]])</f>
        <v>45919</v>
      </c>
      <c r="J551">
        <f>Patient_QC[[#This Row],[Therepy_end_date]]-Patient_QC[[#This Row],[Therepy_Start_Date]]</f>
        <v>177</v>
      </c>
      <c r="K551">
        <f>Patient_QC[[#This Row],[total_quantity_days]]/Patient_QC[[#This Row],[Window Days]]</f>
        <v>1.0169491525423728</v>
      </c>
      <c r="L551">
        <f>MIN(1,Patient_QC[[#This Row],[MPR]])</f>
        <v>1</v>
      </c>
      <c r="M551">
        <f>IF(Patient_QC[[#This Row],[MPR]]&gt;1,1,0)</f>
        <v>1</v>
      </c>
      <c r="N551">
        <f>_xlfn.MAXIFS('Refill Gap Model'!I:I,'Refill Gap Model'!A:A,TableRefills3[[#This Row],[patient_id]])</f>
        <v>0</v>
      </c>
      <c r="O551" t="str">
        <f>IF(Patient_QC[[#This Row],[MPR]]&gt;1.2,"High MPR; ","") &amp;
 IF(Patient_QC[[#This Row],[ever_discontinued]]=1,"Discontinued; ","") &amp;
 IF(Patient_QC[[#This Row],[Window Days]]=0,"No Supply; ","")</f>
        <v/>
      </c>
    </row>
    <row r="552" spans="1:15" x14ac:dyDescent="0.25">
      <c r="A552" t="s">
        <v>559</v>
      </c>
      <c r="B552">
        <v>34</v>
      </c>
      <c r="C552" t="s">
        <v>1019</v>
      </c>
      <c r="D552" t="s">
        <v>1025</v>
      </c>
      <c r="E552" t="s">
        <v>1023</v>
      </c>
      <c r="F552">
        <f>SUMIFS('Refill Gap Model'!E:E,'Refill Gap Model'!A:A,TableRefills3[[#This Row],[patient_id]])</f>
        <v>180</v>
      </c>
      <c r="G552" s="1">
        <f>_xlfn.MINIFS('Refill Gap Model'!C:C,'Refill Gap Model'!A:A,TableRefills3[[#This Row],[patient_id]])</f>
        <v>45742</v>
      </c>
      <c r="H552" s="1">
        <f>_xlfn.MAXIFS('Refill Gap Model'!C:C,'Refill Gap Model'!A:A,A552)+TableRefills3[[#This Row],[quantity_days]]</f>
        <v>45858</v>
      </c>
      <c r="I552" s="1">
        <f>_xlfn.MAXIFS('Refill Gap Model'!L:L,'Refill Gap Model'!A:A,TableRefills3[[#This Row],[patient_id]])</f>
        <v>45919</v>
      </c>
      <c r="J552">
        <f>Patient_QC[[#This Row],[Therepy_end_date]]-Patient_QC[[#This Row],[Therepy_Start_Date]]</f>
        <v>177</v>
      </c>
      <c r="K552">
        <f>Patient_QC[[#This Row],[total_quantity_days]]/Patient_QC[[#This Row],[Window Days]]</f>
        <v>1.0169491525423728</v>
      </c>
      <c r="L552">
        <f>MIN(1,Patient_QC[[#This Row],[MPR]])</f>
        <v>1</v>
      </c>
      <c r="M552">
        <f>IF(Patient_QC[[#This Row],[MPR]]&gt;1,1,0)</f>
        <v>1</v>
      </c>
      <c r="N552">
        <f>_xlfn.MAXIFS('Refill Gap Model'!I:I,'Refill Gap Model'!A:A,TableRefills3[[#This Row],[patient_id]])</f>
        <v>0</v>
      </c>
      <c r="O552" t="str">
        <f>IF(Patient_QC[[#This Row],[MPR]]&gt;1.2,"High MPR; ","") &amp;
 IF(Patient_QC[[#This Row],[ever_discontinued]]=1,"Discontinued; ","") &amp;
 IF(Patient_QC[[#This Row],[Window Days]]=0,"No Supply; ","")</f>
        <v/>
      </c>
    </row>
    <row r="553" spans="1:15" x14ac:dyDescent="0.25">
      <c r="A553" t="s">
        <v>560</v>
      </c>
      <c r="B553">
        <v>76</v>
      </c>
      <c r="C553" t="s">
        <v>1019</v>
      </c>
      <c r="D553" t="s">
        <v>1028</v>
      </c>
      <c r="E553" t="s">
        <v>1027</v>
      </c>
      <c r="F553">
        <f>SUMIFS('Refill Gap Model'!E:E,'Refill Gap Model'!A:A,TableRefills3[[#This Row],[patient_id]])</f>
        <v>180</v>
      </c>
      <c r="G553" s="1">
        <f>_xlfn.MINIFS('Refill Gap Model'!C:C,'Refill Gap Model'!A:A,TableRefills3[[#This Row],[patient_id]])</f>
        <v>45742</v>
      </c>
      <c r="H553" s="1">
        <f>_xlfn.MAXIFS('Refill Gap Model'!C:C,'Refill Gap Model'!A:A,A553)+TableRefills3[[#This Row],[quantity_days]]</f>
        <v>45763</v>
      </c>
      <c r="I553" s="1">
        <f>_xlfn.MAXIFS('Refill Gap Model'!L:L,'Refill Gap Model'!A:A,TableRefills3[[#This Row],[patient_id]])</f>
        <v>45919</v>
      </c>
      <c r="J553">
        <f>Patient_QC[[#This Row],[Therepy_end_date]]-Patient_QC[[#This Row],[Therepy_Start_Date]]</f>
        <v>177</v>
      </c>
      <c r="K553">
        <f>Patient_QC[[#This Row],[total_quantity_days]]/Patient_QC[[#This Row],[Window Days]]</f>
        <v>1.0169491525423728</v>
      </c>
      <c r="L553">
        <f>MIN(1,Patient_QC[[#This Row],[MPR]])</f>
        <v>1</v>
      </c>
      <c r="M553">
        <f>IF(Patient_QC[[#This Row],[MPR]]&gt;1,1,0)</f>
        <v>1</v>
      </c>
      <c r="N553">
        <f>_xlfn.MAXIFS('Refill Gap Model'!I:I,'Refill Gap Model'!A:A,TableRefills3[[#This Row],[patient_id]])</f>
        <v>0</v>
      </c>
      <c r="O553" t="str">
        <f>IF(Patient_QC[[#This Row],[MPR]]&gt;1.2,"High MPR; ","") &amp;
 IF(Patient_QC[[#This Row],[ever_discontinued]]=1,"Discontinued; ","") &amp;
 IF(Patient_QC[[#This Row],[Window Days]]=0,"No Supply; ","")</f>
        <v/>
      </c>
    </row>
    <row r="554" spans="1:15" x14ac:dyDescent="0.25">
      <c r="A554" t="s">
        <v>561</v>
      </c>
      <c r="B554">
        <v>78</v>
      </c>
      <c r="C554" t="s">
        <v>1020</v>
      </c>
      <c r="D554" t="s">
        <v>1025</v>
      </c>
      <c r="E554" t="s">
        <v>1023</v>
      </c>
      <c r="F554">
        <f>SUMIFS('Refill Gap Model'!E:E,'Refill Gap Model'!A:A,TableRefills3[[#This Row],[patient_id]])</f>
        <v>84</v>
      </c>
      <c r="G554" s="1">
        <f>_xlfn.MINIFS('Refill Gap Model'!C:C,'Refill Gap Model'!A:A,TableRefills3[[#This Row],[patient_id]])</f>
        <v>45770</v>
      </c>
      <c r="H554" s="1">
        <f>_xlfn.MAXIFS('Refill Gap Model'!C:C,'Refill Gap Model'!A:A,A554)+TableRefills3[[#This Row],[quantity_days]]</f>
        <v>45838</v>
      </c>
      <c r="I554" s="1">
        <f>_xlfn.MAXIFS('Refill Gap Model'!L:L,'Refill Gap Model'!A:A,TableRefills3[[#This Row],[patient_id]])</f>
        <v>45853</v>
      </c>
      <c r="J554">
        <f>Patient_QC[[#This Row],[Therepy_end_date]]-Patient_QC[[#This Row],[Therepy_Start_Date]]</f>
        <v>83</v>
      </c>
      <c r="K554">
        <f>Patient_QC[[#This Row],[total_quantity_days]]/Patient_QC[[#This Row],[Window Days]]</f>
        <v>1.0120481927710843</v>
      </c>
      <c r="L554">
        <f>MIN(1,Patient_QC[[#This Row],[MPR]])</f>
        <v>1</v>
      </c>
      <c r="M554">
        <f>IF(Patient_QC[[#This Row],[MPR]]&gt;1,1,0)</f>
        <v>1</v>
      </c>
      <c r="N554">
        <f>_xlfn.MAXIFS('Refill Gap Model'!I:I,'Refill Gap Model'!A:A,TableRefills3[[#This Row],[patient_id]])</f>
        <v>0</v>
      </c>
      <c r="O554" t="str">
        <f>IF(Patient_QC[[#This Row],[MPR]]&gt;1.2,"High MPR; ","") &amp;
 IF(Patient_QC[[#This Row],[ever_discontinued]]=1,"Discontinued; ","") &amp;
 IF(Patient_QC[[#This Row],[Window Days]]=0,"No Supply; ","")</f>
        <v/>
      </c>
    </row>
    <row r="555" spans="1:15" x14ac:dyDescent="0.25">
      <c r="A555" t="s">
        <v>562</v>
      </c>
      <c r="B555">
        <v>59</v>
      </c>
      <c r="C555" t="s">
        <v>1020</v>
      </c>
      <c r="D555" t="s">
        <v>1025</v>
      </c>
      <c r="E555" t="s">
        <v>1026</v>
      </c>
      <c r="F555">
        <f>SUMIFS('Refill Gap Model'!E:E,'Refill Gap Model'!A:A,TableRefills3[[#This Row],[patient_id]])</f>
        <v>84</v>
      </c>
      <c r="G555" s="1">
        <f>_xlfn.MINIFS('Refill Gap Model'!C:C,'Refill Gap Model'!A:A,TableRefills3[[#This Row],[patient_id]])</f>
        <v>45770</v>
      </c>
      <c r="H555" s="1">
        <f>_xlfn.MAXIFS('Refill Gap Model'!C:C,'Refill Gap Model'!A:A,A555)+TableRefills3[[#This Row],[quantity_days]]</f>
        <v>45789</v>
      </c>
      <c r="I555" s="1">
        <f>_xlfn.MAXIFS('Refill Gap Model'!L:L,'Refill Gap Model'!A:A,TableRefills3[[#This Row],[patient_id]])</f>
        <v>45853</v>
      </c>
      <c r="J555">
        <f>Patient_QC[[#This Row],[Therepy_end_date]]-Patient_QC[[#This Row],[Therepy_Start_Date]]</f>
        <v>83</v>
      </c>
      <c r="K555">
        <f>Patient_QC[[#This Row],[total_quantity_days]]/Patient_QC[[#This Row],[Window Days]]</f>
        <v>1.0120481927710843</v>
      </c>
      <c r="L555">
        <f>MIN(1,Patient_QC[[#This Row],[MPR]])</f>
        <v>1</v>
      </c>
      <c r="M555">
        <f>IF(Patient_QC[[#This Row],[MPR]]&gt;1,1,0)</f>
        <v>1</v>
      </c>
      <c r="N555">
        <f>_xlfn.MAXIFS('Refill Gap Model'!I:I,'Refill Gap Model'!A:A,TableRefills3[[#This Row],[patient_id]])</f>
        <v>0</v>
      </c>
      <c r="O555" t="str">
        <f>IF(Patient_QC[[#This Row],[MPR]]&gt;1.2,"High MPR; ","") &amp;
 IF(Patient_QC[[#This Row],[ever_discontinued]]=1,"Discontinued; ","") &amp;
 IF(Patient_QC[[#This Row],[Window Days]]=0,"No Supply; ","")</f>
        <v/>
      </c>
    </row>
    <row r="556" spans="1:15" x14ac:dyDescent="0.25">
      <c r="A556" t="s">
        <v>563</v>
      </c>
      <c r="B556">
        <v>75</v>
      </c>
      <c r="C556" t="s">
        <v>1019</v>
      </c>
      <c r="D556" t="s">
        <v>1021</v>
      </c>
      <c r="E556" t="s">
        <v>1023</v>
      </c>
      <c r="F556">
        <f>SUMIFS('Refill Gap Model'!E:E,'Refill Gap Model'!A:A,TableRefills3[[#This Row],[patient_id]])</f>
        <v>84</v>
      </c>
      <c r="G556" s="1">
        <f>_xlfn.MINIFS('Refill Gap Model'!C:C,'Refill Gap Model'!A:A,TableRefills3[[#This Row],[patient_id]])</f>
        <v>45770</v>
      </c>
      <c r="H556" s="1">
        <f>_xlfn.MAXIFS('Refill Gap Model'!C:C,'Refill Gap Model'!A:A,A556)+TableRefills3[[#This Row],[quantity_days]]</f>
        <v>45831</v>
      </c>
      <c r="I556" s="1">
        <f>_xlfn.MAXIFS('Refill Gap Model'!L:L,'Refill Gap Model'!A:A,TableRefills3[[#This Row],[patient_id]])</f>
        <v>45853</v>
      </c>
      <c r="J556">
        <f>Patient_QC[[#This Row],[Therepy_end_date]]-Patient_QC[[#This Row],[Therepy_Start_Date]]</f>
        <v>83</v>
      </c>
      <c r="K556">
        <f>Patient_QC[[#This Row],[total_quantity_days]]/Patient_QC[[#This Row],[Window Days]]</f>
        <v>1.0120481927710843</v>
      </c>
      <c r="L556">
        <f>MIN(1,Patient_QC[[#This Row],[MPR]])</f>
        <v>1</v>
      </c>
      <c r="M556">
        <f>IF(Patient_QC[[#This Row],[MPR]]&gt;1,1,0)</f>
        <v>1</v>
      </c>
      <c r="N556">
        <f>_xlfn.MAXIFS('Refill Gap Model'!I:I,'Refill Gap Model'!A:A,TableRefills3[[#This Row],[patient_id]])</f>
        <v>0</v>
      </c>
      <c r="O556" t="str">
        <f>IF(Patient_QC[[#This Row],[MPR]]&gt;1.2,"High MPR; ","") &amp;
 IF(Patient_QC[[#This Row],[ever_discontinued]]=1,"Discontinued; ","") &amp;
 IF(Patient_QC[[#This Row],[Window Days]]=0,"No Supply; ","")</f>
        <v/>
      </c>
    </row>
    <row r="557" spans="1:15" x14ac:dyDescent="0.25">
      <c r="A557" t="s">
        <v>564</v>
      </c>
      <c r="B557">
        <v>81</v>
      </c>
      <c r="C557" t="s">
        <v>1020</v>
      </c>
      <c r="D557" t="s">
        <v>1021</v>
      </c>
      <c r="E557" t="s">
        <v>1024</v>
      </c>
      <c r="F557">
        <f>SUMIFS('Refill Gap Model'!E:E,'Refill Gap Model'!A:A,TableRefills3[[#This Row],[patient_id]])</f>
        <v>84</v>
      </c>
      <c r="G557" s="1">
        <f>_xlfn.MINIFS('Refill Gap Model'!C:C,'Refill Gap Model'!A:A,TableRefills3[[#This Row],[patient_id]])</f>
        <v>45770</v>
      </c>
      <c r="H557" s="1">
        <f>_xlfn.MAXIFS('Refill Gap Model'!C:C,'Refill Gap Model'!A:A,A557)+TableRefills3[[#This Row],[quantity_days]]</f>
        <v>45978</v>
      </c>
      <c r="I557" s="1">
        <f>_xlfn.MAXIFS('Refill Gap Model'!L:L,'Refill Gap Model'!A:A,TableRefills3[[#This Row],[patient_id]])</f>
        <v>45853</v>
      </c>
      <c r="J557">
        <f>Patient_QC[[#This Row],[Therepy_end_date]]-Patient_QC[[#This Row],[Therepy_Start_Date]]</f>
        <v>83</v>
      </c>
      <c r="K557">
        <f>Patient_QC[[#This Row],[total_quantity_days]]/Patient_QC[[#This Row],[Window Days]]</f>
        <v>1.0120481927710843</v>
      </c>
      <c r="L557">
        <f>MIN(1,Patient_QC[[#This Row],[MPR]])</f>
        <v>1</v>
      </c>
      <c r="M557">
        <f>IF(Patient_QC[[#This Row],[MPR]]&gt;1,1,0)</f>
        <v>1</v>
      </c>
      <c r="N557">
        <f>_xlfn.MAXIFS('Refill Gap Model'!I:I,'Refill Gap Model'!A:A,TableRefills3[[#This Row],[patient_id]])</f>
        <v>0</v>
      </c>
      <c r="O557" t="str">
        <f>IF(Patient_QC[[#This Row],[MPR]]&gt;1.2,"High MPR; ","") &amp;
 IF(Patient_QC[[#This Row],[ever_discontinued]]=1,"Discontinued; ","") &amp;
 IF(Patient_QC[[#This Row],[Window Days]]=0,"No Supply; ","")</f>
        <v/>
      </c>
    </row>
    <row r="558" spans="1:15" x14ac:dyDescent="0.25">
      <c r="A558" t="s">
        <v>565</v>
      </c>
      <c r="B558">
        <v>34</v>
      </c>
      <c r="C558" t="s">
        <v>1020</v>
      </c>
      <c r="D558" t="s">
        <v>1022</v>
      </c>
      <c r="E558" t="s">
        <v>1024</v>
      </c>
      <c r="F558">
        <f>SUMIFS('Refill Gap Model'!E:E,'Refill Gap Model'!A:A,TableRefills3[[#This Row],[patient_id]])</f>
        <v>84</v>
      </c>
      <c r="G558" s="1">
        <f>_xlfn.MINIFS('Refill Gap Model'!C:C,'Refill Gap Model'!A:A,TableRefills3[[#This Row],[patient_id]])</f>
        <v>45681</v>
      </c>
      <c r="H558" s="1">
        <f>_xlfn.MAXIFS('Refill Gap Model'!C:C,'Refill Gap Model'!A:A,A558)+TableRefills3[[#This Row],[quantity_days]]</f>
        <v>46009</v>
      </c>
      <c r="I558" s="1">
        <f>_xlfn.MAXIFS('Refill Gap Model'!L:L,'Refill Gap Model'!A:A,TableRefills3[[#This Row],[patient_id]])</f>
        <v>45759</v>
      </c>
      <c r="J558">
        <f>Patient_QC[[#This Row],[Therepy_end_date]]-Patient_QC[[#This Row],[Therepy_Start_Date]]</f>
        <v>78</v>
      </c>
      <c r="K558">
        <f>Patient_QC[[#This Row],[total_quantity_days]]/Patient_QC[[#This Row],[Window Days]]</f>
        <v>1.0769230769230769</v>
      </c>
      <c r="L558">
        <f>MIN(1,Patient_QC[[#This Row],[MPR]])</f>
        <v>1</v>
      </c>
      <c r="M558">
        <f>IF(Patient_QC[[#This Row],[MPR]]&gt;1,1,0)</f>
        <v>1</v>
      </c>
      <c r="N558">
        <f>_xlfn.MAXIFS('Refill Gap Model'!I:I,'Refill Gap Model'!A:A,TableRefills3[[#This Row],[patient_id]])</f>
        <v>0</v>
      </c>
      <c r="O558" t="str">
        <f>IF(Patient_QC[[#This Row],[MPR]]&gt;1.2,"High MPR; ","") &amp;
 IF(Patient_QC[[#This Row],[ever_discontinued]]=1,"Discontinued; ","") &amp;
 IF(Patient_QC[[#This Row],[Window Days]]=0,"No Supply; ","")</f>
        <v/>
      </c>
    </row>
    <row r="559" spans="1:15" x14ac:dyDescent="0.25">
      <c r="A559" t="s">
        <v>566</v>
      </c>
      <c r="B559">
        <v>41</v>
      </c>
      <c r="C559" t="s">
        <v>1020</v>
      </c>
      <c r="D559" t="s">
        <v>1022</v>
      </c>
      <c r="E559" t="s">
        <v>1024</v>
      </c>
      <c r="F559">
        <f>SUMIFS('Refill Gap Model'!E:E,'Refill Gap Model'!A:A,TableRefills3[[#This Row],[patient_id]])</f>
        <v>84</v>
      </c>
      <c r="G559" s="1">
        <f>_xlfn.MINIFS('Refill Gap Model'!C:C,'Refill Gap Model'!A:A,TableRefills3[[#This Row],[patient_id]])</f>
        <v>45681</v>
      </c>
      <c r="H559" s="1">
        <f>_xlfn.MAXIFS('Refill Gap Model'!C:C,'Refill Gap Model'!A:A,A559)+TableRefills3[[#This Row],[quantity_days]]</f>
        <v>45811</v>
      </c>
      <c r="I559" s="1">
        <f>_xlfn.MAXIFS('Refill Gap Model'!L:L,'Refill Gap Model'!A:A,TableRefills3[[#This Row],[patient_id]])</f>
        <v>45759</v>
      </c>
      <c r="J559">
        <f>Patient_QC[[#This Row],[Therepy_end_date]]-Patient_QC[[#This Row],[Therepy_Start_Date]]</f>
        <v>78</v>
      </c>
      <c r="K559">
        <f>Patient_QC[[#This Row],[total_quantity_days]]/Patient_QC[[#This Row],[Window Days]]</f>
        <v>1.0769230769230769</v>
      </c>
      <c r="L559">
        <f>MIN(1,Patient_QC[[#This Row],[MPR]])</f>
        <v>1</v>
      </c>
      <c r="M559">
        <f>IF(Patient_QC[[#This Row],[MPR]]&gt;1,1,0)</f>
        <v>1</v>
      </c>
      <c r="N559">
        <f>_xlfn.MAXIFS('Refill Gap Model'!I:I,'Refill Gap Model'!A:A,TableRefills3[[#This Row],[patient_id]])</f>
        <v>0</v>
      </c>
      <c r="O559" t="str">
        <f>IF(Patient_QC[[#This Row],[MPR]]&gt;1.2,"High MPR; ","") &amp;
 IF(Patient_QC[[#This Row],[ever_discontinued]]=1,"Discontinued; ","") &amp;
 IF(Patient_QC[[#This Row],[Window Days]]=0,"No Supply; ","")</f>
        <v/>
      </c>
    </row>
    <row r="560" spans="1:15" x14ac:dyDescent="0.25">
      <c r="A560" t="s">
        <v>567</v>
      </c>
      <c r="B560">
        <v>45</v>
      </c>
      <c r="C560" t="s">
        <v>1019</v>
      </c>
      <c r="D560" t="s">
        <v>1025</v>
      </c>
      <c r="E560" t="s">
        <v>1024</v>
      </c>
      <c r="F560">
        <f>SUMIFS('Refill Gap Model'!E:E,'Refill Gap Model'!A:A,TableRefills3[[#This Row],[patient_id]])</f>
        <v>84</v>
      </c>
      <c r="G560" s="1">
        <f>_xlfn.MINIFS('Refill Gap Model'!C:C,'Refill Gap Model'!A:A,TableRefills3[[#This Row],[patient_id]])</f>
        <v>45681</v>
      </c>
      <c r="H560" s="1">
        <f>_xlfn.MAXIFS('Refill Gap Model'!C:C,'Refill Gap Model'!A:A,A560)+TableRefills3[[#This Row],[quantity_days]]</f>
        <v>45882</v>
      </c>
      <c r="I560" s="1">
        <f>_xlfn.MAXIFS('Refill Gap Model'!L:L,'Refill Gap Model'!A:A,TableRefills3[[#This Row],[patient_id]])</f>
        <v>45759</v>
      </c>
      <c r="J560">
        <f>Patient_QC[[#This Row],[Therepy_end_date]]-Patient_QC[[#This Row],[Therepy_Start_Date]]</f>
        <v>78</v>
      </c>
      <c r="K560">
        <f>Patient_QC[[#This Row],[total_quantity_days]]/Patient_QC[[#This Row],[Window Days]]</f>
        <v>1.0769230769230769</v>
      </c>
      <c r="L560">
        <f>MIN(1,Patient_QC[[#This Row],[MPR]])</f>
        <v>1</v>
      </c>
      <c r="M560">
        <f>IF(Patient_QC[[#This Row],[MPR]]&gt;1,1,0)</f>
        <v>1</v>
      </c>
      <c r="N560">
        <f>_xlfn.MAXIFS('Refill Gap Model'!I:I,'Refill Gap Model'!A:A,TableRefills3[[#This Row],[patient_id]])</f>
        <v>0</v>
      </c>
      <c r="O560" t="str">
        <f>IF(Patient_QC[[#This Row],[MPR]]&gt;1.2,"High MPR; ","") &amp;
 IF(Patient_QC[[#This Row],[ever_discontinued]]=1,"Discontinued; ","") &amp;
 IF(Patient_QC[[#This Row],[Window Days]]=0,"No Supply; ","")</f>
        <v/>
      </c>
    </row>
    <row r="561" spans="1:15" x14ac:dyDescent="0.25">
      <c r="A561" t="s">
        <v>568</v>
      </c>
      <c r="B561">
        <v>55</v>
      </c>
      <c r="C561" t="s">
        <v>1020</v>
      </c>
      <c r="D561" t="s">
        <v>1022</v>
      </c>
      <c r="E561" t="s">
        <v>1024</v>
      </c>
      <c r="F561">
        <f>SUMIFS('Refill Gap Model'!E:E,'Refill Gap Model'!A:A,TableRefills3[[#This Row],[patient_id]])</f>
        <v>84</v>
      </c>
      <c r="G561" s="1">
        <f>_xlfn.MINIFS('Refill Gap Model'!C:C,'Refill Gap Model'!A:A,TableRefills3[[#This Row],[patient_id]])</f>
        <v>45681</v>
      </c>
      <c r="H561" s="1">
        <f>_xlfn.MAXIFS('Refill Gap Model'!C:C,'Refill Gap Model'!A:A,A561)+TableRefills3[[#This Row],[quantity_days]]</f>
        <v>45906</v>
      </c>
      <c r="I561" s="1">
        <f>_xlfn.MAXIFS('Refill Gap Model'!L:L,'Refill Gap Model'!A:A,TableRefills3[[#This Row],[patient_id]])</f>
        <v>45759</v>
      </c>
      <c r="J561">
        <f>Patient_QC[[#This Row],[Therepy_end_date]]-Patient_QC[[#This Row],[Therepy_Start_Date]]</f>
        <v>78</v>
      </c>
      <c r="K561">
        <f>Patient_QC[[#This Row],[total_quantity_days]]/Patient_QC[[#This Row],[Window Days]]</f>
        <v>1.0769230769230769</v>
      </c>
      <c r="L561">
        <f>MIN(1,Patient_QC[[#This Row],[MPR]])</f>
        <v>1</v>
      </c>
      <c r="M561">
        <f>IF(Patient_QC[[#This Row],[MPR]]&gt;1,1,0)</f>
        <v>1</v>
      </c>
      <c r="N561">
        <f>_xlfn.MAXIFS('Refill Gap Model'!I:I,'Refill Gap Model'!A:A,TableRefills3[[#This Row],[patient_id]])</f>
        <v>0</v>
      </c>
      <c r="O561" t="str">
        <f>IF(Patient_QC[[#This Row],[MPR]]&gt;1.2,"High MPR; ","") &amp;
 IF(Patient_QC[[#This Row],[ever_discontinued]]=1,"Discontinued; ","") &amp;
 IF(Patient_QC[[#This Row],[Window Days]]=0,"No Supply; ","")</f>
        <v/>
      </c>
    </row>
    <row r="562" spans="1:15" x14ac:dyDescent="0.25">
      <c r="A562" t="s">
        <v>569</v>
      </c>
      <c r="B562">
        <v>55</v>
      </c>
      <c r="C562" t="s">
        <v>1019</v>
      </c>
      <c r="D562" t="s">
        <v>1025</v>
      </c>
      <c r="E562" t="s">
        <v>1026</v>
      </c>
      <c r="F562">
        <f>SUMIFS('Refill Gap Model'!E:E,'Refill Gap Model'!A:A,TableRefills3[[#This Row],[patient_id]])</f>
        <v>140</v>
      </c>
      <c r="G562" s="1">
        <f>_xlfn.MINIFS('Refill Gap Model'!C:C,'Refill Gap Model'!A:A,TableRefills3[[#This Row],[patient_id]])</f>
        <v>45745</v>
      </c>
      <c r="H562" s="1">
        <f>_xlfn.MAXIFS('Refill Gap Model'!C:C,'Refill Gap Model'!A:A,A562)+TableRefills3[[#This Row],[quantity_days]]</f>
        <v>45944</v>
      </c>
      <c r="I562" s="1">
        <f>_xlfn.MAXIFS('Refill Gap Model'!L:L,'Refill Gap Model'!A:A,TableRefills3[[#This Row],[patient_id]])</f>
        <v>45883</v>
      </c>
      <c r="J562">
        <f>Patient_QC[[#This Row],[Therepy_end_date]]-Patient_QC[[#This Row],[Therepy_Start_Date]]</f>
        <v>138</v>
      </c>
      <c r="K562">
        <f>Patient_QC[[#This Row],[total_quantity_days]]/Patient_QC[[#This Row],[Window Days]]</f>
        <v>1.0144927536231885</v>
      </c>
      <c r="L562">
        <f>MIN(1,Patient_QC[[#This Row],[MPR]])</f>
        <v>1</v>
      </c>
      <c r="M562">
        <f>IF(Patient_QC[[#This Row],[MPR]]&gt;1,1,0)</f>
        <v>1</v>
      </c>
      <c r="N562">
        <f>_xlfn.MAXIFS('Refill Gap Model'!I:I,'Refill Gap Model'!A:A,TableRefills3[[#This Row],[patient_id]])</f>
        <v>0</v>
      </c>
      <c r="O562" t="str">
        <f>IF(Patient_QC[[#This Row],[MPR]]&gt;1.2,"High MPR; ","") &amp;
 IF(Patient_QC[[#This Row],[ever_discontinued]]=1,"Discontinued; ","") &amp;
 IF(Patient_QC[[#This Row],[Window Days]]=0,"No Supply; ","")</f>
        <v/>
      </c>
    </row>
    <row r="563" spans="1:15" x14ac:dyDescent="0.25">
      <c r="A563" t="s">
        <v>570</v>
      </c>
      <c r="B563">
        <v>77</v>
      </c>
      <c r="C563" t="s">
        <v>1019</v>
      </c>
      <c r="D563" t="s">
        <v>1022</v>
      </c>
      <c r="E563" t="s">
        <v>1026</v>
      </c>
      <c r="F563">
        <f>SUMIFS('Refill Gap Model'!E:E,'Refill Gap Model'!A:A,TableRefills3[[#This Row],[patient_id]])</f>
        <v>140</v>
      </c>
      <c r="G563" s="1">
        <f>_xlfn.MINIFS('Refill Gap Model'!C:C,'Refill Gap Model'!A:A,TableRefills3[[#This Row],[patient_id]])</f>
        <v>45745</v>
      </c>
      <c r="H563" s="1">
        <f>_xlfn.MAXIFS('Refill Gap Model'!C:C,'Refill Gap Model'!A:A,A563)+TableRefills3[[#This Row],[quantity_days]]</f>
        <v>45890</v>
      </c>
      <c r="I563" s="1">
        <f>_xlfn.MAXIFS('Refill Gap Model'!L:L,'Refill Gap Model'!A:A,TableRefills3[[#This Row],[patient_id]])</f>
        <v>45883</v>
      </c>
      <c r="J563">
        <f>Patient_QC[[#This Row],[Therepy_end_date]]-Patient_QC[[#This Row],[Therepy_Start_Date]]</f>
        <v>138</v>
      </c>
      <c r="K563">
        <f>Patient_QC[[#This Row],[total_quantity_days]]/Patient_QC[[#This Row],[Window Days]]</f>
        <v>1.0144927536231885</v>
      </c>
      <c r="L563">
        <f>MIN(1,Patient_QC[[#This Row],[MPR]])</f>
        <v>1</v>
      </c>
      <c r="M563">
        <f>IF(Patient_QC[[#This Row],[MPR]]&gt;1,1,0)</f>
        <v>1</v>
      </c>
      <c r="N563">
        <f>_xlfn.MAXIFS('Refill Gap Model'!I:I,'Refill Gap Model'!A:A,TableRefills3[[#This Row],[patient_id]])</f>
        <v>0</v>
      </c>
      <c r="O563" t="str">
        <f>IF(Patient_QC[[#This Row],[MPR]]&gt;1.2,"High MPR; ","") &amp;
 IF(Patient_QC[[#This Row],[ever_discontinued]]=1,"Discontinued; ","") &amp;
 IF(Patient_QC[[#This Row],[Window Days]]=0,"No Supply; ","")</f>
        <v/>
      </c>
    </row>
    <row r="564" spans="1:15" x14ac:dyDescent="0.25">
      <c r="A564" t="s">
        <v>571</v>
      </c>
      <c r="B564">
        <v>50</v>
      </c>
      <c r="C564" t="s">
        <v>1019</v>
      </c>
      <c r="D564" t="s">
        <v>1028</v>
      </c>
      <c r="E564" t="s">
        <v>1026</v>
      </c>
      <c r="F564">
        <f>SUMIFS('Refill Gap Model'!E:E,'Refill Gap Model'!A:A,TableRefills3[[#This Row],[patient_id]])</f>
        <v>140</v>
      </c>
      <c r="G564" s="1">
        <f>_xlfn.MINIFS('Refill Gap Model'!C:C,'Refill Gap Model'!A:A,TableRefills3[[#This Row],[patient_id]])</f>
        <v>45745</v>
      </c>
      <c r="H564" s="1">
        <f>_xlfn.MAXIFS('Refill Gap Model'!C:C,'Refill Gap Model'!A:A,A564)+TableRefills3[[#This Row],[quantity_days]]</f>
        <v>45911</v>
      </c>
      <c r="I564" s="1">
        <f>_xlfn.MAXIFS('Refill Gap Model'!L:L,'Refill Gap Model'!A:A,TableRefills3[[#This Row],[patient_id]])</f>
        <v>45883</v>
      </c>
      <c r="J564">
        <f>Patient_QC[[#This Row],[Therepy_end_date]]-Patient_QC[[#This Row],[Therepy_Start_Date]]</f>
        <v>138</v>
      </c>
      <c r="K564">
        <f>Patient_QC[[#This Row],[total_quantity_days]]/Patient_QC[[#This Row],[Window Days]]</f>
        <v>1.0144927536231885</v>
      </c>
      <c r="L564">
        <f>MIN(1,Patient_QC[[#This Row],[MPR]])</f>
        <v>1</v>
      </c>
      <c r="M564">
        <f>IF(Patient_QC[[#This Row],[MPR]]&gt;1,1,0)</f>
        <v>1</v>
      </c>
      <c r="N564">
        <f>_xlfn.MAXIFS('Refill Gap Model'!I:I,'Refill Gap Model'!A:A,TableRefills3[[#This Row],[patient_id]])</f>
        <v>0</v>
      </c>
      <c r="O564" t="str">
        <f>IF(Patient_QC[[#This Row],[MPR]]&gt;1.2,"High MPR; ","") &amp;
 IF(Patient_QC[[#This Row],[ever_discontinued]]=1,"Discontinued; ","") &amp;
 IF(Patient_QC[[#This Row],[Window Days]]=0,"No Supply; ","")</f>
        <v/>
      </c>
    </row>
    <row r="565" spans="1:15" x14ac:dyDescent="0.25">
      <c r="A565" t="s">
        <v>572</v>
      </c>
      <c r="B565">
        <v>68</v>
      </c>
      <c r="C565" t="s">
        <v>1020</v>
      </c>
      <c r="D565" t="s">
        <v>1021</v>
      </c>
      <c r="E565" t="s">
        <v>1026</v>
      </c>
      <c r="F565">
        <f>SUMIFS('Refill Gap Model'!E:E,'Refill Gap Model'!A:A,TableRefills3[[#This Row],[patient_id]])</f>
        <v>140</v>
      </c>
      <c r="G565" s="1">
        <f>_xlfn.MINIFS('Refill Gap Model'!C:C,'Refill Gap Model'!A:A,TableRefills3[[#This Row],[patient_id]])</f>
        <v>45745</v>
      </c>
      <c r="H565" s="1">
        <f>_xlfn.MAXIFS('Refill Gap Model'!C:C,'Refill Gap Model'!A:A,A565)+TableRefills3[[#This Row],[quantity_days]]</f>
        <v>45899</v>
      </c>
      <c r="I565" s="1">
        <f>_xlfn.MAXIFS('Refill Gap Model'!L:L,'Refill Gap Model'!A:A,TableRefills3[[#This Row],[patient_id]])</f>
        <v>45883</v>
      </c>
      <c r="J565">
        <f>Patient_QC[[#This Row],[Therepy_end_date]]-Patient_QC[[#This Row],[Therepy_Start_Date]]</f>
        <v>138</v>
      </c>
      <c r="K565">
        <f>Patient_QC[[#This Row],[total_quantity_days]]/Patient_QC[[#This Row],[Window Days]]</f>
        <v>1.0144927536231885</v>
      </c>
      <c r="L565">
        <f>MIN(1,Patient_QC[[#This Row],[MPR]])</f>
        <v>1</v>
      </c>
      <c r="M565">
        <f>IF(Patient_QC[[#This Row],[MPR]]&gt;1,1,0)</f>
        <v>1</v>
      </c>
      <c r="N565">
        <f>_xlfn.MAXIFS('Refill Gap Model'!I:I,'Refill Gap Model'!A:A,TableRefills3[[#This Row],[patient_id]])</f>
        <v>0</v>
      </c>
      <c r="O565" t="str">
        <f>IF(Patient_QC[[#This Row],[MPR]]&gt;1.2,"High MPR; ","") &amp;
 IF(Patient_QC[[#This Row],[ever_discontinued]]=1,"Discontinued; ","") &amp;
 IF(Patient_QC[[#This Row],[Window Days]]=0,"No Supply; ","")</f>
        <v/>
      </c>
    </row>
    <row r="566" spans="1:15" x14ac:dyDescent="0.25">
      <c r="A566" t="s">
        <v>573</v>
      </c>
      <c r="B566">
        <v>65</v>
      </c>
      <c r="C566" t="s">
        <v>1020</v>
      </c>
      <c r="D566" t="s">
        <v>1021</v>
      </c>
      <c r="E566" t="s">
        <v>1024</v>
      </c>
      <c r="F566">
        <f>SUMIFS('Refill Gap Model'!E:E,'Refill Gap Model'!A:A,TableRefills3[[#This Row],[patient_id]])</f>
        <v>140</v>
      </c>
      <c r="G566" s="1">
        <f>_xlfn.MINIFS('Refill Gap Model'!C:C,'Refill Gap Model'!A:A,TableRefills3[[#This Row],[patient_id]])</f>
        <v>45745</v>
      </c>
      <c r="H566" s="1">
        <f>_xlfn.MAXIFS('Refill Gap Model'!C:C,'Refill Gap Model'!A:A,A566)+TableRefills3[[#This Row],[quantity_days]]</f>
        <v>45867</v>
      </c>
      <c r="I566" s="1">
        <f>_xlfn.MAXIFS('Refill Gap Model'!L:L,'Refill Gap Model'!A:A,TableRefills3[[#This Row],[patient_id]])</f>
        <v>45883</v>
      </c>
      <c r="J566">
        <f>Patient_QC[[#This Row],[Therepy_end_date]]-Patient_QC[[#This Row],[Therepy_Start_Date]]</f>
        <v>138</v>
      </c>
      <c r="K566">
        <f>Patient_QC[[#This Row],[total_quantity_days]]/Patient_QC[[#This Row],[Window Days]]</f>
        <v>1.0144927536231885</v>
      </c>
      <c r="L566">
        <f>MIN(1,Patient_QC[[#This Row],[MPR]])</f>
        <v>1</v>
      </c>
      <c r="M566">
        <f>IF(Patient_QC[[#This Row],[MPR]]&gt;1,1,0)</f>
        <v>1</v>
      </c>
      <c r="N566">
        <f>_xlfn.MAXIFS('Refill Gap Model'!I:I,'Refill Gap Model'!A:A,TableRefills3[[#This Row],[patient_id]])</f>
        <v>0</v>
      </c>
      <c r="O566" t="str">
        <f>IF(Patient_QC[[#This Row],[MPR]]&gt;1.2,"High MPR; ","") &amp;
 IF(Patient_QC[[#This Row],[ever_discontinued]]=1,"Discontinued; ","") &amp;
 IF(Patient_QC[[#This Row],[Window Days]]=0,"No Supply; ","")</f>
        <v/>
      </c>
    </row>
    <row r="567" spans="1:15" x14ac:dyDescent="0.25">
      <c r="A567" t="s">
        <v>574</v>
      </c>
      <c r="B567">
        <v>62</v>
      </c>
      <c r="C567" t="s">
        <v>1019</v>
      </c>
      <c r="D567" t="s">
        <v>1022</v>
      </c>
      <c r="E567" t="s">
        <v>1024</v>
      </c>
      <c r="F567">
        <f>SUMIFS('Refill Gap Model'!E:E,'Refill Gap Model'!A:A,TableRefills3[[#This Row],[patient_id]])</f>
        <v>105</v>
      </c>
      <c r="G567" s="1">
        <f>_xlfn.MINIFS('Refill Gap Model'!C:C,'Refill Gap Model'!A:A,TableRefills3[[#This Row],[patient_id]])</f>
        <v>45687</v>
      </c>
      <c r="H567" s="1">
        <f>_xlfn.MAXIFS('Refill Gap Model'!C:C,'Refill Gap Model'!A:A,A567)+TableRefills3[[#This Row],[quantity_days]]</f>
        <v>45906</v>
      </c>
      <c r="I567" s="1">
        <f>_xlfn.MAXIFS('Refill Gap Model'!L:L,'Refill Gap Model'!A:A,TableRefills3[[#This Row],[patient_id]])</f>
        <v>45787</v>
      </c>
      <c r="J567">
        <f>Patient_QC[[#This Row],[Therepy_end_date]]-Patient_QC[[#This Row],[Therepy_Start_Date]]</f>
        <v>100</v>
      </c>
      <c r="K567">
        <f>Patient_QC[[#This Row],[total_quantity_days]]/Patient_QC[[#This Row],[Window Days]]</f>
        <v>1.05</v>
      </c>
      <c r="L567">
        <f>MIN(1,Patient_QC[[#This Row],[MPR]])</f>
        <v>1</v>
      </c>
      <c r="M567">
        <f>IF(Patient_QC[[#This Row],[MPR]]&gt;1,1,0)</f>
        <v>1</v>
      </c>
      <c r="N567">
        <f>_xlfn.MAXIFS('Refill Gap Model'!I:I,'Refill Gap Model'!A:A,TableRefills3[[#This Row],[patient_id]])</f>
        <v>0</v>
      </c>
      <c r="O567" t="str">
        <f>IF(Patient_QC[[#This Row],[MPR]]&gt;1.2,"High MPR; ","") &amp;
 IF(Patient_QC[[#This Row],[ever_discontinued]]=1,"Discontinued; ","") &amp;
 IF(Patient_QC[[#This Row],[Window Days]]=0,"No Supply; ","")</f>
        <v/>
      </c>
    </row>
    <row r="568" spans="1:15" x14ac:dyDescent="0.25">
      <c r="A568" t="s">
        <v>575</v>
      </c>
      <c r="B568">
        <v>59</v>
      </c>
      <c r="C568" t="s">
        <v>1019</v>
      </c>
      <c r="D568" t="s">
        <v>1021</v>
      </c>
      <c r="E568" t="s">
        <v>1023</v>
      </c>
      <c r="F568">
        <f>SUMIFS('Refill Gap Model'!E:E,'Refill Gap Model'!A:A,TableRefills3[[#This Row],[patient_id]])</f>
        <v>105</v>
      </c>
      <c r="G568" s="1">
        <f>_xlfn.MINIFS('Refill Gap Model'!C:C,'Refill Gap Model'!A:A,TableRefills3[[#This Row],[patient_id]])</f>
        <v>45687</v>
      </c>
      <c r="H568" s="1">
        <f>_xlfn.MAXIFS('Refill Gap Model'!C:C,'Refill Gap Model'!A:A,A568)+TableRefills3[[#This Row],[quantity_days]]</f>
        <v>45871</v>
      </c>
      <c r="I568" s="1">
        <f>_xlfn.MAXIFS('Refill Gap Model'!L:L,'Refill Gap Model'!A:A,TableRefills3[[#This Row],[patient_id]])</f>
        <v>45787</v>
      </c>
      <c r="J568">
        <f>Patient_QC[[#This Row],[Therepy_end_date]]-Patient_QC[[#This Row],[Therepy_Start_Date]]</f>
        <v>100</v>
      </c>
      <c r="K568">
        <f>Patient_QC[[#This Row],[total_quantity_days]]/Patient_QC[[#This Row],[Window Days]]</f>
        <v>1.05</v>
      </c>
      <c r="L568">
        <f>MIN(1,Patient_QC[[#This Row],[MPR]])</f>
        <v>1</v>
      </c>
      <c r="M568">
        <f>IF(Patient_QC[[#This Row],[MPR]]&gt;1,1,0)</f>
        <v>1</v>
      </c>
      <c r="N568">
        <f>_xlfn.MAXIFS('Refill Gap Model'!I:I,'Refill Gap Model'!A:A,TableRefills3[[#This Row],[patient_id]])</f>
        <v>0</v>
      </c>
      <c r="O568" t="str">
        <f>IF(Patient_QC[[#This Row],[MPR]]&gt;1.2,"High MPR; ","") &amp;
 IF(Patient_QC[[#This Row],[ever_discontinued]]=1,"Discontinued; ","") &amp;
 IF(Patient_QC[[#This Row],[Window Days]]=0,"No Supply; ","")</f>
        <v/>
      </c>
    </row>
    <row r="569" spans="1:15" x14ac:dyDescent="0.25">
      <c r="A569" t="s">
        <v>576</v>
      </c>
      <c r="B569">
        <v>66</v>
      </c>
      <c r="C569" t="s">
        <v>1019</v>
      </c>
      <c r="D569" t="s">
        <v>1025</v>
      </c>
      <c r="E569" t="s">
        <v>1024</v>
      </c>
      <c r="F569">
        <f>SUMIFS('Refill Gap Model'!E:E,'Refill Gap Model'!A:A,TableRefills3[[#This Row],[patient_id]])</f>
        <v>105</v>
      </c>
      <c r="G569" s="1">
        <f>_xlfn.MINIFS('Refill Gap Model'!C:C,'Refill Gap Model'!A:A,TableRefills3[[#This Row],[patient_id]])</f>
        <v>45687</v>
      </c>
      <c r="H569" s="1">
        <f>_xlfn.MAXIFS('Refill Gap Model'!C:C,'Refill Gap Model'!A:A,A569)+TableRefills3[[#This Row],[quantity_days]]</f>
        <v>45855</v>
      </c>
      <c r="I569" s="1">
        <f>_xlfn.MAXIFS('Refill Gap Model'!L:L,'Refill Gap Model'!A:A,TableRefills3[[#This Row],[patient_id]])</f>
        <v>45787</v>
      </c>
      <c r="J569">
        <f>Patient_QC[[#This Row],[Therepy_end_date]]-Patient_QC[[#This Row],[Therepy_Start_Date]]</f>
        <v>100</v>
      </c>
      <c r="K569">
        <f>Patient_QC[[#This Row],[total_quantity_days]]/Patient_QC[[#This Row],[Window Days]]</f>
        <v>1.05</v>
      </c>
      <c r="L569">
        <f>MIN(1,Patient_QC[[#This Row],[MPR]])</f>
        <v>1</v>
      </c>
      <c r="M569">
        <f>IF(Patient_QC[[#This Row],[MPR]]&gt;1,1,0)</f>
        <v>1</v>
      </c>
      <c r="N569">
        <f>_xlfn.MAXIFS('Refill Gap Model'!I:I,'Refill Gap Model'!A:A,TableRefills3[[#This Row],[patient_id]])</f>
        <v>0</v>
      </c>
      <c r="O569" t="str">
        <f>IF(Patient_QC[[#This Row],[MPR]]&gt;1.2,"High MPR; ","") &amp;
 IF(Patient_QC[[#This Row],[ever_discontinued]]=1,"Discontinued; ","") &amp;
 IF(Patient_QC[[#This Row],[Window Days]]=0,"No Supply; ","")</f>
        <v/>
      </c>
    </row>
    <row r="570" spans="1:15" x14ac:dyDescent="0.25">
      <c r="A570" t="s">
        <v>577</v>
      </c>
      <c r="B570">
        <v>52</v>
      </c>
      <c r="C570" t="s">
        <v>1020</v>
      </c>
      <c r="D570" t="s">
        <v>1021</v>
      </c>
      <c r="E570" t="s">
        <v>1026</v>
      </c>
      <c r="F570">
        <f>SUMIFS('Refill Gap Model'!E:E,'Refill Gap Model'!A:A,TableRefills3[[#This Row],[patient_id]])</f>
        <v>105</v>
      </c>
      <c r="G570" s="1">
        <f>_xlfn.MINIFS('Refill Gap Model'!C:C,'Refill Gap Model'!A:A,TableRefills3[[#This Row],[patient_id]])</f>
        <v>45687</v>
      </c>
      <c r="H570" s="1">
        <f>_xlfn.MAXIFS('Refill Gap Model'!C:C,'Refill Gap Model'!A:A,A570)+TableRefills3[[#This Row],[quantity_days]]</f>
        <v>45861</v>
      </c>
      <c r="I570" s="1">
        <f>_xlfn.MAXIFS('Refill Gap Model'!L:L,'Refill Gap Model'!A:A,TableRefills3[[#This Row],[patient_id]])</f>
        <v>45787</v>
      </c>
      <c r="J570">
        <f>Patient_QC[[#This Row],[Therepy_end_date]]-Patient_QC[[#This Row],[Therepy_Start_Date]]</f>
        <v>100</v>
      </c>
      <c r="K570">
        <f>Patient_QC[[#This Row],[total_quantity_days]]/Patient_QC[[#This Row],[Window Days]]</f>
        <v>1.05</v>
      </c>
      <c r="L570">
        <f>MIN(1,Patient_QC[[#This Row],[MPR]])</f>
        <v>1</v>
      </c>
      <c r="M570">
        <f>IF(Patient_QC[[#This Row],[MPR]]&gt;1,1,0)</f>
        <v>1</v>
      </c>
      <c r="N570">
        <f>_xlfn.MAXIFS('Refill Gap Model'!I:I,'Refill Gap Model'!A:A,TableRefills3[[#This Row],[patient_id]])</f>
        <v>0</v>
      </c>
      <c r="O570" t="str">
        <f>IF(Patient_QC[[#This Row],[MPR]]&gt;1.2,"High MPR; ","") &amp;
 IF(Patient_QC[[#This Row],[ever_discontinued]]=1,"Discontinued; ","") &amp;
 IF(Patient_QC[[#This Row],[Window Days]]=0,"No Supply; ","")</f>
        <v/>
      </c>
    </row>
    <row r="571" spans="1:15" x14ac:dyDescent="0.25">
      <c r="A571" t="s">
        <v>578</v>
      </c>
      <c r="B571">
        <v>39</v>
      </c>
      <c r="C571" t="s">
        <v>1020</v>
      </c>
      <c r="D571" t="s">
        <v>1028</v>
      </c>
      <c r="E571" t="s">
        <v>1023</v>
      </c>
      <c r="F571">
        <f>SUMIFS('Refill Gap Model'!E:E,'Refill Gap Model'!A:A,TableRefills3[[#This Row],[patient_id]])</f>
        <v>105</v>
      </c>
      <c r="G571" s="1">
        <f>_xlfn.MINIFS('Refill Gap Model'!C:C,'Refill Gap Model'!A:A,TableRefills3[[#This Row],[patient_id]])</f>
        <v>45687</v>
      </c>
      <c r="H571" s="1">
        <f>_xlfn.MAXIFS('Refill Gap Model'!C:C,'Refill Gap Model'!A:A,A571)+TableRefills3[[#This Row],[quantity_days]]</f>
        <v>45944</v>
      </c>
      <c r="I571" s="1">
        <f>_xlfn.MAXIFS('Refill Gap Model'!L:L,'Refill Gap Model'!A:A,TableRefills3[[#This Row],[patient_id]])</f>
        <v>45787</v>
      </c>
      <c r="J571">
        <f>Patient_QC[[#This Row],[Therepy_end_date]]-Patient_QC[[#This Row],[Therepy_Start_Date]]</f>
        <v>100</v>
      </c>
      <c r="K571">
        <f>Patient_QC[[#This Row],[total_quantity_days]]/Patient_QC[[#This Row],[Window Days]]</f>
        <v>1.05</v>
      </c>
      <c r="L571">
        <f>MIN(1,Patient_QC[[#This Row],[MPR]])</f>
        <v>1</v>
      </c>
      <c r="M571">
        <f>IF(Patient_QC[[#This Row],[MPR]]&gt;1,1,0)</f>
        <v>1</v>
      </c>
      <c r="N571">
        <f>_xlfn.MAXIFS('Refill Gap Model'!I:I,'Refill Gap Model'!A:A,TableRefills3[[#This Row],[patient_id]])</f>
        <v>0</v>
      </c>
      <c r="O571" t="str">
        <f>IF(Patient_QC[[#This Row],[MPR]]&gt;1.2,"High MPR; ","") &amp;
 IF(Patient_QC[[#This Row],[ever_discontinued]]=1,"Discontinued; ","") &amp;
 IF(Patient_QC[[#This Row],[Window Days]]=0,"No Supply; ","")</f>
        <v/>
      </c>
    </row>
    <row r="572" spans="1:15" x14ac:dyDescent="0.25">
      <c r="A572" t="s">
        <v>579</v>
      </c>
      <c r="B572">
        <v>83</v>
      </c>
      <c r="C572" t="s">
        <v>1020</v>
      </c>
      <c r="D572" t="s">
        <v>1022</v>
      </c>
      <c r="E572" t="s">
        <v>1023</v>
      </c>
      <c r="F572">
        <f>SUMIFS('Refill Gap Model'!E:E,'Refill Gap Model'!A:A,TableRefills3[[#This Row],[patient_id]])</f>
        <v>150</v>
      </c>
      <c r="G572" s="1">
        <f>_xlfn.MINIFS('Refill Gap Model'!C:C,'Refill Gap Model'!A:A,TableRefills3[[#This Row],[patient_id]])</f>
        <v>45760</v>
      </c>
      <c r="H572" s="1">
        <f>_xlfn.MAXIFS('Refill Gap Model'!C:C,'Refill Gap Model'!A:A,A572)+TableRefills3[[#This Row],[quantity_days]]</f>
        <v>45853</v>
      </c>
      <c r="I572" s="1">
        <f>_xlfn.MAXIFS('Refill Gap Model'!L:L,'Refill Gap Model'!A:A,TableRefills3[[#This Row],[patient_id]])</f>
        <v>45915</v>
      </c>
      <c r="J572">
        <f>Patient_QC[[#This Row],[Therepy_end_date]]-Patient_QC[[#This Row],[Therepy_Start_Date]]</f>
        <v>155</v>
      </c>
      <c r="K572">
        <f>Patient_QC[[#This Row],[total_quantity_days]]/Patient_QC[[#This Row],[Window Days]]</f>
        <v>0.967741935483871</v>
      </c>
      <c r="L572">
        <f>MIN(1,Patient_QC[[#This Row],[MPR]])</f>
        <v>0.967741935483871</v>
      </c>
      <c r="M572">
        <f>IF(Patient_QC[[#This Row],[MPR]]&gt;1,1,0)</f>
        <v>0</v>
      </c>
      <c r="N572">
        <f>_xlfn.MAXIFS('Refill Gap Model'!I:I,'Refill Gap Model'!A:A,TableRefills3[[#This Row],[patient_id]])</f>
        <v>0</v>
      </c>
      <c r="O572" t="str">
        <f>IF(Patient_QC[[#This Row],[MPR]]&gt;1.2,"High MPR; ","") &amp;
 IF(Patient_QC[[#This Row],[ever_discontinued]]=1,"Discontinued; ","") &amp;
 IF(Patient_QC[[#This Row],[Window Days]]=0,"No Supply; ","")</f>
        <v/>
      </c>
    </row>
    <row r="573" spans="1:15" x14ac:dyDescent="0.25">
      <c r="A573" t="s">
        <v>580</v>
      </c>
      <c r="B573">
        <v>34</v>
      </c>
      <c r="C573" t="s">
        <v>1020</v>
      </c>
      <c r="D573" t="s">
        <v>1028</v>
      </c>
      <c r="E573" t="s">
        <v>1024</v>
      </c>
      <c r="F573">
        <f>SUMIFS('Refill Gap Model'!E:E,'Refill Gap Model'!A:A,TableRefills3[[#This Row],[patient_id]])</f>
        <v>150</v>
      </c>
      <c r="G573" s="1">
        <f>_xlfn.MINIFS('Refill Gap Model'!C:C,'Refill Gap Model'!A:A,TableRefills3[[#This Row],[patient_id]])</f>
        <v>45760</v>
      </c>
      <c r="H573" s="1">
        <f>_xlfn.MAXIFS('Refill Gap Model'!C:C,'Refill Gap Model'!A:A,A573)+TableRefills3[[#This Row],[quantity_days]]</f>
        <v>45774</v>
      </c>
      <c r="I573" s="1">
        <f>_xlfn.MAXIFS('Refill Gap Model'!L:L,'Refill Gap Model'!A:A,TableRefills3[[#This Row],[patient_id]])</f>
        <v>45915</v>
      </c>
      <c r="J573">
        <f>Patient_QC[[#This Row],[Therepy_end_date]]-Patient_QC[[#This Row],[Therepy_Start_Date]]</f>
        <v>155</v>
      </c>
      <c r="K573">
        <f>Patient_QC[[#This Row],[total_quantity_days]]/Patient_QC[[#This Row],[Window Days]]</f>
        <v>0.967741935483871</v>
      </c>
      <c r="L573">
        <f>MIN(1,Patient_QC[[#This Row],[MPR]])</f>
        <v>0.967741935483871</v>
      </c>
      <c r="M573">
        <f>IF(Patient_QC[[#This Row],[MPR]]&gt;1,1,0)</f>
        <v>0</v>
      </c>
      <c r="N573">
        <f>_xlfn.MAXIFS('Refill Gap Model'!I:I,'Refill Gap Model'!A:A,TableRefills3[[#This Row],[patient_id]])</f>
        <v>0</v>
      </c>
      <c r="O573" t="str">
        <f>IF(Patient_QC[[#This Row],[MPR]]&gt;1.2,"High MPR; ","") &amp;
 IF(Patient_QC[[#This Row],[ever_discontinued]]=1,"Discontinued; ","") &amp;
 IF(Patient_QC[[#This Row],[Window Days]]=0,"No Supply; ","")</f>
        <v/>
      </c>
    </row>
    <row r="574" spans="1:15" x14ac:dyDescent="0.25">
      <c r="A574" t="s">
        <v>581</v>
      </c>
      <c r="B574">
        <v>65</v>
      </c>
      <c r="C574" t="s">
        <v>1019</v>
      </c>
      <c r="D574" t="s">
        <v>1021</v>
      </c>
      <c r="E574" t="s">
        <v>1024</v>
      </c>
      <c r="F574">
        <f>SUMIFS('Refill Gap Model'!E:E,'Refill Gap Model'!A:A,TableRefills3[[#This Row],[patient_id]])</f>
        <v>150</v>
      </c>
      <c r="G574" s="1">
        <f>_xlfn.MINIFS('Refill Gap Model'!C:C,'Refill Gap Model'!A:A,TableRefills3[[#This Row],[patient_id]])</f>
        <v>45760</v>
      </c>
      <c r="H574" s="1">
        <f>_xlfn.MAXIFS('Refill Gap Model'!C:C,'Refill Gap Model'!A:A,A574)+TableRefills3[[#This Row],[quantity_days]]</f>
        <v>45943</v>
      </c>
      <c r="I574" s="1">
        <f>_xlfn.MAXIFS('Refill Gap Model'!L:L,'Refill Gap Model'!A:A,TableRefills3[[#This Row],[patient_id]])</f>
        <v>45915</v>
      </c>
      <c r="J574">
        <f>Patient_QC[[#This Row],[Therepy_end_date]]-Patient_QC[[#This Row],[Therepy_Start_Date]]</f>
        <v>155</v>
      </c>
      <c r="K574">
        <f>Patient_QC[[#This Row],[total_quantity_days]]/Patient_QC[[#This Row],[Window Days]]</f>
        <v>0.967741935483871</v>
      </c>
      <c r="L574">
        <f>MIN(1,Patient_QC[[#This Row],[MPR]])</f>
        <v>0.967741935483871</v>
      </c>
      <c r="M574">
        <f>IF(Patient_QC[[#This Row],[MPR]]&gt;1,1,0)</f>
        <v>0</v>
      </c>
      <c r="N574">
        <f>_xlfn.MAXIFS('Refill Gap Model'!I:I,'Refill Gap Model'!A:A,TableRefills3[[#This Row],[patient_id]])</f>
        <v>0</v>
      </c>
      <c r="O574" t="str">
        <f>IF(Patient_QC[[#This Row],[MPR]]&gt;1.2,"High MPR; ","") &amp;
 IF(Patient_QC[[#This Row],[ever_discontinued]]=1,"Discontinued; ","") &amp;
 IF(Patient_QC[[#This Row],[Window Days]]=0,"No Supply; ","")</f>
        <v/>
      </c>
    </row>
    <row r="575" spans="1:15" x14ac:dyDescent="0.25">
      <c r="A575" t="s">
        <v>582</v>
      </c>
      <c r="B575">
        <v>63</v>
      </c>
      <c r="C575" t="s">
        <v>1019</v>
      </c>
      <c r="D575" t="s">
        <v>1028</v>
      </c>
      <c r="E575" t="s">
        <v>1024</v>
      </c>
      <c r="F575">
        <f>SUMIFS('Refill Gap Model'!E:E,'Refill Gap Model'!A:A,TableRefills3[[#This Row],[patient_id]])</f>
        <v>150</v>
      </c>
      <c r="G575" s="1">
        <f>_xlfn.MINIFS('Refill Gap Model'!C:C,'Refill Gap Model'!A:A,TableRefills3[[#This Row],[patient_id]])</f>
        <v>45760</v>
      </c>
      <c r="H575" s="1">
        <f>_xlfn.MAXIFS('Refill Gap Model'!C:C,'Refill Gap Model'!A:A,A575)+TableRefills3[[#This Row],[quantity_days]]</f>
        <v>45829</v>
      </c>
      <c r="I575" s="1">
        <f>_xlfn.MAXIFS('Refill Gap Model'!L:L,'Refill Gap Model'!A:A,TableRefills3[[#This Row],[patient_id]])</f>
        <v>45915</v>
      </c>
      <c r="J575">
        <f>Patient_QC[[#This Row],[Therepy_end_date]]-Patient_QC[[#This Row],[Therepy_Start_Date]]</f>
        <v>155</v>
      </c>
      <c r="K575">
        <f>Patient_QC[[#This Row],[total_quantity_days]]/Patient_QC[[#This Row],[Window Days]]</f>
        <v>0.967741935483871</v>
      </c>
      <c r="L575">
        <f>MIN(1,Patient_QC[[#This Row],[MPR]])</f>
        <v>0.967741935483871</v>
      </c>
      <c r="M575">
        <f>IF(Patient_QC[[#This Row],[MPR]]&gt;1,1,0)</f>
        <v>0</v>
      </c>
      <c r="N575">
        <f>_xlfn.MAXIFS('Refill Gap Model'!I:I,'Refill Gap Model'!A:A,TableRefills3[[#This Row],[patient_id]])</f>
        <v>0</v>
      </c>
      <c r="O575" t="str">
        <f>IF(Patient_QC[[#This Row],[MPR]]&gt;1.2,"High MPR; ","") &amp;
 IF(Patient_QC[[#This Row],[ever_discontinued]]=1,"Discontinued; ","") &amp;
 IF(Patient_QC[[#This Row],[Window Days]]=0,"No Supply; ","")</f>
        <v/>
      </c>
    </row>
    <row r="576" spans="1:15" x14ac:dyDescent="0.25">
      <c r="A576" t="s">
        <v>583</v>
      </c>
      <c r="B576">
        <v>81</v>
      </c>
      <c r="C576" t="s">
        <v>1019</v>
      </c>
      <c r="D576" t="s">
        <v>1025</v>
      </c>
      <c r="E576" t="s">
        <v>1026</v>
      </c>
      <c r="F576">
        <f>SUMIFS('Refill Gap Model'!E:E,'Refill Gap Model'!A:A,TableRefills3[[#This Row],[patient_id]])</f>
        <v>150</v>
      </c>
      <c r="G576" s="1">
        <f>_xlfn.MINIFS('Refill Gap Model'!C:C,'Refill Gap Model'!A:A,TableRefills3[[#This Row],[patient_id]])</f>
        <v>45760</v>
      </c>
      <c r="H576" s="1">
        <f>_xlfn.MAXIFS('Refill Gap Model'!C:C,'Refill Gap Model'!A:A,A576)+TableRefills3[[#This Row],[quantity_days]]</f>
        <v>45819</v>
      </c>
      <c r="I576" s="1">
        <f>_xlfn.MAXIFS('Refill Gap Model'!L:L,'Refill Gap Model'!A:A,TableRefills3[[#This Row],[patient_id]])</f>
        <v>45915</v>
      </c>
      <c r="J576">
        <f>Patient_QC[[#This Row],[Therepy_end_date]]-Patient_QC[[#This Row],[Therepy_Start_Date]]</f>
        <v>155</v>
      </c>
      <c r="K576">
        <f>Patient_QC[[#This Row],[total_quantity_days]]/Patient_QC[[#This Row],[Window Days]]</f>
        <v>0.967741935483871</v>
      </c>
      <c r="L576">
        <f>MIN(1,Patient_QC[[#This Row],[MPR]])</f>
        <v>0.967741935483871</v>
      </c>
      <c r="M576">
        <f>IF(Patient_QC[[#This Row],[MPR]]&gt;1,1,0)</f>
        <v>0</v>
      </c>
      <c r="N576">
        <f>_xlfn.MAXIFS('Refill Gap Model'!I:I,'Refill Gap Model'!A:A,TableRefills3[[#This Row],[patient_id]])</f>
        <v>0</v>
      </c>
      <c r="O576" t="str">
        <f>IF(Patient_QC[[#This Row],[MPR]]&gt;1.2,"High MPR; ","") &amp;
 IF(Patient_QC[[#This Row],[ever_discontinued]]=1,"Discontinued; ","") &amp;
 IF(Patient_QC[[#This Row],[Window Days]]=0,"No Supply; ","")</f>
        <v/>
      </c>
    </row>
    <row r="577" spans="1:15" x14ac:dyDescent="0.25">
      <c r="A577" t="s">
        <v>584</v>
      </c>
      <c r="B577">
        <v>60</v>
      </c>
      <c r="C577" t="s">
        <v>1019</v>
      </c>
      <c r="D577" t="s">
        <v>1028</v>
      </c>
      <c r="E577" t="s">
        <v>1024</v>
      </c>
      <c r="F577">
        <f>SUMIFS('Refill Gap Model'!E:E,'Refill Gap Model'!A:A,TableRefills3[[#This Row],[patient_id]])</f>
        <v>84</v>
      </c>
      <c r="G577" s="1">
        <f>_xlfn.MINIFS('Refill Gap Model'!C:C,'Refill Gap Model'!A:A,TableRefills3[[#This Row],[patient_id]])</f>
        <v>45727</v>
      </c>
      <c r="H577" s="1">
        <f>_xlfn.MAXIFS('Refill Gap Model'!C:C,'Refill Gap Model'!A:A,A577)+TableRefills3[[#This Row],[quantity_days]]</f>
        <v>45828</v>
      </c>
      <c r="I577" s="1">
        <f>_xlfn.MAXIFS('Refill Gap Model'!L:L,'Refill Gap Model'!A:A,TableRefills3[[#This Row],[patient_id]])</f>
        <v>45812</v>
      </c>
      <c r="J577">
        <f>Patient_QC[[#This Row],[Therepy_end_date]]-Patient_QC[[#This Row],[Therepy_Start_Date]]</f>
        <v>85</v>
      </c>
      <c r="K577">
        <f>Patient_QC[[#This Row],[total_quantity_days]]/Patient_QC[[#This Row],[Window Days]]</f>
        <v>0.9882352941176471</v>
      </c>
      <c r="L577">
        <f>MIN(1,Patient_QC[[#This Row],[MPR]])</f>
        <v>0.9882352941176471</v>
      </c>
      <c r="M577">
        <f>IF(Patient_QC[[#This Row],[MPR]]&gt;1,1,0)</f>
        <v>0</v>
      </c>
      <c r="N577">
        <f>_xlfn.MAXIFS('Refill Gap Model'!I:I,'Refill Gap Model'!A:A,TableRefills3[[#This Row],[patient_id]])</f>
        <v>0</v>
      </c>
      <c r="O577" t="str">
        <f>IF(Patient_QC[[#This Row],[MPR]]&gt;1.2,"High MPR; ","") &amp;
 IF(Patient_QC[[#This Row],[ever_discontinued]]=1,"Discontinued; ","") &amp;
 IF(Patient_QC[[#This Row],[Window Days]]=0,"No Supply; ","")</f>
        <v/>
      </c>
    </row>
    <row r="578" spans="1:15" x14ac:dyDescent="0.25">
      <c r="A578" t="s">
        <v>585</v>
      </c>
      <c r="B578">
        <v>39</v>
      </c>
      <c r="C578" t="s">
        <v>1020</v>
      </c>
      <c r="D578" t="s">
        <v>1021</v>
      </c>
      <c r="E578" t="s">
        <v>1023</v>
      </c>
      <c r="F578">
        <f>SUMIFS('Refill Gap Model'!E:E,'Refill Gap Model'!A:A,TableRefills3[[#This Row],[patient_id]])</f>
        <v>84</v>
      </c>
      <c r="G578" s="1">
        <f>_xlfn.MINIFS('Refill Gap Model'!C:C,'Refill Gap Model'!A:A,TableRefills3[[#This Row],[patient_id]])</f>
        <v>45727</v>
      </c>
      <c r="H578" s="1">
        <f>_xlfn.MAXIFS('Refill Gap Model'!C:C,'Refill Gap Model'!A:A,A578)+TableRefills3[[#This Row],[quantity_days]]</f>
        <v>45797</v>
      </c>
      <c r="I578" s="1">
        <f>_xlfn.MAXIFS('Refill Gap Model'!L:L,'Refill Gap Model'!A:A,TableRefills3[[#This Row],[patient_id]])</f>
        <v>45812</v>
      </c>
      <c r="J578">
        <f>Patient_QC[[#This Row],[Therepy_end_date]]-Patient_QC[[#This Row],[Therepy_Start_Date]]</f>
        <v>85</v>
      </c>
      <c r="K578">
        <f>Patient_QC[[#This Row],[total_quantity_days]]/Patient_QC[[#This Row],[Window Days]]</f>
        <v>0.9882352941176471</v>
      </c>
      <c r="L578">
        <f>MIN(1,Patient_QC[[#This Row],[MPR]])</f>
        <v>0.9882352941176471</v>
      </c>
      <c r="M578">
        <f>IF(Patient_QC[[#This Row],[MPR]]&gt;1,1,0)</f>
        <v>0</v>
      </c>
      <c r="N578">
        <f>_xlfn.MAXIFS('Refill Gap Model'!I:I,'Refill Gap Model'!A:A,TableRefills3[[#This Row],[patient_id]])</f>
        <v>0</v>
      </c>
      <c r="O578" t="str">
        <f>IF(Patient_QC[[#This Row],[MPR]]&gt;1.2,"High MPR; ","") &amp;
 IF(Patient_QC[[#This Row],[ever_discontinued]]=1,"Discontinued; ","") &amp;
 IF(Patient_QC[[#This Row],[Window Days]]=0,"No Supply; ","")</f>
        <v/>
      </c>
    </row>
    <row r="579" spans="1:15" x14ac:dyDescent="0.25">
      <c r="A579" t="s">
        <v>586</v>
      </c>
      <c r="B579">
        <v>48</v>
      </c>
      <c r="C579" t="s">
        <v>1019</v>
      </c>
      <c r="D579" t="s">
        <v>1025</v>
      </c>
      <c r="E579" t="s">
        <v>1023</v>
      </c>
      <c r="F579">
        <f>SUMIFS('Refill Gap Model'!E:E,'Refill Gap Model'!A:A,TableRefills3[[#This Row],[patient_id]])</f>
        <v>84</v>
      </c>
      <c r="G579" s="1">
        <f>_xlfn.MINIFS('Refill Gap Model'!C:C,'Refill Gap Model'!A:A,TableRefills3[[#This Row],[patient_id]])</f>
        <v>45727</v>
      </c>
      <c r="H579" s="1">
        <f>_xlfn.MAXIFS('Refill Gap Model'!C:C,'Refill Gap Model'!A:A,A579)+TableRefills3[[#This Row],[quantity_days]]</f>
        <v>45819</v>
      </c>
      <c r="I579" s="1">
        <f>_xlfn.MAXIFS('Refill Gap Model'!L:L,'Refill Gap Model'!A:A,TableRefills3[[#This Row],[patient_id]])</f>
        <v>45812</v>
      </c>
      <c r="J579">
        <f>Patient_QC[[#This Row],[Therepy_end_date]]-Patient_QC[[#This Row],[Therepy_Start_Date]]</f>
        <v>85</v>
      </c>
      <c r="K579">
        <f>Patient_QC[[#This Row],[total_quantity_days]]/Patient_QC[[#This Row],[Window Days]]</f>
        <v>0.9882352941176471</v>
      </c>
      <c r="L579">
        <f>MIN(1,Patient_QC[[#This Row],[MPR]])</f>
        <v>0.9882352941176471</v>
      </c>
      <c r="M579">
        <f>IF(Patient_QC[[#This Row],[MPR]]&gt;1,1,0)</f>
        <v>0</v>
      </c>
      <c r="N579">
        <f>_xlfn.MAXIFS('Refill Gap Model'!I:I,'Refill Gap Model'!A:A,TableRefills3[[#This Row],[patient_id]])</f>
        <v>0</v>
      </c>
      <c r="O579" t="str">
        <f>IF(Patient_QC[[#This Row],[MPR]]&gt;1.2,"High MPR; ","") &amp;
 IF(Patient_QC[[#This Row],[ever_discontinued]]=1,"Discontinued; ","") &amp;
 IF(Patient_QC[[#This Row],[Window Days]]=0,"No Supply; ","")</f>
        <v/>
      </c>
    </row>
    <row r="580" spans="1:15" x14ac:dyDescent="0.25">
      <c r="A580" t="s">
        <v>587</v>
      </c>
      <c r="B580">
        <v>61</v>
      </c>
      <c r="C580" t="s">
        <v>1020</v>
      </c>
      <c r="D580" t="s">
        <v>1028</v>
      </c>
      <c r="E580" t="s">
        <v>1027</v>
      </c>
      <c r="F580">
        <f>SUMIFS('Refill Gap Model'!E:E,'Refill Gap Model'!A:A,TableRefills3[[#This Row],[patient_id]])</f>
        <v>120</v>
      </c>
      <c r="G580" s="1">
        <f>_xlfn.MINIFS('Refill Gap Model'!C:C,'Refill Gap Model'!A:A,TableRefills3[[#This Row],[patient_id]])</f>
        <v>45834</v>
      </c>
      <c r="H580" s="1">
        <f>_xlfn.MAXIFS('Refill Gap Model'!C:C,'Refill Gap Model'!A:A,A580)+TableRefills3[[#This Row],[quantity_days]]</f>
        <v>45980</v>
      </c>
      <c r="I580" s="1">
        <f>_xlfn.MAXIFS('Refill Gap Model'!L:L,'Refill Gap Model'!A:A,TableRefills3[[#This Row],[patient_id]])</f>
        <v>45953</v>
      </c>
      <c r="J580">
        <f>Patient_QC[[#This Row],[Therepy_end_date]]-Patient_QC[[#This Row],[Therepy_Start_Date]]</f>
        <v>119</v>
      </c>
      <c r="K580">
        <f>Patient_QC[[#This Row],[total_quantity_days]]/Patient_QC[[#This Row],[Window Days]]</f>
        <v>1.0084033613445378</v>
      </c>
      <c r="L580">
        <f>MIN(1,Patient_QC[[#This Row],[MPR]])</f>
        <v>1</v>
      </c>
      <c r="M580">
        <f>IF(Patient_QC[[#This Row],[MPR]]&gt;1,1,0)</f>
        <v>1</v>
      </c>
      <c r="N580">
        <f>_xlfn.MAXIFS('Refill Gap Model'!I:I,'Refill Gap Model'!A:A,TableRefills3[[#This Row],[patient_id]])</f>
        <v>0</v>
      </c>
      <c r="O580" t="str">
        <f>IF(Patient_QC[[#This Row],[MPR]]&gt;1.2,"High MPR; ","") &amp;
 IF(Patient_QC[[#This Row],[ever_discontinued]]=1,"Discontinued; ","") &amp;
 IF(Patient_QC[[#This Row],[Window Days]]=0,"No Supply; ","")</f>
        <v/>
      </c>
    </row>
    <row r="581" spans="1:15" x14ac:dyDescent="0.25">
      <c r="A581" t="s">
        <v>588</v>
      </c>
      <c r="B581">
        <v>30</v>
      </c>
      <c r="C581" t="s">
        <v>1020</v>
      </c>
      <c r="D581" t="s">
        <v>1028</v>
      </c>
      <c r="E581" t="s">
        <v>1027</v>
      </c>
      <c r="F581">
        <f>SUMIFS('Refill Gap Model'!E:E,'Refill Gap Model'!A:A,TableRefills3[[#This Row],[patient_id]])</f>
        <v>120</v>
      </c>
      <c r="G581" s="1">
        <f>_xlfn.MINIFS('Refill Gap Model'!C:C,'Refill Gap Model'!A:A,TableRefills3[[#This Row],[patient_id]])</f>
        <v>45834</v>
      </c>
      <c r="H581" s="1">
        <f>_xlfn.MAXIFS('Refill Gap Model'!C:C,'Refill Gap Model'!A:A,A581)+TableRefills3[[#This Row],[quantity_days]]</f>
        <v>45875</v>
      </c>
      <c r="I581" s="1">
        <f>_xlfn.MAXIFS('Refill Gap Model'!L:L,'Refill Gap Model'!A:A,TableRefills3[[#This Row],[patient_id]])</f>
        <v>45953</v>
      </c>
      <c r="J581">
        <f>Patient_QC[[#This Row],[Therepy_end_date]]-Patient_QC[[#This Row],[Therepy_Start_Date]]</f>
        <v>119</v>
      </c>
      <c r="K581">
        <f>Patient_QC[[#This Row],[total_quantity_days]]/Patient_QC[[#This Row],[Window Days]]</f>
        <v>1.0084033613445378</v>
      </c>
      <c r="L581">
        <f>MIN(1,Patient_QC[[#This Row],[MPR]])</f>
        <v>1</v>
      </c>
      <c r="M581">
        <f>IF(Patient_QC[[#This Row],[MPR]]&gt;1,1,0)</f>
        <v>1</v>
      </c>
      <c r="N581">
        <f>_xlfn.MAXIFS('Refill Gap Model'!I:I,'Refill Gap Model'!A:A,TableRefills3[[#This Row],[patient_id]])</f>
        <v>0</v>
      </c>
      <c r="O581" t="str">
        <f>IF(Patient_QC[[#This Row],[MPR]]&gt;1.2,"High MPR; ","") &amp;
 IF(Patient_QC[[#This Row],[ever_discontinued]]=1,"Discontinued; ","") &amp;
 IF(Patient_QC[[#This Row],[Window Days]]=0,"No Supply; ","")</f>
        <v/>
      </c>
    </row>
    <row r="582" spans="1:15" x14ac:dyDescent="0.25">
      <c r="A582" t="s">
        <v>589</v>
      </c>
      <c r="B582">
        <v>34</v>
      </c>
      <c r="C582" t="s">
        <v>1019</v>
      </c>
      <c r="D582" t="s">
        <v>1028</v>
      </c>
      <c r="E582" t="s">
        <v>1026</v>
      </c>
      <c r="F582">
        <f>SUMIFS('Refill Gap Model'!E:E,'Refill Gap Model'!A:A,TableRefills3[[#This Row],[patient_id]])</f>
        <v>120</v>
      </c>
      <c r="G582" s="1">
        <f>_xlfn.MINIFS('Refill Gap Model'!C:C,'Refill Gap Model'!A:A,TableRefills3[[#This Row],[patient_id]])</f>
        <v>45834</v>
      </c>
      <c r="H582" s="1">
        <f>_xlfn.MAXIFS('Refill Gap Model'!C:C,'Refill Gap Model'!A:A,A582)+TableRefills3[[#This Row],[quantity_days]]</f>
        <v>45792</v>
      </c>
      <c r="I582" s="1">
        <f>_xlfn.MAXIFS('Refill Gap Model'!L:L,'Refill Gap Model'!A:A,TableRefills3[[#This Row],[patient_id]])</f>
        <v>45953</v>
      </c>
      <c r="J582">
        <f>Patient_QC[[#This Row],[Therepy_end_date]]-Patient_QC[[#This Row],[Therepy_Start_Date]]</f>
        <v>119</v>
      </c>
      <c r="K582">
        <f>Patient_QC[[#This Row],[total_quantity_days]]/Patient_QC[[#This Row],[Window Days]]</f>
        <v>1.0084033613445378</v>
      </c>
      <c r="L582">
        <f>MIN(1,Patient_QC[[#This Row],[MPR]])</f>
        <v>1</v>
      </c>
      <c r="M582">
        <f>IF(Patient_QC[[#This Row],[MPR]]&gt;1,1,0)</f>
        <v>1</v>
      </c>
      <c r="N582">
        <f>_xlfn.MAXIFS('Refill Gap Model'!I:I,'Refill Gap Model'!A:A,TableRefills3[[#This Row],[patient_id]])</f>
        <v>0</v>
      </c>
      <c r="O582" t="str">
        <f>IF(Patient_QC[[#This Row],[MPR]]&gt;1.2,"High MPR; ","") &amp;
 IF(Patient_QC[[#This Row],[ever_discontinued]]=1,"Discontinued; ","") &amp;
 IF(Patient_QC[[#This Row],[Window Days]]=0,"No Supply; ","")</f>
        <v/>
      </c>
    </row>
    <row r="583" spans="1:15" x14ac:dyDescent="0.25">
      <c r="A583" t="s">
        <v>590</v>
      </c>
      <c r="B583">
        <v>74</v>
      </c>
      <c r="C583" t="s">
        <v>1020</v>
      </c>
      <c r="D583" t="s">
        <v>1022</v>
      </c>
      <c r="E583" t="s">
        <v>1024</v>
      </c>
      <c r="F583">
        <f>SUMIFS('Refill Gap Model'!E:E,'Refill Gap Model'!A:A,TableRefills3[[#This Row],[patient_id]])</f>
        <v>120</v>
      </c>
      <c r="G583" s="1">
        <f>_xlfn.MINIFS('Refill Gap Model'!C:C,'Refill Gap Model'!A:A,TableRefills3[[#This Row],[patient_id]])</f>
        <v>45834</v>
      </c>
      <c r="H583" s="1">
        <f>_xlfn.MAXIFS('Refill Gap Model'!C:C,'Refill Gap Model'!A:A,A583)+TableRefills3[[#This Row],[quantity_days]]</f>
        <v>45833</v>
      </c>
      <c r="I583" s="1">
        <f>_xlfn.MAXIFS('Refill Gap Model'!L:L,'Refill Gap Model'!A:A,TableRefills3[[#This Row],[patient_id]])</f>
        <v>45953</v>
      </c>
      <c r="J583">
        <f>Patient_QC[[#This Row],[Therepy_end_date]]-Patient_QC[[#This Row],[Therepy_Start_Date]]</f>
        <v>119</v>
      </c>
      <c r="K583">
        <f>Patient_QC[[#This Row],[total_quantity_days]]/Patient_QC[[#This Row],[Window Days]]</f>
        <v>1.0084033613445378</v>
      </c>
      <c r="L583">
        <f>MIN(1,Patient_QC[[#This Row],[MPR]])</f>
        <v>1</v>
      </c>
      <c r="M583">
        <f>IF(Patient_QC[[#This Row],[MPR]]&gt;1,1,0)</f>
        <v>1</v>
      </c>
      <c r="N583">
        <f>_xlfn.MAXIFS('Refill Gap Model'!I:I,'Refill Gap Model'!A:A,TableRefills3[[#This Row],[patient_id]])</f>
        <v>0</v>
      </c>
      <c r="O583" t="str">
        <f>IF(Patient_QC[[#This Row],[MPR]]&gt;1.2,"High MPR; ","") &amp;
 IF(Patient_QC[[#This Row],[ever_discontinued]]=1,"Discontinued; ","") &amp;
 IF(Patient_QC[[#This Row],[Window Days]]=0,"No Supply; ","")</f>
        <v/>
      </c>
    </row>
    <row r="584" spans="1:15" x14ac:dyDescent="0.25">
      <c r="A584" t="s">
        <v>591</v>
      </c>
      <c r="B584">
        <v>33</v>
      </c>
      <c r="C584" t="s">
        <v>1019</v>
      </c>
      <c r="D584" t="s">
        <v>1021</v>
      </c>
      <c r="E584" t="s">
        <v>1026</v>
      </c>
      <c r="F584">
        <f>SUMIFS('Refill Gap Model'!E:E,'Refill Gap Model'!A:A,TableRefills3[[#This Row],[patient_id]])</f>
        <v>120</v>
      </c>
      <c r="G584" s="1">
        <f>_xlfn.MINIFS('Refill Gap Model'!C:C,'Refill Gap Model'!A:A,TableRefills3[[#This Row],[patient_id]])</f>
        <v>45765</v>
      </c>
      <c r="H584" s="1">
        <f>_xlfn.MAXIFS('Refill Gap Model'!C:C,'Refill Gap Model'!A:A,A584)+TableRefills3[[#This Row],[quantity_days]]</f>
        <v>45828</v>
      </c>
      <c r="I584" s="1">
        <f>_xlfn.MAXIFS('Refill Gap Model'!L:L,'Refill Gap Model'!A:A,TableRefills3[[#This Row],[patient_id]])</f>
        <v>45882</v>
      </c>
      <c r="J584">
        <f>Patient_QC[[#This Row],[Therepy_end_date]]-Patient_QC[[#This Row],[Therepy_Start_Date]]</f>
        <v>117</v>
      </c>
      <c r="K584">
        <f>Patient_QC[[#This Row],[total_quantity_days]]/Patient_QC[[#This Row],[Window Days]]</f>
        <v>1.0256410256410255</v>
      </c>
      <c r="L584">
        <f>MIN(1,Patient_QC[[#This Row],[MPR]])</f>
        <v>1</v>
      </c>
      <c r="M584">
        <f>IF(Patient_QC[[#This Row],[MPR]]&gt;1,1,0)</f>
        <v>1</v>
      </c>
      <c r="N584">
        <f>_xlfn.MAXIFS('Refill Gap Model'!I:I,'Refill Gap Model'!A:A,TableRefills3[[#This Row],[patient_id]])</f>
        <v>0</v>
      </c>
      <c r="O584" t="str">
        <f>IF(Patient_QC[[#This Row],[MPR]]&gt;1.2,"High MPR; ","") &amp;
 IF(Patient_QC[[#This Row],[ever_discontinued]]=1,"Discontinued; ","") &amp;
 IF(Patient_QC[[#This Row],[Window Days]]=0,"No Supply; ","")</f>
        <v/>
      </c>
    </row>
    <row r="585" spans="1:15" x14ac:dyDescent="0.25">
      <c r="A585" t="s">
        <v>592</v>
      </c>
      <c r="B585">
        <v>45</v>
      </c>
      <c r="C585" t="s">
        <v>1019</v>
      </c>
      <c r="D585" t="s">
        <v>1022</v>
      </c>
      <c r="E585" t="s">
        <v>1026</v>
      </c>
      <c r="F585">
        <f>SUMIFS('Refill Gap Model'!E:E,'Refill Gap Model'!A:A,TableRefills3[[#This Row],[patient_id]])</f>
        <v>120</v>
      </c>
      <c r="G585" s="1">
        <f>_xlfn.MINIFS('Refill Gap Model'!C:C,'Refill Gap Model'!A:A,TableRefills3[[#This Row],[patient_id]])</f>
        <v>45765</v>
      </c>
      <c r="H585" s="1">
        <f>_xlfn.MAXIFS('Refill Gap Model'!C:C,'Refill Gap Model'!A:A,A585)+TableRefills3[[#This Row],[quantity_days]]</f>
        <v>45833</v>
      </c>
      <c r="I585" s="1">
        <f>_xlfn.MAXIFS('Refill Gap Model'!L:L,'Refill Gap Model'!A:A,TableRefills3[[#This Row],[patient_id]])</f>
        <v>45882</v>
      </c>
      <c r="J585">
        <f>Patient_QC[[#This Row],[Therepy_end_date]]-Patient_QC[[#This Row],[Therepy_Start_Date]]</f>
        <v>117</v>
      </c>
      <c r="K585">
        <f>Patient_QC[[#This Row],[total_quantity_days]]/Patient_QC[[#This Row],[Window Days]]</f>
        <v>1.0256410256410255</v>
      </c>
      <c r="L585">
        <f>MIN(1,Patient_QC[[#This Row],[MPR]])</f>
        <v>1</v>
      </c>
      <c r="M585">
        <f>IF(Patient_QC[[#This Row],[MPR]]&gt;1,1,0)</f>
        <v>1</v>
      </c>
      <c r="N585">
        <f>_xlfn.MAXIFS('Refill Gap Model'!I:I,'Refill Gap Model'!A:A,TableRefills3[[#This Row],[patient_id]])</f>
        <v>0</v>
      </c>
      <c r="O585" t="str">
        <f>IF(Patient_QC[[#This Row],[MPR]]&gt;1.2,"High MPR; ","") &amp;
 IF(Patient_QC[[#This Row],[ever_discontinued]]=1,"Discontinued; ","") &amp;
 IF(Patient_QC[[#This Row],[Window Days]]=0,"No Supply; ","")</f>
        <v/>
      </c>
    </row>
    <row r="586" spans="1:15" x14ac:dyDescent="0.25">
      <c r="A586" t="s">
        <v>593</v>
      </c>
      <c r="B586">
        <v>53</v>
      </c>
      <c r="C586" t="s">
        <v>1020</v>
      </c>
      <c r="D586" t="s">
        <v>1021</v>
      </c>
      <c r="E586" t="s">
        <v>1026</v>
      </c>
      <c r="F586">
        <f>SUMIFS('Refill Gap Model'!E:E,'Refill Gap Model'!A:A,TableRefills3[[#This Row],[patient_id]])</f>
        <v>120</v>
      </c>
      <c r="G586" s="1">
        <f>_xlfn.MINIFS('Refill Gap Model'!C:C,'Refill Gap Model'!A:A,TableRefills3[[#This Row],[patient_id]])</f>
        <v>45765</v>
      </c>
      <c r="H586" s="1">
        <f>_xlfn.MAXIFS('Refill Gap Model'!C:C,'Refill Gap Model'!A:A,A586)+TableRefills3[[#This Row],[quantity_days]]</f>
        <v>45814</v>
      </c>
      <c r="I586" s="1">
        <f>_xlfn.MAXIFS('Refill Gap Model'!L:L,'Refill Gap Model'!A:A,TableRefills3[[#This Row],[patient_id]])</f>
        <v>45882</v>
      </c>
      <c r="J586">
        <f>Patient_QC[[#This Row],[Therepy_end_date]]-Patient_QC[[#This Row],[Therepy_Start_Date]]</f>
        <v>117</v>
      </c>
      <c r="K586">
        <f>Patient_QC[[#This Row],[total_quantity_days]]/Patient_QC[[#This Row],[Window Days]]</f>
        <v>1.0256410256410255</v>
      </c>
      <c r="L586">
        <f>MIN(1,Patient_QC[[#This Row],[MPR]])</f>
        <v>1</v>
      </c>
      <c r="M586">
        <f>IF(Patient_QC[[#This Row],[MPR]]&gt;1,1,0)</f>
        <v>1</v>
      </c>
      <c r="N586">
        <f>_xlfn.MAXIFS('Refill Gap Model'!I:I,'Refill Gap Model'!A:A,TableRefills3[[#This Row],[patient_id]])</f>
        <v>0</v>
      </c>
      <c r="O586" t="str">
        <f>IF(Patient_QC[[#This Row],[MPR]]&gt;1.2,"High MPR; ","") &amp;
 IF(Patient_QC[[#This Row],[ever_discontinued]]=1,"Discontinued; ","") &amp;
 IF(Patient_QC[[#This Row],[Window Days]]=0,"No Supply; ","")</f>
        <v/>
      </c>
    </row>
    <row r="587" spans="1:15" x14ac:dyDescent="0.25">
      <c r="A587" t="s">
        <v>594</v>
      </c>
      <c r="B587">
        <v>45</v>
      </c>
      <c r="C587" t="s">
        <v>1019</v>
      </c>
      <c r="D587" t="s">
        <v>1022</v>
      </c>
      <c r="E587" t="s">
        <v>1026</v>
      </c>
      <c r="F587">
        <f>SUMIFS('Refill Gap Model'!E:E,'Refill Gap Model'!A:A,TableRefills3[[#This Row],[patient_id]])</f>
        <v>120</v>
      </c>
      <c r="G587" s="1">
        <f>_xlfn.MINIFS('Refill Gap Model'!C:C,'Refill Gap Model'!A:A,TableRefills3[[#This Row],[patient_id]])</f>
        <v>45765</v>
      </c>
      <c r="H587" s="1">
        <f>_xlfn.MAXIFS('Refill Gap Model'!C:C,'Refill Gap Model'!A:A,A587)+TableRefills3[[#This Row],[quantity_days]]</f>
        <v>45823</v>
      </c>
      <c r="I587" s="1">
        <f>_xlfn.MAXIFS('Refill Gap Model'!L:L,'Refill Gap Model'!A:A,TableRefills3[[#This Row],[patient_id]])</f>
        <v>45882</v>
      </c>
      <c r="J587">
        <f>Patient_QC[[#This Row],[Therepy_end_date]]-Patient_QC[[#This Row],[Therepy_Start_Date]]</f>
        <v>117</v>
      </c>
      <c r="K587">
        <f>Patient_QC[[#This Row],[total_quantity_days]]/Patient_QC[[#This Row],[Window Days]]</f>
        <v>1.0256410256410255</v>
      </c>
      <c r="L587">
        <f>MIN(1,Patient_QC[[#This Row],[MPR]])</f>
        <v>1</v>
      </c>
      <c r="M587">
        <f>IF(Patient_QC[[#This Row],[MPR]]&gt;1,1,0)</f>
        <v>1</v>
      </c>
      <c r="N587">
        <f>_xlfn.MAXIFS('Refill Gap Model'!I:I,'Refill Gap Model'!A:A,TableRefills3[[#This Row],[patient_id]])</f>
        <v>0</v>
      </c>
      <c r="O587" t="str">
        <f>IF(Patient_QC[[#This Row],[MPR]]&gt;1.2,"High MPR; ","") &amp;
 IF(Patient_QC[[#This Row],[ever_discontinued]]=1,"Discontinued; ","") &amp;
 IF(Patient_QC[[#This Row],[Window Days]]=0,"No Supply; ","")</f>
        <v/>
      </c>
    </row>
    <row r="588" spans="1:15" x14ac:dyDescent="0.25">
      <c r="A588" t="s">
        <v>595</v>
      </c>
      <c r="B588">
        <v>84</v>
      </c>
      <c r="C588" t="s">
        <v>1019</v>
      </c>
      <c r="D588" t="s">
        <v>1021</v>
      </c>
      <c r="E588" t="s">
        <v>1023</v>
      </c>
      <c r="F588">
        <f>SUMIFS('Refill Gap Model'!E:E,'Refill Gap Model'!A:A,TableRefills3[[#This Row],[patient_id]])</f>
        <v>112</v>
      </c>
      <c r="G588" s="1">
        <f>_xlfn.MINIFS('Refill Gap Model'!C:C,'Refill Gap Model'!A:A,TableRefills3[[#This Row],[patient_id]])</f>
        <v>45686</v>
      </c>
      <c r="H588" s="1">
        <f>_xlfn.MAXIFS('Refill Gap Model'!C:C,'Refill Gap Model'!A:A,A588)+TableRefills3[[#This Row],[quantity_days]]</f>
        <v>45947</v>
      </c>
      <c r="I588" s="1">
        <f>_xlfn.MAXIFS('Refill Gap Model'!L:L,'Refill Gap Model'!A:A,TableRefills3[[#This Row],[patient_id]])</f>
        <v>45794</v>
      </c>
      <c r="J588">
        <f>Patient_QC[[#This Row],[Therepy_end_date]]-Patient_QC[[#This Row],[Therepy_Start_Date]]</f>
        <v>108</v>
      </c>
      <c r="K588">
        <f>Patient_QC[[#This Row],[total_quantity_days]]/Patient_QC[[#This Row],[Window Days]]</f>
        <v>1.037037037037037</v>
      </c>
      <c r="L588">
        <f>MIN(1,Patient_QC[[#This Row],[MPR]])</f>
        <v>1</v>
      </c>
      <c r="M588">
        <f>IF(Patient_QC[[#This Row],[MPR]]&gt;1,1,0)</f>
        <v>1</v>
      </c>
      <c r="N588">
        <f>_xlfn.MAXIFS('Refill Gap Model'!I:I,'Refill Gap Model'!A:A,TableRefills3[[#This Row],[patient_id]])</f>
        <v>0</v>
      </c>
      <c r="O588" t="str">
        <f>IF(Patient_QC[[#This Row],[MPR]]&gt;1.2,"High MPR; ","") &amp;
 IF(Patient_QC[[#This Row],[ever_discontinued]]=1,"Discontinued; ","") &amp;
 IF(Patient_QC[[#This Row],[Window Days]]=0,"No Supply; ","")</f>
        <v/>
      </c>
    </row>
    <row r="589" spans="1:15" x14ac:dyDescent="0.25">
      <c r="A589" t="s">
        <v>596</v>
      </c>
      <c r="B589">
        <v>31</v>
      </c>
      <c r="C589" t="s">
        <v>1019</v>
      </c>
      <c r="D589" t="s">
        <v>1022</v>
      </c>
      <c r="E589" t="s">
        <v>1023</v>
      </c>
      <c r="F589">
        <f>SUMIFS('Refill Gap Model'!E:E,'Refill Gap Model'!A:A,TableRefills3[[#This Row],[patient_id]])</f>
        <v>112</v>
      </c>
      <c r="G589" s="1">
        <f>_xlfn.MINIFS('Refill Gap Model'!C:C,'Refill Gap Model'!A:A,TableRefills3[[#This Row],[patient_id]])</f>
        <v>45686</v>
      </c>
      <c r="H589" s="1">
        <f>_xlfn.MAXIFS('Refill Gap Model'!C:C,'Refill Gap Model'!A:A,A589)+TableRefills3[[#This Row],[quantity_days]]</f>
        <v>45984</v>
      </c>
      <c r="I589" s="1">
        <f>_xlfn.MAXIFS('Refill Gap Model'!L:L,'Refill Gap Model'!A:A,TableRefills3[[#This Row],[patient_id]])</f>
        <v>45794</v>
      </c>
      <c r="J589">
        <f>Patient_QC[[#This Row],[Therepy_end_date]]-Patient_QC[[#This Row],[Therepy_Start_Date]]</f>
        <v>108</v>
      </c>
      <c r="K589">
        <f>Patient_QC[[#This Row],[total_quantity_days]]/Patient_QC[[#This Row],[Window Days]]</f>
        <v>1.037037037037037</v>
      </c>
      <c r="L589">
        <f>MIN(1,Patient_QC[[#This Row],[MPR]])</f>
        <v>1</v>
      </c>
      <c r="M589">
        <f>IF(Patient_QC[[#This Row],[MPR]]&gt;1,1,0)</f>
        <v>1</v>
      </c>
      <c r="N589">
        <f>_xlfn.MAXIFS('Refill Gap Model'!I:I,'Refill Gap Model'!A:A,TableRefills3[[#This Row],[patient_id]])</f>
        <v>0</v>
      </c>
      <c r="O589" t="str">
        <f>IF(Patient_QC[[#This Row],[MPR]]&gt;1.2,"High MPR; ","") &amp;
 IF(Patient_QC[[#This Row],[ever_discontinued]]=1,"Discontinued; ","") &amp;
 IF(Patient_QC[[#This Row],[Window Days]]=0,"No Supply; ","")</f>
        <v/>
      </c>
    </row>
    <row r="590" spans="1:15" x14ac:dyDescent="0.25">
      <c r="A590" t="s">
        <v>597</v>
      </c>
      <c r="B590">
        <v>78</v>
      </c>
      <c r="C590" t="s">
        <v>1020</v>
      </c>
      <c r="D590" t="s">
        <v>1025</v>
      </c>
      <c r="E590" t="s">
        <v>1026</v>
      </c>
      <c r="F590">
        <f>SUMIFS('Refill Gap Model'!E:E,'Refill Gap Model'!A:A,TableRefills3[[#This Row],[patient_id]])</f>
        <v>112</v>
      </c>
      <c r="G590" s="1">
        <f>_xlfn.MINIFS('Refill Gap Model'!C:C,'Refill Gap Model'!A:A,TableRefills3[[#This Row],[patient_id]])</f>
        <v>45686</v>
      </c>
      <c r="H590" s="1">
        <f>_xlfn.MAXIFS('Refill Gap Model'!C:C,'Refill Gap Model'!A:A,A590)+TableRefills3[[#This Row],[quantity_days]]</f>
        <v>45965</v>
      </c>
      <c r="I590" s="1">
        <f>_xlfn.MAXIFS('Refill Gap Model'!L:L,'Refill Gap Model'!A:A,TableRefills3[[#This Row],[patient_id]])</f>
        <v>45794</v>
      </c>
      <c r="J590">
        <f>Patient_QC[[#This Row],[Therepy_end_date]]-Patient_QC[[#This Row],[Therepy_Start_Date]]</f>
        <v>108</v>
      </c>
      <c r="K590">
        <f>Patient_QC[[#This Row],[total_quantity_days]]/Patient_QC[[#This Row],[Window Days]]</f>
        <v>1.037037037037037</v>
      </c>
      <c r="L590">
        <f>MIN(1,Patient_QC[[#This Row],[MPR]])</f>
        <v>1</v>
      </c>
      <c r="M590">
        <f>IF(Patient_QC[[#This Row],[MPR]]&gt;1,1,0)</f>
        <v>1</v>
      </c>
      <c r="N590">
        <f>_xlfn.MAXIFS('Refill Gap Model'!I:I,'Refill Gap Model'!A:A,TableRefills3[[#This Row],[patient_id]])</f>
        <v>0</v>
      </c>
      <c r="O590" t="str">
        <f>IF(Patient_QC[[#This Row],[MPR]]&gt;1.2,"High MPR; ","") &amp;
 IF(Patient_QC[[#This Row],[ever_discontinued]]=1,"Discontinued; ","") &amp;
 IF(Patient_QC[[#This Row],[Window Days]]=0,"No Supply; ","")</f>
        <v/>
      </c>
    </row>
    <row r="591" spans="1:15" x14ac:dyDescent="0.25">
      <c r="A591" t="s">
        <v>598</v>
      </c>
      <c r="B591">
        <v>57</v>
      </c>
      <c r="C591" t="s">
        <v>1020</v>
      </c>
      <c r="D591" t="s">
        <v>1028</v>
      </c>
      <c r="E591" t="s">
        <v>1026</v>
      </c>
      <c r="F591">
        <f>SUMIFS('Refill Gap Model'!E:E,'Refill Gap Model'!A:A,TableRefills3[[#This Row],[patient_id]])</f>
        <v>112</v>
      </c>
      <c r="G591" s="1">
        <f>_xlfn.MINIFS('Refill Gap Model'!C:C,'Refill Gap Model'!A:A,TableRefills3[[#This Row],[patient_id]])</f>
        <v>45686</v>
      </c>
      <c r="H591" s="1">
        <f>_xlfn.MAXIFS('Refill Gap Model'!C:C,'Refill Gap Model'!A:A,A591)+TableRefills3[[#This Row],[quantity_days]]</f>
        <v>45890</v>
      </c>
      <c r="I591" s="1">
        <f>_xlfn.MAXIFS('Refill Gap Model'!L:L,'Refill Gap Model'!A:A,TableRefills3[[#This Row],[patient_id]])</f>
        <v>45794</v>
      </c>
      <c r="J591">
        <f>Patient_QC[[#This Row],[Therepy_end_date]]-Patient_QC[[#This Row],[Therepy_Start_Date]]</f>
        <v>108</v>
      </c>
      <c r="K591">
        <f>Patient_QC[[#This Row],[total_quantity_days]]/Patient_QC[[#This Row],[Window Days]]</f>
        <v>1.037037037037037</v>
      </c>
      <c r="L591">
        <f>MIN(1,Patient_QC[[#This Row],[MPR]])</f>
        <v>1</v>
      </c>
      <c r="M591">
        <f>IF(Patient_QC[[#This Row],[MPR]]&gt;1,1,0)</f>
        <v>1</v>
      </c>
      <c r="N591">
        <f>_xlfn.MAXIFS('Refill Gap Model'!I:I,'Refill Gap Model'!A:A,TableRefills3[[#This Row],[patient_id]])</f>
        <v>0</v>
      </c>
      <c r="O591" t="str">
        <f>IF(Patient_QC[[#This Row],[MPR]]&gt;1.2,"High MPR; ","") &amp;
 IF(Patient_QC[[#This Row],[ever_discontinued]]=1,"Discontinued; ","") &amp;
 IF(Patient_QC[[#This Row],[Window Days]]=0,"No Supply; ","")</f>
        <v/>
      </c>
    </row>
    <row r="592" spans="1:15" x14ac:dyDescent="0.25">
      <c r="A592" t="s">
        <v>599</v>
      </c>
      <c r="B592">
        <v>61</v>
      </c>
      <c r="C592" t="s">
        <v>1019</v>
      </c>
      <c r="D592" t="s">
        <v>1022</v>
      </c>
      <c r="E592" t="s">
        <v>1023</v>
      </c>
      <c r="F592">
        <f>SUMIFS('Refill Gap Model'!E:E,'Refill Gap Model'!A:A,TableRefills3[[#This Row],[patient_id]])</f>
        <v>140</v>
      </c>
      <c r="G592" s="1">
        <f>_xlfn.MINIFS('Refill Gap Model'!C:C,'Refill Gap Model'!A:A,TableRefills3[[#This Row],[patient_id]])</f>
        <v>45836</v>
      </c>
      <c r="H592" s="1">
        <f>_xlfn.MAXIFS('Refill Gap Model'!C:C,'Refill Gap Model'!A:A,A592)+TableRefills3[[#This Row],[quantity_days]]</f>
        <v>45903</v>
      </c>
      <c r="I592" s="1">
        <f>_xlfn.MAXIFS('Refill Gap Model'!L:L,'Refill Gap Model'!A:A,TableRefills3[[#This Row],[patient_id]])</f>
        <v>45973</v>
      </c>
      <c r="J592">
        <f>Patient_QC[[#This Row],[Therepy_end_date]]-Patient_QC[[#This Row],[Therepy_Start_Date]]</f>
        <v>137</v>
      </c>
      <c r="K592">
        <f>Patient_QC[[#This Row],[total_quantity_days]]/Patient_QC[[#This Row],[Window Days]]</f>
        <v>1.0218978102189782</v>
      </c>
      <c r="L592">
        <f>MIN(1,Patient_QC[[#This Row],[MPR]])</f>
        <v>1</v>
      </c>
      <c r="M592">
        <f>IF(Patient_QC[[#This Row],[MPR]]&gt;1,1,0)</f>
        <v>1</v>
      </c>
      <c r="N592">
        <f>_xlfn.MAXIFS('Refill Gap Model'!I:I,'Refill Gap Model'!A:A,TableRefills3[[#This Row],[patient_id]])</f>
        <v>0</v>
      </c>
      <c r="O592" t="str">
        <f>IF(Patient_QC[[#This Row],[MPR]]&gt;1.2,"High MPR; ","") &amp;
 IF(Patient_QC[[#This Row],[ever_discontinued]]=1,"Discontinued; ","") &amp;
 IF(Patient_QC[[#This Row],[Window Days]]=0,"No Supply; ","")</f>
        <v/>
      </c>
    </row>
    <row r="593" spans="1:15" x14ac:dyDescent="0.25">
      <c r="A593" t="s">
        <v>600</v>
      </c>
      <c r="B593">
        <v>56</v>
      </c>
      <c r="C593" t="s">
        <v>1020</v>
      </c>
      <c r="D593" t="s">
        <v>1025</v>
      </c>
      <c r="E593" t="s">
        <v>1026</v>
      </c>
      <c r="F593">
        <f>SUMIFS('Refill Gap Model'!E:E,'Refill Gap Model'!A:A,TableRefills3[[#This Row],[patient_id]])</f>
        <v>140</v>
      </c>
      <c r="G593" s="1">
        <f>_xlfn.MINIFS('Refill Gap Model'!C:C,'Refill Gap Model'!A:A,TableRefills3[[#This Row],[patient_id]])</f>
        <v>45836</v>
      </c>
      <c r="H593" s="1">
        <f>_xlfn.MAXIFS('Refill Gap Model'!C:C,'Refill Gap Model'!A:A,A593)+TableRefills3[[#This Row],[quantity_days]]</f>
        <v>45901</v>
      </c>
      <c r="I593" s="1">
        <f>_xlfn.MAXIFS('Refill Gap Model'!L:L,'Refill Gap Model'!A:A,TableRefills3[[#This Row],[patient_id]])</f>
        <v>45973</v>
      </c>
      <c r="J593">
        <f>Patient_QC[[#This Row],[Therepy_end_date]]-Patient_QC[[#This Row],[Therepy_Start_Date]]</f>
        <v>137</v>
      </c>
      <c r="K593">
        <f>Patient_QC[[#This Row],[total_quantity_days]]/Patient_QC[[#This Row],[Window Days]]</f>
        <v>1.0218978102189782</v>
      </c>
      <c r="L593">
        <f>MIN(1,Patient_QC[[#This Row],[MPR]])</f>
        <v>1</v>
      </c>
      <c r="M593">
        <f>IF(Patient_QC[[#This Row],[MPR]]&gt;1,1,0)</f>
        <v>1</v>
      </c>
      <c r="N593">
        <f>_xlfn.MAXIFS('Refill Gap Model'!I:I,'Refill Gap Model'!A:A,TableRefills3[[#This Row],[patient_id]])</f>
        <v>0</v>
      </c>
      <c r="O593" t="str">
        <f>IF(Patient_QC[[#This Row],[MPR]]&gt;1.2,"High MPR; ","") &amp;
 IF(Patient_QC[[#This Row],[ever_discontinued]]=1,"Discontinued; ","") &amp;
 IF(Patient_QC[[#This Row],[Window Days]]=0,"No Supply; ","")</f>
        <v/>
      </c>
    </row>
    <row r="594" spans="1:15" x14ac:dyDescent="0.25">
      <c r="A594" t="s">
        <v>601</v>
      </c>
      <c r="B594">
        <v>49</v>
      </c>
      <c r="C594" t="s">
        <v>1020</v>
      </c>
      <c r="D594" t="s">
        <v>1025</v>
      </c>
      <c r="E594" t="s">
        <v>1023</v>
      </c>
      <c r="F594">
        <f>SUMIFS('Refill Gap Model'!E:E,'Refill Gap Model'!A:A,TableRefills3[[#This Row],[patient_id]])</f>
        <v>140</v>
      </c>
      <c r="G594" s="1">
        <f>_xlfn.MINIFS('Refill Gap Model'!C:C,'Refill Gap Model'!A:A,TableRefills3[[#This Row],[patient_id]])</f>
        <v>45836</v>
      </c>
      <c r="H594" s="1">
        <f>_xlfn.MAXIFS('Refill Gap Model'!C:C,'Refill Gap Model'!A:A,A594)+TableRefills3[[#This Row],[quantity_days]]</f>
        <v>45802</v>
      </c>
      <c r="I594" s="1">
        <f>_xlfn.MAXIFS('Refill Gap Model'!L:L,'Refill Gap Model'!A:A,TableRefills3[[#This Row],[patient_id]])</f>
        <v>45973</v>
      </c>
      <c r="J594">
        <f>Patient_QC[[#This Row],[Therepy_end_date]]-Patient_QC[[#This Row],[Therepy_Start_Date]]</f>
        <v>137</v>
      </c>
      <c r="K594">
        <f>Patient_QC[[#This Row],[total_quantity_days]]/Patient_QC[[#This Row],[Window Days]]</f>
        <v>1.0218978102189782</v>
      </c>
      <c r="L594">
        <f>MIN(1,Patient_QC[[#This Row],[MPR]])</f>
        <v>1</v>
      </c>
      <c r="M594">
        <f>IF(Patient_QC[[#This Row],[MPR]]&gt;1,1,0)</f>
        <v>1</v>
      </c>
      <c r="N594">
        <f>_xlfn.MAXIFS('Refill Gap Model'!I:I,'Refill Gap Model'!A:A,TableRefills3[[#This Row],[patient_id]])</f>
        <v>0</v>
      </c>
      <c r="O594" t="str">
        <f>IF(Patient_QC[[#This Row],[MPR]]&gt;1.2,"High MPR; ","") &amp;
 IF(Patient_QC[[#This Row],[ever_discontinued]]=1,"Discontinued; ","") &amp;
 IF(Patient_QC[[#This Row],[Window Days]]=0,"No Supply; ","")</f>
        <v/>
      </c>
    </row>
    <row r="595" spans="1:15" x14ac:dyDescent="0.25">
      <c r="A595" t="s">
        <v>602</v>
      </c>
      <c r="B595">
        <v>53</v>
      </c>
      <c r="C595" t="s">
        <v>1019</v>
      </c>
      <c r="D595" t="s">
        <v>1022</v>
      </c>
      <c r="E595" t="s">
        <v>1026</v>
      </c>
      <c r="F595">
        <f>SUMIFS('Refill Gap Model'!E:E,'Refill Gap Model'!A:A,TableRefills3[[#This Row],[patient_id]])</f>
        <v>140</v>
      </c>
      <c r="G595" s="1">
        <f>_xlfn.MINIFS('Refill Gap Model'!C:C,'Refill Gap Model'!A:A,TableRefills3[[#This Row],[patient_id]])</f>
        <v>45836</v>
      </c>
      <c r="H595" s="1">
        <f>_xlfn.MAXIFS('Refill Gap Model'!C:C,'Refill Gap Model'!A:A,A595)+TableRefills3[[#This Row],[quantity_days]]</f>
        <v>45840</v>
      </c>
      <c r="I595" s="1">
        <f>_xlfn.MAXIFS('Refill Gap Model'!L:L,'Refill Gap Model'!A:A,TableRefills3[[#This Row],[patient_id]])</f>
        <v>45973</v>
      </c>
      <c r="J595">
        <f>Patient_QC[[#This Row],[Therepy_end_date]]-Patient_QC[[#This Row],[Therepy_Start_Date]]</f>
        <v>137</v>
      </c>
      <c r="K595">
        <f>Patient_QC[[#This Row],[total_quantity_days]]/Patient_QC[[#This Row],[Window Days]]</f>
        <v>1.0218978102189782</v>
      </c>
      <c r="L595">
        <f>MIN(1,Patient_QC[[#This Row],[MPR]])</f>
        <v>1</v>
      </c>
      <c r="M595">
        <f>IF(Patient_QC[[#This Row],[MPR]]&gt;1,1,0)</f>
        <v>1</v>
      </c>
      <c r="N595">
        <f>_xlfn.MAXIFS('Refill Gap Model'!I:I,'Refill Gap Model'!A:A,TableRefills3[[#This Row],[patient_id]])</f>
        <v>0</v>
      </c>
      <c r="O595" t="str">
        <f>IF(Patient_QC[[#This Row],[MPR]]&gt;1.2,"High MPR; ","") &amp;
 IF(Patient_QC[[#This Row],[ever_discontinued]]=1,"Discontinued; ","") &amp;
 IF(Patient_QC[[#This Row],[Window Days]]=0,"No Supply; ","")</f>
        <v/>
      </c>
    </row>
    <row r="596" spans="1:15" x14ac:dyDescent="0.25">
      <c r="A596" t="s">
        <v>603</v>
      </c>
      <c r="B596">
        <v>41</v>
      </c>
      <c r="C596" t="s">
        <v>1019</v>
      </c>
      <c r="D596" t="s">
        <v>1025</v>
      </c>
      <c r="E596" t="s">
        <v>1023</v>
      </c>
      <c r="F596">
        <f>SUMIFS('Refill Gap Model'!E:E,'Refill Gap Model'!A:A,TableRefills3[[#This Row],[patient_id]])</f>
        <v>140</v>
      </c>
      <c r="G596" s="1">
        <f>_xlfn.MINIFS('Refill Gap Model'!C:C,'Refill Gap Model'!A:A,TableRefills3[[#This Row],[patient_id]])</f>
        <v>45836</v>
      </c>
      <c r="H596" s="1">
        <f>_xlfn.MAXIFS('Refill Gap Model'!C:C,'Refill Gap Model'!A:A,A596)+TableRefills3[[#This Row],[quantity_days]]</f>
        <v>45801</v>
      </c>
      <c r="I596" s="1">
        <f>_xlfn.MAXIFS('Refill Gap Model'!L:L,'Refill Gap Model'!A:A,TableRefills3[[#This Row],[patient_id]])</f>
        <v>45973</v>
      </c>
      <c r="J596">
        <f>Patient_QC[[#This Row],[Therepy_end_date]]-Patient_QC[[#This Row],[Therepy_Start_Date]]</f>
        <v>137</v>
      </c>
      <c r="K596">
        <f>Patient_QC[[#This Row],[total_quantity_days]]/Patient_QC[[#This Row],[Window Days]]</f>
        <v>1.0218978102189782</v>
      </c>
      <c r="L596">
        <f>MIN(1,Patient_QC[[#This Row],[MPR]])</f>
        <v>1</v>
      </c>
      <c r="M596">
        <f>IF(Patient_QC[[#This Row],[MPR]]&gt;1,1,0)</f>
        <v>1</v>
      </c>
      <c r="N596">
        <f>_xlfn.MAXIFS('Refill Gap Model'!I:I,'Refill Gap Model'!A:A,TableRefills3[[#This Row],[patient_id]])</f>
        <v>0</v>
      </c>
      <c r="O596" t="str">
        <f>IF(Patient_QC[[#This Row],[MPR]]&gt;1.2,"High MPR; ","") &amp;
 IF(Patient_QC[[#This Row],[ever_discontinued]]=1,"Discontinued; ","") &amp;
 IF(Patient_QC[[#This Row],[Window Days]]=0,"No Supply; ","")</f>
        <v/>
      </c>
    </row>
    <row r="597" spans="1:15" x14ac:dyDescent="0.25">
      <c r="A597" t="s">
        <v>604</v>
      </c>
      <c r="B597">
        <v>79</v>
      </c>
      <c r="C597" t="s">
        <v>1019</v>
      </c>
      <c r="D597" t="s">
        <v>1021</v>
      </c>
      <c r="E597" t="s">
        <v>1023</v>
      </c>
      <c r="F597">
        <f>SUMIFS('Refill Gap Model'!E:E,'Refill Gap Model'!A:A,TableRefills3[[#This Row],[patient_id]])</f>
        <v>180</v>
      </c>
      <c r="G597" s="1">
        <f>_xlfn.MINIFS('Refill Gap Model'!C:C,'Refill Gap Model'!A:A,TableRefills3[[#This Row],[patient_id]])</f>
        <v>45698</v>
      </c>
      <c r="H597" s="1">
        <f>_xlfn.MAXIFS('Refill Gap Model'!C:C,'Refill Gap Model'!A:A,A597)+TableRefills3[[#This Row],[quantity_days]]</f>
        <v>45783</v>
      </c>
      <c r="I597" s="1">
        <f>_xlfn.MAXIFS('Refill Gap Model'!L:L,'Refill Gap Model'!A:A,TableRefills3[[#This Row],[patient_id]])</f>
        <v>45883</v>
      </c>
      <c r="J597">
        <f>Patient_QC[[#This Row],[Therepy_end_date]]-Patient_QC[[#This Row],[Therepy_Start_Date]]</f>
        <v>185</v>
      </c>
      <c r="K597">
        <f>Patient_QC[[#This Row],[total_quantity_days]]/Patient_QC[[#This Row],[Window Days]]</f>
        <v>0.97297297297297303</v>
      </c>
      <c r="L597">
        <f>MIN(1,Patient_QC[[#This Row],[MPR]])</f>
        <v>0.97297297297297303</v>
      </c>
      <c r="M597">
        <f>IF(Patient_QC[[#This Row],[MPR]]&gt;1,1,0)</f>
        <v>0</v>
      </c>
      <c r="N597">
        <f>_xlfn.MAXIFS('Refill Gap Model'!I:I,'Refill Gap Model'!A:A,TableRefills3[[#This Row],[patient_id]])</f>
        <v>0</v>
      </c>
      <c r="O597" t="str">
        <f>IF(Patient_QC[[#This Row],[MPR]]&gt;1.2,"High MPR; ","") &amp;
 IF(Patient_QC[[#This Row],[ever_discontinued]]=1,"Discontinued; ","") &amp;
 IF(Patient_QC[[#This Row],[Window Days]]=0,"No Supply; ","")</f>
        <v/>
      </c>
    </row>
    <row r="598" spans="1:15" x14ac:dyDescent="0.25">
      <c r="A598" t="s">
        <v>605</v>
      </c>
      <c r="B598">
        <v>64</v>
      </c>
      <c r="C598" t="s">
        <v>1020</v>
      </c>
      <c r="D598" t="s">
        <v>1022</v>
      </c>
      <c r="E598" t="s">
        <v>1024</v>
      </c>
      <c r="F598">
        <f>SUMIFS('Refill Gap Model'!E:E,'Refill Gap Model'!A:A,TableRefills3[[#This Row],[patient_id]])</f>
        <v>180</v>
      </c>
      <c r="G598" s="1">
        <f>_xlfn.MINIFS('Refill Gap Model'!C:C,'Refill Gap Model'!A:A,TableRefills3[[#This Row],[patient_id]])</f>
        <v>45698</v>
      </c>
      <c r="H598" s="1">
        <f>_xlfn.MAXIFS('Refill Gap Model'!C:C,'Refill Gap Model'!A:A,A598)+TableRefills3[[#This Row],[quantity_days]]</f>
        <v>45813</v>
      </c>
      <c r="I598" s="1">
        <f>_xlfn.MAXIFS('Refill Gap Model'!L:L,'Refill Gap Model'!A:A,TableRefills3[[#This Row],[patient_id]])</f>
        <v>45883</v>
      </c>
      <c r="J598">
        <f>Patient_QC[[#This Row],[Therepy_end_date]]-Patient_QC[[#This Row],[Therepy_Start_Date]]</f>
        <v>185</v>
      </c>
      <c r="K598">
        <f>Patient_QC[[#This Row],[total_quantity_days]]/Patient_QC[[#This Row],[Window Days]]</f>
        <v>0.97297297297297303</v>
      </c>
      <c r="L598">
        <f>MIN(1,Patient_QC[[#This Row],[MPR]])</f>
        <v>0.97297297297297303</v>
      </c>
      <c r="M598">
        <f>IF(Patient_QC[[#This Row],[MPR]]&gt;1,1,0)</f>
        <v>0</v>
      </c>
      <c r="N598">
        <f>_xlfn.MAXIFS('Refill Gap Model'!I:I,'Refill Gap Model'!A:A,TableRefills3[[#This Row],[patient_id]])</f>
        <v>0</v>
      </c>
      <c r="O598" t="str">
        <f>IF(Patient_QC[[#This Row],[MPR]]&gt;1.2,"High MPR; ","") &amp;
 IF(Patient_QC[[#This Row],[ever_discontinued]]=1,"Discontinued; ","") &amp;
 IF(Patient_QC[[#This Row],[Window Days]]=0,"No Supply; ","")</f>
        <v/>
      </c>
    </row>
    <row r="599" spans="1:15" x14ac:dyDescent="0.25">
      <c r="A599" t="s">
        <v>606</v>
      </c>
      <c r="B599">
        <v>62</v>
      </c>
      <c r="C599" t="s">
        <v>1019</v>
      </c>
      <c r="D599" t="s">
        <v>1028</v>
      </c>
      <c r="E599" t="s">
        <v>1024</v>
      </c>
      <c r="F599">
        <f>SUMIFS('Refill Gap Model'!E:E,'Refill Gap Model'!A:A,TableRefills3[[#This Row],[patient_id]])</f>
        <v>180</v>
      </c>
      <c r="G599" s="1">
        <f>_xlfn.MINIFS('Refill Gap Model'!C:C,'Refill Gap Model'!A:A,TableRefills3[[#This Row],[patient_id]])</f>
        <v>45698</v>
      </c>
      <c r="H599" s="1">
        <f>_xlfn.MAXIFS('Refill Gap Model'!C:C,'Refill Gap Model'!A:A,A599)+TableRefills3[[#This Row],[quantity_days]]</f>
        <v>45878</v>
      </c>
      <c r="I599" s="1">
        <f>_xlfn.MAXIFS('Refill Gap Model'!L:L,'Refill Gap Model'!A:A,TableRefills3[[#This Row],[patient_id]])</f>
        <v>45883</v>
      </c>
      <c r="J599">
        <f>Patient_QC[[#This Row],[Therepy_end_date]]-Patient_QC[[#This Row],[Therepy_Start_Date]]</f>
        <v>185</v>
      </c>
      <c r="K599">
        <f>Patient_QC[[#This Row],[total_quantity_days]]/Patient_QC[[#This Row],[Window Days]]</f>
        <v>0.97297297297297303</v>
      </c>
      <c r="L599">
        <f>MIN(1,Patient_QC[[#This Row],[MPR]])</f>
        <v>0.97297297297297303</v>
      </c>
      <c r="M599">
        <f>IF(Patient_QC[[#This Row],[MPR]]&gt;1,1,0)</f>
        <v>0</v>
      </c>
      <c r="N599">
        <f>_xlfn.MAXIFS('Refill Gap Model'!I:I,'Refill Gap Model'!A:A,TableRefills3[[#This Row],[patient_id]])</f>
        <v>0</v>
      </c>
      <c r="O599" t="str">
        <f>IF(Patient_QC[[#This Row],[MPR]]&gt;1.2,"High MPR; ","") &amp;
 IF(Patient_QC[[#This Row],[ever_discontinued]]=1,"Discontinued; ","") &amp;
 IF(Patient_QC[[#This Row],[Window Days]]=0,"No Supply; ","")</f>
        <v/>
      </c>
    </row>
    <row r="600" spans="1:15" x14ac:dyDescent="0.25">
      <c r="A600" t="s">
        <v>607</v>
      </c>
      <c r="B600">
        <v>62</v>
      </c>
      <c r="C600" t="s">
        <v>1020</v>
      </c>
      <c r="D600" t="s">
        <v>1028</v>
      </c>
      <c r="E600" t="s">
        <v>1023</v>
      </c>
      <c r="F600">
        <f>SUMIFS('Refill Gap Model'!E:E,'Refill Gap Model'!A:A,TableRefills3[[#This Row],[patient_id]])</f>
        <v>180</v>
      </c>
      <c r="G600" s="1">
        <f>_xlfn.MINIFS('Refill Gap Model'!C:C,'Refill Gap Model'!A:A,TableRefills3[[#This Row],[patient_id]])</f>
        <v>45698</v>
      </c>
      <c r="H600" s="1">
        <f>_xlfn.MAXIFS('Refill Gap Model'!C:C,'Refill Gap Model'!A:A,A600)+TableRefills3[[#This Row],[quantity_days]]</f>
        <v>45900</v>
      </c>
      <c r="I600" s="1">
        <f>_xlfn.MAXIFS('Refill Gap Model'!L:L,'Refill Gap Model'!A:A,TableRefills3[[#This Row],[patient_id]])</f>
        <v>45883</v>
      </c>
      <c r="J600">
        <f>Patient_QC[[#This Row],[Therepy_end_date]]-Patient_QC[[#This Row],[Therepy_Start_Date]]</f>
        <v>185</v>
      </c>
      <c r="K600">
        <f>Patient_QC[[#This Row],[total_quantity_days]]/Patient_QC[[#This Row],[Window Days]]</f>
        <v>0.97297297297297303</v>
      </c>
      <c r="L600">
        <f>MIN(1,Patient_QC[[#This Row],[MPR]])</f>
        <v>0.97297297297297303</v>
      </c>
      <c r="M600">
        <f>IF(Patient_QC[[#This Row],[MPR]]&gt;1,1,0)</f>
        <v>0</v>
      </c>
      <c r="N600">
        <f>_xlfn.MAXIFS('Refill Gap Model'!I:I,'Refill Gap Model'!A:A,TableRefills3[[#This Row],[patient_id]])</f>
        <v>0</v>
      </c>
      <c r="O600" t="str">
        <f>IF(Patient_QC[[#This Row],[MPR]]&gt;1.2,"High MPR; ","") &amp;
 IF(Patient_QC[[#This Row],[ever_discontinued]]=1,"Discontinued; ","") &amp;
 IF(Patient_QC[[#This Row],[Window Days]]=0,"No Supply; ","")</f>
        <v/>
      </c>
    </row>
    <row r="601" spans="1:15" x14ac:dyDescent="0.25">
      <c r="A601" t="s">
        <v>608</v>
      </c>
      <c r="B601">
        <v>80</v>
      </c>
      <c r="C601" t="s">
        <v>1020</v>
      </c>
      <c r="D601" t="s">
        <v>1028</v>
      </c>
      <c r="E601" t="s">
        <v>1027</v>
      </c>
      <c r="F601">
        <f>SUMIFS('Refill Gap Model'!E:E,'Refill Gap Model'!A:A,TableRefills3[[#This Row],[patient_id]])</f>
        <v>180</v>
      </c>
      <c r="G601" s="1">
        <f>_xlfn.MINIFS('Refill Gap Model'!C:C,'Refill Gap Model'!A:A,TableRefills3[[#This Row],[patient_id]])</f>
        <v>45698</v>
      </c>
      <c r="H601" s="1">
        <f>_xlfn.MAXIFS('Refill Gap Model'!C:C,'Refill Gap Model'!A:A,A601)+TableRefills3[[#This Row],[quantity_days]]</f>
        <v>45808</v>
      </c>
      <c r="I601" s="1">
        <f>_xlfn.MAXIFS('Refill Gap Model'!L:L,'Refill Gap Model'!A:A,TableRefills3[[#This Row],[patient_id]])</f>
        <v>45883</v>
      </c>
      <c r="J601">
        <f>Patient_QC[[#This Row],[Therepy_end_date]]-Patient_QC[[#This Row],[Therepy_Start_Date]]</f>
        <v>185</v>
      </c>
      <c r="K601">
        <f>Patient_QC[[#This Row],[total_quantity_days]]/Patient_QC[[#This Row],[Window Days]]</f>
        <v>0.97297297297297303</v>
      </c>
      <c r="L601">
        <f>MIN(1,Patient_QC[[#This Row],[MPR]])</f>
        <v>0.97297297297297303</v>
      </c>
      <c r="M601">
        <f>IF(Patient_QC[[#This Row],[MPR]]&gt;1,1,0)</f>
        <v>0</v>
      </c>
      <c r="N601">
        <f>_xlfn.MAXIFS('Refill Gap Model'!I:I,'Refill Gap Model'!A:A,TableRefills3[[#This Row],[patient_id]])</f>
        <v>0</v>
      </c>
      <c r="O601" t="str">
        <f>IF(Patient_QC[[#This Row],[MPR]]&gt;1.2,"High MPR; ","") &amp;
 IF(Patient_QC[[#This Row],[ever_discontinued]]=1,"Discontinued; ","") &amp;
 IF(Patient_QC[[#This Row],[Window Days]]=0,"No Supply; ","")</f>
        <v/>
      </c>
    </row>
    <row r="602" spans="1:15" x14ac:dyDescent="0.25">
      <c r="A602" t="s">
        <v>609</v>
      </c>
      <c r="B602">
        <v>72</v>
      </c>
      <c r="C602" t="s">
        <v>1020</v>
      </c>
      <c r="D602" t="s">
        <v>1021</v>
      </c>
      <c r="E602" t="s">
        <v>1026</v>
      </c>
      <c r="F602">
        <f>SUMIFS('Refill Gap Model'!E:E,'Refill Gap Model'!A:A,TableRefills3[[#This Row],[patient_id]])</f>
        <v>180</v>
      </c>
      <c r="G602" s="1">
        <f>_xlfn.MINIFS('Refill Gap Model'!C:C,'Refill Gap Model'!A:A,TableRefills3[[#This Row],[patient_id]])</f>
        <v>45698</v>
      </c>
      <c r="H602" s="1">
        <f>_xlfn.MAXIFS('Refill Gap Model'!C:C,'Refill Gap Model'!A:A,A602)+TableRefills3[[#This Row],[quantity_days]]</f>
        <v>45848</v>
      </c>
      <c r="I602" s="1">
        <f>_xlfn.MAXIFS('Refill Gap Model'!L:L,'Refill Gap Model'!A:A,TableRefills3[[#This Row],[patient_id]])</f>
        <v>45883</v>
      </c>
      <c r="J602">
        <f>Patient_QC[[#This Row],[Therepy_end_date]]-Patient_QC[[#This Row],[Therepy_Start_Date]]</f>
        <v>185</v>
      </c>
      <c r="K602">
        <f>Patient_QC[[#This Row],[total_quantity_days]]/Patient_QC[[#This Row],[Window Days]]</f>
        <v>0.97297297297297303</v>
      </c>
      <c r="L602">
        <f>MIN(1,Patient_QC[[#This Row],[MPR]])</f>
        <v>0.97297297297297303</v>
      </c>
      <c r="M602">
        <f>IF(Patient_QC[[#This Row],[MPR]]&gt;1,1,0)</f>
        <v>0</v>
      </c>
      <c r="N602">
        <f>_xlfn.MAXIFS('Refill Gap Model'!I:I,'Refill Gap Model'!A:A,TableRefills3[[#This Row],[patient_id]])</f>
        <v>0</v>
      </c>
      <c r="O602" t="str">
        <f>IF(Patient_QC[[#This Row],[MPR]]&gt;1.2,"High MPR; ","") &amp;
 IF(Patient_QC[[#This Row],[ever_discontinued]]=1,"Discontinued; ","") &amp;
 IF(Patient_QC[[#This Row],[Window Days]]=0,"No Supply; ","")</f>
        <v/>
      </c>
    </row>
    <row r="603" spans="1:15" x14ac:dyDescent="0.25">
      <c r="A603" t="s">
        <v>610</v>
      </c>
      <c r="B603">
        <v>66</v>
      </c>
      <c r="C603" t="s">
        <v>1020</v>
      </c>
      <c r="D603" t="s">
        <v>1022</v>
      </c>
      <c r="E603" t="s">
        <v>1027</v>
      </c>
      <c r="F603">
        <f>SUMIFS('Refill Gap Model'!E:E,'Refill Gap Model'!A:A,TableRefills3[[#This Row],[patient_id]])</f>
        <v>105</v>
      </c>
      <c r="G603" s="1">
        <f>_xlfn.MINIFS('Refill Gap Model'!C:C,'Refill Gap Model'!A:A,TableRefills3[[#This Row],[patient_id]])</f>
        <v>45764</v>
      </c>
      <c r="H603" s="1">
        <f>_xlfn.MAXIFS('Refill Gap Model'!C:C,'Refill Gap Model'!A:A,A603)+TableRefills3[[#This Row],[quantity_days]]</f>
        <v>45993</v>
      </c>
      <c r="I603" s="1">
        <f>_xlfn.MAXIFS('Refill Gap Model'!L:L,'Refill Gap Model'!A:A,TableRefills3[[#This Row],[patient_id]])</f>
        <v>45869</v>
      </c>
      <c r="J603">
        <f>Patient_QC[[#This Row],[Therepy_end_date]]-Patient_QC[[#This Row],[Therepy_Start_Date]]</f>
        <v>105</v>
      </c>
      <c r="K603">
        <f>Patient_QC[[#This Row],[total_quantity_days]]/Patient_QC[[#This Row],[Window Days]]</f>
        <v>1</v>
      </c>
      <c r="L603">
        <f>MIN(1,Patient_QC[[#This Row],[MPR]])</f>
        <v>1</v>
      </c>
      <c r="M603">
        <f>IF(Patient_QC[[#This Row],[MPR]]&gt;1,1,0)</f>
        <v>0</v>
      </c>
      <c r="N603">
        <f>_xlfn.MAXIFS('Refill Gap Model'!I:I,'Refill Gap Model'!A:A,TableRefills3[[#This Row],[patient_id]])</f>
        <v>0</v>
      </c>
      <c r="O603" t="str">
        <f>IF(Patient_QC[[#This Row],[MPR]]&gt;1.2,"High MPR; ","") &amp;
 IF(Patient_QC[[#This Row],[ever_discontinued]]=1,"Discontinued; ","") &amp;
 IF(Patient_QC[[#This Row],[Window Days]]=0,"No Supply; ","")</f>
        <v/>
      </c>
    </row>
    <row r="604" spans="1:15" x14ac:dyDescent="0.25">
      <c r="A604" t="s">
        <v>611</v>
      </c>
      <c r="B604">
        <v>41</v>
      </c>
      <c r="C604" t="s">
        <v>1020</v>
      </c>
      <c r="D604" t="s">
        <v>1021</v>
      </c>
      <c r="E604" t="s">
        <v>1026</v>
      </c>
      <c r="F604">
        <f>SUMIFS('Refill Gap Model'!E:E,'Refill Gap Model'!A:A,TableRefills3[[#This Row],[patient_id]])</f>
        <v>105</v>
      </c>
      <c r="G604" s="1">
        <f>_xlfn.MINIFS('Refill Gap Model'!C:C,'Refill Gap Model'!A:A,TableRefills3[[#This Row],[patient_id]])</f>
        <v>45764</v>
      </c>
      <c r="H604" s="1">
        <f>_xlfn.MAXIFS('Refill Gap Model'!C:C,'Refill Gap Model'!A:A,A604)+TableRefills3[[#This Row],[quantity_days]]</f>
        <v>45857</v>
      </c>
      <c r="I604" s="1">
        <f>_xlfn.MAXIFS('Refill Gap Model'!L:L,'Refill Gap Model'!A:A,TableRefills3[[#This Row],[patient_id]])</f>
        <v>45869</v>
      </c>
      <c r="J604">
        <f>Patient_QC[[#This Row],[Therepy_end_date]]-Patient_QC[[#This Row],[Therepy_Start_Date]]</f>
        <v>105</v>
      </c>
      <c r="K604">
        <f>Patient_QC[[#This Row],[total_quantity_days]]/Patient_QC[[#This Row],[Window Days]]</f>
        <v>1</v>
      </c>
      <c r="L604">
        <f>MIN(1,Patient_QC[[#This Row],[MPR]])</f>
        <v>1</v>
      </c>
      <c r="M604">
        <f>IF(Patient_QC[[#This Row],[MPR]]&gt;1,1,0)</f>
        <v>0</v>
      </c>
      <c r="N604">
        <f>_xlfn.MAXIFS('Refill Gap Model'!I:I,'Refill Gap Model'!A:A,TableRefills3[[#This Row],[patient_id]])</f>
        <v>0</v>
      </c>
      <c r="O604" t="str">
        <f>IF(Patient_QC[[#This Row],[MPR]]&gt;1.2,"High MPR; ","") &amp;
 IF(Patient_QC[[#This Row],[ever_discontinued]]=1,"Discontinued; ","") &amp;
 IF(Patient_QC[[#This Row],[Window Days]]=0,"No Supply; ","")</f>
        <v/>
      </c>
    </row>
    <row r="605" spans="1:15" x14ac:dyDescent="0.25">
      <c r="A605" t="s">
        <v>612</v>
      </c>
      <c r="B605">
        <v>32</v>
      </c>
      <c r="C605" t="s">
        <v>1019</v>
      </c>
      <c r="D605" t="s">
        <v>1021</v>
      </c>
      <c r="E605" t="s">
        <v>1027</v>
      </c>
      <c r="F605">
        <f>SUMIFS('Refill Gap Model'!E:E,'Refill Gap Model'!A:A,TableRefills3[[#This Row],[patient_id]])</f>
        <v>105</v>
      </c>
      <c r="G605" s="1">
        <f>_xlfn.MINIFS('Refill Gap Model'!C:C,'Refill Gap Model'!A:A,TableRefills3[[#This Row],[patient_id]])</f>
        <v>45764</v>
      </c>
      <c r="H605" s="1">
        <f>_xlfn.MAXIFS('Refill Gap Model'!C:C,'Refill Gap Model'!A:A,A605)+TableRefills3[[#This Row],[quantity_days]]</f>
        <v>45953</v>
      </c>
      <c r="I605" s="1">
        <f>_xlfn.MAXIFS('Refill Gap Model'!L:L,'Refill Gap Model'!A:A,TableRefills3[[#This Row],[patient_id]])</f>
        <v>45869</v>
      </c>
      <c r="J605">
        <f>Patient_QC[[#This Row],[Therepy_end_date]]-Patient_QC[[#This Row],[Therepy_Start_Date]]</f>
        <v>105</v>
      </c>
      <c r="K605">
        <f>Patient_QC[[#This Row],[total_quantity_days]]/Patient_QC[[#This Row],[Window Days]]</f>
        <v>1</v>
      </c>
      <c r="L605">
        <f>MIN(1,Patient_QC[[#This Row],[MPR]])</f>
        <v>1</v>
      </c>
      <c r="M605">
        <f>IF(Patient_QC[[#This Row],[MPR]]&gt;1,1,0)</f>
        <v>0</v>
      </c>
      <c r="N605">
        <f>_xlfn.MAXIFS('Refill Gap Model'!I:I,'Refill Gap Model'!A:A,TableRefills3[[#This Row],[patient_id]])</f>
        <v>0</v>
      </c>
      <c r="O605" t="str">
        <f>IF(Patient_QC[[#This Row],[MPR]]&gt;1.2,"High MPR; ","") &amp;
 IF(Patient_QC[[#This Row],[ever_discontinued]]=1,"Discontinued; ","") &amp;
 IF(Patient_QC[[#This Row],[Window Days]]=0,"No Supply; ","")</f>
        <v/>
      </c>
    </row>
    <row r="606" spans="1:15" x14ac:dyDescent="0.25">
      <c r="A606" t="s">
        <v>613</v>
      </c>
      <c r="B606">
        <v>30</v>
      </c>
      <c r="C606" t="s">
        <v>1019</v>
      </c>
      <c r="D606" t="s">
        <v>1022</v>
      </c>
      <c r="E606" t="s">
        <v>1027</v>
      </c>
      <c r="F606">
        <f>SUMIFS('Refill Gap Model'!E:E,'Refill Gap Model'!A:A,TableRefills3[[#This Row],[patient_id]])</f>
        <v>105</v>
      </c>
      <c r="G606" s="1">
        <f>_xlfn.MINIFS('Refill Gap Model'!C:C,'Refill Gap Model'!A:A,TableRefills3[[#This Row],[patient_id]])</f>
        <v>45764</v>
      </c>
      <c r="H606" s="1">
        <f>_xlfn.MAXIFS('Refill Gap Model'!C:C,'Refill Gap Model'!A:A,A606)+TableRefills3[[#This Row],[quantity_days]]</f>
        <v>45884</v>
      </c>
      <c r="I606" s="1">
        <f>_xlfn.MAXIFS('Refill Gap Model'!L:L,'Refill Gap Model'!A:A,TableRefills3[[#This Row],[patient_id]])</f>
        <v>45869</v>
      </c>
      <c r="J606">
        <f>Patient_QC[[#This Row],[Therepy_end_date]]-Patient_QC[[#This Row],[Therepy_Start_Date]]</f>
        <v>105</v>
      </c>
      <c r="K606">
        <f>Patient_QC[[#This Row],[total_quantity_days]]/Patient_QC[[#This Row],[Window Days]]</f>
        <v>1</v>
      </c>
      <c r="L606">
        <f>MIN(1,Patient_QC[[#This Row],[MPR]])</f>
        <v>1</v>
      </c>
      <c r="M606">
        <f>IF(Patient_QC[[#This Row],[MPR]]&gt;1,1,0)</f>
        <v>0</v>
      </c>
      <c r="N606">
        <f>_xlfn.MAXIFS('Refill Gap Model'!I:I,'Refill Gap Model'!A:A,TableRefills3[[#This Row],[patient_id]])</f>
        <v>0</v>
      </c>
      <c r="O606" t="str">
        <f>IF(Patient_QC[[#This Row],[MPR]]&gt;1.2,"High MPR; ","") &amp;
 IF(Patient_QC[[#This Row],[ever_discontinued]]=1,"Discontinued; ","") &amp;
 IF(Patient_QC[[#This Row],[Window Days]]=0,"No Supply; ","")</f>
        <v/>
      </c>
    </row>
    <row r="607" spans="1:15" x14ac:dyDescent="0.25">
      <c r="A607" t="s">
        <v>614</v>
      </c>
      <c r="B607">
        <v>62</v>
      </c>
      <c r="C607" t="s">
        <v>1020</v>
      </c>
      <c r="D607" t="s">
        <v>1025</v>
      </c>
      <c r="E607" t="s">
        <v>1023</v>
      </c>
      <c r="F607">
        <f>SUMIFS('Refill Gap Model'!E:E,'Refill Gap Model'!A:A,TableRefills3[[#This Row],[patient_id]])</f>
        <v>105</v>
      </c>
      <c r="G607" s="1">
        <f>_xlfn.MINIFS('Refill Gap Model'!C:C,'Refill Gap Model'!A:A,TableRefills3[[#This Row],[patient_id]])</f>
        <v>45764</v>
      </c>
      <c r="H607" s="1">
        <f>_xlfn.MAXIFS('Refill Gap Model'!C:C,'Refill Gap Model'!A:A,A607)+TableRefills3[[#This Row],[quantity_days]]</f>
        <v>45969</v>
      </c>
      <c r="I607" s="1">
        <f>_xlfn.MAXIFS('Refill Gap Model'!L:L,'Refill Gap Model'!A:A,TableRefills3[[#This Row],[patient_id]])</f>
        <v>45869</v>
      </c>
      <c r="J607">
        <f>Patient_QC[[#This Row],[Therepy_end_date]]-Patient_QC[[#This Row],[Therepy_Start_Date]]</f>
        <v>105</v>
      </c>
      <c r="K607">
        <f>Patient_QC[[#This Row],[total_quantity_days]]/Patient_QC[[#This Row],[Window Days]]</f>
        <v>1</v>
      </c>
      <c r="L607">
        <f>MIN(1,Patient_QC[[#This Row],[MPR]])</f>
        <v>1</v>
      </c>
      <c r="M607">
        <f>IF(Patient_QC[[#This Row],[MPR]]&gt;1,1,0)</f>
        <v>0</v>
      </c>
      <c r="N607">
        <f>_xlfn.MAXIFS('Refill Gap Model'!I:I,'Refill Gap Model'!A:A,TableRefills3[[#This Row],[patient_id]])</f>
        <v>0</v>
      </c>
      <c r="O607" t="str">
        <f>IF(Patient_QC[[#This Row],[MPR]]&gt;1.2,"High MPR; ","") &amp;
 IF(Patient_QC[[#This Row],[ever_discontinued]]=1,"Discontinued; ","") &amp;
 IF(Patient_QC[[#This Row],[Window Days]]=0,"No Supply; ","")</f>
        <v/>
      </c>
    </row>
    <row r="608" spans="1:15" x14ac:dyDescent="0.25">
      <c r="A608" t="s">
        <v>615</v>
      </c>
      <c r="B608">
        <v>69</v>
      </c>
      <c r="C608" t="s">
        <v>1019</v>
      </c>
      <c r="D608" t="s">
        <v>1025</v>
      </c>
      <c r="E608" t="s">
        <v>1027</v>
      </c>
      <c r="F608">
        <f>SUMIFS('Refill Gap Model'!E:E,'Refill Gap Model'!A:A,TableRefills3[[#This Row],[patient_id]])</f>
        <v>150</v>
      </c>
      <c r="G608" s="1">
        <f>_xlfn.MINIFS('Refill Gap Model'!C:C,'Refill Gap Model'!A:A,TableRefills3[[#This Row],[patient_id]])</f>
        <v>45803</v>
      </c>
      <c r="H608" s="1">
        <f>_xlfn.MAXIFS('Refill Gap Model'!C:C,'Refill Gap Model'!A:A,A608)+TableRefills3[[#This Row],[quantity_days]]</f>
        <v>45849</v>
      </c>
      <c r="I608" s="1">
        <f>_xlfn.MAXIFS('Refill Gap Model'!L:L,'Refill Gap Model'!A:A,TableRefills3[[#This Row],[patient_id]])</f>
        <v>45954</v>
      </c>
      <c r="J608">
        <f>Patient_QC[[#This Row],[Therepy_end_date]]-Patient_QC[[#This Row],[Therepy_Start_Date]]</f>
        <v>151</v>
      </c>
      <c r="K608">
        <f>Patient_QC[[#This Row],[total_quantity_days]]/Patient_QC[[#This Row],[Window Days]]</f>
        <v>0.99337748344370858</v>
      </c>
      <c r="L608">
        <f>MIN(1,Patient_QC[[#This Row],[MPR]])</f>
        <v>0.99337748344370858</v>
      </c>
      <c r="M608">
        <f>IF(Patient_QC[[#This Row],[MPR]]&gt;1,1,0)</f>
        <v>0</v>
      </c>
      <c r="N608">
        <f>_xlfn.MAXIFS('Refill Gap Model'!I:I,'Refill Gap Model'!A:A,TableRefills3[[#This Row],[patient_id]])</f>
        <v>0</v>
      </c>
      <c r="O608" t="str">
        <f>IF(Patient_QC[[#This Row],[MPR]]&gt;1.2,"High MPR; ","") &amp;
 IF(Patient_QC[[#This Row],[ever_discontinued]]=1,"Discontinued; ","") &amp;
 IF(Patient_QC[[#This Row],[Window Days]]=0,"No Supply; ","")</f>
        <v/>
      </c>
    </row>
    <row r="609" spans="1:15" x14ac:dyDescent="0.25">
      <c r="A609" t="s">
        <v>616</v>
      </c>
      <c r="B609">
        <v>39</v>
      </c>
      <c r="C609" t="s">
        <v>1020</v>
      </c>
      <c r="D609" t="s">
        <v>1022</v>
      </c>
      <c r="E609" t="s">
        <v>1023</v>
      </c>
      <c r="F609">
        <f>SUMIFS('Refill Gap Model'!E:E,'Refill Gap Model'!A:A,TableRefills3[[#This Row],[patient_id]])</f>
        <v>150</v>
      </c>
      <c r="G609" s="1">
        <f>_xlfn.MINIFS('Refill Gap Model'!C:C,'Refill Gap Model'!A:A,TableRefills3[[#This Row],[patient_id]])</f>
        <v>45803</v>
      </c>
      <c r="H609" s="1">
        <f>_xlfn.MAXIFS('Refill Gap Model'!C:C,'Refill Gap Model'!A:A,A609)+TableRefills3[[#This Row],[quantity_days]]</f>
        <v>45865</v>
      </c>
      <c r="I609" s="1">
        <f>_xlfn.MAXIFS('Refill Gap Model'!L:L,'Refill Gap Model'!A:A,TableRefills3[[#This Row],[patient_id]])</f>
        <v>45954</v>
      </c>
      <c r="J609">
        <f>Patient_QC[[#This Row],[Therepy_end_date]]-Patient_QC[[#This Row],[Therepy_Start_Date]]</f>
        <v>151</v>
      </c>
      <c r="K609">
        <f>Patient_QC[[#This Row],[total_quantity_days]]/Patient_QC[[#This Row],[Window Days]]</f>
        <v>0.99337748344370858</v>
      </c>
      <c r="L609">
        <f>MIN(1,Patient_QC[[#This Row],[MPR]])</f>
        <v>0.99337748344370858</v>
      </c>
      <c r="M609">
        <f>IF(Patient_QC[[#This Row],[MPR]]&gt;1,1,0)</f>
        <v>0</v>
      </c>
      <c r="N609">
        <f>_xlfn.MAXIFS('Refill Gap Model'!I:I,'Refill Gap Model'!A:A,TableRefills3[[#This Row],[patient_id]])</f>
        <v>0</v>
      </c>
      <c r="O609" t="str">
        <f>IF(Patient_QC[[#This Row],[MPR]]&gt;1.2,"High MPR; ","") &amp;
 IF(Patient_QC[[#This Row],[ever_discontinued]]=1,"Discontinued; ","") &amp;
 IF(Patient_QC[[#This Row],[Window Days]]=0,"No Supply; ","")</f>
        <v/>
      </c>
    </row>
    <row r="610" spans="1:15" x14ac:dyDescent="0.25">
      <c r="A610" t="s">
        <v>617</v>
      </c>
      <c r="B610">
        <v>72</v>
      </c>
      <c r="C610" t="s">
        <v>1019</v>
      </c>
      <c r="D610" t="s">
        <v>1022</v>
      </c>
      <c r="E610" t="s">
        <v>1023</v>
      </c>
      <c r="F610">
        <f>SUMIFS('Refill Gap Model'!E:E,'Refill Gap Model'!A:A,TableRefills3[[#This Row],[patient_id]])</f>
        <v>150</v>
      </c>
      <c r="G610" s="1">
        <f>_xlfn.MINIFS('Refill Gap Model'!C:C,'Refill Gap Model'!A:A,TableRefills3[[#This Row],[patient_id]])</f>
        <v>45803</v>
      </c>
      <c r="H610" s="1">
        <f>_xlfn.MAXIFS('Refill Gap Model'!C:C,'Refill Gap Model'!A:A,A610)+TableRefills3[[#This Row],[quantity_days]]</f>
        <v>45859</v>
      </c>
      <c r="I610" s="1">
        <f>_xlfn.MAXIFS('Refill Gap Model'!L:L,'Refill Gap Model'!A:A,TableRefills3[[#This Row],[patient_id]])</f>
        <v>45954</v>
      </c>
      <c r="J610">
        <f>Patient_QC[[#This Row],[Therepy_end_date]]-Patient_QC[[#This Row],[Therepy_Start_Date]]</f>
        <v>151</v>
      </c>
      <c r="K610">
        <f>Patient_QC[[#This Row],[total_quantity_days]]/Patient_QC[[#This Row],[Window Days]]</f>
        <v>0.99337748344370858</v>
      </c>
      <c r="L610">
        <f>MIN(1,Patient_QC[[#This Row],[MPR]])</f>
        <v>0.99337748344370858</v>
      </c>
      <c r="M610">
        <f>IF(Patient_QC[[#This Row],[MPR]]&gt;1,1,0)</f>
        <v>0</v>
      </c>
      <c r="N610">
        <f>_xlfn.MAXIFS('Refill Gap Model'!I:I,'Refill Gap Model'!A:A,TableRefills3[[#This Row],[patient_id]])</f>
        <v>0</v>
      </c>
      <c r="O610" t="str">
        <f>IF(Patient_QC[[#This Row],[MPR]]&gt;1.2,"High MPR; ","") &amp;
 IF(Patient_QC[[#This Row],[ever_discontinued]]=1,"Discontinued; ","") &amp;
 IF(Patient_QC[[#This Row],[Window Days]]=0,"No Supply; ","")</f>
        <v/>
      </c>
    </row>
    <row r="611" spans="1:15" x14ac:dyDescent="0.25">
      <c r="A611" t="s">
        <v>618</v>
      </c>
      <c r="B611">
        <v>73</v>
      </c>
      <c r="C611" t="s">
        <v>1020</v>
      </c>
      <c r="D611" t="s">
        <v>1028</v>
      </c>
      <c r="E611" t="s">
        <v>1026</v>
      </c>
      <c r="F611">
        <f>SUMIFS('Refill Gap Model'!E:E,'Refill Gap Model'!A:A,TableRefills3[[#This Row],[patient_id]])</f>
        <v>150</v>
      </c>
      <c r="G611" s="1">
        <f>_xlfn.MINIFS('Refill Gap Model'!C:C,'Refill Gap Model'!A:A,TableRefills3[[#This Row],[patient_id]])</f>
        <v>45803</v>
      </c>
      <c r="H611" s="1">
        <f>_xlfn.MAXIFS('Refill Gap Model'!C:C,'Refill Gap Model'!A:A,A611)+TableRefills3[[#This Row],[quantity_days]]</f>
        <v>45888</v>
      </c>
      <c r="I611" s="1">
        <f>_xlfn.MAXIFS('Refill Gap Model'!L:L,'Refill Gap Model'!A:A,TableRefills3[[#This Row],[patient_id]])</f>
        <v>45954</v>
      </c>
      <c r="J611">
        <f>Patient_QC[[#This Row],[Therepy_end_date]]-Patient_QC[[#This Row],[Therepy_Start_Date]]</f>
        <v>151</v>
      </c>
      <c r="K611">
        <f>Patient_QC[[#This Row],[total_quantity_days]]/Patient_QC[[#This Row],[Window Days]]</f>
        <v>0.99337748344370858</v>
      </c>
      <c r="L611">
        <f>MIN(1,Patient_QC[[#This Row],[MPR]])</f>
        <v>0.99337748344370858</v>
      </c>
      <c r="M611">
        <f>IF(Patient_QC[[#This Row],[MPR]]&gt;1,1,0)</f>
        <v>0</v>
      </c>
      <c r="N611">
        <f>_xlfn.MAXIFS('Refill Gap Model'!I:I,'Refill Gap Model'!A:A,TableRefills3[[#This Row],[patient_id]])</f>
        <v>0</v>
      </c>
      <c r="O611" t="str">
        <f>IF(Patient_QC[[#This Row],[MPR]]&gt;1.2,"High MPR; ","") &amp;
 IF(Patient_QC[[#This Row],[ever_discontinued]]=1,"Discontinued; ","") &amp;
 IF(Patient_QC[[#This Row],[Window Days]]=0,"No Supply; ","")</f>
        <v/>
      </c>
    </row>
    <row r="612" spans="1:15" x14ac:dyDescent="0.25">
      <c r="A612" t="s">
        <v>619</v>
      </c>
      <c r="B612">
        <v>58</v>
      </c>
      <c r="C612" t="s">
        <v>1020</v>
      </c>
      <c r="D612" t="s">
        <v>1022</v>
      </c>
      <c r="E612" t="s">
        <v>1026</v>
      </c>
      <c r="F612">
        <f>SUMIFS('Refill Gap Model'!E:E,'Refill Gap Model'!A:A,TableRefills3[[#This Row],[patient_id]])</f>
        <v>150</v>
      </c>
      <c r="G612" s="1">
        <f>_xlfn.MINIFS('Refill Gap Model'!C:C,'Refill Gap Model'!A:A,TableRefills3[[#This Row],[patient_id]])</f>
        <v>45803</v>
      </c>
      <c r="H612" s="1">
        <f>_xlfn.MAXIFS('Refill Gap Model'!C:C,'Refill Gap Model'!A:A,A612)+TableRefills3[[#This Row],[quantity_days]]</f>
        <v>45880</v>
      </c>
      <c r="I612" s="1">
        <f>_xlfn.MAXIFS('Refill Gap Model'!L:L,'Refill Gap Model'!A:A,TableRefills3[[#This Row],[patient_id]])</f>
        <v>45954</v>
      </c>
      <c r="J612">
        <f>Patient_QC[[#This Row],[Therepy_end_date]]-Patient_QC[[#This Row],[Therepy_Start_Date]]</f>
        <v>151</v>
      </c>
      <c r="K612">
        <f>Patient_QC[[#This Row],[total_quantity_days]]/Patient_QC[[#This Row],[Window Days]]</f>
        <v>0.99337748344370858</v>
      </c>
      <c r="L612">
        <f>MIN(1,Patient_QC[[#This Row],[MPR]])</f>
        <v>0.99337748344370858</v>
      </c>
      <c r="M612">
        <f>IF(Patient_QC[[#This Row],[MPR]]&gt;1,1,0)</f>
        <v>0</v>
      </c>
      <c r="N612">
        <f>_xlfn.MAXIFS('Refill Gap Model'!I:I,'Refill Gap Model'!A:A,TableRefills3[[#This Row],[patient_id]])</f>
        <v>0</v>
      </c>
      <c r="O612" t="str">
        <f>IF(Patient_QC[[#This Row],[MPR]]&gt;1.2,"High MPR; ","") &amp;
 IF(Patient_QC[[#This Row],[ever_discontinued]]=1,"Discontinued; ","") &amp;
 IF(Patient_QC[[#This Row],[Window Days]]=0,"No Supply; ","")</f>
        <v/>
      </c>
    </row>
    <row r="613" spans="1:15" x14ac:dyDescent="0.25">
      <c r="A613" t="s">
        <v>620</v>
      </c>
      <c r="B613">
        <v>42</v>
      </c>
      <c r="C613" t="s">
        <v>1020</v>
      </c>
      <c r="D613" t="s">
        <v>1021</v>
      </c>
      <c r="E613" t="s">
        <v>1023</v>
      </c>
      <c r="F613">
        <f>SUMIFS('Refill Gap Model'!E:E,'Refill Gap Model'!A:A,TableRefills3[[#This Row],[patient_id]])</f>
        <v>180</v>
      </c>
      <c r="G613" s="1">
        <f>_xlfn.MINIFS('Refill Gap Model'!C:C,'Refill Gap Model'!A:A,TableRefills3[[#This Row],[patient_id]])</f>
        <v>45704</v>
      </c>
      <c r="H613" s="1">
        <f>_xlfn.MAXIFS('Refill Gap Model'!C:C,'Refill Gap Model'!A:A,A613)+TableRefills3[[#This Row],[quantity_days]]</f>
        <v>45875</v>
      </c>
      <c r="I613" s="1">
        <f>_xlfn.MAXIFS('Refill Gap Model'!L:L,'Refill Gap Model'!A:A,TableRefills3[[#This Row],[patient_id]])</f>
        <v>45891</v>
      </c>
      <c r="J613">
        <f>Patient_QC[[#This Row],[Therepy_end_date]]-Patient_QC[[#This Row],[Therepy_Start_Date]]</f>
        <v>187</v>
      </c>
      <c r="K613">
        <f>Patient_QC[[#This Row],[total_quantity_days]]/Patient_QC[[#This Row],[Window Days]]</f>
        <v>0.96256684491978606</v>
      </c>
      <c r="L613">
        <f>MIN(1,Patient_QC[[#This Row],[MPR]])</f>
        <v>0.96256684491978606</v>
      </c>
      <c r="M613">
        <f>IF(Patient_QC[[#This Row],[MPR]]&gt;1,1,0)</f>
        <v>0</v>
      </c>
      <c r="N613">
        <f>_xlfn.MAXIFS('Refill Gap Model'!I:I,'Refill Gap Model'!A:A,TableRefills3[[#This Row],[patient_id]])</f>
        <v>0</v>
      </c>
      <c r="O613" t="str">
        <f>IF(Patient_QC[[#This Row],[MPR]]&gt;1.2,"High MPR; ","") &amp;
 IF(Patient_QC[[#This Row],[ever_discontinued]]=1,"Discontinued; ","") &amp;
 IF(Patient_QC[[#This Row],[Window Days]]=0,"No Supply; ","")</f>
        <v/>
      </c>
    </row>
    <row r="614" spans="1:15" x14ac:dyDescent="0.25">
      <c r="A614" t="s">
        <v>621</v>
      </c>
      <c r="B614">
        <v>41</v>
      </c>
      <c r="C614" t="s">
        <v>1020</v>
      </c>
      <c r="D614" t="s">
        <v>1028</v>
      </c>
      <c r="E614" t="s">
        <v>1023</v>
      </c>
      <c r="F614">
        <f>SUMIFS('Refill Gap Model'!E:E,'Refill Gap Model'!A:A,TableRefills3[[#This Row],[patient_id]])</f>
        <v>180</v>
      </c>
      <c r="G614" s="1">
        <f>_xlfn.MINIFS('Refill Gap Model'!C:C,'Refill Gap Model'!A:A,TableRefills3[[#This Row],[patient_id]])</f>
        <v>45704</v>
      </c>
      <c r="H614" s="1">
        <f>_xlfn.MAXIFS('Refill Gap Model'!C:C,'Refill Gap Model'!A:A,A614)+TableRefills3[[#This Row],[quantity_days]]</f>
        <v>45813</v>
      </c>
      <c r="I614" s="1">
        <f>_xlfn.MAXIFS('Refill Gap Model'!L:L,'Refill Gap Model'!A:A,TableRefills3[[#This Row],[patient_id]])</f>
        <v>45891</v>
      </c>
      <c r="J614">
        <f>Patient_QC[[#This Row],[Therepy_end_date]]-Patient_QC[[#This Row],[Therepy_Start_Date]]</f>
        <v>187</v>
      </c>
      <c r="K614">
        <f>Patient_QC[[#This Row],[total_quantity_days]]/Patient_QC[[#This Row],[Window Days]]</f>
        <v>0.96256684491978606</v>
      </c>
      <c r="L614">
        <f>MIN(1,Patient_QC[[#This Row],[MPR]])</f>
        <v>0.96256684491978606</v>
      </c>
      <c r="M614">
        <f>IF(Patient_QC[[#This Row],[MPR]]&gt;1,1,0)</f>
        <v>0</v>
      </c>
      <c r="N614">
        <f>_xlfn.MAXIFS('Refill Gap Model'!I:I,'Refill Gap Model'!A:A,TableRefills3[[#This Row],[patient_id]])</f>
        <v>0</v>
      </c>
      <c r="O614" t="str">
        <f>IF(Patient_QC[[#This Row],[MPR]]&gt;1.2,"High MPR; ","") &amp;
 IF(Patient_QC[[#This Row],[ever_discontinued]]=1,"Discontinued; ","") &amp;
 IF(Patient_QC[[#This Row],[Window Days]]=0,"No Supply; ","")</f>
        <v/>
      </c>
    </row>
    <row r="615" spans="1:15" x14ac:dyDescent="0.25">
      <c r="A615" t="s">
        <v>622</v>
      </c>
      <c r="B615">
        <v>60</v>
      </c>
      <c r="C615" t="s">
        <v>1020</v>
      </c>
      <c r="D615" t="s">
        <v>1028</v>
      </c>
      <c r="E615" t="s">
        <v>1024</v>
      </c>
      <c r="F615">
        <f>SUMIFS('Refill Gap Model'!E:E,'Refill Gap Model'!A:A,TableRefills3[[#This Row],[patient_id]])</f>
        <v>180</v>
      </c>
      <c r="G615" s="1">
        <f>_xlfn.MINIFS('Refill Gap Model'!C:C,'Refill Gap Model'!A:A,TableRefills3[[#This Row],[patient_id]])</f>
        <v>45704</v>
      </c>
      <c r="H615" s="1">
        <f>_xlfn.MAXIFS('Refill Gap Model'!C:C,'Refill Gap Model'!A:A,A615)+TableRefills3[[#This Row],[quantity_days]]</f>
        <v>45962</v>
      </c>
      <c r="I615" s="1">
        <f>_xlfn.MAXIFS('Refill Gap Model'!L:L,'Refill Gap Model'!A:A,TableRefills3[[#This Row],[patient_id]])</f>
        <v>45891</v>
      </c>
      <c r="J615">
        <f>Patient_QC[[#This Row],[Therepy_end_date]]-Patient_QC[[#This Row],[Therepy_Start_Date]]</f>
        <v>187</v>
      </c>
      <c r="K615">
        <f>Patient_QC[[#This Row],[total_quantity_days]]/Patient_QC[[#This Row],[Window Days]]</f>
        <v>0.96256684491978606</v>
      </c>
      <c r="L615">
        <f>MIN(1,Patient_QC[[#This Row],[MPR]])</f>
        <v>0.96256684491978606</v>
      </c>
      <c r="M615">
        <f>IF(Patient_QC[[#This Row],[MPR]]&gt;1,1,0)</f>
        <v>0</v>
      </c>
      <c r="N615">
        <f>_xlfn.MAXIFS('Refill Gap Model'!I:I,'Refill Gap Model'!A:A,TableRefills3[[#This Row],[patient_id]])</f>
        <v>0</v>
      </c>
      <c r="O615" t="str">
        <f>IF(Patient_QC[[#This Row],[MPR]]&gt;1.2,"High MPR; ","") &amp;
 IF(Patient_QC[[#This Row],[ever_discontinued]]=1,"Discontinued; ","") &amp;
 IF(Patient_QC[[#This Row],[Window Days]]=0,"No Supply; ","")</f>
        <v/>
      </c>
    </row>
    <row r="616" spans="1:15" x14ac:dyDescent="0.25">
      <c r="A616" t="s">
        <v>623</v>
      </c>
      <c r="B616">
        <v>75</v>
      </c>
      <c r="C616" t="s">
        <v>1019</v>
      </c>
      <c r="D616" t="s">
        <v>1025</v>
      </c>
      <c r="E616" t="s">
        <v>1024</v>
      </c>
      <c r="F616">
        <f>SUMIFS('Refill Gap Model'!E:E,'Refill Gap Model'!A:A,TableRefills3[[#This Row],[patient_id]])</f>
        <v>180</v>
      </c>
      <c r="G616" s="1">
        <f>_xlfn.MINIFS('Refill Gap Model'!C:C,'Refill Gap Model'!A:A,TableRefills3[[#This Row],[patient_id]])</f>
        <v>45704</v>
      </c>
      <c r="H616" s="1">
        <f>_xlfn.MAXIFS('Refill Gap Model'!C:C,'Refill Gap Model'!A:A,A616)+TableRefills3[[#This Row],[quantity_days]]</f>
        <v>45845</v>
      </c>
      <c r="I616" s="1">
        <f>_xlfn.MAXIFS('Refill Gap Model'!L:L,'Refill Gap Model'!A:A,TableRefills3[[#This Row],[patient_id]])</f>
        <v>45891</v>
      </c>
      <c r="J616">
        <f>Patient_QC[[#This Row],[Therepy_end_date]]-Patient_QC[[#This Row],[Therepy_Start_Date]]</f>
        <v>187</v>
      </c>
      <c r="K616">
        <f>Patient_QC[[#This Row],[total_quantity_days]]/Patient_QC[[#This Row],[Window Days]]</f>
        <v>0.96256684491978606</v>
      </c>
      <c r="L616">
        <f>MIN(1,Patient_QC[[#This Row],[MPR]])</f>
        <v>0.96256684491978606</v>
      </c>
      <c r="M616">
        <f>IF(Patient_QC[[#This Row],[MPR]]&gt;1,1,0)</f>
        <v>0</v>
      </c>
      <c r="N616">
        <f>_xlfn.MAXIFS('Refill Gap Model'!I:I,'Refill Gap Model'!A:A,TableRefills3[[#This Row],[patient_id]])</f>
        <v>0</v>
      </c>
      <c r="O616" t="str">
        <f>IF(Patient_QC[[#This Row],[MPR]]&gt;1.2,"High MPR; ","") &amp;
 IF(Patient_QC[[#This Row],[ever_discontinued]]=1,"Discontinued; ","") &amp;
 IF(Patient_QC[[#This Row],[Window Days]]=0,"No Supply; ","")</f>
        <v/>
      </c>
    </row>
    <row r="617" spans="1:15" x14ac:dyDescent="0.25">
      <c r="A617" t="s">
        <v>624</v>
      </c>
      <c r="B617">
        <v>31</v>
      </c>
      <c r="C617" t="s">
        <v>1019</v>
      </c>
      <c r="D617" t="s">
        <v>1021</v>
      </c>
      <c r="E617" t="s">
        <v>1023</v>
      </c>
      <c r="F617">
        <f>SUMIFS('Refill Gap Model'!E:E,'Refill Gap Model'!A:A,TableRefills3[[#This Row],[patient_id]])</f>
        <v>180</v>
      </c>
      <c r="G617" s="1">
        <f>_xlfn.MINIFS('Refill Gap Model'!C:C,'Refill Gap Model'!A:A,TableRefills3[[#This Row],[patient_id]])</f>
        <v>45704</v>
      </c>
      <c r="H617" s="1">
        <f>_xlfn.MAXIFS('Refill Gap Model'!C:C,'Refill Gap Model'!A:A,A617)+TableRefills3[[#This Row],[quantity_days]]</f>
        <v>45871</v>
      </c>
      <c r="I617" s="1">
        <f>_xlfn.MAXIFS('Refill Gap Model'!L:L,'Refill Gap Model'!A:A,TableRefills3[[#This Row],[patient_id]])</f>
        <v>45891</v>
      </c>
      <c r="J617">
        <f>Patient_QC[[#This Row],[Therepy_end_date]]-Patient_QC[[#This Row],[Therepy_Start_Date]]</f>
        <v>187</v>
      </c>
      <c r="K617">
        <f>Patient_QC[[#This Row],[total_quantity_days]]/Patient_QC[[#This Row],[Window Days]]</f>
        <v>0.96256684491978606</v>
      </c>
      <c r="L617">
        <f>MIN(1,Patient_QC[[#This Row],[MPR]])</f>
        <v>0.96256684491978606</v>
      </c>
      <c r="M617">
        <f>IF(Patient_QC[[#This Row],[MPR]]&gt;1,1,0)</f>
        <v>0</v>
      </c>
      <c r="N617">
        <f>_xlfn.MAXIFS('Refill Gap Model'!I:I,'Refill Gap Model'!A:A,TableRefills3[[#This Row],[patient_id]])</f>
        <v>0</v>
      </c>
      <c r="O617" t="str">
        <f>IF(Patient_QC[[#This Row],[MPR]]&gt;1.2,"High MPR; ","") &amp;
 IF(Patient_QC[[#This Row],[ever_discontinued]]=1,"Discontinued; ","") &amp;
 IF(Patient_QC[[#This Row],[Window Days]]=0,"No Supply; ","")</f>
        <v/>
      </c>
    </row>
    <row r="618" spans="1:15" x14ac:dyDescent="0.25">
      <c r="A618" t="s">
        <v>625</v>
      </c>
      <c r="B618">
        <v>80</v>
      </c>
      <c r="C618" t="s">
        <v>1019</v>
      </c>
      <c r="D618" t="s">
        <v>1025</v>
      </c>
      <c r="E618" t="s">
        <v>1023</v>
      </c>
      <c r="F618">
        <f>SUMIFS('Refill Gap Model'!E:E,'Refill Gap Model'!A:A,TableRefills3[[#This Row],[patient_id]])</f>
        <v>180</v>
      </c>
      <c r="G618" s="1">
        <f>_xlfn.MINIFS('Refill Gap Model'!C:C,'Refill Gap Model'!A:A,TableRefills3[[#This Row],[patient_id]])</f>
        <v>45704</v>
      </c>
      <c r="H618" s="1">
        <f>_xlfn.MAXIFS('Refill Gap Model'!C:C,'Refill Gap Model'!A:A,A618)+TableRefills3[[#This Row],[quantity_days]]</f>
        <v>45827</v>
      </c>
      <c r="I618" s="1">
        <f>_xlfn.MAXIFS('Refill Gap Model'!L:L,'Refill Gap Model'!A:A,TableRefills3[[#This Row],[patient_id]])</f>
        <v>45891</v>
      </c>
      <c r="J618">
        <f>Patient_QC[[#This Row],[Therepy_end_date]]-Patient_QC[[#This Row],[Therepy_Start_Date]]</f>
        <v>187</v>
      </c>
      <c r="K618">
        <f>Patient_QC[[#This Row],[total_quantity_days]]/Patient_QC[[#This Row],[Window Days]]</f>
        <v>0.96256684491978606</v>
      </c>
      <c r="L618">
        <f>MIN(1,Patient_QC[[#This Row],[MPR]])</f>
        <v>0.96256684491978606</v>
      </c>
      <c r="M618">
        <f>IF(Patient_QC[[#This Row],[MPR]]&gt;1,1,0)</f>
        <v>0</v>
      </c>
      <c r="N618">
        <f>_xlfn.MAXIFS('Refill Gap Model'!I:I,'Refill Gap Model'!A:A,TableRefills3[[#This Row],[patient_id]])</f>
        <v>0</v>
      </c>
      <c r="O618" t="str">
        <f>IF(Patient_QC[[#This Row],[MPR]]&gt;1.2,"High MPR; ","") &amp;
 IF(Patient_QC[[#This Row],[ever_discontinued]]=1,"Discontinued; ","") &amp;
 IF(Patient_QC[[#This Row],[Window Days]]=0,"No Supply; ","")</f>
        <v/>
      </c>
    </row>
    <row r="619" spans="1:15" x14ac:dyDescent="0.25">
      <c r="A619" t="s">
        <v>626</v>
      </c>
      <c r="B619">
        <v>79</v>
      </c>
      <c r="C619" t="s">
        <v>1019</v>
      </c>
      <c r="D619" t="s">
        <v>1028</v>
      </c>
      <c r="E619" t="s">
        <v>1026</v>
      </c>
      <c r="F619">
        <f>SUMIFS('Refill Gap Model'!E:E,'Refill Gap Model'!A:A,TableRefills3[[#This Row],[patient_id]])</f>
        <v>140</v>
      </c>
      <c r="G619" s="1">
        <f>_xlfn.MINIFS('Refill Gap Model'!C:C,'Refill Gap Model'!A:A,TableRefills3[[#This Row],[patient_id]])</f>
        <v>45749</v>
      </c>
      <c r="H619" s="1">
        <f>_xlfn.MAXIFS('Refill Gap Model'!C:C,'Refill Gap Model'!A:A,A619)+TableRefills3[[#This Row],[quantity_days]]</f>
        <v>45928</v>
      </c>
      <c r="I619" s="1">
        <f>_xlfn.MAXIFS('Refill Gap Model'!L:L,'Refill Gap Model'!A:A,TableRefills3[[#This Row],[patient_id]])</f>
        <v>45883</v>
      </c>
      <c r="J619">
        <f>Patient_QC[[#This Row],[Therepy_end_date]]-Patient_QC[[#This Row],[Therepy_Start_Date]]</f>
        <v>134</v>
      </c>
      <c r="K619">
        <f>Patient_QC[[#This Row],[total_quantity_days]]/Patient_QC[[#This Row],[Window Days]]</f>
        <v>1.044776119402985</v>
      </c>
      <c r="L619">
        <f>MIN(1,Patient_QC[[#This Row],[MPR]])</f>
        <v>1</v>
      </c>
      <c r="M619">
        <f>IF(Patient_QC[[#This Row],[MPR]]&gt;1,1,0)</f>
        <v>1</v>
      </c>
      <c r="N619">
        <f>_xlfn.MAXIFS('Refill Gap Model'!I:I,'Refill Gap Model'!A:A,TableRefills3[[#This Row],[patient_id]])</f>
        <v>0</v>
      </c>
      <c r="O619" t="str">
        <f>IF(Patient_QC[[#This Row],[MPR]]&gt;1.2,"High MPR; ","") &amp;
 IF(Patient_QC[[#This Row],[ever_discontinued]]=1,"Discontinued; ","") &amp;
 IF(Patient_QC[[#This Row],[Window Days]]=0,"No Supply; ","")</f>
        <v/>
      </c>
    </row>
    <row r="620" spans="1:15" x14ac:dyDescent="0.25">
      <c r="A620" t="s">
        <v>627</v>
      </c>
      <c r="B620">
        <v>64</v>
      </c>
      <c r="C620" t="s">
        <v>1020</v>
      </c>
      <c r="D620" t="s">
        <v>1025</v>
      </c>
      <c r="E620" t="s">
        <v>1026</v>
      </c>
      <c r="F620">
        <f>SUMIFS('Refill Gap Model'!E:E,'Refill Gap Model'!A:A,TableRefills3[[#This Row],[patient_id]])</f>
        <v>140</v>
      </c>
      <c r="G620" s="1">
        <f>_xlfn.MINIFS('Refill Gap Model'!C:C,'Refill Gap Model'!A:A,TableRefills3[[#This Row],[patient_id]])</f>
        <v>45749</v>
      </c>
      <c r="H620" s="1">
        <f>_xlfn.MAXIFS('Refill Gap Model'!C:C,'Refill Gap Model'!A:A,A620)+TableRefills3[[#This Row],[quantity_days]]</f>
        <v>45882</v>
      </c>
      <c r="I620" s="1">
        <f>_xlfn.MAXIFS('Refill Gap Model'!L:L,'Refill Gap Model'!A:A,TableRefills3[[#This Row],[patient_id]])</f>
        <v>45883</v>
      </c>
      <c r="J620">
        <f>Patient_QC[[#This Row],[Therepy_end_date]]-Patient_QC[[#This Row],[Therepy_Start_Date]]</f>
        <v>134</v>
      </c>
      <c r="K620">
        <f>Patient_QC[[#This Row],[total_quantity_days]]/Patient_QC[[#This Row],[Window Days]]</f>
        <v>1.044776119402985</v>
      </c>
      <c r="L620">
        <f>MIN(1,Patient_QC[[#This Row],[MPR]])</f>
        <v>1</v>
      </c>
      <c r="M620">
        <f>IF(Patient_QC[[#This Row],[MPR]]&gt;1,1,0)</f>
        <v>1</v>
      </c>
      <c r="N620">
        <f>_xlfn.MAXIFS('Refill Gap Model'!I:I,'Refill Gap Model'!A:A,TableRefills3[[#This Row],[patient_id]])</f>
        <v>0</v>
      </c>
      <c r="O620" t="str">
        <f>IF(Patient_QC[[#This Row],[MPR]]&gt;1.2,"High MPR; ","") &amp;
 IF(Patient_QC[[#This Row],[ever_discontinued]]=1,"Discontinued; ","") &amp;
 IF(Patient_QC[[#This Row],[Window Days]]=0,"No Supply; ","")</f>
        <v/>
      </c>
    </row>
    <row r="621" spans="1:15" x14ac:dyDescent="0.25">
      <c r="A621" t="s">
        <v>628</v>
      </c>
      <c r="B621">
        <v>52</v>
      </c>
      <c r="C621" t="s">
        <v>1020</v>
      </c>
      <c r="D621" t="s">
        <v>1025</v>
      </c>
      <c r="E621" t="s">
        <v>1024</v>
      </c>
      <c r="F621">
        <f>SUMIFS('Refill Gap Model'!E:E,'Refill Gap Model'!A:A,TableRefills3[[#This Row],[patient_id]])</f>
        <v>140</v>
      </c>
      <c r="G621" s="1">
        <f>_xlfn.MINIFS('Refill Gap Model'!C:C,'Refill Gap Model'!A:A,TableRefills3[[#This Row],[patient_id]])</f>
        <v>45749</v>
      </c>
      <c r="H621" s="1">
        <f>_xlfn.MAXIFS('Refill Gap Model'!C:C,'Refill Gap Model'!A:A,A621)+TableRefills3[[#This Row],[quantity_days]]</f>
        <v>45874</v>
      </c>
      <c r="I621" s="1">
        <f>_xlfn.MAXIFS('Refill Gap Model'!L:L,'Refill Gap Model'!A:A,TableRefills3[[#This Row],[patient_id]])</f>
        <v>45883</v>
      </c>
      <c r="J621">
        <f>Patient_QC[[#This Row],[Therepy_end_date]]-Patient_QC[[#This Row],[Therepy_Start_Date]]</f>
        <v>134</v>
      </c>
      <c r="K621">
        <f>Patient_QC[[#This Row],[total_quantity_days]]/Patient_QC[[#This Row],[Window Days]]</f>
        <v>1.044776119402985</v>
      </c>
      <c r="L621">
        <f>MIN(1,Patient_QC[[#This Row],[MPR]])</f>
        <v>1</v>
      </c>
      <c r="M621">
        <f>IF(Patient_QC[[#This Row],[MPR]]&gt;1,1,0)</f>
        <v>1</v>
      </c>
      <c r="N621">
        <f>_xlfn.MAXIFS('Refill Gap Model'!I:I,'Refill Gap Model'!A:A,TableRefills3[[#This Row],[patient_id]])</f>
        <v>0</v>
      </c>
      <c r="O621" t="str">
        <f>IF(Patient_QC[[#This Row],[MPR]]&gt;1.2,"High MPR; ","") &amp;
 IF(Patient_QC[[#This Row],[ever_discontinued]]=1,"Discontinued; ","") &amp;
 IF(Patient_QC[[#This Row],[Window Days]]=0,"No Supply; ","")</f>
        <v/>
      </c>
    </row>
    <row r="622" spans="1:15" x14ac:dyDescent="0.25">
      <c r="A622" t="s">
        <v>629</v>
      </c>
      <c r="B622">
        <v>46</v>
      </c>
      <c r="C622" t="s">
        <v>1020</v>
      </c>
      <c r="D622" t="s">
        <v>1025</v>
      </c>
      <c r="E622" t="s">
        <v>1024</v>
      </c>
      <c r="F622">
        <f>SUMIFS('Refill Gap Model'!E:E,'Refill Gap Model'!A:A,TableRefills3[[#This Row],[patient_id]])</f>
        <v>140</v>
      </c>
      <c r="G622" s="1">
        <f>_xlfn.MINIFS('Refill Gap Model'!C:C,'Refill Gap Model'!A:A,TableRefills3[[#This Row],[patient_id]])</f>
        <v>45749</v>
      </c>
      <c r="H622" s="1">
        <f>_xlfn.MAXIFS('Refill Gap Model'!C:C,'Refill Gap Model'!A:A,A622)+TableRefills3[[#This Row],[quantity_days]]</f>
        <v>45885</v>
      </c>
      <c r="I622" s="1">
        <f>_xlfn.MAXIFS('Refill Gap Model'!L:L,'Refill Gap Model'!A:A,TableRefills3[[#This Row],[patient_id]])</f>
        <v>45883</v>
      </c>
      <c r="J622">
        <f>Patient_QC[[#This Row],[Therepy_end_date]]-Patient_QC[[#This Row],[Therepy_Start_Date]]</f>
        <v>134</v>
      </c>
      <c r="K622">
        <f>Patient_QC[[#This Row],[total_quantity_days]]/Patient_QC[[#This Row],[Window Days]]</f>
        <v>1.044776119402985</v>
      </c>
      <c r="L622">
        <f>MIN(1,Patient_QC[[#This Row],[MPR]])</f>
        <v>1</v>
      </c>
      <c r="M622">
        <f>IF(Patient_QC[[#This Row],[MPR]]&gt;1,1,0)</f>
        <v>1</v>
      </c>
      <c r="N622">
        <f>_xlfn.MAXIFS('Refill Gap Model'!I:I,'Refill Gap Model'!A:A,TableRefills3[[#This Row],[patient_id]])</f>
        <v>0</v>
      </c>
      <c r="O622" t="str">
        <f>IF(Patient_QC[[#This Row],[MPR]]&gt;1.2,"High MPR; ","") &amp;
 IF(Patient_QC[[#This Row],[ever_discontinued]]=1,"Discontinued; ","") &amp;
 IF(Patient_QC[[#This Row],[Window Days]]=0,"No Supply; ","")</f>
        <v/>
      </c>
    </row>
    <row r="623" spans="1:15" x14ac:dyDescent="0.25">
      <c r="A623" t="s">
        <v>630</v>
      </c>
      <c r="B623">
        <v>55</v>
      </c>
      <c r="C623" t="s">
        <v>1020</v>
      </c>
      <c r="D623" t="s">
        <v>1022</v>
      </c>
      <c r="E623" t="s">
        <v>1024</v>
      </c>
      <c r="F623">
        <f>SUMIFS('Refill Gap Model'!E:E,'Refill Gap Model'!A:A,TableRefills3[[#This Row],[patient_id]])</f>
        <v>140</v>
      </c>
      <c r="G623" s="1">
        <f>_xlfn.MINIFS('Refill Gap Model'!C:C,'Refill Gap Model'!A:A,TableRefills3[[#This Row],[patient_id]])</f>
        <v>45749</v>
      </c>
      <c r="H623" s="1">
        <f>_xlfn.MAXIFS('Refill Gap Model'!C:C,'Refill Gap Model'!A:A,A623)+TableRefills3[[#This Row],[quantity_days]]</f>
        <v>45757</v>
      </c>
      <c r="I623" s="1">
        <f>_xlfn.MAXIFS('Refill Gap Model'!L:L,'Refill Gap Model'!A:A,TableRefills3[[#This Row],[patient_id]])</f>
        <v>45883</v>
      </c>
      <c r="J623">
        <f>Patient_QC[[#This Row],[Therepy_end_date]]-Patient_QC[[#This Row],[Therepy_Start_Date]]</f>
        <v>134</v>
      </c>
      <c r="K623">
        <f>Patient_QC[[#This Row],[total_quantity_days]]/Patient_QC[[#This Row],[Window Days]]</f>
        <v>1.044776119402985</v>
      </c>
      <c r="L623">
        <f>MIN(1,Patient_QC[[#This Row],[MPR]])</f>
        <v>1</v>
      </c>
      <c r="M623">
        <f>IF(Patient_QC[[#This Row],[MPR]]&gt;1,1,0)</f>
        <v>1</v>
      </c>
      <c r="N623">
        <f>_xlfn.MAXIFS('Refill Gap Model'!I:I,'Refill Gap Model'!A:A,TableRefills3[[#This Row],[patient_id]])</f>
        <v>0</v>
      </c>
      <c r="O623" t="str">
        <f>IF(Patient_QC[[#This Row],[MPR]]&gt;1.2,"High MPR; ","") &amp;
 IF(Patient_QC[[#This Row],[ever_discontinued]]=1,"Discontinued; ","") &amp;
 IF(Patient_QC[[#This Row],[Window Days]]=0,"No Supply; ","")</f>
        <v/>
      </c>
    </row>
    <row r="624" spans="1:15" x14ac:dyDescent="0.25">
      <c r="A624" t="s">
        <v>631</v>
      </c>
      <c r="B624">
        <v>37</v>
      </c>
      <c r="C624" t="s">
        <v>1020</v>
      </c>
      <c r="D624" t="s">
        <v>1028</v>
      </c>
      <c r="E624" t="s">
        <v>1024</v>
      </c>
      <c r="F624">
        <f>SUMIFS('Refill Gap Model'!E:E,'Refill Gap Model'!A:A,TableRefills3[[#This Row],[patient_id]])</f>
        <v>168</v>
      </c>
      <c r="G624" s="1">
        <f>_xlfn.MINIFS('Refill Gap Model'!C:C,'Refill Gap Model'!A:A,TableRefills3[[#This Row],[patient_id]])</f>
        <v>45833</v>
      </c>
      <c r="H624" s="1">
        <f>_xlfn.MAXIFS('Refill Gap Model'!C:C,'Refill Gap Model'!A:A,A624)+TableRefills3[[#This Row],[quantity_days]]</f>
        <v>45916</v>
      </c>
      <c r="I624" s="1">
        <f>_xlfn.MAXIFS('Refill Gap Model'!L:L,'Refill Gap Model'!A:A,TableRefills3[[#This Row],[patient_id]])</f>
        <v>46009</v>
      </c>
      <c r="J624">
        <f>Patient_QC[[#This Row],[Therepy_end_date]]-Patient_QC[[#This Row],[Therepy_Start_Date]]</f>
        <v>176</v>
      </c>
      <c r="K624">
        <f>Patient_QC[[#This Row],[total_quantity_days]]/Patient_QC[[#This Row],[Window Days]]</f>
        <v>0.95454545454545459</v>
      </c>
      <c r="L624">
        <f>MIN(1,Patient_QC[[#This Row],[MPR]])</f>
        <v>0.95454545454545459</v>
      </c>
      <c r="M624">
        <f>IF(Patient_QC[[#This Row],[MPR]]&gt;1,1,0)</f>
        <v>0</v>
      </c>
      <c r="N624">
        <f>_xlfn.MAXIFS('Refill Gap Model'!I:I,'Refill Gap Model'!A:A,TableRefills3[[#This Row],[patient_id]])</f>
        <v>0</v>
      </c>
      <c r="O624" t="str">
        <f>IF(Patient_QC[[#This Row],[MPR]]&gt;1.2,"High MPR; ","") &amp;
 IF(Patient_QC[[#This Row],[ever_discontinued]]=1,"Discontinued; ","") &amp;
 IF(Patient_QC[[#This Row],[Window Days]]=0,"No Supply; ","")</f>
        <v/>
      </c>
    </row>
    <row r="625" spans="1:15" x14ac:dyDescent="0.25">
      <c r="A625" t="s">
        <v>632</v>
      </c>
      <c r="B625">
        <v>58</v>
      </c>
      <c r="C625" t="s">
        <v>1019</v>
      </c>
      <c r="D625" t="s">
        <v>1028</v>
      </c>
      <c r="E625" t="s">
        <v>1023</v>
      </c>
      <c r="F625">
        <f>SUMIFS('Refill Gap Model'!E:E,'Refill Gap Model'!A:A,TableRefills3[[#This Row],[patient_id]])</f>
        <v>168</v>
      </c>
      <c r="G625" s="1">
        <f>_xlfn.MINIFS('Refill Gap Model'!C:C,'Refill Gap Model'!A:A,TableRefills3[[#This Row],[patient_id]])</f>
        <v>45833</v>
      </c>
      <c r="H625" s="1">
        <f>_xlfn.MAXIFS('Refill Gap Model'!C:C,'Refill Gap Model'!A:A,A625)+TableRefills3[[#This Row],[quantity_days]]</f>
        <v>45773</v>
      </c>
      <c r="I625" s="1">
        <f>_xlfn.MAXIFS('Refill Gap Model'!L:L,'Refill Gap Model'!A:A,TableRefills3[[#This Row],[patient_id]])</f>
        <v>46009</v>
      </c>
      <c r="J625">
        <f>Patient_QC[[#This Row],[Therepy_end_date]]-Patient_QC[[#This Row],[Therepy_Start_Date]]</f>
        <v>176</v>
      </c>
      <c r="K625">
        <f>Patient_QC[[#This Row],[total_quantity_days]]/Patient_QC[[#This Row],[Window Days]]</f>
        <v>0.95454545454545459</v>
      </c>
      <c r="L625">
        <f>MIN(1,Patient_QC[[#This Row],[MPR]])</f>
        <v>0.95454545454545459</v>
      </c>
      <c r="M625">
        <f>IF(Patient_QC[[#This Row],[MPR]]&gt;1,1,0)</f>
        <v>0</v>
      </c>
      <c r="N625">
        <f>_xlfn.MAXIFS('Refill Gap Model'!I:I,'Refill Gap Model'!A:A,TableRefills3[[#This Row],[patient_id]])</f>
        <v>0</v>
      </c>
      <c r="O625" t="str">
        <f>IF(Patient_QC[[#This Row],[MPR]]&gt;1.2,"High MPR; ","") &amp;
 IF(Patient_QC[[#This Row],[ever_discontinued]]=1,"Discontinued; ","") &amp;
 IF(Patient_QC[[#This Row],[Window Days]]=0,"No Supply; ","")</f>
        <v/>
      </c>
    </row>
    <row r="626" spans="1:15" x14ac:dyDescent="0.25">
      <c r="A626" t="s">
        <v>633</v>
      </c>
      <c r="B626">
        <v>55</v>
      </c>
      <c r="C626" t="s">
        <v>1019</v>
      </c>
      <c r="D626" t="s">
        <v>1022</v>
      </c>
      <c r="E626" t="s">
        <v>1027</v>
      </c>
      <c r="F626">
        <f>SUMIFS('Refill Gap Model'!E:E,'Refill Gap Model'!A:A,TableRefills3[[#This Row],[patient_id]])</f>
        <v>168</v>
      </c>
      <c r="G626" s="1">
        <f>_xlfn.MINIFS('Refill Gap Model'!C:C,'Refill Gap Model'!A:A,TableRefills3[[#This Row],[patient_id]])</f>
        <v>45833</v>
      </c>
      <c r="H626" s="1">
        <f>_xlfn.MAXIFS('Refill Gap Model'!C:C,'Refill Gap Model'!A:A,A626)+TableRefills3[[#This Row],[quantity_days]]</f>
        <v>45803</v>
      </c>
      <c r="I626" s="1">
        <f>_xlfn.MAXIFS('Refill Gap Model'!L:L,'Refill Gap Model'!A:A,TableRefills3[[#This Row],[patient_id]])</f>
        <v>46009</v>
      </c>
      <c r="J626">
        <f>Patient_QC[[#This Row],[Therepy_end_date]]-Patient_QC[[#This Row],[Therepy_Start_Date]]</f>
        <v>176</v>
      </c>
      <c r="K626">
        <f>Patient_QC[[#This Row],[total_quantity_days]]/Patient_QC[[#This Row],[Window Days]]</f>
        <v>0.95454545454545459</v>
      </c>
      <c r="L626">
        <f>MIN(1,Patient_QC[[#This Row],[MPR]])</f>
        <v>0.95454545454545459</v>
      </c>
      <c r="M626">
        <f>IF(Patient_QC[[#This Row],[MPR]]&gt;1,1,0)</f>
        <v>0</v>
      </c>
      <c r="N626">
        <f>_xlfn.MAXIFS('Refill Gap Model'!I:I,'Refill Gap Model'!A:A,TableRefills3[[#This Row],[patient_id]])</f>
        <v>0</v>
      </c>
      <c r="O626" t="str">
        <f>IF(Patient_QC[[#This Row],[MPR]]&gt;1.2,"High MPR; ","") &amp;
 IF(Patient_QC[[#This Row],[ever_discontinued]]=1,"Discontinued; ","") &amp;
 IF(Patient_QC[[#This Row],[Window Days]]=0,"No Supply; ","")</f>
        <v/>
      </c>
    </row>
    <row r="627" spans="1:15" x14ac:dyDescent="0.25">
      <c r="A627" t="s">
        <v>634</v>
      </c>
      <c r="B627">
        <v>39</v>
      </c>
      <c r="C627" t="s">
        <v>1020</v>
      </c>
      <c r="D627" t="s">
        <v>1021</v>
      </c>
      <c r="E627" t="s">
        <v>1024</v>
      </c>
      <c r="F627">
        <f>SUMIFS('Refill Gap Model'!E:E,'Refill Gap Model'!A:A,TableRefills3[[#This Row],[patient_id]])</f>
        <v>168</v>
      </c>
      <c r="G627" s="1">
        <f>_xlfn.MINIFS('Refill Gap Model'!C:C,'Refill Gap Model'!A:A,TableRefills3[[#This Row],[patient_id]])</f>
        <v>45833</v>
      </c>
      <c r="H627" s="1">
        <f>_xlfn.MAXIFS('Refill Gap Model'!C:C,'Refill Gap Model'!A:A,A627)+TableRefills3[[#This Row],[quantity_days]]</f>
        <v>45903</v>
      </c>
      <c r="I627" s="1">
        <f>_xlfn.MAXIFS('Refill Gap Model'!L:L,'Refill Gap Model'!A:A,TableRefills3[[#This Row],[patient_id]])</f>
        <v>46009</v>
      </c>
      <c r="J627">
        <f>Patient_QC[[#This Row],[Therepy_end_date]]-Patient_QC[[#This Row],[Therepy_Start_Date]]</f>
        <v>176</v>
      </c>
      <c r="K627">
        <f>Patient_QC[[#This Row],[total_quantity_days]]/Patient_QC[[#This Row],[Window Days]]</f>
        <v>0.95454545454545459</v>
      </c>
      <c r="L627">
        <f>MIN(1,Patient_QC[[#This Row],[MPR]])</f>
        <v>0.95454545454545459</v>
      </c>
      <c r="M627">
        <f>IF(Patient_QC[[#This Row],[MPR]]&gt;1,1,0)</f>
        <v>0</v>
      </c>
      <c r="N627">
        <f>_xlfn.MAXIFS('Refill Gap Model'!I:I,'Refill Gap Model'!A:A,TableRefills3[[#This Row],[patient_id]])</f>
        <v>0</v>
      </c>
      <c r="O627" t="str">
        <f>IF(Patient_QC[[#This Row],[MPR]]&gt;1.2,"High MPR; ","") &amp;
 IF(Patient_QC[[#This Row],[ever_discontinued]]=1,"Discontinued; ","") &amp;
 IF(Patient_QC[[#This Row],[Window Days]]=0,"No Supply; ","")</f>
        <v/>
      </c>
    </row>
    <row r="628" spans="1:15" x14ac:dyDescent="0.25">
      <c r="A628" t="s">
        <v>635</v>
      </c>
      <c r="B628">
        <v>55</v>
      </c>
      <c r="C628" t="s">
        <v>1020</v>
      </c>
      <c r="D628" t="s">
        <v>1021</v>
      </c>
      <c r="E628" t="s">
        <v>1026</v>
      </c>
      <c r="F628">
        <f>SUMIFS('Refill Gap Model'!E:E,'Refill Gap Model'!A:A,TableRefills3[[#This Row],[patient_id]])</f>
        <v>168</v>
      </c>
      <c r="G628" s="1">
        <f>_xlfn.MINIFS('Refill Gap Model'!C:C,'Refill Gap Model'!A:A,TableRefills3[[#This Row],[patient_id]])</f>
        <v>45833</v>
      </c>
      <c r="H628" s="1">
        <f>_xlfn.MAXIFS('Refill Gap Model'!C:C,'Refill Gap Model'!A:A,A628)+TableRefills3[[#This Row],[quantity_days]]</f>
        <v>45840</v>
      </c>
      <c r="I628" s="1">
        <f>_xlfn.MAXIFS('Refill Gap Model'!L:L,'Refill Gap Model'!A:A,TableRefills3[[#This Row],[patient_id]])</f>
        <v>46009</v>
      </c>
      <c r="J628">
        <f>Patient_QC[[#This Row],[Therepy_end_date]]-Patient_QC[[#This Row],[Therepy_Start_Date]]</f>
        <v>176</v>
      </c>
      <c r="K628">
        <f>Patient_QC[[#This Row],[total_quantity_days]]/Patient_QC[[#This Row],[Window Days]]</f>
        <v>0.95454545454545459</v>
      </c>
      <c r="L628">
        <f>MIN(1,Patient_QC[[#This Row],[MPR]])</f>
        <v>0.95454545454545459</v>
      </c>
      <c r="M628">
        <f>IF(Patient_QC[[#This Row],[MPR]]&gt;1,1,0)</f>
        <v>0</v>
      </c>
      <c r="N628">
        <f>_xlfn.MAXIFS('Refill Gap Model'!I:I,'Refill Gap Model'!A:A,TableRefills3[[#This Row],[patient_id]])</f>
        <v>0</v>
      </c>
      <c r="O628" t="str">
        <f>IF(Patient_QC[[#This Row],[MPR]]&gt;1.2,"High MPR; ","") &amp;
 IF(Patient_QC[[#This Row],[ever_discontinued]]=1,"Discontinued; ","") &amp;
 IF(Patient_QC[[#This Row],[Window Days]]=0,"No Supply; ","")</f>
        <v/>
      </c>
    </row>
    <row r="629" spans="1:15" x14ac:dyDescent="0.25">
      <c r="A629" t="s">
        <v>636</v>
      </c>
      <c r="B629">
        <v>63</v>
      </c>
      <c r="C629" t="s">
        <v>1019</v>
      </c>
      <c r="D629" t="s">
        <v>1028</v>
      </c>
      <c r="E629" t="s">
        <v>1027</v>
      </c>
      <c r="F629">
        <f>SUMIFS('Refill Gap Model'!E:E,'Refill Gap Model'!A:A,TableRefills3[[#This Row],[patient_id]])</f>
        <v>168</v>
      </c>
      <c r="G629" s="1">
        <f>_xlfn.MINIFS('Refill Gap Model'!C:C,'Refill Gap Model'!A:A,TableRefills3[[#This Row],[patient_id]])</f>
        <v>45833</v>
      </c>
      <c r="H629" s="1">
        <f>_xlfn.MAXIFS('Refill Gap Model'!C:C,'Refill Gap Model'!A:A,A629)+TableRefills3[[#This Row],[quantity_days]]</f>
        <v>45856</v>
      </c>
      <c r="I629" s="1">
        <f>_xlfn.MAXIFS('Refill Gap Model'!L:L,'Refill Gap Model'!A:A,TableRefills3[[#This Row],[patient_id]])</f>
        <v>46009</v>
      </c>
      <c r="J629">
        <f>Patient_QC[[#This Row],[Therepy_end_date]]-Patient_QC[[#This Row],[Therepy_Start_Date]]</f>
        <v>176</v>
      </c>
      <c r="K629">
        <f>Patient_QC[[#This Row],[total_quantity_days]]/Patient_QC[[#This Row],[Window Days]]</f>
        <v>0.95454545454545459</v>
      </c>
      <c r="L629">
        <f>MIN(1,Patient_QC[[#This Row],[MPR]])</f>
        <v>0.95454545454545459</v>
      </c>
      <c r="M629">
        <f>IF(Patient_QC[[#This Row],[MPR]]&gt;1,1,0)</f>
        <v>0</v>
      </c>
      <c r="N629">
        <f>_xlfn.MAXIFS('Refill Gap Model'!I:I,'Refill Gap Model'!A:A,TableRefills3[[#This Row],[patient_id]])</f>
        <v>0</v>
      </c>
      <c r="O629" t="str">
        <f>IF(Patient_QC[[#This Row],[MPR]]&gt;1.2,"High MPR; ","") &amp;
 IF(Patient_QC[[#This Row],[ever_discontinued]]=1,"Discontinued; ","") &amp;
 IF(Patient_QC[[#This Row],[Window Days]]=0,"No Supply; ","")</f>
        <v/>
      </c>
    </row>
    <row r="630" spans="1:15" x14ac:dyDescent="0.25">
      <c r="A630" t="s">
        <v>637</v>
      </c>
      <c r="B630">
        <v>80</v>
      </c>
      <c r="C630" t="s">
        <v>1019</v>
      </c>
      <c r="D630" t="s">
        <v>1025</v>
      </c>
      <c r="E630" t="s">
        <v>1024</v>
      </c>
      <c r="F630">
        <f>SUMIFS('Refill Gap Model'!E:E,'Refill Gap Model'!A:A,TableRefills3[[#This Row],[patient_id]])</f>
        <v>105</v>
      </c>
      <c r="G630" s="1">
        <f>_xlfn.MINIFS('Refill Gap Model'!C:C,'Refill Gap Model'!A:A,TableRefills3[[#This Row],[patient_id]])</f>
        <v>45781</v>
      </c>
      <c r="H630" s="1">
        <f>_xlfn.MAXIFS('Refill Gap Model'!C:C,'Refill Gap Model'!A:A,A630)+TableRefills3[[#This Row],[quantity_days]]</f>
        <v>45727</v>
      </c>
      <c r="I630" s="1">
        <f>_xlfn.MAXIFS('Refill Gap Model'!L:L,'Refill Gap Model'!A:A,TableRefills3[[#This Row],[patient_id]])</f>
        <v>45887</v>
      </c>
      <c r="J630">
        <f>Patient_QC[[#This Row],[Therepy_end_date]]-Patient_QC[[#This Row],[Therepy_Start_Date]]</f>
        <v>106</v>
      </c>
      <c r="K630">
        <f>Patient_QC[[#This Row],[total_quantity_days]]/Patient_QC[[#This Row],[Window Days]]</f>
        <v>0.99056603773584906</v>
      </c>
      <c r="L630">
        <f>MIN(1,Patient_QC[[#This Row],[MPR]])</f>
        <v>0.99056603773584906</v>
      </c>
      <c r="M630">
        <f>IF(Patient_QC[[#This Row],[MPR]]&gt;1,1,0)</f>
        <v>0</v>
      </c>
      <c r="N630">
        <f>_xlfn.MAXIFS('Refill Gap Model'!I:I,'Refill Gap Model'!A:A,TableRefills3[[#This Row],[patient_id]])</f>
        <v>0</v>
      </c>
      <c r="O630" t="str">
        <f>IF(Patient_QC[[#This Row],[MPR]]&gt;1.2,"High MPR; ","") &amp;
 IF(Patient_QC[[#This Row],[ever_discontinued]]=1,"Discontinued; ","") &amp;
 IF(Patient_QC[[#This Row],[Window Days]]=0,"No Supply; ","")</f>
        <v/>
      </c>
    </row>
    <row r="631" spans="1:15" x14ac:dyDescent="0.25">
      <c r="A631" t="s">
        <v>638</v>
      </c>
      <c r="B631">
        <v>70</v>
      </c>
      <c r="C631" t="s">
        <v>1020</v>
      </c>
      <c r="D631" t="s">
        <v>1021</v>
      </c>
      <c r="E631" t="s">
        <v>1026</v>
      </c>
      <c r="F631">
        <f>SUMIFS('Refill Gap Model'!E:E,'Refill Gap Model'!A:A,TableRefills3[[#This Row],[patient_id]])</f>
        <v>105</v>
      </c>
      <c r="G631" s="1">
        <f>_xlfn.MINIFS('Refill Gap Model'!C:C,'Refill Gap Model'!A:A,TableRefills3[[#This Row],[patient_id]])</f>
        <v>45781</v>
      </c>
      <c r="H631" s="1">
        <f>_xlfn.MAXIFS('Refill Gap Model'!C:C,'Refill Gap Model'!A:A,A631)+TableRefills3[[#This Row],[quantity_days]]</f>
        <v>45890</v>
      </c>
      <c r="I631" s="1">
        <f>_xlfn.MAXIFS('Refill Gap Model'!L:L,'Refill Gap Model'!A:A,TableRefills3[[#This Row],[patient_id]])</f>
        <v>45887</v>
      </c>
      <c r="J631">
        <f>Patient_QC[[#This Row],[Therepy_end_date]]-Patient_QC[[#This Row],[Therepy_Start_Date]]</f>
        <v>106</v>
      </c>
      <c r="K631">
        <f>Patient_QC[[#This Row],[total_quantity_days]]/Patient_QC[[#This Row],[Window Days]]</f>
        <v>0.99056603773584906</v>
      </c>
      <c r="L631">
        <f>MIN(1,Patient_QC[[#This Row],[MPR]])</f>
        <v>0.99056603773584906</v>
      </c>
      <c r="M631">
        <f>IF(Patient_QC[[#This Row],[MPR]]&gt;1,1,0)</f>
        <v>0</v>
      </c>
      <c r="N631">
        <f>_xlfn.MAXIFS('Refill Gap Model'!I:I,'Refill Gap Model'!A:A,TableRefills3[[#This Row],[patient_id]])</f>
        <v>0</v>
      </c>
      <c r="O631" t="str">
        <f>IF(Patient_QC[[#This Row],[MPR]]&gt;1.2,"High MPR; ","") &amp;
 IF(Patient_QC[[#This Row],[ever_discontinued]]=1,"Discontinued; ","") &amp;
 IF(Patient_QC[[#This Row],[Window Days]]=0,"No Supply; ","")</f>
        <v/>
      </c>
    </row>
    <row r="632" spans="1:15" x14ac:dyDescent="0.25">
      <c r="A632" t="s">
        <v>639</v>
      </c>
      <c r="B632">
        <v>36</v>
      </c>
      <c r="C632" t="s">
        <v>1020</v>
      </c>
      <c r="D632" t="s">
        <v>1025</v>
      </c>
      <c r="E632" t="s">
        <v>1024</v>
      </c>
      <c r="F632">
        <f>SUMIFS('Refill Gap Model'!E:E,'Refill Gap Model'!A:A,TableRefills3[[#This Row],[patient_id]])</f>
        <v>105</v>
      </c>
      <c r="G632" s="1">
        <f>_xlfn.MINIFS('Refill Gap Model'!C:C,'Refill Gap Model'!A:A,TableRefills3[[#This Row],[patient_id]])</f>
        <v>45781</v>
      </c>
      <c r="H632" s="1">
        <f>_xlfn.MAXIFS('Refill Gap Model'!C:C,'Refill Gap Model'!A:A,A632)+TableRefills3[[#This Row],[quantity_days]]</f>
        <v>45819</v>
      </c>
      <c r="I632" s="1">
        <f>_xlfn.MAXIFS('Refill Gap Model'!L:L,'Refill Gap Model'!A:A,TableRefills3[[#This Row],[patient_id]])</f>
        <v>45887</v>
      </c>
      <c r="J632">
        <f>Patient_QC[[#This Row],[Therepy_end_date]]-Patient_QC[[#This Row],[Therepy_Start_Date]]</f>
        <v>106</v>
      </c>
      <c r="K632">
        <f>Patient_QC[[#This Row],[total_quantity_days]]/Patient_QC[[#This Row],[Window Days]]</f>
        <v>0.99056603773584906</v>
      </c>
      <c r="L632">
        <f>MIN(1,Patient_QC[[#This Row],[MPR]])</f>
        <v>0.99056603773584906</v>
      </c>
      <c r="M632">
        <f>IF(Patient_QC[[#This Row],[MPR]]&gt;1,1,0)</f>
        <v>0</v>
      </c>
      <c r="N632">
        <f>_xlfn.MAXIFS('Refill Gap Model'!I:I,'Refill Gap Model'!A:A,TableRefills3[[#This Row],[patient_id]])</f>
        <v>0</v>
      </c>
      <c r="O632" t="str">
        <f>IF(Patient_QC[[#This Row],[MPR]]&gt;1.2,"High MPR; ","") &amp;
 IF(Patient_QC[[#This Row],[ever_discontinued]]=1,"Discontinued; ","") &amp;
 IF(Patient_QC[[#This Row],[Window Days]]=0,"No Supply; ","")</f>
        <v/>
      </c>
    </row>
    <row r="633" spans="1:15" x14ac:dyDescent="0.25">
      <c r="A633" t="s">
        <v>640</v>
      </c>
      <c r="B633">
        <v>33</v>
      </c>
      <c r="C633" t="s">
        <v>1019</v>
      </c>
      <c r="D633" t="s">
        <v>1025</v>
      </c>
      <c r="E633" t="s">
        <v>1026</v>
      </c>
      <c r="F633">
        <f>SUMIFS('Refill Gap Model'!E:E,'Refill Gap Model'!A:A,TableRefills3[[#This Row],[patient_id]])</f>
        <v>105</v>
      </c>
      <c r="G633" s="1">
        <f>_xlfn.MINIFS('Refill Gap Model'!C:C,'Refill Gap Model'!A:A,TableRefills3[[#This Row],[patient_id]])</f>
        <v>45781</v>
      </c>
      <c r="H633" s="1">
        <f>_xlfn.MAXIFS('Refill Gap Model'!C:C,'Refill Gap Model'!A:A,A633)+TableRefills3[[#This Row],[quantity_days]]</f>
        <v>45871</v>
      </c>
      <c r="I633" s="1">
        <f>_xlfn.MAXIFS('Refill Gap Model'!L:L,'Refill Gap Model'!A:A,TableRefills3[[#This Row],[patient_id]])</f>
        <v>45887</v>
      </c>
      <c r="J633">
        <f>Patient_QC[[#This Row],[Therepy_end_date]]-Patient_QC[[#This Row],[Therepy_Start_Date]]</f>
        <v>106</v>
      </c>
      <c r="K633">
        <f>Patient_QC[[#This Row],[total_quantity_days]]/Patient_QC[[#This Row],[Window Days]]</f>
        <v>0.99056603773584906</v>
      </c>
      <c r="L633">
        <f>MIN(1,Patient_QC[[#This Row],[MPR]])</f>
        <v>0.99056603773584906</v>
      </c>
      <c r="M633">
        <f>IF(Patient_QC[[#This Row],[MPR]]&gt;1,1,0)</f>
        <v>0</v>
      </c>
      <c r="N633">
        <f>_xlfn.MAXIFS('Refill Gap Model'!I:I,'Refill Gap Model'!A:A,TableRefills3[[#This Row],[patient_id]])</f>
        <v>0</v>
      </c>
      <c r="O633" t="str">
        <f>IF(Patient_QC[[#This Row],[MPR]]&gt;1.2,"High MPR; ","") &amp;
 IF(Patient_QC[[#This Row],[ever_discontinued]]=1,"Discontinued; ","") &amp;
 IF(Patient_QC[[#This Row],[Window Days]]=0,"No Supply; ","")</f>
        <v/>
      </c>
    </row>
    <row r="634" spans="1:15" x14ac:dyDescent="0.25">
      <c r="A634" t="s">
        <v>641</v>
      </c>
      <c r="B634">
        <v>82</v>
      </c>
      <c r="C634" t="s">
        <v>1020</v>
      </c>
      <c r="D634" t="s">
        <v>1022</v>
      </c>
      <c r="E634" t="s">
        <v>1024</v>
      </c>
      <c r="F634">
        <f>SUMIFS('Refill Gap Model'!E:E,'Refill Gap Model'!A:A,TableRefills3[[#This Row],[patient_id]])</f>
        <v>105</v>
      </c>
      <c r="G634" s="1">
        <f>_xlfn.MINIFS('Refill Gap Model'!C:C,'Refill Gap Model'!A:A,TableRefills3[[#This Row],[patient_id]])</f>
        <v>45781</v>
      </c>
      <c r="H634" s="1">
        <f>_xlfn.MAXIFS('Refill Gap Model'!C:C,'Refill Gap Model'!A:A,A634)+TableRefills3[[#This Row],[quantity_days]]</f>
        <v>45898</v>
      </c>
      <c r="I634" s="1">
        <f>_xlfn.MAXIFS('Refill Gap Model'!L:L,'Refill Gap Model'!A:A,TableRefills3[[#This Row],[patient_id]])</f>
        <v>45887</v>
      </c>
      <c r="J634">
        <f>Patient_QC[[#This Row],[Therepy_end_date]]-Patient_QC[[#This Row],[Therepy_Start_Date]]</f>
        <v>106</v>
      </c>
      <c r="K634">
        <f>Patient_QC[[#This Row],[total_quantity_days]]/Patient_QC[[#This Row],[Window Days]]</f>
        <v>0.99056603773584906</v>
      </c>
      <c r="L634">
        <f>MIN(1,Patient_QC[[#This Row],[MPR]])</f>
        <v>0.99056603773584906</v>
      </c>
      <c r="M634">
        <f>IF(Patient_QC[[#This Row],[MPR]]&gt;1,1,0)</f>
        <v>0</v>
      </c>
      <c r="N634">
        <f>_xlfn.MAXIFS('Refill Gap Model'!I:I,'Refill Gap Model'!A:A,TableRefills3[[#This Row],[patient_id]])</f>
        <v>0</v>
      </c>
      <c r="O634" t="str">
        <f>IF(Patient_QC[[#This Row],[MPR]]&gt;1.2,"High MPR; ","") &amp;
 IF(Patient_QC[[#This Row],[ever_discontinued]]=1,"Discontinued; ","") &amp;
 IF(Patient_QC[[#This Row],[Window Days]]=0,"No Supply; ","")</f>
        <v/>
      </c>
    </row>
    <row r="635" spans="1:15" x14ac:dyDescent="0.25">
      <c r="A635" t="s">
        <v>642</v>
      </c>
      <c r="B635">
        <v>79</v>
      </c>
      <c r="C635" t="s">
        <v>1019</v>
      </c>
      <c r="D635" t="s">
        <v>1028</v>
      </c>
      <c r="E635" t="s">
        <v>1023</v>
      </c>
      <c r="F635">
        <f>SUMIFS('Refill Gap Model'!E:E,'Refill Gap Model'!A:A,TableRefills3[[#This Row],[patient_id]])</f>
        <v>120</v>
      </c>
      <c r="G635" s="1">
        <f>_xlfn.MINIFS('Refill Gap Model'!C:C,'Refill Gap Model'!A:A,TableRefills3[[#This Row],[patient_id]])</f>
        <v>45686</v>
      </c>
      <c r="H635" s="1">
        <f>_xlfn.MAXIFS('Refill Gap Model'!C:C,'Refill Gap Model'!A:A,A635)+TableRefills3[[#This Row],[quantity_days]]</f>
        <v>45860</v>
      </c>
      <c r="I635" s="1">
        <f>_xlfn.MAXIFS('Refill Gap Model'!L:L,'Refill Gap Model'!A:A,TableRefills3[[#This Row],[patient_id]])</f>
        <v>45803</v>
      </c>
      <c r="J635">
        <f>Patient_QC[[#This Row],[Therepy_end_date]]-Patient_QC[[#This Row],[Therepy_Start_Date]]</f>
        <v>117</v>
      </c>
      <c r="K635">
        <f>Patient_QC[[#This Row],[total_quantity_days]]/Patient_QC[[#This Row],[Window Days]]</f>
        <v>1.0256410256410255</v>
      </c>
      <c r="L635">
        <f>MIN(1,Patient_QC[[#This Row],[MPR]])</f>
        <v>1</v>
      </c>
      <c r="M635">
        <f>IF(Patient_QC[[#This Row],[MPR]]&gt;1,1,0)</f>
        <v>1</v>
      </c>
      <c r="N635">
        <f>_xlfn.MAXIFS('Refill Gap Model'!I:I,'Refill Gap Model'!A:A,TableRefills3[[#This Row],[patient_id]])</f>
        <v>0</v>
      </c>
      <c r="O635" t="str">
        <f>IF(Patient_QC[[#This Row],[MPR]]&gt;1.2,"High MPR; ","") &amp;
 IF(Patient_QC[[#This Row],[ever_discontinued]]=1,"Discontinued; ","") &amp;
 IF(Patient_QC[[#This Row],[Window Days]]=0,"No Supply; ","")</f>
        <v/>
      </c>
    </row>
    <row r="636" spans="1:15" x14ac:dyDescent="0.25">
      <c r="A636" t="s">
        <v>643</v>
      </c>
      <c r="B636">
        <v>74</v>
      </c>
      <c r="C636" t="s">
        <v>1020</v>
      </c>
      <c r="D636" t="s">
        <v>1022</v>
      </c>
      <c r="E636" t="s">
        <v>1024</v>
      </c>
      <c r="F636">
        <f>SUMIFS('Refill Gap Model'!E:E,'Refill Gap Model'!A:A,TableRefills3[[#This Row],[patient_id]])</f>
        <v>120</v>
      </c>
      <c r="G636" s="1">
        <f>_xlfn.MINIFS('Refill Gap Model'!C:C,'Refill Gap Model'!A:A,TableRefills3[[#This Row],[patient_id]])</f>
        <v>45686</v>
      </c>
      <c r="H636" s="1">
        <f>_xlfn.MAXIFS('Refill Gap Model'!C:C,'Refill Gap Model'!A:A,A636)+TableRefills3[[#This Row],[quantity_days]]</f>
        <v>45895</v>
      </c>
      <c r="I636" s="1">
        <f>_xlfn.MAXIFS('Refill Gap Model'!L:L,'Refill Gap Model'!A:A,TableRefills3[[#This Row],[patient_id]])</f>
        <v>45803</v>
      </c>
      <c r="J636">
        <f>Patient_QC[[#This Row],[Therepy_end_date]]-Patient_QC[[#This Row],[Therepy_Start_Date]]</f>
        <v>117</v>
      </c>
      <c r="K636">
        <f>Patient_QC[[#This Row],[total_quantity_days]]/Patient_QC[[#This Row],[Window Days]]</f>
        <v>1.0256410256410255</v>
      </c>
      <c r="L636">
        <f>MIN(1,Patient_QC[[#This Row],[MPR]])</f>
        <v>1</v>
      </c>
      <c r="M636">
        <f>IF(Patient_QC[[#This Row],[MPR]]&gt;1,1,0)</f>
        <v>1</v>
      </c>
      <c r="N636">
        <f>_xlfn.MAXIFS('Refill Gap Model'!I:I,'Refill Gap Model'!A:A,TableRefills3[[#This Row],[patient_id]])</f>
        <v>0</v>
      </c>
      <c r="O636" t="str">
        <f>IF(Patient_QC[[#This Row],[MPR]]&gt;1.2,"High MPR; ","") &amp;
 IF(Patient_QC[[#This Row],[ever_discontinued]]=1,"Discontinued; ","") &amp;
 IF(Patient_QC[[#This Row],[Window Days]]=0,"No Supply; ","")</f>
        <v/>
      </c>
    </row>
    <row r="637" spans="1:15" x14ac:dyDescent="0.25">
      <c r="A637" t="s">
        <v>644</v>
      </c>
      <c r="B637">
        <v>40</v>
      </c>
      <c r="C637" t="s">
        <v>1019</v>
      </c>
      <c r="D637" t="s">
        <v>1022</v>
      </c>
      <c r="E637" t="s">
        <v>1024</v>
      </c>
      <c r="F637">
        <f>SUMIFS('Refill Gap Model'!E:E,'Refill Gap Model'!A:A,TableRefills3[[#This Row],[patient_id]])</f>
        <v>120</v>
      </c>
      <c r="G637" s="1">
        <f>_xlfn.MINIFS('Refill Gap Model'!C:C,'Refill Gap Model'!A:A,TableRefills3[[#This Row],[patient_id]])</f>
        <v>45686</v>
      </c>
      <c r="H637" s="1">
        <f>_xlfn.MAXIFS('Refill Gap Model'!C:C,'Refill Gap Model'!A:A,A637)+TableRefills3[[#This Row],[quantity_days]]</f>
        <v>45941</v>
      </c>
      <c r="I637" s="1">
        <f>_xlfn.MAXIFS('Refill Gap Model'!L:L,'Refill Gap Model'!A:A,TableRefills3[[#This Row],[patient_id]])</f>
        <v>45803</v>
      </c>
      <c r="J637">
        <f>Patient_QC[[#This Row],[Therepy_end_date]]-Patient_QC[[#This Row],[Therepy_Start_Date]]</f>
        <v>117</v>
      </c>
      <c r="K637">
        <f>Patient_QC[[#This Row],[total_quantity_days]]/Patient_QC[[#This Row],[Window Days]]</f>
        <v>1.0256410256410255</v>
      </c>
      <c r="L637">
        <f>MIN(1,Patient_QC[[#This Row],[MPR]])</f>
        <v>1</v>
      </c>
      <c r="M637">
        <f>IF(Patient_QC[[#This Row],[MPR]]&gt;1,1,0)</f>
        <v>1</v>
      </c>
      <c r="N637">
        <f>_xlfn.MAXIFS('Refill Gap Model'!I:I,'Refill Gap Model'!A:A,TableRefills3[[#This Row],[patient_id]])</f>
        <v>0</v>
      </c>
      <c r="O637" t="str">
        <f>IF(Patient_QC[[#This Row],[MPR]]&gt;1.2,"High MPR; ","") &amp;
 IF(Patient_QC[[#This Row],[ever_discontinued]]=1,"Discontinued; ","") &amp;
 IF(Patient_QC[[#This Row],[Window Days]]=0,"No Supply; ","")</f>
        <v/>
      </c>
    </row>
    <row r="638" spans="1:15" x14ac:dyDescent="0.25">
      <c r="A638" t="s">
        <v>645</v>
      </c>
      <c r="B638">
        <v>58</v>
      </c>
      <c r="C638" t="s">
        <v>1019</v>
      </c>
      <c r="D638" t="s">
        <v>1022</v>
      </c>
      <c r="E638" t="s">
        <v>1024</v>
      </c>
      <c r="F638">
        <f>SUMIFS('Refill Gap Model'!E:E,'Refill Gap Model'!A:A,TableRefills3[[#This Row],[patient_id]])</f>
        <v>120</v>
      </c>
      <c r="G638" s="1">
        <f>_xlfn.MINIFS('Refill Gap Model'!C:C,'Refill Gap Model'!A:A,TableRefills3[[#This Row],[patient_id]])</f>
        <v>45686</v>
      </c>
      <c r="H638" s="1">
        <f>_xlfn.MAXIFS('Refill Gap Model'!C:C,'Refill Gap Model'!A:A,A638)+TableRefills3[[#This Row],[quantity_days]]</f>
        <v>45981</v>
      </c>
      <c r="I638" s="1">
        <f>_xlfn.MAXIFS('Refill Gap Model'!L:L,'Refill Gap Model'!A:A,TableRefills3[[#This Row],[patient_id]])</f>
        <v>45803</v>
      </c>
      <c r="J638">
        <f>Patient_QC[[#This Row],[Therepy_end_date]]-Patient_QC[[#This Row],[Therepy_Start_Date]]</f>
        <v>117</v>
      </c>
      <c r="K638">
        <f>Patient_QC[[#This Row],[total_quantity_days]]/Patient_QC[[#This Row],[Window Days]]</f>
        <v>1.0256410256410255</v>
      </c>
      <c r="L638">
        <f>MIN(1,Patient_QC[[#This Row],[MPR]])</f>
        <v>1</v>
      </c>
      <c r="M638">
        <f>IF(Patient_QC[[#This Row],[MPR]]&gt;1,1,0)</f>
        <v>1</v>
      </c>
      <c r="N638">
        <f>_xlfn.MAXIFS('Refill Gap Model'!I:I,'Refill Gap Model'!A:A,TableRefills3[[#This Row],[patient_id]])</f>
        <v>0</v>
      </c>
      <c r="O638" t="str">
        <f>IF(Patient_QC[[#This Row],[MPR]]&gt;1.2,"High MPR; ","") &amp;
 IF(Patient_QC[[#This Row],[ever_discontinued]]=1,"Discontinued; ","") &amp;
 IF(Patient_QC[[#This Row],[Window Days]]=0,"No Supply; ","")</f>
        <v/>
      </c>
    </row>
    <row r="639" spans="1:15" x14ac:dyDescent="0.25">
      <c r="A639" t="s">
        <v>646</v>
      </c>
      <c r="B639">
        <v>65</v>
      </c>
      <c r="C639" t="s">
        <v>1019</v>
      </c>
      <c r="D639" t="s">
        <v>1028</v>
      </c>
      <c r="E639" t="s">
        <v>1026</v>
      </c>
      <c r="F639">
        <f>SUMIFS('Refill Gap Model'!E:E,'Refill Gap Model'!A:A,TableRefills3[[#This Row],[patient_id]])</f>
        <v>140</v>
      </c>
      <c r="G639" s="1">
        <f>_xlfn.MINIFS('Refill Gap Model'!C:C,'Refill Gap Model'!A:A,TableRefills3[[#This Row],[patient_id]])</f>
        <v>45770</v>
      </c>
      <c r="H639" s="1">
        <f>_xlfn.MAXIFS('Refill Gap Model'!C:C,'Refill Gap Model'!A:A,A639)+TableRefills3[[#This Row],[quantity_days]]</f>
        <v>45836</v>
      </c>
      <c r="I639" s="1">
        <f>_xlfn.MAXIFS('Refill Gap Model'!L:L,'Refill Gap Model'!A:A,TableRefills3[[#This Row],[patient_id]])</f>
        <v>45919</v>
      </c>
      <c r="J639">
        <f>Patient_QC[[#This Row],[Therepy_end_date]]-Patient_QC[[#This Row],[Therepy_Start_Date]]</f>
        <v>149</v>
      </c>
      <c r="K639">
        <f>Patient_QC[[#This Row],[total_quantity_days]]/Patient_QC[[#This Row],[Window Days]]</f>
        <v>0.93959731543624159</v>
      </c>
      <c r="L639">
        <f>MIN(1,Patient_QC[[#This Row],[MPR]])</f>
        <v>0.93959731543624159</v>
      </c>
      <c r="M639">
        <f>IF(Patient_QC[[#This Row],[MPR]]&gt;1,1,0)</f>
        <v>0</v>
      </c>
      <c r="N639">
        <f>_xlfn.MAXIFS('Refill Gap Model'!I:I,'Refill Gap Model'!A:A,TableRefills3[[#This Row],[patient_id]])</f>
        <v>0</v>
      </c>
      <c r="O639" t="str">
        <f>IF(Patient_QC[[#This Row],[MPR]]&gt;1.2,"High MPR; ","") &amp;
 IF(Patient_QC[[#This Row],[ever_discontinued]]=1,"Discontinued; ","") &amp;
 IF(Patient_QC[[#This Row],[Window Days]]=0,"No Supply; ","")</f>
        <v/>
      </c>
    </row>
    <row r="640" spans="1:15" x14ac:dyDescent="0.25">
      <c r="A640" t="s">
        <v>647</v>
      </c>
      <c r="B640">
        <v>54</v>
      </c>
      <c r="C640" t="s">
        <v>1019</v>
      </c>
      <c r="D640" t="s">
        <v>1022</v>
      </c>
      <c r="E640" t="s">
        <v>1023</v>
      </c>
      <c r="F640">
        <f>SUMIFS('Refill Gap Model'!E:E,'Refill Gap Model'!A:A,TableRefills3[[#This Row],[patient_id]])</f>
        <v>140</v>
      </c>
      <c r="G640" s="1">
        <f>_xlfn.MINIFS('Refill Gap Model'!C:C,'Refill Gap Model'!A:A,TableRefills3[[#This Row],[patient_id]])</f>
        <v>45770</v>
      </c>
      <c r="H640" s="1">
        <f>_xlfn.MAXIFS('Refill Gap Model'!C:C,'Refill Gap Model'!A:A,A640)+TableRefills3[[#This Row],[quantity_days]]</f>
        <v>45859</v>
      </c>
      <c r="I640" s="1">
        <f>_xlfn.MAXIFS('Refill Gap Model'!L:L,'Refill Gap Model'!A:A,TableRefills3[[#This Row],[patient_id]])</f>
        <v>45919</v>
      </c>
      <c r="J640">
        <f>Patient_QC[[#This Row],[Therepy_end_date]]-Patient_QC[[#This Row],[Therepy_Start_Date]]</f>
        <v>149</v>
      </c>
      <c r="K640">
        <f>Patient_QC[[#This Row],[total_quantity_days]]/Patient_QC[[#This Row],[Window Days]]</f>
        <v>0.93959731543624159</v>
      </c>
      <c r="L640">
        <f>MIN(1,Patient_QC[[#This Row],[MPR]])</f>
        <v>0.93959731543624159</v>
      </c>
      <c r="M640">
        <f>IF(Patient_QC[[#This Row],[MPR]]&gt;1,1,0)</f>
        <v>0</v>
      </c>
      <c r="N640">
        <f>_xlfn.MAXIFS('Refill Gap Model'!I:I,'Refill Gap Model'!A:A,TableRefills3[[#This Row],[patient_id]])</f>
        <v>0</v>
      </c>
      <c r="O640" t="str">
        <f>IF(Patient_QC[[#This Row],[MPR]]&gt;1.2,"High MPR; ","") &amp;
 IF(Patient_QC[[#This Row],[ever_discontinued]]=1,"Discontinued; ","") &amp;
 IF(Patient_QC[[#This Row],[Window Days]]=0,"No Supply; ","")</f>
        <v/>
      </c>
    </row>
    <row r="641" spans="1:15" x14ac:dyDescent="0.25">
      <c r="A641" t="s">
        <v>648</v>
      </c>
      <c r="B641">
        <v>50</v>
      </c>
      <c r="C641" t="s">
        <v>1019</v>
      </c>
      <c r="D641" t="s">
        <v>1021</v>
      </c>
      <c r="E641" t="s">
        <v>1027</v>
      </c>
      <c r="F641">
        <f>SUMIFS('Refill Gap Model'!E:E,'Refill Gap Model'!A:A,TableRefills3[[#This Row],[patient_id]])</f>
        <v>140</v>
      </c>
      <c r="G641" s="1">
        <f>_xlfn.MINIFS('Refill Gap Model'!C:C,'Refill Gap Model'!A:A,TableRefills3[[#This Row],[patient_id]])</f>
        <v>45770</v>
      </c>
      <c r="H641" s="1">
        <f>_xlfn.MAXIFS('Refill Gap Model'!C:C,'Refill Gap Model'!A:A,A641)+TableRefills3[[#This Row],[quantity_days]]</f>
        <v>45911</v>
      </c>
      <c r="I641" s="1">
        <f>_xlfn.MAXIFS('Refill Gap Model'!L:L,'Refill Gap Model'!A:A,TableRefills3[[#This Row],[patient_id]])</f>
        <v>45919</v>
      </c>
      <c r="J641">
        <f>Patient_QC[[#This Row],[Therepy_end_date]]-Patient_QC[[#This Row],[Therepy_Start_Date]]</f>
        <v>149</v>
      </c>
      <c r="K641">
        <f>Patient_QC[[#This Row],[total_quantity_days]]/Patient_QC[[#This Row],[Window Days]]</f>
        <v>0.93959731543624159</v>
      </c>
      <c r="L641">
        <f>MIN(1,Patient_QC[[#This Row],[MPR]])</f>
        <v>0.93959731543624159</v>
      </c>
      <c r="M641">
        <f>IF(Patient_QC[[#This Row],[MPR]]&gt;1,1,0)</f>
        <v>0</v>
      </c>
      <c r="N641">
        <f>_xlfn.MAXIFS('Refill Gap Model'!I:I,'Refill Gap Model'!A:A,TableRefills3[[#This Row],[patient_id]])</f>
        <v>0</v>
      </c>
      <c r="O641" t="str">
        <f>IF(Patient_QC[[#This Row],[MPR]]&gt;1.2,"High MPR; ","") &amp;
 IF(Patient_QC[[#This Row],[ever_discontinued]]=1,"Discontinued; ","") &amp;
 IF(Patient_QC[[#This Row],[Window Days]]=0,"No Supply; ","")</f>
        <v/>
      </c>
    </row>
    <row r="642" spans="1:15" x14ac:dyDescent="0.25">
      <c r="A642" t="s">
        <v>649</v>
      </c>
      <c r="B642">
        <v>65</v>
      </c>
      <c r="C642" t="s">
        <v>1020</v>
      </c>
      <c r="D642" t="s">
        <v>1028</v>
      </c>
      <c r="E642" t="s">
        <v>1024</v>
      </c>
      <c r="F642">
        <f>SUMIFS('Refill Gap Model'!E:E,'Refill Gap Model'!A:A,TableRefills3[[#This Row],[patient_id]])</f>
        <v>140</v>
      </c>
      <c r="G642" s="1">
        <f>_xlfn.MINIFS('Refill Gap Model'!C:C,'Refill Gap Model'!A:A,TableRefills3[[#This Row],[patient_id]])</f>
        <v>45770</v>
      </c>
      <c r="H642" s="1">
        <f>_xlfn.MAXIFS('Refill Gap Model'!C:C,'Refill Gap Model'!A:A,A642)+TableRefills3[[#This Row],[quantity_days]]</f>
        <v>45919</v>
      </c>
      <c r="I642" s="1">
        <f>_xlfn.MAXIFS('Refill Gap Model'!L:L,'Refill Gap Model'!A:A,TableRefills3[[#This Row],[patient_id]])</f>
        <v>45919</v>
      </c>
      <c r="J642">
        <f>Patient_QC[[#This Row],[Therepy_end_date]]-Patient_QC[[#This Row],[Therepy_Start_Date]]</f>
        <v>149</v>
      </c>
      <c r="K642">
        <f>Patient_QC[[#This Row],[total_quantity_days]]/Patient_QC[[#This Row],[Window Days]]</f>
        <v>0.93959731543624159</v>
      </c>
      <c r="L642">
        <f>MIN(1,Patient_QC[[#This Row],[MPR]])</f>
        <v>0.93959731543624159</v>
      </c>
      <c r="M642">
        <f>IF(Patient_QC[[#This Row],[MPR]]&gt;1,1,0)</f>
        <v>0</v>
      </c>
      <c r="N642">
        <f>_xlfn.MAXIFS('Refill Gap Model'!I:I,'Refill Gap Model'!A:A,TableRefills3[[#This Row],[patient_id]])</f>
        <v>0</v>
      </c>
      <c r="O642" t="str">
        <f>IF(Patient_QC[[#This Row],[MPR]]&gt;1.2,"High MPR; ","") &amp;
 IF(Patient_QC[[#This Row],[ever_discontinued]]=1,"Discontinued; ","") &amp;
 IF(Patient_QC[[#This Row],[Window Days]]=0,"No Supply; ","")</f>
        <v/>
      </c>
    </row>
    <row r="643" spans="1:15" x14ac:dyDescent="0.25">
      <c r="A643" t="s">
        <v>650</v>
      </c>
      <c r="B643">
        <v>39</v>
      </c>
      <c r="C643" t="s">
        <v>1020</v>
      </c>
      <c r="D643" t="s">
        <v>1025</v>
      </c>
      <c r="E643" t="s">
        <v>1024</v>
      </c>
      <c r="F643">
        <f>SUMIFS('Refill Gap Model'!E:E,'Refill Gap Model'!A:A,TableRefills3[[#This Row],[patient_id]])</f>
        <v>140</v>
      </c>
      <c r="G643" s="1">
        <f>_xlfn.MINIFS('Refill Gap Model'!C:C,'Refill Gap Model'!A:A,TableRefills3[[#This Row],[patient_id]])</f>
        <v>45770</v>
      </c>
      <c r="H643" s="1">
        <f>_xlfn.MAXIFS('Refill Gap Model'!C:C,'Refill Gap Model'!A:A,A643)+TableRefills3[[#This Row],[quantity_days]]</f>
        <v>45900</v>
      </c>
      <c r="I643" s="1">
        <f>_xlfn.MAXIFS('Refill Gap Model'!L:L,'Refill Gap Model'!A:A,TableRefills3[[#This Row],[patient_id]])</f>
        <v>45919</v>
      </c>
      <c r="J643">
        <f>Patient_QC[[#This Row],[Therepy_end_date]]-Patient_QC[[#This Row],[Therepy_Start_Date]]</f>
        <v>149</v>
      </c>
      <c r="K643">
        <f>Patient_QC[[#This Row],[total_quantity_days]]/Patient_QC[[#This Row],[Window Days]]</f>
        <v>0.93959731543624159</v>
      </c>
      <c r="L643">
        <f>MIN(1,Patient_QC[[#This Row],[MPR]])</f>
        <v>0.93959731543624159</v>
      </c>
      <c r="M643">
        <f>IF(Patient_QC[[#This Row],[MPR]]&gt;1,1,0)</f>
        <v>0</v>
      </c>
      <c r="N643">
        <f>_xlfn.MAXIFS('Refill Gap Model'!I:I,'Refill Gap Model'!A:A,TableRefills3[[#This Row],[patient_id]])</f>
        <v>0</v>
      </c>
      <c r="O643" t="str">
        <f>IF(Patient_QC[[#This Row],[MPR]]&gt;1.2,"High MPR; ","") &amp;
 IF(Patient_QC[[#This Row],[ever_discontinued]]=1,"Discontinued; ","") &amp;
 IF(Patient_QC[[#This Row],[Window Days]]=0,"No Supply; ","")</f>
        <v/>
      </c>
    </row>
    <row r="644" spans="1:15" x14ac:dyDescent="0.25">
      <c r="A644" t="s">
        <v>651</v>
      </c>
      <c r="B644">
        <v>66</v>
      </c>
      <c r="C644" t="s">
        <v>1020</v>
      </c>
      <c r="D644" t="s">
        <v>1028</v>
      </c>
      <c r="E644" t="s">
        <v>1024</v>
      </c>
      <c r="F644">
        <f>SUMIFS('Refill Gap Model'!E:E,'Refill Gap Model'!A:A,TableRefills3[[#This Row],[patient_id]])</f>
        <v>105</v>
      </c>
      <c r="G644" s="1">
        <f>_xlfn.MINIFS('Refill Gap Model'!C:C,'Refill Gap Model'!A:A,TableRefills3[[#This Row],[patient_id]])</f>
        <v>45674</v>
      </c>
      <c r="H644" s="1">
        <f>_xlfn.MAXIFS('Refill Gap Model'!C:C,'Refill Gap Model'!A:A,A644)+TableRefills3[[#This Row],[quantity_days]]</f>
        <v>45813</v>
      </c>
      <c r="I644" s="1">
        <f>_xlfn.MAXIFS('Refill Gap Model'!L:L,'Refill Gap Model'!A:A,TableRefills3[[#This Row],[patient_id]])</f>
        <v>45779</v>
      </c>
      <c r="J644">
        <f>Patient_QC[[#This Row],[Therepy_end_date]]-Patient_QC[[#This Row],[Therepy_Start_Date]]</f>
        <v>105</v>
      </c>
      <c r="K644">
        <f>Patient_QC[[#This Row],[total_quantity_days]]/Patient_QC[[#This Row],[Window Days]]</f>
        <v>1</v>
      </c>
      <c r="L644">
        <f>MIN(1,Patient_QC[[#This Row],[MPR]])</f>
        <v>1</v>
      </c>
      <c r="M644">
        <f>IF(Patient_QC[[#This Row],[MPR]]&gt;1,1,0)</f>
        <v>0</v>
      </c>
      <c r="N644">
        <f>_xlfn.MAXIFS('Refill Gap Model'!I:I,'Refill Gap Model'!A:A,TableRefills3[[#This Row],[patient_id]])</f>
        <v>0</v>
      </c>
      <c r="O644" t="str">
        <f>IF(Patient_QC[[#This Row],[MPR]]&gt;1.2,"High MPR; ","") &amp;
 IF(Patient_QC[[#This Row],[ever_discontinued]]=1,"Discontinued; ","") &amp;
 IF(Patient_QC[[#This Row],[Window Days]]=0,"No Supply; ","")</f>
        <v/>
      </c>
    </row>
    <row r="645" spans="1:15" x14ac:dyDescent="0.25">
      <c r="A645" t="s">
        <v>652</v>
      </c>
      <c r="B645">
        <v>38</v>
      </c>
      <c r="C645" t="s">
        <v>1020</v>
      </c>
      <c r="D645" t="s">
        <v>1021</v>
      </c>
      <c r="E645" t="s">
        <v>1027</v>
      </c>
      <c r="F645">
        <f>SUMIFS('Refill Gap Model'!E:E,'Refill Gap Model'!A:A,TableRefills3[[#This Row],[patient_id]])</f>
        <v>105</v>
      </c>
      <c r="G645" s="1">
        <f>_xlfn.MINIFS('Refill Gap Model'!C:C,'Refill Gap Model'!A:A,TableRefills3[[#This Row],[patient_id]])</f>
        <v>45674</v>
      </c>
      <c r="H645" s="1">
        <f>_xlfn.MAXIFS('Refill Gap Model'!C:C,'Refill Gap Model'!A:A,A645)+TableRefills3[[#This Row],[quantity_days]]</f>
        <v>45952</v>
      </c>
      <c r="I645" s="1">
        <f>_xlfn.MAXIFS('Refill Gap Model'!L:L,'Refill Gap Model'!A:A,TableRefills3[[#This Row],[patient_id]])</f>
        <v>45779</v>
      </c>
      <c r="J645">
        <f>Patient_QC[[#This Row],[Therepy_end_date]]-Patient_QC[[#This Row],[Therepy_Start_Date]]</f>
        <v>105</v>
      </c>
      <c r="K645">
        <f>Patient_QC[[#This Row],[total_quantity_days]]/Patient_QC[[#This Row],[Window Days]]</f>
        <v>1</v>
      </c>
      <c r="L645">
        <f>MIN(1,Patient_QC[[#This Row],[MPR]])</f>
        <v>1</v>
      </c>
      <c r="M645">
        <f>IF(Patient_QC[[#This Row],[MPR]]&gt;1,1,0)</f>
        <v>0</v>
      </c>
      <c r="N645">
        <f>_xlfn.MAXIFS('Refill Gap Model'!I:I,'Refill Gap Model'!A:A,TableRefills3[[#This Row],[patient_id]])</f>
        <v>0</v>
      </c>
      <c r="O645" t="str">
        <f>IF(Patient_QC[[#This Row],[MPR]]&gt;1.2,"High MPR; ","") &amp;
 IF(Patient_QC[[#This Row],[ever_discontinued]]=1,"Discontinued; ","") &amp;
 IF(Patient_QC[[#This Row],[Window Days]]=0,"No Supply; ","")</f>
        <v/>
      </c>
    </row>
    <row r="646" spans="1:15" x14ac:dyDescent="0.25">
      <c r="A646" t="s">
        <v>653</v>
      </c>
      <c r="B646">
        <v>53</v>
      </c>
      <c r="C646" t="s">
        <v>1019</v>
      </c>
      <c r="D646" t="s">
        <v>1022</v>
      </c>
      <c r="E646" t="s">
        <v>1026</v>
      </c>
      <c r="F646">
        <f>SUMIFS('Refill Gap Model'!E:E,'Refill Gap Model'!A:A,TableRefills3[[#This Row],[patient_id]])</f>
        <v>105</v>
      </c>
      <c r="G646" s="1">
        <f>_xlfn.MINIFS('Refill Gap Model'!C:C,'Refill Gap Model'!A:A,TableRefills3[[#This Row],[patient_id]])</f>
        <v>45674</v>
      </c>
      <c r="H646" s="1">
        <f>_xlfn.MAXIFS('Refill Gap Model'!C:C,'Refill Gap Model'!A:A,A646)+TableRefills3[[#This Row],[quantity_days]]</f>
        <v>45878</v>
      </c>
      <c r="I646" s="1">
        <f>_xlfn.MAXIFS('Refill Gap Model'!L:L,'Refill Gap Model'!A:A,TableRefills3[[#This Row],[patient_id]])</f>
        <v>45779</v>
      </c>
      <c r="J646">
        <f>Patient_QC[[#This Row],[Therepy_end_date]]-Patient_QC[[#This Row],[Therepy_Start_Date]]</f>
        <v>105</v>
      </c>
      <c r="K646">
        <f>Patient_QC[[#This Row],[total_quantity_days]]/Patient_QC[[#This Row],[Window Days]]</f>
        <v>1</v>
      </c>
      <c r="L646">
        <f>MIN(1,Patient_QC[[#This Row],[MPR]])</f>
        <v>1</v>
      </c>
      <c r="M646">
        <f>IF(Patient_QC[[#This Row],[MPR]]&gt;1,1,0)</f>
        <v>0</v>
      </c>
      <c r="N646">
        <f>_xlfn.MAXIFS('Refill Gap Model'!I:I,'Refill Gap Model'!A:A,TableRefills3[[#This Row],[patient_id]])</f>
        <v>0</v>
      </c>
      <c r="O646" t="str">
        <f>IF(Patient_QC[[#This Row],[MPR]]&gt;1.2,"High MPR; ","") &amp;
 IF(Patient_QC[[#This Row],[ever_discontinued]]=1,"Discontinued; ","") &amp;
 IF(Patient_QC[[#This Row],[Window Days]]=0,"No Supply; ","")</f>
        <v/>
      </c>
    </row>
    <row r="647" spans="1:15" x14ac:dyDescent="0.25">
      <c r="A647" t="s">
        <v>654</v>
      </c>
      <c r="B647">
        <v>64</v>
      </c>
      <c r="C647" t="s">
        <v>1020</v>
      </c>
      <c r="D647" t="s">
        <v>1028</v>
      </c>
      <c r="E647" t="s">
        <v>1027</v>
      </c>
      <c r="F647">
        <f>SUMIFS('Refill Gap Model'!E:E,'Refill Gap Model'!A:A,TableRefills3[[#This Row],[patient_id]])</f>
        <v>105</v>
      </c>
      <c r="G647" s="1">
        <f>_xlfn.MINIFS('Refill Gap Model'!C:C,'Refill Gap Model'!A:A,TableRefills3[[#This Row],[patient_id]])</f>
        <v>45674</v>
      </c>
      <c r="H647" s="1">
        <f>_xlfn.MAXIFS('Refill Gap Model'!C:C,'Refill Gap Model'!A:A,A647)+TableRefills3[[#This Row],[quantity_days]]</f>
        <v>45944</v>
      </c>
      <c r="I647" s="1">
        <f>_xlfn.MAXIFS('Refill Gap Model'!L:L,'Refill Gap Model'!A:A,TableRefills3[[#This Row],[patient_id]])</f>
        <v>45779</v>
      </c>
      <c r="J647">
        <f>Patient_QC[[#This Row],[Therepy_end_date]]-Patient_QC[[#This Row],[Therepy_Start_Date]]</f>
        <v>105</v>
      </c>
      <c r="K647">
        <f>Patient_QC[[#This Row],[total_quantity_days]]/Patient_QC[[#This Row],[Window Days]]</f>
        <v>1</v>
      </c>
      <c r="L647">
        <f>MIN(1,Patient_QC[[#This Row],[MPR]])</f>
        <v>1</v>
      </c>
      <c r="M647">
        <f>IF(Patient_QC[[#This Row],[MPR]]&gt;1,1,0)</f>
        <v>0</v>
      </c>
      <c r="N647">
        <f>_xlfn.MAXIFS('Refill Gap Model'!I:I,'Refill Gap Model'!A:A,TableRefills3[[#This Row],[patient_id]])</f>
        <v>0</v>
      </c>
      <c r="O647" t="str">
        <f>IF(Patient_QC[[#This Row],[MPR]]&gt;1.2,"High MPR; ","") &amp;
 IF(Patient_QC[[#This Row],[ever_discontinued]]=1,"Discontinued; ","") &amp;
 IF(Patient_QC[[#This Row],[Window Days]]=0,"No Supply; ","")</f>
        <v/>
      </c>
    </row>
    <row r="648" spans="1:15" x14ac:dyDescent="0.25">
      <c r="A648" t="s">
        <v>655</v>
      </c>
      <c r="B648">
        <v>78</v>
      </c>
      <c r="C648" t="s">
        <v>1020</v>
      </c>
      <c r="D648" t="s">
        <v>1021</v>
      </c>
      <c r="E648" t="s">
        <v>1023</v>
      </c>
      <c r="F648">
        <f>SUMIFS('Refill Gap Model'!E:E,'Refill Gap Model'!A:A,TableRefills3[[#This Row],[patient_id]])</f>
        <v>105</v>
      </c>
      <c r="G648" s="1">
        <f>_xlfn.MINIFS('Refill Gap Model'!C:C,'Refill Gap Model'!A:A,TableRefills3[[#This Row],[patient_id]])</f>
        <v>45674</v>
      </c>
      <c r="H648" s="1">
        <f>_xlfn.MAXIFS('Refill Gap Model'!C:C,'Refill Gap Model'!A:A,A648)+TableRefills3[[#This Row],[quantity_days]]</f>
        <v>45846</v>
      </c>
      <c r="I648" s="1">
        <f>_xlfn.MAXIFS('Refill Gap Model'!L:L,'Refill Gap Model'!A:A,TableRefills3[[#This Row],[patient_id]])</f>
        <v>45779</v>
      </c>
      <c r="J648">
        <f>Patient_QC[[#This Row],[Therepy_end_date]]-Patient_QC[[#This Row],[Therepy_Start_Date]]</f>
        <v>105</v>
      </c>
      <c r="K648">
        <f>Patient_QC[[#This Row],[total_quantity_days]]/Patient_QC[[#This Row],[Window Days]]</f>
        <v>1</v>
      </c>
      <c r="L648">
        <f>MIN(1,Patient_QC[[#This Row],[MPR]])</f>
        <v>1</v>
      </c>
      <c r="M648">
        <f>IF(Patient_QC[[#This Row],[MPR]]&gt;1,1,0)</f>
        <v>0</v>
      </c>
      <c r="N648">
        <f>_xlfn.MAXIFS('Refill Gap Model'!I:I,'Refill Gap Model'!A:A,TableRefills3[[#This Row],[patient_id]])</f>
        <v>0</v>
      </c>
      <c r="O648" t="str">
        <f>IF(Patient_QC[[#This Row],[MPR]]&gt;1.2,"High MPR; ","") &amp;
 IF(Patient_QC[[#This Row],[ever_discontinued]]=1,"Discontinued; ","") &amp;
 IF(Patient_QC[[#This Row],[Window Days]]=0,"No Supply; ","")</f>
        <v/>
      </c>
    </row>
    <row r="649" spans="1:15" x14ac:dyDescent="0.25">
      <c r="A649" t="s">
        <v>656</v>
      </c>
      <c r="B649">
        <v>64</v>
      </c>
      <c r="C649" t="s">
        <v>1020</v>
      </c>
      <c r="D649" t="s">
        <v>1025</v>
      </c>
      <c r="E649" t="s">
        <v>1027</v>
      </c>
      <c r="F649">
        <f>SUMIFS('Refill Gap Model'!E:E,'Refill Gap Model'!A:A,TableRefills3[[#This Row],[patient_id]])</f>
        <v>63</v>
      </c>
      <c r="G649" s="1">
        <f>_xlfn.MINIFS('Refill Gap Model'!C:C,'Refill Gap Model'!A:A,TableRefills3[[#This Row],[patient_id]])</f>
        <v>45825</v>
      </c>
      <c r="H649" s="1">
        <f>_xlfn.MAXIFS('Refill Gap Model'!C:C,'Refill Gap Model'!A:A,A649)+TableRefills3[[#This Row],[quantity_days]]</f>
        <v>45885</v>
      </c>
      <c r="I649" s="1">
        <f>_xlfn.MAXIFS('Refill Gap Model'!L:L,'Refill Gap Model'!A:A,TableRefills3[[#This Row],[patient_id]])</f>
        <v>45888</v>
      </c>
      <c r="J649">
        <f>Patient_QC[[#This Row],[Therepy_end_date]]-Patient_QC[[#This Row],[Therepy_Start_Date]]</f>
        <v>63</v>
      </c>
      <c r="K649">
        <f>Patient_QC[[#This Row],[total_quantity_days]]/Patient_QC[[#This Row],[Window Days]]</f>
        <v>1</v>
      </c>
      <c r="L649">
        <f>MIN(1,Patient_QC[[#This Row],[MPR]])</f>
        <v>1</v>
      </c>
      <c r="M649">
        <f>IF(Patient_QC[[#This Row],[MPR]]&gt;1,1,0)</f>
        <v>0</v>
      </c>
      <c r="N649">
        <f>_xlfn.MAXIFS('Refill Gap Model'!I:I,'Refill Gap Model'!A:A,TableRefills3[[#This Row],[patient_id]])</f>
        <v>0</v>
      </c>
      <c r="O649" t="str">
        <f>IF(Patient_QC[[#This Row],[MPR]]&gt;1.2,"High MPR; ","") &amp;
 IF(Patient_QC[[#This Row],[ever_discontinued]]=1,"Discontinued; ","") &amp;
 IF(Patient_QC[[#This Row],[Window Days]]=0,"No Supply; ","")</f>
        <v/>
      </c>
    </row>
    <row r="650" spans="1:15" x14ac:dyDescent="0.25">
      <c r="A650" t="s">
        <v>657</v>
      </c>
      <c r="B650">
        <v>77</v>
      </c>
      <c r="C650" t="s">
        <v>1019</v>
      </c>
      <c r="D650" t="s">
        <v>1025</v>
      </c>
      <c r="E650" t="s">
        <v>1024</v>
      </c>
      <c r="F650">
        <f>SUMIFS('Refill Gap Model'!E:E,'Refill Gap Model'!A:A,TableRefills3[[#This Row],[patient_id]])</f>
        <v>63</v>
      </c>
      <c r="G650" s="1">
        <f>_xlfn.MINIFS('Refill Gap Model'!C:C,'Refill Gap Model'!A:A,TableRefills3[[#This Row],[patient_id]])</f>
        <v>45825</v>
      </c>
      <c r="H650" s="1">
        <f>_xlfn.MAXIFS('Refill Gap Model'!C:C,'Refill Gap Model'!A:A,A650)+TableRefills3[[#This Row],[quantity_days]]</f>
        <v>45908</v>
      </c>
      <c r="I650" s="1">
        <f>_xlfn.MAXIFS('Refill Gap Model'!L:L,'Refill Gap Model'!A:A,TableRefills3[[#This Row],[patient_id]])</f>
        <v>45888</v>
      </c>
      <c r="J650">
        <f>Patient_QC[[#This Row],[Therepy_end_date]]-Patient_QC[[#This Row],[Therepy_Start_Date]]</f>
        <v>63</v>
      </c>
      <c r="K650">
        <f>Patient_QC[[#This Row],[total_quantity_days]]/Patient_QC[[#This Row],[Window Days]]</f>
        <v>1</v>
      </c>
      <c r="L650">
        <f>MIN(1,Patient_QC[[#This Row],[MPR]])</f>
        <v>1</v>
      </c>
      <c r="M650">
        <f>IF(Patient_QC[[#This Row],[MPR]]&gt;1,1,0)</f>
        <v>0</v>
      </c>
      <c r="N650">
        <f>_xlfn.MAXIFS('Refill Gap Model'!I:I,'Refill Gap Model'!A:A,TableRefills3[[#This Row],[patient_id]])</f>
        <v>0</v>
      </c>
      <c r="O650" t="str">
        <f>IF(Patient_QC[[#This Row],[MPR]]&gt;1.2,"High MPR; ","") &amp;
 IF(Patient_QC[[#This Row],[ever_discontinued]]=1,"Discontinued; ","") &amp;
 IF(Patient_QC[[#This Row],[Window Days]]=0,"No Supply; ","")</f>
        <v/>
      </c>
    </row>
    <row r="651" spans="1:15" x14ac:dyDescent="0.25">
      <c r="A651" t="s">
        <v>658</v>
      </c>
      <c r="B651">
        <v>65</v>
      </c>
      <c r="C651" t="s">
        <v>1020</v>
      </c>
      <c r="D651" t="s">
        <v>1028</v>
      </c>
      <c r="E651" t="s">
        <v>1026</v>
      </c>
      <c r="F651">
        <f>SUMIFS('Refill Gap Model'!E:E,'Refill Gap Model'!A:A,TableRefills3[[#This Row],[patient_id]])</f>
        <v>63</v>
      </c>
      <c r="G651" s="1">
        <f>_xlfn.MINIFS('Refill Gap Model'!C:C,'Refill Gap Model'!A:A,TableRefills3[[#This Row],[patient_id]])</f>
        <v>45825</v>
      </c>
      <c r="H651" s="1">
        <f>_xlfn.MAXIFS('Refill Gap Model'!C:C,'Refill Gap Model'!A:A,A651)+TableRefills3[[#This Row],[quantity_days]]</f>
        <v>45813</v>
      </c>
      <c r="I651" s="1">
        <f>_xlfn.MAXIFS('Refill Gap Model'!L:L,'Refill Gap Model'!A:A,TableRefills3[[#This Row],[patient_id]])</f>
        <v>45888</v>
      </c>
      <c r="J651">
        <f>Patient_QC[[#This Row],[Therepy_end_date]]-Patient_QC[[#This Row],[Therepy_Start_Date]]</f>
        <v>63</v>
      </c>
      <c r="K651">
        <f>Patient_QC[[#This Row],[total_quantity_days]]/Patient_QC[[#This Row],[Window Days]]</f>
        <v>1</v>
      </c>
      <c r="L651">
        <f>MIN(1,Patient_QC[[#This Row],[MPR]])</f>
        <v>1</v>
      </c>
      <c r="M651">
        <f>IF(Patient_QC[[#This Row],[MPR]]&gt;1,1,0)</f>
        <v>0</v>
      </c>
      <c r="N651">
        <f>_xlfn.MAXIFS('Refill Gap Model'!I:I,'Refill Gap Model'!A:A,TableRefills3[[#This Row],[patient_id]])</f>
        <v>0</v>
      </c>
      <c r="O651" t="str">
        <f>IF(Patient_QC[[#This Row],[MPR]]&gt;1.2,"High MPR; ","") &amp;
 IF(Patient_QC[[#This Row],[ever_discontinued]]=1,"Discontinued; ","") &amp;
 IF(Patient_QC[[#This Row],[Window Days]]=0,"No Supply; ","")</f>
        <v/>
      </c>
    </row>
    <row r="652" spans="1:15" x14ac:dyDescent="0.25">
      <c r="A652" t="s">
        <v>659</v>
      </c>
      <c r="B652">
        <v>47</v>
      </c>
      <c r="C652" t="s">
        <v>1019</v>
      </c>
      <c r="D652" t="s">
        <v>1021</v>
      </c>
      <c r="E652" t="s">
        <v>1027</v>
      </c>
      <c r="F652">
        <f>SUMIFS('Refill Gap Model'!E:E,'Refill Gap Model'!A:A,TableRefills3[[#This Row],[patient_id]])</f>
        <v>112</v>
      </c>
      <c r="G652" s="1">
        <f>_xlfn.MINIFS('Refill Gap Model'!C:C,'Refill Gap Model'!A:A,TableRefills3[[#This Row],[patient_id]])</f>
        <v>45661</v>
      </c>
      <c r="H652" s="1">
        <f>_xlfn.MAXIFS('Refill Gap Model'!C:C,'Refill Gap Model'!A:A,A652)+TableRefills3[[#This Row],[quantity_days]]</f>
        <v>45882</v>
      </c>
      <c r="I652" s="1">
        <f>_xlfn.MAXIFS('Refill Gap Model'!L:L,'Refill Gap Model'!A:A,TableRefills3[[#This Row],[patient_id]])</f>
        <v>45775</v>
      </c>
      <c r="J652">
        <f>Patient_QC[[#This Row],[Therepy_end_date]]-Patient_QC[[#This Row],[Therepy_Start_Date]]</f>
        <v>114</v>
      </c>
      <c r="K652">
        <f>Patient_QC[[#This Row],[total_quantity_days]]/Patient_QC[[#This Row],[Window Days]]</f>
        <v>0.98245614035087714</v>
      </c>
      <c r="L652">
        <f>MIN(1,Patient_QC[[#This Row],[MPR]])</f>
        <v>0.98245614035087714</v>
      </c>
      <c r="M652">
        <f>IF(Patient_QC[[#This Row],[MPR]]&gt;1,1,0)</f>
        <v>0</v>
      </c>
      <c r="N652">
        <f>_xlfn.MAXIFS('Refill Gap Model'!I:I,'Refill Gap Model'!A:A,TableRefills3[[#This Row],[patient_id]])</f>
        <v>0</v>
      </c>
      <c r="O652" t="str">
        <f>IF(Patient_QC[[#This Row],[MPR]]&gt;1.2,"High MPR; ","") &amp;
 IF(Patient_QC[[#This Row],[ever_discontinued]]=1,"Discontinued; ","") &amp;
 IF(Patient_QC[[#This Row],[Window Days]]=0,"No Supply; ","")</f>
        <v/>
      </c>
    </row>
    <row r="653" spans="1:15" x14ac:dyDescent="0.25">
      <c r="A653" t="s">
        <v>660</v>
      </c>
      <c r="B653">
        <v>78</v>
      </c>
      <c r="C653" t="s">
        <v>1020</v>
      </c>
      <c r="D653" t="s">
        <v>1025</v>
      </c>
      <c r="E653" t="s">
        <v>1024</v>
      </c>
      <c r="F653">
        <f>SUMIFS('Refill Gap Model'!E:E,'Refill Gap Model'!A:A,TableRefills3[[#This Row],[patient_id]])</f>
        <v>112</v>
      </c>
      <c r="G653" s="1">
        <f>_xlfn.MINIFS('Refill Gap Model'!C:C,'Refill Gap Model'!A:A,TableRefills3[[#This Row],[patient_id]])</f>
        <v>45661</v>
      </c>
      <c r="H653" s="1">
        <f>_xlfn.MAXIFS('Refill Gap Model'!C:C,'Refill Gap Model'!A:A,A653)+TableRefills3[[#This Row],[quantity_days]]</f>
        <v>45914</v>
      </c>
      <c r="I653" s="1">
        <f>_xlfn.MAXIFS('Refill Gap Model'!L:L,'Refill Gap Model'!A:A,TableRefills3[[#This Row],[patient_id]])</f>
        <v>45775</v>
      </c>
      <c r="J653">
        <f>Patient_QC[[#This Row],[Therepy_end_date]]-Patient_QC[[#This Row],[Therepy_Start_Date]]</f>
        <v>114</v>
      </c>
      <c r="K653">
        <f>Patient_QC[[#This Row],[total_quantity_days]]/Patient_QC[[#This Row],[Window Days]]</f>
        <v>0.98245614035087714</v>
      </c>
      <c r="L653">
        <f>MIN(1,Patient_QC[[#This Row],[MPR]])</f>
        <v>0.98245614035087714</v>
      </c>
      <c r="M653">
        <f>IF(Patient_QC[[#This Row],[MPR]]&gt;1,1,0)</f>
        <v>0</v>
      </c>
      <c r="N653">
        <f>_xlfn.MAXIFS('Refill Gap Model'!I:I,'Refill Gap Model'!A:A,TableRefills3[[#This Row],[patient_id]])</f>
        <v>0</v>
      </c>
      <c r="O653" t="str">
        <f>IF(Patient_QC[[#This Row],[MPR]]&gt;1.2,"High MPR; ","") &amp;
 IF(Patient_QC[[#This Row],[ever_discontinued]]=1,"Discontinued; ","") &amp;
 IF(Patient_QC[[#This Row],[Window Days]]=0,"No Supply; ","")</f>
        <v/>
      </c>
    </row>
    <row r="654" spans="1:15" x14ac:dyDescent="0.25">
      <c r="A654" t="s">
        <v>661</v>
      </c>
      <c r="B654">
        <v>68</v>
      </c>
      <c r="C654" t="s">
        <v>1019</v>
      </c>
      <c r="D654" t="s">
        <v>1022</v>
      </c>
      <c r="E654" t="s">
        <v>1026</v>
      </c>
      <c r="F654">
        <f>SUMIFS('Refill Gap Model'!E:E,'Refill Gap Model'!A:A,TableRefills3[[#This Row],[patient_id]])</f>
        <v>112</v>
      </c>
      <c r="G654" s="1">
        <f>_xlfn.MINIFS('Refill Gap Model'!C:C,'Refill Gap Model'!A:A,TableRefills3[[#This Row],[patient_id]])</f>
        <v>45661</v>
      </c>
      <c r="H654" s="1">
        <f>_xlfn.MAXIFS('Refill Gap Model'!C:C,'Refill Gap Model'!A:A,A654)+TableRefills3[[#This Row],[quantity_days]]</f>
        <v>45870</v>
      </c>
      <c r="I654" s="1">
        <f>_xlfn.MAXIFS('Refill Gap Model'!L:L,'Refill Gap Model'!A:A,TableRefills3[[#This Row],[patient_id]])</f>
        <v>45775</v>
      </c>
      <c r="J654">
        <f>Patient_QC[[#This Row],[Therepy_end_date]]-Patient_QC[[#This Row],[Therepy_Start_Date]]</f>
        <v>114</v>
      </c>
      <c r="K654">
        <f>Patient_QC[[#This Row],[total_quantity_days]]/Patient_QC[[#This Row],[Window Days]]</f>
        <v>0.98245614035087714</v>
      </c>
      <c r="L654">
        <f>MIN(1,Patient_QC[[#This Row],[MPR]])</f>
        <v>0.98245614035087714</v>
      </c>
      <c r="M654">
        <f>IF(Patient_QC[[#This Row],[MPR]]&gt;1,1,0)</f>
        <v>0</v>
      </c>
      <c r="N654">
        <f>_xlfn.MAXIFS('Refill Gap Model'!I:I,'Refill Gap Model'!A:A,TableRefills3[[#This Row],[patient_id]])</f>
        <v>0</v>
      </c>
      <c r="O654" t="str">
        <f>IF(Patient_QC[[#This Row],[MPR]]&gt;1.2,"High MPR; ","") &amp;
 IF(Patient_QC[[#This Row],[ever_discontinued]]=1,"Discontinued; ","") &amp;
 IF(Patient_QC[[#This Row],[Window Days]]=0,"No Supply; ","")</f>
        <v/>
      </c>
    </row>
    <row r="655" spans="1:15" x14ac:dyDescent="0.25">
      <c r="A655" t="s">
        <v>662</v>
      </c>
      <c r="B655">
        <v>61</v>
      </c>
      <c r="C655" t="s">
        <v>1020</v>
      </c>
      <c r="D655" t="s">
        <v>1022</v>
      </c>
      <c r="E655" t="s">
        <v>1024</v>
      </c>
      <c r="F655">
        <f>SUMIFS('Refill Gap Model'!E:E,'Refill Gap Model'!A:A,TableRefills3[[#This Row],[patient_id]])</f>
        <v>112</v>
      </c>
      <c r="G655" s="1">
        <f>_xlfn.MINIFS('Refill Gap Model'!C:C,'Refill Gap Model'!A:A,TableRefills3[[#This Row],[patient_id]])</f>
        <v>45661</v>
      </c>
      <c r="H655" s="1">
        <f>_xlfn.MAXIFS('Refill Gap Model'!C:C,'Refill Gap Model'!A:A,A655)+TableRefills3[[#This Row],[quantity_days]]</f>
        <v>45857</v>
      </c>
      <c r="I655" s="1">
        <f>_xlfn.MAXIFS('Refill Gap Model'!L:L,'Refill Gap Model'!A:A,TableRefills3[[#This Row],[patient_id]])</f>
        <v>45775</v>
      </c>
      <c r="J655">
        <f>Patient_QC[[#This Row],[Therepy_end_date]]-Patient_QC[[#This Row],[Therepy_Start_Date]]</f>
        <v>114</v>
      </c>
      <c r="K655">
        <f>Patient_QC[[#This Row],[total_quantity_days]]/Patient_QC[[#This Row],[Window Days]]</f>
        <v>0.98245614035087714</v>
      </c>
      <c r="L655">
        <f>MIN(1,Patient_QC[[#This Row],[MPR]])</f>
        <v>0.98245614035087714</v>
      </c>
      <c r="M655">
        <f>IF(Patient_QC[[#This Row],[MPR]]&gt;1,1,0)</f>
        <v>0</v>
      </c>
      <c r="N655">
        <f>_xlfn.MAXIFS('Refill Gap Model'!I:I,'Refill Gap Model'!A:A,TableRefills3[[#This Row],[patient_id]])</f>
        <v>0</v>
      </c>
      <c r="O655" t="str">
        <f>IF(Patient_QC[[#This Row],[MPR]]&gt;1.2,"High MPR; ","") &amp;
 IF(Patient_QC[[#This Row],[ever_discontinued]]=1,"Discontinued; ","") &amp;
 IF(Patient_QC[[#This Row],[Window Days]]=0,"No Supply; ","")</f>
        <v/>
      </c>
    </row>
    <row r="656" spans="1:15" x14ac:dyDescent="0.25">
      <c r="A656" t="s">
        <v>663</v>
      </c>
      <c r="B656">
        <v>53</v>
      </c>
      <c r="C656" t="s">
        <v>1019</v>
      </c>
      <c r="D656" t="s">
        <v>1025</v>
      </c>
      <c r="E656" t="s">
        <v>1023</v>
      </c>
      <c r="F656">
        <f>SUMIFS('Refill Gap Model'!E:E,'Refill Gap Model'!A:A,TableRefills3[[#This Row],[patient_id]])</f>
        <v>90</v>
      </c>
      <c r="G656" s="1">
        <f>_xlfn.MINIFS('Refill Gap Model'!C:C,'Refill Gap Model'!A:A,TableRefills3[[#This Row],[patient_id]])</f>
        <v>45805</v>
      </c>
      <c r="H656" s="1">
        <f>_xlfn.MAXIFS('Refill Gap Model'!C:C,'Refill Gap Model'!A:A,A656)+TableRefills3[[#This Row],[quantity_days]]</f>
        <v>45902</v>
      </c>
      <c r="I656" s="1">
        <f>_xlfn.MAXIFS('Refill Gap Model'!L:L,'Refill Gap Model'!A:A,TableRefills3[[#This Row],[patient_id]])</f>
        <v>45892</v>
      </c>
      <c r="J656">
        <f>Patient_QC[[#This Row],[Therepy_end_date]]-Patient_QC[[#This Row],[Therepy_Start_Date]]</f>
        <v>87</v>
      </c>
      <c r="K656">
        <f>Patient_QC[[#This Row],[total_quantity_days]]/Patient_QC[[#This Row],[Window Days]]</f>
        <v>1.0344827586206897</v>
      </c>
      <c r="L656">
        <f>MIN(1,Patient_QC[[#This Row],[MPR]])</f>
        <v>1</v>
      </c>
      <c r="M656">
        <f>IF(Patient_QC[[#This Row],[MPR]]&gt;1,1,0)</f>
        <v>1</v>
      </c>
      <c r="N656">
        <f>_xlfn.MAXIFS('Refill Gap Model'!I:I,'Refill Gap Model'!A:A,TableRefills3[[#This Row],[patient_id]])</f>
        <v>0</v>
      </c>
      <c r="O656" t="str">
        <f>IF(Patient_QC[[#This Row],[MPR]]&gt;1.2,"High MPR; ","") &amp;
 IF(Patient_QC[[#This Row],[ever_discontinued]]=1,"Discontinued; ","") &amp;
 IF(Patient_QC[[#This Row],[Window Days]]=0,"No Supply; ","")</f>
        <v/>
      </c>
    </row>
    <row r="657" spans="1:15" x14ac:dyDescent="0.25">
      <c r="A657" t="s">
        <v>664</v>
      </c>
      <c r="B657">
        <v>52</v>
      </c>
      <c r="C657" t="s">
        <v>1020</v>
      </c>
      <c r="D657" t="s">
        <v>1021</v>
      </c>
      <c r="E657" t="s">
        <v>1026</v>
      </c>
      <c r="F657">
        <f>SUMIFS('Refill Gap Model'!E:E,'Refill Gap Model'!A:A,TableRefills3[[#This Row],[patient_id]])</f>
        <v>90</v>
      </c>
      <c r="G657" s="1">
        <f>_xlfn.MINIFS('Refill Gap Model'!C:C,'Refill Gap Model'!A:A,TableRefills3[[#This Row],[patient_id]])</f>
        <v>45805</v>
      </c>
      <c r="H657" s="1">
        <f>_xlfn.MAXIFS('Refill Gap Model'!C:C,'Refill Gap Model'!A:A,A657)+TableRefills3[[#This Row],[quantity_days]]</f>
        <v>45952</v>
      </c>
      <c r="I657" s="1">
        <f>_xlfn.MAXIFS('Refill Gap Model'!L:L,'Refill Gap Model'!A:A,TableRefills3[[#This Row],[patient_id]])</f>
        <v>45892</v>
      </c>
      <c r="J657">
        <f>Patient_QC[[#This Row],[Therepy_end_date]]-Patient_QC[[#This Row],[Therepy_Start_Date]]</f>
        <v>87</v>
      </c>
      <c r="K657">
        <f>Patient_QC[[#This Row],[total_quantity_days]]/Patient_QC[[#This Row],[Window Days]]</f>
        <v>1.0344827586206897</v>
      </c>
      <c r="L657">
        <f>MIN(1,Patient_QC[[#This Row],[MPR]])</f>
        <v>1</v>
      </c>
      <c r="M657">
        <f>IF(Patient_QC[[#This Row],[MPR]]&gt;1,1,0)</f>
        <v>1</v>
      </c>
      <c r="N657">
        <f>_xlfn.MAXIFS('Refill Gap Model'!I:I,'Refill Gap Model'!A:A,TableRefills3[[#This Row],[patient_id]])</f>
        <v>0</v>
      </c>
      <c r="O657" t="str">
        <f>IF(Patient_QC[[#This Row],[MPR]]&gt;1.2,"High MPR; ","") &amp;
 IF(Patient_QC[[#This Row],[ever_discontinued]]=1,"Discontinued; ","") &amp;
 IF(Patient_QC[[#This Row],[Window Days]]=0,"No Supply; ","")</f>
        <v/>
      </c>
    </row>
    <row r="658" spans="1:15" x14ac:dyDescent="0.25">
      <c r="A658" t="s">
        <v>665</v>
      </c>
      <c r="B658">
        <v>61</v>
      </c>
      <c r="C658" t="s">
        <v>1019</v>
      </c>
      <c r="D658" t="s">
        <v>1025</v>
      </c>
      <c r="E658" t="s">
        <v>1024</v>
      </c>
      <c r="F658">
        <f>SUMIFS('Refill Gap Model'!E:E,'Refill Gap Model'!A:A,TableRefills3[[#This Row],[patient_id]])</f>
        <v>90</v>
      </c>
      <c r="G658" s="1">
        <f>_xlfn.MINIFS('Refill Gap Model'!C:C,'Refill Gap Model'!A:A,TableRefills3[[#This Row],[patient_id]])</f>
        <v>45805</v>
      </c>
      <c r="H658" s="1">
        <f>_xlfn.MAXIFS('Refill Gap Model'!C:C,'Refill Gap Model'!A:A,A658)+TableRefills3[[#This Row],[quantity_days]]</f>
        <v>45854</v>
      </c>
      <c r="I658" s="1">
        <f>_xlfn.MAXIFS('Refill Gap Model'!L:L,'Refill Gap Model'!A:A,TableRefills3[[#This Row],[patient_id]])</f>
        <v>45892</v>
      </c>
      <c r="J658">
        <f>Patient_QC[[#This Row],[Therepy_end_date]]-Patient_QC[[#This Row],[Therepy_Start_Date]]</f>
        <v>87</v>
      </c>
      <c r="K658">
        <f>Patient_QC[[#This Row],[total_quantity_days]]/Patient_QC[[#This Row],[Window Days]]</f>
        <v>1.0344827586206897</v>
      </c>
      <c r="L658">
        <f>MIN(1,Patient_QC[[#This Row],[MPR]])</f>
        <v>1</v>
      </c>
      <c r="M658">
        <f>IF(Patient_QC[[#This Row],[MPR]]&gt;1,1,0)</f>
        <v>1</v>
      </c>
      <c r="N658">
        <f>_xlfn.MAXIFS('Refill Gap Model'!I:I,'Refill Gap Model'!A:A,TableRefills3[[#This Row],[patient_id]])</f>
        <v>0</v>
      </c>
      <c r="O658" t="str">
        <f>IF(Patient_QC[[#This Row],[MPR]]&gt;1.2,"High MPR; ","") &amp;
 IF(Patient_QC[[#This Row],[ever_discontinued]]=1,"Discontinued; ","") &amp;
 IF(Patient_QC[[#This Row],[Window Days]]=0,"No Supply; ","")</f>
        <v/>
      </c>
    </row>
    <row r="659" spans="1:15" x14ac:dyDescent="0.25">
      <c r="A659" t="s">
        <v>666</v>
      </c>
      <c r="B659">
        <v>66</v>
      </c>
      <c r="C659" t="s">
        <v>1020</v>
      </c>
      <c r="D659" t="s">
        <v>1025</v>
      </c>
      <c r="E659" t="s">
        <v>1027</v>
      </c>
      <c r="F659">
        <f>SUMIFS('Refill Gap Model'!E:E,'Refill Gap Model'!A:A,TableRefills3[[#This Row],[patient_id]])</f>
        <v>140</v>
      </c>
      <c r="G659" s="1">
        <f>_xlfn.MINIFS('Refill Gap Model'!C:C,'Refill Gap Model'!A:A,TableRefills3[[#This Row],[patient_id]])</f>
        <v>45715</v>
      </c>
      <c r="H659" s="1">
        <f>_xlfn.MAXIFS('Refill Gap Model'!C:C,'Refill Gap Model'!A:A,A659)+TableRefills3[[#This Row],[quantity_days]]</f>
        <v>45933</v>
      </c>
      <c r="I659" s="1">
        <f>_xlfn.MAXIFS('Refill Gap Model'!L:L,'Refill Gap Model'!A:A,TableRefills3[[#This Row],[patient_id]])</f>
        <v>45859</v>
      </c>
      <c r="J659">
        <f>Patient_QC[[#This Row],[Therepy_end_date]]-Patient_QC[[#This Row],[Therepy_Start_Date]]</f>
        <v>144</v>
      </c>
      <c r="K659">
        <f>Patient_QC[[#This Row],[total_quantity_days]]/Patient_QC[[#This Row],[Window Days]]</f>
        <v>0.97222222222222221</v>
      </c>
      <c r="L659">
        <f>MIN(1,Patient_QC[[#This Row],[MPR]])</f>
        <v>0.97222222222222221</v>
      </c>
      <c r="M659">
        <f>IF(Patient_QC[[#This Row],[MPR]]&gt;1,1,0)</f>
        <v>0</v>
      </c>
      <c r="N659">
        <f>_xlfn.MAXIFS('Refill Gap Model'!I:I,'Refill Gap Model'!A:A,TableRefills3[[#This Row],[patient_id]])</f>
        <v>0</v>
      </c>
      <c r="O659" t="str">
        <f>IF(Patient_QC[[#This Row],[MPR]]&gt;1.2,"High MPR; ","") &amp;
 IF(Patient_QC[[#This Row],[ever_discontinued]]=1,"Discontinued; ","") &amp;
 IF(Patient_QC[[#This Row],[Window Days]]=0,"No Supply; ","")</f>
        <v/>
      </c>
    </row>
    <row r="660" spans="1:15" x14ac:dyDescent="0.25">
      <c r="A660" t="s">
        <v>667</v>
      </c>
      <c r="B660">
        <v>41</v>
      </c>
      <c r="C660" t="s">
        <v>1020</v>
      </c>
      <c r="D660" t="s">
        <v>1025</v>
      </c>
      <c r="E660" t="s">
        <v>1027</v>
      </c>
      <c r="F660">
        <f>SUMIFS('Refill Gap Model'!E:E,'Refill Gap Model'!A:A,TableRefills3[[#This Row],[patient_id]])</f>
        <v>140</v>
      </c>
      <c r="G660" s="1">
        <f>_xlfn.MINIFS('Refill Gap Model'!C:C,'Refill Gap Model'!A:A,TableRefills3[[#This Row],[patient_id]])</f>
        <v>45715</v>
      </c>
      <c r="H660" s="1">
        <f>_xlfn.MAXIFS('Refill Gap Model'!C:C,'Refill Gap Model'!A:A,A660)+TableRefills3[[#This Row],[quantity_days]]</f>
        <v>45854</v>
      </c>
      <c r="I660" s="1">
        <f>_xlfn.MAXIFS('Refill Gap Model'!L:L,'Refill Gap Model'!A:A,TableRefills3[[#This Row],[patient_id]])</f>
        <v>45859</v>
      </c>
      <c r="J660">
        <f>Patient_QC[[#This Row],[Therepy_end_date]]-Patient_QC[[#This Row],[Therepy_Start_Date]]</f>
        <v>144</v>
      </c>
      <c r="K660">
        <f>Patient_QC[[#This Row],[total_quantity_days]]/Patient_QC[[#This Row],[Window Days]]</f>
        <v>0.97222222222222221</v>
      </c>
      <c r="L660">
        <f>MIN(1,Patient_QC[[#This Row],[MPR]])</f>
        <v>0.97222222222222221</v>
      </c>
      <c r="M660">
        <f>IF(Patient_QC[[#This Row],[MPR]]&gt;1,1,0)</f>
        <v>0</v>
      </c>
      <c r="N660">
        <f>_xlfn.MAXIFS('Refill Gap Model'!I:I,'Refill Gap Model'!A:A,TableRefills3[[#This Row],[patient_id]])</f>
        <v>0</v>
      </c>
      <c r="O660" t="str">
        <f>IF(Patient_QC[[#This Row],[MPR]]&gt;1.2,"High MPR; ","") &amp;
 IF(Patient_QC[[#This Row],[ever_discontinued]]=1,"Discontinued; ","") &amp;
 IF(Patient_QC[[#This Row],[Window Days]]=0,"No Supply; ","")</f>
        <v/>
      </c>
    </row>
    <row r="661" spans="1:15" x14ac:dyDescent="0.25">
      <c r="A661" t="s">
        <v>668</v>
      </c>
      <c r="B661">
        <v>78</v>
      </c>
      <c r="C661" t="s">
        <v>1020</v>
      </c>
      <c r="D661" t="s">
        <v>1021</v>
      </c>
      <c r="E661" t="s">
        <v>1024</v>
      </c>
      <c r="F661">
        <f>SUMIFS('Refill Gap Model'!E:E,'Refill Gap Model'!A:A,TableRefills3[[#This Row],[patient_id]])</f>
        <v>140</v>
      </c>
      <c r="G661" s="1">
        <f>_xlfn.MINIFS('Refill Gap Model'!C:C,'Refill Gap Model'!A:A,TableRefills3[[#This Row],[patient_id]])</f>
        <v>45715</v>
      </c>
      <c r="H661" s="1">
        <f>_xlfn.MAXIFS('Refill Gap Model'!C:C,'Refill Gap Model'!A:A,A661)+TableRefills3[[#This Row],[quantity_days]]</f>
        <v>45812</v>
      </c>
      <c r="I661" s="1">
        <f>_xlfn.MAXIFS('Refill Gap Model'!L:L,'Refill Gap Model'!A:A,TableRefills3[[#This Row],[patient_id]])</f>
        <v>45859</v>
      </c>
      <c r="J661">
        <f>Patient_QC[[#This Row],[Therepy_end_date]]-Patient_QC[[#This Row],[Therepy_Start_Date]]</f>
        <v>144</v>
      </c>
      <c r="K661">
        <f>Patient_QC[[#This Row],[total_quantity_days]]/Patient_QC[[#This Row],[Window Days]]</f>
        <v>0.97222222222222221</v>
      </c>
      <c r="L661">
        <f>MIN(1,Patient_QC[[#This Row],[MPR]])</f>
        <v>0.97222222222222221</v>
      </c>
      <c r="M661">
        <f>IF(Patient_QC[[#This Row],[MPR]]&gt;1,1,0)</f>
        <v>0</v>
      </c>
      <c r="N661">
        <f>_xlfn.MAXIFS('Refill Gap Model'!I:I,'Refill Gap Model'!A:A,TableRefills3[[#This Row],[patient_id]])</f>
        <v>0</v>
      </c>
      <c r="O661" t="str">
        <f>IF(Patient_QC[[#This Row],[MPR]]&gt;1.2,"High MPR; ","") &amp;
 IF(Patient_QC[[#This Row],[ever_discontinued]]=1,"Discontinued; ","") &amp;
 IF(Patient_QC[[#This Row],[Window Days]]=0,"No Supply; ","")</f>
        <v/>
      </c>
    </row>
    <row r="662" spans="1:15" x14ac:dyDescent="0.25">
      <c r="A662" t="s">
        <v>669</v>
      </c>
      <c r="B662">
        <v>84</v>
      </c>
      <c r="C662" t="s">
        <v>1019</v>
      </c>
      <c r="D662" t="s">
        <v>1028</v>
      </c>
      <c r="E662" t="s">
        <v>1026</v>
      </c>
      <c r="F662">
        <f>SUMIFS('Refill Gap Model'!E:E,'Refill Gap Model'!A:A,TableRefills3[[#This Row],[patient_id]])</f>
        <v>140</v>
      </c>
      <c r="G662" s="1">
        <f>_xlfn.MINIFS('Refill Gap Model'!C:C,'Refill Gap Model'!A:A,TableRefills3[[#This Row],[patient_id]])</f>
        <v>45715</v>
      </c>
      <c r="H662" s="1">
        <f>_xlfn.MAXIFS('Refill Gap Model'!C:C,'Refill Gap Model'!A:A,A662)+TableRefills3[[#This Row],[quantity_days]]</f>
        <v>45833</v>
      </c>
      <c r="I662" s="1">
        <f>_xlfn.MAXIFS('Refill Gap Model'!L:L,'Refill Gap Model'!A:A,TableRefills3[[#This Row],[patient_id]])</f>
        <v>45859</v>
      </c>
      <c r="J662">
        <f>Patient_QC[[#This Row],[Therepy_end_date]]-Patient_QC[[#This Row],[Therepy_Start_Date]]</f>
        <v>144</v>
      </c>
      <c r="K662">
        <f>Patient_QC[[#This Row],[total_quantity_days]]/Patient_QC[[#This Row],[Window Days]]</f>
        <v>0.97222222222222221</v>
      </c>
      <c r="L662">
        <f>MIN(1,Patient_QC[[#This Row],[MPR]])</f>
        <v>0.97222222222222221</v>
      </c>
      <c r="M662">
        <f>IF(Patient_QC[[#This Row],[MPR]]&gt;1,1,0)</f>
        <v>0</v>
      </c>
      <c r="N662">
        <f>_xlfn.MAXIFS('Refill Gap Model'!I:I,'Refill Gap Model'!A:A,TableRefills3[[#This Row],[patient_id]])</f>
        <v>0</v>
      </c>
      <c r="O662" t="str">
        <f>IF(Patient_QC[[#This Row],[MPR]]&gt;1.2,"High MPR; ","") &amp;
 IF(Patient_QC[[#This Row],[ever_discontinued]]=1,"Discontinued; ","") &amp;
 IF(Patient_QC[[#This Row],[Window Days]]=0,"No Supply; ","")</f>
        <v/>
      </c>
    </row>
    <row r="663" spans="1:15" x14ac:dyDescent="0.25">
      <c r="A663" t="s">
        <v>670</v>
      </c>
      <c r="B663">
        <v>42</v>
      </c>
      <c r="C663" t="s">
        <v>1019</v>
      </c>
      <c r="D663" t="s">
        <v>1028</v>
      </c>
      <c r="E663" t="s">
        <v>1027</v>
      </c>
      <c r="F663">
        <f>SUMIFS('Refill Gap Model'!E:E,'Refill Gap Model'!A:A,TableRefills3[[#This Row],[patient_id]])</f>
        <v>140</v>
      </c>
      <c r="G663" s="1">
        <f>_xlfn.MINIFS('Refill Gap Model'!C:C,'Refill Gap Model'!A:A,TableRefills3[[#This Row],[patient_id]])</f>
        <v>45715</v>
      </c>
      <c r="H663" s="1">
        <f>_xlfn.MAXIFS('Refill Gap Model'!C:C,'Refill Gap Model'!A:A,A663)+TableRefills3[[#This Row],[quantity_days]]</f>
        <v>45855</v>
      </c>
      <c r="I663" s="1">
        <f>_xlfn.MAXIFS('Refill Gap Model'!L:L,'Refill Gap Model'!A:A,TableRefills3[[#This Row],[patient_id]])</f>
        <v>45859</v>
      </c>
      <c r="J663">
        <f>Patient_QC[[#This Row],[Therepy_end_date]]-Patient_QC[[#This Row],[Therepy_Start_Date]]</f>
        <v>144</v>
      </c>
      <c r="K663">
        <f>Patient_QC[[#This Row],[total_quantity_days]]/Patient_QC[[#This Row],[Window Days]]</f>
        <v>0.97222222222222221</v>
      </c>
      <c r="L663">
        <f>MIN(1,Patient_QC[[#This Row],[MPR]])</f>
        <v>0.97222222222222221</v>
      </c>
      <c r="M663">
        <f>IF(Patient_QC[[#This Row],[MPR]]&gt;1,1,0)</f>
        <v>0</v>
      </c>
      <c r="N663">
        <f>_xlfn.MAXIFS('Refill Gap Model'!I:I,'Refill Gap Model'!A:A,TableRefills3[[#This Row],[patient_id]])</f>
        <v>0</v>
      </c>
      <c r="O663" t="str">
        <f>IF(Patient_QC[[#This Row],[MPR]]&gt;1.2,"High MPR; ","") &amp;
 IF(Patient_QC[[#This Row],[ever_discontinued]]=1,"Discontinued; ","") &amp;
 IF(Patient_QC[[#This Row],[Window Days]]=0,"No Supply; ","")</f>
        <v/>
      </c>
    </row>
    <row r="664" spans="1:15" x14ac:dyDescent="0.25">
      <c r="A664" t="s">
        <v>671</v>
      </c>
      <c r="B664">
        <v>52</v>
      </c>
      <c r="C664" t="s">
        <v>1020</v>
      </c>
      <c r="D664" t="s">
        <v>1022</v>
      </c>
      <c r="E664" t="s">
        <v>1026</v>
      </c>
      <c r="F664">
        <f>SUMIFS('Refill Gap Model'!E:E,'Refill Gap Model'!A:A,TableRefills3[[#This Row],[patient_id]])</f>
        <v>150</v>
      </c>
      <c r="G664" s="1">
        <f>_xlfn.MINIFS('Refill Gap Model'!C:C,'Refill Gap Model'!A:A,TableRefills3[[#This Row],[patient_id]])</f>
        <v>45790</v>
      </c>
      <c r="H664" s="1">
        <f>_xlfn.MAXIFS('Refill Gap Model'!C:C,'Refill Gap Model'!A:A,A664)+TableRefills3[[#This Row],[quantity_days]]</f>
        <v>45944</v>
      </c>
      <c r="I664" s="1">
        <f>_xlfn.MAXIFS('Refill Gap Model'!L:L,'Refill Gap Model'!A:A,TableRefills3[[#This Row],[patient_id]])</f>
        <v>45945</v>
      </c>
      <c r="J664">
        <f>Patient_QC[[#This Row],[Therepy_end_date]]-Patient_QC[[#This Row],[Therepy_Start_Date]]</f>
        <v>155</v>
      </c>
      <c r="K664">
        <f>Patient_QC[[#This Row],[total_quantity_days]]/Patient_QC[[#This Row],[Window Days]]</f>
        <v>0.967741935483871</v>
      </c>
      <c r="L664">
        <f>MIN(1,Patient_QC[[#This Row],[MPR]])</f>
        <v>0.967741935483871</v>
      </c>
      <c r="M664">
        <f>IF(Patient_QC[[#This Row],[MPR]]&gt;1,1,0)</f>
        <v>0</v>
      </c>
      <c r="N664">
        <f>_xlfn.MAXIFS('Refill Gap Model'!I:I,'Refill Gap Model'!A:A,TableRefills3[[#This Row],[patient_id]])</f>
        <v>0</v>
      </c>
      <c r="O664" t="str">
        <f>IF(Patient_QC[[#This Row],[MPR]]&gt;1.2,"High MPR; ","") &amp;
 IF(Patient_QC[[#This Row],[ever_discontinued]]=1,"Discontinued; ","") &amp;
 IF(Patient_QC[[#This Row],[Window Days]]=0,"No Supply; ","")</f>
        <v/>
      </c>
    </row>
    <row r="665" spans="1:15" x14ac:dyDescent="0.25">
      <c r="A665" t="s">
        <v>672</v>
      </c>
      <c r="B665">
        <v>54</v>
      </c>
      <c r="C665" t="s">
        <v>1019</v>
      </c>
      <c r="D665" t="s">
        <v>1025</v>
      </c>
      <c r="E665" t="s">
        <v>1023</v>
      </c>
      <c r="F665">
        <f>SUMIFS('Refill Gap Model'!E:E,'Refill Gap Model'!A:A,TableRefills3[[#This Row],[patient_id]])</f>
        <v>150</v>
      </c>
      <c r="G665" s="1">
        <f>_xlfn.MINIFS('Refill Gap Model'!C:C,'Refill Gap Model'!A:A,TableRefills3[[#This Row],[patient_id]])</f>
        <v>45790</v>
      </c>
      <c r="H665" s="1">
        <f>_xlfn.MAXIFS('Refill Gap Model'!C:C,'Refill Gap Model'!A:A,A665)+TableRefills3[[#This Row],[quantity_days]]</f>
        <v>45797</v>
      </c>
      <c r="I665" s="1">
        <f>_xlfn.MAXIFS('Refill Gap Model'!L:L,'Refill Gap Model'!A:A,TableRefills3[[#This Row],[patient_id]])</f>
        <v>45945</v>
      </c>
      <c r="J665">
        <f>Patient_QC[[#This Row],[Therepy_end_date]]-Patient_QC[[#This Row],[Therepy_Start_Date]]</f>
        <v>155</v>
      </c>
      <c r="K665">
        <f>Patient_QC[[#This Row],[total_quantity_days]]/Patient_QC[[#This Row],[Window Days]]</f>
        <v>0.967741935483871</v>
      </c>
      <c r="L665">
        <f>MIN(1,Patient_QC[[#This Row],[MPR]])</f>
        <v>0.967741935483871</v>
      </c>
      <c r="M665">
        <f>IF(Patient_QC[[#This Row],[MPR]]&gt;1,1,0)</f>
        <v>0</v>
      </c>
      <c r="N665">
        <f>_xlfn.MAXIFS('Refill Gap Model'!I:I,'Refill Gap Model'!A:A,TableRefills3[[#This Row],[patient_id]])</f>
        <v>0</v>
      </c>
      <c r="O665" t="str">
        <f>IF(Patient_QC[[#This Row],[MPR]]&gt;1.2,"High MPR; ","") &amp;
 IF(Patient_QC[[#This Row],[ever_discontinued]]=1,"Discontinued; ","") &amp;
 IF(Patient_QC[[#This Row],[Window Days]]=0,"No Supply; ","")</f>
        <v/>
      </c>
    </row>
    <row r="666" spans="1:15" x14ac:dyDescent="0.25">
      <c r="A666" t="s">
        <v>673</v>
      </c>
      <c r="B666">
        <v>64</v>
      </c>
      <c r="C666" t="s">
        <v>1020</v>
      </c>
      <c r="D666" t="s">
        <v>1022</v>
      </c>
      <c r="E666" t="s">
        <v>1026</v>
      </c>
      <c r="F666">
        <f>SUMIFS('Refill Gap Model'!E:E,'Refill Gap Model'!A:A,TableRefills3[[#This Row],[patient_id]])</f>
        <v>150</v>
      </c>
      <c r="G666" s="1">
        <f>_xlfn.MINIFS('Refill Gap Model'!C:C,'Refill Gap Model'!A:A,TableRefills3[[#This Row],[patient_id]])</f>
        <v>45790</v>
      </c>
      <c r="H666" s="1">
        <f>_xlfn.MAXIFS('Refill Gap Model'!C:C,'Refill Gap Model'!A:A,A666)+TableRefills3[[#This Row],[quantity_days]]</f>
        <v>45843</v>
      </c>
      <c r="I666" s="1">
        <f>_xlfn.MAXIFS('Refill Gap Model'!L:L,'Refill Gap Model'!A:A,TableRefills3[[#This Row],[patient_id]])</f>
        <v>45945</v>
      </c>
      <c r="J666">
        <f>Patient_QC[[#This Row],[Therepy_end_date]]-Patient_QC[[#This Row],[Therepy_Start_Date]]</f>
        <v>155</v>
      </c>
      <c r="K666">
        <f>Patient_QC[[#This Row],[total_quantity_days]]/Patient_QC[[#This Row],[Window Days]]</f>
        <v>0.967741935483871</v>
      </c>
      <c r="L666">
        <f>MIN(1,Patient_QC[[#This Row],[MPR]])</f>
        <v>0.967741935483871</v>
      </c>
      <c r="M666">
        <f>IF(Patient_QC[[#This Row],[MPR]]&gt;1,1,0)</f>
        <v>0</v>
      </c>
      <c r="N666">
        <f>_xlfn.MAXIFS('Refill Gap Model'!I:I,'Refill Gap Model'!A:A,TableRefills3[[#This Row],[patient_id]])</f>
        <v>0</v>
      </c>
      <c r="O666" t="str">
        <f>IF(Patient_QC[[#This Row],[MPR]]&gt;1.2,"High MPR; ","") &amp;
 IF(Patient_QC[[#This Row],[ever_discontinued]]=1,"Discontinued; ","") &amp;
 IF(Patient_QC[[#This Row],[Window Days]]=0,"No Supply; ","")</f>
        <v/>
      </c>
    </row>
    <row r="667" spans="1:15" x14ac:dyDescent="0.25">
      <c r="A667" t="s">
        <v>674</v>
      </c>
      <c r="B667">
        <v>70</v>
      </c>
      <c r="C667" t="s">
        <v>1020</v>
      </c>
      <c r="D667" t="s">
        <v>1021</v>
      </c>
      <c r="E667" t="s">
        <v>1024</v>
      </c>
      <c r="F667">
        <f>SUMIFS('Refill Gap Model'!E:E,'Refill Gap Model'!A:A,TableRefills3[[#This Row],[patient_id]])</f>
        <v>150</v>
      </c>
      <c r="G667" s="1">
        <f>_xlfn.MINIFS('Refill Gap Model'!C:C,'Refill Gap Model'!A:A,TableRefills3[[#This Row],[patient_id]])</f>
        <v>45790</v>
      </c>
      <c r="H667" s="1">
        <f>_xlfn.MAXIFS('Refill Gap Model'!C:C,'Refill Gap Model'!A:A,A667)+TableRefills3[[#This Row],[quantity_days]]</f>
        <v>45895</v>
      </c>
      <c r="I667" s="1">
        <f>_xlfn.MAXIFS('Refill Gap Model'!L:L,'Refill Gap Model'!A:A,TableRefills3[[#This Row],[patient_id]])</f>
        <v>45945</v>
      </c>
      <c r="J667">
        <f>Patient_QC[[#This Row],[Therepy_end_date]]-Patient_QC[[#This Row],[Therepy_Start_Date]]</f>
        <v>155</v>
      </c>
      <c r="K667">
        <f>Patient_QC[[#This Row],[total_quantity_days]]/Patient_QC[[#This Row],[Window Days]]</f>
        <v>0.967741935483871</v>
      </c>
      <c r="L667">
        <f>MIN(1,Patient_QC[[#This Row],[MPR]])</f>
        <v>0.967741935483871</v>
      </c>
      <c r="M667">
        <f>IF(Patient_QC[[#This Row],[MPR]]&gt;1,1,0)</f>
        <v>0</v>
      </c>
      <c r="N667">
        <f>_xlfn.MAXIFS('Refill Gap Model'!I:I,'Refill Gap Model'!A:A,TableRefills3[[#This Row],[patient_id]])</f>
        <v>0</v>
      </c>
      <c r="O667" t="str">
        <f>IF(Patient_QC[[#This Row],[MPR]]&gt;1.2,"High MPR; ","") &amp;
 IF(Patient_QC[[#This Row],[ever_discontinued]]=1,"Discontinued; ","") &amp;
 IF(Patient_QC[[#This Row],[Window Days]]=0,"No Supply; ","")</f>
        <v/>
      </c>
    </row>
    <row r="668" spans="1:15" x14ac:dyDescent="0.25">
      <c r="A668" t="s">
        <v>675</v>
      </c>
      <c r="B668">
        <v>59</v>
      </c>
      <c r="C668" t="s">
        <v>1020</v>
      </c>
      <c r="D668" t="s">
        <v>1022</v>
      </c>
      <c r="E668" t="s">
        <v>1023</v>
      </c>
      <c r="F668">
        <f>SUMIFS('Refill Gap Model'!E:E,'Refill Gap Model'!A:A,TableRefills3[[#This Row],[patient_id]])</f>
        <v>150</v>
      </c>
      <c r="G668" s="1">
        <f>_xlfn.MINIFS('Refill Gap Model'!C:C,'Refill Gap Model'!A:A,TableRefills3[[#This Row],[patient_id]])</f>
        <v>45790</v>
      </c>
      <c r="H668" s="1">
        <f>_xlfn.MAXIFS('Refill Gap Model'!C:C,'Refill Gap Model'!A:A,A668)+TableRefills3[[#This Row],[quantity_days]]</f>
        <v>45927</v>
      </c>
      <c r="I668" s="1">
        <f>_xlfn.MAXIFS('Refill Gap Model'!L:L,'Refill Gap Model'!A:A,TableRefills3[[#This Row],[patient_id]])</f>
        <v>45945</v>
      </c>
      <c r="J668">
        <f>Patient_QC[[#This Row],[Therepy_end_date]]-Patient_QC[[#This Row],[Therepy_Start_Date]]</f>
        <v>155</v>
      </c>
      <c r="K668">
        <f>Patient_QC[[#This Row],[total_quantity_days]]/Patient_QC[[#This Row],[Window Days]]</f>
        <v>0.967741935483871</v>
      </c>
      <c r="L668">
        <f>MIN(1,Patient_QC[[#This Row],[MPR]])</f>
        <v>0.967741935483871</v>
      </c>
      <c r="M668">
        <f>IF(Patient_QC[[#This Row],[MPR]]&gt;1,1,0)</f>
        <v>0</v>
      </c>
      <c r="N668">
        <f>_xlfn.MAXIFS('Refill Gap Model'!I:I,'Refill Gap Model'!A:A,TableRefills3[[#This Row],[patient_id]])</f>
        <v>0</v>
      </c>
      <c r="O668" t="str">
        <f>IF(Patient_QC[[#This Row],[MPR]]&gt;1.2,"High MPR; ","") &amp;
 IF(Patient_QC[[#This Row],[ever_discontinued]]=1,"Discontinued; ","") &amp;
 IF(Patient_QC[[#This Row],[Window Days]]=0,"No Supply; ","")</f>
        <v/>
      </c>
    </row>
    <row r="669" spans="1:15" x14ac:dyDescent="0.25">
      <c r="A669" t="s">
        <v>676</v>
      </c>
      <c r="B669">
        <v>46</v>
      </c>
      <c r="C669" t="s">
        <v>1020</v>
      </c>
      <c r="D669" t="s">
        <v>1028</v>
      </c>
      <c r="E669" t="s">
        <v>1026</v>
      </c>
      <c r="F669">
        <f>SUMIFS('Refill Gap Model'!E:E,'Refill Gap Model'!A:A,TableRefills3[[#This Row],[patient_id]])</f>
        <v>84</v>
      </c>
      <c r="G669" s="1">
        <f>_xlfn.MINIFS('Refill Gap Model'!C:C,'Refill Gap Model'!A:A,TableRefills3[[#This Row],[patient_id]])</f>
        <v>45834</v>
      </c>
      <c r="H669" s="1">
        <f>_xlfn.MAXIFS('Refill Gap Model'!C:C,'Refill Gap Model'!A:A,A669)+TableRefills3[[#This Row],[quantity_days]]</f>
        <v>45786</v>
      </c>
      <c r="I669" s="1">
        <f>_xlfn.MAXIFS('Refill Gap Model'!L:L,'Refill Gap Model'!A:A,TableRefills3[[#This Row],[patient_id]])</f>
        <v>45914</v>
      </c>
      <c r="J669">
        <f>Patient_QC[[#This Row],[Therepy_end_date]]-Patient_QC[[#This Row],[Therepy_Start_Date]]</f>
        <v>80</v>
      </c>
      <c r="K669">
        <f>Patient_QC[[#This Row],[total_quantity_days]]/Patient_QC[[#This Row],[Window Days]]</f>
        <v>1.05</v>
      </c>
      <c r="L669">
        <f>MIN(1,Patient_QC[[#This Row],[MPR]])</f>
        <v>1</v>
      </c>
      <c r="M669">
        <f>IF(Patient_QC[[#This Row],[MPR]]&gt;1,1,0)</f>
        <v>1</v>
      </c>
      <c r="N669">
        <f>_xlfn.MAXIFS('Refill Gap Model'!I:I,'Refill Gap Model'!A:A,TableRefills3[[#This Row],[patient_id]])</f>
        <v>0</v>
      </c>
      <c r="O669" t="str">
        <f>IF(Patient_QC[[#This Row],[MPR]]&gt;1.2,"High MPR; ","") &amp;
 IF(Patient_QC[[#This Row],[ever_discontinued]]=1,"Discontinued; ","") &amp;
 IF(Patient_QC[[#This Row],[Window Days]]=0,"No Supply; ","")</f>
        <v/>
      </c>
    </row>
    <row r="670" spans="1:15" x14ac:dyDescent="0.25">
      <c r="A670" t="s">
        <v>677</v>
      </c>
      <c r="B670">
        <v>78</v>
      </c>
      <c r="C670" t="s">
        <v>1019</v>
      </c>
      <c r="D670" t="s">
        <v>1028</v>
      </c>
      <c r="E670" t="s">
        <v>1027</v>
      </c>
      <c r="F670">
        <f>SUMIFS('Refill Gap Model'!E:E,'Refill Gap Model'!A:A,TableRefills3[[#This Row],[patient_id]])</f>
        <v>84</v>
      </c>
      <c r="G670" s="1">
        <f>_xlfn.MINIFS('Refill Gap Model'!C:C,'Refill Gap Model'!A:A,TableRefills3[[#This Row],[patient_id]])</f>
        <v>45834</v>
      </c>
      <c r="H670" s="1">
        <f>_xlfn.MAXIFS('Refill Gap Model'!C:C,'Refill Gap Model'!A:A,A670)+TableRefills3[[#This Row],[quantity_days]]</f>
        <v>45742</v>
      </c>
      <c r="I670" s="1">
        <f>_xlfn.MAXIFS('Refill Gap Model'!L:L,'Refill Gap Model'!A:A,TableRefills3[[#This Row],[patient_id]])</f>
        <v>45914</v>
      </c>
      <c r="J670">
        <f>Patient_QC[[#This Row],[Therepy_end_date]]-Patient_QC[[#This Row],[Therepy_Start_Date]]</f>
        <v>80</v>
      </c>
      <c r="K670">
        <f>Patient_QC[[#This Row],[total_quantity_days]]/Patient_QC[[#This Row],[Window Days]]</f>
        <v>1.05</v>
      </c>
      <c r="L670">
        <f>MIN(1,Patient_QC[[#This Row],[MPR]])</f>
        <v>1</v>
      </c>
      <c r="M670">
        <f>IF(Patient_QC[[#This Row],[MPR]]&gt;1,1,0)</f>
        <v>1</v>
      </c>
      <c r="N670">
        <f>_xlfn.MAXIFS('Refill Gap Model'!I:I,'Refill Gap Model'!A:A,TableRefills3[[#This Row],[patient_id]])</f>
        <v>0</v>
      </c>
      <c r="O670" t="str">
        <f>IF(Patient_QC[[#This Row],[MPR]]&gt;1.2,"High MPR; ","") &amp;
 IF(Patient_QC[[#This Row],[ever_discontinued]]=1,"Discontinued; ","") &amp;
 IF(Patient_QC[[#This Row],[Window Days]]=0,"No Supply; ","")</f>
        <v/>
      </c>
    </row>
    <row r="671" spans="1:15" x14ac:dyDescent="0.25">
      <c r="A671" t="s">
        <v>678</v>
      </c>
      <c r="B671">
        <v>49</v>
      </c>
      <c r="C671" t="s">
        <v>1019</v>
      </c>
      <c r="D671" t="s">
        <v>1021</v>
      </c>
      <c r="E671" t="s">
        <v>1027</v>
      </c>
      <c r="F671">
        <f>SUMIFS('Refill Gap Model'!E:E,'Refill Gap Model'!A:A,TableRefills3[[#This Row],[patient_id]])</f>
        <v>84</v>
      </c>
      <c r="G671" s="1">
        <f>_xlfn.MINIFS('Refill Gap Model'!C:C,'Refill Gap Model'!A:A,TableRefills3[[#This Row],[patient_id]])</f>
        <v>45834</v>
      </c>
      <c r="H671" s="1">
        <f>_xlfn.MAXIFS('Refill Gap Model'!C:C,'Refill Gap Model'!A:A,A671)+TableRefills3[[#This Row],[quantity_days]]</f>
        <v>45829</v>
      </c>
      <c r="I671" s="1">
        <f>_xlfn.MAXIFS('Refill Gap Model'!L:L,'Refill Gap Model'!A:A,TableRefills3[[#This Row],[patient_id]])</f>
        <v>45914</v>
      </c>
      <c r="J671">
        <f>Patient_QC[[#This Row],[Therepy_end_date]]-Patient_QC[[#This Row],[Therepy_Start_Date]]</f>
        <v>80</v>
      </c>
      <c r="K671">
        <f>Patient_QC[[#This Row],[total_quantity_days]]/Patient_QC[[#This Row],[Window Days]]</f>
        <v>1.05</v>
      </c>
      <c r="L671">
        <f>MIN(1,Patient_QC[[#This Row],[MPR]])</f>
        <v>1</v>
      </c>
      <c r="M671">
        <f>IF(Patient_QC[[#This Row],[MPR]]&gt;1,1,0)</f>
        <v>1</v>
      </c>
      <c r="N671">
        <f>_xlfn.MAXIFS('Refill Gap Model'!I:I,'Refill Gap Model'!A:A,TableRefills3[[#This Row],[patient_id]])</f>
        <v>0</v>
      </c>
      <c r="O671" t="str">
        <f>IF(Patient_QC[[#This Row],[MPR]]&gt;1.2,"High MPR; ","") &amp;
 IF(Patient_QC[[#This Row],[ever_discontinued]]=1,"Discontinued; ","") &amp;
 IF(Patient_QC[[#This Row],[Window Days]]=0,"No Supply; ","")</f>
        <v/>
      </c>
    </row>
    <row r="672" spans="1:15" x14ac:dyDescent="0.25">
      <c r="A672" t="s">
        <v>679</v>
      </c>
      <c r="B672">
        <v>77</v>
      </c>
      <c r="C672" t="s">
        <v>1020</v>
      </c>
      <c r="D672" t="s">
        <v>1022</v>
      </c>
      <c r="E672" t="s">
        <v>1026</v>
      </c>
      <c r="F672">
        <f>SUMIFS('Refill Gap Model'!E:E,'Refill Gap Model'!A:A,TableRefills3[[#This Row],[patient_id]])</f>
        <v>84</v>
      </c>
      <c r="G672" s="1">
        <f>_xlfn.MINIFS('Refill Gap Model'!C:C,'Refill Gap Model'!A:A,TableRefills3[[#This Row],[patient_id]])</f>
        <v>45834</v>
      </c>
      <c r="H672" s="1">
        <f>_xlfn.MAXIFS('Refill Gap Model'!C:C,'Refill Gap Model'!A:A,A672)+TableRefills3[[#This Row],[quantity_days]]</f>
        <v>45949</v>
      </c>
      <c r="I672" s="1">
        <f>_xlfn.MAXIFS('Refill Gap Model'!L:L,'Refill Gap Model'!A:A,TableRefills3[[#This Row],[patient_id]])</f>
        <v>45914</v>
      </c>
      <c r="J672">
        <f>Patient_QC[[#This Row],[Therepy_end_date]]-Patient_QC[[#This Row],[Therepy_Start_Date]]</f>
        <v>80</v>
      </c>
      <c r="K672">
        <f>Patient_QC[[#This Row],[total_quantity_days]]/Patient_QC[[#This Row],[Window Days]]</f>
        <v>1.05</v>
      </c>
      <c r="L672">
        <f>MIN(1,Patient_QC[[#This Row],[MPR]])</f>
        <v>1</v>
      </c>
      <c r="M672">
        <f>IF(Patient_QC[[#This Row],[MPR]]&gt;1,1,0)</f>
        <v>1</v>
      </c>
      <c r="N672">
        <f>_xlfn.MAXIFS('Refill Gap Model'!I:I,'Refill Gap Model'!A:A,TableRefills3[[#This Row],[patient_id]])</f>
        <v>0</v>
      </c>
      <c r="O672" t="str">
        <f>IF(Patient_QC[[#This Row],[MPR]]&gt;1.2,"High MPR; ","") &amp;
 IF(Patient_QC[[#This Row],[ever_discontinued]]=1,"Discontinued; ","") &amp;
 IF(Patient_QC[[#This Row],[Window Days]]=0,"No Supply; ","")</f>
        <v/>
      </c>
    </row>
    <row r="673" spans="1:15" x14ac:dyDescent="0.25">
      <c r="A673" t="s">
        <v>680</v>
      </c>
      <c r="B673">
        <v>54</v>
      </c>
      <c r="C673" t="s">
        <v>1020</v>
      </c>
      <c r="D673" t="s">
        <v>1021</v>
      </c>
      <c r="E673" t="s">
        <v>1023</v>
      </c>
      <c r="F673">
        <f>SUMIFS('Refill Gap Model'!E:E,'Refill Gap Model'!A:A,TableRefills3[[#This Row],[patient_id]])</f>
        <v>168</v>
      </c>
      <c r="G673" s="1">
        <f>_xlfn.MINIFS('Refill Gap Model'!C:C,'Refill Gap Model'!A:A,TableRefills3[[#This Row],[patient_id]])</f>
        <v>45768</v>
      </c>
      <c r="H673" s="1">
        <f>_xlfn.MAXIFS('Refill Gap Model'!C:C,'Refill Gap Model'!A:A,A673)+TableRefills3[[#This Row],[quantity_days]]</f>
        <v>45891</v>
      </c>
      <c r="I673" s="1">
        <f>_xlfn.MAXIFS('Refill Gap Model'!L:L,'Refill Gap Model'!A:A,TableRefills3[[#This Row],[patient_id]])</f>
        <v>45931</v>
      </c>
      <c r="J673">
        <f>Patient_QC[[#This Row],[Therepy_end_date]]-Patient_QC[[#This Row],[Therepy_Start_Date]]</f>
        <v>163</v>
      </c>
      <c r="K673">
        <f>Patient_QC[[#This Row],[total_quantity_days]]/Patient_QC[[#This Row],[Window Days]]</f>
        <v>1.0306748466257669</v>
      </c>
      <c r="L673">
        <f>MIN(1,Patient_QC[[#This Row],[MPR]])</f>
        <v>1</v>
      </c>
      <c r="M673">
        <f>IF(Patient_QC[[#This Row],[MPR]]&gt;1,1,0)</f>
        <v>1</v>
      </c>
      <c r="N673">
        <f>_xlfn.MAXIFS('Refill Gap Model'!I:I,'Refill Gap Model'!A:A,TableRefills3[[#This Row],[patient_id]])</f>
        <v>0</v>
      </c>
      <c r="O673" t="str">
        <f>IF(Patient_QC[[#This Row],[MPR]]&gt;1.2,"High MPR; ","") &amp;
 IF(Patient_QC[[#This Row],[ever_discontinued]]=1,"Discontinued; ","") &amp;
 IF(Patient_QC[[#This Row],[Window Days]]=0,"No Supply; ","")</f>
        <v/>
      </c>
    </row>
    <row r="674" spans="1:15" x14ac:dyDescent="0.25">
      <c r="A674" t="s">
        <v>681</v>
      </c>
      <c r="B674">
        <v>51</v>
      </c>
      <c r="C674" t="s">
        <v>1020</v>
      </c>
      <c r="D674" t="s">
        <v>1022</v>
      </c>
      <c r="E674" t="s">
        <v>1023</v>
      </c>
      <c r="F674">
        <f>SUMIFS('Refill Gap Model'!E:E,'Refill Gap Model'!A:A,TableRefills3[[#This Row],[patient_id]])</f>
        <v>168</v>
      </c>
      <c r="G674" s="1">
        <f>_xlfn.MINIFS('Refill Gap Model'!C:C,'Refill Gap Model'!A:A,TableRefills3[[#This Row],[patient_id]])</f>
        <v>45768</v>
      </c>
      <c r="H674" s="1">
        <f>_xlfn.MAXIFS('Refill Gap Model'!C:C,'Refill Gap Model'!A:A,A674)+TableRefills3[[#This Row],[quantity_days]]</f>
        <v>45927</v>
      </c>
      <c r="I674" s="1">
        <f>_xlfn.MAXIFS('Refill Gap Model'!L:L,'Refill Gap Model'!A:A,TableRefills3[[#This Row],[patient_id]])</f>
        <v>45931</v>
      </c>
      <c r="J674">
        <f>Patient_QC[[#This Row],[Therepy_end_date]]-Patient_QC[[#This Row],[Therepy_Start_Date]]</f>
        <v>163</v>
      </c>
      <c r="K674">
        <f>Patient_QC[[#This Row],[total_quantity_days]]/Patient_QC[[#This Row],[Window Days]]</f>
        <v>1.0306748466257669</v>
      </c>
      <c r="L674">
        <f>MIN(1,Patient_QC[[#This Row],[MPR]])</f>
        <v>1</v>
      </c>
      <c r="M674">
        <f>IF(Patient_QC[[#This Row],[MPR]]&gt;1,1,0)</f>
        <v>1</v>
      </c>
      <c r="N674">
        <f>_xlfn.MAXIFS('Refill Gap Model'!I:I,'Refill Gap Model'!A:A,TableRefills3[[#This Row],[patient_id]])</f>
        <v>0</v>
      </c>
      <c r="O674" t="str">
        <f>IF(Patient_QC[[#This Row],[MPR]]&gt;1.2,"High MPR; ","") &amp;
 IF(Patient_QC[[#This Row],[ever_discontinued]]=1,"Discontinued; ","") &amp;
 IF(Patient_QC[[#This Row],[Window Days]]=0,"No Supply; ","")</f>
        <v/>
      </c>
    </row>
    <row r="675" spans="1:15" x14ac:dyDescent="0.25">
      <c r="A675" t="s">
        <v>682</v>
      </c>
      <c r="B675">
        <v>42</v>
      </c>
      <c r="C675" t="s">
        <v>1020</v>
      </c>
      <c r="D675" t="s">
        <v>1022</v>
      </c>
      <c r="E675" t="s">
        <v>1023</v>
      </c>
      <c r="F675">
        <f>SUMIFS('Refill Gap Model'!E:E,'Refill Gap Model'!A:A,TableRefills3[[#This Row],[patient_id]])</f>
        <v>168</v>
      </c>
      <c r="G675" s="1">
        <f>_xlfn.MINIFS('Refill Gap Model'!C:C,'Refill Gap Model'!A:A,TableRefills3[[#This Row],[patient_id]])</f>
        <v>45768</v>
      </c>
      <c r="H675" s="1">
        <f>_xlfn.MAXIFS('Refill Gap Model'!C:C,'Refill Gap Model'!A:A,A675)+TableRefills3[[#This Row],[quantity_days]]</f>
        <v>45866</v>
      </c>
      <c r="I675" s="1">
        <f>_xlfn.MAXIFS('Refill Gap Model'!L:L,'Refill Gap Model'!A:A,TableRefills3[[#This Row],[patient_id]])</f>
        <v>45931</v>
      </c>
      <c r="J675">
        <f>Patient_QC[[#This Row],[Therepy_end_date]]-Patient_QC[[#This Row],[Therepy_Start_Date]]</f>
        <v>163</v>
      </c>
      <c r="K675">
        <f>Patient_QC[[#This Row],[total_quantity_days]]/Patient_QC[[#This Row],[Window Days]]</f>
        <v>1.0306748466257669</v>
      </c>
      <c r="L675">
        <f>MIN(1,Patient_QC[[#This Row],[MPR]])</f>
        <v>1</v>
      </c>
      <c r="M675">
        <f>IF(Patient_QC[[#This Row],[MPR]]&gt;1,1,0)</f>
        <v>1</v>
      </c>
      <c r="N675">
        <f>_xlfn.MAXIFS('Refill Gap Model'!I:I,'Refill Gap Model'!A:A,TableRefills3[[#This Row],[patient_id]])</f>
        <v>0</v>
      </c>
      <c r="O675" t="str">
        <f>IF(Patient_QC[[#This Row],[MPR]]&gt;1.2,"High MPR; ","") &amp;
 IF(Patient_QC[[#This Row],[ever_discontinued]]=1,"Discontinued; ","") &amp;
 IF(Patient_QC[[#This Row],[Window Days]]=0,"No Supply; ","")</f>
        <v/>
      </c>
    </row>
    <row r="676" spans="1:15" x14ac:dyDescent="0.25">
      <c r="A676" t="s">
        <v>683</v>
      </c>
      <c r="B676">
        <v>48</v>
      </c>
      <c r="C676" t="s">
        <v>1020</v>
      </c>
      <c r="D676" t="s">
        <v>1022</v>
      </c>
      <c r="E676" t="s">
        <v>1027</v>
      </c>
      <c r="F676">
        <f>SUMIFS('Refill Gap Model'!E:E,'Refill Gap Model'!A:A,TableRefills3[[#This Row],[patient_id]])</f>
        <v>168</v>
      </c>
      <c r="G676" s="1">
        <f>_xlfn.MINIFS('Refill Gap Model'!C:C,'Refill Gap Model'!A:A,TableRefills3[[#This Row],[patient_id]])</f>
        <v>45768</v>
      </c>
      <c r="H676" s="1">
        <f>_xlfn.MAXIFS('Refill Gap Model'!C:C,'Refill Gap Model'!A:A,A676)+TableRefills3[[#This Row],[quantity_days]]</f>
        <v>45893</v>
      </c>
      <c r="I676" s="1">
        <f>_xlfn.MAXIFS('Refill Gap Model'!L:L,'Refill Gap Model'!A:A,TableRefills3[[#This Row],[patient_id]])</f>
        <v>45931</v>
      </c>
      <c r="J676">
        <f>Patient_QC[[#This Row],[Therepy_end_date]]-Patient_QC[[#This Row],[Therepy_Start_Date]]</f>
        <v>163</v>
      </c>
      <c r="K676">
        <f>Patient_QC[[#This Row],[total_quantity_days]]/Patient_QC[[#This Row],[Window Days]]</f>
        <v>1.0306748466257669</v>
      </c>
      <c r="L676">
        <f>MIN(1,Patient_QC[[#This Row],[MPR]])</f>
        <v>1</v>
      </c>
      <c r="M676">
        <f>IF(Patient_QC[[#This Row],[MPR]]&gt;1,1,0)</f>
        <v>1</v>
      </c>
      <c r="N676">
        <f>_xlfn.MAXIFS('Refill Gap Model'!I:I,'Refill Gap Model'!A:A,TableRefills3[[#This Row],[patient_id]])</f>
        <v>0</v>
      </c>
      <c r="O676" t="str">
        <f>IF(Patient_QC[[#This Row],[MPR]]&gt;1.2,"High MPR; ","") &amp;
 IF(Patient_QC[[#This Row],[ever_discontinued]]=1,"Discontinued; ","") &amp;
 IF(Patient_QC[[#This Row],[Window Days]]=0,"No Supply; ","")</f>
        <v/>
      </c>
    </row>
    <row r="677" spans="1:15" x14ac:dyDescent="0.25">
      <c r="A677" t="s">
        <v>684</v>
      </c>
      <c r="B677">
        <v>78</v>
      </c>
      <c r="C677" t="s">
        <v>1020</v>
      </c>
      <c r="D677" t="s">
        <v>1028</v>
      </c>
      <c r="E677" t="s">
        <v>1027</v>
      </c>
      <c r="F677">
        <f>SUMIFS('Refill Gap Model'!E:E,'Refill Gap Model'!A:A,TableRefills3[[#This Row],[patient_id]])</f>
        <v>168</v>
      </c>
      <c r="G677" s="1">
        <f>_xlfn.MINIFS('Refill Gap Model'!C:C,'Refill Gap Model'!A:A,TableRefills3[[#This Row],[patient_id]])</f>
        <v>45768</v>
      </c>
      <c r="H677" s="1">
        <f>_xlfn.MAXIFS('Refill Gap Model'!C:C,'Refill Gap Model'!A:A,A677)+TableRefills3[[#This Row],[quantity_days]]</f>
        <v>45837</v>
      </c>
      <c r="I677" s="1">
        <f>_xlfn.MAXIFS('Refill Gap Model'!L:L,'Refill Gap Model'!A:A,TableRefills3[[#This Row],[patient_id]])</f>
        <v>45931</v>
      </c>
      <c r="J677">
        <f>Patient_QC[[#This Row],[Therepy_end_date]]-Patient_QC[[#This Row],[Therepy_Start_Date]]</f>
        <v>163</v>
      </c>
      <c r="K677">
        <f>Patient_QC[[#This Row],[total_quantity_days]]/Patient_QC[[#This Row],[Window Days]]</f>
        <v>1.0306748466257669</v>
      </c>
      <c r="L677">
        <f>MIN(1,Patient_QC[[#This Row],[MPR]])</f>
        <v>1</v>
      </c>
      <c r="M677">
        <f>IF(Patient_QC[[#This Row],[MPR]]&gt;1,1,0)</f>
        <v>1</v>
      </c>
      <c r="N677">
        <f>_xlfn.MAXIFS('Refill Gap Model'!I:I,'Refill Gap Model'!A:A,TableRefills3[[#This Row],[patient_id]])</f>
        <v>0</v>
      </c>
      <c r="O677" t="str">
        <f>IF(Patient_QC[[#This Row],[MPR]]&gt;1.2,"High MPR; ","") &amp;
 IF(Patient_QC[[#This Row],[ever_discontinued]]=1,"Discontinued; ","") &amp;
 IF(Patient_QC[[#This Row],[Window Days]]=0,"No Supply; ","")</f>
        <v/>
      </c>
    </row>
    <row r="678" spans="1:15" x14ac:dyDescent="0.25">
      <c r="A678" t="s">
        <v>685</v>
      </c>
      <c r="B678">
        <v>65</v>
      </c>
      <c r="C678" t="s">
        <v>1020</v>
      </c>
      <c r="D678" t="s">
        <v>1022</v>
      </c>
      <c r="E678" t="s">
        <v>1026</v>
      </c>
      <c r="F678">
        <f>SUMIFS('Refill Gap Model'!E:E,'Refill Gap Model'!A:A,TableRefills3[[#This Row],[patient_id]])</f>
        <v>168</v>
      </c>
      <c r="G678" s="1">
        <f>_xlfn.MINIFS('Refill Gap Model'!C:C,'Refill Gap Model'!A:A,TableRefills3[[#This Row],[patient_id]])</f>
        <v>45768</v>
      </c>
      <c r="H678" s="1">
        <f>_xlfn.MAXIFS('Refill Gap Model'!C:C,'Refill Gap Model'!A:A,A678)+TableRefills3[[#This Row],[quantity_days]]</f>
        <v>45847</v>
      </c>
      <c r="I678" s="1">
        <f>_xlfn.MAXIFS('Refill Gap Model'!L:L,'Refill Gap Model'!A:A,TableRefills3[[#This Row],[patient_id]])</f>
        <v>45931</v>
      </c>
      <c r="J678">
        <f>Patient_QC[[#This Row],[Therepy_end_date]]-Patient_QC[[#This Row],[Therepy_Start_Date]]</f>
        <v>163</v>
      </c>
      <c r="K678">
        <f>Patient_QC[[#This Row],[total_quantity_days]]/Patient_QC[[#This Row],[Window Days]]</f>
        <v>1.0306748466257669</v>
      </c>
      <c r="L678">
        <f>MIN(1,Patient_QC[[#This Row],[MPR]])</f>
        <v>1</v>
      </c>
      <c r="M678">
        <f>IF(Patient_QC[[#This Row],[MPR]]&gt;1,1,0)</f>
        <v>1</v>
      </c>
      <c r="N678">
        <f>_xlfn.MAXIFS('Refill Gap Model'!I:I,'Refill Gap Model'!A:A,TableRefills3[[#This Row],[patient_id]])</f>
        <v>0</v>
      </c>
      <c r="O678" t="str">
        <f>IF(Patient_QC[[#This Row],[MPR]]&gt;1.2,"High MPR; ","") &amp;
 IF(Patient_QC[[#This Row],[ever_discontinued]]=1,"Discontinued; ","") &amp;
 IF(Patient_QC[[#This Row],[Window Days]]=0,"No Supply; ","")</f>
        <v/>
      </c>
    </row>
    <row r="679" spans="1:15" x14ac:dyDescent="0.25">
      <c r="A679" t="s">
        <v>686</v>
      </c>
      <c r="B679">
        <v>41</v>
      </c>
      <c r="C679" t="s">
        <v>1020</v>
      </c>
      <c r="D679" t="s">
        <v>1025</v>
      </c>
      <c r="E679" t="s">
        <v>1023</v>
      </c>
      <c r="F679">
        <f>SUMIFS('Refill Gap Model'!E:E,'Refill Gap Model'!A:A,TableRefills3[[#This Row],[patient_id]])</f>
        <v>84</v>
      </c>
      <c r="G679" s="1">
        <f>_xlfn.MINIFS('Refill Gap Model'!C:C,'Refill Gap Model'!A:A,TableRefills3[[#This Row],[patient_id]])</f>
        <v>45781</v>
      </c>
      <c r="H679" s="1">
        <f>_xlfn.MAXIFS('Refill Gap Model'!C:C,'Refill Gap Model'!A:A,A679)+TableRefills3[[#This Row],[quantity_days]]</f>
        <v>45816</v>
      </c>
      <c r="I679" s="1">
        <f>_xlfn.MAXIFS('Refill Gap Model'!L:L,'Refill Gap Model'!A:A,TableRefills3[[#This Row],[patient_id]])</f>
        <v>45869</v>
      </c>
      <c r="J679">
        <f>Patient_QC[[#This Row],[Therepy_end_date]]-Patient_QC[[#This Row],[Therepy_Start_Date]]</f>
        <v>88</v>
      </c>
      <c r="K679">
        <f>Patient_QC[[#This Row],[total_quantity_days]]/Patient_QC[[#This Row],[Window Days]]</f>
        <v>0.95454545454545459</v>
      </c>
      <c r="L679">
        <f>MIN(1,Patient_QC[[#This Row],[MPR]])</f>
        <v>0.95454545454545459</v>
      </c>
      <c r="M679">
        <f>IF(Patient_QC[[#This Row],[MPR]]&gt;1,1,0)</f>
        <v>0</v>
      </c>
      <c r="N679">
        <f>_xlfn.MAXIFS('Refill Gap Model'!I:I,'Refill Gap Model'!A:A,TableRefills3[[#This Row],[patient_id]])</f>
        <v>0</v>
      </c>
      <c r="O679" t="str">
        <f>IF(Patient_QC[[#This Row],[MPR]]&gt;1.2,"High MPR; ","") &amp;
 IF(Patient_QC[[#This Row],[ever_discontinued]]=1,"Discontinued; ","") &amp;
 IF(Patient_QC[[#This Row],[Window Days]]=0,"No Supply; ","")</f>
        <v/>
      </c>
    </row>
    <row r="680" spans="1:15" x14ac:dyDescent="0.25">
      <c r="A680" t="s">
        <v>687</v>
      </c>
      <c r="B680">
        <v>70</v>
      </c>
      <c r="C680" t="s">
        <v>1019</v>
      </c>
      <c r="D680" t="s">
        <v>1025</v>
      </c>
      <c r="E680" t="s">
        <v>1026</v>
      </c>
      <c r="F680">
        <f>SUMIFS('Refill Gap Model'!E:E,'Refill Gap Model'!A:A,TableRefills3[[#This Row],[patient_id]])</f>
        <v>84</v>
      </c>
      <c r="G680" s="1">
        <f>_xlfn.MINIFS('Refill Gap Model'!C:C,'Refill Gap Model'!A:A,TableRefills3[[#This Row],[patient_id]])</f>
        <v>45781</v>
      </c>
      <c r="H680" s="1">
        <f>_xlfn.MAXIFS('Refill Gap Model'!C:C,'Refill Gap Model'!A:A,A680)+TableRefills3[[#This Row],[quantity_days]]</f>
        <v>45854</v>
      </c>
      <c r="I680" s="1">
        <f>_xlfn.MAXIFS('Refill Gap Model'!L:L,'Refill Gap Model'!A:A,TableRefills3[[#This Row],[patient_id]])</f>
        <v>45869</v>
      </c>
      <c r="J680">
        <f>Patient_QC[[#This Row],[Therepy_end_date]]-Patient_QC[[#This Row],[Therepy_Start_Date]]</f>
        <v>88</v>
      </c>
      <c r="K680">
        <f>Patient_QC[[#This Row],[total_quantity_days]]/Patient_QC[[#This Row],[Window Days]]</f>
        <v>0.95454545454545459</v>
      </c>
      <c r="L680">
        <f>MIN(1,Patient_QC[[#This Row],[MPR]])</f>
        <v>0.95454545454545459</v>
      </c>
      <c r="M680">
        <f>IF(Patient_QC[[#This Row],[MPR]]&gt;1,1,0)</f>
        <v>0</v>
      </c>
      <c r="N680">
        <f>_xlfn.MAXIFS('Refill Gap Model'!I:I,'Refill Gap Model'!A:A,TableRefills3[[#This Row],[patient_id]])</f>
        <v>0</v>
      </c>
      <c r="O680" t="str">
        <f>IF(Patient_QC[[#This Row],[MPR]]&gt;1.2,"High MPR; ","") &amp;
 IF(Patient_QC[[#This Row],[ever_discontinued]]=1,"Discontinued; ","") &amp;
 IF(Patient_QC[[#This Row],[Window Days]]=0,"No Supply; ","")</f>
        <v/>
      </c>
    </row>
    <row r="681" spans="1:15" x14ac:dyDescent="0.25">
      <c r="A681" t="s">
        <v>688</v>
      </c>
      <c r="B681">
        <v>48</v>
      </c>
      <c r="C681" t="s">
        <v>1019</v>
      </c>
      <c r="D681" t="s">
        <v>1021</v>
      </c>
      <c r="E681" t="s">
        <v>1027</v>
      </c>
      <c r="F681">
        <f>SUMIFS('Refill Gap Model'!E:E,'Refill Gap Model'!A:A,TableRefills3[[#This Row],[patient_id]])</f>
        <v>84</v>
      </c>
      <c r="G681" s="1">
        <f>_xlfn.MINIFS('Refill Gap Model'!C:C,'Refill Gap Model'!A:A,TableRefills3[[#This Row],[patient_id]])</f>
        <v>45781</v>
      </c>
      <c r="H681" s="1">
        <f>_xlfn.MAXIFS('Refill Gap Model'!C:C,'Refill Gap Model'!A:A,A681)+TableRefills3[[#This Row],[quantity_days]]</f>
        <v>45746</v>
      </c>
      <c r="I681" s="1">
        <f>_xlfn.MAXIFS('Refill Gap Model'!L:L,'Refill Gap Model'!A:A,TableRefills3[[#This Row],[patient_id]])</f>
        <v>45869</v>
      </c>
      <c r="J681">
        <f>Patient_QC[[#This Row],[Therepy_end_date]]-Patient_QC[[#This Row],[Therepy_Start_Date]]</f>
        <v>88</v>
      </c>
      <c r="K681">
        <f>Patient_QC[[#This Row],[total_quantity_days]]/Patient_QC[[#This Row],[Window Days]]</f>
        <v>0.95454545454545459</v>
      </c>
      <c r="L681">
        <f>MIN(1,Patient_QC[[#This Row],[MPR]])</f>
        <v>0.95454545454545459</v>
      </c>
      <c r="M681">
        <f>IF(Patient_QC[[#This Row],[MPR]]&gt;1,1,0)</f>
        <v>0</v>
      </c>
      <c r="N681">
        <f>_xlfn.MAXIFS('Refill Gap Model'!I:I,'Refill Gap Model'!A:A,TableRefills3[[#This Row],[patient_id]])</f>
        <v>0</v>
      </c>
      <c r="O681" t="str">
        <f>IF(Patient_QC[[#This Row],[MPR]]&gt;1.2,"High MPR; ","") &amp;
 IF(Patient_QC[[#This Row],[ever_discontinued]]=1,"Discontinued; ","") &amp;
 IF(Patient_QC[[#This Row],[Window Days]]=0,"No Supply; ","")</f>
        <v/>
      </c>
    </row>
    <row r="682" spans="1:15" x14ac:dyDescent="0.25">
      <c r="A682" t="s">
        <v>689</v>
      </c>
      <c r="B682">
        <v>41</v>
      </c>
      <c r="C682" t="s">
        <v>1019</v>
      </c>
      <c r="D682" t="s">
        <v>1021</v>
      </c>
      <c r="E682" t="s">
        <v>1026</v>
      </c>
      <c r="F682">
        <f>SUMIFS('Refill Gap Model'!E:E,'Refill Gap Model'!A:A,TableRefills3[[#This Row],[patient_id]])</f>
        <v>84</v>
      </c>
      <c r="G682" s="1">
        <f>_xlfn.MINIFS('Refill Gap Model'!C:C,'Refill Gap Model'!A:A,TableRefills3[[#This Row],[patient_id]])</f>
        <v>45827</v>
      </c>
      <c r="H682" s="1">
        <f>_xlfn.MAXIFS('Refill Gap Model'!C:C,'Refill Gap Model'!A:A,A682)+TableRefills3[[#This Row],[quantity_days]]</f>
        <v>45813</v>
      </c>
      <c r="I682" s="1">
        <f>_xlfn.MAXIFS('Refill Gap Model'!L:L,'Refill Gap Model'!A:A,TableRefills3[[#This Row],[patient_id]])</f>
        <v>45907</v>
      </c>
      <c r="J682">
        <f>Patient_QC[[#This Row],[Therepy_end_date]]-Patient_QC[[#This Row],[Therepy_Start_Date]]</f>
        <v>80</v>
      </c>
      <c r="K682">
        <f>Patient_QC[[#This Row],[total_quantity_days]]/Patient_QC[[#This Row],[Window Days]]</f>
        <v>1.05</v>
      </c>
      <c r="L682">
        <f>MIN(1,Patient_QC[[#This Row],[MPR]])</f>
        <v>1</v>
      </c>
      <c r="M682">
        <f>IF(Patient_QC[[#This Row],[MPR]]&gt;1,1,0)</f>
        <v>1</v>
      </c>
      <c r="N682">
        <f>_xlfn.MAXIFS('Refill Gap Model'!I:I,'Refill Gap Model'!A:A,TableRefills3[[#This Row],[patient_id]])</f>
        <v>0</v>
      </c>
      <c r="O682" t="str">
        <f>IF(Patient_QC[[#This Row],[MPR]]&gt;1.2,"High MPR; ","") &amp;
 IF(Patient_QC[[#This Row],[ever_discontinued]]=1,"Discontinued; ","") &amp;
 IF(Patient_QC[[#This Row],[Window Days]]=0,"No Supply; ","")</f>
        <v/>
      </c>
    </row>
    <row r="683" spans="1:15" x14ac:dyDescent="0.25">
      <c r="A683" t="s">
        <v>690</v>
      </c>
      <c r="B683">
        <v>38</v>
      </c>
      <c r="C683" t="s">
        <v>1019</v>
      </c>
      <c r="D683" t="s">
        <v>1022</v>
      </c>
      <c r="E683" t="s">
        <v>1023</v>
      </c>
      <c r="F683">
        <f>SUMIFS('Refill Gap Model'!E:E,'Refill Gap Model'!A:A,TableRefills3[[#This Row],[patient_id]])</f>
        <v>84</v>
      </c>
      <c r="G683" s="1">
        <f>_xlfn.MINIFS('Refill Gap Model'!C:C,'Refill Gap Model'!A:A,TableRefills3[[#This Row],[patient_id]])</f>
        <v>45827</v>
      </c>
      <c r="H683" s="1">
        <f>_xlfn.MAXIFS('Refill Gap Model'!C:C,'Refill Gap Model'!A:A,A683)+TableRefills3[[#This Row],[quantity_days]]</f>
        <v>45843</v>
      </c>
      <c r="I683" s="1">
        <f>_xlfn.MAXIFS('Refill Gap Model'!L:L,'Refill Gap Model'!A:A,TableRefills3[[#This Row],[patient_id]])</f>
        <v>45907</v>
      </c>
      <c r="J683">
        <f>Patient_QC[[#This Row],[Therepy_end_date]]-Patient_QC[[#This Row],[Therepy_Start_Date]]</f>
        <v>80</v>
      </c>
      <c r="K683">
        <f>Patient_QC[[#This Row],[total_quantity_days]]/Patient_QC[[#This Row],[Window Days]]</f>
        <v>1.05</v>
      </c>
      <c r="L683">
        <f>MIN(1,Patient_QC[[#This Row],[MPR]])</f>
        <v>1</v>
      </c>
      <c r="M683">
        <f>IF(Patient_QC[[#This Row],[MPR]]&gt;1,1,0)</f>
        <v>1</v>
      </c>
      <c r="N683">
        <f>_xlfn.MAXIFS('Refill Gap Model'!I:I,'Refill Gap Model'!A:A,TableRefills3[[#This Row],[patient_id]])</f>
        <v>0</v>
      </c>
      <c r="O683" t="str">
        <f>IF(Patient_QC[[#This Row],[MPR]]&gt;1.2,"High MPR; ","") &amp;
 IF(Patient_QC[[#This Row],[ever_discontinued]]=1,"Discontinued; ","") &amp;
 IF(Patient_QC[[#This Row],[Window Days]]=0,"No Supply; ","")</f>
        <v/>
      </c>
    </row>
    <row r="684" spans="1:15" x14ac:dyDescent="0.25">
      <c r="A684" t="s">
        <v>691</v>
      </c>
      <c r="B684">
        <v>36</v>
      </c>
      <c r="C684" t="s">
        <v>1020</v>
      </c>
      <c r="D684" t="s">
        <v>1028</v>
      </c>
      <c r="E684" t="s">
        <v>1026</v>
      </c>
      <c r="F684">
        <f>SUMIFS('Refill Gap Model'!E:E,'Refill Gap Model'!A:A,TableRefills3[[#This Row],[patient_id]])</f>
        <v>84</v>
      </c>
      <c r="G684" s="1">
        <f>_xlfn.MINIFS('Refill Gap Model'!C:C,'Refill Gap Model'!A:A,TableRefills3[[#This Row],[patient_id]])</f>
        <v>45827</v>
      </c>
      <c r="H684" s="1">
        <f>_xlfn.MAXIFS('Refill Gap Model'!C:C,'Refill Gap Model'!A:A,A684)+TableRefills3[[#This Row],[quantity_days]]</f>
        <v>45885</v>
      </c>
      <c r="I684" s="1">
        <f>_xlfn.MAXIFS('Refill Gap Model'!L:L,'Refill Gap Model'!A:A,TableRefills3[[#This Row],[patient_id]])</f>
        <v>45907</v>
      </c>
      <c r="J684">
        <f>Patient_QC[[#This Row],[Therepy_end_date]]-Patient_QC[[#This Row],[Therepy_Start_Date]]</f>
        <v>80</v>
      </c>
      <c r="K684">
        <f>Patient_QC[[#This Row],[total_quantity_days]]/Patient_QC[[#This Row],[Window Days]]</f>
        <v>1.05</v>
      </c>
      <c r="L684">
        <f>MIN(1,Patient_QC[[#This Row],[MPR]])</f>
        <v>1</v>
      </c>
      <c r="M684">
        <f>IF(Patient_QC[[#This Row],[MPR]]&gt;1,1,0)</f>
        <v>1</v>
      </c>
      <c r="N684">
        <f>_xlfn.MAXIFS('Refill Gap Model'!I:I,'Refill Gap Model'!A:A,TableRefills3[[#This Row],[patient_id]])</f>
        <v>0</v>
      </c>
      <c r="O684" t="str">
        <f>IF(Patient_QC[[#This Row],[MPR]]&gt;1.2,"High MPR; ","") &amp;
 IF(Patient_QC[[#This Row],[ever_discontinued]]=1,"Discontinued; ","") &amp;
 IF(Patient_QC[[#This Row],[Window Days]]=0,"No Supply; ","")</f>
        <v/>
      </c>
    </row>
    <row r="685" spans="1:15" x14ac:dyDescent="0.25">
      <c r="A685" t="s">
        <v>692</v>
      </c>
      <c r="B685">
        <v>57</v>
      </c>
      <c r="C685" t="s">
        <v>1020</v>
      </c>
      <c r="D685" t="s">
        <v>1025</v>
      </c>
      <c r="E685" t="s">
        <v>1026</v>
      </c>
      <c r="F685">
        <f>SUMIFS('Refill Gap Model'!E:E,'Refill Gap Model'!A:A,TableRefills3[[#This Row],[patient_id]])</f>
        <v>84</v>
      </c>
      <c r="G685" s="1">
        <f>_xlfn.MINIFS('Refill Gap Model'!C:C,'Refill Gap Model'!A:A,TableRefills3[[#This Row],[patient_id]])</f>
        <v>45827</v>
      </c>
      <c r="H685" s="1">
        <f>_xlfn.MAXIFS('Refill Gap Model'!C:C,'Refill Gap Model'!A:A,A685)+TableRefills3[[#This Row],[quantity_days]]</f>
        <v>45769</v>
      </c>
      <c r="I685" s="1">
        <f>_xlfn.MAXIFS('Refill Gap Model'!L:L,'Refill Gap Model'!A:A,TableRefills3[[#This Row],[patient_id]])</f>
        <v>45907</v>
      </c>
      <c r="J685">
        <f>Patient_QC[[#This Row],[Therepy_end_date]]-Patient_QC[[#This Row],[Therepy_Start_Date]]</f>
        <v>80</v>
      </c>
      <c r="K685">
        <f>Patient_QC[[#This Row],[total_quantity_days]]/Patient_QC[[#This Row],[Window Days]]</f>
        <v>1.05</v>
      </c>
      <c r="L685">
        <f>MIN(1,Patient_QC[[#This Row],[MPR]])</f>
        <v>1</v>
      </c>
      <c r="M685">
        <f>IF(Patient_QC[[#This Row],[MPR]]&gt;1,1,0)</f>
        <v>1</v>
      </c>
      <c r="N685">
        <f>_xlfn.MAXIFS('Refill Gap Model'!I:I,'Refill Gap Model'!A:A,TableRefills3[[#This Row],[patient_id]])</f>
        <v>0</v>
      </c>
      <c r="O685" t="str">
        <f>IF(Patient_QC[[#This Row],[MPR]]&gt;1.2,"High MPR; ","") &amp;
 IF(Patient_QC[[#This Row],[ever_discontinued]]=1,"Discontinued; ","") &amp;
 IF(Patient_QC[[#This Row],[Window Days]]=0,"No Supply; ","")</f>
        <v/>
      </c>
    </row>
    <row r="686" spans="1:15" x14ac:dyDescent="0.25">
      <c r="A686" t="s">
        <v>693</v>
      </c>
      <c r="B686">
        <v>43</v>
      </c>
      <c r="C686" t="s">
        <v>1020</v>
      </c>
      <c r="D686" t="s">
        <v>1021</v>
      </c>
      <c r="E686" t="s">
        <v>1026</v>
      </c>
      <c r="F686">
        <f>SUMIFS('Refill Gap Model'!E:E,'Refill Gap Model'!A:A,TableRefills3[[#This Row],[patient_id]])</f>
        <v>84</v>
      </c>
      <c r="G686" s="1">
        <f>_xlfn.MINIFS('Refill Gap Model'!C:C,'Refill Gap Model'!A:A,TableRefills3[[#This Row],[patient_id]])</f>
        <v>45696</v>
      </c>
      <c r="H686" s="1">
        <f>_xlfn.MAXIFS('Refill Gap Model'!C:C,'Refill Gap Model'!A:A,A686)+TableRefills3[[#This Row],[quantity_days]]</f>
        <v>45870</v>
      </c>
      <c r="I686" s="1">
        <f>_xlfn.MAXIFS('Refill Gap Model'!L:L,'Refill Gap Model'!A:A,TableRefills3[[#This Row],[patient_id]])</f>
        <v>45779</v>
      </c>
      <c r="J686">
        <f>Patient_QC[[#This Row],[Therepy_end_date]]-Patient_QC[[#This Row],[Therepy_Start_Date]]</f>
        <v>83</v>
      </c>
      <c r="K686">
        <f>Patient_QC[[#This Row],[total_quantity_days]]/Patient_QC[[#This Row],[Window Days]]</f>
        <v>1.0120481927710843</v>
      </c>
      <c r="L686">
        <f>MIN(1,Patient_QC[[#This Row],[MPR]])</f>
        <v>1</v>
      </c>
      <c r="M686">
        <f>IF(Patient_QC[[#This Row],[MPR]]&gt;1,1,0)</f>
        <v>1</v>
      </c>
      <c r="N686">
        <f>_xlfn.MAXIFS('Refill Gap Model'!I:I,'Refill Gap Model'!A:A,TableRefills3[[#This Row],[patient_id]])</f>
        <v>0</v>
      </c>
      <c r="O686" t="str">
        <f>IF(Patient_QC[[#This Row],[MPR]]&gt;1.2,"High MPR; ","") &amp;
 IF(Patient_QC[[#This Row],[ever_discontinued]]=1,"Discontinued; ","") &amp;
 IF(Patient_QC[[#This Row],[Window Days]]=0,"No Supply; ","")</f>
        <v/>
      </c>
    </row>
    <row r="687" spans="1:15" x14ac:dyDescent="0.25">
      <c r="A687" t="s">
        <v>694</v>
      </c>
      <c r="B687">
        <v>60</v>
      </c>
      <c r="C687" t="s">
        <v>1019</v>
      </c>
      <c r="D687" t="s">
        <v>1022</v>
      </c>
      <c r="E687" t="s">
        <v>1024</v>
      </c>
      <c r="F687">
        <f>SUMIFS('Refill Gap Model'!E:E,'Refill Gap Model'!A:A,TableRefills3[[#This Row],[patient_id]])</f>
        <v>84</v>
      </c>
      <c r="G687" s="1">
        <f>_xlfn.MINIFS('Refill Gap Model'!C:C,'Refill Gap Model'!A:A,TableRefills3[[#This Row],[patient_id]])</f>
        <v>45696</v>
      </c>
      <c r="H687" s="1">
        <f>_xlfn.MAXIFS('Refill Gap Model'!C:C,'Refill Gap Model'!A:A,A687)+TableRefills3[[#This Row],[quantity_days]]</f>
        <v>45792</v>
      </c>
      <c r="I687" s="1">
        <f>_xlfn.MAXIFS('Refill Gap Model'!L:L,'Refill Gap Model'!A:A,TableRefills3[[#This Row],[patient_id]])</f>
        <v>45779</v>
      </c>
      <c r="J687">
        <f>Patient_QC[[#This Row],[Therepy_end_date]]-Patient_QC[[#This Row],[Therepy_Start_Date]]</f>
        <v>83</v>
      </c>
      <c r="K687">
        <f>Patient_QC[[#This Row],[total_quantity_days]]/Patient_QC[[#This Row],[Window Days]]</f>
        <v>1.0120481927710843</v>
      </c>
      <c r="L687">
        <f>MIN(1,Patient_QC[[#This Row],[MPR]])</f>
        <v>1</v>
      </c>
      <c r="M687">
        <f>IF(Patient_QC[[#This Row],[MPR]]&gt;1,1,0)</f>
        <v>1</v>
      </c>
      <c r="N687">
        <f>_xlfn.MAXIFS('Refill Gap Model'!I:I,'Refill Gap Model'!A:A,TableRefills3[[#This Row],[patient_id]])</f>
        <v>0</v>
      </c>
      <c r="O687" t="str">
        <f>IF(Patient_QC[[#This Row],[MPR]]&gt;1.2,"High MPR; ","") &amp;
 IF(Patient_QC[[#This Row],[ever_discontinued]]=1,"Discontinued; ","") &amp;
 IF(Patient_QC[[#This Row],[Window Days]]=0,"No Supply; ","")</f>
        <v/>
      </c>
    </row>
    <row r="688" spans="1:15" x14ac:dyDescent="0.25">
      <c r="A688" t="s">
        <v>695</v>
      </c>
      <c r="B688">
        <v>81</v>
      </c>
      <c r="C688" t="s">
        <v>1019</v>
      </c>
      <c r="D688" t="s">
        <v>1028</v>
      </c>
      <c r="E688" t="s">
        <v>1027</v>
      </c>
      <c r="F688">
        <f>SUMIFS('Refill Gap Model'!E:E,'Refill Gap Model'!A:A,TableRefills3[[#This Row],[patient_id]])</f>
        <v>84</v>
      </c>
      <c r="G688" s="1">
        <f>_xlfn.MINIFS('Refill Gap Model'!C:C,'Refill Gap Model'!A:A,TableRefills3[[#This Row],[patient_id]])</f>
        <v>45696</v>
      </c>
      <c r="H688" s="1">
        <f>_xlfn.MAXIFS('Refill Gap Model'!C:C,'Refill Gap Model'!A:A,A688)+TableRefills3[[#This Row],[quantity_days]]</f>
        <v>45901</v>
      </c>
      <c r="I688" s="1">
        <f>_xlfn.MAXIFS('Refill Gap Model'!L:L,'Refill Gap Model'!A:A,TableRefills3[[#This Row],[patient_id]])</f>
        <v>45779</v>
      </c>
      <c r="J688">
        <f>Patient_QC[[#This Row],[Therepy_end_date]]-Patient_QC[[#This Row],[Therepy_Start_Date]]</f>
        <v>83</v>
      </c>
      <c r="K688">
        <f>Patient_QC[[#This Row],[total_quantity_days]]/Patient_QC[[#This Row],[Window Days]]</f>
        <v>1.0120481927710843</v>
      </c>
      <c r="L688">
        <f>MIN(1,Patient_QC[[#This Row],[MPR]])</f>
        <v>1</v>
      </c>
      <c r="M688">
        <f>IF(Patient_QC[[#This Row],[MPR]]&gt;1,1,0)</f>
        <v>1</v>
      </c>
      <c r="N688">
        <f>_xlfn.MAXIFS('Refill Gap Model'!I:I,'Refill Gap Model'!A:A,TableRefills3[[#This Row],[patient_id]])</f>
        <v>0</v>
      </c>
      <c r="O688" t="str">
        <f>IF(Patient_QC[[#This Row],[MPR]]&gt;1.2,"High MPR; ","") &amp;
 IF(Patient_QC[[#This Row],[ever_discontinued]]=1,"Discontinued; ","") &amp;
 IF(Patient_QC[[#This Row],[Window Days]]=0,"No Supply; ","")</f>
        <v/>
      </c>
    </row>
    <row r="689" spans="1:15" x14ac:dyDescent="0.25">
      <c r="A689" t="s">
        <v>696</v>
      </c>
      <c r="B689">
        <v>48</v>
      </c>
      <c r="C689" t="s">
        <v>1019</v>
      </c>
      <c r="D689" t="s">
        <v>1025</v>
      </c>
      <c r="E689" t="s">
        <v>1026</v>
      </c>
      <c r="F689">
        <f>SUMIFS('Refill Gap Model'!E:E,'Refill Gap Model'!A:A,TableRefills3[[#This Row],[patient_id]])</f>
        <v>84</v>
      </c>
      <c r="G689" s="1">
        <f>_xlfn.MINIFS('Refill Gap Model'!C:C,'Refill Gap Model'!A:A,TableRefills3[[#This Row],[patient_id]])</f>
        <v>45696</v>
      </c>
      <c r="H689" s="1">
        <f>_xlfn.MAXIFS('Refill Gap Model'!C:C,'Refill Gap Model'!A:A,A689)+TableRefills3[[#This Row],[quantity_days]]</f>
        <v>45841</v>
      </c>
      <c r="I689" s="1">
        <f>_xlfn.MAXIFS('Refill Gap Model'!L:L,'Refill Gap Model'!A:A,TableRefills3[[#This Row],[patient_id]])</f>
        <v>45779</v>
      </c>
      <c r="J689">
        <f>Patient_QC[[#This Row],[Therepy_end_date]]-Patient_QC[[#This Row],[Therepy_Start_Date]]</f>
        <v>83</v>
      </c>
      <c r="K689">
        <f>Patient_QC[[#This Row],[total_quantity_days]]/Patient_QC[[#This Row],[Window Days]]</f>
        <v>1.0120481927710843</v>
      </c>
      <c r="L689">
        <f>MIN(1,Patient_QC[[#This Row],[MPR]])</f>
        <v>1</v>
      </c>
      <c r="M689">
        <f>IF(Patient_QC[[#This Row],[MPR]]&gt;1,1,0)</f>
        <v>1</v>
      </c>
      <c r="N689">
        <f>_xlfn.MAXIFS('Refill Gap Model'!I:I,'Refill Gap Model'!A:A,TableRefills3[[#This Row],[patient_id]])</f>
        <v>0</v>
      </c>
      <c r="O689" t="str">
        <f>IF(Patient_QC[[#This Row],[MPR]]&gt;1.2,"High MPR; ","") &amp;
 IF(Patient_QC[[#This Row],[ever_discontinued]]=1,"Discontinued; ","") &amp;
 IF(Patient_QC[[#This Row],[Window Days]]=0,"No Supply; ","")</f>
        <v/>
      </c>
    </row>
    <row r="690" spans="1:15" x14ac:dyDescent="0.25">
      <c r="A690" t="s">
        <v>697</v>
      </c>
      <c r="B690">
        <v>76</v>
      </c>
      <c r="C690" t="s">
        <v>1020</v>
      </c>
      <c r="D690" t="s">
        <v>1021</v>
      </c>
      <c r="E690" t="s">
        <v>1024</v>
      </c>
      <c r="F690">
        <f>SUMIFS('Refill Gap Model'!E:E,'Refill Gap Model'!A:A,TableRefills3[[#This Row],[patient_id]])</f>
        <v>105</v>
      </c>
      <c r="G690" s="1">
        <f>_xlfn.MINIFS('Refill Gap Model'!C:C,'Refill Gap Model'!A:A,TableRefills3[[#This Row],[patient_id]])</f>
        <v>45814</v>
      </c>
      <c r="H690" s="1">
        <f>_xlfn.MAXIFS('Refill Gap Model'!C:C,'Refill Gap Model'!A:A,A690)+TableRefills3[[#This Row],[quantity_days]]</f>
        <v>45861</v>
      </c>
      <c r="I690" s="1">
        <f>_xlfn.MAXIFS('Refill Gap Model'!L:L,'Refill Gap Model'!A:A,TableRefills3[[#This Row],[patient_id]])</f>
        <v>45925</v>
      </c>
      <c r="J690">
        <f>Patient_QC[[#This Row],[Therepy_end_date]]-Patient_QC[[#This Row],[Therepy_Start_Date]]</f>
        <v>111</v>
      </c>
      <c r="K690">
        <f>Patient_QC[[#This Row],[total_quantity_days]]/Patient_QC[[#This Row],[Window Days]]</f>
        <v>0.94594594594594594</v>
      </c>
      <c r="L690">
        <f>MIN(1,Patient_QC[[#This Row],[MPR]])</f>
        <v>0.94594594594594594</v>
      </c>
      <c r="M690">
        <f>IF(Patient_QC[[#This Row],[MPR]]&gt;1,1,0)</f>
        <v>0</v>
      </c>
      <c r="N690">
        <f>_xlfn.MAXIFS('Refill Gap Model'!I:I,'Refill Gap Model'!A:A,TableRefills3[[#This Row],[patient_id]])</f>
        <v>0</v>
      </c>
      <c r="O690" t="str">
        <f>IF(Patient_QC[[#This Row],[MPR]]&gt;1.2,"High MPR; ","") &amp;
 IF(Patient_QC[[#This Row],[ever_discontinued]]=1,"Discontinued; ","") &amp;
 IF(Patient_QC[[#This Row],[Window Days]]=0,"No Supply; ","")</f>
        <v/>
      </c>
    </row>
    <row r="691" spans="1:15" x14ac:dyDescent="0.25">
      <c r="A691" t="s">
        <v>698</v>
      </c>
      <c r="B691">
        <v>45</v>
      </c>
      <c r="C691" t="s">
        <v>1019</v>
      </c>
      <c r="D691" t="s">
        <v>1025</v>
      </c>
      <c r="E691" t="s">
        <v>1027</v>
      </c>
      <c r="F691">
        <f>SUMIFS('Refill Gap Model'!E:E,'Refill Gap Model'!A:A,TableRefills3[[#This Row],[patient_id]])</f>
        <v>105</v>
      </c>
      <c r="G691" s="1">
        <f>_xlfn.MINIFS('Refill Gap Model'!C:C,'Refill Gap Model'!A:A,TableRefills3[[#This Row],[patient_id]])</f>
        <v>45814</v>
      </c>
      <c r="H691" s="1">
        <f>_xlfn.MAXIFS('Refill Gap Model'!C:C,'Refill Gap Model'!A:A,A691)+TableRefills3[[#This Row],[quantity_days]]</f>
        <v>45878</v>
      </c>
      <c r="I691" s="1">
        <f>_xlfn.MAXIFS('Refill Gap Model'!L:L,'Refill Gap Model'!A:A,TableRefills3[[#This Row],[patient_id]])</f>
        <v>45925</v>
      </c>
      <c r="J691">
        <f>Patient_QC[[#This Row],[Therepy_end_date]]-Patient_QC[[#This Row],[Therepy_Start_Date]]</f>
        <v>111</v>
      </c>
      <c r="K691">
        <f>Patient_QC[[#This Row],[total_quantity_days]]/Patient_QC[[#This Row],[Window Days]]</f>
        <v>0.94594594594594594</v>
      </c>
      <c r="L691">
        <f>MIN(1,Patient_QC[[#This Row],[MPR]])</f>
        <v>0.94594594594594594</v>
      </c>
      <c r="M691">
        <f>IF(Patient_QC[[#This Row],[MPR]]&gt;1,1,0)</f>
        <v>0</v>
      </c>
      <c r="N691">
        <f>_xlfn.MAXIFS('Refill Gap Model'!I:I,'Refill Gap Model'!A:A,TableRefills3[[#This Row],[patient_id]])</f>
        <v>0</v>
      </c>
      <c r="O691" t="str">
        <f>IF(Patient_QC[[#This Row],[MPR]]&gt;1.2,"High MPR; ","") &amp;
 IF(Patient_QC[[#This Row],[ever_discontinued]]=1,"Discontinued; ","") &amp;
 IF(Patient_QC[[#This Row],[Window Days]]=0,"No Supply; ","")</f>
        <v/>
      </c>
    </row>
    <row r="692" spans="1:15" x14ac:dyDescent="0.25">
      <c r="A692" t="s">
        <v>699</v>
      </c>
      <c r="B692">
        <v>82</v>
      </c>
      <c r="C692" t="s">
        <v>1019</v>
      </c>
      <c r="D692" t="s">
        <v>1028</v>
      </c>
      <c r="E692" t="s">
        <v>1026</v>
      </c>
      <c r="F692">
        <f>SUMIFS('Refill Gap Model'!E:E,'Refill Gap Model'!A:A,TableRefills3[[#This Row],[patient_id]])</f>
        <v>105</v>
      </c>
      <c r="G692" s="1">
        <f>_xlfn.MINIFS('Refill Gap Model'!C:C,'Refill Gap Model'!A:A,TableRefills3[[#This Row],[patient_id]])</f>
        <v>45814</v>
      </c>
      <c r="H692" s="1">
        <f>_xlfn.MAXIFS('Refill Gap Model'!C:C,'Refill Gap Model'!A:A,A692)+TableRefills3[[#This Row],[quantity_days]]</f>
        <v>45913</v>
      </c>
      <c r="I692" s="1">
        <f>_xlfn.MAXIFS('Refill Gap Model'!L:L,'Refill Gap Model'!A:A,TableRefills3[[#This Row],[patient_id]])</f>
        <v>45925</v>
      </c>
      <c r="J692">
        <f>Patient_QC[[#This Row],[Therepy_end_date]]-Patient_QC[[#This Row],[Therepy_Start_Date]]</f>
        <v>111</v>
      </c>
      <c r="K692">
        <f>Patient_QC[[#This Row],[total_quantity_days]]/Patient_QC[[#This Row],[Window Days]]</f>
        <v>0.94594594594594594</v>
      </c>
      <c r="L692">
        <f>MIN(1,Patient_QC[[#This Row],[MPR]])</f>
        <v>0.94594594594594594</v>
      </c>
      <c r="M692">
        <f>IF(Patient_QC[[#This Row],[MPR]]&gt;1,1,0)</f>
        <v>0</v>
      </c>
      <c r="N692">
        <f>_xlfn.MAXIFS('Refill Gap Model'!I:I,'Refill Gap Model'!A:A,TableRefills3[[#This Row],[patient_id]])</f>
        <v>0</v>
      </c>
      <c r="O692" t="str">
        <f>IF(Patient_QC[[#This Row],[MPR]]&gt;1.2,"High MPR; ","") &amp;
 IF(Patient_QC[[#This Row],[ever_discontinued]]=1,"Discontinued; ","") &amp;
 IF(Patient_QC[[#This Row],[Window Days]]=0,"No Supply; ","")</f>
        <v/>
      </c>
    </row>
    <row r="693" spans="1:15" x14ac:dyDescent="0.25">
      <c r="A693" t="s">
        <v>700</v>
      </c>
      <c r="B693">
        <v>34</v>
      </c>
      <c r="C693" t="s">
        <v>1020</v>
      </c>
      <c r="D693" t="s">
        <v>1021</v>
      </c>
      <c r="E693" t="s">
        <v>1026</v>
      </c>
      <c r="F693">
        <f>SUMIFS('Refill Gap Model'!E:E,'Refill Gap Model'!A:A,TableRefills3[[#This Row],[patient_id]])</f>
        <v>105</v>
      </c>
      <c r="G693" s="1">
        <f>_xlfn.MINIFS('Refill Gap Model'!C:C,'Refill Gap Model'!A:A,TableRefills3[[#This Row],[patient_id]])</f>
        <v>45814</v>
      </c>
      <c r="H693" s="1">
        <f>_xlfn.MAXIFS('Refill Gap Model'!C:C,'Refill Gap Model'!A:A,A693)+TableRefills3[[#This Row],[quantity_days]]</f>
        <v>45787</v>
      </c>
      <c r="I693" s="1">
        <f>_xlfn.MAXIFS('Refill Gap Model'!L:L,'Refill Gap Model'!A:A,TableRefills3[[#This Row],[patient_id]])</f>
        <v>45925</v>
      </c>
      <c r="J693">
        <f>Patient_QC[[#This Row],[Therepy_end_date]]-Patient_QC[[#This Row],[Therepy_Start_Date]]</f>
        <v>111</v>
      </c>
      <c r="K693">
        <f>Patient_QC[[#This Row],[total_quantity_days]]/Patient_QC[[#This Row],[Window Days]]</f>
        <v>0.94594594594594594</v>
      </c>
      <c r="L693">
        <f>MIN(1,Patient_QC[[#This Row],[MPR]])</f>
        <v>0.94594594594594594</v>
      </c>
      <c r="M693">
        <f>IF(Patient_QC[[#This Row],[MPR]]&gt;1,1,0)</f>
        <v>0</v>
      </c>
      <c r="N693">
        <f>_xlfn.MAXIFS('Refill Gap Model'!I:I,'Refill Gap Model'!A:A,TableRefills3[[#This Row],[patient_id]])</f>
        <v>0</v>
      </c>
      <c r="O693" t="str">
        <f>IF(Patient_QC[[#This Row],[MPR]]&gt;1.2,"High MPR; ","") &amp;
 IF(Patient_QC[[#This Row],[ever_discontinued]]=1,"Discontinued; ","") &amp;
 IF(Patient_QC[[#This Row],[Window Days]]=0,"No Supply; ","")</f>
        <v/>
      </c>
    </row>
    <row r="694" spans="1:15" x14ac:dyDescent="0.25">
      <c r="A694" t="s">
        <v>701</v>
      </c>
      <c r="B694">
        <v>64</v>
      </c>
      <c r="C694" t="s">
        <v>1019</v>
      </c>
      <c r="D694" t="s">
        <v>1022</v>
      </c>
      <c r="E694" t="s">
        <v>1024</v>
      </c>
      <c r="F694">
        <f>SUMIFS('Refill Gap Model'!E:E,'Refill Gap Model'!A:A,TableRefills3[[#This Row],[patient_id]])</f>
        <v>105</v>
      </c>
      <c r="G694" s="1">
        <f>_xlfn.MINIFS('Refill Gap Model'!C:C,'Refill Gap Model'!A:A,TableRefills3[[#This Row],[patient_id]])</f>
        <v>45814</v>
      </c>
      <c r="H694" s="1">
        <f>_xlfn.MAXIFS('Refill Gap Model'!C:C,'Refill Gap Model'!A:A,A694)+TableRefills3[[#This Row],[quantity_days]]</f>
        <v>45983</v>
      </c>
      <c r="I694" s="1">
        <f>_xlfn.MAXIFS('Refill Gap Model'!L:L,'Refill Gap Model'!A:A,TableRefills3[[#This Row],[patient_id]])</f>
        <v>45925</v>
      </c>
      <c r="J694">
        <f>Patient_QC[[#This Row],[Therepy_end_date]]-Patient_QC[[#This Row],[Therepy_Start_Date]]</f>
        <v>111</v>
      </c>
      <c r="K694">
        <f>Patient_QC[[#This Row],[total_quantity_days]]/Patient_QC[[#This Row],[Window Days]]</f>
        <v>0.94594594594594594</v>
      </c>
      <c r="L694">
        <f>MIN(1,Patient_QC[[#This Row],[MPR]])</f>
        <v>0.94594594594594594</v>
      </c>
      <c r="M694">
        <f>IF(Patient_QC[[#This Row],[MPR]]&gt;1,1,0)</f>
        <v>0</v>
      </c>
      <c r="N694">
        <f>_xlfn.MAXIFS('Refill Gap Model'!I:I,'Refill Gap Model'!A:A,TableRefills3[[#This Row],[patient_id]])</f>
        <v>0</v>
      </c>
      <c r="O694" t="str">
        <f>IF(Patient_QC[[#This Row],[MPR]]&gt;1.2,"High MPR; ","") &amp;
 IF(Patient_QC[[#This Row],[ever_discontinued]]=1,"Discontinued; ","") &amp;
 IF(Patient_QC[[#This Row],[Window Days]]=0,"No Supply; ","")</f>
        <v/>
      </c>
    </row>
    <row r="695" spans="1:15" x14ac:dyDescent="0.25">
      <c r="A695" t="s">
        <v>702</v>
      </c>
      <c r="B695">
        <v>41</v>
      </c>
      <c r="C695" t="s">
        <v>1020</v>
      </c>
      <c r="D695" t="s">
        <v>1025</v>
      </c>
      <c r="E695" t="s">
        <v>1027</v>
      </c>
      <c r="F695">
        <f>SUMIFS('Refill Gap Model'!E:E,'Refill Gap Model'!A:A,TableRefills3[[#This Row],[patient_id]])</f>
        <v>120</v>
      </c>
      <c r="G695" s="1">
        <f>_xlfn.MINIFS('Refill Gap Model'!C:C,'Refill Gap Model'!A:A,TableRefills3[[#This Row],[patient_id]])</f>
        <v>45660</v>
      </c>
      <c r="H695" s="1">
        <f>_xlfn.MAXIFS('Refill Gap Model'!C:C,'Refill Gap Model'!A:A,A695)+TableRefills3[[#This Row],[quantity_days]]</f>
        <v>45910</v>
      </c>
      <c r="I695" s="1">
        <f>_xlfn.MAXIFS('Refill Gap Model'!L:L,'Refill Gap Model'!A:A,TableRefills3[[#This Row],[patient_id]])</f>
        <v>45780</v>
      </c>
      <c r="J695">
        <f>Patient_QC[[#This Row],[Therepy_end_date]]-Patient_QC[[#This Row],[Therepy_Start_Date]]</f>
        <v>120</v>
      </c>
      <c r="K695">
        <f>Patient_QC[[#This Row],[total_quantity_days]]/Patient_QC[[#This Row],[Window Days]]</f>
        <v>1</v>
      </c>
      <c r="L695">
        <f>MIN(1,Patient_QC[[#This Row],[MPR]])</f>
        <v>1</v>
      </c>
      <c r="M695">
        <f>IF(Patient_QC[[#This Row],[MPR]]&gt;1,1,0)</f>
        <v>0</v>
      </c>
      <c r="N695">
        <f>_xlfn.MAXIFS('Refill Gap Model'!I:I,'Refill Gap Model'!A:A,TableRefills3[[#This Row],[patient_id]])</f>
        <v>0</v>
      </c>
      <c r="O695" t="str">
        <f>IF(Patient_QC[[#This Row],[MPR]]&gt;1.2,"High MPR; ","") &amp;
 IF(Patient_QC[[#This Row],[ever_discontinued]]=1,"Discontinued; ","") &amp;
 IF(Patient_QC[[#This Row],[Window Days]]=0,"No Supply; ","")</f>
        <v/>
      </c>
    </row>
    <row r="696" spans="1:15" x14ac:dyDescent="0.25">
      <c r="A696" t="s">
        <v>703</v>
      </c>
      <c r="B696">
        <v>54</v>
      </c>
      <c r="C696" t="s">
        <v>1020</v>
      </c>
      <c r="D696" t="s">
        <v>1025</v>
      </c>
      <c r="E696" t="s">
        <v>1024</v>
      </c>
      <c r="F696">
        <f>SUMIFS('Refill Gap Model'!E:E,'Refill Gap Model'!A:A,TableRefills3[[#This Row],[patient_id]])</f>
        <v>120</v>
      </c>
      <c r="G696" s="1">
        <f>_xlfn.MINIFS('Refill Gap Model'!C:C,'Refill Gap Model'!A:A,TableRefills3[[#This Row],[patient_id]])</f>
        <v>45660</v>
      </c>
      <c r="H696" s="1">
        <f>_xlfn.MAXIFS('Refill Gap Model'!C:C,'Refill Gap Model'!A:A,A696)+TableRefills3[[#This Row],[quantity_days]]</f>
        <v>45972</v>
      </c>
      <c r="I696" s="1">
        <f>_xlfn.MAXIFS('Refill Gap Model'!L:L,'Refill Gap Model'!A:A,TableRefills3[[#This Row],[patient_id]])</f>
        <v>45780</v>
      </c>
      <c r="J696">
        <f>Patient_QC[[#This Row],[Therepy_end_date]]-Patient_QC[[#This Row],[Therepy_Start_Date]]</f>
        <v>120</v>
      </c>
      <c r="K696">
        <f>Patient_QC[[#This Row],[total_quantity_days]]/Patient_QC[[#This Row],[Window Days]]</f>
        <v>1</v>
      </c>
      <c r="L696">
        <f>MIN(1,Patient_QC[[#This Row],[MPR]])</f>
        <v>1</v>
      </c>
      <c r="M696">
        <f>IF(Patient_QC[[#This Row],[MPR]]&gt;1,1,0)</f>
        <v>0</v>
      </c>
      <c r="N696">
        <f>_xlfn.MAXIFS('Refill Gap Model'!I:I,'Refill Gap Model'!A:A,TableRefills3[[#This Row],[patient_id]])</f>
        <v>0</v>
      </c>
      <c r="O696" t="str">
        <f>IF(Patient_QC[[#This Row],[MPR]]&gt;1.2,"High MPR; ","") &amp;
 IF(Patient_QC[[#This Row],[ever_discontinued]]=1,"Discontinued; ","") &amp;
 IF(Patient_QC[[#This Row],[Window Days]]=0,"No Supply; ","")</f>
        <v/>
      </c>
    </row>
    <row r="697" spans="1:15" x14ac:dyDescent="0.25">
      <c r="A697" t="s">
        <v>704</v>
      </c>
      <c r="B697">
        <v>81</v>
      </c>
      <c r="C697" t="s">
        <v>1019</v>
      </c>
      <c r="D697" t="s">
        <v>1022</v>
      </c>
      <c r="E697" t="s">
        <v>1027</v>
      </c>
      <c r="F697">
        <f>SUMIFS('Refill Gap Model'!E:E,'Refill Gap Model'!A:A,TableRefills3[[#This Row],[patient_id]])</f>
        <v>120</v>
      </c>
      <c r="G697" s="1">
        <f>_xlfn.MINIFS('Refill Gap Model'!C:C,'Refill Gap Model'!A:A,TableRefills3[[#This Row],[patient_id]])</f>
        <v>45660</v>
      </c>
      <c r="H697" s="1">
        <f>_xlfn.MAXIFS('Refill Gap Model'!C:C,'Refill Gap Model'!A:A,A697)+TableRefills3[[#This Row],[quantity_days]]</f>
        <v>45913</v>
      </c>
      <c r="I697" s="1">
        <f>_xlfn.MAXIFS('Refill Gap Model'!L:L,'Refill Gap Model'!A:A,TableRefills3[[#This Row],[patient_id]])</f>
        <v>45780</v>
      </c>
      <c r="J697">
        <f>Patient_QC[[#This Row],[Therepy_end_date]]-Patient_QC[[#This Row],[Therepy_Start_Date]]</f>
        <v>120</v>
      </c>
      <c r="K697">
        <f>Patient_QC[[#This Row],[total_quantity_days]]/Patient_QC[[#This Row],[Window Days]]</f>
        <v>1</v>
      </c>
      <c r="L697">
        <f>MIN(1,Patient_QC[[#This Row],[MPR]])</f>
        <v>1</v>
      </c>
      <c r="M697">
        <f>IF(Patient_QC[[#This Row],[MPR]]&gt;1,1,0)</f>
        <v>0</v>
      </c>
      <c r="N697">
        <f>_xlfn.MAXIFS('Refill Gap Model'!I:I,'Refill Gap Model'!A:A,TableRefills3[[#This Row],[patient_id]])</f>
        <v>0</v>
      </c>
      <c r="O697" t="str">
        <f>IF(Patient_QC[[#This Row],[MPR]]&gt;1.2,"High MPR; ","") &amp;
 IF(Patient_QC[[#This Row],[ever_discontinued]]=1,"Discontinued; ","") &amp;
 IF(Patient_QC[[#This Row],[Window Days]]=0,"No Supply; ","")</f>
        <v/>
      </c>
    </row>
    <row r="698" spans="1:15" x14ac:dyDescent="0.25">
      <c r="A698" t="s">
        <v>705</v>
      </c>
      <c r="B698">
        <v>50</v>
      </c>
      <c r="C698" t="s">
        <v>1020</v>
      </c>
      <c r="D698" t="s">
        <v>1021</v>
      </c>
      <c r="E698" t="s">
        <v>1023</v>
      </c>
      <c r="F698">
        <f>SUMIFS('Refill Gap Model'!E:E,'Refill Gap Model'!A:A,TableRefills3[[#This Row],[patient_id]])</f>
        <v>120</v>
      </c>
      <c r="G698" s="1">
        <f>_xlfn.MINIFS('Refill Gap Model'!C:C,'Refill Gap Model'!A:A,TableRefills3[[#This Row],[patient_id]])</f>
        <v>45660</v>
      </c>
      <c r="H698" s="1">
        <f>_xlfn.MAXIFS('Refill Gap Model'!C:C,'Refill Gap Model'!A:A,A698)+TableRefills3[[#This Row],[quantity_days]]</f>
        <v>45867</v>
      </c>
      <c r="I698" s="1">
        <f>_xlfn.MAXIFS('Refill Gap Model'!L:L,'Refill Gap Model'!A:A,TableRefills3[[#This Row],[patient_id]])</f>
        <v>45780</v>
      </c>
      <c r="J698">
        <f>Patient_QC[[#This Row],[Therepy_end_date]]-Patient_QC[[#This Row],[Therepy_Start_Date]]</f>
        <v>120</v>
      </c>
      <c r="K698">
        <f>Patient_QC[[#This Row],[total_quantity_days]]/Patient_QC[[#This Row],[Window Days]]</f>
        <v>1</v>
      </c>
      <c r="L698">
        <f>MIN(1,Patient_QC[[#This Row],[MPR]])</f>
        <v>1</v>
      </c>
      <c r="M698">
        <f>IF(Patient_QC[[#This Row],[MPR]]&gt;1,1,0)</f>
        <v>0</v>
      </c>
      <c r="N698">
        <f>_xlfn.MAXIFS('Refill Gap Model'!I:I,'Refill Gap Model'!A:A,TableRefills3[[#This Row],[patient_id]])</f>
        <v>0</v>
      </c>
      <c r="O698" t="str">
        <f>IF(Patient_QC[[#This Row],[MPR]]&gt;1.2,"High MPR; ","") &amp;
 IF(Patient_QC[[#This Row],[ever_discontinued]]=1,"Discontinued; ","") &amp;
 IF(Patient_QC[[#This Row],[Window Days]]=0,"No Supply; ","")</f>
        <v/>
      </c>
    </row>
    <row r="699" spans="1:15" x14ac:dyDescent="0.25">
      <c r="A699" t="s">
        <v>706</v>
      </c>
      <c r="B699">
        <v>65</v>
      </c>
      <c r="C699" t="s">
        <v>1020</v>
      </c>
      <c r="D699" t="s">
        <v>1022</v>
      </c>
      <c r="E699" t="s">
        <v>1026</v>
      </c>
      <c r="F699">
        <f>SUMIFS('Refill Gap Model'!E:E,'Refill Gap Model'!A:A,TableRefills3[[#This Row],[patient_id]])</f>
        <v>120</v>
      </c>
      <c r="G699" s="1">
        <f>_xlfn.MINIFS('Refill Gap Model'!C:C,'Refill Gap Model'!A:A,TableRefills3[[#This Row],[patient_id]])</f>
        <v>45787</v>
      </c>
      <c r="H699" s="1">
        <f>_xlfn.MAXIFS('Refill Gap Model'!C:C,'Refill Gap Model'!A:A,A699)+TableRefills3[[#This Row],[quantity_days]]</f>
        <v>45789</v>
      </c>
      <c r="I699" s="1">
        <f>_xlfn.MAXIFS('Refill Gap Model'!L:L,'Refill Gap Model'!A:A,TableRefills3[[#This Row],[patient_id]])</f>
        <v>45898</v>
      </c>
      <c r="J699">
        <f>Patient_QC[[#This Row],[Therepy_end_date]]-Patient_QC[[#This Row],[Therepy_Start_Date]]</f>
        <v>111</v>
      </c>
      <c r="K699">
        <f>Patient_QC[[#This Row],[total_quantity_days]]/Patient_QC[[#This Row],[Window Days]]</f>
        <v>1.0810810810810811</v>
      </c>
      <c r="L699">
        <f>MIN(1,Patient_QC[[#This Row],[MPR]])</f>
        <v>1</v>
      </c>
      <c r="M699">
        <f>IF(Patient_QC[[#This Row],[MPR]]&gt;1,1,0)</f>
        <v>1</v>
      </c>
      <c r="N699">
        <f>_xlfn.MAXIFS('Refill Gap Model'!I:I,'Refill Gap Model'!A:A,TableRefills3[[#This Row],[patient_id]])</f>
        <v>0</v>
      </c>
      <c r="O699" t="str">
        <f>IF(Patient_QC[[#This Row],[MPR]]&gt;1.2,"High MPR; ","") &amp;
 IF(Patient_QC[[#This Row],[ever_discontinued]]=1,"Discontinued; ","") &amp;
 IF(Patient_QC[[#This Row],[Window Days]]=0,"No Supply; ","")</f>
        <v/>
      </c>
    </row>
    <row r="700" spans="1:15" x14ac:dyDescent="0.25">
      <c r="A700" t="s">
        <v>707</v>
      </c>
      <c r="B700">
        <v>82</v>
      </c>
      <c r="C700" t="s">
        <v>1019</v>
      </c>
      <c r="D700" t="s">
        <v>1021</v>
      </c>
      <c r="E700" t="s">
        <v>1026</v>
      </c>
      <c r="F700">
        <f>SUMIFS('Refill Gap Model'!E:E,'Refill Gap Model'!A:A,TableRefills3[[#This Row],[patient_id]])</f>
        <v>120</v>
      </c>
      <c r="G700" s="1">
        <f>_xlfn.MINIFS('Refill Gap Model'!C:C,'Refill Gap Model'!A:A,TableRefills3[[#This Row],[patient_id]])</f>
        <v>45787</v>
      </c>
      <c r="H700" s="1">
        <f>_xlfn.MAXIFS('Refill Gap Model'!C:C,'Refill Gap Model'!A:A,A700)+TableRefills3[[#This Row],[quantity_days]]</f>
        <v>45909</v>
      </c>
      <c r="I700" s="1">
        <f>_xlfn.MAXIFS('Refill Gap Model'!L:L,'Refill Gap Model'!A:A,TableRefills3[[#This Row],[patient_id]])</f>
        <v>45898</v>
      </c>
      <c r="J700">
        <f>Patient_QC[[#This Row],[Therepy_end_date]]-Patient_QC[[#This Row],[Therepy_Start_Date]]</f>
        <v>111</v>
      </c>
      <c r="K700">
        <f>Patient_QC[[#This Row],[total_quantity_days]]/Patient_QC[[#This Row],[Window Days]]</f>
        <v>1.0810810810810811</v>
      </c>
      <c r="L700">
        <f>MIN(1,Patient_QC[[#This Row],[MPR]])</f>
        <v>1</v>
      </c>
      <c r="M700">
        <f>IF(Patient_QC[[#This Row],[MPR]]&gt;1,1,0)</f>
        <v>1</v>
      </c>
      <c r="N700">
        <f>_xlfn.MAXIFS('Refill Gap Model'!I:I,'Refill Gap Model'!A:A,TableRefills3[[#This Row],[patient_id]])</f>
        <v>0</v>
      </c>
      <c r="O700" t="str">
        <f>IF(Patient_QC[[#This Row],[MPR]]&gt;1.2,"High MPR; ","") &amp;
 IF(Patient_QC[[#This Row],[ever_discontinued]]=1,"Discontinued; ","") &amp;
 IF(Patient_QC[[#This Row],[Window Days]]=0,"No Supply; ","")</f>
        <v/>
      </c>
    </row>
    <row r="701" spans="1:15" x14ac:dyDescent="0.25">
      <c r="A701" t="s">
        <v>708</v>
      </c>
      <c r="B701">
        <v>52</v>
      </c>
      <c r="C701" t="s">
        <v>1020</v>
      </c>
      <c r="D701" t="s">
        <v>1025</v>
      </c>
      <c r="E701" t="s">
        <v>1027</v>
      </c>
      <c r="F701">
        <f>SUMIFS('Refill Gap Model'!E:E,'Refill Gap Model'!A:A,TableRefills3[[#This Row],[patient_id]])</f>
        <v>120</v>
      </c>
      <c r="G701" s="1">
        <f>_xlfn.MINIFS('Refill Gap Model'!C:C,'Refill Gap Model'!A:A,TableRefills3[[#This Row],[patient_id]])</f>
        <v>45787</v>
      </c>
      <c r="H701" s="1">
        <f>_xlfn.MAXIFS('Refill Gap Model'!C:C,'Refill Gap Model'!A:A,A701)+TableRefills3[[#This Row],[quantity_days]]</f>
        <v>45868</v>
      </c>
      <c r="I701" s="1">
        <f>_xlfn.MAXIFS('Refill Gap Model'!L:L,'Refill Gap Model'!A:A,TableRefills3[[#This Row],[patient_id]])</f>
        <v>45898</v>
      </c>
      <c r="J701">
        <f>Patient_QC[[#This Row],[Therepy_end_date]]-Patient_QC[[#This Row],[Therepy_Start_Date]]</f>
        <v>111</v>
      </c>
      <c r="K701">
        <f>Patient_QC[[#This Row],[total_quantity_days]]/Patient_QC[[#This Row],[Window Days]]</f>
        <v>1.0810810810810811</v>
      </c>
      <c r="L701">
        <f>MIN(1,Patient_QC[[#This Row],[MPR]])</f>
        <v>1</v>
      </c>
      <c r="M701">
        <f>IF(Patient_QC[[#This Row],[MPR]]&gt;1,1,0)</f>
        <v>1</v>
      </c>
      <c r="N701">
        <f>_xlfn.MAXIFS('Refill Gap Model'!I:I,'Refill Gap Model'!A:A,TableRefills3[[#This Row],[patient_id]])</f>
        <v>0</v>
      </c>
      <c r="O701" t="str">
        <f>IF(Patient_QC[[#This Row],[MPR]]&gt;1.2,"High MPR; ","") &amp;
 IF(Patient_QC[[#This Row],[ever_discontinued]]=1,"Discontinued; ","") &amp;
 IF(Patient_QC[[#This Row],[Window Days]]=0,"No Supply; ","")</f>
        <v/>
      </c>
    </row>
    <row r="702" spans="1:15" x14ac:dyDescent="0.25">
      <c r="A702" t="s">
        <v>709</v>
      </c>
      <c r="B702">
        <v>45</v>
      </c>
      <c r="C702" t="s">
        <v>1019</v>
      </c>
      <c r="D702" t="s">
        <v>1025</v>
      </c>
      <c r="E702" t="s">
        <v>1024</v>
      </c>
      <c r="F702">
        <f>SUMIFS('Refill Gap Model'!E:E,'Refill Gap Model'!A:A,TableRefills3[[#This Row],[patient_id]])</f>
        <v>120</v>
      </c>
      <c r="G702" s="1">
        <f>_xlfn.MINIFS('Refill Gap Model'!C:C,'Refill Gap Model'!A:A,TableRefills3[[#This Row],[patient_id]])</f>
        <v>45787</v>
      </c>
      <c r="H702" s="1">
        <f>_xlfn.MAXIFS('Refill Gap Model'!C:C,'Refill Gap Model'!A:A,A702)+TableRefills3[[#This Row],[quantity_days]]</f>
        <v>45901</v>
      </c>
      <c r="I702" s="1">
        <f>_xlfn.MAXIFS('Refill Gap Model'!L:L,'Refill Gap Model'!A:A,TableRefills3[[#This Row],[patient_id]])</f>
        <v>45898</v>
      </c>
      <c r="J702">
        <f>Patient_QC[[#This Row],[Therepy_end_date]]-Patient_QC[[#This Row],[Therepy_Start_Date]]</f>
        <v>111</v>
      </c>
      <c r="K702">
        <f>Patient_QC[[#This Row],[total_quantity_days]]/Patient_QC[[#This Row],[Window Days]]</f>
        <v>1.0810810810810811</v>
      </c>
      <c r="L702">
        <f>MIN(1,Patient_QC[[#This Row],[MPR]])</f>
        <v>1</v>
      </c>
      <c r="M702">
        <f>IF(Patient_QC[[#This Row],[MPR]]&gt;1,1,0)</f>
        <v>1</v>
      </c>
      <c r="N702">
        <f>_xlfn.MAXIFS('Refill Gap Model'!I:I,'Refill Gap Model'!A:A,TableRefills3[[#This Row],[patient_id]])</f>
        <v>0</v>
      </c>
      <c r="O702" t="str">
        <f>IF(Patient_QC[[#This Row],[MPR]]&gt;1.2,"High MPR; ","") &amp;
 IF(Patient_QC[[#This Row],[ever_discontinued]]=1,"Discontinued; ","") &amp;
 IF(Patient_QC[[#This Row],[Window Days]]=0,"No Supply; ","")</f>
        <v/>
      </c>
    </row>
    <row r="703" spans="1:15" x14ac:dyDescent="0.25">
      <c r="A703" t="s">
        <v>710</v>
      </c>
      <c r="B703">
        <v>68</v>
      </c>
      <c r="C703" t="s">
        <v>1020</v>
      </c>
      <c r="D703" t="s">
        <v>1025</v>
      </c>
      <c r="E703" t="s">
        <v>1023</v>
      </c>
      <c r="F703">
        <f>SUMIFS('Refill Gap Model'!E:E,'Refill Gap Model'!A:A,TableRefills3[[#This Row],[patient_id]])</f>
        <v>140</v>
      </c>
      <c r="G703" s="1">
        <f>_xlfn.MINIFS('Refill Gap Model'!C:C,'Refill Gap Model'!A:A,TableRefills3[[#This Row],[patient_id]])</f>
        <v>45784</v>
      </c>
      <c r="H703" s="1">
        <f>_xlfn.MAXIFS('Refill Gap Model'!C:C,'Refill Gap Model'!A:A,A703)+TableRefills3[[#This Row],[quantity_days]]</f>
        <v>45853</v>
      </c>
      <c r="I703" s="1">
        <f>_xlfn.MAXIFS('Refill Gap Model'!L:L,'Refill Gap Model'!A:A,TableRefills3[[#This Row],[patient_id]])</f>
        <v>45922</v>
      </c>
      <c r="J703">
        <f>Patient_QC[[#This Row],[Therepy_end_date]]-Patient_QC[[#This Row],[Therepy_Start_Date]]</f>
        <v>138</v>
      </c>
      <c r="K703">
        <f>Patient_QC[[#This Row],[total_quantity_days]]/Patient_QC[[#This Row],[Window Days]]</f>
        <v>1.0144927536231885</v>
      </c>
      <c r="L703">
        <f>MIN(1,Patient_QC[[#This Row],[MPR]])</f>
        <v>1</v>
      </c>
      <c r="M703">
        <f>IF(Patient_QC[[#This Row],[MPR]]&gt;1,1,0)</f>
        <v>1</v>
      </c>
      <c r="N703">
        <f>_xlfn.MAXIFS('Refill Gap Model'!I:I,'Refill Gap Model'!A:A,TableRefills3[[#This Row],[patient_id]])</f>
        <v>0</v>
      </c>
      <c r="O703" t="str">
        <f>IF(Patient_QC[[#This Row],[MPR]]&gt;1.2,"High MPR; ","") &amp;
 IF(Patient_QC[[#This Row],[ever_discontinued]]=1,"Discontinued; ","") &amp;
 IF(Patient_QC[[#This Row],[Window Days]]=0,"No Supply; ","")</f>
        <v/>
      </c>
    </row>
    <row r="704" spans="1:15" x14ac:dyDescent="0.25">
      <c r="A704" t="s">
        <v>711</v>
      </c>
      <c r="B704">
        <v>74</v>
      </c>
      <c r="C704" t="s">
        <v>1019</v>
      </c>
      <c r="D704" t="s">
        <v>1028</v>
      </c>
      <c r="E704" t="s">
        <v>1023</v>
      </c>
      <c r="F704">
        <f>SUMIFS('Refill Gap Model'!E:E,'Refill Gap Model'!A:A,TableRefills3[[#This Row],[patient_id]])</f>
        <v>140</v>
      </c>
      <c r="G704" s="1">
        <f>_xlfn.MINIFS('Refill Gap Model'!C:C,'Refill Gap Model'!A:A,TableRefills3[[#This Row],[patient_id]])</f>
        <v>45784</v>
      </c>
      <c r="H704" s="1">
        <f>_xlfn.MAXIFS('Refill Gap Model'!C:C,'Refill Gap Model'!A:A,A704)+TableRefills3[[#This Row],[quantity_days]]</f>
        <v>45791</v>
      </c>
      <c r="I704" s="1">
        <f>_xlfn.MAXIFS('Refill Gap Model'!L:L,'Refill Gap Model'!A:A,TableRefills3[[#This Row],[patient_id]])</f>
        <v>45922</v>
      </c>
      <c r="J704">
        <f>Patient_QC[[#This Row],[Therepy_end_date]]-Patient_QC[[#This Row],[Therepy_Start_Date]]</f>
        <v>138</v>
      </c>
      <c r="K704">
        <f>Patient_QC[[#This Row],[total_quantity_days]]/Patient_QC[[#This Row],[Window Days]]</f>
        <v>1.0144927536231885</v>
      </c>
      <c r="L704">
        <f>MIN(1,Patient_QC[[#This Row],[MPR]])</f>
        <v>1</v>
      </c>
      <c r="M704">
        <f>IF(Patient_QC[[#This Row],[MPR]]&gt;1,1,0)</f>
        <v>1</v>
      </c>
      <c r="N704">
        <f>_xlfn.MAXIFS('Refill Gap Model'!I:I,'Refill Gap Model'!A:A,TableRefills3[[#This Row],[patient_id]])</f>
        <v>0</v>
      </c>
      <c r="O704" t="str">
        <f>IF(Patient_QC[[#This Row],[MPR]]&gt;1.2,"High MPR; ","") &amp;
 IF(Patient_QC[[#This Row],[ever_discontinued]]=1,"Discontinued; ","") &amp;
 IF(Patient_QC[[#This Row],[Window Days]]=0,"No Supply; ","")</f>
        <v/>
      </c>
    </row>
    <row r="705" spans="1:15" x14ac:dyDescent="0.25">
      <c r="A705" t="s">
        <v>712</v>
      </c>
      <c r="B705">
        <v>82</v>
      </c>
      <c r="C705" t="s">
        <v>1020</v>
      </c>
      <c r="D705" t="s">
        <v>1021</v>
      </c>
      <c r="E705" t="s">
        <v>1026</v>
      </c>
      <c r="F705">
        <f>SUMIFS('Refill Gap Model'!E:E,'Refill Gap Model'!A:A,TableRefills3[[#This Row],[patient_id]])</f>
        <v>140</v>
      </c>
      <c r="G705" s="1">
        <f>_xlfn.MINIFS('Refill Gap Model'!C:C,'Refill Gap Model'!A:A,TableRefills3[[#This Row],[patient_id]])</f>
        <v>45784</v>
      </c>
      <c r="H705" s="1">
        <f>_xlfn.MAXIFS('Refill Gap Model'!C:C,'Refill Gap Model'!A:A,A705)+TableRefills3[[#This Row],[quantity_days]]</f>
        <v>45829</v>
      </c>
      <c r="I705" s="1">
        <f>_xlfn.MAXIFS('Refill Gap Model'!L:L,'Refill Gap Model'!A:A,TableRefills3[[#This Row],[patient_id]])</f>
        <v>45922</v>
      </c>
      <c r="J705">
        <f>Patient_QC[[#This Row],[Therepy_end_date]]-Patient_QC[[#This Row],[Therepy_Start_Date]]</f>
        <v>138</v>
      </c>
      <c r="K705">
        <f>Patient_QC[[#This Row],[total_quantity_days]]/Patient_QC[[#This Row],[Window Days]]</f>
        <v>1.0144927536231885</v>
      </c>
      <c r="L705">
        <f>MIN(1,Patient_QC[[#This Row],[MPR]])</f>
        <v>1</v>
      </c>
      <c r="M705">
        <f>IF(Patient_QC[[#This Row],[MPR]]&gt;1,1,0)</f>
        <v>1</v>
      </c>
      <c r="N705">
        <f>_xlfn.MAXIFS('Refill Gap Model'!I:I,'Refill Gap Model'!A:A,TableRefills3[[#This Row],[patient_id]])</f>
        <v>0</v>
      </c>
      <c r="O705" t="str">
        <f>IF(Patient_QC[[#This Row],[MPR]]&gt;1.2,"High MPR; ","") &amp;
 IF(Patient_QC[[#This Row],[ever_discontinued]]=1,"Discontinued; ","") &amp;
 IF(Patient_QC[[#This Row],[Window Days]]=0,"No Supply; ","")</f>
        <v/>
      </c>
    </row>
    <row r="706" spans="1:15" x14ac:dyDescent="0.25">
      <c r="A706" t="s">
        <v>713</v>
      </c>
      <c r="B706">
        <v>71</v>
      </c>
      <c r="C706" t="s">
        <v>1019</v>
      </c>
      <c r="D706" t="s">
        <v>1021</v>
      </c>
      <c r="E706" t="s">
        <v>1023</v>
      </c>
      <c r="F706">
        <f>SUMIFS('Refill Gap Model'!E:E,'Refill Gap Model'!A:A,TableRefills3[[#This Row],[patient_id]])</f>
        <v>140</v>
      </c>
      <c r="G706" s="1">
        <f>_xlfn.MINIFS('Refill Gap Model'!C:C,'Refill Gap Model'!A:A,TableRefills3[[#This Row],[patient_id]])</f>
        <v>45784</v>
      </c>
      <c r="H706" s="1">
        <f>_xlfn.MAXIFS('Refill Gap Model'!C:C,'Refill Gap Model'!A:A,A706)+TableRefills3[[#This Row],[quantity_days]]</f>
        <v>45867</v>
      </c>
      <c r="I706" s="1">
        <f>_xlfn.MAXIFS('Refill Gap Model'!L:L,'Refill Gap Model'!A:A,TableRefills3[[#This Row],[patient_id]])</f>
        <v>45922</v>
      </c>
      <c r="J706">
        <f>Patient_QC[[#This Row],[Therepy_end_date]]-Patient_QC[[#This Row],[Therepy_Start_Date]]</f>
        <v>138</v>
      </c>
      <c r="K706">
        <f>Patient_QC[[#This Row],[total_quantity_days]]/Patient_QC[[#This Row],[Window Days]]</f>
        <v>1.0144927536231885</v>
      </c>
      <c r="L706">
        <f>MIN(1,Patient_QC[[#This Row],[MPR]])</f>
        <v>1</v>
      </c>
      <c r="M706">
        <f>IF(Patient_QC[[#This Row],[MPR]]&gt;1,1,0)</f>
        <v>1</v>
      </c>
      <c r="N706">
        <f>_xlfn.MAXIFS('Refill Gap Model'!I:I,'Refill Gap Model'!A:A,TableRefills3[[#This Row],[patient_id]])</f>
        <v>0</v>
      </c>
      <c r="O706" t="str">
        <f>IF(Patient_QC[[#This Row],[MPR]]&gt;1.2,"High MPR; ","") &amp;
 IF(Patient_QC[[#This Row],[ever_discontinued]]=1,"Discontinued; ","") &amp;
 IF(Patient_QC[[#This Row],[Window Days]]=0,"No Supply; ","")</f>
        <v/>
      </c>
    </row>
    <row r="707" spans="1:15" x14ac:dyDescent="0.25">
      <c r="A707" t="s">
        <v>714</v>
      </c>
      <c r="B707">
        <v>68</v>
      </c>
      <c r="C707" t="s">
        <v>1019</v>
      </c>
      <c r="D707" t="s">
        <v>1021</v>
      </c>
      <c r="E707" t="s">
        <v>1026</v>
      </c>
      <c r="F707">
        <f>SUMIFS('Refill Gap Model'!E:E,'Refill Gap Model'!A:A,TableRefills3[[#This Row],[patient_id]])</f>
        <v>140</v>
      </c>
      <c r="G707" s="1">
        <f>_xlfn.MINIFS('Refill Gap Model'!C:C,'Refill Gap Model'!A:A,TableRefills3[[#This Row],[patient_id]])</f>
        <v>45784</v>
      </c>
      <c r="H707" s="1">
        <f>_xlfn.MAXIFS('Refill Gap Model'!C:C,'Refill Gap Model'!A:A,A707)+TableRefills3[[#This Row],[quantity_days]]</f>
        <v>45958</v>
      </c>
      <c r="I707" s="1">
        <f>_xlfn.MAXIFS('Refill Gap Model'!L:L,'Refill Gap Model'!A:A,TableRefills3[[#This Row],[patient_id]])</f>
        <v>45922</v>
      </c>
      <c r="J707">
        <f>Patient_QC[[#This Row],[Therepy_end_date]]-Patient_QC[[#This Row],[Therepy_Start_Date]]</f>
        <v>138</v>
      </c>
      <c r="K707">
        <f>Patient_QC[[#This Row],[total_quantity_days]]/Patient_QC[[#This Row],[Window Days]]</f>
        <v>1.0144927536231885</v>
      </c>
      <c r="L707">
        <f>MIN(1,Patient_QC[[#This Row],[MPR]])</f>
        <v>1</v>
      </c>
      <c r="M707">
        <f>IF(Patient_QC[[#This Row],[MPR]]&gt;1,1,0)</f>
        <v>1</v>
      </c>
      <c r="N707">
        <f>_xlfn.MAXIFS('Refill Gap Model'!I:I,'Refill Gap Model'!A:A,TableRefills3[[#This Row],[patient_id]])</f>
        <v>0</v>
      </c>
      <c r="O707" t="str">
        <f>IF(Patient_QC[[#This Row],[MPR]]&gt;1.2,"High MPR; ","") &amp;
 IF(Patient_QC[[#This Row],[ever_discontinued]]=1,"Discontinued; ","") &amp;
 IF(Patient_QC[[#This Row],[Window Days]]=0,"No Supply; ","")</f>
        <v/>
      </c>
    </row>
    <row r="708" spans="1:15" x14ac:dyDescent="0.25">
      <c r="A708" t="s">
        <v>715</v>
      </c>
      <c r="B708">
        <v>43</v>
      </c>
      <c r="C708" t="s">
        <v>1019</v>
      </c>
      <c r="D708" t="s">
        <v>1028</v>
      </c>
      <c r="E708" t="s">
        <v>1026</v>
      </c>
      <c r="F708">
        <f>SUMIFS('Refill Gap Model'!E:E,'Refill Gap Model'!A:A,TableRefills3[[#This Row],[patient_id]])</f>
        <v>150</v>
      </c>
      <c r="G708" s="1">
        <f>_xlfn.MINIFS('Refill Gap Model'!C:C,'Refill Gap Model'!A:A,TableRefills3[[#This Row],[patient_id]])</f>
        <v>45677</v>
      </c>
      <c r="H708" s="1">
        <f>_xlfn.MAXIFS('Refill Gap Model'!C:C,'Refill Gap Model'!A:A,A708)+TableRefills3[[#This Row],[quantity_days]]</f>
        <v>45953</v>
      </c>
      <c r="I708" s="1">
        <f>_xlfn.MAXIFS('Refill Gap Model'!L:L,'Refill Gap Model'!A:A,TableRefills3[[#This Row],[patient_id]])</f>
        <v>45825</v>
      </c>
      <c r="J708">
        <f>Patient_QC[[#This Row],[Therepy_end_date]]-Patient_QC[[#This Row],[Therepy_Start_Date]]</f>
        <v>148</v>
      </c>
      <c r="K708">
        <f>Patient_QC[[#This Row],[total_quantity_days]]/Patient_QC[[#This Row],[Window Days]]</f>
        <v>1.0135135135135136</v>
      </c>
      <c r="L708">
        <f>MIN(1,Patient_QC[[#This Row],[MPR]])</f>
        <v>1</v>
      </c>
      <c r="M708">
        <f>IF(Patient_QC[[#This Row],[MPR]]&gt;1,1,0)</f>
        <v>1</v>
      </c>
      <c r="N708">
        <f>_xlfn.MAXIFS('Refill Gap Model'!I:I,'Refill Gap Model'!A:A,TableRefills3[[#This Row],[patient_id]])</f>
        <v>0</v>
      </c>
      <c r="O708" t="str">
        <f>IF(Patient_QC[[#This Row],[MPR]]&gt;1.2,"High MPR; ","") &amp;
 IF(Patient_QC[[#This Row],[ever_discontinued]]=1,"Discontinued; ","") &amp;
 IF(Patient_QC[[#This Row],[Window Days]]=0,"No Supply; ","")</f>
        <v/>
      </c>
    </row>
    <row r="709" spans="1:15" x14ac:dyDescent="0.25">
      <c r="A709" t="s">
        <v>716</v>
      </c>
      <c r="B709">
        <v>60</v>
      </c>
      <c r="C709" t="s">
        <v>1020</v>
      </c>
      <c r="D709" t="s">
        <v>1021</v>
      </c>
      <c r="E709" t="s">
        <v>1024</v>
      </c>
      <c r="F709">
        <f>SUMIFS('Refill Gap Model'!E:E,'Refill Gap Model'!A:A,TableRefills3[[#This Row],[patient_id]])</f>
        <v>150</v>
      </c>
      <c r="G709" s="1">
        <f>_xlfn.MINIFS('Refill Gap Model'!C:C,'Refill Gap Model'!A:A,TableRefills3[[#This Row],[patient_id]])</f>
        <v>45677</v>
      </c>
      <c r="H709" s="1">
        <f>_xlfn.MAXIFS('Refill Gap Model'!C:C,'Refill Gap Model'!A:A,A709)+TableRefills3[[#This Row],[quantity_days]]</f>
        <v>45900</v>
      </c>
      <c r="I709" s="1">
        <f>_xlfn.MAXIFS('Refill Gap Model'!L:L,'Refill Gap Model'!A:A,TableRefills3[[#This Row],[patient_id]])</f>
        <v>45825</v>
      </c>
      <c r="J709">
        <f>Patient_QC[[#This Row],[Therepy_end_date]]-Patient_QC[[#This Row],[Therepy_Start_Date]]</f>
        <v>148</v>
      </c>
      <c r="K709">
        <f>Patient_QC[[#This Row],[total_quantity_days]]/Patient_QC[[#This Row],[Window Days]]</f>
        <v>1.0135135135135136</v>
      </c>
      <c r="L709">
        <f>MIN(1,Patient_QC[[#This Row],[MPR]])</f>
        <v>1</v>
      </c>
      <c r="M709">
        <f>IF(Patient_QC[[#This Row],[MPR]]&gt;1,1,0)</f>
        <v>1</v>
      </c>
      <c r="N709">
        <f>_xlfn.MAXIFS('Refill Gap Model'!I:I,'Refill Gap Model'!A:A,TableRefills3[[#This Row],[patient_id]])</f>
        <v>0</v>
      </c>
      <c r="O709" t="str">
        <f>IF(Patient_QC[[#This Row],[MPR]]&gt;1.2,"High MPR; ","") &amp;
 IF(Patient_QC[[#This Row],[ever_discontinued]]=1,"Discontinued; ","") &amp;
 IF(Patient_QC[[#This Row],[Window Days]]=0,"No Supply; ","")</f>
        <v/>
      </c>
    </row>
    <row r="710" spans="1:15" x14ac:dyDescent="0.25">
      <c r="A710" t="s">
        <v>717</v>
      </c>
      <c r="B710">
        <v>34</v>
      </c>
      <c r="C710" t="s">
        <v>1019</v>
      </c>
      <c r="D710" t="s">
        <v>1028</v>
      </c>
      <c r="E710" t="s">
        <v>1027</v>
      </c>
      <c r="F710">
        <f>SUMIFS('Refill Gap Model'!E:E,'Refill Gap Model'!A:A,TableRefills3[[#This Row],[patient_id]])</f>
        <v>150</v>
      </c>
      <c r="G710" s="1">
        <f>_xlfn.MINIFS('Refill Gap Model'!C:C,'Refill Gap Model'!A:A,TableRefills3[[#This Row],[patient_id]])</f>
        <v>45677</v>
      </c>
      <c r="H710" s="1">
        <f>_xlfn.MAXIFS('Refill Gap Model'!C:C,'Refill Gap Model'!A:A,A710)+TableRefills3[[#This Row],[quantity_days]]</f>
        <v>45754</v>
      </c>
      <c r="I710" s="1">
        <f>_xlfn.MAXIFS('Refill Gap Model'!L:L,'Refill Gap Model'!A:A,TableRefills3[[#This Row],[patient_id]])</f>
        <v>45825</v>
      </c>
      <c r="J710">
        <f>Patient_QC[[#This Row],[Therepy_end_date]]-Patient_QC[[#This Row],[Therepy_Start_Date]]</f>
        <v>148</v>
      </c>
      <c r="K710">
        <f>Patient_QC[[#This Row],[total_quantity_days]]/Patient_QC[[#This Row],[Window Days]]</f>
        <v>1.0135135135135136</v>
      </c>
      <c r="L710">
        <f>MIN(1,Patient_QC[[#This Row],[MPR]])</f>
        <v>1</v>
      </c>
      <c r="M710">
        <f>IF(Patient_QC[[#This Row],[MPR]]&gt;1,1,0)</f>
        <v>1</v>
      </c>
      <c r="N710">
        <f>_xlfn.MAXIFS('Refill Gap Model'!I:I,'Refill Gap Model'!A:A,TableRefills3[[#This Row],[patient_id]])</f>
        <v>0</v>
      </c>
      <c r="O710" t="str">
        <f>IF(Patient_QC[[#This Row],[MPR]]&gt;1.2,"High MPR; ","") &amp;
 IF(Patient_QC[[#This Row],[ever_discontinued]]=1,"Discontinued; ","") &amp;
 IF(Patient_QC[[#This Row],[Window Days]]=0,"No Supply; ","")</f>
        <v/>
      </c>
    </row>
    <row r="711" spans="1:15" x14ac:dyDescent="0.25">
      <c r="A711" t="s">
        <v>718</v>
      </c>
      <c r="B711">
        <v>64</v>
      </c>
      <c r="C711" t="s">
        <v>1019</v>
      </c>
      <c r="D711" t="s">
        <v>1025</v>
      </c>
      <c r="E711" t="s">
        <v>1023</v>
      </c>
      <c r="F711">
        <f>SUMIFS('Refill Gap Model'!E:E,'Refill Gap Model'!A:A,TableRefills3[[#This Row],[patient_id]])</f>
        <v>150</v>
      </c>
      <c r="G711" s="1">
        <f>_xlfn.MINIFS('Refill Gap Model'!C:C,'Refill Gap Model'!A:A,TableRefills3[[#This Row],[patient_id]])</f>
        <v>45677</v>
      </c>
      <c r="H711" s="1">
        <f>_xlfn.MAXIFS('Refill Gap Model'!C:C,'Refill Gap Model'!A:A,A711)+TableRefills3[[#This Row],[quantity_days]]</f>
        <v>45863</v>
      </c>
      <c r="I711" s="1">
        <f>_xlfn.MAXIFS('Refill Gap Model'!L:L,'Refill Gap Model'!A:A,TableRefills3[[#This Row],[patient_id]])</f>
        <v>45825</v>
      </c>
      <c r="J711">
        <f>Patient_QC[[#This Row],[Therepy_end_date]]-Patient_QC[[#This Row],[Therepy_Start_Date]]</f>
        <v>148</v>
      </c>
      <c r="K711">
        <f>Patient_QC[[#This Row],[total_quantity_days]]/Patient_QC[[#This Row],[Window Days]]</f>
        <v>1.0135135135135136</v>
      </c>
      <c r="L711">
        <f>MIN(1,Patient_QC[[#This Row],[MPR]])</f>
        <v>1</v>
      </c>
      <c r="M711">
        <f>IF(Patient_QC[[#This Row],[MPR]]&gt;1,1,0)</f>
        <v>1</v>
      </c>
      <c r="N711">
        <f>_xlfn.MAXIFS('Refill Gap Model'!I:I,'Refill Gap Model'!A:A,TableRefills3[[#This Row],[patient_id]])</f>
        <v>0</v>
      </c>
      <c r="O711" t="str">
        <f>IF(Patient_QC[[#This Row],[MPR]]&gt;1.2,"High MPR; ","") &amp;
 IF(Patient_QC[[#This Row],[ever_discontinued]]=1,"Discontinued; ","") &amp;
 IF(Patient_QC[[#This Row],[Window Days]]=0,"No Supply; ","")</f>
        <v/>
      </c>
    </row>
    <row r="712" spans="1:15" x14ac:dyDescent="0.25">
      <c r="A712" t="s">
        <v>719</v>
      </c>
      <c r="B712">
        <v>52</v>
      </c>
      <c r="C712" t="s">
        <v>1020</v>
      </c>
      <c r="D712" t="s">
        <v>1022</v>
      </c>
      <c r="E712" t="s">
        <v>1023</v>
      </c>
      <c r="F712">
        <f>SUMIFS('Refill Gap Model'!E:E,'Refill Gap Model'!A:A,TableRefills3[[#This Row],[patient_id]])</f>
        <v>150</v>
      </c>
      <c r="G712" s="1">
        <f>_xlfn.MINIFS('Refill Gap Model'!C:C,'Refill Gap Model'!A:A,TableRefills3[[#This Row],[patient_id]])</f>
        <v>45677</v>
      </c>
      <c r="H712" s="1">
        <f>_xlfn.MAXIFS('Refill Gap Model'!C:C,'Refill Gap Model'!A:A,A712)+TableRefills3[[#This Row],[quantity_days]]</f>
        <v>45732</v>
      </c>
      <c r="I712" s="1">
        <f>_xlfn.MAXIFS('Refill Gap Model'!L:L,'Refill Gap Model'!A:A,TableRefills3[[#This Row],[patient_id]])</f>
        <v>45825</v>
      </c>
      <c r="J712">
        <f>Patient_QC[[#This Row],[Therepy_end_date]]-Patient_QC[[#This Row],[Therepy_Start_Date]]</f>
        <v>148</v>
      </c>
      <c r="K712">
        <f>Patient_QC[[#This Row],[total_quantity_days]]/Patient_QC[[#This Row],[Window Days]]</f>
        <v>1.0135135135135136</v>
      </c>
      <c r="L712">
        <f>MIN(1,Patient_QC[[#This Row],[MPR]])</f>
        <v>1</v>
      </c>
      <c r="M712">
        <f>IF(Patient_QC[[#This Row],[MPR]]&gt;1,1,0)</f>
        <v>1</v>
      </c>
      <c r="N712">
        <f>_xlfn.MAXIFS('Refill Gap Model'!I:I,'Refill Gap Model'!A:A,TableRefills3[[#This Row],[patient_id]])</f>
        <v>0</v>
      </c>
      <c r="O712" t="str">
        <f>IF(Patient_QC[[#This Row],[MPR]]&gt;1.2,"High MPR; ","") &amp;
 IF(Patient_QC[[#This Row],[ever_discontinued]]=1,"Discontinued; ","") &amp;
 IF(Patient_QC[[#This Row],[Window Days]]=0,"No Supply; ","")</f>
        <v/>
      </c>
    </row>
    <row r="713" spans="1:15" x14ac:dyDescent="0.25">
      <c r="A713" t="s">
        <v>720</v>
      </c>
      <c r="B713">
        <v>58</v>
      </c>
      <c r="C713" t="s">
        <v>1020</v>
      </c>
      <c r="D713" t="s">
        <v>1025</v>
      </c>
      <c r="E713" t="s">
        <v>1027</v>
      </c>
      <c r="F713">
        <f>SUMIFS('Refill Gap Model'!E:E,'Refill Gap Model'!A:A,TableRefills3[[#This Row],[patient_id]])</f>
        <v>112</v>
      </c>
      <c r="G713" s="1">
        <f>_xlfn.MINIFS('Refill Gap Model'!C:C,'Refill Gap Model'!A:A,TableRefills3[[#This Row],[patient_id]])</f>
        <v>45740</v>
      </c>
      <c r="H713" s="1">
        <f>_xlfn.MAXIFS('Refill Gap Model'!C:C,'Refill Gap Model'!A:A,A713)+TableRefills3[[#This Row],[quantity_days]]</f>
        <v>45905</v>
      </c>
      <c r="I713" s="1">
        <f>_xlfn.MAXIFS('Refill Gap Model'!L:L,'Refill Gap Model'!A:A,TableRefills3[[#This Row],[patient_id]])</f>
        <v>45856</v>
      </c>
      <c r="J713">
        <f>Patient_QC[[#This Row],[Therepy_end_date]]-Patient_QC[[#This Row],[Therepy_Start_Date]]</f>
        <v>116</v>
      </c>
      <c r="K713">
        <f>Patient_QC[[#This Row],[total_quantity_days]]/Patient_QC[[#This Row],[Window Days]]</f>
        <v>0.96551724137931039</v>
      </c>
      <c r="L713">
        <f>MIN(1,Patient_QC[[#This Row],[MPR]])</f>
        <v>0.96551724137931039</v>
      </c>
      <c r="M713">
        <f>IF(Patient_QC[[#This Row],[MPR]]&gt;1,1,0)</f>
        <v>0</v>
      </c>
      <c r="N713">
        <f>_xlfn.MAXIFS('Refill Gap Model'!I:I,'Refill Gap Model'!A:A,TableRefills3[[#This Row],[patient_id]])</f>
        <v>0</v>
      </c>
      <c r="O713" t="str">
        <f>IF(Patient_QC[[#This Row],[MPR]]&gt;1.2,"High MPR; ","") &amp;
 IF(Patient_QC[[#This Row],[ever_discontinued]]=1,"Discontinued; ","") &amp;
 IF(Patient_QC[[#This Row],[Window Days]]=0,"No Supply; ","")</f>
        <v/>
      </c>
    </row>
    <row r="714" spans="1:15" x14ac:dyDescent="0.25">
      <c r="A714" t="s">
        <v>721</v>
      </c>
      <c r="B714">
        <v>72</v>
      </c>
      <c r="C714" t="s">
        <v>1020</v>
      </c>
      <c r="D714" t="s">
        <v>1022</v>
      </c>
      <c r="E714" t="s">
        <v>1026</v>
      </c>
      <c r="F714">
        <f>SUMIFS('Refill Gap Model'!E:E,'Refill Gap Model'!A:A,TableRefills3[[#This Row],[patient_id]])</f>
        <v>112</v>
      </c>
      <c r="G714" s="1">
        <f>_xlfn.MINIFS('Refill Gap Model'!C:C,'Refill Gap Model'!A:A,TableRefills3[[#This Row],[patient_id]])</f>
        <v>45740</v>
      </c>
      <c r="H714" s="1">
        <f>_xlfn.MAXIFS('Refill Gap Model'!C:C,'Refill Gap Model'!A:A,A714)+TableRefills3[[#This Row],[quantity_days]]</f>
        <v>45894</v>
      </c>
      <c r="I714" s="1">
        <f>_xlfn.MAXIFS('Refill Gap Model'!L:L,'Refill Gap Model'!A:A,TableRefills3[[#This Row],[patient_id]])</f>
        <v>45856</v>
      </c>
      <c r="J714">
        <f>Patient_QC[[#This Row],[Therepy_end_date]]-Patient_QC[[#This Row],[Therepy_Start_Date]]</f>
        <v>116</v>
      </c>
      <c r="K714">
        <f>Patient_QC[[#This Row],[total_quantity_days]]/Patient_QC[[#This Row],[Window Days]]</f>
        <v>0.96551724137931039</v>
      </c>
      <c r="L714">
        <f>MIN(1,Patient_QC[[#This Row],[MPR]])</f>
        <v>0.96551724137931039</v>
      </c>
      <c r="M714">
        <f>IF(Patient_QC[[#This Row],[MPR]]&gt;1,1,0)</f>
        <v>0</v>
      </c>
      <c r="N714">
        <f>_xlfn.MAXIFS('Refill Gap Model'!I:I,'Refill Gap Model'!A:A,TableRefills3[[#This Row],[patient_id]])</f>
        <v>0</v>
      </c>
      <c r="O714" t="str">
        <f>IF(Patient_QC[[#This Row],[MPR]]&gt;1.2,"High MPR; ","") &amp;
 IF(Patient_QC[[#This Row],[ever_discontinued]]=1,"Discontinued; ","") &amp;
 IF(Patient_QC[[#This Row],[Window Days]]=0,"No Supply; ","")</f>
        <v/>
      </c>
    </row>
    <row r="715" spans="1:15" x14ac:dyDescent="0.25">
      <c r="A715" t="s">
        <v>722</v>
      </c>
      <c r="B715">
        <v>40</v>
      </c>
      <c r="C715" t="s">
        <v>1020</v>
      </c>
      <c r="D715" t="s">
        <v>1025</v>
      </c>
      <c r="E715" t="s">
        <v>1027</v>
      </c>
      <c r="F715">
        <f>SUMIFS('Refill Gap Model'!E:E,'Refill Gap Model'!A:A,TableRefills3[[#This Row],[patient_id]])</f>
        <v>112</v>
      </c>
      <c r="G715" s="1">
        <f>_xlfn.MINIFS('Refill Gap Model'!C:C,'Refill Gap Model'!A:A,TableRefills3[[#This Row],[patient_id]])</f>
        <v>45740</v>
      </c>
      <c r="H715" s="1">
        <f>_xlfn.MAXIFS('Refill Gap Model'!C:C,'Refill Gap Model'!A:A,A715)+TableRefills3[[#This Row],[quantity_days]]</f>
        <v>45884</v>
      </c>
      <c r="I715" s="1">
        <f>_xlfn.MAXIFS('Refill Gap Model'!L:L,'Refill Gap Model'!A:A,TableRefills3[[#This Row],[patient_id]])</f>
        <v>45856</v>
      </c>
      <c r="J715">
        <f>Patient_QC[[#This Row],[Therepy_end_date]]-Patient_QC[[#This Row],[Therepy_Start_Date]]</f>
        <v>116</v>
      </c>
      <c r="K715">
        <f>Patient_QC[[#This Row],[total_quantity_days]]/Patient_QC[[#This Row],[Window Days]]</f>
        <v>0.96551724137931039</v>
      </c>
      <c r="L715">
        <f>MIN(1,Patient_QC[[#This Row],[MPR]])</f>
        <v>0.96551724137931039</v>
      </c>
      <c r="M715">
        <f>IF(Patient_QC[[#This Row],[MPR]]&gt;1,1,0)</f>
        <v>0</v>
      </c>
      <c r="N715">
        <f>_xlfn.MAXIFS('Refill Gap Model'!I:I,'Refill Gap Model'!A:A,TableRefills3[[#This Row],[patient_id]])</f>
        <v>0</v>
      </c>
      <c r="O715" t="str">
        <f>IF(Patient_QC[[#This Row],[MPR]]&gt;1.2,"High MPR; ","") &amp;
 IF(Patient_QC[[#This Row],[ever_discontinued]]=1,"Discontinued; ","") &amp;
 IF(Patient_QC[[#This Row],[Window Days]]=0,"No Supply; ","")</f>
        <v/>
      </c>
    </row>
    <row r="716" spans="1:15" x14ac:dyDescent="0.25">
      <c r="A716" t="s">
        <v>723</v>
      </c>
      <c r="B716">
        <v>47</v>
      </c>
      <c r="C716" t="s">
        <v>1020</v>
      </c>
      <c r="D716" t="s">
        <v>1021</v>
      </c>
      <c r="E716" t="s">
        <v>1023</v>
      </c>
      <c r="F716">
        <f>SUMIFS('Refill Gap Model'!E:E,'Refill Gap Model'!A:A,TableRefills3[[#This Row],[patient_id]])</f>
        <v>112</v>
      </c>
      <c r="G716" s="1">
        <f>_xlfn.MINIFS('Refill Gap Model'!C:C,'Refill Gap Model'!A:A,TableRefills3[[#This Row],[patient_id]])</f>
        <v>45740</v>
      </c>
      <c r="H716" s="1">
        <f>_xlfn.MAXIFS('Refill Gap Model'!C:C,'Refill Gap Model'!A:A,A716)+TableRefills3[[#This Row],[quantity_days]]</f>
        <v>45806</v>
      </c>
      <c r="I716" s="1">
        <f>_xlfn.MAXIFS('Refill Gap Model'!L:L,'Refill Gap Model'!A:A,TableRefills3[[#This Row],[patient_id]])</f>
        <v>45856</v>
      </c>
      <c r="J716">
        <f>Patient_QC[[#This Row],[Therepy_end_date]]-Patient_QC[[#This Row],[Therepy_Start_Date]]</f>
        <v>116</v>
      </c>
      <c r="K716">
        <f>Patient_QC[[#This Row],[total_quantity_days]]/Patient_QC[[#This Row],[Window Days]]</f>
        <v>0.96551724137931039</v>
      </c>
      <c r="L716">
        <f>MIN(1,Patient_QC[[#This Row],[MPR]])</f>
        <v>0.96551724137931039</v>
      </c>
      <c r="M716">
        <f>IF(Patient_QC[[#This Row],[MPR]]&gt;1,1,0)</f>
        <v>0</v>
      </c>
      <c r="N716">
        <f>_xlfn.MAXIFS('Refill Gap Model'!I:I,'Refill Gap Model'!A:A,TableRefills3[[#This Row],[patient_id]])</f>
        <v>0</v>
      </c>
      <c r="O716" t="str">
        <f>IF(Patient_QC[[#This Row],[MPR]]&gt;1.2,"High MPR; ","") &amp;
 IF(Patient_QC[[#This Row],[ever_discontinued]]=1,"Discontinued; ","") &amp;
 IF(Patient_QC[[#This Row],[Window Days]]=0,"No Supply; ","")</f>
        <v/>
      </c>
    </row>
    <row r="717" spans="1:15" x14ac:dyDescent="0.25">
      <c r="A717" t="s">
        <v>724</v>
      </c>
      <c r="B717">
        <v>76</v>
      </c>
      <c r="C717" t="s">
        <v>1020</v>
      </c>
      <c r="D717" t="s">
        <v>1025</v>
      </c>
      <c r="E717" t="s">
        <v>1023</v>
      </c>
      <c r="F717">
        <f>SUMIFS('Refill Gap Model'!E:E,'Refill Gap Model'!A:A,TableRefills3[[#This Row],[patient_id]])</f>
        <v>90</v>
      </c>
      <c r="G717" s="1">
        <f>_xlfn.MINIFS('Refill Gap Model'!C:C,'Refill Gap Model'!A:A,TableRefills3[[#This Row],[patient_id]])</f>
        <v>45742</v>
      </c>
      <c r="H717" s="1">
        <f>_xlfn.MAXIFS('Refill Gap Model'!C:C,'Refill Gap Model'!A:A,A717)+TableRefills3[[#This Row],[quantity_days]]</f>
        <v>45895</v>
      </c>
      <c r="I717" s="1">
        <f>_xlfn.MAXIFS('Refill Gap Model'!L:L,'Refill Gap Model'!A:A,TableRefills3[[#This Row],[patient_id]])</f>
        <v>45830</v>
      </c>
      <c r="J717">
        <f>Patient_QC[[#This Row],[Therepy_end_date]]-Patient_QC[[#This Row],[Therepy_Start_Date]]</f>
        <v>88</v>
      </c>
      <c r="K717">
        <f>Patient_QC[[#This Row],[total_quantity_days]]/Patient_QC[[#This Row],[Window Days]]</f>
        <v>1.0227272727272727</v>
      </c>
      <c r="L717">
        <f>MIN(1,Patient_QC[[#This Row],[MPR]])</f>
        <v>1</v>
      </c>
      <c r="M717">
        <f>IF(Patient_QC[[#This Row],[MPR]]&gt;1,1,0)</f>
        <v>1</v>
      </c>
      <c r="N717">
        <f>_xlfn.MAXIFS('Refill Gap Model'!I:I,'Refill Gap Model'!A:A,TableRefills3[[#This Row],[patient_id]])</f>
        <v>0</v>
      </c>
      <c r="O717" t="str">
        <f>IF(Patient_QC[[#This Row],[MPR]]&gt;1.2,"High MPR; ","") &amp;
 IF(Patient_QC[[#This Row],[ever_discontinued]]=1,"Discontinued; ","") &amp;
 IF(Patient_QC[[#This Row],[Window Days]]=0,"No Supply; ","")</f>
        <v/>
      </c>
    </row>
    <row r="718" spans="1:15" x14ac:dyDescent="0.25">
      <c r="A718" t="s">
        <v>725</v>
      </c>
      <c r="B718">
        <v>41</v>
      </c>
      <c r="C718" t="s">
        <v>1020</v>
      </c>
      <c r="D718" t="s">
        <v>1025</v>
      </c>
      <c r="E718" t="s">
        <v>1023</v>
      </c>
      <c r="F718">
        <f>SUMIFS('Refill Gap Model'!E:E,'Refill Gap Model'!A:A,TableRefills3[[#This Row],[patient_id]])</f>
        <v>90</v>
      </c>
      <c r="G718" s="1">
        <f>_xlfn.MINIFS('Refill Gap Model'!C:C,'Refill Gap Model'!A:A,TableRefills3[[#This Row],[patient_id]])</f>
        <v>45742</v>
      </c>
      <c r="H718" s="1">
        <f>_xlfn.MAXIFS('Refill Gap Model'!C:C,'Refill Gap Model'!A:A,A718)+TableRefills3[[#This Row],[quantity_days]]</f>
        <v>45845</v>
      </c>
      <c r="I718" s="1">
        <f>_xlfn.MAXIFS('Refill Gap Model'!L:L,'Refill Gap Model'!A:A,TableRefills3[[#This Row],[patient_id]])</f>
        <v>45830</v>
      </c>
      <c r="J718">
        <f>Patient_QC[[#This Row],[Therepy_end_date]]-Patient_QC[[#This Row],[Therepy_Start_Date]]</f>
        <v>88</v>
      </c>
      <c r="K718">
        <f>Patient_QC[[#This Row],[total_quantity_days]]/Patient_QC[[#This Row],[Window Days]]</f>
        <v>1.0227272727272727</v>
      </c>
      <c r="L718">
        <f>MIN(1,Patient_QC[[#This Row],[MPR]])</f>
        <v>1</v>
      </c>
      <c r="M718">
        <f>IF(Patient_QC[[#This Row],[MPR]]&gt;1,1,0)</f>
        <v>1</v>
      </c>
      <c r="N718">
        <f>_xlfn.MAXIFS('Refill Gap Model'!I:I,'Refill Gap Model'!A:A,TableRefills3[[#This Row],[patient_id]])</f>
        <v>0</v>
      </c>
      <c r="O718" t="str">
        <f>IF(Patient_QC[[#This Row],[MPR]]&gt;1.2,"High MPR; ","") &amp;
 IF(Patient_QC[[#This Row],[ever_discontinued]]=1,"Discontinued; ","") &amp;
 IF(Patient_QC[[#This Row],[Window Days]]=0,"No Supply; ","")</f>
        <v/>
      </c>
    </row>
    <row r="719" spans="1:15" x14ac:dyDescent="0.25">
      <c r="A719" t="s">
        <v>726</v>
      </c>
      <c r="B719">
        <v>38</v>
      </c>
      <c r="C719" t="s">
        <v>1020</v>
      </c>
      <c r="D719" t="s">
        <v>1025</v>
      </c>
      <c r="E719" t="s">
        <v>1023</v>
      </c>
      <c r="F719">
        <f>SUMIFS('Refill Gap Model'!E:E,'Refill Gap Model'!A:A,TableRefills3[[#This Row],[patient_id]])</f>
        <v>90</v>
      </c>
      <c r="G719" s="1">
        <f>_xlfn.MINIFS('Refill Gap Model'!C:C,'Refill Gap Model'!A:A,TableRefills3[[#This Row],[patient_id]])</f>
        <v>45742</v>
      </c>
      <c r="H719" s="1">
        <f>_xlfn.MAXIFS('Refill Gap Model'!C:C,'Refill Gap Model'!A:A,A719)+TableRefills3[[#This Row],[quantity_days]]</f>
        <v>45822</v>
      </c>
      <c r="I719" s="1">
        <f>_xlfn.MAXIFS('Refill Gap Model'!L:L,'Refill Gap Model'!A:A,TableRefills3[[#This Row],[patient_id]])</f>
        <v>45830</v>
      </c>
      <c r="J719">
        <f>Patient_QC[[#This Row],[Therepy_end_date]]-Patient_QC[[#This Row],[Therepy_Start_Date]]</f>
        <v>88</v>
      </c>
      <c r="K719">
        <f>Patient_QC[[#This Row],[total_quantity_days]]/Patient_QC[[#This Row],[Window Days]]</f>
        <v>1.0227272727272727</v>
      </c>
      <c r="L719">
        <f>MIN(1,Patient_QC[[#This Row],[MPR]])</f>
        <v>1</v>
      </c>
      <c r="M719">
        <f>IF(Patient_QC[[#This Row],[MPR]]&gt;1,1,0)</f>
        <v>1</v>
      </c>
      <c r="N719">
        <f>_xlfn.MAXIFS('Refill Gap Model'!I:I,'Refill Gap Model'!A:A,TableRefills3[[#This Row],[patient_id]])</f>
        <v>0</v>
      </c>
      <c r="O719" t="str">
        <f>IF(Patient_QC[[#This Row],[MPR]]&gt;1.2,"High MPR; ","") &amp;
 IF(Patient_QC[[#This Row],[ever_discontinued]]=1,"Discontinued; ","") &amp;
 IF(Patient_QC[[#This Row],[Window Days]]=0,"No Supply; ","")</f>
        <v/>
      </c>
    </row>
    <row r="720" spans="1:15" x14ac:dyDescent="0.25">
      <c r="A720" t="s">
        <v>727</v>
      </c>
      <c r="B720">
        <v>39</v>
      </c>
      <c r="C720" t="s">
        <v>1020</v>
      </c>
      <c r="D720" t="s">
        <v>1028</v>
      </c>
      <c r="E720" t="s">
        <v>1026</v>
      </c>
      <c r="F720">
        <f>SUMIFS('Refill Gap Model'!E:E,'Refill Gap Model'!A:A,TableRefills3[[#This Row],[patient_id]])</f>
        <v>63</v>
      </c>
      <c r="G720" s="1">
        <f>_xlfn.MINIFS('Refill Gap Model'!C:C,'Refill Gap Model'!A:A,TableRefills3[[#This Row],[patient_id]])</f>
        <v>45670</v>
      </c>
      <c r="H720" s="1">
        <f>_xlfn.MAXIFS('Refill Gap Model'!C:C,'Refill Gap Model'!A:A,A720)+TableRefills3[[#This Row],[quantity_days]]</f>
        <v>45910</v>
      </c>
      <c r="I720" s="1">
        <f>_xlfn.MAXIFS('Refill Gap Model'!L:L,'Refill Gap Model'!A:A,TableRefills3[[#This Row],[patient_id]])</f>
        <v>45729</v>
      </c>
      <c r="J720">
        <f>Patient_QC[[#This Row],[Therepy_end_date]]-Patient_QC[[#This Row],[Therepy_Start_Date]]</f>
        <v>59</v>
      </c>
      <c r="K720">
        <f>Patient_QC[[#This Row],[total_quantity_days]]/Patient_QC[[#This Row],[Window Days]]</f>
        <v>1.0677966101694916</v>
      </c>
      <c r="L720">
        <f>MIN(1,Patient_QC[[#This Row],[MPR]])</f>
        <v>1</v>
      </c>
      <c r="M720">
        <f>IF(Patient_QC[[#This Row],[MPR]]&gt;1,1,0)</f>
        <v>1</v>
      </c>
      <c r="N720">
        <f>_xlfn.MAXIFS('Refill Gap Model'!I:I,'Refill Gap Model'!A:A,TableRefills3[[#This Row],[patient_id]])</f>
        <v>0</v>
      </c>
      <c r="O720" t="str">
        <f>IF(Patient_QC[[#This Row],[MPR]]&gt;1.2,"High MPR; ","") &amp;
 IF(Patient_QC[[#This Row],[ever_discontinued]]=1,"Discontinued; ","") &amp;
 IF(Patient_QC[[#This Row],[Window Days]]=0,"No Supply; ","")</f>
        <v/>
      </c>
    </row>
    <row r="721" spans="1:15" x14ac:dyDescent="0.25">
      <c r="A721" t="s">
        <v>728</v>
      </c>
      <c r="B721">
        <v>73</v>
      </c>
      <c r="C721" t="s">
        <v>1020</v>
      </c>
      <c r="D721" t="s">
        <v>1028</v>
      </c>
      <c r="E721" t="s">
        <v>1026</v>
      </c>
      <c r="F721">
        <f>SUMIFS('Refill Gap Model'!E:E,'Refill Gap Model'!A:A,TableRefills3[[#This Row],[patient_id]])</f>
        <v>63</v>
      </c>
      <c r="G721" s="1">
        <f>_xlfn.MINIFS('Refill Gap Model'!C:C,'Refill Gap Model'!A:A,TableRefills3[[#This Row],[patient_id]])</f>
        <v>45670</v>
      </c>
      <c r="H721" s="1">
        <f>_xlfn.MAXIFS('Refill Gap Model'!C:C,'Refill Gap Model'!A:A,A721)+TableRefills3[[#This Row],[quantity_days]]</f>
        <v>45872</v>
      </c>
      <c r="I721" s="1">
        <f>_xlfn.MAXIFS('Refill Gap Model'!L:L,'Refill Gap Model'!A:A,TableRefills3[[#This Row],[patient_id]])</f>
        <v>45729</v>
      </c>
      <c r="J721">
        <f>Patient_QC[[#This Row],[Therepy_end_date]]-Patient_QC[[#This Row],[Therepy_Start_Date]]</f>
        <v>59</v>
      </c>
      <c r="K721">
        <f>Patient_QC[[#This Row],[total_quantity_days]]/Patient_QC[[#This Row],[Window Days]]</f>
        <v>1.0677966101694916</v>
      </c>
      <c r="L721">
        <f>MIN(1,Patient_QC[[#This Row],[MPR]])</f>
        <v>1</v>
      </c>
      <c r="M721">
        <f>IF(Patient_QC[[#This Row],[MPR]]&gt;1,1,0)</f>
        <v>1</v>
      </c>
      <c r="N721">
        <f>_xlfn.MAXIFS('Refill Gap Model'!I:I,'Refill Gap Model'!A:A,TableRefills3[[#This Row],[patient_id]])</f>
        <v>0</v>
      </c>
      <c r="O721" t="str">
        <f>IF(Patient_QC[[#This Row],[MPR]]&gt;1.2,"High MPR; ","") &amp;
 IF(Patient_QC[[#This Row],[ever_discontinued]]=1,"Discontinued; ","") &amp;
 IF(Patient_QC[[#This Row],[Window Days]]=0,"No Supply; ","")</f>
        <v/>
      </c>
    </row>
    <row r="722" spans="1:15" x14ac:dyDescent="0.25">
      <c r="A722" t="s">
        <v>729</v>
      </c>
      <c r="B722">
        <v>46</v>
      </c>
      <c r="C722" t="s">
        <v>1020</v>
      </c>
      <c r="D722" t="s">
        <v>1028</v>
      </c>
      <c r="E722" t="s">
        <v>1026</v>
      </c>
      <c r="F722">
        <f>SUMIFS('Refill Gap Model'!E:E,'Refill Gap Model'!A:A,TableRefills3[[#This Row],[patient_id]])</f>
        <v>63</v>
      </c>
      <c r="G722" s="1">
        <f>_xlfn.MINIFS('Refill Gap Model'!C:C,'Refill Gap Model'!A:A,TableRefills3[[#This Row],[patient_id]])</f>
        <v>45670</v>
      </c>
      <c r="H722" s="1">
        <f>_xlfn.MAXIFS('Refill Gap Model'!C:C,'Refill Gap Model'!A:A,A722)+TableRefills3[[#This Row],[quantity_days]]</f>
        <v>45860</v>
      </c>
      <c r="I722" s="1">
        <f>_xlfn.MAXIFS('Refill Gap Model'!L:L,'Refill Gap Model'!A:A,TableRefills3[[#This Row],[patient_id]])</f>
        <v>45729</v>
      </c>
      <c r="J722">
        <f>Patient_QC[[#This Row],[Therepy_end_date]]-Patient_QC[[#This Row],[Therepy_Start_Date]]</f>
        <v>59</v>
      </c>
      <c r="K722">
        <f>Patient_QC[[#This Row],[total_quantity_days]]/Patient_QC[[#This Row],[Window Days]]</f>
        <v>1.0677966101694916</v>
      </c>
      <c r="L722">
        <f>MIN(1,Patient_QC[[#This Row],[MPR]])</f>
        <v>1</v>
      </c>
      <c r="M722">
        <f>IF(Patient_QC[[#This Row],[MPR]]&gt;1,1,0)</f>
        <v>1</v>
      </c>
      <c r="N722">
        <f>_xlfn.MAXIFS('Refill Gap Model'!I:I,'Refill Gap Model'!A:A,TableRefills3[[#This Row],[patient_id]])</f>
        <v>0</v>
      </c>
      <c r="O722" t="str">
        <f>IF(Patient_QC[[#This Row],[MPR]]&gt;1.2,"High MPR; ","") &amp;
 IF(Patient_QC[[#This Row],[ever_discontinued]]=1,"Discontinued; ","") &amp;
 IF(Patient_QC[[#This Row],[Window Days]]=0,"No Supply; ","")</f>
        <v/>
      </c>
    </row>
    <row r="723" spans="1:15" x14ac:dyDescent="0.25">
      <c r="A723" t="s">
        <v>730</v>
      </c>
      <c r="B723">
        <v>67</v>
      </c>
      <c r="C723" t="s">
        <v>1019</v>
      </c>
      <c r="D723" t="s">
        <v>1028</v>
      </c>
      <c r="E723" t="s">
        <v>1026</v>
      </c>
      <c r="F723">
        <f>SUMIFS('Refill Gap Model'!E:E,'Refill Gap Model'!A:A,TableRefills3[[#This Row],[patient_id]])</f>
        <v>126</v>
      </c>
      <c r="G723" s="1">
        <f>_xlfn.MINIFS('Refill Gap Model'!C:C,'Refill Gap Model'!A:A,TableRefills3[[#This Row],[patient_id]])</f>
        <v>45715</v>
      </c>
      <c r="H723" s="1">
        <f>_xlfn.MAXIFS('Refill Gap Model'!C:C,'Refill Gap Model'!A:A,A723)+TableRefills3[[#This Row],[quantity_days]]</f>
        <v>45867</v>
      </c>
      <c r="I723" s="1">
        <f>_xlfn.MAXIFS('Refill Gap Model'!L:L,'Refill Gap Model'!A:A,TableRefills3[[#This Row],[patient_id]])</f>
        <v>45844</v>
      </c>
      <c r="J723">
        <f>Patient_QC[[#This Row],[Therepy_end_date]]-Patient_QC[[#This Row],[Therepy_Start_Date]]</f>
        <v>129</v>
      </c>
      <c r="K723">
        <f>Patient_QC[[#This Row],[total_quantity_days]]/Patient_QC[[#This Row],[Window Days]]</f>
        <v>0.97674418604651159</v>
      </c>
      <c r="L723">
        <f>MIN(1,Patient_QC[[#This Row],[MPR]])</f>
        <v>0.97674418604651159</v>
      </c>
      <c r="M723">
        <f>IF(Patient_QC[[#This Row],[MPR]]&gt;1,1,0)</f>
        <v>0</v>
      </c>
      <c r="N723">
        <f>_xlfn.MAXIFS('Refill Gap Model'!I:I,'Refill Gap Model'!A:A,TableRefills3[[#This Row],[patient_id]])</f>
        <v>0</v>
      </c>
      <c r="O723" t="str">
        <f>IF(Patient_QC[[#This Row],[MPR]]&gt;1.2,"High MPR; ","") &amp;
 IF(Patient_QC[[#This Row],[ever_discontinued]]=1,"Discontinued; ","") &amp;
 IF(Patient_QC[[#This Row],[Window Days]]=0,"No Supply; ","")</f>
        <v/>
      </c>
    </row>
    <row r="724" spans="1:15" x14ac:dyDescent="0.25">
      <c r="A724" t="s">
        <v>731</v>
      </c>
      <c r="B724">
        <v>36</v>
      </c>
      <c r="C724" t="s">
        <v>1020</v>
      </c>
      <c r="D724" t="s">
        <v>1028</v>
      </c>
      <c r="E724" t="s">
        <v>1023</v>
      </c>
      <c r="F724">
        <f>SUMIFS('Refill Gap Model'!E:E,'Refill Gap Model'!A:A,TableRefills3[[#This Row],[patient_id]])</f>
        <v>126</v>
      </c>
      <c r="G724" s="1">
        <f>_xlfn.MINIFS('Refill Gap Model'!C:C,'Refill Gap Model'!A:A,TableRefills3[[#This Row],[patient_id]])</f>
        <v>45715</v>
      </c>
      <c r="H724" s="1">
        <f>_xlfn.MAXIFS('Refill Gap Model'!C:C,'Refill Gap Model'!A:A,A724)+TableRefills3[[#This Row],[quantity_days]]</f>
        <v>45829</v>
      </c>
      <c r="I724" s="1">
        <f>_xlfn.MAXIFS('Refill Gap Model'!L:L,'Refill Gap Model'!A:A,TableRefills3[[#This Row],[patient_id]])</f>
        <v>45844</v>
      </c>
      <c r="J724">
        <f>Patient_QC[[#This Row],[Therepy_end_date]]-Patient_QC[[#This Row],[Therepy_Start_Date]]</f>
        <v>129</v>
      </c>
      <c r="K724">
        <f>Patient_QC[[#This Row],[total_quantity_days]]/Patient_QC[[#This Row],[Window Days]]</f>
        <v>0.97674418604651159</v>
      </c>
      <c r="L724">
        <f>MIN(1,Patient_QC[[#This Row],[MPR]])</f>
        <v>0.97674418604651159</v>
      </c>
      <c r="M724">
        <f>IF(Patient_QC[[#This Row],[MPR]]&gt;1,1,0)</f>
        <v>0</v>
      </c>
      <c r="N724">
        <f>_xlfn.MAXIFS('Refill Gap Model'!I:I,'Refill Gap Model'!A:A,TableRefills3[[#This Row],[patient_id]])</f>
        <v>0</v>
      </c>
      <c r="O724" t="str">
        <f>IF(Patient_QC[[#This Row],[MPR]]&gt;1.2,"High MPR; ","") &amp;
 IF(Patient_QC[[#This Row],[ever_discontinued]]=1,"Discontinued; ","") &amp;
 IF(Patient_QC[[#This Row],[Window Days]]=0,"No Supply; ","")</f>
        <v/>
      </c>
    </row>
    <row r="725" spans="1:15" x14ac:dyDescent="0.25">
      <c r="A725" t="s">
        <v>732</v>
      </c>
      <c r="B725">
        <v>75</v>
      </c>
      <c r="C725" t="s">
        <v>1020</v>
      </c>
      <c r="D725" t="s">
        <v>1021</v>
      </c>
      <c r="E725" t="s">
        <v>1024</v>
      </c>
      <c r="F725">
        <f>SUMIFS('Refill Gap Model'!E:E,'Refill Gap Model'!A:A,TableRefills3[[#This Row],[patient_id]])</f>
        <v>126</v>
      </c>
      <c r="G725" s="1">
        <f>_xlfn.MINIFS('Refill Gap Model'!C:C,'Refill Gap Model'!A:A,TableRefills3[[#This Row],[patient_id]])</f>
        <v>45715</v>
      </c>
      <c r="H725" s="1">
        <f>_xlfn.MAXIFS('Refill Gap Model'!C:C,'Refill Gap Model'!A:A,A725)+TableRefills3[[#This Row],[quantity_days]]</f>
        <v>45789</v>
      </c>
      <c r="I725" s="1">
        <f>_xlfn.MAXIFS('Refill Gap Model'!L:L,'Refill Gap Model'!A:A,TableRefills3[[#This Row],[patient_id]])</f>
        <v>45844</v>
      </c>
      <c r="J725">
        <f>Patient_QC[[#This Row],[Therepy_end_date]]-Patient_QC[[#This Row],[Therepy_Start_Date]]</f>
        <v>129</v>
      </c>
      <c r="K725">
        <f>Patient_QC[[#This Row],[total_quantity_days]]/Patient_QC[[#This Row],[Window Days]]</f>
        <v>0.97674418604651159</v>
      </c>
      <c r="L725">
        <f>MIN(1,Patient_QC[[#This Row],[MPR]])</f>
        <v>0.97674418604651159</v>
      </c>
      <c r="M725">
        <f>IF(Patient_QC[[#This Row],[MPR]]&gt;1,1,0)</f>
        <v>0</v>
      </c>
      <c r="N725">
        <f>_xlfn.MAXIFS('Refill Gap Model'!I:I,'Refill Gap Model'!A:A,TableRefills3[[#This Row],[patient_id]])</f>
        <v>0</v>
      </c>
      <c r="O725" t="str">
        <f>IF(Patient_QC[[#This Row],[MPR]]&gt;1.2,"High MPR; ","") &amp;
 IF(Patient_QC[[#This Row],[ever_discontinued]]=1,"Discontinued; ","") &amp;
 IF(Patient_QC[[#This Row],[Window Days]]=0,"No Supply; ","")</f>
        <v/>
      </c>
    </row>
    <row r="726" spans="1:15" x14ac:dyDescent="0.25">
      <c r="A726" t="s">
        <v>733</v>
      </c>
      <c r="B726">
        <v>42</v>
      </c>
      <c r="C726" t="s">
        <v>1020</v>
      </c>
      <c r="D726" t="s">
        <v>1025</v>
      </c>
      <c r="E726" t="s">
        <v>1026</v>
      </c>
      <c r="F726">
        <f>SUMIFS('Refill Gap Model'!E:E,'Refill Gap Model'!A:A,TableRefills3[[#This Row],[patient_id]])</f>
        <v>126</v>
      </c>
      <c r="G726" s="1">
        <f>_xlfn.MINIFS('Refill Gap Model'!C:C,'Refill Gap Model'!A:A,TableRefills3[[#This Row],[patient_id]])</f>
        <v>45715</v>
      </c>
      <c r="H726" s="1">
        <f>_xlfn.MAXIFS('Refill Gap Model'!C:C,'Refill Gap Model'!A:A,A726)+TableRefills3[[#This Row],[quantity_days]]</f>
        <v>45813</v>
      </c>
      <c r="I726" s="1">
        <f>_xlfn.MAXIFS('Refill Gap Model'!L:L,'Refill Gap Model'!A:A,TableRefills3[[#This Row],[patient_id]])</f>
        <v>45844</v>
      </c>
      <c r="J726">
        <f>Patient_QC[[#This Row],[Therepy_end_date]]-Patient_QC[[#This Row],[Therepy_Start_Date]]</f>
        <v>129</v>
      </c>
      <c r="K726">
        <f>Patient_QC[[#This Row],[total_quantity_days]]/Patient_QC[[#This Row],[Window Days]]</f>
        <v>0.97674418604651159</v>
      </c>
      <c r="L726">
        <f>MIN(1,Patient_QC[[#This Row],[MPR]])</f>
        <v>0.97674418604651159</v>
      </c>
      <c r="M726">
        <f>IF(Patient_QC[[#This Row],[MPR]]&gt;1,1,0)</f>
        <v>0</v>
      </c>
      <c r="N726">
        <f>_xlfn.MAXIFS('Refill Gap Model'!I:I,'Refill Gap Model'!A:A,TableRefills3[[#This Row],[patient_id]])</f>
        <v>0</v>
      </c>
      <c r="O726" t="str">
        <f>IF(Patient_QC[[#This Row],[MPR]]&gt;1.2,"High MPR; ","") &amp;
 IF(Patient_QC[[#This Row],[ever_discontinued]]=1,"Discontinued; ","") &amp;
 IF(Patient_QC[[#This Row],[Window Days]]=0,"No Supply; ","")</f>
        <v/>
      </c>
    </row>
    <row r="727" spans="1:15" x14ac:dyDescent="0.25">
      <c r="A727" t="s">
        <v>734</v>
      </c>
      <c r="B727">
        <v>69</v>
      </c>
      <c r="C727" t="s">
        <v>1019</v>
      </c>
      <c r="D727" t="s">
        <v>1028</v>
      </c>
      <c r="E727" t="s">
        <v>1026</v>
      </c>
      <c r="F727">
        <f>SUMIFS('Refill Gap Model'!E:E,'Refill Gap Model'!A:A,TableRefills3[[#This Row],[patient_id]])</f>
        <v>126</v>
      </c>
      <c r="G727" s="1">
        <f>_xlfn.MINIFS('Refill Gap Model'!C:C,'Refill Gap Model'!A:A,TableRefills3[[#This Row],[patient_id]])</f>
        <v>45715</v>
      </c>
      <c r="H727" s="1">
        <f>_xlfn.MAXIFS('Refill Gap Model'!C:C,'Refill Gap Model'!A:A,A727)+TableRefills3[[#This Row],[quantity_days]]</f>
        <v>45953</v>
      </c>
      <c r="I727" s="1">
        <f>_xlfn.MAXIFS('Refill Gap Model'!L:L,'Refill Gap Model'!A:A,TableRefills3[[#This Row],[patient_id]])</f>
        <v>45844</v>
      </c>
      <c r="J727">
        <f>Patient_QC[[#This Row],[Therepy_end_date]]-Patient_QC[[#This Row],[Therepy_Start_Date]]</f>
        <v>129</v>
      </c>
      <c r="K727">
        <f>Patient_QC[[#This Row],[total_quantity_days]]/Patient_QC[[#This Row],[Window Days]]</f>
        <v>0.97674418604651159</v>
      </c>
      <c r="L727">
        <f>MIN(1,Patient_QC[[#This Row],[MPR]])</f>
        <v>0.97674418604651159</v>
      </c>
      <c r="M727">
        <f>IF(Patient_QC[[#This Row],[MPR]]&gt;1,1,0)</f>
        <v>0</v>
      </c>
      <c r="N727">
        <f>_xlfn.MAXIFS('Refill Gap Model'!I:I,'Refill Gap Model'!A:A,TableRefills3[[#This Row],[patient_id]])</f>
        <v>0</v>
      </c>
      <c r="O727" t="str">
        <f>IF(Patient_QC[[#This Row],[MPR]]&gt;1.2,"High MPR; ","") &amp;
 IF(Patient_QC[[#This Row],[ever_discontinued]]=1,"Discontinued; ","") &amp;
 IF(Patient_QC[[#This Row],[Window Days]]=0,"No Supply; ","")</f>
        <v/>
      </c>
    </row>
    <row r="728" spans="1:15" x14ac:dyDescent="0.25">
      <c r="A728" t="s">
        <v>735</v>
      </c>
      <c r="B728">
        <v>71</v>
      </c>
      <c r="C728" t="s">
        <v>1020</v>
      </c>
      <c r="D728" t="s">
        <v>1021</v>
      </c>
      <c r="E728" t="s">
        <v>1026</v>
      </c>
      <c r="F728">
        <f>SUMIFS('Refill Gap Model'!E:E,'Refill Gap Model'!A:A,TableRefills3[[#This Row],[patient_id]])</f>
        <v>126</v>
      </c>
      <c r="G728" s="1">
        <f>_xlfn.MINIFS('Refill Gap Model'!C:C,'Refill Gap Model'!A:A,TableRefills3[[#This Row],[patient_id]])</f>
        <v>45715</v>
      </c>
      <c r="H728" s="1">
        <f>_xlfn.MAXIFS('Refill Gap Model'!C:C,'Refill Gap Model'!A:A,A728)+TableRefills3[[#This Row],[quantity_days]]</f>
        <v>45951</v>
      </c>
      <c r="I728" s="1">
        <f>_xlfn.MAXIFS('Refill Gap Model'!L:L,'Refill Gap Model'!A:A,TableRefills3[[#This Row],[patient_id]])</f>
        <v>45844</v>
      </c>
      <c r="J728">
        <f>Patient_QC[[#This Row],[Therepy_end_date]]-Patient_QC[[#This Row],[Therepy_Start_Date]]</f>
        <v>129</v>
      </c>
      <c r="K728">
        <f>Patient_QC[[#This Row],[total_quantity_days]]/Patient_QC[[#This Row],[Window Days]]</f>
        <v>0.97674418604651159</v>
      </c>
      <c r="L728">
        <f>MIN(1,Patient_QC[[#This Row],[MPR]])</f>
        <v>0.97674418604651159</v>
      </c>
      <c r="M728">
        <f>IF(Patient_QC[[#This Row],[MPR]]&gt;1,1,0)</f>
        <v>0</v>
      </c>
      <c r="N728">
        <f>_xlfn.MAXIFS('Refill Gap Model'!I:I,'Refill Gap Model'!A:A,TableRefills3[[#This Row],[patient_id]])</f>
        <v>0</v>
      </c>
      <c r="O728" t="str">
        <f>IF(Patient_QC[[#This Row],[MPR]]&gt;1.2,"High MPR; ","") &amp;
 IF(Patient_QC[[#This Row],[ever_discontinued]]=1,"Discontinued; ","") &amp;
 IF(Patient_QC[[#This Row],[Window Days]]=0,"No Supply; ","")</f>
        <v/>
      </c>
    </row>
    <row r="729" spans="1:15" x14ac:dyDescent="0.25">
      <c r="A729" t="s">
        <v>736</v>
      </c>
      <c r="B729">
        <v>38</v>
      </c>
      <c r="C729" t="s">
        <v>1020</v>
      </c>
      <c r="D729" t="s">
        <v>1021</v>
      </c>
      <c r="E729" t="s">
        <v>1026</v>
      </c>
      <c r="F729">
        <f>SUMIFS('Refill Gap Model'!E:E,'Refill Gap Model'!A:A,TableRefills3[[#This Row],[patient_id]])</f>
        <v>126</v>
      </c>
      <c r="G729" s="1">
        <f>_xlfn.MINIFS('Refill Gap Model'!C:C,'Refill Gap Model'!A:A,TableRefills3[[#This Row],[patient_id]])</f>
        <v>45822</v>
      </c>
      <c r="H729" s="1">
        <f>_xlfn.MAXIFS('Refill Gap Model'!C:C,'Refill Gap Model'!A:A,A729)+TableRefills3[[#This Row],[quantity_days]]</f>
        <v>45881</v>
      </c>
      <c r="I729" s="1">
        <f>_xlfn.MAXIFS('Refill Gap Model'!L:L,'Refill Gap Model'!A:A,TableRefills3[[#This Row],[patient_id]])</f>
        <v>45942</v>
      </c>
      <c r="J729">
        <f>Patient_QC[[#This Row],[Therepy_end_date]]-Patient_QC[[#This Row],[Therepy_Start_Date]]</f>
        <v>120</v>
      </c>
      <c r="K729">
        <f>Patient_QC[[#This Row],[total_quantity_days]]/Patient_QC[[#This Row],[Window Days]]</f>
        <v>1.05</v>
      </c>
      <c r="L729">
        <f>MIN(1,Patient_QC[[#This Row],[MPR]])</f>
        <v>1</v>
      </c>
      <c r="M729">
        <f>IF(Patient_QC[[#This Row],[MPR]]&gt;1,1,0)</f>
        <v>1</v>
      </c>
      <c r="N729">
        <f>_xlfn.MAXIFS('Refill Gap Model'!I:I,'Refill Gap Model'!A:A,TableRefills3[[#This Row],[patient_id]])</f>
        <v>0</v>
      </c>
      <c r="O729" t="str">
        <f>IF(Patient_QC[[#This Row],[MPR]]&gt;1.2,"High MPR; ","") &amp;
 IF(Patient_QC[[#This Row],[ever_discontinued]]=1,"Discontinued; ","") &amp;
 IF(Patient_QC[[#This Row],[Window Days]]=0,"No Supply; ","")</f>
        <v/>
      </c>
    </row>
    <row r="730" spans="1:15" x14ac:dyDescent="0.25">
      <c r="A730" t="s">
        <v>737</v>
      </c>
      <c r="B730">
        <v>79</v>
      </c>
      <c r="C730" t="s">
        <v>1019</v>
      </c>
      <c r="D730" t="s">
        <v>1025</v>
      </c>
      <c r="E730" t="s">
        <v>1024</v>
      </c>
      <c r="F730">
        <f>SUMIFS('Refill Gap Model'!E:E,'Refill Gap Model'!A:A,TableRefills3[[#This Row],[patient_id]])</f>
        <v>126</v>
      </c>
      <c r="G730" s="1">
        <f>_xlfn.MINIFS('Refill Gap Model'!C:C,'Refill Gap Model'!A:A,TableRefills3[[#This Row],[patient_id]])</f>
        <v>45822</v>
      </c>
      <c r="H730" s="1">
        <f>_xlfn.MAXIFS('Refill Gap Model'!C:C,'Refill Gap Model'!A:A,A730)+TableRefills3[[#This Row],[quantity_days]]</f>
        <v>45775</v>
      </c>
      <c r="I730" s="1">
        <f>_xlfn.MAXIFS('Refill Gap Model'!L:L,'Refill Gap Model'!A:A,TableRefills3[[#This Row],[patient_id]])</f>
        <v>45942</v>
      </c>
      <c r="J730">
        <f>Patient_QC[[#This Row],[Therepy_end_date]]-Patient_QC[[#This Row],[Therepy_Start_Date]]</f>
        <v>120</v>
      </c>
      <c r="K730">
        <f>Patient_QC[[#This Row],[total_quantity_days]]/Patient_QC[[#This Row],[Window Days]]</f>
        <v>1.05</v>
      </c>
      <c r="L730">
        <f>MIN(1,Patient_QC[[#This Row],[MPR]])</f>
        <v>1</v>
      </c>
      <c r="M730">
        <f>IF(Patient_QC[[#This Row],[MPR]]&gt;1,1,0)</f>
        <v>1</v>
      </c>
      <c r="N730">
        <f>_xlfn.MAXIFS('Refill Gap Model'!I:I,'Refill Gap Model'!A:A,TableRefills3[[#This Row],[patient_id]])</f>
        <v>0</v>
      </c>
      <c r="O730" t="str">
        <f>IF(Patient_QC[[#This Row],[MPR]]&gt;1.2,"High MPR; ","") &amp;
 IF(Patient_QC[[#This Row],[ever_discontinued]]=1,"Discontinued; ","") &amp;
 IF(Patient_QC[[#This Row],[Window Days]]=0,"No Supply; ","")</f>
        <v/>
      </c>
    </row>
    <row r="731" spans="1:15" x14ac:dyDescent="0.25">
      <c r="A731" t="s">
        <v>738</v>
      </c>
      <c r="B731">
        <v>56</v>
      </c>
      <c r="C731" t="s">
        <v>1019</v>
      </c>
      <c r="D731" t="s">
        <v>1022</v>
      </c>
      <c r="E731" t="s">
        <v>1024</v>
      </c>
      <c r="F731">
        <f>SUMIFS('Refill Gap Model'!E:E,'Refill Gap Model'!A:A,TableRefills3[[#This Row],[patient_id]])</f>
        <v>126</v>
      </c>
      <c r="G731" s="1">
        <f>_xlfn.MINIFS('Refill Gap Model'!C:C,'Refill Gap Model'!A:A,TableRefills3[[#This Row],[patient_id]])</f>
        <v>45822</v>
      </c>
      <c r="H731" s="1">
        <f>_xlfn.MAXIFS('Refill Gap Model'!C:C,'Refill Gap Model'!A:A,A731)+TableRefills3[[#This Row],[quantity_days]]</f>
        <v>45761</v>
      </c>
      <c r="I731" s="1">
        <f>_xlfn.MAXIFS('Refill Gap Model'!L:L,'Refill Gap Model'!A:A,TableRefills3[[#This Row],[patient_id]])</f>
        <v>45942</v>
      </c>
      <c r="J731">
        <f>Patient_QC[[#This Row],[Therepy_end_date]]-Patient_QC[[#This Row],[Therepy_Start_Date]]</f>
        <v>120</v>
      </c>
      <c r="K731">
        <f>Patient_QC[[#This Row],[total_quantity_days]]/Patient_QC[[#This Row],[Window Days]]</f>
        <v>1.05</v>
      </c>
      <c r="L731">
        <f>MIN(1,Patient_QC[[#This Row],[MPR]])</f>
        <v>1</v>
      </c>
      <c r="M731">
        <f>IF(Patient_QC[[#This Row],[MPR]]&gt;1,1,0)</f>
        <v>1</v>
      </c>
      <c r="N731">
        <f>_xlfn.MAXIFS('Refill Gap Model'!I:I,'Refill Gap Model'!A:A,TableRefills3[[#This Row],[patient_id]])</f>
        <v>0</v>
      </c>
      <c r="O731" t="str">
        <f>IF(Patient_QC[[#This Row],[MPR]]&gt;1.2,"High MPR; ","") &amp;
 IF(Patient_QC[[#This Row],[ever_discontinued]]=1,"Discontinued; ","") &amp;
 IF(Patient_QC[[#This Row],[Window Days]]=0,"No Supply; ","")</f>
        <v/>
      </c>
    </row>
    <row r="732" spans="1:15" x14ac:dyDescent="0.25">
      <c r="A732" t="s">
        <v>739</v>
      </c>
      <c r="B732">
        <v>31</v>
      </c>
      <c r="C732" t="s">
        <v>1020</v>
      </c>
      <c r="D732" t="s">
        <v>1028</v>
      </c>
      <c r="E732" t="s">
        <v>1027</v>
      </c>
      <c r="F732">
        <f>SUMIFS('Refill Gap Model'!E:E,'Refill Gap Model'!A:A,TableRefills3[[#This Row],[patient_id]])</f>
        <v>126</v>
      </c>
      <c r="G732" s="1">
        <f>_xlfn.MINIFS('Refill Gap Model'!C:C,'Refill Gap Model'!A:A,TableRefills3[[#This Row],[patient_id]])</f>
        <v>45822</v>
      </c>
      <c r="H732" s="1">
        <f>_xlfn.MAXIFS('Refill Gap Model'!C:C,'Refill Gap Model'!A:A,A732)+TableRefills3[[#This Row],[quantity_days]]</f>
        <v>45754</v>
      </c>
      <c r="I732" s="1">
        <f>_xlfn.MAXIFS('Refill Gap Model'!L:L,'Refill Gap Model'!A:A,TableRefills3[[#This Row],[patient_id]])</f>
        <v>45942</v>
      </c>
      <c r="J732">
        <f>Patient_QC[[#This Row],[Therepy_end_date]]-Patient_QC[[#This Row],[Therepy_Start_Date]]</f>
        <v>120</v>
      </c>
      <c r="K732">
        <f>Patient_QC[[#This Row],[total_quantity_days]]/Patient_QC[[#This Row],[Window Days]]</f>
        <v>1.05</v>
      </c>
      <c r="L732">
        <f>MIN(1,Patient_QC[[#This Row],[MPR]])</f>
        <v>1</v>
      </c>
      <c r="M732">
        <f>IF(Patient_QC[[#This Row],[MPR]]&gt;1,1,0)</f>
        <v>1</v>
      </c>
      <c r="N732">
        <f>_xlfn.MAXIFS('Refill Gap Model'!I:I,'Refill Gap Model'!A:A,TableRefills3[[#This Row],[patient_id]])</f>
        <v>0</v>
      </c>
      <c r="O732" t="str">
        <f>IF(Patient_QC[[#This Row],[MPR]]&gt;1.2,"High MPR; ","") &amp;
 IF(Patient_QC[[#This Row],[ever_discontinued]]=1,"Discontinued; ","") &amp;
 IF(Patient_QC[[#This Row],[Window Days]]=0,"No Supply; ","")</f>
        <v/>
      </c>
    </row>
    <row r="733" spans="1:15" x14ac:dyDescent="0.25">
      <c r="A733" t="s">
        <v>740</v>
      </c>
      <c r="B733">
        <v>34</v>
      </c>
      <c r="C733" t="s">
        <v>1019</v>
      </c>
      <c r="D733" t="s">
        <v>1021</v>
      </c>
      <c r="E733" t="s">
        <v>1026</v>
      </c>
      <c r="F733">
        <f>SUMIFS('Refill Gap Model'!E:E,'Refill Gap Model'!A:A,TableRefills3[[#This Row],[patient_id]])</f>
        <v>126</v>
      </c>
      <c r="G733" s="1">
        <f>_xlfn.MINIFS('Refill Gap Model'!C:C,'Refill Gap Model'!A:A,TableRefills3[[#This Row],[patient_id]])</f>
        <v>45822</v>
      </c>
      <c r="H733" s="1">
        <f>_xlfn.MAXIFS('Refill Gap Model'!C:C,'Refill Gap Model'!A:A,A733)+TableRefills3[[#This Row],[quantity_days]]</f>
        <v>45768</v>
      </c>
      <c r="I733" s="1">
        <f>_xlfn.MAXIFS('Refill Gap Model'!L:L,'Refill Gap Model'!A:A,TableRefills3[[#This Row],[patient_id]])</f>
        <v>45942</v>
      </c>
      <c r="J733">
        <f>Patient_QC[[#This Row],[Therepy_end_date]]-Patient_QC[[#This Row],[Therepy_Start_Date]]</f>
        <v>120</v>
      </c>
      <c r="K733">
        <f>Patient_QC[[#This Row],[total_quantity_days]]/Patient_QC[[#This Row],[Window Days]]</f>
        <v>1.05</v>
      </c>
      <c r="L733">
        <f>MIN(1,Patient_QC[[#This Row],[MPR]])</f>
        <v>1</v>
      </c>
      <c r="M733">
        <f>IF(Patient_QC[[#This Row],[MPR]]&gt;1,1,0)</f>
        <v>1</v>
      </c>
      <c r="N733">
        <f>_xlfn.MAXIFS('Refill Gap Model'!I:I,'Refill Gap Model'!A:A,TableRefills3[[#This Row],[patient_id]])</f>
        <v>0</v>
      </c>
      <c r="O733" t="str">
        <f>IF(Patient_QC[[#This Row],[MPR]]&gt;1.2,"High MPR; ","") &amp;
 IF(Patient_QC[[#This Row],[ever_discontinued]]=1,"Discontinued; ","") &amp;
 IF(Patient_QC[[#This Row],[Window Days]]=0,"No Supply; ","")</f>
        <v/>
      </c>
    </row>
    <row r="734" spans="1:15" x14ac:dyDescent="0.25">
      <c r="A734" t="s">
        <v>741</v>
      </c>
      <c r="B734">
        <v>58</v>
      </c>
      <c r="C734" t="s">
        <v>1019</v>
      </c>
      <c r="D734" t="s">
        <v>1025</v>
      </c>
      <c r="E734" t="s">
        <v>1027</v>
      </c>
      <c r="F734">
        <f>SUMIFS('Refill Gap Model'!E:E,'Refill Gap Model'!A:A,TableRefills3[[#This Row],[patient_id]])</f>
        <v>126</v>
      </c>
      <c r="G734" s="1">
        <f>_xlfn.MINIFS('Refill Gap Model'!C:C,'Refill Gap Model'!A:A,TableRefills3[[#This Row],[patient_id]])</f>
        <v>45822</v>
      </c>
      <c r="H734" s="1">
        <f>_xlfn.MAXIFS('Refill Gap Model'!C:C,'Refill Gap Model'!A:A,A734)+TableRefills3[[#This Row],[quantity_days]]</f>
        <v>45859</v>
      </c>
      <c r="I734" s="1">
        <f>_xlfn.MAXIFS('Refill Gap Model'!L:L,'Refill Gap Model'!A:A,TableRefills3[[#This Row],[patient_id]])</f>
        <v>45942</v>
      </c>
      <c r="J734">
        <f>Patient_QC[[#This Row],[Therepy_end_date]]-Patient_QC[[#This Row],[Therepy_Start_Date]]</f>
        <v>120</v>
      </c>
      <c r="K734">
        <f>Patient_QC[[#This Row],[total_quantity_days]]/Patient_QC[[#This Row],[Window Days]]</f>
        <v>1.05</v>
      </c>
      <c r="L734">
        <f>MIN(1,Patient_QC[[#This Row],[MPR]])</f>
        <v>1</v>
      </c>
      <c r="M734">
        <f>IF(Patient_QC[[#This Row],[MPR]]&gt;1,1,0)</f>
        <v>1</v>
      </c>
      <c r="N734">
        <f>_xlfn.MAXIFS('Refill Gap Model'!I:I,'Refill Gap Model'!A:A,TableRefills3[[#This Row],[patient_id]])</f>
        <v>0</v>
      </c>
      <c r="O734" t="str">
        <f>IF(Patient_QC[[#This Row],[MPR]]&gt;1.2,"High MPR; ","") &amp;
 IF(Patient_QC[[#This Row],[ever_discontinued]]=1,"Discontinued; ","") &amp;
 IF(Patient_QC[[#This Row],[Window Days]]=0,"No Supply; ","")</f>
        <v/>
      </c>
    </row>
    <row r="735" spans="1:15" x14ac:dyDescent="0.25">
      <c r="A735" t="s">
        <v>742</v>
      </c>
      <c r="B735">
        <v>66</v>
      </c>
      <c r="C735" t="s">
        <v>1020</v>
      </c>
      <c r="D735" t="s">
        <v>1025</v>
      </c>
      <c r="E735" t="s">
        <v>1026</v>
      </c>
      <c r="F735">
        <f>SUMIFS('Refill Gap Model'!E:E,'Refill Gap Model'!A:A,TableRefills3[[#This Row],[patient_id]])</f>
        <v>126</v>
      </c>
      <c r="G735" s="1">
        <f>_xlfn.MINIFS('Refill Gap Model'!C:C,'Refill Gap Model'!A:A,TableRefills3[[#This Row],[patient_id]])</f>
        <v>45761</v>
      </c>
      <c r="H735" s="1">
        <f>_xlfn.MAXIFS('Refill Gap Model'!C:C,'Refill Gap Model'!A:A,A735)+TableRefills3[[#This Row],[quantity_days]]</f>
        <v>45900</v>
      </c>
      <c r="I735" s="1">
        <f>_xlfn.MAXIFS('Refill Gap Model'!L:L,'Refill Gap Model'!A:A,TableRefills3[[#This Row],[patient_id]])</f>
        <v>45888</v>
      </c>
      <c r="J735">
        <f>Patient_QC[[#This Row],[Therepy_end_date]]-Patient_QC[[#This Row],[Therepy_Start_Date]]</f>
        <v>127</v>
      </c>
      <c r="K735">
        <f>Patient_QC[[#This Row],[total_quantity_days]]/Patient_QC[[#This Row],[Window Days]]</f>
        <v>0.99212598425196852</v>
      </c>
      <c r="L735">
        <f>MIN(1,Patient_QC[[#This Row],[MPR]])</f>
        <v>0.99212598425196852</v>
      </c>
      <c r="M735">
        <f>IF(Patient_QC[[#This Row],[MPR]]&gt;1,1,0)</f>
        <v>0</v>
      </c>
      <c r="N735">
        <f>_xlfn.MAXIFS('Refill Gap Model'!I:I,'Refill Gap Model'!A:A,TableRefills3[[#This Row],[patient_id]])</f>
        <v>0</v>
      </c>
      <c r="O735" t="str">
        <f>IF(Patient_QC[[#This Row],[MPR]]&gt;1.2,"High MPR; ","") &amp;
 IF(Patient_QC[[#This Row],[ever_discontinued]]=1,"Discontinued; ","") &amp;
 IF(Patient_QC[[#This Row],[Window Days]]=0,"No Supply; ","")</f>
        <v/>
      </c>
    </row>
    <row r="736" spans="1:15" x14ac:dyDescent="0.25">
      <c r="A736" t="s">
        <v>743</v>
      </c>
      <c r="B736">
        <v>67</v>
      </c>
      <c r="C736" t="s">
        <v>1019</v>
      </c>
      <c r="D736" t="s">
        <v>1021</v>
      </c>
      <c r="E736" t="s">
        <v>1024</v>
      </c>
      <c r="F736">
        <f>SUMIFS('Refill Gap Model'!E:E,'Refill Gap Model'!A:A,TableRefills3[[#This Row],[patient_id]])</f>
        <v>126</v>
      </c>
      <c r="G736" s="1">
        <f>_xlfn.MINIFS('Refill Gap Model'!C:C,'Refill Gap Model'!A:A,TableRefills3[[#This Row],[patient_id]])</f>
        <v>45761</v>
      </c>
      <c r="H736" s="1">
        <f>_xlfn.MAXIFS('Refill Gap Model'!C:C,'Refill Gap Model'!A:A,A736)+TableRefills3[[#This Row],[quantity_days]]</f>
        <v>45902</v>
      </c>
      <c r="I736" s="1">
        <f>_xlfn.MAXIFS('Refill Gap Model'!L:L,'Refill Gap Model'!A:A,TableRefills3[[#This Row],[patient_id]])</f>
        <v>45888</v>
      </c>
      <c r="J736">
        <f>Patient_QC[[#This Row],[Therepy_end_date]]-Patient_QC[[#This Row],[Therepy_Start_Date]]</f>
        <v>127</v>
      </c>
      <c r="K736">
        <f>Patient_QC[[#This Row],[total_quantity_days]]/Patient_QC[[#This Row],[Window Days]]</f>
        <v>0.99212598425196852</v>
      </c>
      <c r="L736">
        <f>MIN(1,Patient_QC[[#This Row],[MPR]])</f>
        <v>0.99212598425196852</v>
      </c>
      <c r="M736">
        <f>IF(Patient_QC[[#This Row],[MPR]]&gt;1,1,0)</f>
        <v>0</v>
      </c>
      <c r="N736">
        <f>_xlfn.MAXIFS('Refill Gap Model'!I:I,'Refill Gap Model'!A:A,TableRefills3[[#This Row],[patient_id]])</f>
        <v>0</v>
      </c>
      <c r="O736" t="str">
        <f>IF(Patient_QC[[#This Row],[MPR]]&gt;1.2,"High MPR; ","") &amp;
 IF(Patient_QC[[#This Row],[ever_discontinued]]=1,"Discontinued; ","") &amp;
 IF(Patient_QC[[#This Row],[Window Days]]=0,"No Supply; ","")</f>
        <v/>
      </c>
    </row>
    <row r="737" spans="1:15" x14ac:dyDescent="0.25">
      <c r="A737" t="s">
        <v>744</v>
      </c>
      <c r="B737">
        <v>48</v>
      </c>
      <c r="C737" t="s">
        <v>1019</v>
      </c>
      <c r="D737" t="s">
        <v>1022</v>
      </c>
      <c r="E737" t="s">
        <v>1024</v>
      </c>
      <c r="F737">
        <f>SUMIFS('Refill Gap Model'!E:E,'Refill Gap Model'!A:A,TableRefills3[[#This Row],[patient_id]])</f>
        <v>126</v>
      </c>
      <c r="G737" s="1">
        <f>_xlfn.MINIFS('Refill Gap Model'!C:C,'Refill Gap Model'!A:A,TableRefills3[[#This Row],[patient_id]])</f>
        <v>45761</v>
      </c>
      <c r="H737" s="1">
        <f>_xlfn.MAXIFS('Refill Gap Model'!C:C,'Refill Gap Model'!A:A,A737)+TableRefills3[[#This Row],[quantity_days]]</f>
        <v>45802</v>
      </c>
      <c r="I737" s="1">
        <f>_xlfn.MAXIFS('Refill Gap Model'!L:L,'Refill Gap Model'!A:A,TableRefills3[[#This Row],[patient_id]])</f>
        <v>45888</v>
      </c>
      <c r="J737">
        <f>Patient_QC[[#This Row],[Therepy_end_date]]-Patient_QC[[#This Row],[Therepy_Start_Date]]</f>
        <v>127</v>
      </c>
      <c r="K737">
        <f>Patient_QC[[#This Row],[total_quantity_days]]/Patient_QC[[#This Row],[Window Days]]</f>
        <v>0.99212598425196852</v>
      </c>
      <c r="L737">
        <f>MIN(1,Patient_QC[[#This Row],[MPR]])</f>
        <v>0.99212598425196852</v>
      </c>
      <c r="M737">
        <f>IF(Patient_QC[[#This Row],[MPR]]&gt;1,1,0)</f>
        <v>0</v>
      </c>
      <c r="N737">
        <f>_xlfn.MAXIFS('Refill Gap Model'!I:I,'Refill Gap Model'!A:A,TableRefills3[[#This Row],[patient_id]])</f>
        <v>0</v>
      </c>
      <c r="O737" t="str">
        <f>IF(Patient_QC[[#This Row],[MPR]]&gt;1.2,"High MPR; ","") &amp;
 IF(Patient_QC[[#This Row],[ever_discontinued]]=1,"Discontinued; ","") &amp;
 IF(Patient_QC[[#This Row],[Window Days]]=0,"No Supply; ","")</f>
        <v/>
      </c>
    </row>
    <row r="738" spans="1:15" x14ac:dyDescent="0.25">
      <c r="A738" t="s">
        <v>745</v>
      </c>
      <c r="B738">
        <v>37</v>
      </c>
      <c r="C738" t="s">
        <v>1020</v>
      </c>
      <c r="D738" t="s">
        <v>1022</v>
      </c>
      <c r="E738" t="s">
        <v>1027</v>
      </c>
      <c r="F738">
        <f>SUMIFS('Refill Gap Model'!E:E,'Refill Gap Model'!A:A,TableRefills3[[#This Row],[patient_id]])</f>
        <v>126</v>
      </c>
      <c r="G738" s="1">
        <f>_xlfn.MINIFS('Refill Gap Model'!C:C,'Refill Gap Model'!A:A,TableRefills3[[#This Row],[patient_id]])</f>
        <v>45761</v>
      </c>
      <c r="H738" s="1">
        <f>_xlfn.MAXIFS('Refill Gap Model'!C:C,'Refill Gap Model'!A:A,A738)+TableRefills3[[#This Row],[quantity_days]]</f>
        <v>45796</v>
      </c>
      <c r="I738" s="1">
        <f>_xlfn.MAXIFS('Refill Gap Model'!L:L,'Refill Gap Model'!A:A,TableRefills3[[#This Row],[patient_id]])</f>
        <v>45888</v>
      </c>
      <c r="J738">
        <f>Patient_QC[[#This Row],[Therepy_end_date]]-Patient_QC[[#This Row],[Therepy_Start_Date]]</f>
        <v>127</v>
      </c>
      <c r="K738">
        <f>Patient_QC[[#This Row],[total_quantity_days]]/Patient_QC[[#This Row],[Window Days]]</f>
        <v>0.99212598425196852</v>
      </c>
      <c r="L738">
        <f>MIN(1,Patient_QC[[#This Row],[MPR]])</f>
        <v>0.99212598425196852</v>
      </c>
      <c r="M738">
        <f>IF(Patient_QC[[#This Row],[MPR]]&gt;1,1,0)</f>
        <v>0</v>
      </c>
      <c r="N738">
        <f>_xlfn.MAXIFS('Refill Gap Model'!I:I,'Refill Gap Model'!A:A,TableRefills3[[#This Row],[patient_id]])</f>
        <v>0</v>
      </c>
      <c r="O738" t="str">
        <f>IF(Patient_QC[[#This Row],[MPR]]&gt;1.2,"High MPR; ","") &amp;
 IF(Patient_QC[[#This Row],[ever_discontinued]]=1,"Discontinued; ","") &amp;
 IF(Patient_QC[[#This Row],[Window Days]]=0,"No Supply; ","")</f>
        <v/>
      </c>
    </row>
    <row r="739" spans="1:15" x14ac:dyDescent="0.25">
      <c r="A739" t="s">
        <v>746</v>
      </c>
      <c r="B739">
        <v>77</v>
      </c>
      <c r="C739" t="s">
        <v>1019</v>
      </c>
      <c r="D739" t="s">
        <v>1021</v>
      </c>
      <c r="E739" t="s">
        <v>1024</v>
      </c>
      <c r="F739">
        <f>SUMIFS('Refill Gap Model'!E:E,'Refill Gap Model'!A:A,TableRefills3[[#This Row],[patient_id]])</f>
        <v>126</v>
      </c>
      <c r="G739" s="1">
        <f>_xlfn.MINIFS('Refill Gap Model'!C:C,'Refill Gap Model'!A:A,TableRefills3[[#This Row],[patient_id]])</f>
        <v>45761</v>
      </c>
      <c r="H739" s="1">
        <f>_xlfn.MAXIFS('Refill Gap Model'!C:C,'Refill Gap Model'!A:A,A739)+TableRefills3[[#This Row],[quantity_days]]</f>
        <v>45867</v>
      </c>
      <c r="I739" s="1">
        <f>_xlfn.MAXIFS('Refill Gap Model'!L:L,'Refill Gap Model'!A:A,TableRefills3[[#This Row],[patient_id]])</f>
        <v>45888</v>
      </c>
      <c r="J739">
        <f>Patient_QC[[#This Row],[Therepy_end_date]]-Patient_QC[[#This Row],[Therepy_Start_Date]]</f>
        <v>127</v>
      </c>
      <c r="K739">
        <f>Patient_QC[[#This Row],[total_quantity_days]]/Patient_QC[[#This Row],[Window Days]]</f>
        <v>0.99212598425196852</v>
      </c>
      <c r="L739">
        <f>MIN(1,Patient_QC[[#This Row],[MPR]])</f>
        <v>0.99212598425196852</v>
      </c>
      <c r="M739">
        <f>IF(Patient_QC[[#This Row],[MPR]]&gt;1,1,0)</f>
        <v>0</v>
      </c>
      <c r="N739">
        <f>_xlfn.MAXIFS('Refill Gap Model'!I:I,'Refill Gap Model'!A:A,TableRefills3[[#This Row],[patient_id]])</f>
        <v>0</v>
      </c>
      <c r="O739" t="str">
        <f>IF(Patient_QC[[#This Row],[MPR]]&gt;1.2,"High MPR; ","") &amp;
 IF(Patient_QC[[#This Row],[ever_discontinued]]=1,"Discontinued; ","") &amp;
 IF(Patient_QC[[#This Row],[Window Days]]=0,"No Supply; ","")</f>
        <v/>
      </c>
    </row>
    <row r="740" spans="1:15" x14ac:dyDescent="0.25">
      <c r="A740" t="s">
        <v>747</v>
      </c>
      <c r="B740">
        <v>74</v>
      </c>
      <c r="C740" t="s">
        <v>1019</v>
      </c>
      <c r="D740" t="s">
        <v>1028</v>
      </c>
      <c r="E740" t="s">
        <v>1027</v>
      </c>
      <c r="F740">
        <f>SUMIFS('Refill Gap Model'!E:E,'Refill Gap Model'!A:A,TableRefills3[[#This Row],[patient_id]])</f>
        <v>126</v>
      </c>
      <c r="G740" s="1">
        <f>_xlfn.MINIFS('Refill Gap Model'!C:C,'Refill Gap Model'!A:A,TableRefills3[[#This Row],[patient_id]])</f>
        <v>45761</v>
      </c>
      <c r="H740" s="1">
        <f>_xlfn.MAXIFS('Refill Gap Model'!C:C,'Refill Gap Model'!A:A,A740)+TableRefills3[[#This Row],[quantity_days]]</f>
        <v>45822</v>
      </c>
      <c r="I740" s="1">
        <f>_xlfn.MAXIFS('Refill Gap Model'!L:L,'Refill Gap Model'!A:A,TableRefills3[[#This Row],[patient_id]])</f>
        <v>45888</v>
      </c>
      <c r="J740">
        <f>Patient_QC[[#This Row],[Therepy_end_date]]-Patient_QC[[#This Row],[Therepy_Start_Date]]</f>
        <v>127</v>
      </c>
      <c r="K740">
        <f>Patient_QC[[#This Row],[total_quantity_days]]/Patient_QC[[#This Row],[Window Days]]</f>
        <v>0.99212598425196852</v>
      </c>
      <c r="L740">
        <f>MIN(1,Patient_QC[[#This Row],[MPR]])</f>
        <v>0.99212598425196852</v>
      </c>
      <c r="M740">
        <f>IF(Patient_QC[[#This Row],[MPR]]&gt;1,1,0)</f>
        <v>0</v>
      </c>
      <c r="N740">
        <f>_xlfn.MAXIFS('Refill Gap Model'!I:I,'Refill Gap Model'!A:A,TableRefills3[[#This Row],[patient_id]])</f>
        <v>0</v>
      </c>
      <c r="O740" t="str">
        <f>IF(Patient_QC[[#This Row],[MPR]]&gt;1.2,"High MPR; ","") &amp;
 IF(Patient_QC[[#This Row],[ever_discontinued]]=1,"Discontinued; ","") &amp;
 IF(Patient_QC[[#This Row],[Window Days]]=0,"No Supply; ","")</f>
        <v/>
      </c>
    </row>
    <row r="741" spans="1:15" x14ac:dyDescent="0.25">
      <c r="A741" t="s">
        <v>748</v>
      </c>
      <c r="B741">
        <v>30</v>
      </c>
      <c r="C741" t="s">
        <v>1020</v>
      </c>
      <c r="D741" t="s">
        <v>1028</v>
      </c>
      <c r="E741" t="s">
        <v>1023</v>
      </c>
      <c r="F741">
        <f>SUMIFS('Refill Gap Model'!E:E,'Refill Gap Model'!A:A,TableRefills3[[#This Row],[patient_id]])</f>
        <v>180</v>
      </c>
      <c r="G741" s="1">
        <f>_xlfn.MINIFS('Refill Gap Model'!C:C,'Refill Gap Model'!A:A,TableRefills3[[#This Row],[patient_id]])</f>
        <v>45678</v>
      </c>
      <c r="H741" s="1">
        <f>_xlfn.MAXIFS('Refill Gap Model'!C:C,'Refill Gap Model'!A:A,A741)+TableRefills3[[#This Row],[quantity_days]]</f>
        <v>45916</v>
      </c>
      <c r="I741" s="1">
        <f>_xlfn.MAXIFS('Refill Gap Model'!L:L,'Refill Gap Model'!A:A,TableRefills3[[#This Row],[patient_id]])</f>
        <v>45860</v>
      </c>
      <c r="J741">
        <f>Patient_QC[[#This Row],[Therepy_end_date]]-Patient_QC[[#This Row],[Therepy_Start_Date]]</f>
        <v>182</v>
      </c>
      <c r="K741">
        <f>Patient_QC[[#This Row],[total_quantity_days]]/Patient_QC[[#This Row],[Window Days]]</f>
        <v>0.98901098901098905</v>
      </c>
      <c r="L741">
        <f>MIN(1,Patient_QC[[#This Row],[MPR]])</f>
        <v>0.98901098901098905</v>
      </c>
      <c r="M741">
        <f>IF(Patient_QC[[#This Row],[MPR]]&gt;1,1,0)</f>
        <v>0</v>
      </c>
      <c r="N741">
        <f>_xlfn.MAXIFS('Refill Gap Model'!I:I,'Refill Gap Model'!A:A,TableRefills3[[#This Row],[patient_id]])</f>
        <v>0</v>
      </c>
      <c r="O741" t="str">
        <f>IF(Patient_QC[[#This Row],[MPR]]&gt;1.2,"High MPR; ","") &amp;
 IF(Patient_QC[[#This Row],[ever_discontinued]]=1,"Discontinued; ","") &amp;
 IF(Patient_QC[[#This Row],[Window Days]]=0,"No Supply; ","")</f>
        <v/>
      </c>
    </row>
    <row r="742" spans="1:15" x14ac:dyDescent="0.25">
      <c r="A742" t="s">
        <v>749</v>
      </c>
      <c r="B742">
        <v>51</v>
      </c>
      <c r="C742" t="s">
        <v>1019</v>
      </c>
      <c r="D742" t="s">
        <v>1028</v>
      </c>
      <c r="E742" t="s">
        <v>1024</v>
      </c>
      <c r="F742">
        <f>SUMIFS('Refill Gap Model'!E:E,'Refill Gap Model'!A:A,TableRefills3[[#This Row],[patient_id]])</f>
        <v>180</v>
      </c>
      <c r="G742" s="1">
        <f>_xlfn.MINIFS('Refill Gap Model'!C:C,'Refill Gap Model'!A:A,TableRefills3[[#This Row],[patient_id]])</f>
        <v>45678</v>
      </c>
      <c r="H742" s="1">
        <f>_xlfn.MAXIFS('Refill Gap Model'!C:C,'Refill Gap Model'!A:A,A742)+TableRefills3[[#This Row],[quantity_days]]</f>
        <v>45931</v>
      </c>
      <c r="I742" s="1">
        <f>_xlfn.MAXIFS('Refill Gap Model'!L:L,'Refill Gap Model'!A:A,TableRefills3[[#This Row],[patient_id]])</f>
        <v>45860</v>
      </c>
      <c r="J742">
        <f>Patient_QC[[#This Row],[Therepy_end_date]]-Patient_QC[[#This Row],[Therepy_Start_Date]]</f>
        <v>182</v>
      </c>
      <c r="K742">
        <f>Patient_QC[[#This Row],[total_quantity_days]]/Patient_QC[[#This Row],[Window Days]]</f>
        <v>0.98901098901098905</v>
      </c>
      <c r="L742">
        <f>MIN(1,Patient_QC[[#This Row],[MPR]])</f>
        <v>0.98901098901098905</v>
      </c>
      <c r="M742">
        <f>IF(Patient_QC[[#This Row],[MPR]]&gt;1,1,0)</f>
        <v>0</v>
      </c>
      <c r="N742">
        <f>_xlfn.MAXIFS('Refill Gap Model'!I:I,'Refill Gap Model'!A:A,TableRefills3[[#This Row],[patient_id]])</f>
        <v>0</v>
      </c>
      <c r="O742" t="str">
        <f>IF(Patient_QC[[#This Row],[MPR]]&gt;1.2,"High MPR; ","") &amp;
 IF(Patient_QC[[#This Row],[ever_discontinued]]=1,"Discontinued; ","") &amp;
 IF(Patient_QC[[#This Row],[Window Days]]=0,"No Supply; ","")</f>
        <v/>
      </c>
    </row>
    <row r="743" spans="1:15" x14ac:dyDescent="0.25">
      <c r="A743" t="s">
        <v>750</v>
      </c>
      <c r="B743">
        <v>81</v>
      </c>
      <c r="C743" t="s">
        <v>1020</v>
      </c>
      <c r="D743" t="s">
        <v>1022</v>
      </c>
      <c r="E743" t="s">
        <v>1023</v>
      </c>
      <c r="F743">
        <f>SUMIFS('Refill Gap Model'!E:E,'Refill Gap Model'!A:A,TableRefills3[[#This Row],[patient_id]])</f>
        <v>180</v>
      </c>
      <c r="G743" s="1">
        <f>_xlfn.MINIFS('Refill Gap Model'!C:C,'Refill Gap Model'!A:A,TableRefills3[[#This Row],[patient_id]])</f>
        <v>45678</v>
      </c>
      <c r="H743" s="1">
        <f>_xlfn.MAXIFS('Refill Gap Model'!C:C,'Refill Gap Model'!A:A,A743)+TableRefills3[[#This Row],[quantity_days]]</f>
        <v>45925</v>
      </c>
      <c r="I743" s="1">
        <f>_xlfn.MAXIFS('Refill Gap Model'!L:L,'Refill Gap Model'!A:A,TableRefills3[[#This Row],[patient_id]])</f>
        <v>45860</v>
      </c>
      <c r="J743">
        <f>Patient_QC[[#This Row],[Therepy_end_date]]-Patient_QC[[#This Row],[Therepy_Start_Date]]</f>
        <v>182</v>
      </c>
      <c r="K743">
        <f>Patient_QC[[#This Row],[total_quantity_days]]/Patient_QC[[#This Row],[Window Days]]</f>
        <v>0.98901098901098905</v>
      </c>
      <c r="L743">
        <f>MIN(1,Patient_QC[[#This Row],[MPR]])</f>
        <v>0.98901098901098905</v>
      </c>
      <c r="M743">
        <f>IF(Patient_QC[[#This Row],[MPR]]&gt;1,1,0)</f>
        <v>0</v>
      </c>
      <c r="N743">
        <f>_xlfn.MAXIFS('Refill Gap Model'!I:I,'Refill Gap Model'!A:A,TableRefills3[[#This Row],[patient_id]])</f>
        <v>0</v>
      </c>
      <c r="O743" t="str">
        <f>IF(Patient_QC[[#This Row],[MPR]]&gt;1.2,"High MPR; ","") &amp;
 IF(Patient_QC[[#This Row],[ever_discontinued]]=1,"Discontinued; ","") &amp;
 IF(Patient_QC[[#This Row],[Window Days]]=0,"No Supply; ","")</f>
        <v/>
      </c>
    </row>
    <row r="744" spans="1:15" x14ac:dyDescent="0.25">
      <c r="A744" t="s">
        <v>751</v>
      </c>
      <c r="B744">
        <v>46</v>
      </c>
      <c r="C744" t="s">
        <v>1020</v>
      </c>
      <c r="D744" t="s">
        <v>1022</v>
      </c>
      <c r="E744" t="s">
        <v>1027</v>
      </c>
      <c r="F744">
        <f>SUMIFS('Refill Gap Model'!E:E,'Refill Gap Model'!A:A,TableRefills3[[#This Row],[patient_id]])</f>
        <v>180</v>
      </c>
      <c r="G744" s="1">
        <f>_xlfn.MINIFS('Refill Gap Model'!C:C,'Refill Gap Model'!A:A,TableRefills3[[#This Row],[patient_id]])</f>
        <v>45678</v>
      </c>
      <c r="H744" s="1">
        <f>_xlfn.MAXIFS('Refill Gap Model'!C:C,'Refill Gap Model'!A:A,A744)+TableRefills3[[#This Row],[quantity_days]]</f>
        <v>45912</v>
      </c>
      <c r="I744" s="1">
        <f>_xlfn.MAXIFS('Refill Gap Model'!L:L,'Refill Gap Model'!A:A,TableRefills3[[#This Row],[patient_id]])</f>
        <v>45860</v>
      </c>
      <c r="J744">
        <f>Patient_QC[[#This Row],[Therepy_end_date]]-Patient_QC[[#This Row],[Therepy_Start_Date]]</f>
        <v>182</v>
      </c>
      <c r="K744">
        <f>Patient_QC[[#This Row],[total_quantity_days]]/Patient_QC[[#This Row],[Window Days]]</f>
        <v>0.98901098901098905</v>
      </c>
      <c r="L744">
        <f>MIN(1,Patient_QC[[#This Row],[MPR]])</f>
        <v>0.98901098901098905</v>
      </c>
      <c r="M744">
        <f>IF(Patient_QC[[#This Row],[MPR]]&gt;1,1,0)</f>
        <v>0</v>
      </c>
      <c r="N744">
        <f>_xlfn.MAXIFS('Refill Gap Model'!I:I,'Refill Gap Model'!A:A,TableRefills3[[#This Row],[patient_id]])</f>
        <v>0</v>
      </c>
      <c r="O744" t="str">
        <f>IF(Patient_QC[[#This Row],[MPR]]&gt;1.2,"High MPR; ","") &amp;
 IF(Patient_QC[[#This Row],[ever_discontinued]]=1,"Discontinued; ","") &amp;
 IF(Patient_QC[[#This Row],[Window Days]]=0,"No Supply; ","")</f>
        <v/>
      </c>
    </row>
    <row r="745" spans="1:15" x14ac:dyDescent="0.25">
      <c r="A745" t="s">
        <v>752</v>
      </c>
      <c r="B745">
        <v>36</v>
      </c>
      <c r="C745" t="s">
        <v>1020</v>
      </c>
      <c r="D745" t="s">
        <v>1025</v>
      </c>
      <c r="E745" t="s">
        <v>1023</v>
      </c>
      <c r="F745">
        <f>SUMIFS('Refill Gap Model'!E:E,'Refill Gap Model'!A:A,TableRefills3[[#This Row],[patient_id]])</f>
        <v>180</v>
      </c>
      <c r="G745" s="1">
        <f>_xlfn.MINIFS('Refill Gap Model'!C:C,'Refill Gap Model'!A:A,TableRefills3[[#This Row],[patient_id]])</f>
        <v>45678</v>
      </c>
      <c r="H745" s="1">
        <f>_xlfn.MAXIFS('Refill Gap Model'!C:C,'Refill Gap Model'!A:A,A745)+TableRefills3[[#This Row],[quantity_days]]</f>
        <v>45838</v>
      </c>
      <c r="I745" s="1">
        <f>_xlfn.MAXIFS('Refill Gap Model'!L:L,'Refill Gap Model'!A:A,TableRefills3[[#This Row],[patient_id]])</f>
        <v>45860</v>
      </c>
      <c r="J745">
        <f>Patient_QC[[#This Row],[Therepy_end_date]]-Patient_QC[[#This Row],[Therepy_Start_Date]]</f>
        <v>182</v>
      </c>
      <c r="K745">
        <f>Patient_QC[[#This Row],[total_quantity_days]]/Patient_QC[[#This Row],[Window Days]]</f>
        <v>0.98901098901098905</v>
      </c>
      <c r="L745">
        <f>MIN(1,Patient_QC[[#This Row],[MPR]])</f>
        <v>0.98901098901098905</v>
      </c>
      <c r="M745">
        <f>IF(Patient_QC[[#This Row],[MPR]]&gt;1,1,0)</f>
        <v>0</v>
      </c>
      <c r="N745">
        <f>_xlfn.MAXIFS('Refill Gap Model'!I:I,'Refill Gap Model'!A:A,TableRefills3[[#This Row],[patient_id]])</f>
        <v>0</v>
      </c>
      <c r="O745" t="str">
        <f>IF(Patient_QC[[#This Row],[MPR]]&gt;1.2,"High MPR; ","") &amp;
 IF(Patient_QC[[#This Row],[ever_discontinued]]=1,"Discontinued; ","") &amp;
 IF(Patient_QC[[#This Row],[Window Days]]=0,"No Supply; ","")</f>
        <v/>
      </c>
    </row>
    <row r="746" spans="1:15" x14ac:dyDescent="0.25">
      <c r="A746" t="s">
        <v>753</v>
      </c>
      <c r="B746">
        <v>54</v>
      </c>
      <c r="C746" t="s">
        <v>1020</v>
      </c>
      <c r="D746" t="s">
        <v>1025</v>
      </c>
      <c r="E746" t="s">
        <v>1027</v>
      </c>
      <c r="F746">
        <f>SUMIFS('Refill Gap Model'!E:E,'Refill Gap Model'!A:A,TableRefills3[[#This Row],[patient_id]])</f>
        <v>180</v>
      </c>
      <c r="G746" s="1">
        <f>_xlfn.MINIFS('Refill Gap Model'!C:C,'Refill Gap Model'!A:A,TableRefills3[[#This Row],[patient_id]])</f>
        <v>45678</v>
      </c>
      <c r="H746" s="1">
        <f>_xlfn.MAXIFS('Refill Gap Model'!C:C,'Refill Gap Model'!A:A,A746)+TableRefills3[[#This Row],[quantity_days]]</f>
        <v>45871</v>
      </c>
      <c r="I746" s="1">
        <f>_xlfn.MAXIFS('Refill Gap Model'!L:L,'Refill Gap Model'!A:A,TableRefills3[[#This Row],[patient_id]])</f>
        <v>45860</v>
      </c>
      <c r="J746">
        <f>Patient_QC[[#This Row],[Therepy_end_date]]-Patient_QC[[#This Row],[Therepy_Start_Date]]</f>
        <v>182</v>
      </c>
      <c r="K746">
        <f>Patient_QC[[#This Row],[total_quantity_days]]/Patient_QC[[#This Row],[Window Days]]</f>
        <v>0.98901098901098905</v>
      </c>
      <c r="L746">
        <f>MIN(1,Patient_QC[[#This Row],[MPR]])</f>
        <v>0.98901098901098905</v>
      </c>
      <c r="M746">
        <f>IF(Patient_QC[[#This Row],[MPR]]&gt;1,1,0)</f>
        <v>0</v>
      </c>
      <c r="N746">
        <f>_xlfn.MAXIFS('Refill Gap Model'!I:I,'Refill Gap Model'!A:A,TableRefills3[[#This Row],[patient_id]])</f>
        <v>0</v>
      </c>
      <c r="O746" t="str">
        <f>IF(Patient_QC[[#This Row],[MPR]]&gt;1.2,"High MPR; ","") &amp;
 IF(Patient_QC[[#This Row],[ever_discontinued]]=1,"Discontinued; ","") &amp;
 IF(Patient_QC[[#This Row],[Window Days]]=0,"No Supply; ","")</f>
        <v/>
      </c>
    </row>
    <row r="747" spans="1:15" x14ac:dyDescent="0.25">
      <c r="A747" t="s">
        <v>754</v>
      </c>
      <c r="B747">
        <v>74</v>
      </c>
      <c r="C747" t="s">
        <v>1019</v>
      </c>
      <c r="D747" t="s">
        <v>1028</v>
      </c>
      <c r="E747" t="s">
        <v>1023</v>
      </c>
      <c r="F747">
        <f>SUMIFS('Refill Gap Model'!E:E,'Refill Gap Model'!A:A,TableRefills3[[#This Row],[patient_id]])</f>
        <v>126</v>
      </c>
      <c r="G747" s="1">
        <f>_xlfn.MINIFS('Refill Gap Model'!C:C,'Refill Gap Model'!A:A,TableRefills3[[#This Row],[patient_id]])</f>
        <v>45771</v>
      </c>
      <c r="H747" s="1">
        <f>_xlfn.MAXIFS('Refill Gap Model'!C:C,'Refill Gap Model'!A:A,A747)+TableRefills3[[#This Row],[quantity_days]]</f>
        <v>45738</v>
      </c>
      <c r="I747" s="1">
        <f>_xlfn.MAXIFS('Refill Gap Model'!L:L,'Refill Gap Model'!A:A,TableRefills3[[#This Row],[patient_id]])</f>
        <v>45891</v>
      </c>
      <c r="J747">
        <f>Patient_QC[[#This Row],[Therepy_end_date]]-Patient_QC[[#This Row],[Therepy_Start_Date]]</f>
        <v>120</v>
      </c>
      <c r="K747">
        <f>Patient_QC[[#This Row],[total_quantity_days]]/Patient_QC[[#This Row],[Window Days]]</f>
        <v>1.05</v>
      </c>
      <c r="L747">
        <f>MIN(1,Patient_QC[[#This Row],[MPR]])</f>
        <v>1</v>
      </c>
      <c r="M747">
        <f>IF(Patient_QC[[#This Row],[MPR]]&gt;1,1,0)</f>
        <v>1</v>
      </c>
      <c r="N747">
        <f>_xlfn.MAXIFS('Refill Gap Model'!I:I,'Refill Gap Model'!A:A,TableRefills3[[#This Row],[patient_id]])</f>
        <v>0</v>
      </c>
      <c r="O747" t="str">
        <f>IF(Patient_QC[[#This Row],[MPR]]&gt;1.2,"High MPR; ","") &amp;
 IF(Patient_QC[[#This Row],[ever_discontinued]]=1,"Discontinued; ","") &amp;
 IF(Patient_QC[[#This Row],[Window Days]]=0,"No Supply; ","")</f>
        <v/>
      </c>
    </row>
    <row r="748" spans="1:15" x14ac:dyDescent="0.25">
      <c r="A748" t="s">
        <v>755</v>
      </c>
      <c r="B748">
        <v>33</v>
      </c>
      <c r="C748" t="s">
        <v>1019</v>
      </c>
      <c r="D748" t="s">
        <v>1022</v>
      </c>
      <c r="E748" t="s">
        <v>1023</v>
      </c>
      <c r="F748">
        <f>SUMIFS('Refill Gap Model'!E:E,'Refill Gap Model'!A:A,TableRefills3[[#This Row],[patient_id]])</f>
        <v>126</v>
      </c>
      <c r="G748" s="1">
        <f>_xlfn.MINIFS('Refill Gap Model'!C:C,'Refill Gap Model'!A:A,TableRefills3[[#This Row],[patient_id]])</f>
        <v>45771</v>
      </c>
      <c r="H748" s="1">
        <f>_xlfn.MAXIFS('Refill Gap Model'!C:C,'Refill Gap Model'!A:A,A748)+TableRefills3[[#This Row],[quantity_days]]</f>
        <v>45941</v>
      </c>
      <c r="I748" s="1">
        <f>_xlfn.MAXIFS('Refill Gap Model'!L:L,'Refill Gap Model'!A:A,TableRefills3[[#This Row],[patient_id]])</f>
        <v>45891</v>
      </c>
      <c r="J748">
        <f>Patient_QC[[#This Row],[Therepy_end_date]]-Patient_QC[[#This Row],[Therepy_Start_Date]]</f>
        <v>120</v>
      </c>
      <c r="K748">
        <f>Patient_QC[[#This Row],[total_quantity_days]]/Patient_QC[[#This Row],[Window Days]]</f>
        <v>1.05</v>
      </c>
      <c r="L748">
        <f>MIN(1,Patient_QC[[#This Row],[MPR]])</f>
        <v>1</v>
      </c>
      <c r="M748">
        <f>IF(Patient_QC[[#This Row],[MPR]]&gt;1,1,0)</f>
        <v>1</v>
      </c>
      <c r="N748">
        <f>_xlfn.MAXIFS('Refill Gap Model'!I:I,'Refill Gap Model'!A:A,TableRefills3[[#This Row],[patient_id]])</f>
        <v>0</v>
      </c>
      <c r="O748" t="str">
        <f>IF(Patient_QC[[#This Row],[MPR]]&gt;1.2,"High MPR; ","") &amp;
 IF(Patient_QC[[#This Row],[ever_discontinued]]=1,"Discontinued; ","") &amp;
 IF(Patient_QC[[#This Row],[Window Days]]=0,"No Supply; ","")</f>
        <v/>
      </c>
    </row>
    <row r="749" spans="1:15" x14ac:dyDescent="0.25">
      <c r="A749" t="s">
        <v>756</v>
      </c>
      <c r="B749">
        <v>65</v>
      </c>
      <c r="C749" t="s">
        <v>1020</v>
      </c>
      <c r="D749" t="s">
        <v>1021</v>
      </c>
      <c r="E749" t="s">
        <v>1023</v>
      </c>
      <c r="F749">
        <f>SUMIFS('Refill Gap Model'!E:E,'Refill Gap Model'!A:A,TableRefills3[[#This Row],[patient_id]])</f>
        <v>126</v>
      </c>
      <c r="G749" s="1">
        <f>_xlfn.MINIFS('Refill Gap Model'!C:C,'Refill Gap Model'!A:A,TableRefills3[[#This Row],[patient_id]])</f>
        <v>45771</v>
      </c>
      <c r="H749" s="1">
        <f>_xlfn.MAXIFS('Refill Gap Model'!C:C,'Refill Gap Model'!A:A,A749)+TableRefills3[[#This Row],[quantity_days]]</f>
        <v>45785</v>
      </c>
      <c r="I749" s="1">
        <f>_xlfn.MAXIFS('Refill Gap Model'!L:L,'Refill Gap Model'!A:A,TableRefills3[[#This Row],[patient_id]])</f>
        <v>45891</v>
      </c>
      <c r="J749">
        <f>Patient_QC[[#This Row],[Therepy_end_date]]-Patient_QC[[#This Row],[Therepy_Start_Date]]</f>
        <v>120</v>
      </c>
      <c r="K749">
        <f>Patient_QC[[#This Row],[total_quantity_days]]/Patient_QC[[#This Row],[Window Days]]</f>
        <v>1.05</v>
      </c>
      <c r="L749">
        <f>MIN(1,Patient_QC[[#This Row],[MPR]])</f>
        <v>1</v>
      </c>
      <c r="M749">
        <f>IF(Patient_QC[[#This Row],[MPR]]&gt;1,1,0)</f>
        <v>1</v>
      </c>
      <c r="N749">
        <f>_xlfn.MAXIFS('Refill Gap Model'!I:I,'Refill Gap Model'!A:A,TableRefills3[[#This Row],[patient_id]])</f>
        <v>0</v>
      </c>
      <c r="O749" t="str">
        <f>IF(Patient_QC[[#This Row],[MPR]]&gt;1.2,"High MPR; ","") &amp;
 IF(Patient_QC[[#This Row],[ever_discontinued]]=1,"Discontinued; ","") &amp;
 IF(Patient_QC[[#This Row],[Window Days]]=0,"No Supply; ","")</f>
        <v/>
      </c>
    </row>
    <row r="750" spans="1:15" x14ac:dyDescent="0.25">
      <c r="A750" t="s">
        <v>757</v>
      </c>
      <c r="B750">
        <v>35</v>
      </c>
      <c r="C750" t="s">
        <v>1020</v>
      </c>
      <c r="D750" t="s">
        <v>1021</v>
      </c>
      <c r="E750" t="s">
        <v>1026</v>
      </c>
      <c r="F750">
        <f>SUMIFS('Refill Gap Model'!E:E,'Refill Gap Model'!A:A,TableRefills3[[#This Row],[patient_id]])</f>
        <v>126</v>
      </c>
      <c r="G750" s="1">
        <f>_xlfn.MINIFS('Refill Gap Model'!C:C,'Refill Gap Model'!A:A,TableRefills3[[#This Row],[patient_id]])</f>
        <v>45771</v>
      </c>
      <c r="H750" s="1">
        <f>_xlfn.MAXIFS('Refill Gap Model'!C:C,'Refill Gap Model'!A:A,A750)+TableRefills3[[#This Row],[quantity_days]]</f>
        <v>45861</v>
      </c>
      <c r="I750" s="1">
        <f>_xlfn.MAXIFS('Refill Gap Model'!L:L,'Refill Gap Model'!A:A,TableRefills3[[#This Row],[patient_id]])</f>
        <v>45891</v>
      </c>
      <c r="J750">
        <f>Patient_QC[[#This Row],[Therepy_end_date]]-Patient_QC[[#This Row],[Therepy_Start_Date]]</f>
        <v>120</v>
      </c>
      <c r="K750">
        <f>Patient_QC[[#This Row],[total_quantity_days]]/Patient_QC[[#This Row],[Window Days]]</f>
        <v>1.05</v>
      </c>
      <c r="L750">
        <f>MIN(1,Patient_QC[[#This Row],[MPR]])</f>
        <v>1</v>
      </c>
      <c r="M750">
        <f>IF(Patient_QC[[#This Row],[MPR]]&gt;1,1,0)</f>
        <v>1</v>
      </c>
      <c r="N750">
        <f>_xlfn.MAXIFS('Refill Gap Model'!I:I,'Refill Gap Model'!A:A,TableRefills3[[#This Row],[patient_id]])</f>
        <v>0</v>
      </c>
      <c r="O750" t="str">
        <f>IF(Patient_QC[[#This Row],[MPR]]&gt;1.2,"High MPR; ","") &amp;
 IF(Patient_QC[[#This Row],[ever_discontinued]]=1,"Discontinued; ","") &amp;
 IF(Patient_QC[[#This Row],[Window Days]]=0,"No Supply; ","")</f>
        <v/>
      </c>
    </row>
    <row r="751" spans="1:15" x14ac:dyDescent="0.25">
      <c r="A751" t="s">
        <v>758</v>
      </c>
      <c r="B751">
        <v>60</v>
      </c>
      <c r="C751" t="s">
        <v>1020</v>
      </c>
      <c r="D751" t="s">
        <v>1025</v>
      </c>
      <c r="E751" t="s">
        <v>1024</v>
      </c>
      <c r="F751">
        <f>SUMIFS('Refill Gap Model'!E:E,'Refill Gap Model'!A:A,TableRefills3[[#This Row],[patient_id]])</f>
        <v>126</v>
      </c>
      <c r="G751" s="1">
        <f>_xlfn.MINIFS('Refill Gap Model'!C:C,'Refill Gap Model'!A:A,TableRefills3[[#This Row],[patient_id]])</f>
        <v>45771</v>
      </c>
      <c r="H751" s="1">
        <f>_xlfn.MAXIFS('Refill Gap Model'!C:C,'Refill Gap Model'!A:A,A751)+TableRefills3[[#This Row],[quantity_days]]</f>
        <v>45766</v>
      </c>
      <c r="I751" s="1">
        <f>_xlfn.MAXIFS('Refill Gap Model'!L:L,'Refill Gap Model'!A:A,TableRefills3[[#This Row],[patient_id]])</f>
        <v>45891</v>
      </c>
      <c r="J751">
        <f>Patient_QC[[#This Row],[Therepy_end_date]]-Patient_QC[[#This Row],[Therepy_Start_Date]]</f>
        <v>120</v>
      </c>
      <c r="K751">
        <f>Patient_QC[[#This Row],[total_quantity_days]]/Patient_QC[[#This Row],[Window Days]]</f>
        <v>1.05</v>
      </c>
      <c r="L751">
        <f>MIN(1,Patient_QC[[#This Row],[MPR]])</f>
        <v>1</v>
      </c>
      <c r="M751">
        <f>IF(Patient_QC[[#This Row],[MPR]]&gt;1,1,0)</f>
        <v>1</v>
      </c>
      <c r="N751">
        <f>_xlfn.MAXIFS('Refill Gap Model'!I:I,'Refill Gap Model'!A:A,TableRefills3[[#This Row],[patient_id]])</f>
        <v>0</v>
      </c>
      <c r="O751" t="str">
        <f>IF(Patient_QC[[#This Row],[MPR]]&gt;1.2,"High MPR; ","") &amp;
 IF(Patient_QC[[#This Row],[ever_discontinued]]=1,"Discontinued; ","") &amp;
 IF(Patient_QC[[#This Row],[Window Days]]=0,"No Supply; ","")</f>
        <v/>
      </c>
    </row>
    <row r="752" spans="1:15" x14ac:dyDescent="0.25">
      <c r="A752" t="s">
        <v>759</v>
      </c>
      <c r="B752">
        <v>48</v>
      </c>
      <c r="C752" t="s">
        <v>1020</v>
      </c>
      <c r="D752" t="s">
        <v>1022</v>
      </c>
      <c r="E752" t="s">
        <v>1027</v>
      </c>
      <c r="F752">
        <f>SUMIFS('Refill Gap Model'!E:E,'Refill Gap Model'!A:A,TableRefills3[[#This Row],[patient_id]])</f>
        <v>126</v>
      </c>
      <c r="G752" s="1">
        <f>_xlfn.MINIFS('Refill Gap Model'!C:C,'Refill Gap Model'!A:A,TableRefills3[[#This Row],[patient_id]])</f>
        <v>45771</v>
      </c>
      <c r="H752" s="1">
        <f>_xlfn.MAXIFS('Refill Gap Model'!C:C,'Refill Gap Model'!A:A,A752)+TableRefills3[[#This Row],[quantity_days]]</f>
        <v>45818</v>
      </c>
      <c r="I752" s="1">
        <f>_xlfn.MAXIFS('Refill Gap Model'!L:L,'Refill Gap Model'!A:A,TableRefills3[[#This Row],[patient_id]])</f>
        <v>45891</v>
      </c>
      <c r="J752">
        <f>Patient_QC[[#This Row],[Therepy_end_date]]-Patient_QC[[#This Row],[Therepy_Start_Date]]</f>
        <v>120</v>
      </c>
      <c r="K752">
        <f>Patient_QC[[#This Row],[total_quantity_days]]/Patient_QC[[#This Row],[Window Days]]</f>
        <v>1.05</v>
      </c>
      <c r="L752">
        <f>MIN(1,Patient_QC[[#This Row],[MPR]])</f>
        <v>1</v>
      </c>
      <c r="M752">
        <f>IF(Patient_QC[[#This Row],[MPR]]&gt;1,1,0)</f>
        <v>1</v>
      </c>
      <c r="N752">
        <f>_xlfn.MAXIFS('Refill Gap Model'!I:I,'Refill Gap Model'!A:A,TableRefills3[[#This Row],[patient_id]])</f>
        <v>0</v>
      </c>
      <c r="O752" t="str">
        <f>IF(Patient_QC[[#This Row],[MPR]]&gt;1.2,"High MPR; ","") &amp;
 IF(Patient_QC[[#This Row],[ever_discontinued]]=1,"Discontinued; ","") &amp;
 IF(Patient_QC[[#This Row],[Window Days]]=0,"No Supply; ","")</f>
        <v/>
      </c>
    </row>
    <row r="753" spans="1:15" x14ac:dyDescent="0.25">
      <c r="A753" t="s">
        <v>760</v>
      </c>
      <c r="B753">
        <v>73</v>
      </c>
      <c r="C753" t="s">
        <v>1020</v>
      </c>
      <c r="D753" t="s">
        <v>1021</v>
      </c>
      <c r="E753" t="s">
        <v>1027</v>
      </c>
      <c r="F753">
        <f>SUMIFS('Refill Gap Model'!E:E,'Refill Gap Model'!A:A,TableRefills3[[#This Row],[patient_id]])</f>
        <v>126</v>
      </c>
      <c r="G753" s="1">
        <f>_xlfn.MINIFS('Refill Gap Model'!C:C,'Refill Gap Model'!A:A,TableRefills3[[#This Row],[patient_id]])</f>
        <v>45772</v>
      </c>
      <c r="H753" s="1">
        <f>_xlfn.MAXIFS('Refill Gap Model'!C:C,'Refill Gap Model'!A:A,A753)+TableRefills3[[#This Row],[quantity_days]]</f>
        <v>45832</v>
      </c>
      <c r="I753" s="1">
        <f>_xlfn.MAXIFS('Refill Gap Model'!L:L,'Refill Gap Model'!A:A,TableRefills3[[#This Row],[patient_id]])</f>
        <v>45901</v>
      </c>
      <c r="J753">
        <f>Patient_QC[[#This Row],[Therepy_end_date]]-Patient_QC[[#This Row],[Therepy_Start_Date]]</f>
        <v>129</v>
      </c>
      <c r="K753">
        <f>Patient_QC[[#This Row],[total_quantity_days]]/Patient_QC[[#This Row],[Window Days]]</f>
        <v>0.97674418604651159</v>
      </c>
      <c r="L753">
        <f>MIN(1,Patient_QC[[#This Row],[MPR]])</f>
        <v>0.97674418604651159</v>
      </c>
      <c r="M753">
        <f>IF(Patient_QC[[#This Row],[MPR]]&gt;1,1,0)</f>
        <v>0</v>
      </c>
      <c r="N753">
        <f>_xlfn.MAXIFS('Refill Gap Model'!I:I,'Refill Gap Model'!A:A,TableRefills3[[#This Row],[patient_id]])</f>
        <v>0</v>
      </c>
      <c r="O753" t="str">
        <f>IF(Patient_QC[[#This Row],[MPR]]&gt;1.2,"High MPR; ","") &amp;
 IF(Patient_QC[[#This Row],[ever_discontinued]]=1,"Discontinued; ","") &amp;
 IF(Patient_QC[[#This Row],[Window Days]]=0,"No Supply; ","")</f>
        <v/>
      </c>
    </row>
    <row r="754" spans="1:15" x14ac:dyDescent="0.25">
      <c r="A754" t="s">
        <v>761</v>
      </c>
      <c r="B754">
        <v>83</v>
      </c>
      <c r="C754" t="s">
        <v>1019</v>
      </c>
      <c r="D754" t="s">
        <v>1025</v>
      </c>
      <c r="E754" t="s">
        <v>1026</v>
      </c>
      <c r="F754">
        <f>SUMIFS('Refill Gap Model'!E:E,'Refill Gap Model'!A:A,TableRefills3[[#This Row],[patient_id]])</f>
        <v>126</v>
      </c>
      <c r="G754" s="1">
        <f>_xlfn.MINIFS('Refill Gap Model'!C:C,'Refill Gap Model'!A:A,TableRefills3[[#This Row],[patient_id]])</f>
        <v>45772</v>
      </c>
      <c r="H754" s="1">
        <f>_xlfn.MAXIFS('Refill Gap Model'!C:C,'Refill Gap Model'!A:A,A754)+TableRefills3[[#This Row],[quantity_days]]</f>
        <v>45829</v>
      </c>
      <c r="I754" s="1">
        <f>_xlfn.MAXIFS('Refill Gap Model'!L:L,'Refill Gap Model'!A:A,TableRefills3[[#This Row],[patient_id]])</f>
        <v>45901</v>
      </c>
      <c r="J754">
        <f>Patient_QC[[#This Row],[Therepy_end_date]]-Patient_QC[[#This Row],[Therepy_Start_Date]]</f>
        <v>129</v>
      </c>
      <c r="K754">
        <f>Patient_QC[[#This Row],[total_quantity_days]]/Patient_QC[[#This Row],[Window Days]]</f>
        <v>0.97674418604651159</v>
      </c>
      <c r="L754">
        <f>MIN(1,Patient_QC[[#This Row],[MPR]])</f>
        <v>0.97674418604651159</v>
      </c>
      <c r="M754">
        <f>IF(Patient_QC[[#This Row],[MPR]]&gt;1,1,0)</f>
        <v>0</v>
      </c>
      <c r="N754">
        <f>_xlfn.MAXIFS('Refill Gap Model'!I:I,'Refill Gap Model'!A:A,TableRefills3[[#This Row],[patient_id]])</f>
        <v>0</v>
      </c>
      <c r="O754" t="str">
        <f>IF(Patient_QC[[#This Row],[MPR]]&gt;1.2,"High MPR; ","") &amp;
 IF(Patient_QC[[#This Row],[ever_discontinued]]=1,"Discontinued; ","") &amp;
 IF(Patient_QC[[#This Row],[Window Days]]=0,"No Supply; ","")</f>
        <v/>
      </c>
    </row>
    <row r="755" spans="1:15" x14ac:dyDescent="0.25">
      <c r="A755" t="s">
        <v>762</v>
      </c>
      <c r="B755">
        <v>68</v>
      </c>
      <c r="C755" t="s">
        <v>1020</v>
      </c>
      <c r="D755" t="s">
        <v>1025</v>
      </c>
      <c r="E755" t="s">
        <v>1026</v>
      </c>
      <c r="F755">
        <f>SUMIFS('Refill Gap Model'!E:E,'Refill Gap Model'!A:A,TableRefills3[[#This Row],[patient_id]])</f>
        <v>126</v>
      </c>
      <c r="G755" s="1">
        <f>_xlfn.MINIFS('Refill Gap Model'!C:C,'Refill Gap Model'!A:A,TableRefills3[[#This Row],[patient_id]])</f>
        <v>45772</v>
      </c>
      <c r="H755" s="1">
        <f>_xlfn.MAXIFS('Refill Gap Model'!C:C,'Refill Gap Model'!A:A,A755)+TableRefills3[[#This Row],[quantity_days]]</f>
        <v>45789</v>
      </c>
      <c r="I755" s="1">
        <f>_xlfn.MAXIFS('Refill Gap Model'!L:L,'Refill Gap Model'!A:A,TableRefills3[[#This Row],[patient_id]])</f>
        <v>45901</v>
      </c>
      <c r="J755">
        <f>Patient_QC[[#This Row],[Therepy_end_date]]-Patient_QC[[#This Row],[Therepy_Start_Date]]</f>
        <v>129</v>
      </c>
      <c r="K755">
        <f>Patient_QC[[#This Row],[total_quantity_days]]/Patient_QC[[#This Row],[Window Days]]</f>
        <v>0.97674418604651159</v>
      </c>
      <c r="L755">
        <f>MIN(1,Patient_QC[[#This Row],[MPR]])</f>
        <v>0.97674418604651159</v>
      </c>
      <c r="M755">
        <f>IF(Patient_QC[[#This Row],[MPR]]&gt;1,1,0)</f>
        <v>0</v>
      </c>
      <c r="N755">
        <f>_xlfn.MAXIFS('Refill Gap Model'!I:I,'Refill Gap Model'!A:A,TableRefills3[[#This Row],[patient_id]])</f>
        <v>0</v>
      </c>
      <c r="O755" t="str">
        <f>IF(Patient_QC[[#This Row],[MPR]]&gt;1.2,"High MPR; ","") &amp;
 IF(Patient_QC[[#This Row],[ever_discontinued]]=1,"Discontinued; ","") &amp;
 IF(Patient_QC[[#This Row],[Window Days]]=0,"No Supply; ","")</f>
        <v/>
      </c>
    </row>
    <row r="756" spans="1:15" x14ac:dyDescent="0.25">
      <c r="A756" t="s">
        <v>763</v>
      </c>
      <c r="B756">
        <v>56</v>
      </c>
      <c r="C756" t="s">
        <v>1019</v>
      </c>
      <c r="D756" t="s">
        <v>1021</v>
      </c>
      <c r="E756" t="s">
        <v>1023</v>
      </c>
      <c r="F756">
        <f>SUMIFS('Refill Gap Model'!E:E,'Refill Gap Model'!A:A,TableRefills3[[#This Row],[patient_id]])</f>
        <v>126</v>
      </c>
      <c r="G756" s="1">
        <f>_xlfn.MINIFS('Refill Gap Model'!C:C,'Refill Gap Model'!A:A,TableRefills3[[#This Row],[patient_id]])</f>
        <v>45772</v>
      </c>
      <c r="H756" s="1">
        <f>_xlfn.MAXIFS('Refill Gap Model'!C:C,'Refill Gap Model'!A:A,A756)+TableRefills3[[#This Row],[quantity_days]]</f>
        <v>45991</v>
      </c>
      <c r="I756" s="1">
        <f>_xlfn.MAXIFS('Refill Gap Model'!L:L,'Refill Gap Model'!A:A,TableRefills3[[#This Row],[patient_id]])</f>
        <v>45901</v>
      </c>
      <c r="J756">
        <f>Patient_QC[[#This Row],[Therepy_end_date]]-Patient_QC[[#This Row],[Therepy_Start_Date]]</f>
        <v>129</v>
      </c>
      <c r="K756">
        <f>Patient_QC[[#This Row],[total_quantity_days]]/Patient_QC[[#This Row],[Window Days]]</f>
        <v>0.97674418604651159</v>
      </c>
      <c r="L756">
        <f>MIN(1,Patient_QC[[#This Row],[MPR]])</f>
        <v>0.97674418604651159</v>
      </c>
      <c r="M756">
        <f>IF(Patient_QC[[#This Row],[MPR]]&gt;1,1,0)</f>
        <v>0</v>
      </c>
      <c r="N756">
        <f>_xlfn.MAXIFS('Refill Gap Model'!I:I,'Refill Gap Model'!A:A,TableRefills3[[#This Row],[patient_id]])</f>
        <v>0</v>
      </c>
      <c r="O756" t="str">
        <f>IF(Patient_QC[[#This Row],[MPR]]&gt;1.2,"High MPR; ","") &amp;
 IF(Patient_QC[[#This Row],[ever_discontinued]]=1,"Discontinued; ","") &amp;
 IF(Patient_QC[[#This Row],[Window Days]]=0,"No Supply; ","")</f>
        <v/>
      </c>
    </row>
    <row r="757" spans="1:15" x14ac:dyDescent="0.25">
      <c r="A757" t="s">
        <v>764</v>
      </c>
      <c r="B757">
        <v>39</v>
      </c>
      <c r="C757" t="s">
        <v>1020</v>
      </c>
      <c r="D757" t="s">
        <v>1022</v>
      </c>
      <c r="E757" t="s">
        <v>1027</v>
      </c>
      <c r="F757">
        <f>SUMIFS('Refill Gap Model'!E:E,'Refill Gap Model'!A:A,TableRefills3[[#This Row],[patient_id]])</f>
        <v>126</v>
      </c>
      <c r="G757" s="1">
        <f>_xlfn.MINIFS('Refill Gap Model'!C:C,'Refill Gap Model'!A:A,TableRefills3[[#This Row],[patient_id]])</f>
        <v>45772</v>
      </c>
      <c r="H757" s="1">
        <f>_xlfn.MAXIFS('Refill Gap Model'!C:C,'Refill Gap Model'!A:A,A757)+TableRefills3[[#This Row],[quantity_days]]</f>
        <v>45888</v>
      </c>
      <c r="I757" s="1">
        <f>_xlfn.MAXIFS('Refill Gap Model'!L:L,'Refill Gap Model'!A:A,TableRefills3[[#This Row],[patient_id]])</f>
        <v>45901</v>
      </c>
      <c r="J757">
        <f>Patient_QC[[#This Row],[Therepy_end_date]]-Patient_QC[[#This Row],[Therepy_Start_Date]]</f>
        <v>129</v>
      </c>
      <c r="K757">
        <f>Patient_QC[[#This Row],[total_quantity_days]]/Patient_QC[[#This Row],[Window Days]]</f>
        <v>0.97674418604651159</v>
      </c>
      <c r="L757">
        <f>MIN(1,Patient_QC[[#This Row],[MPR]])</f>
        <v>0.97674418604651159</v>
      </c>
      <c r="M757">
        <f>IF(Patient_QC[[#This Row],[MPR]]&gt;1,1,0)</f>
        <v>0</v>
      </c>
      <c r="N757">
        <f>_xlfn.MAXIFS('Refill Gap Model'!I:I,'Refill Gap Model'!A:A,TableRefills3[[#This Row],[patient_id]])</f>
        <v>0</v>
      </c>
      <c r="O757" t="str">
        <f>IF(Patient_QC[[#This Row],[MPR]]&gt;1.2,"High MPR; ","") &amp;
 IF(Patient_QC[[#This Row],[ever_discontinued]]=1,"Discontinued; ","") &amp;
 IF(Patient_QC[[#This Row],[Window Days]]=0,"No Supply; ","")</f>
        <v/>
      </c>
    </row>
    <row r="758" spans="1:15" x14ac:dyDescent="0.25">
      <c r="A758" t="s">
        <v>765</v>
      </c>
      <c r="B758">
        <v>55</v>
      </c>
      <c r="C758" t="s">
        <v>1020</v>
      </c>
      <c r="D758" t="s">
        <v>1022</v>
      </c>
      <c r="E758" t="s">
        <v>1023</v>
      </c>
      <c r="F758">
        <f>SUMIFS('Refill Gap Model'!E:E,'Refill Gap Model'!A:A,TableRefills3[[#This Row],[patient_id]])</f>
        <v>126</v>
      </c>
      <c r="G758" s="1">
        <f>_xlfn.MINIFS('Refill Gap Model'!C:C,'Refill Gap Model'!A:A,TableRefills3[[#This Row],[patient_id]])</f>
        <v>45772</v>
      </c>
      <c r="H758" s="1">
        <f>_xlfn.MAXIFS('Refill Gap Model'!C:C,'Refill Gap Model'!A:A,A758)+TableRefills3[[#This Row],[quantity_days]]</f>
        <v>45910</v>
      </c>
      <c r="I758" s="1">
        <f>_xlfn.MAXIFS('Refill Gap Model'!L:L,'Refill Gap Model'!A:A,TableRefills3[[#This Row],[patient_id]])</f>
        <v>45901</v>
      </c>
      <c r="J758">
        <f>Patient_QC[[#This Row],[Therepy_end_date]]-Patient_QC[[#This Row],[Therepy_Start_Date]]</f>
        <v>129</v>
      </c>
      <c r="K758">
        <f>Patient_QC[[#This Row],[total_quantity_days]]/Patient_QC[[#This Row],[Window Days]]</f>
        <v>0.97674418604651159</v>
      </c>
      <c r="L758">
        <f>MIN(1,Patient_QC[[#This Row],[MPR]])</f>
        <v>0.97674418604651159</v>
      </c>
      <c r="M758">
        <f>IF(Patient_QC[[#This Row],[MPR]]&gt;1,1,0)</f>
        <v>0</v>
      </c>
      <c r="N758">
        <f>_xlfn.MAXIFS('Refill Gap Model'!I:I,'Refill Gap Model'!A:A,TableRefills3[[#This Row],[patient_id]])</f>
        <v>0</v>
      </c>
      <c r="O758" t="str">
        <f>IF(Patient_QC[[#This Row],[MPR]]&gt;1.2,"High MPR; ","") &amp;
 IF(Patient_QC[[#This Row],[ever_discontinued]]=1,"Discontinued; ","") &amp;
 IF(Patient_QC[[#This Row],[Window Days]]=0,"No Supply; ","")</f>
        <v/>
      </c>
    </row>
    <row r="759" spans="1:15" x14ac:dyDescent="0.25">
      <c r="A759" t="s">
        <v>766</v>
      </c>
      <c r="B759">
        <v>48</v>
      </c>
      <c r="C759" t="s">
        <v>1020</v>
      </c>
      <c r="D759" t="s">
        <v>1022</v>
      </c>
      <c r="E759" t="s">
        <v>1024</v>
      </c>
      <c r="F759">
        <f>SUMIFS('Refill Gap Model'!E:E,'Refill Gap Model'!A:A,TableRefills3[[#This Row],[patient_id]])</f>
        <v>120</v>
      </c>
      <c r="G759" s="1">
        <f>_xlfn.MINIFS('Refill Gap Model'!C:C,'Refill Gap Model'!A:A,TableRefills3[[#This Row],[patient_id]])</f>
        <v>45785</v>
      </c>
      <c r="H759" s="1">
        <f>_xlfn.MAXIFS('Refill Gap Model'!C:C,'Refill Gap Model'!A:A,A759)+TableRefills3[[#This Row],[quantity_days]]</f>
        <v>45910</v>
      </c>
      <c r="I759" s="1">
        <f>_xlfn.MAXIFS('Refill Gap Model'!L:L,'Refill Gap Model'!A:A,TableRefills3[[#This Row],[patient_id]])</f>
        <v>45902</v>
      </c>
      <c r="J759">
        <f>Patient_QC[[#This Row],[Therepy_end_date]]-Patient_QC[[#This Row],[Therepy_Start_Date]]</f>
        <v>117</v>
      </c>
      <c r="K759">
        <f>Patient_QC[[#This Row],[total_quantity_days]]/Patient_QC[[#This Row],[Window Days]]</f>
        <v>1.0256410256410255</v>
      </c>
      <c r="L759">
        <f>MIN(1,Patient_QC[[#This Row],[MPR]])</f>
        <v>1</v>
      </c>
      <c r="M759">
        <f>IF(Patient_QC[[#This Row],[MPR]]&gt;1,1,0)</f>
        <v>1</v>
      </c>
      <c r="N759">
        <f>_xlfn.MAXIFS('Refill Gap Model'!I:I,'Refill Gap Model'!A:A,TableRefills3[[#This Row],[patient_id]])</f>
        <v>0</v>
      </c>
      <c r="O759" t="str">
        <f>IF(Patient_QC[[#This Row],[MPR]]&gt;1.2,"High MPR; ","") &amp;
 IF(Patient_QC[[#This Row],[ever_discontinued]]=1,"Discontinued; ","") &amp;
 IF(Patient_QC[[#This Row],[Window Days]]=0,"No Supply; ","")</f>
        <v/>
      </c>
    </row>
    <row r="760" spans="1:15" x14ac:dyDescent="0.25">
      <c r="A760" t="s">
        <v>767</v>
      </c>
      <c r="B760">
        <v>68</v>
      </c>
      <c r="C760" t="s">
        <v>1019</v>
      </c>
      <c r="D760" t="s">
        <v>1025</v>
      </c>
      <c r="E760" t="s">
        <v>1026</v>
      </c>
      <c r="F760">
        <f>SUMIFS('Refill Gap Model'!E:E,'Refill Gap Model'!A:A,TableRefills3[[#This Row],[patient_id]])</f>
        <v>120</v>
      </c>
      <c r="G760" s="1">
        <f>_xlfn.MINIFS('Refill Gap Model'!C:C,'Refill Gap Model'!A:A,TableRefills3[[#This Row],[patient_id]])</f>
        <v>45785</v>
      </c>
      <c r="H760" s="1">
        <f>_xlfn.MAXIFS('Refill Gap Model'!C:C,'Refill Gap Model'!A:A,A760)+TableRefills3[[#This Row],[quantity_days]]</f>
        <v>45981</v>
      </c>
      <c r="I760" s="1">
        <f>_xlfn.MAXIFS('Refill Gap Model'!L:L,'Refill Gap Model'!A:A,TableRefills3[[#This Row],[patient_id]])</f>
        <v>45902</v>
      </c>
      <c r="J760">
        <f>Patient_QC[[#This Row],[Therepy_end_date]]-Patient_QC[[#This Row],[Therepy_Start_Date]]</f>
        <v>117</v>
      </c>
      <c r="K760">
        <f>Patient_QC[[#This Row],[total_quantity_days]]/Patient_QC[[#This Row],[Window Days]]</f>
        <v>1.0256410256410255</v>
      </c>
      <c r="L760">
        <f>MIN(1,Patient_QC[[#This Row],[MPR]])</f>
        <v>1</v>
      </c>
      <c r="M760">
        <f>IF(Patient_QC[[#This Row],[MPR]]&gt;1,1,0)</f>
        <v>1</v>
      </c>
      <c r="N760">
        <f>_xlfn.MAXIFS('Refill Gap Model'!I:I,'Refill Gap Model'!A:A,TableRefills3[[#This Row],[patient_id]])</f>
        <v>0</v>
      </c>
      <c r="O760" t="str">
        <f>IF(Patient_QC[[#This Row],[MPR]]&gt;1.2,"High MPR; ","") &amp;
 IF(Patient_QC[[#This Row],[ever_discontinued]]=1,"Discontinued; ","") &amp;
 IF(Patient_QC[[#This Row],[Window Days]]=0,"No Supply; ","")</f>
        <v/>
      </c>
    </row>
    <row r="761" spans="1:15" x14ac:dyDescent="0.25">
      <c r="A761" t="s">
        <v>768</v>
      </c>
      <c r="B761">
        <v>32</v>
      </c>
      <c r="C761" t="s">
        <v>1019</v>
      </c>
      <c r="D761" t="s">
        <v>1025</v>
      </c>
      <c r="E761" t="s">
        <v>1023</v>
      </c>
      <c r="F761">
        <f>SUMIFS('Refill Gap Model'!E:E,'Refill Gap Model'!A:A,TableRefills3[[#This Row],[patient_id]])</f>
        <v>120</v>
      </c>
      <c r="G761" s="1">
        <f>_xlfn.MINIFS('Refill Gap Model'!C:C,'Refill Gap Model'!A:A,TableRefills3[[#This Row],[patient_id]])</f>
        <v>45785</v>
      </c>
      <c r="H761" s="1">
        <f>_xlfn.MAXIFS('Refill Gap Model'!C:C,'Refill Gap Model'!A:A,A761)+TableRefills3[[#This Row],[quantity_days]]</f>
        <v>45935</v>
      </c>
      <c r="I761" s="1">
        <f>_xlfn.MAXIFS('Refill Gap Model'!L:L,'Refill Gap Model'!A:A,TableRefills3[[#This Row],[patient_id]])</f>
        <v>45902</v>
      </c>
      <c r="J761">
        <f>Patient_QC[[#This Row],[Therepy_end_date]]-Patient_QC[[#This Row],[Therepy_Start_Date]]</f>
        <v>117</v>
      </c>
      <c r="K761">
        <f>Patient_QC[[#This Row],[total_quantity_days]]/Patient_QC[[#This Row],[Window Days]]</f>
        <v>1.0256410256410255</v>
      </c>
      <c r="L761">
        <f>MIN(1,Patient_QC[[#This Row],[MPR]])</f>
        <v>1</v>
      </c>
      <c r="M761">
        <f>IF(Patient_QC[[#This Row],[MPR]]&gt;1,1,0)</f>
        <v>1</v>
      </c>
      <c r="N761">
        <f>_xlfn.MAXIFS('Refill Gap Model'!I:I,'Refill Gap Model'!A:A,TableRefills3[[#This Row],[patient_id]])</f>
        <v>0</v>
      </c>
      <c r="O761" t="str">
        <f>IF(Patient_QC[[#This Row],[MPR]]&gt;1.2,"High MPR; ","") &amp;
 IF(Patient_QC[[#This Row],[ever_discontinued]]=1,"Discontinued; ","") &amp;
 IF(Patient_QC[[#This Row],[Window Days]]=0,"No Supply; ","")</f>
        <v/>
      </c>
    </row>
    <row r="762" spans="1:15" x14ac:dyDescent="0.25">
      <c r="A762" t="s">
        <v>769</v>
      </c>
      <c r="B762">
        <v>74</v>
      </c>
      <c r="C762" t="s">
        <v>1020</v>
      </c>
      <c r="D762" t="s">
        <v>1021</v>
      </c>
      <c r="E762" t="s">
        <v>1024</v>
      </c>
      <c r="F762">
        <f>SUMIFS('Refill Gap Model'!E:E,'Refill Gap Model'!A:A,TableRefills3[[#This Row],[patient_id]])</f>
        <v>120</v>
      </c>
      <c r="G762" s="1">
        <f>_xlfn.MINIFS('Refill Gap Model'!C:C,'Refill Gap Model'!A:A,TableRefills3[[#This Row],[patient_id]])</f>
        <v>45785</v>
      </c>
      <c r="H762" s="1">
        <f>_xlfn.MAXIFS('Refill Gap Model'!C:C,'Refill Gap Model'!A:A,A762)+TableRefills3[[#This Row],[quantity_days]]</f>
        <v>45869</v>
      </c>
      <c r="I762" s="1">
        <f>_xlfn.MAXIFS('Refill Gap Model'!L:L,'Refill Gap Model'!A:A,TableRefills3[[#This Row],[patient_id]])</f>
        <v>45902</v>
      </c>
      <c r="J762">
        <f>Patient_QC[[#This Row],[Therepy_end_date]]-Patient_QC[[#This Row],[Therepy_Start_Date]]</f>
        <v>117</v>
      </c>
      <c r="K762">
        <f>Patient_QC[[#This Row],[total_quantity_days]]/Patient_QC[[#This Row],[Window Days]]</f>
        <v>1.0256410256410255</v>
      </c>
      <c r="L762">
        <f>MIN(1,Patient_QC[[#This Row],[MPR]])</f>
        <v>1</v>
      </c>
      <c r="M762">
        <f>IF(Patient_QC[[#This Row],[MPR]]&gt;1,1,0)</f>
        <v>1</v>
      </c>
      <c r="N762">
        <f>_xlfn.MAXIFS('Refill Gap Model'!I:I,'Refill Gap Model'!A:A,TableRefills3[[#This Row],[patient_id]])</f>
        <v>0</v>
      </c>
      <c r="O762" t="str">
        <f>IF(Patient_QC[[#This Row],[MPR]]&gt;1.2,"High MPR; ","") &amp;
 IF(Patient_QC[[#This Row],[ever_discontinued]]=1,"Discontinued; ","") &amp;
 IF(Patient_QC[[#This Row],[Window Days]]=0,"No Supply; ","")</f>
        <v/>
      </c>
    </row>
    <row r="763" spans="1:15" x14ac:dyDescent="0.25">
      <c r="A763" t="s">
        <v>770</v>
      </c>
      <c r="B763">
        <v>42</v>
      </c>
      <c r="C763" t="s">
        <v>1020</v>
      </c>
      <c r="D763" t="s">
        <v>1028</v>
      </c>
      <c r="E763" t="s">
        <v>1023</v>
      </c>
      <c r="F763">
        <f>SUMIFS('Refill Gap Model'!E:E,'Refill Gap Model'!A:A,TableRefills3[[#This Row],[patient_id]])</f>
        <v>150</v>
      </c>
      <c r="G763" s="1">
        <f>_xlfn.MINIFS('Refill Gap Model'!C:C,'Refill Gap Model'!A:A,TableRefills3[[#This Row],[patient_id]])</f>
        <v>45738</v>
      </c>
      <c r="H763" s="1">
        <f>_xlfn.MAXIFS('Refill Gap Model'!C:C,'Refill Gap Model'!A:A,A763)+TableRefills3[[#This Row],[quantity_days]]</f>
        <v>45935</v>
      </c>
      <c r="I763" s="1">
        <f>_xlfn.MAXIFS('Refill Gap Model'!L:L,'Refill Gap Model'!A:A,TableRefills3[[#This Row],[patient_id]])</f>
        <v>45881</v>
      </c>
      <c r="J763">
        <f>Patient_QC[[#This Row],[Therepy_end_date]]-Patient_QC[[#This Row],[Therepy_Start_Date]]</f>
        <v>143</v>
      </c>
      <c r="K763">
        <f>Patient_QC[[#This Row],[total_quantity_days]]/Patient_QC[[#This Row],[Window Days]]</f>
        <v>1.048951048951049</v>
      </c>
      <c r="L763">
        <f>MIN(1,Patient_QC[[#This Row],[MPR]])</f>
        <v>1</v>
      </c>
      <c r="M763">
        <f>IF(Patient_QC[[#This Row],[MPR]]&gt;1,1,0)</f>
        <v>1</v>
      </c>
      <c r="N763">
        <f>_xlfn.MAXIFS('Refill Gap Model'!I:I,'Refill Gap Model'!A:A,TableRefills3[[#This Row],[patient_id]])</f>
        <v>0</v>
      </c>
      <c r="O763" t="str">
        <f>IF(Patient_QC[[#This Row],[MPR]]&gt;1.2,"High MPR; ","") &amp;
 IF(Patient_QC[[#This Row],[ever_discontinued]]=1,"Discontinued; ","") &amp;
 IF(Patient_QC[[#This Row],[Window Days]]=0,"No Supply; ","")</f>
        <v/>
      </c>
    </row>
    <row r="764" spans="1:15" x14ac:dyDescent="0.25">
      <c r="A764" t="s">
        <v>771</v>
      </c>
      <c r="B764">
        <v>79</v>
      </c>
      <c r="C764" t="s">
        <v>1020</v>
      </c>
      <c r="D764" t="s">
        <v>1028</v>
      </c>
      <c r="E764" t="s">
        <v>1027</v>
      </c>
      <c r="F764">
        <f>SUMIFS('Refill Gap Model'!E:E,'Refill Gap Model'!A:A,TableRefills3[[#This Row],[patient_id]])</f>
        <v>150</v>
      </c>
      <c r="G764" s="1">
        <f>_xlfn.MINIFS('Refill Gap Model'!C:C,'Refill Gap Model'!A:A,TableRefills3[[#This Row],[patient_id]])</f>
        <v>45738</v>
      </c>
      <c r="H764" s="1">
        <f>_xlfn.MAXIFS('Refill Gap Model'!C:C,'Refill Gap Model'!A:A,A764)+TableRefills3[[#This Row],[quantity_days]]</f>
        <v>45793</v>
      </c>
      <c r="I764" s="1">
        <f>_xlfn.MAXIFS('Refill Gap Model'!L:L,'Refill Gap Model'!A:A,TableRefills3[[#This Row],[patient_id]])</f>
        <v>45881</v>
      </c>
      <c r="J764">
        <f>Patient_QC[[#This Row],[Therepy_end_date]]-Patient_QC[[#This Row],[Therepy_Start_Date]]</f>
        <v>143</v>
      </c>
      <c r="K764">
        <f>Patient_QC[[#This Row],[total_quantity_days]]/Patient_QC[[#This Row],[Window Days]]</f>
        <v>1.048951048951049</v>
      </c>
      <c r="L764">
        <f>MIN(1,Patient_QC[[#This Row],[MPR]])</f>
        <v>1</v>
      </c>
      <c r="M764">
        <f>IF(Patient_QC[[#This Row],[MPR]]&gt;1,1,0)</f>
        <v>1</v>
      </c>
      <c r="N764">
        <f>_xlfn.MAXIFS('Refill Gap Model'!I:I,'Refill Gap Model'!A:A,TableRefills3[[#This Row],[patient_id]])</f>
        <v>0</v>
      </c>
      <c r="O764" t="str">
        <f>IF(Patient_QC[[#This Row],[MPR]]&gt;1.2,"High MPR; ","") &amp;
 IF(Patient_QC[[#This Row],[ever_discontinued]]=1,"Discontinued; ","") &amp;
 IF(Patient_QC[[#This Row],[Window Days]]=0,"No Supply; ","")</f>
        <v/>
      </c>
    </row>
    <row r="765" spans="1:15" x14ac:dyDescent="0.25">
      <c r="A765" t="s">
        <v>772</v>
      </c>
      <c r="B765">
        <v>57</v>
      </c>
      <c r="C765" t="s">
        <v>1019</v>
      </c>
      <c r="D765" t="s">
        <v>1022</v>
      </c>
      <c r="E765" t="s">
        <v>1027</v>
      </c>
      <c r="F765">
        <f>SUMIFS('Refill Gap Model'!E:E,'Refill Gap Model'!A:A,TableRefills3[[#This Row],[patient_id]])</f>
        <v>150</v>
      </c>
      <c r="G765" s="1">
        <f>_xlfn.MINIFS('Refill Gap Model'!C:C,'Refill Gap Model'!A:A,TableRefills3[[#This Row],[patient_id]])</f>
        <v>45738</v>
      </c>
      <c r="H765" s="1">
        <f>_xlfn.MAXIFS('Refill Gap Model'!C:C,'Refill Gap Model'!A:A,A765)+TableRefills3[[#This Row],[quantity_days]]</f>
        <v>45787</v>
      </c>
      <c r="I765" s="1">
        <f>_xlfn.MAXIFS('Refill Gap Model'!L:L,'Refill Gap Model'!A:A,TableRefills3[[#This Row],[patient_id]])</f>
        <v>45881</v>
      </c>
      <c r="J765">
        <f>Patient_QC[[#This Row],[Therepy_end_date]]-Patient_QC[[#This Row],[Therepy_Start_Date]]</f>
        <v>143</v>
      </c>
      <c r="K765">
        <f>Patient_QC[[#This Row],[total_quantity_days]]/Patient_QC[[#This Row],[Window Days]]</f>
        <v>1.048951048951049</v>
      </c>
      <c r="L765">
        <f>MIN(1,Patient_QC[[#This Row],[MPR]])</f>
        <v>1</v>
      </c>
      <c r="M765">
        <f>IF(Patient_QC[[#This Row],[MPR]]&gt;1,1,0)</f>
        <v>1</v>
      </c>
      <c r="N765">
        <f>_xlfn.MAXIFS('Refill Gap Model'!I:I,'Refill Gap Model'!A:A,TableRefills3[[#This Row],[patient_id]])</f>
        <v>0</v>
      </c>
      <c r="O765" t="str">
        <f>IF(Patient_QC[[#This Row],[MPR]]&gt;1.2,"High MPR; ","") &amp;
 IF(Patient_QC[[#This Row],[ever_discontinued]]=1,"Discontinued; ","") &amp;
 IF(Patient_QC[[#This Row],[Window Days]]=0,"No Supply; ","")</f>
        <v/>
      </c>
    </row>
    <row r="766" spans="1:15" x14ac:dyDescent="0.25">
      <c r="A766" t="s">
        <v>773</v>
      </c>
      <c r="B766">
        <v>49</v>
      </c>
      <c r="C766" t="s">
        <v>1019</v>
      </c>
      <c r="D766" t="s">
        <v>1022</v>
      </c>
      <c r="E766" t="s">
        <v>1023</v>
      </c>
      <c r="F766">
        <f>SUMIFS('Refill Gap Model'!E:E,'Refill Gap Model'!A:A,TableRefills3[[#This Row],[patient_id]])</f>
        <v>150</v>
      </c>
      <c r="G766" s="1">
        <f>_xlfn.MINIFS('Refill Gap Model'!C:C,'Refill Gap Model'!A:A,TableRefills3[[#This Row],[patient_id]])</f>
        <v>45738</v>
      </c>
      <c r="H766" s="1">
        <f>_xlfn.MAXIFS('Refill Gap Model'!C:C,'Refill Gap Model'!A:A,A766)+TableRefills3[[#This Row],[quantity_days]]</f>
        <v>45872</v>
      </c>
      <c r="I766" s="1">
        <f>_xlfn.MAXIFS('Refill Gap Model'!L:L,'Refill Gap Model'!A:A,TableRefills3[[#This Row],[patient_id]])</f>
        <v>45881</v>
      </c>
      <c r="J766">
        <f>Patient_QC[[#This Row],[Therepy_end_date]]-Patient_QC[[#This Row],[Therepy_Start_Date]]</f>
        <v>143</v>
      </c>
      <c r="K766">
        <f>Patient_QC[[#This Row],[total_quantity_days]]/Patient_QC[[#This Row],[Window Days]]</f>
        <v>1.048951048951049</v>
      </c>
      <c r="L766">
        <f>MIN(1,Patient_QC[[#This Row],[MPR]])</f>
        <v>1</v>
      </c>
      <c r="M766">
        <f>IF(Patient_QC[[#This Row],[MPR]]&gt;1,1,0)</f>
        <v>1</v>
      </c>
      <c r="N766">
        <f>_xlfn.MAXIFS('Refill Gap Model'!I:I,'Refill Gap Model'!A:A,TableRefills3[[#This Row],[patient_id]])</f>
        <v>0</v>
      </c>
      <c r="O766" t="str">
        <f>IF(Patient_QC[[#This Row],[MPR]]&gt;1.2,"High MPR; ","") &amp;
 IF(Patient_QC[[#This Row],[ever_discontinued]]=1,"Discontinued; ","") &amp;
 IF(Patient_QC[[#This Row],[Window Days]]=0,"No Supply; ","")</f>
        <v/>
      </c>
    </row>
    <row r="767" spans="1:15" x14ac:dyDescent="0.25">
      <c r="A767" t="s">
        <v>774</v>
      </c>
      <c r="B767">
        <v>57</v>
      </c>
      <c r="C767" t="s">
        <v>1019</v>
      </c>
      <c r="D767" t="s">
        <v>1021</v>
      </c>
      <c r="E767" t="s">
        <v>1027</v>
      </c>
      <c r="F767">
        <f>SUMIFS('Refill Gap Model'!E:E,'Refill Gap Model'!A:A,TableRefills3[[#This Row],[patient_id]])</f>
        <v>150</v>
      </c>
      <c r="G767" s="1">
        <f>_xlfn.MINIFS('Refill Gap Model'!C:C,'Refill Gap Model'!A:A,TableRefills3[[#This Row],[patient_id]])</f>
        <v>45738</v>
      </c>
      <c r="H767" s="1">
        <f>_xlfn.MAXIFS('Refill Gap Model'!C:C,'Refill Gap Model'!A:A,A767)+TableRefills3[[#This Row],[quantity_days]]</f>
        <v>45931</v>
      </c>
      <c r="I767" s="1">
        <f>_xlfn.MAXIFS('Refill Gap Model'!L:L,'Refill Gap Model'!A:A,TableRefills3[[#This Row],[patient_id]])</f>
        <v>45881</v>
      </c>
      <c r="J767">
        <f>Patient_QC[[#This Row],[Therepy_end_date]]-Patient_QC[[#This Row],[Therepy_Start_Date]]</f>
        <v>143</v>
      </c>
      <c r="K767">
        <f>Patient_QC[[#This Row],[total_quantity_days]]/Patient_QC[[#This Row],[Window Days]]</f>
        <v>1.048951048951049</v>
      </c>
      <c r="L767">
        <f>MIN(1,Patient_QC[[#This Row],[MPR]])</f>
        <v>1</v>
      </c>
      <c r="M767">
        <f>IF(Patient_QC[[#This Row],[MPR]]&gt;1,1,0)</f>
        <v>1</v>
      </c>
      <c r="N767">
        <f>_xlfn.MAXIFS('Refill Gap Model'!I:I,'Refill Gap Model'!A:A,TableRefills3[[#This Row],[patient_id]])</f>
        <v>0</v>
      </c>
      <c r="O767" t="str">
        <f>IF(Patient_QC[[#This Row],[MPR]]&gt;1.2,"High MPR; ","") &amp;
 IF(Patient_QC[[#This Row],[ever_discontinued]]=1,"Discontinued; ","") &amp;
 IF(Patient_QC[[#This Row],[Window Days]]=0,"No Supply; ","")</f>
        <v/>
      </c>
    </row>
    <row r="768" spans="1:15" x14ac:dyDescent="0.25">
      <c r="A768" t="s">
        <v>775</v>
      </c>
      <c r="B768">
        <v>37</v>
      </c>
      <c r="C768" t="s">
        <v>1019</v>
      </c>
      <c r="D768" t="s">
        <v>1021</v>
      </c>
      <c r="E768" t="s">
        <v>1024</v>
      </c>
      <c r="F768">
        <f>SUMIFS('Refill Gap Model'!E:E,'Refill Gap Model'!A:A,TableRefills3[[#This Row],[patient_id]])</f>
        <v>150</v>
      </c>
      <c r="G768" s="1">
        <f>_xlfn.MINIFS('Refill Gap Model'!C:C,'Refill Gap Model'!A:A,TableRefills3[[#This Row],[patient_id]])</f>
        <v>45785</v>
      </c>
      <c r="H768" s="1">
        <f>_xlfn.MAXIFS('Refill Gap Model'!C:C,'Refill Gap Model'!A:A,A768)+TableRefills3[[#This Row],[quantity_days]]</f>
        <v>45932</v>
      </c>
      <c r="I768" s="1">
        <f>_xlfn.MAXIFS('Refill Gap Model'!L:L,'Refill Gap Model'!A:A,TableRefills3[[#This Row],[patient_id]])</f>
        <v>45928</v>
      </c>
      <c r="J768">
        <f>Patient_QC[[#This Row],[Therepy_end_date]]-Patient_QC[[#This Row],[Therepy_Start_Date]]</f>
        <v>143</v>
      </c>
      <c r="K768">
        <f>Patient_QC[[#This Row],[total_quantity_days]]/Patient_QC[[#This Row],[Window Days]]</f>
        <v>1.048951048951049</v>
      </c>
      <c r="L768">
        <f>MIN(1,Patient_QC[[#This Row],[MPR]])</f>
        <v>1</v>
      </c>
      <c r="M768">
        <f>IF(Patient_QC[[#This Row],[MPR]]&gt;1,1,0)</f>
        <v>1</v>
      </c>
      <c r="N768">
        <f>_xlfn.MAXIFS('Refill Gap Model'!I:I,'Refill Gap Model'!A:A,TableRefills3[[#This Row],[patient_id]])</f>
        <v>0</v>
      </c>
      <c r="O768" t="str">
        <f>IF(Patient_QC[[#This Row],[MPR]]&gt;1.2,"High MPR; ","") &amp;
 IF(Patient_QC[[#This Row],[ever_discontinued]]=1,"Discontinued; ","") &amp;
 IF(Patient_QC[[#This Row],[Window Days]]=0,"No Supply; ","")</f>
        <v/>
      </c>
    </row>
    <row r="769" spans="1:15" x14ac:dyDescent="0.25">
      <c r="A769" t="s">
        <v>776</v>
      </c>
      <c r="B769">
        <v>70</v>
      </c>
      <c r="C769" t="s">
        <v>1019</v>
      </c>
      <c r="D769" t="s">
        <v>1025</v>
      </c>
      <c r="E769" t="s">
        <v>1023</v>
      </c>
      <c r="F769">
        <f>SUMIFS('Refill Gap Model'!E:E,'Refill Gap Model'!A:A,TableRefills3[[#This Row],[patient_id]])</f>
        <v>150</v>
      </c>
      <c r="G769" s="1">
        <f>_xlfn.MINIFS('Refill Gap Model'!C:C,'Refill Gap Model'!A:A,TableRefills3[[#This Row],[patient_id]])</f>
        <v>45785</v>
      </c>
      <c r="H769" s="1">
        <f>_xlfn.MAXIFS('Refill Gap Model'!C:C,'Refill Gap Model'!A:A,A769)+TableRefills3[[#This Row],[quantity_days]]</f>
        <v>45790</v>
      </c>
      <c r="I769" s="1">
        <f>_xlfn.MAXIFS('Refill Gap Model'!L:L,'Refill Gap Model'!A:A,TableRefills3[[#This Row],[patient_id]])</f>
        <v>45928</v>
      </c>
      <c r="J769">
        <f>Patient_QC[[#This Row],[Therepy_end_date]]-Patient_QC[[#This Row],[Therepy_Start_Date]]</f>
        <v>143</v>
      </c>
      <c r="K769">
        <f>Patient_QC[[#This Row],[total_quantity_days]]/Patient_QC[[#This Row],[Window Days]]</f>
        <v>1.048951048951049</v>
      </c>
      <c r="L769">
        <f>MIN(1,Patient_QC[[#This Row],[MPR]])</f>
        <v>1</v>
      </c>
      <c r="M769">
        <f>IF(Patient_QC[[#This Row],[MPR]]&gt;1,1,0)</f>
        <v>1</v>
      </c>
      <c r="N769">
        <f>_xlfn.MAXIFS('Refill Gap Model'!I:I,'Refill Gap Model'!A:A,TableRefills3[[#This Row],[patient_id]])</f>
        <v>0</v>
      </c>
      <c r="O769" t="str">
        <f>IF(Patient_QC[[#This Row],[MPR]]&gt;1.2,"High MPR; ","") &amp;
 IF(Patient_QC[[#This Row],[ever_discontinued]]=1,"Discontinued; ","") &amp;
 IF(Patient_QC[[#This Row],[Window Days]]=0,"No Supply; ","")</f>
        <v/>
      </c>
    </row>
    <row r="770" spans="1:15" x14ac:dyDescent="0.25">
      <c r="A770" t="s">
        <v>777</v>
      </c>
      <c r="B770">
        <v>68</v>
      </c>
      <c r="C770" t="s">
        <v>1020</v>
      </c>
      <c r="D770" t="s">
        <v>1025</v>
      </c>
      <c r="E770" t="s">
        <v>1023</v>
      </c>
      <c r="F770">
        <f>SUMIFS('Refill Gap Model'!E:E,'Refill Gap Model'!A:A,TableRefills3[[#This Row],[patient_id]])</f>
        <v>150</v>
      </c>
      <c r="G770" s="1">
        <f>_xlfn.MINIFS('Refill Gap Model'!C:C,'Refill Gap Model'!A:A,TableRefills3[[#This Row],[patient_id]])</f>
        <v>45785</v>
      </c>
      <c r="H770" s="1">
        <f>_xlfn.MAXIFS('Refill Gap Model'!C:C,'Refill Gap Model'!A:A,A770)+TableRefills3[[#This Row],[quantity_days]]</f>
        <v>45987</v>
      </c>
      <c r="I770" s="1">
        <f>_xlfn.MAXIFS('Refill Gap Model'!L:L,'Refill Gap Model'!A:A,TableRefills3[[#This Row],[patient_id]])</f>
        <v>45928</v>
      </c>
      <c r="J770">
        <f>Patient_QC[[#This Row],[Therepy_end_date]]-Patient_QC[[#This Row],[Therepy_Start_Date]]</f>
        <v>143</v>
      </c>
      <c r="K770">
        <f>Patient_QC[[#This Row],[total_quantity_days]]/Patient_QC[[#This Row],[Window Days]]</f>
        <v>1.048951048951049</v>
      </c>
      <c r="L770">
        <f>MIN(1,Patient_QC[[#This Row],[MPR]])</f>
        <v>1</v>
      </c>
      <c r="M770">
        <f>IF(Patient_QC[[#This Row],[MPR]]&gt;1,1,0)</f>
        <v>1</v>
      </c>
      <c r="N770">
        <f>_xlfn.MAXIFS('Refill Gap Model'!I:I,'Refill Gap Model'!A:A,TableRefills3[[#This Row],[patient_id]])</f>
        <v>0</v>
      </c>
      <c r="O770" t="str">
        <f>IF(Patient_QC[[#This Row],[MPR]]&gt;1.2,"High MPR; ","") &amp;
 IF(Patient_QC[[#This Row],[ever_discontinued]]=1,"Discontinued; ","") &amp;
 IF(Patient_QC[[#This Row],[Window Days]]=0,"No Supply; ","")</f>
        <v/>
      </c>
    </row>
    <row r="771" spans="1:15" x14ac:dyDescent="0.25">
      <c r="A771" t="s">
        <v>778</v>
      </c>
      <c r="B771">
        <v>30</v>
      </c>
      <c r="C771" t="s">
        <v>1019</v>
      </c>
      <c r="D771" t="s">
        <v>1021</v>
      </c>
      <c r="E771" t="s">
        <v>1024</v>
      </c>
      <c r="F771">
        <f>SUMIFS('Refill Gap Model'!E:E,'Refill Gap Model'!A:A,TableRefills3[[#This Row],[patient_id]])</f>
        <v>150</v>
      </c>
      <c r="G771" s="1">
        <f>_xlfn.MINIFS('Refill Gap Model'!C:C,'Refill Gap Model'!A:A,TableRefills3[[#This Row],[patient_id]])</f>
        <v>45785</v>
      </c>
      <c r="H771" s="1">
        <f>_xlfn.MAXIFS('Refill Gap Model'!C:C,'Refill Gap Model'!A:A,A771)+TableRefills3[[#This Row],[quantity_days]]</f>
        <v>45855</v>
      </c>
      <c r="I771" s="1">
        <f>_xlfn.MAXIFS('Refill Gap Model'!L:L,'Refill Gap Model'!A:A,TableRefills3[[#This Row],[patient_id]])</f>
        <v>45928</v>
      </c>
      <c r="J771">
        <f>Patient_QC[[#This Row],[Therepy_end_date]]-Patient_QC[[#This Row],[Therepy_Start_Date]]</f>
        <v>143</v>
      </c>
      <c r="K771">
        <f>Patient_QC[[#This Row],[total_quantity_days]]/Patient_QC[[#This Row],[Window Days]]</f>
        <v>1.048951048951049</v>
      </c>
      <c r="L771">
        <f>MIN(1,Patient_QC[[#This Row],[MPR]])</f>
        <v>1</v>
      </c>
      <c r="M771">
        <f>IF(Patient_QC[[#This Row],[MPR]]&gt;1,1,0)</f>
        <v>1</v>
      </c>
      <c r="N771">
        <f>_xlfn.MAXIFS('Refill Gap Model'!I:I,'Refill Gap Model'!A:A,TableRefills3[[#This Row],[patient_id]])</f>
        <v>0</v>
      </c>
      <c r="O771" t="str">
        <f>IF(Patient_QC[[#This Row],[MPR]]&gt;1.2,"High MPR; ","") &amp;
 IF(Patient_QC[[#This Row],[ever_discontinued]]=1,"Discontinued; ","") &amp;
 IF(Patient_QC[[#This Row],[Window Days]]=0,"No Supply; ","")</f>
        <v/>
      </c>
    </row>
    <row r="772" spans="1:15" x14ac:dyDescent="0.25">
      <c r="A772" t="s">
        <v>779</v>
      </c>
      <c r="B772">
        <v>32</v>
      </c>
      <c r="C772" t="s">
        <v>1019</v>
      </c>
      <c r="D772" t="s">
        <v>1022</v>
      </c>
      <c r="E772" t="s">
        <v>1024</v>
      </c>
      <c r="F772">
        <f>SUMIFS('Refill Gap Model'!E:E,'Refill Gap Model'!A:A,TableRefills3[[#This Row],[patient_id]])</f>
        <v>150</v>
      </c>
      <c r="G772" s="1">
        <f>_xlfn.MINIFS('Refill Gap Model'!C:C,'Refill Gap Model'!A:A,TableRefills3[[#This Row],[patient_id]])</f>
        <v>45785</v>
      </c>
      <c r="H772" s="1">
        <f>_xlfn.MAXIFS('Refill Gap Model'!C:C,'Refill Gap Model'!A:A,A772)+TableRefills3[[#This Row],[quantity_days]]</f>
        <v>45838</v>
      </c>
      <c r="I772" s="1">
        <f>_xlfn.MAXIFS('Refill Gap Model'!L:L,'Refill Gap Model'!A:A,TableRefills3[[#This Row],[patient_id]])</f>
        <v>45928</v>
      </c>
      <c r="J772">
        <f>Patient_QC[[#This Row],[Therepy_end_date]]-Patient_QC[[#This Row],[Therepy_Start_Date]]</f>
        <v>143</v>
      </c>
      <c r="K772">
        <f>Patient_QC[[#This Row],[total_quantity_days]]/Patient_QC[[#This Row],[Window Days]]</f>
        <v>1.048951048951049</v>
      </c>
      <c r="L772">
        <f>MIN(1,Patient_QC[[#This Row],[MPR]])</f>
        <v>1</v>
      </c>
      <c r="M772">
        <f>IF(Patient_QC[[#This Row],[MPR]]&gt;1,1,0)</f>
        <v>1</v>
      </c>
      <c r="N772">
        <f>_xlfn.MAXIFS('Refill Gap Model'!I:I,'Refill Gap Model'!A:A,TableRefills3[[#This Row],[patient_id]])</f>
        <v>0</v>
      </c>
      <c r="O772" t="str">
        <f>IF(Patient_QC[[#This Row],[MPR]]&gt;1.2,"High MPR; ","") &amp;
 IF(Patient_QC[[#This Row],[ever_discontinued]]=1,"Discontinued; ","") &amp;
 IF(Patient_QC[[#This Row],[Window Days]]=0,"No Supply; ","")</f>
        <v/>
      </c>
    </row>
    <row r="773" spans="1:15" x14ac:dyDescent="0.25">
      <c r="A773" t="s">
        <v>780</v>
      </c>
      <c r="B773">
        <v>42</v>
      </c>
      <c r="C773" t="s">
        <v>1020</v>
      </c>
      <c r="D773" t="s">
        <v>1028</v>
      </c>
      <c r="E773" t="s">
        <v>1026</v>
      </c>
      <c r="F773">
        <f>SUMIFS('Refill Gap Model'!E:E,'Refill Gap Model'!A:A,TableRefills3[[#This Row],[patient_id]])</f>
        <v>105</v>
      </c>
      <c r="G773" s="1">
        <f>_xlfn.MINIFS('Refill Gap Model'!C:C,'Refill Gap Model'!A:A,TableRefills3[[#This Row],[patient_id]])</f>
        <v>45684</v>
      </c>
      <c r="H773" s="1">
        <f>_xlfn.MAXIFS('Refill Gap Model'!C:C,'Refill Gap Model'!A:A,A773)+TableRefills3[[#This Row],[quantity_days]]</f>
        <v>45934</v>
      </c>
      <c r="I773" s="1">
        <f>_xlfn.MAXIFS('Refill Gap Model'!L:L,'Refill Gap Model'!A:A,TableRefills3[[#This Row],[patient_id]])</f>
        <v>45789</v>
      </c>
      <c r="J773">
        <f>Patient_QC[[#This Row],[Therepy_end_date]]-Patient_QC[[#This Row],[Therepy_Start_Date]]</f>
        <v>105</v>
      </c>
      <c r="K773">
        <f>Patient_QC[[#This Row],[total_quantity_days]]/Patient_QC[[#This Row],[Window Days]]</f>
        <v>1</v>
      </c>
      <c r="L773">
        <f>MIN(1,Patient_QC[[#This Row],[MPR]])</f>
        <v>1</v>
      </c>
      <c r="M773">
        <f>IF(Patient_QC[[#This Row],[MPR]]&gt;1,1,0)</f>
        <v>0</v>
      </c>
      <c r="N773">
        <f>_xlfn.MAXIFS('Refill Gap Model'!I:I,'Refill Gap Model'!A:A,TableRefills3[[#This Row],[patient_id]])</f>
        <v>0</v>
      </c>
      <c r="O773" t="str">
        <f>IF(Patient_QC[[#This Row],[MPR]]&gt;1.2,"High MPR; ","") &amp;
 IF(Patient_QC[[#This Row],[ever_discontinued]]=1,"Discontinued; ","") &amp;
 IF(Patient_QC[[#This Row],[Window Days]]=0,"No Supply; ","")</f>
        <v/>
      </c>
    </row>
    <row r="774" spans="1:15" x14ac:dyDescent="0.25">
      <c r="A774" t="s">
        <v>781</v>
      </c>
      <c r="B774">
        <v>57</v>
      </c>
      <c r="C774" t="s">
        <v>1019</v>
      </c>
      <c r="D774" t="s">
        <v>1028</v>
      </c>
      <c r="E774" t="s">
        <v>1026</v>
      </c>
      <c r="F774">
        <f>SUMIFS('Refill Gap Model'!E:E,'Refill Gap Model'!A:A,TableRefills3[[#This Row],[patient_id]])</f>
        <v>105</v>
      </c>
      <c r="G774" s="1">
        <f>_xlfn.MINIFS('Refill Gap Model'!C:C,'Refill Gap Model'!A:A,TableRefills3[[#This Row],[patient_id]])</f>
        <v>45684</v>
      </c>
      <c r="H774" s="1">
        <f>_xlfn.MAXIFS('Refill Gap Model'!C:C,'Refill Gap Model'!A:A,A774)+TableRefills3[[#This Row],[quantity_days]]</f>
        <v>46010</v>
      </c>
      <c r="I774" s="1">
        <f>_xlfn.MAXIFS('Refill Gap Model'!L:L,'Refill Gap Model'!A:A,TableRefills3[[#This Row],[patient_id]])</f>
        <v>45789</v>
      </c>
      <c r="J774">
        <f>Patient_QC[[#This Row],[Therepy_end_date]]-Patient_QC[[#This Row],[Therepy_Start_Date]]</f>
        <v>105</v>
      </c>
      <c r="K774">
        <f>Patient_QC[[#This Row],[total_quantity_days]]/Patient_QC[[#This Row],[Window Days]]</f>
        <v>1</v>
      </c>
      <c r="L774">
        <f>MIN(1,Patient_QC[[#This Row],[MPR]])</f>
        <v>1</v>
      </c>
      <c r="M774">
        <f>IF(Patient_QC[[#This Row],[MPR]]&gt;1,1,0)</f>
        <v>0</v>
      </c>
      <c r="N774">
        <f>_xlfn.MAXIFS('Refill Gap Model'!I:I,'Refill Gap Model'!A:A,TableRefills3[[#This Row],[patient_id]])</f>
        <v>0</v>
      </c>
      <c r="O774" t="str">
        <f>IF(Patient_QC[[#This Row],[MPR]]&gt;1.2,"High MPR; ","") &amp;
 IF(Patient_QC[[#This Row],[ever_discontinued]]=1,"Discontinued; ","") &amp;
 IF(Patient_QC[[#This Row],[Window Days]]=0,"No Supply; ","")</f>
        <v/>
      </c>
    </row>
    <row r="775" spans="1:15" x14ac:dyDescent="0.25">
      <c r="A775" t="s">
        <v>782</v>
      </c>
      <c r="B775">
        <v>78</v>
      </c>
      <c r="C775" t="s">
        <v>1019</v>
      </c>
      <c r="D775" t="s">
        <v>1025</v>
      </c>
      <c r="E775" t="s">
        <v>1024</v>
      </c>
      <c r="F775">
        <f>SUMIFS('Refill Gap Model'!E:E,'Refill Gap Model'!A:A,TableRefills3[[#This Row],[patient_id]])</f>
        <v>105</v>
      </c>
      <c r="G775" s="1">
        <f>_xlfn.MINIFS('Refill Gap Model'!C:C,'Refill Gap Model'!A:A,TableRefills3[[#This Row],[patient_id]])</f>
        <v>45684</v>
      </c>
      <c r="H775" s="1">
        <f>_xlfn.MAXIFS('Refill Gap Model'!C:C,'Refill Gap Model'!A:A,A775)+TableRefills3[[#This Row],[quantity_days]]</f>
        <v>45827</v>
      </c>
      <c r="I775" s="1">
        <f>_xlfn.MAXIFS('Refill Gap Model'!L:L,'Refill Gap Model'!A:A,TableRefills3[[#This Row],[patient_id]])</f>
        <v>45789</v>
      </c>
      <c r="J775">
        <f>Patient_QC[[#This Row],[Therepy_end_date]]-Patient_QC[[#This Row],[Therepy_Start_Date]]</f>
        <v>105</v>
      </c>
      <c r="K775">
        <f>Patient_QC[[#This Row],[total_quantity_days]]/Patient_QC[[#This Row],[Window Days]]</f>
        <v>1</v>
      </c>
      <c r="L775">
        <f>MIN(1,Patient_QC[[#This Row],[MPR]])</f>
        <v>1</v>
      </c>
      <c r="M775">
        <f>IF(Patient_QC[[#This Row],[MPR]]&gt;1,1,0)</f>
        <v>0</v>
      </c>
      <c r="N775">
        <f>_xlfn.MAXIFS('Refill Gap Model'!I:I,'Refill Gap Model'!A:A,TableRefills3[[#This Row],[patient_id]])</f>
        <v>0</v>
      </c>
      <c r="O775" t="str">
        <f>IF(Patient_QC[[#This Row],[MPR]]&gt;1.2,"High MPR; ","") &amp;
 IF(Patient_QC[[#This Row],[ever_discontinued]]=1,"Discontinued; ","") &amp;
 IF(Patient_QC[[#This Row],[Window Days]]=0,"No Supply; ","")</f>
        <v/>
      </c>
    </row>
    <row r="776" spans="1:15" x14ac:dyDescent="0.25">
      <c r="A776" t="s">
        <v>783</v>
      </c>
      <c r="B776">
        <v>54</v>
      </c>
      <c r="C776" t="s">
        <v>1020</v>
      </c>
      <c r="D776" t="s">
        <v>1022</v>
      </c>
      <c r="E776" t="s">
        <v>1027</v>
      </c>
      <c r="F776">
        <f>SUMIFS('Refill Gap Model'!E:E,'Refill Gap Model'!A:A,TableRefills3[[#This Row],[patient_id]])</f>
        <v>105</v>
      </c>
      <c r="G776" s="1">
        <f>_xlfn.MINIFS('Refill Gap Model'!C:C,'Refill Gap Model'!A:A,TableRefills3[[#This Row],[patient_id]])</f>
        <v>45684</v>
      </c>
      <c r="H776" s="1">
        <f>_xlfn.MAXIFS('Refill Gap Model'!C:C,'Refill Gap Model'!A:A,A776)+TableRefills3[[#This Row],[quantity_days]]</f>
        <v>45856</v>
      </c>
      <c r="I776" s="1">
        <f>_xlfn.MAXIFS('Refill Gap Model'!L:L,'Refill Gap Model'!A:A,TableRefills3[[#This Row],[patient_id]])</f>
        <v>45789</v>
      </c>
      <c r="J776">
        <f>Patient_QC[[#This Row],[Therepy_end_date]]-Patient_QC[[#This Row],[Therepy_Start_Date]]</f>
        <v>105</v>
      </c>
      <c r="K776">
        <f>Patient_QC[[#This Row],[total_quantity_days]]/Patient_QC[[#This Row],[Window Days]]</f>
        <v>1</v>
      </c>
      <c r="L776">
        <f>MIN(1,Patient_QC[[#This Row],[MPR]])</f>
        <v>1</v>
      </c>
      <c r="M776">
        <f>IF(Patient_QC[[#This Row],[MPR]]&gt;1,1,0)</f>
        <v>0</v>
      </c>
      <c r="N776">
        <f>_xlfn.MAXIFS('Refill Gap Model'!I:I,'Refill Gap Model'!A:A,TableRefills3[[#This Row],[patient_id]])</f>
        <v>0</v>
      </c>
      <c r="O776" t="str">
        <f>IF(Patient_QC[[#This Row],[MPR]]&gt;1.2,"High MPR; ","") &amp;
 IF(Patient_QC[[#This Row],[ever_discontinued]]=1,"Discontinued; ","") &amp;
 IF(Patient_QC[[#This Row],[Window Days]]=0,"No Supply; ","")</f>
        <v/>
      </c>
    </row>
    <row r="777" spans="1:15" x14ac:dyDescent="0.25">
      <c r="A777" t="s">
        <v>784</v>
      </c>
      <c r="B777">
        <v>62</v>
      </c>
      <c r="C777" t="s">
        <v>1019</v>
      </c>
      <c r="D777" t="s">
        <v>1021</v>
      </c>
      <c r="E777" t="s">
        <v>1023</v>
      </c>
      <c r="F777">
        <f>SUMIFS('Refill Gap Model'!E:E,'Refill Gap Model'!A:A,TableRefills3[[#This Row],[patient_id]])</f>
        <v>105</v>
      </c>
      <c r="G777" s="1">
        <f>_xlfn.MINIFS('Refill Gap Model'!C:C,'Refill Gap Model'!A:A,TableRefills3[[#This Row],[patient_id]])</f>
        <v>45684</v>
      </c>
      <c r="H777" s="1">
        <f>_xlfn.MAXIFS('Refill Gap Model'!C:C,'Refill Gap Model'!A:A,A777)+TableRefills3[[#This Row],[quantity_days]]</f>
        <v>45899</v>
      </c>
      <c r="I777" s="1">
        <f>_xlfn.MAXIFS('Refill Gap Model'!L:L,'Refill Gap Model'!A:A,TableRefills3[[#This Row],[patient_id]])</f>
        <v>45789</v>
      </c>
      <c r="J777">
        <f>Patient_QC[[#This Row],[Therepy_end_date]]-Patient_QC[[#This Row],[Therepy_Start_Date]]</f>
        <v>105</v>
      </c>
      <c r="K777">
        <f>Patient_QC[[#This Row],[total_quantity_days]]/Patient_QC[[#This Row],[Window Days]]</f>
        <v>1</v>
      </c>
      <c r="L777">
        <f>MIN(1,Patient_QC[[#This Row],[MPR]])</f>
        <v>1</v>
      </c>
      <c r="M777">
        <f>IF(Patient_QC[[#This Row],[MPR]]&gt;1,1,0)</f>
        <v>0</v>
      </c>
      <c r="N777">
        <f>_xlfn.MAXIFS('Refill Gap Model'!I:I,'Refill Gap Model'!A:A,TableRefills3[[#This Row],[patient_id]])</f>
        <v>0</v>
      </c>
      <c r="O777" t="str">
        <f>IF(Patient_QC[[#This Row],[MPR]]&gt;1.2,"High MPR; ","") &amp;
 IF(Patient_QC[[#This Row],[ever_discontinued]]=1,"Discontinued; ","") &amp;
 IF(Patient_QC[[#This Row],[Window Days]]=0,"No Supply; ","")</f>
        <v/>
      </c>
    </row>
    <row r="778" spans="1:15" x14ac:dyDescent="0.25">
      <c r="A778" t="s">
        <v>785</v>
      </c>
      <c r="B778">
        <v>67</v>
      </c>
      <c r="C778" t="s">
        <v>1019</v>
      </c>
      <c r="D778" t="s">
        <v>1025</v>
      </c>
      <c r="E778" t="s">
        <v>1024</v>
      </c>
      <c r="F778">
        <f>SUMIFS('Refill Gap Model'!E:E,'Refill Gap Model'!A:A,TableRefills3[[#This Row],[patient_id]])</f>
        <v>84</v>
      </c>
      <c r="G778" s="1">
        <f>_xlfn.MINIFS('Refill Gap Model'!C:C,'Refill Gap Model'!A:A,TableRefills3[[#This Row],[patient_id]])</f>
        <v>45763</v>
      </c>
      <c r="H778" s="1">
        <f>_xlfn.MAXIFS('Refill Gap Model'!C:C,'Refill Gap Model'!A:A,A778)+TableRefills3[[#This Row],[quantity_days]]</f>
        <v>45949</v>
      </c>
      <c r="I778" s="1">
        <f>_xlfn.MAXIFS('Refill Gap Model'!L:L,'Refill Gap Model'!A:A,TableRefills3[[#This Row],[patient_id]])</f>
        <v>45850</v>
      </c>
      <c r="J778">
        <f>Patient_QC[[#This Row],[Therepy_end_date]]-Patient_QC[[#This Row],[Therepy_Start_Date]]</f>
        <v>87</v>
      </c>
      <c r="K778">
        <f>Patient_QC[[#This Row],[total_quantity_days]]/Patient_QC[[#This Row],[Window Days]]</f>
        <v>0.96551724137931039</v>
      </c>
      <c r="L778">
        <f>MIN(1,Patient_QC[[#This Row],[MPR]])</f>
        <v>0.96551724137931039</v>
      </c>
      <c r="M778">
        <f>IF(Patient_QC[[#This Row],[MPR]]&gt;1,1,0)</f>
        <v>0</v>
      </c>
      <c r="N778">
        <f>_xlfn.MAXIFS('Refill Gap Model'!I:I,'Refill Gap Model'!A:A,TableRefills3[[#This Row],[patient_id]])</f>
        <v>0</v>
      </c>
      <c r="O778" t="str">
        <f>IF(Patient_QC[[#This Row],[MPR]]&gt;1.2,"High MPR; ","") &amp;
 IF(Patient_QC[[#This Row],[ever_discontinued]]=1,"Discontinued; ","") &amp;
 IF(Patient_QC[[#This Row],[Window Days]]=0,"No Supply; ","")</f>
        <v/>
      </c>
    </row>
    <row r="779" spans="1:15" x14ac:dyDescent="0.25">
      <c r="A779" t="s">
        <v>786</v>
      </c>
      <c r="B779">
        <v>82</v>
      </c>
      <c r="C779" t="s">
        <v>1019</v>
      </c>
      <c r="D779" t="s">
        <v>1021</v>
      </c>
      <c r="E779" t="s">
        <v>1027</v>
      </c>
      <c r="F779">
        <f>SUMIFS('Refill Gap Model'!E:E,'Refill Gap Model'!A:A,TableRefills3[[#This Row],[patient_id]])</f>
        <v>84</v>
      </c>
      <c r="G779" s="1">
        <f>_xlfn.MINIFS('Refill Gap Model'!C:C,'Refill Gap Model'!A:A,TableRefills3[[#This Row],[patient_id]])</f>
        <v>45763</v>
      </c>
      <c r="H779" s="1">
        <f>_xlfn.MAXIFS('Refill Gap Model'!C:C,'Refill Gap Model'!A:A,A779)+TableRefills3[[#This Row],[quantity_days]]</f>
        <v>45932</v>
      </c>
      <c r="I779" s="1">
        <f>_xlfn.MAXIFS('Refill Gap Model'!L:L,'Refill Gap Model'!A:A,TableRefills3[[#This Row],[patient_id]])</f>
        <v>45850</v>
      </c>
      <c r="J779">
        <f>Patient_QC[[#This Row],[Therepy_end_date]]-Patient_QC[[#This Row],[Therepy_Start_Date]]</f>
        <v>87</v>
      </c>
      <c r="K779">
        <f>Patient_QC[[#This Row],[total_quantity_days]]/Patient_QC[[#This Row],[Window Days]]</f>
        <v>0.96551724137931039</v>
      </c>
      <c r="L779">
        <f>MIN(1,Patient_QC[[#This Row],[MPR]])</f>
        <v>0.96551724137931039</v>
      </c>
      <c r="M779">
        <f>IF(Patient_QC[[#This Row],[MPR]]&gt;1,1,0)</f>
        <v>0</v>
      </c>
      <c r="N779">
        <f>_xlfn.MAXIFS('Refill Gap Model'!I:I,'Refill Gap Model'!A:A,TableRefills3[[#This Row],[patient_id]])</f>
        <v>0</v>
      </c>
      <c r="O779" t="str">
        <f>IF(Patient_QC[[#This Row],[MPR]]&gt;1.2,"High MPR; ","") &amp;
 IF(Patient_QC[[#This Row],[ever_discontinued]]=1,"Discontinued; ","") &amp;
 IF(Patient_QC[[#This Row],[Window Days]]=0,"No Supply; ","")</f>
        <v/>
      </c>
    </row>
    <row r="780" spans="1:15" x14ac:dyDescent="0.25">
      <c r="A780" t="s">
        <v>787</v>
      </c>
      <c r="B780">
        <v>35</v>
      </c>
      <c r="C780" t="s">
        <v>1019</v>
      </c>
      <c r="D780" t="s">
        <v>1028</v>
      </c>
      <c r="E780" t="s">
        <v>1026</v>
      </c>
      <c r="F780">
        <f>SUMIFS('Refill Gap Model'!E:E,'Refill Gap Model'!A:A,TableRefills3[[#This Row],[patient_id]])</f>
        <v>84</v>
      </c>
      <c r="G780" s="1">
        <f>_xlfn.MINIFS('Refill Gap Model'!C:C,'Refill Gap Model'!A:A,TableRefills3[[#This Row],[patient_id]])</f>
        <v>45763</v>
      </c>
      <c r="H780" s="1">
        <f>_xlfn.MAXIFS('Refill Gap Model'!C:C,'Refill Gap Model'!A:A,A780)+TableRefills3[[#This Row],[quantity_days]]</f>
        <v>45840</v>
      </c>
      <c r="I780" s="1">
        <f>_xlfn.MAXIFS('Refill Gap Model'!L:L,'Refill Gap Model'!A:A,TableRefills3[[#This Row],[patient_id]])</f>
        <v>45850</v>
      </c>
      <c r="J780">
        <f>Patient_QC[[#This Row],[Therepy_end_date]]-Patient_QC[[#This Row],[Therepy_Start_Date]]</f>
        <v>87</v>
      </c>
      <c r="K780">
        <f>Patient_QC[[#This Row],[total_quantity_days]]/Patient_QC[[#This Row],[Window Days]]</f>
        <v>0.96551724137931039</v>
      </c>
      <c r="L780">
        <f>MIN(1,Patient_QC[[#This Row],[MPR]])</f>
        <v>0.96551724137931039</v>
      </c>
      <c r="M780">
        <f>IF(Patient_QC[[#This Row],[MPR]]&gt;1,1,0)</f>
        <v>0</v>
      </c>
      <c r="N780">
        <f>_xlfn.MAXIFS('Refill Gap Model'!I:I,'Refill Gap Model'!A:A,TableRefills3[[#This Row],[patient_id]])</f>
        <v>0</v>
      </c>
      <c r="O780" t="str">
        <f>IF(Patient_QC[[#This Row],[MPR]]&gt;1.2,"High MPR; ","") &amp;
 IF(Patient_QC[[#This Row],[ever_discontinued]]=1,"Discontinued; ","") &amp;
 IF(Patient_QC[[#This Row],[Window Days]]=0,"No Supply; ","")</f>
        <v/>
      </c>
    </row>
    <row r="781" spans="1:15" x14ac:dyDescent="0.25">
      <c r="A781" t="s">
        <v>788</v>
      </c>
      <c r="B781">
        <v>73</v>
      </c>
      <c r="C781" t="s">
        <v>1020</v>
      </c>
      <c r="D781" t="s">
        <v>1028</v>
      </c>
      <c r="E781" t="s">
        <v>1024</v>
      </c>
      <c r="F781">
        <f>SUMIFS('Refill Gap Model'!E:E,'Refill Gap Model'!A:A,TableRefills3[[#This Row],[patient_id]])</f>
        <v>84</v>
      </c>
      <c r="G781" s="1">
        <f>_xlfn.MINIFS('Refill Gap Model'!C:C,'Refill Gap Model'!A:A,TableRefills3[[#This Row],[patient_id]])</f>
        <v>45800</v>
      </c>
      <c r="H781" s="1">
        <f>_xlfn.MAXIFS('Refill Gap Model'!C:C,'Refill Gap Model'!A:A,A781)+TableRefills3[[#This Row],[quantity_days]]</f>
        <v>45914</v>
      </c>
      <c r="I781" s="1">
        <f>_xlfn.MAXIFS('Refill Gap Model'!L:L,'Refill Gap Model'!A:A,TableRefills3[[#This Row],[patient_id]])</f>
        <v>45884</v>
      </c>
      <c r="J781">
        <f>Patient_QC[[#This Row],[Therepy_end_date]]-Patient_QC[[#This Row],[Therepy_Start_Date]]</f>
        <v>84</v>
      </c>
      <c r="K781">
        <f>Patient_QC[[#This Row],[total_quantity_days]]/Patient_QC[[#This Row],[Window Days]]</f>
        <v>1</v>
      </c>
      <c r="L781">
        <f>MIN(1,Patient_QC[[#This Row],[MPR]])</f>
        <v>1</v>
      </c>
      <c r="M781">
        <f>IF(Patient_QC[[#This Row],[MPR]]&gt;1,1,0)</f>
        <v>0</v>
      </c>
      <c r="N781">
        <f>_xlfn.MAXIFS('Refill Gap Model'!I:I,'Refill Gap Model'!A:A,TableRefills3[[#This Row],[patient_id]])</f>
        <v>0</v>
      </c>
      <c r="O781" t="str">
        <f>IF(Patient_QC[[#This Row],[MPR]]&gt;1.2,"High MPR; ","") &amp;
 IF(Patient_QC[[#This Row],[ever_discontinued]]=1,"Discontinued; ","") &amp;
 IF(Patient_QC[[#This Row],[Window Days]]=0,"No Supply; ","")</f>
        <v/>
      </c>
    </row>
    <row r="782" spans="1:15" x14ac:dyDescent="0.25">
      <c r="A782" t="s">
        <v>789</v>
      </c>
      <c r="B782">
        <v>74</v>
      </c>
      <c r="C782" t="s">
        <v>1019</v>
      </c>
      <c r="D782" t="s">
        <v>1028</v>
      </c>
      <c r="E782" t="s">
        <v>1024</v>
      </c>
      <c r="F782">
        <f>SUMIFS('Refill Gap Model'!E:E,'Refill Gap Model'!A:A,TableRefills3[[#This Row],[patient_id]])</f>
        <v>84</v>
      </c>
      <c r="G782" s="1">
        <f>_xlfn.MINIFS('Refill Gap Model'!C:C,'Refill Gap Model'!A:A,TableRefills3[[#This Row],[patient_id]])</f>
        <v>45800</v>
      </c>
      <c r="H782" s="1">
        <f>_xlfn.MAXIFS('Refill Gap Model'!C:C,'Refill Gap Model'!A:A,A782)+TableRefills3[[#This Row],[quantity_days]]</f>
        <v>45922</v>
      </c>
      <c r="I782" s="1">
        <f>_xlfn.MAXIFS('Refill Gap Model'!L:L,'Refill Gap Model'!A:A,TableRefills3[[#This Row],[patient_id]])</f>
        <v>45884</v>
      </c>
      <c r="J782">
        <f>Patient_QC[[#This Row],[Therepy_end_date]]-Patient_QC[[#This Row],[Therepy_Start_Date]]</f>
        <v>84</v>
      </c>
      <c r="K782">
        <f>Patient_QC[[#This Row],[total_quantity_days]]/Patient_QC[[#This Row],[Window Days]]</f>
        <v>1</v>
      </c>
      <c r="L782">
        <f>MIN(1,Patient_QC[[#This Row],[MPR]])</f>
        <v>1</v>
      </c>
      <c r="M782">
        <f>IF(Patient_QC[[#This Row],[MPR]]&gt;1,1,0)</f>
        <v>0</v>
      </c>
      <c r="N782">
        <f>_xlfn.MAXIFS('Refill Gap Model'!I:I,'Refill Gap Model'!A:A,TableRefills3[[#This Row],[patient_id]])</f>
        <v>0</v>
      </c>
      <c r="O782" t="str">
        <f>IF(Patient_QC[[#This Row],[MPR]]&gt;1.2,"High MPR; ","") &amp;
 IF(Patient_QC[[#This Row],[ever_discontinued]]=1,"Discontinued; ","") &amp;
 IF(Patient_QC[[#This Row],[Window Days]]=0,"No Supply; ","")</f>
        <v/>
      </c>
    </row>
    <row r="783" spans="1:15" x14ac:dyDescent="0.25">
      <c r="A783" t="s">
        <v>790</v>
      </c>
      <c r="B783">
        <v>61</v>
      </c>
      <c r="C783" t="s">
        <v>1020</v>
      </c>
      <c r="D783" t="s">
        <v>1022</v>
      </c>
      <c r="E783" t="s">
        <v>1026</v>
      </c>
      <c r="F783">
        <f>SUMIFS('Refill Gap Model'!E:E,'Refill Gap Model'!A:A,TableRefills3[[#This Row],[patient_id]])</f>
        <v>84</v>
      </c>
      <c r="G783" s="1">
        <f>_xlfn.MINIFS('Refill Gap Model'!C:C,'Refill Gap Model'!A:A,TableRefills3[[#This Row],[patient_id]])</f>
        <v>45800</v>
      </c>
      <c r="H783" s="1">
        <f>_xlfn.MAXIFS('Refill Gap Model'!C:C,'Refill Gap Model'!A:A,A783)+TableRefills3[[#This Row],[quantity_days]]</f>
        <v>45773</v>
      </c>
      <c r="I783" s="1">
        <f>_xlfn.MAXIFS('Refill Gap Model'!L:L,'Refill Gap Model'!A:A,TableRefills3[[#This Row],[patient_id]])</f>
        <v>45884</v>
      </c>
      <c r="J783">
        <f>Patient_QC[[#This Row],[Therepy_end_date]]-Patient_QC[[#This Row],[Therepy_Start_Date]]</f>
        <v>84</v>
      </c>
      <c r="K783">
        <f>Patient_QC[[#This Row],[total_quantity_days]]/Patient_QC[[#This Row],[Window Days]]</f>
        <v>1</v>
      </c>
      <c r="L783">
        <f>MIN(1,Patient_QC[[#This Row],[MPR]])</f>
        <v>1</v>
      </c>
      <c r="M783">
        <f>IF(Patient_QC[[#This Row],[MPR]]&gt;1,1,0)</f>
        <v>0</v>
      </c>
      <c r="N783">
        <f>_xlfn.MAXIFS('Refill Gap Model'!I:I,'Refill Gap Model'!A:A,TableRefills3[[#This Row],[patient_id]])</f>
        <v>0</v>
      </c>
      <c r="O783" t="str">
        <f>IF(Patient_QC[[#This Row],[MPR]]&gt;1.2,"High MPR; ","") &amp;
 IF(Patient_QC[[#This Row],[ever_discontinued]]=1,"Discontinued; ","") &amp;
 IF(Patient_QC[[#This Row],[Window Days]]=0,"No Supply; ","")</f>
        <v/>
      </c>
    </row>
    <row r="784" spans="1:15" x14ac:dyDescent="0.25">
      <c r="A784" t="s">
        <v>791</v>
      </c>
      <c r="B784">
        <v>74</v>
      </c>
      <c r="C784" t="s">
        <v>1020</v>
      </c>
      <c r="D784" t="s">
        <v>1028</v>
      </c>
      <c r="E784" t="s">
        <v>1023</v>
      </c>
      <c r="F784">
        <f>SUMIFS('Refill Gap Model'!E:E,'Refill Gap Model'!A:A,TableRefills3[[#This Row],[patient_id]])</f>
        <v>140</v>
      </c>
      <c r="G784" s="1">
        <f>_xlfn.MINIFS('Refill Gap Model'!C:C,'Refill Gap Model'!A:A,TableRefills3[[#This Row],[patient_id]])</f>
        <v>45658</v>
      </c>
      <c r="H784" s="1">
        <f>_xlfn.MAXIFS('Refill Gap Model'!C:C,'Refill Gap Model'!A:A,A784)+TableRefills3[[#This Row],[quantity_days]]</f>
        <v>45868</v>
      </c>
      <c r="I784" s="1">
        <f>_xlfn.MAXIFS('Refill Gap Model'!L:L,'Refill Gap Model'!A:A,TableRefills3[[#This Row],[patient_id]])</f>
        <v>45798</v>
      </c>
      <c r="J784">
        <f>Patient_QC[[#This Row],[Therepy_end_date]]-Patient_QC[[#This Row],[Therepy_Start_Date]]</f>
        <v>140</v>
      </c>
      <c r="K784">
        <f>Patient_QC[[#This Row],[total_quantity_days]]/Patient_QC[[#This Row],[Window Days]]</f>
        <v>1</v>
      </c>
      <c r="L784">
        <f>MIN(1,Patient_QC[[#This Row],[MPR]])</f>
        <v>1</v>
      </c>
      <c r="M784">
        <f>IF(Patient_QC[[#This Row],[MPR]]&gt;1,1,0)</f>
        <v>0</v>
      </c>
      <c r="N784">
        <f>_xlfn.MAXIFS('Refill Gap Model'!I:I,'Refill Gap Model'!A:A,TableRefills3[[#This Row],[patient_id]])</f>
        <v>0</v>
      </c>
      <c r="O784" t="str">
        <f>IF(Patient_QC[[#This Row],[MPR]]&gt;1.2,"High MPR; ","") &amp;
 IF(Patient_QC[[#This Row],[ever_discontinued]]=1,"Discontinued; ","") &amp;
 IF(Patient_QC[[#This Row],[Window Days]]=0,"No Supply; ","")</f>
        <v/>
      </c>
    </row>
    <row r="785" spans="1:15" x14ac:dyDescent="0.25">
      <c r="A785" t="s">
        <v>792</v>
      </c>
      <c r="B785">
        <v>76</v>
      </c>
      <c r="C785" t="s">
        <v>1020</v>
      </c>
      <c r="D785" t="s">
        <v>1025</v>
      </c>
      <c r="E785" t="s">
        <v>1023</v>
      </c>
      <c r="F785">
        <f>SUMIFS('Refill Gap Model'!E:E,'Refill Gap Model'!A:A,TableRefills3[[#This Row],[patient_id]])</f>
        <v>140</v>
      </c>
      <c r="G785" s="1">
        <f>_xlfn.MINIFS('Refill Gap Model'!C:C,'Refill Gap Model'!A:A,TableRefills3[[#This Row],[patient_id]])</f>
        <v>45658</v>
      </c>
      <c r="H785" s="1">
        <f>_xlfn.MAXIFS('Refill Gap Model'!C:C,'Refill Gap Model'!A:A,A785)+TableRefills3[[#This Row],[quantity_days]]</f>
        <v>45854</v>
      </c>
      <c r="I785" s="1">
        <f>_xlfn.MAXIFS('Refill Gap Model'!L:L,'Refill Gap Model'!A:A,TableRefills3[[#This Row],[patient_id]])</f>
        <v>45798</v>
      </c>
      <c r="J785">
        <f>Patient_QC[[#This Row],[Therepy_end_date]]-Patient_QC[[#This Row],[Therepy_Start_Date]]</f>
        <v>140</v>
      </c>
      <c r="K785">
        <f>Patient_QC[[#This Row],[total_quantity_days]]/Patient_QC[[#This Row],[Window Days]]</f>
        <v>1</v>
      </c>
      <c r="L785">
        <f>MIN(1,Patient_QC[[#This Row],[MPR]])</f>
        <v>1</v>
      </c>
      <c r="M785">
        <f>IF(Patient_QC[[#This Row],[MPR]]&gt;1,1,0)</f>
        <v>0</v>
      </c>
      <c r="N785">
        <f>_xlfn.MAXIFS('Refill Gap Model'!I:I,'Refill Gap Model'!A:A,TableRefills3[[#This Row],[patient_id]])</f>
        <v>0</v>
      </c>
      <c r="O785" t="str">
        <f>IF(Patient_QC[[#This Row],[MPR]]&gt;1.2,"High MPR; ","") &amp;
 IF(Patient_QC[[#This Row],[ever_discontinued]]=1,"Discontinued; ","") &amp;
 IF(Patient_QC[[#This Row],[Window Days]]=0,"No Supply; ","")</f>
        <v/>
      </c>
    </row>
    <row r="786" spans="1:15" x14ac:dyDescent="0.25">
      <c r="A786" t="s">
        <v>793</v>
      </c>
      <c r="B786">
        <v>50</v>
      </c>
      <c r="C786" t="s">
        <v>1020</v>
      </c>
      <c r="D786" t="s">
        <v>1025</v>
      </c>
      <c r="E786" t="s">
        <v>1027</v>
      </c>
      <c r="F786">
        <f>SUMIFS('Refill Gap Model'!E:E,'Refill Gap Model'!A:A,TableRefills3[[#This Row],[patient_id]])</f>
        <v>140</v>
      </c>
      <c r="G786" s="1">
        <f>_xlfn.MINIFS('Refill Gap Model'!C:C,'Refill Gap Model'!A:A,TableRefills3[[#This Row],[patient_id]])</f>
        <v>45658</v>
      </c>
      <c r="H786" s="1">
        <f>_xlfn.MAXIFS('Refill Gap Model'!C:C,'Refill Gap Model'!A:A,A786)+TableRefills3[[#This Row],[quantity_days]]</f>
        <v>45907</v>
      </c>
      <c r="I786" s="1">
        <f>_xlfn.MAXIFS('Refill Gap Model'!L:L,'Refill Gap Model'!A:A,TableRefills3[[#This Row],[patient_id]])</f>
        <v>45798</v>
      </c>
      <c r="J786">
        <f>Patient_QC[[#This Row],[Therepy_end_date]]-Patient_QC[[#This Row],[Therepy_Start_Date]]</f>
        <v>140</v>
      </c>
      <c r="K786">
        <f>Patient_QC[[#This Row],[total_quantity_days]]/Patient_QC[[#This Row],[Window Days]]</f>
        <v>1</v>
      </c>
      <c r="L786">
        <f>MIN(1,Patient_QC[[#This Row],[MPR]])</f>
        <v>1</v>
      </c>
      <c r="M786">
        <f>IF(Patient_QC[[#This Row],[MPR]]&gt;1,1,0)</f>
        <v>0</v>
      </c>
      <c r="N786">
        <f>_xlfn.MAXIFS('Refill Gap Model'!I:I,'Refill Gap Model'!A:A,TableRefills3[[#This Row],[patient_id]])</f>
        <v>0</v>
      </c>
      <c r="O786" t="str">
        <f>IF(Patient_QC[[#This Row],[MPR]]&gt;1.2,"High MPR; ","") &amp;
 IF(Patient_QC[[#This Row],[ever_discontinued]]=1,"Discontinued; ","") &amp;
 IF(Patient_QC[[#This Row],[Window Days]]=0,"No Supply; ","")</f>
        <v/>
      </c>
    </row>
    <row r="787" spans="1:15" x14ac:dyDescent="0.25">
      <c r="A787" t="s">
        <v>794</v>
      </c>
      <c r="B787">
        <v>45</v>
      </c>
      <c r="C787" t="s">
        <v>1019</v>
      </c>
      <c r="D787" t="s">
        <v>1028</v>
      </c>
      <c r="E787" t="s">
        <v>1026</v>
      </c>
      <c r="F787">
        <f>SUMIFS('Refill Gap Model'!E:E,'Refill Gap Model'!A:A,TableRefills3[[#This Row],[patient_id]])</f>
        <v>140</v>
      </c>
      <c r="G787" s="1">
        <f>_xlfn.MINIFS('Refill Gap Model'!C:C,'Refill Gap Model'!A:A,TableRefills3[[#This Row],[patient_id]])</f>
        <v>45658</v>
      </c>
      <c r="H787" s="1">
        <f>_xlfn.MAXIFS('Refill Gap Model'!C:C,'Refill Gap Model'!A:A,A787)+TableRefills3[[#This Row],[quantity_days]]</f>
        <v>45860</v>
      </c>
      <c r="I787" s="1">
        <f>_xlfn.MAXIFS('Refill Gap Model'!L:L,'Refill Gap Model'!A:A,TableRefills3[[#This Row],[patient_id]])</f>
        <v>45798</v>
      </c>
      <c r="J787">
        <f>Patient_QC[[#This Row],[Therepy_end_date]]-Patient_QC[[#This Row],[Therepy_Start_Date]]</f>
        <v>140</v>
      </c>
      <c r="K787">
        <f>Patient_QC[[#This Row],[total_quantity_days]]/Patient_QC[[#This Row],[Window Days]]</f>
        <v>1</v>
      </c>
      <c r="L787">
        <f>MIN(1,Patient_QC[[#This Row],[MPR]])</f>
        <v>1</v>
      </c>
      <c r="M787">
        <f>IF(Patient_QC[[#This Row],[MPR]]&gt;1,1,0)</f>
        <v>0</v>
      </c>
      <c r="N787">
        <f>_xlfn.MAXIFS('Refill Gap Model'!I:I,'Refill Gap Model'!A:A,TableRefills3[[#This Row],[patient_id]])</f>
        <v>0</v>
      </c>
      <c r="O787" t="str">
        <f>IF(Patient_QC[[#This Row],[MPR]]&gt;1.2,"High MPR; ","") &amp;
 IF(Patient_QC[[#This Row],[ever_discontinued]]=1,"Discontinued; ","") &amp;
 IF(Patient_QC[[#This Row],[Window Days]]=0,"No Supply; ","")</f>
        <v/>
      </c>
    </row>
    <row r="788" spans="1:15" x14ac:dyDescent="0.25">
      <c r="A788" t="s">
        <v>795</v>
      </c>
      <c r="B788">
        <v>83</v>
      </c>
      <c r="C788" t="s">
        <v>1020</v>
      </c>
      <c r="D788" t="s">
        <v>1025</v>
      </c>
      <c r="E788" t="s">
        <v>1023</v>
      </c>
      <c r="F788">
        <f>SUMIFS('Refill Gap Model'!E:E,'Refill Gap Model'!A:A,TableRefills3[[#This Row],[patient_id]])</f>
        <v>140</v>
      </c>
      <c r="G788" s="1">
        <f>_xlfn.MINIFS('Refill Gap Model'!C:C,'Refill Gap Model'!A:A,TableRefills3[[#This Row],[patient_id]])</f>
        <v>45658</v>
      </c>
      <c r="H788" s="1">
        <f>_xlfn.MAXIFS('Refill Gap Model'!C:C,'Refill Gap Model'!A:A,A788)+TableRefills3[[#This Row],[quantity_days]]</f>
        <v>45751</v>
      </c>
      <c r="I788" s="1">
        <f>_xlfn.MAXIFS('Refill Gap Model'!L:L,'Refill Gap Model'!A:A,TableRefills3[[#This Row],[patient_id]])</f>
        <v>45798</v>
      </c>
      <c r="J788">
        <f>Patient_QC[[#This Row],[Therepy_end_date]]-Patient_QC[[#This Row],[Therepy_Start_Date]]</f>
        <v>140</v>
      </c>
      <c r="K788">
        <f>Patient_QC[[#This Row],[total_quantity_days]]/Patient_QC[[#This Row],[Window Days]]</f>
        <v>1</v>
      </c>
      <c r="L788">
        <f>MIN(1,Patient_QC[[#This Row],[MPR]])</f>
        <v>1</v>
      </c>
      <c r="M788">
        <f>IF(Patient_QC[[#This Row],[MPR]]&gt;1,1,0)</f>
        <v>0</v>
      </c>
      <c r="N788">
        <f>_xlfn.MAXIFS('Refill Gap Model'!I:I,'Refill Gap Model'!A:A,TableRefills3[[#This Row],[patient_id]])</f>
        <v>0</v>
      </c>
      <c r="O788" t="str">
        <f>IF(Patient_QC[[#This Row],[MPR]]&gt;1.2,"High MPR; ","") &amp;
 IF(Patient_QC[[#This Row],[ever_discontinued]]=1,"Discontinued; ","") &amp;
 IF(Patient_QC[[#This Row],[Window Days]]=0,"No Supply; ","")</f>
        <v/>
      </c>
    </row>
    <row r="789" spans="1:15" x14ac:dyDescent="0.25">
      <c r="A789" t="s">
        <v>796</v>
      </c>
      <c r="B789">
        <v>50</v>
      </c>
      <c r="C789" t="s">
        <v>1020</v>
      </c>
      <c r="D789" t="s">
        <v>1021</v>
      </c>
      <c r="E789" t="s">
        <v>1024</v>
      </c>
      <c r="F789">
        <f>SUMIFS('Refill Gap Model'!E:E,'Refill Gap Model'!A:A,TableRefills3[[#This Row],[patient_id]])</f>
        <v>150</v>
      </c>
      <c r="G789" s="1">
        <f>_xlfn.MINIFS('Refill Gap Model'!C:C,'Refill Gap Model'!A:A,TableRefills3[[#This Row],[patient_id]])</f>
        <v>45812</v>
      </c>
      <c r="H789" s="1">
        <f>_xlfn.MAXIFS('Refill Gap Model'!C:C,'Refill Gap Model'!A:A,A789)+TableRefills3[[#This Row],[quantity_days]]</f>
        <v>45821</v>
      </c>
      <c r="I789" s="1">
        <f>_xlfn.MAXIFS('Refill Gap Model'!L:L,'Refill Gap Model'!A:A,TableRefills3[[#This Row],[patient_id]])</f>
        <v>45963</v>
      </c>
      <c r="J789">
        <f>Patient_QC[[#This Row],[Therepy_end_date]]-Patient_QC[[#This Row],[Therepy_Start_Date]]</f>
        <v>151</v>
      </c>
      <c r="K789">
        <f>Patient_QC[[#This Row],[total_quantity_days]]/Patient_QC[[#This Row],[Window Days]]</f>
        <v>0.99337748344370858</v>
      </c>
      <c r="L789">
        <f>MIN(1,Patient_QC[[#This Row],[MPR]])</f>
        <v>0.99337748344370858</v>
      </c>
      <c r="M789">
        <f>IF(Patient_QC[[#This Row],[MPR]]&gt;1,1,0)</f>
        <v>0</v>
      </c>
      <c r="N789">
        <f>_xlfn.MAXIFS('Refill Gap Model'!I:I,'Refill Gap Model'!A:A,TableRefills3[[#This Row],[patient_id]])</f>
        <v>0</v>
      </c>
      <c r="O789" t="str">
        <f>IF(Patient_QC[[#This Row],[MPR]]&gt;1.2,"High MPR; ","") &amp;
 IF(Patient_QC[[#This Row],[ever_discontinued]]=1,"Discontinued; ","") &amp;
 IF(Patient_QC[[#This Row],[Window Days]]=0,"No Supply; ","")</f>
        <v/>
      </c>
    </row>
    <row r="790" spans="1:15" x14ac:dyDescent="0.25">
      <c r="A790" t="s">
        <v>797</v>
      </c>
      <c r="B790">
        <v>40</v>
      </c>
      <c r="C790" t="s">
        <v>1019</v>
      </c>
      <c r="D790" t="s">
        <v>1021</v>
      </c>
      <c r="E790" t="s">
        <v>1024</v>
      </c>
      <c r="F790">
        <f>SUMIFS('Refill Gap Model'!E:E,'Refill Gap Model'!A:A,TableRefills3[[#This Row],[patient_id]])</f>
        <v>150</v>
      </c>
      <c r="G790" s="1">
        <f>_xlfn.MINIFS('Refill Gap Model'!C:C,'Refill Gap Model'!A:A,TableRefills3[[#This Row],[patient_id]])</f>
        <v>45812</v>
      </c>
      <c r="H790" s="1">
        <f>_xlfn.MAXIFS('Refill Gap Model'!C:C,'Refill Gap Model'!A:A,A790)+TableRefills3[[#This Row],[quantity_days]]</f>
        <v>45812</v>
      </c>
      <c r="I790" s="1">
        <f>_xlfn.MAXIFS('Refill Gap Model'!L:L,'Refill Gap Model'!A:A,TableRefills3[[#This Row],[patient_id]])</f>
        <v>45963</v>
      </c>
      <c r="J790">
        <f>Patient_QC[[#This Row],[Therepy_end_date]]-Patient_QC[[#This Row],[Therepy_Start_Date]]</f>
        <v>151</v>
      </c>
      <c r="K790">
        <f>Patient_QC[[#This Row],[total_quantity_days]]/Patient_QC[[#This Row],[Window Days]]</f>
        <v>0.99337748344370858</v>
      </c>
      <c r="L790">
        <f>MIN(1,Patient_QC[[#This Row],[MPR]])</f>
        <v>0.99337748344370858</v>
      </c>
      <c r="M790">
        <f>IF(Patient_QC[[#This Row],[MPR]]&gt;1,1,0)</f>
        <v>0</v>
      </c>
      <c r="N790">
        <f>_xlfn.MAXIFS('Refill Gap Model'!I:I,'Refill Gap Model'!A:A,TableRefills3[[#This Row],[patient_id]])</f>
        <v>0</v>
      </c>
      <c r="O790" t="str">
        <f>IF(Patient_QC[[#This Row],[MPR]]&gt;1.2,"High MPR; ","") &amp;
 IF(Patient_QC[[#This Row],[ever_discontinued]]=1,"Discontinued; ","") &amp;
 IF(Patient_QC[[#This Row],[Window Days]]=0,"No Supply; ","")</f>
        <v/>
      </c>
    </row>
    <row r="791" spans="1:15" x14ac:dyDescent="0.25">
      <c r="A791" t="s">
        <v>798</v>
      </c>
      <c r="B791">
        <v>66</v>
      </c>
      <c r="C791" t="s">
        <v>1019</v>
      </c>
      <c r="D791" t="s">
        <v>1022</v>
      </c>
      <c r="E791" t="s">
        <v>1027</v>
      </c>
      <c r="F791">
        <f>SUMIFS('Refill Gap Model'!E:E,'Refill Gap Model'!A:A,TableRefills3[[#This Row],[patient_id]])</f>
        <v>150</v>
      </c>
      <c r="G791" s="1">
        <f>_xlfn.MINIFS('Refill Gap Model'!C:C,'Refill Gap Model'!A:A,TableRefills3[[#This Row],[patient_id]])</f>
        <v>45812</v>
      </c>
      <c r="H791" s="1">
        <f>_xlfn.MAXIFS('Refill Gap Model'!C:C,'Refill Gap Model'!A:A,A791)+TableRefills3[[#This Row],[quantity_days]]</f>
        <v>45949</v>
      </c>
      <c r="I791" s="1">
        <f>_xlfn.MAXIFS('Refill Gap Model'!L:L,'Refill Gap Model'!A:A,TableRefills3[[#This Row],[patient_id]])</f>
        <v>45963</v>
      </c>
      <c r="J791">
        <f>Patient_QC[[#This Row],[Therepy_end_date]]-Patient_QC[[#This Row],[Therepy_Start_Date]]</f>
        <v>151</v>
      </c>
      <c r="K791">
        <f>Patient_QC[[#This Row],[total_quantity_days]]/Patient_QC[[#This Row],[Window Days]]</f>
        <v>0.99337748344370858</v>
      </c>
      <c r="L791">
        <f>MIN(1,Patient_QC[[#This Row],[MPR]])</f>
        <v>0.99337748344370858</v>
      </c>
      <c r="M791">
        <f>IF(Patient_QC[[#This Row],[MPR]]&gt;1,1,0)</f>
        <v>0</v>
      </c>
      <c r="N791">
        <f>_xlfn.MAXIFS('Refill Gap Model'!I:I,'Refill Gap Model'!A:A,TableRefills3[[#This Row],[patient_id]])</f>
        <v>0</v>
      </c>
      <c r="O791" t="str">
        <f>IF(Patient_QC[[#This Row],[MPR]]&gt;1.2,"High MPR; ","") &amp;
 IF(Patient_QC[[#This Row],[ever_discontinued]]=1,"Discontinued; ","") &amp;
 IF(Patient_QC[[#This Row],[Window Days]]=0,"No Supply; ","")</f>
        <v/>
      </c>
    </row>
    <row r="792" spans="1:15" x14ac:dyDescent="0.25">
      <c r="A792" t="s">
        <v>799</v>
      </c>
      <c r="B792">
        <v>65</v>
      </c>
      <c r="C792" t="s">
        <v>1019</v>
      </c>
      <c r="D792" t="s">
        <v>1021</v>
      </c>
      <c r="E792" t="s">
        <v>1026</v>
      </c>
      <c r="F792">
        <f>SUMIFS('Refill Gap Model'!E:E,'Refill Gap Model'!A:A,TableRefills3[[#This Row],[patient_id]])</f>
        <v>150</v>
      </c>
      <c r="G792" s="1">
        <f>_xlfn.MINIFS('Refill Gap Model'!C:C,'Refill Gap Model'!A:A,TableRefills3[[#This Row],[patient_id]])</f>
        <v>45812</v>
      </c>
      <c r="H792" s="1">
        <f>_xlfn.MAXIFS('Refill Gap Model'!C:C,'Refill Gap Model'!A:A,A792)+TableRefills3[[#This Row],[quantity_days]]</f>
        <v>45938</v>
      </c>
      <c r="I792" s="1">
        <f>_xlfn.MAXIFS('Refill Gap Model'!L:L,'Refill Gap Model'!A:A,TableRefills3[[#This Row],[patient_id]])</f>
        <v>45963</v>
      </c>
      <c r="J792">
        <f>Patient_QC[[#This Row],[Therepy_end_date]]-Patient_QC[[#This Row],[Therepy_Start_Date]]</f>
        <v>151</v>
      </c>
      <c r="K792">
        <f>Patient_QC[[#This Row],[total_quantity_days]]/Patient_QC[[#This Row],[Window Days]]</f>
        <v>0.99337748344370858</v>
      </c>
      <c r="L792">
        <f>MIN(1,Patient_QC[[#This Row],[MPR]])</f>
        <v>0.99337748344370858</v>
      </c>
      <c r="M792">
        <f>IF(Patient_QC[[#This Row],[MPR]]&gt;1,1,0)</f>
        <v>0</v>
      </c>
      <c r="N792">
        <f>_xlfn.MAXIFS('Refill Gap Model'!I:I,'Refill Gap Model'!A:A,TableRefills3[[#This Row],[patient_id]])</f>
        <v>0</v>
      </c>
      <c r="O792" t="str">
        <f>IF(Patient_QC[[#This Row],[MPR]]&gt;1.2,"High MPR; ","") &amp;
 IF(Patient_QC[[#This Row],[ever_discontinued]]=1,"Discontinued; ","") &amp;
 IF(Patient_QC[[#This Row],[Window Days]]=0,"No Supply; ","")</f>
        <v/>
      </c>
    </row>
    <row r="793" spans="1:15" x14ac:dyDescent="0.25">
      <c r="A793" t="s">
        <v>800</v>
      </c>
      <c r="B793">
        <v>64</v>
      </c>
      <c r="C793" t="s">
        <v>1020</v>
      </c>
      <c r="D793" t="s">
        <v>1028</v>
      </c>
      <c r="E793" t="s">
        <v>1026</v>
      </c>
      <c r="F793">
        <f>SUMIFS('Refill Gap Model'!E:E,'Refill Gap Model'!A:A,TableRefills3[[#This Row],[patient_id]])</f>
        <v>150</v>
      </c>
      <c r="G793" s="1">
        <f>_xlfn.MINIFS('Refill Gap Model'!C:C,'Refill Gap Model'!A:A,TableRefills3[[#This Row],[patient_id]])</f>
        <v>45812</v>
      </c>
      <c r="H793" s="1">
        <f>_xlfn.MAXIFS('Refill Gap Model'!C:C,'Refill Gap Model'!A:A,A793)+TableRefills3[[#This Row],[quantity_days]]</f>
        <v>45906</v>
      </c>
      <c r="I793" s="1">
        <f>_xlfn.MAXIFS('Refill Gap Model'!L:L,'Refill Gap Model'!A:A,TableRefills3[[#This Row],[patient_id]])</f>
        <v>45963</v>
      </c>
      <c r="J793">
        <f>Patient_QC[[#This Row],[Therepy_end_date]]-Patient_QC[[#This Row],[Therepy_Start_Date]]</f>
        <v>151</v>
      </c>
      <c r="K793">
        <f>Patient_QC[[#This Row],[total_quantity_days]]/Patient_QC[[#This Row],[Window Days]]</f>
        <v>0.99337748344370858</v>
      </c>
      <c r="L793">
        <f>MIN(1,Patient_QC[[#This Row],[MPR]])</f>
        <v>0.99337748344370858</v>
      </c>
      <c r="M793">
        <f>IF(Patient_QC[[#This Row],[MPR]]&gt;1,1,0)</f>
        <v>0</v>
      </c>
      <c r="N793">
        <f>_xlfn.MAXIFS('Refill Gap Model'!I:I,'Refill Gap Model'!A:A,TableRefills3[[#This Row],[patient_id]])</f>
        <v>0</v>
      </c>
      <c r="O793" t="str">
        <f>IF(Patient_QC[[#This Row],[MPR]]&gt;1.2,"High MPR; ","") &amp;
 IF(Patient_QC[[#This Row],[ever_discontinued]]=1,"Discontinued; ","") &amp;
 IF(Patient_QC[[#This Row],[Window Days]]=0,"No Supply; ","")</f>
        <v/>
      </c>
    </row>
    <row r="794" spans="1:15" x14ac:dyDescent="0.25">
      <c r="A794" t="s">
        <v>801</v>
      </c>
      <c r="B794">
        <v>48</v>
      </c>
      <c r="C794" t="s">
        <v>1019</v>
      </c>
      <c r="D794" t="s">
        <v>1025</v>
      </c>
      <c r="E794" t="s">
        <v>1024</v>
      </c>
      <c r="F794">
        <f>SUMIFS('Refill Gap Model'!E:E,'Refill Gap Model'!A:A,TableRefills3[[#This Row],[patient_id]])</f>
        <v>105</v>
      </c>
      <c r="G794" s="1">
        <f>_xlfn.MINIFS('Refill Gap Model'!C:C,'Refill Gap Model'!A:A,TableRefills3[[#This Row],[patient_id]])</f>
        <v>45788</v>
      </c>
      <c r="H794" s="1">
        <f>_xlfn.MAXIFS('Refill Gap Model'!C:C,'Refill Gap Model'!A:A,A794)+TableRefills3[[#This Row],[quantity_days]]</f>
        <v>45821</v>
      </c>
      <c r="I794" s="1">
        <f>_xlfn.MAXIFS('Refill Gap Model'!L:L,'Refill Gap Model'!A:A,TableRefills3[[#This Row],[patient_id]])</f>
        <v>45900</v>
      </c>
      <c r="J794">
        <f>Patient_QC[[#This Row],[Therepy_end_date]]-Patient_QC[[#This Row],[Therepy_Start_Date]]</f>
        <v>112</v>
      </c>
      <c r="K794">
        <f>Patient_QC[[#This Row],[total_quantity_days]]/Patient_QC[[#This Row],[Window Days]]</f>
        <v>0.9375</v>
      </c>
      <c r="L794">
        <f>MIN(1,Patient_QC[[#This Row],[MPR]])</f>
        <v>0.9375</v>
      </c>
      <c r="M794">
        <f>IF(Patient_QC[[#This Row],[MPR]]&gt;1,1,0)</f>
        <v>0</v>
      </c>
      <c r="N794">
        <f>_xlfn.MAXIFS('Refill Gap Model'!I:I,'Refill Gap Model'!A:A,TableRefills3[[#This Row],[patient_id]])</f>
        <v>0</v>
      </c>
      <c r="O794" t="str">
        <f>IF(Patient_QC[[#This Row],[MPR]]&gt;1.2,"High MPR; ","") &amp;
 IF(Patient_QC[[#This Row],[ever_discontinued]]=1,"Discontinued; ","") &amp;
 IF(Patient_QC[[#This Row],[Window Days]]=0,"No Supply; ","")</f>
        <v/>
      </c>
    </row>
    <row r="795" spans="1:15" x14ac:dyDescent="0.25">
      <c r="A795" t="s">
        <v>802</v>
      </c>
      <c r="B795">
        <v>49</v>
      </c>
      <c r="C795" t="s">
        <v>1019</v>
      </c>
      <c r="D795" t="s">
        <v>1022</v>
      </c>
      <c r="E795" t="s">
        <v>1023</v>
      </c>
      <c r="F795">
        <f>SUMIFS('Refill Gap Model'!E:E,'Refill Gap Model'!A:A,TableRefills3[[#This Row],[patient_id]])</f>
        <v>105</v>
      </c>
      <c r="G795" s="1">
        <f>_xlfn.MINIFS('Refill Gap Model'!C:C,'Refill Gap Model'!A:A,TableRefills3[[#This Row],[patient_id]])</f>
        <v>45788</v>
      </c>
      <c r="H795" s="1">
        <f>_xlfn.MAXIFS('Refill Gap Model'!C:C,'Refill Gap Model'!A:A,A795)+TableRefills3[[#This Row],[quantity_days]]</f>
        <v>45842</v>
      </c>
      <c r="I795" s="1">
        <f>_xlfn.MAXIFS('Refill Gap Model'!L:L,'Refill Gap Model'!A:A,TableRefills3[[#This Row],[patient_id]])</f>
        <v>45900</v>
      </c>
      <c r="J795">
        <f>Patient_QC[[#This Row],[Therepy_end_date]]-Patient_QC[[#This Row],[Therepy_Start_Date]]</f>
        <v>112</v>
      </c>
      <c r="K795">
        <f>Patient_QC[[#This Row],[total_quantity_days]]/Patient_QC[[#This Row],[Window Days]]</f>
        <v>0.9375</v>
      </c>
      <c r="L795">
        <f>MIN(1,Patient_QC[[#This Row],[MPR]])</f>
        <v>0.9375</v>
      </c>
      <c r="M795">
        <f>IF(Patient_QC[[#This Row],[MPR]]&gt;1,1,0)</f>
        <v>0</v>
      </c>
      <c r="N795">
        <f>_xlfn.MAXIFS('Refill Gap Model'!I:I,'Refill Gap Model'!A:A,TableRefills3[[#This Row],[patient_id]])</f>
        <v>0</v>
      </c>
      <c r="O795" t="str">
        <f>IF(Patient_QC[[#This Row],[MPR]]&gt;1.2,"High MPR; ","") &amp;
 IF(Patient_QC[[#This Row],[ever_discontinued]]=1,"Discontinued; ","") &amp;
 IF(Patient_QC[[#This Row],[Window Days]]=0,"No Supply; ","")</f>
        <v/>
      </c>
    </row>
    <row r="796" spans="1:15" x14ac:dyDescent="0.25">
      <c r="A796" t="s">
        <v>803</v>
      </c>
      <c r="B796">
        <v>47</v>
      </c>
      <c r="C796" t="s">
        <v>1019</v>
      </c>
      <c r="D796" t="s">
        <v>1025</v>
      </c>
      <c r="E796" t="s">
        <v>1026</v>
      </c>
      <c r="F796">
        <f>SUMIFS('Refill Gap Model'!E:E,'Refill Gap Model'!A:A,TableRefills3[[#This Row],[patient_id]])</f>
        <v>105</v>
      </c>
      <c r="G796" s="1">
        <f>_xlfn.MINIFS('Refill Gap Model'!C:C,'Refill Gap Model'!A:A,TableRefills3[[#This Row],[patient_id]])</f>
        <v>45788</v>
      </c>
      <c r="H796" s="1">
        <f>_xlfn.MAXIFS('Refill Gap Model'!C:C,'Refill Gap Model'!A:A,A796)+TableRefills3[[#This Row],[quantity_days]]</f>
        <v>45838</v>
      </c>
      <c r="I796" s="1">
        <f>_xlfn.MAXIFS('Refill Gap Model'!L:L,'Refill Gap Model'!A:A,TableRefills3[[#This Row],[patient_id]])</f>
        <v>45900</v>
      </c>
      <c r="J796">
        <f>Patient_QC[[#This Row],[Therepy_end_date]]-Patient_QC[[#This Row],[Therepy_Start_Date]]</f>
        <v>112</v>
      </c>
      <c r="K796">
        <f>Patient_QC[[#This Row],[total_quantity_days]]/Patient_QC[[#This Row],[Window Days]]</f>
        <v>0.9375</v>
      </c>
      <c r="L796">
        <f>MIN(1,Patient_QC[[#This Row],[MPR]])</f>
        <v>0.9375</v>
      </c>
      <c r="M796">
        <f>IF(Patient_QC[[#This Row],[MPR]]&gt;1,1,0)</f>
        <v>0</v>
      </c>
      <c r="N796">
        <f>_xlfn.MAXIFS('Refill Gap Model'!I:I,'Refill Gap Model'!A:A,TableRefills3[[#This Row],[patient_id]])</f>
        <v>0</v>
      </c>
      <c r="O796" t="str">
        <f>IF(Patient_QC[[#This Row],[MPR]]&gt;1.2,"High MPR; ","") &amp;
 IF(Patient_QC[[#This Row],[ever_discontinued]]=1,"Discontinued; ","") &amp;
 IF(Patient_QC[[#This Row],[Window Days]]=0,"No Supply; ","")</f>
        <v/>
      </c>
    </row>
    <row r="797" spans="1:15" x14ac:dyDescent="0.25">
      <c r="A797" t="s">
        <v>804</v>
      </c>
      <c r="B797">
        <v>76</v>
      </c>
      <c r="C797" t="s">
        <v>1020</v>
      </c>
      <c r="D797" t="s">
        <v>1021</v>
      </c>
      <c r="E797" t="s">
        <v>1026</v>
      </c>
      <c r="F797">
        <f>SUMIFS('Refill Gap Model'!E:E,'Refill Gap Model'!A:A,TableRefills3[[#This Row],[patient_id]])</f>
        <v>105</v>
      </c>
      <c r="G797" s="1">
        <f>_xlfn.MINIFS('Refill Gap Model'!C:C,'Refill Gap Model'!A:A,TableRefills3[[#This Row],[patient_id]])</f>
        <v>45788</v>
      </c>
      <c r="H797" s="1">
        <f>_xlfn.MAXIFS('Refill Gap Model'!C:C,'Refill Gap Model'!A:A,A797)+TableRefills3[[#This Row],[quantity_days]]</f>
        <v>45947</v>
      </c>
      <c r="I797" s="1">
        <f>_xlfn.MAXIFS('Refill Gap Model'!L:L,'Refill Gap Model'!A:A,TableRefills3[[#This Row],[patient_id]])</f>
        <v>45900</v>
      </c>
      <c r="J797">
        <f>Patient_QC[[#This Row],[Therepy_end_date]]-Patient_QC[[#This Row],[Therepy_Start_Date]]</f>
        <v>112</v>
      </c>
      <c r="K797">
        <f>Patient_QC[[#This Row],[total_quantity_days]]/Patient_QC[[#This Row],[Window Days]]</f>
        <v>0.9375</v>
      </c>
      <c r="L797">
        <f>MIN(1,Patient_QC[[#This Row],[MPR]])</f>
        <v>0.9375</v>
      </c>
      <c r="M797">
        <f>IF(Patient_QC[[#This Row],[MPR]]&gt;1,1,0)</f>
        <v>0</v>
      </c>
      <c r="N797">
        <f>_xlfn.MAXIFS('Refill Gap Model'!I:I,'Refill Gap Model'!A:A,TableRefills3[[#This Row],[patient_id]])</f>
        <v>0</v>
      </c>
      <c r="O797" t="str">
        <f>IF(Patient_QC[[#This Row],[MPR]]&gt;1.2,"High MPR; ","") &amp;
 IF(Patient_QC[[#This Row],[ever_discontinued]]=1,"Discontinued; ","") &amp;
 IF(Patient_QC[[#This Row],[Window Days]]=0,"No Supply; ","")</f>
        <v/>
      </c>
    </row>
    <row r="798" spans="1:15" x14ac:dyDescent="0.25">
      <c r="A798" t="s">
        <v>805</v>
      </c>
      <c r="B798">
        <v>70</v>
      </c>
      <c r="C798" t="s">
        <v>1020</v>
      </c>
      <c r="D798" t="s">
        <v>1025</v>
      </c>
      <c r="E798" t="s">
        <v>1023</v>
      </c>
      <c r="F798">
        <f>SUMIFS('Refill Gap Model'!E:E,'Refill Gap Model'!A:A,TableRefills3[[#This Row],[patient_id]])</f>
        <v>105</v>
      </c>
      <c r="G798" s="1">
        <f>_xlfn.MINIFS('Refill Gap Model'!C:C,'Refill Gap Model'!A:A,TableRefills3[[#This Row],[patient_id]])</f>
        <v>45788</v>
      </c>
      <c r="H798" s="1">
        <f>_xlfn.MAXIFS('Refill Gap Model'!C:C,'Refill Gap Model'!A:A,A798)+TableRefills3[[#This Row],[quantity_days]]</f>
        <v>45944</v>
      </c>
      <c r="I798" s="1">
        <f>_xlfn.MAXIFS('Refill Gap Model'!L:L,'Refill Gap Model'!A:A,TableRefills3[[#This Row],[patient_id]])</f>
        <v>45900</v>
      </c>
      <c r="J798">
        <f>Patient_QC[[#This Row],[Therepy_end_date]]-Patient_QC[[#This Row],[Therepy_Start_Date]]</f>
        <v>112</v>
      </c>
      <c r="K798">
        <f>Patient_QC[[#This Row],[total_quantity_days]]/Patient_QC[[#This Row],[Window Days]]</f>
        <v>0.9375</v>
      </c>
      <c r="L798">
        <f>MIN(1,Patient_QC[[#This Row],[MPR]])</f>
        <v>0.9375</v>
      </c>
      <c r="M798">
        <f>IF(Patient_QC[[#This Row],[MPR]]&gt;1,1,0)</f>
        <v>0</v>
      </c>
      <c r="N798">
        <f>_xlfn.MAXIFS('Refill Gap Model'!I:I,'Refill Gap Model'!A:A,TableRefills3[[#This Row],[patient_id]])</f>
        <v>0</v>
      </c>
      <c r="O798" t="str">
        <f>IF(Patient_QC[[#This Row],[MPR]]&gt;1.2,"High MPR; ","") &amp;
 IF(Patient_QC[[#This Row],[ever_discontinued]]=1,"Discontinued; ","") &amp;
 IF(Patient_QC[[#This Row],[Window Days]]=0,"No Supply; ","")</f>
        <v/>
      </c>
    </row>
    <row r="799" spans="1:15" x14ac:dyDescent="0.25">
      <c r="A799" t="s">
        <v>806</v>
      </c>
      <c r="B799">
        <v>78</v>
      </c>
      <c r="C799" t="s">
        <v>1020</v>
      </c>
      <c r="D799" t="s">
        <v>1025</v>
      </c>
      <c r="E799" t="s">
        <v>1027</v>
      </c>
      <c r="F799">
        <f>SUMIFS('Refill Gap Model'!E:E,'Refill Gap Model'!A:A,TableRefills3[[#This Row],[patient_id]])</f>
        <v>126</v>
      </c>
      <c r="G799" s="1">
        <f>_xlfn.MINIFS('Refill Gap Model'!C:C,'Refill Gap Model'!A:A,TableRefills3[[#This Row],[patient_id]])</f>
        <v>45710</v>
      </c>
      <c r="H799" s="1">
        <f>_xlfn.MAXIFS('Refill Gap Model'!C:C,'Refill Gap Model'!A:A,A799)+TableRefills3[[#This Row],[quantity_days]]</f>
        <v>45826</v>
      </c>
      <c r="I799" s="1">
        <f>_xlfn.MAXIFS('Refill Gap Model'!L:L,'Refill Gap Model'!A:A,TableRefills3[[#This Row],[patient_id]])</f>
        <v>45840</v>
      </c>
      <c r="J799">
        <f>Patient_QC[[#This Row],[Therepy_end_date]]-Patient_QC[[#This Row],[Therepy_Start_Date]]</f>
        <v>130</v>
      </c>
      <c r="K799">
        <f>Patient_QC[[#This Row],[total_quantity_days]]/Patient_QC[[#This Row],[Window Days]]</f>
        <v>0.96923076923076923</v>
      </c>
      <c r="L799">
        <f>MIN(1,Patient_QC[[#This Row],[MPR]])</f>
        <v>0.96923076923076923</v>
      </c>
      <c r="M799">
        <f>IF(Patient_QC[[#This Row],[MPR]]&gt;1,1,0)</f>
        <v>0</v>
      </c>
      <c r="N799">
        <f>_xlfn.MAXIFS('Refill Gap Model'!I:I,'Refill Gap Model'!A:A,TableRefills3[[#This Row],[patient_id]])</f>
        <v>0</v>
      </c>
      <c r="O799" t="str">
        <f>IF(Patient_QC[[#This Row],[MPR]]&gt;1.2,"High MPR; ","") &amp;
 IF(Patient_QC[[#This Row],[ever_discontinued]]=1,"Discontinued; ","") &amp;
 IF(Patient_QC[[#This Row],[Window Days]]=0,"No Supply; ","")</f>
        <v/>
      </c>
    </row>
    <row r="800" spans="1:15" x14ac:dyDescent="0.25">
      <c r="A800" t="s">
        <v>807</v>
      </c>
      <c r="B800">
        <v>43</v>
      </c>
      <c r="C800" t="s">
        <v>1019</v>
      </c>
      <c r="D800" t="s">
        <v>1028</v>
      </c>
      <c r="E800" t="s">
        <v>1023</v>
      </c>
      <c r="F800">
        <f>SUMIFS('Refill Gap Model'!E:E,'Refill Gap Model'!A:A,TableRefills3[[#This Row],[patient_id]])</f>
        <v>126</v>
      </c>
      <c r="G800" s="1">
        <f>_xlfn.MINIFS('Refill Gap Model'!C:C,'Refill Gap Model'!A:A,TableRefills3[[#This Row],[patient_id]])</f>
        <v>45710</v>
      </c>
      <c r="H800" s="1">
        <f>_xlfn.MAXIFS('Refill Gap Model'!C:C,'Refill Gap Model'!A:A,A800)+TableRefills3[[#This Row],[quantity_days]]</f>
        <v>45954</v>
      </c>
      <c r="I800" s="1">
        <f>_xlfn.MAXIFS('Refill Gap Model'!L:L,'Refill Gap Model'!A:A,TableRefills3[[#This Row],[patient_id]])</f>
        <v>45840</v>
      </c>
      <c r="J800">
        <f>Patient_QC[[#This Row],[Therepy_end_date]]-Patient_QC[[#This Row],[Therepy_Start_Date]]</f>
        <v>130</v>
      </c>
      <c r="K800">
        <f>Patient_QC[[#This Row],[total_quantity_days]]/Patient_QC[[#This Row],[Window Days]]</f>
        <v>0.96923076923076923</v>
      </c>
      <c r="L800">
        <f>MIN(1,Patient_QC[[#This Row],[MPR]])</f>
        <v>0.96923076923076923</v>
      </c>
      <c r="M800">
        <f>IF(Patient_QC[[#This Row],[MPR]]&gt;1,1,0)</f>
        <v>0</v>
      </c>
      <c r="N800">
        <f>_xlfn.MAXIFS('Refill Gap Model'!I:I,'Refill Gap Model'!A:A,TableRefills3[[#This Row],[patient_id]])</f>
        <v>0</v>
      </c>
      <c r="O800" t="str">
        <f>IF(Patient_QC[[#This Row],[MPR]]&gt;1.2,"High MPR; ","") &amp;
 IF(Patient_QC[[#This Row],[ever_discontinued]]=1,"Discontinued; ","") &amp;
 IF(Patient_QC[[#This Row],[Window Days]]=0,"No Supply; ","")</f>
        <v/>
      </c>
    </row>
    <row r="801" spans="1:15" x14ac:dyDescent="0.25">
      <c r="A801" t="s">
        <v>808</v>
      </c>
      <c r="B801">
        <v>44</v>
      </c>
      <c r="C801" t="s">
        <v>1020</v>
      </c>
      <c r="D801" t="s">
        <v>1021</v>
      </c>
      <c r="E801" t="s">
        <v>1024</v>
      </c>
      <c r="F801">
        <f>SUMIFS('Refill Gap Model'!E:E,'Refill Gap Model'!A:A,TableRefills3[[#This Row],[patient_id]])</f>
        <v>126</v>
      </c>
      <c r="G801" s="1">
        <f>_xlfn.MINIFS('Refill Gap Model'!C:C,'Refill Gap Model'!A:A,TableRefills3[[#This Row],[patient_id]])</f>
        <v>45710</v>
      </c>
      <c r="H801" s="1">
        <f>_xlfn.MAXIFS('Refill Gap Model'!C:C,'Refill Gap Model'!A:A,A801)+TableRefills3[[#This Row],[quantity_days]]</f>
        <v>45877</v>
      </c>
      <c r="I801" s="1">
        <f>_xlfn.MAXIFS('Refill Gap Model'!L:L,'Refill Gap Model'!A:A,TableRefills3[[#This Row],[patient_id]])</f>
        <v>45840</v>
      </c>
      <c r="J801">
        <f>Patient_QC[[#This Row],[Therepy_end_date]]-Patient_QC[[#This Row],[Therepy_Start_Date]]</f>
        <v>130</v>
      </c>
      <c r="K801">
        <f>Patient_QC[[#This Row],[total_quantity_days]]/Patient_QC[[#This Row],[Window Days]]</f>
        <v>0.96923076923076923</v>
      </c>
      <c r="L801">
        <f>MIN(1,Patient_QC[[#This Row],[MPR]])</f>
        <v>0.96923076923076923</v>
      </c>
      <c r="M801">
        <f>IF(Patient_QC[[#This Row],[MPR]]&gt;1,1,0)</f>
        <v>0</v>
      </c>
      <c r="N801">
        <f>_xlfn.MAXIFS('Refill Gap Model'!I:I,'Refill Gap Model'!A:A,TableRefills3[[#This Row],[patient_id]])</f>
        <v>0</v>
      </c>
      <c r="O801" t="str">
        <f>IF(Patient_QC[[#This Row],[MPR]]&gt;1.2,"High MPR; ","") &amp;
 IF(Patient_QC[[#This Row],[ever_discontinued]]=1,"Discontinued; ","") &amp;
 IF(Patient_QC[[#This Row],[Window Days]]=0,"No Supply; ","")</f>
        <v/>
      </c>
    </row>
    <row r="802" spans="1:15" x14ac:dyDescent="0.25">
      <c r="A802" t="s">
        <v>809</v>
      </c>
      <c r="B802">
        <v>60</v>
      </c>
      <c r="C802" t="s">
        <v>1020</v>
      </c>
      <c r="D802" t="s">
        <v>1021</v>
      </c>
      <c r="E802" t="s">
        <v>1023</v>
      </c>
      <c r="F802">
        <f>SUMIFS('Refill Gap Model'!E:E,'Refill Gap Model'!A:A,TableRefills3[[#This Row],[patient_id]])</f>
        <v>126</v>
      </c>
      <c r="G802" s="1">
        <f>_xlfn.MINIFS('Refill Gap Model'!C:C,'Refill Gap Model'!A:A,TableRefills3[[#This Row],[patient_id]])</f>
        <v>45710</v>
      </c>
      <c r="H802" s="1">
        <f>_xlfn.MAXIFS('Refill Gap Model'!C:C,'Refill Gap Model'!A:A,A802)+TableRefills3[[#This Row],[quantity_days]]</f>
        <v>45891</v>
      </c>
      <c r="I802" s="1">
        <f>_xlfn.MAXIFS('Refill Gap Model'!L:L,'Refill Gap Model'!A:A,TableRefills3[[#This Row],[patient_id]])</f>
        <v>45840</v>
      </c>
      <c r="J802">
        <f>Patient_QC[[#This Row],[Therepy_end_date]]-Patient_QC[[#This Row],[Therepy_Start_Date]]</f>
        <v>130</v>
      </c>
      <c r="K802">
        <f>Patient_QC[[#This Row],[total_quantity_days]]/Patient_QC[[#This Row],[Window Days]]</f>
        <v>0.96923076923076923</v>
      </c>
      <c r="L802">
        <f>MIN(1,Patient_QC[[#This Row],[MPR]])</f>
        <v>0.96923076923076923</v>
      </c>
      <c r="M802">
        <f>IF(Patient_QC[[#This Row],[MPR]]&gt;1,1,0)</f>
        <v>0</v>
      </c>
      <c r="N802">
        <f>_xlfn.MAXIFS('Refill Gap Model'!I:I,'Refill Gap Model'!A:A,TableRefills3[[#This Row],[patient_id]])</f>
        <v>0</v>
      </c>
      <c r="O802" t="str">
        <f>IF(Patient_QC[[#This Row],[MPR]]&gt;1.2,"High MPR; ","") &amp;
 IF(Patient_QC[[#This Row],[ever_discontinued]]=1,"Discontinued; ","") &amp;
 IF(Patient_QC[[#This Row],[Window Days]]=0,"No Supply; ","")</f>
        <v/>
      </c>
    </row>
    <row r="803" spans="1:15" x14ac:dyDescent="0.25">
      <c r="A803" t="s">
        <v>810</v>
      </c>
      <c r="B803">
        <v>30</v>
      </c>
      <c r="C803" t="s">
        <v>1019</v>
      </c>
      <c r="D803" t="s">
        <v>1028</v>
      </c>
      <c r="E803" t="s">
        <v>1024</v>
      </c>
      <c r="F803">
        <f>SUMIFS('Refill Gap Model'!E:E,'Refill Gap Model'!A:A,TableRefills3[[#This Row],[patient_id]])</f>
        <v>126</v>
      </c>
      <c r="G803" s="1">
        <f>_xlfn.MINIFS('Refill Gap Model'!C:C,'Refill Gap Model'!A:A,TableRefills3[[#This Row],[patient_id]])</f>
        <v>45710</v>
      </c>
      <c r="H803" s="1">
        <f>_xlfn.MAXIFS('Refill Gap Model'!C:C,'Refill Gap Model'!A:A,A803)+TableRefills3[[#This Row],[quantity_days]]</f>
        <v>45838</v>
      </c>
      <c r="I803" s="1">
        <f>_xlfn.MAXIFS('Refill Gap Model'!L:L,'Refill Gap Model'!A:A,TableRefills3[[#This Row],[patient_id]])</f>
        <v>45840</v>
      </c>
      <c r="J803">
        <f>Patient_QC[[#This Row],[Therepy_end_date]]-Patient_QC[[#This Row],[Therepy_Start_Date]]</f>
        <v>130</v>
      </c>
      <c r="K803">
        <f>Patient_QC[[#This Row],[total_quantity_days]]/Patient_QC[[#This Row],[Window Days]]</f>
        <v>0.96923076923076923</v>
      </c>
      <c r="L803">
        <f>MIN(1,Patient_QC[[#This Row],[MPR]])</f>
        <v>0.96923076923076923</v>
      </c>
      <c r="M803">
        <f>IF(Patient_QC[[#This Row],[MPR]]&gt;1,1,0)</f>
        <v>0</v>
      </c>
      <c r="N803">
        <f>_xlfn.MAXIFS('Refill Gap Model'!I:I,'Refill Gap Model'!A:A,TableRefills3[[#This Row],[patient_id]])</f>
        <v>0</v>
      </c>
      <c r="O803" t="str">
        <f>IF(Patient_QC[[#This Row],[MPR]]&gt;1.2,"High MPR; ","") &amp;
 IF(Patient_QC[[#This Row],[ever_discontinued]]=1,"Discontinued; ","") &amp;
 IF(Patient_QC[[#This Row],[Window Days]]=0,"No Supply; ","")</f>
        <v/>
      </c>
    </row>
    <row r="804" spans="1:15" x14ac:dyDescent="0.25">
      <c r="A804" t="s">
        <v>811</v>
      </c>
      <c r="B804">
        <v>82</v>
      </c>
      <c r="C804" t="s">
        <v>1020</v>
      </c>
      <c r="D804" t="s">
        <v>1025</v>
      </c>
      <c r="E804" t="s">
        <v>1026</v>
      </c>
      <c r="F804">
        <f>SUMIFS('Refill Gap Model'!E:E,'Refill Gap Model'!A:A,TableRefills3[[#This Row],[patient_id]])</f>
        <v>126</v>
      </c>
      <c r="G804" s="1">
        <f>_xlfn.MINIFS('Refill Gap Model'!C:C,'Refill Gap Model'!A:A,TableRefills3[[#This Row],[patient_id]])</f>
        <v>45710</v>
      </c>
      <c r="H804" s="1">
        <f>_xlfn.MAXIFS('Refill Gap Model'!C:C,'Refill Gap Model'!A:A,A804)+TableRefills3[[#This Row],[quantity_days]]</f>
        <v>45764</v>
      </c>
      <c r="I804" s="1">
        <f>_xlfn.MAXIFS('Refill Gap Model'!L:L,'Refill Gap Model'!A:A,TableRefills3[[#This Row],[patient_id]])</f>
        <v>45840</v>
      </c>
      <c r="J804">
        <f>Patient_QC[[#This Row],[Therepy_end_date]]-Patient_QC[[#This Row],[Therepy_Start_Date]]</f>
        <v>130</v>
      </c>
      <c r="K804">
        <f>Patient_QC[[#This Row],[total_quantity_days]]/Patient_QC[[#This Row],[Window Days]]</f>
        <v>0.96923076923076923</v>
      </c>
      <c r="L804">
        <f>MIN(1,Patient_QC[[#This Row],[MPR]])</f>
        <v>0.96923076923076923</v>
      </c>
      <c r="M804">
        <f>IF(Patient_QC[[#This Row],[MPR]]&gt;1,1,0)</f>
        <v>0</v>
      </c>
      <c r="N804">
        <f>_xlfn.MAXIFS('Refill Gap Model'!I:I,'Refill Gap Model'!A:A,TableRefills3[[#This Row],[patient_id]])</f>
        <v>0</v>
      </c>
      <c r="O804" t="str">
        <f>IF(Patient_QC[[#This Row],[MPR]]&gt;1.2,"High MPR; ","") &amp;
 IF(Patient_QC[[#This Row],[ever_discontinued]]=1,"Discontinued; ","") &amp;
 IF(Patient_QC[[#This Row],[Window Days]]=0,"No Supply; ","")</f>
        <v/>
      </c>
    </row>
    <row r="805" spans="1:15" x14ac:dyDescent="0.25">
      <c r="A805" t="s">
        <v>812</v>
      </c>
      <c r="B805">
        <v>83</v>
      </c>
      <c r="C805" t="s">
        <v>1019</v>
      </c>
      <c r="D805" t="s">
        <v>1022</v>
      </c>
      <c r="E805" t="s">
        <v>1023</v>
      </c>
      <c r="F805">
        <f>SUMIFS('Refill Gap Model'!E:E,'Refill Gap Model'!A:A,TableRefills3[[#This Row],[patient_id]])</f>
        <v>168</v>
      </c>
      <c r="G805" s="1">
        <f>_xlfn.MINIFS('Refill Gap Model'!C:C,'Refill Gap Model'!A:A,TableRefills3[[#This Row],[patient_id]])</f>
        <v>45745</v>
      </c>
      <c r="H805" s="1">
        <f>_xlfn.MAXIFS('Refill Gap Model'!C:C,'Refill Gap Model'!A:A,A805)+TableRefills3[[#This Row],[quantity_days]]</f>
        <v>45845</v>
      </c>
      <c r="I805" s="1">
        <f>_xlfn.MAXIFS('Refill Gap Model'!L:L,'Refill Gap Model'!A:A,TableRefills3[[#This Row],[patient_id]])</f>
        <v>45915</v>
      </c>
      <c r="J805">
        <f>Patient_QC[[#This Row],[Therepy_end_date]]-Patient_QC[[#This Row],[Therepy_Start_Date]]</f>
        <v>170</v>
      </c>
      <c r="K805">
        <f>Patient_QC[[#This Row],[total_quantity_days]]/Patient_QC[[#This Row],[Window Days]]</f>
        <v>0.9882352941176471</v>
      </c>
      <c r="L805">
        <f>MIN(1,Patient_QC[[#This Row],[MPR]])</f>
        <v>0.9882352941176471</v>
      </c>
      <c r="M805">
        <f>IF(Patient_QC[[#This Row],[MPR]]&gt;1,1,0)</f>
        <v>0</v>
      </c>
      <c r="N805">
        <f>_xlfn.MAXIFS('Refill Gap Model'!I:I,'Refill Gap Model'!A:A,TableRefills3[[#This Row],[patient_id]])</f>
        <v>0</v>
      </c>
      <c r="O805" t="str">
        <f>IF(Patient_QC[[#This Row],[MPR]]&gt;1.2,"High MPR; ","") &amp;
 IF(Patient_QC[[#This Row],[ever_discontinued]]=1,"Discontinued; ","") &amp;
 IF(Patient_QC[[#This Row],[Window Days]]=0,"No Supply; ","")</f>
        <v/>
      </c>
    </row>
    <row r="806" spans="1:15" x14ac:dyDescent="0.25">
      <c r="A806" t="s">
        <v>813</v>
      </c>
      <c r="B806">
        <v>83</v>
      </c>
      <c r="C806" t="s">
        <v>1019</v>
      </c>
      <c r="D806" t="s">
        <v>1025</v>
      </c>
      <c r="E806" t="s">
        <v>1023</v>
      </c>
      <c r="F806">
        <f>SUMIFS('Refill Gap Model'!E:E,'Refill Gap Model'!A:A,TableRefills3[[#This Row],[patient_id]])</f>
        <v>168</v>
      </c>
      <c r="G806" s="1">
        <f>_xlfn.MINIFS('Refill Gap Model'!C:C,'Refill Gap Model'!A:A,TableRefills3[[#This Row],[patient_id]])</f>
        <v>45745</v>
      </c>
      <c r="H806" s="1">
        <f>_xlfn.MAXIFS('Refill Gap Model'!C:C,'Refill Gap Model'!A:A,A806)+TableRefills3[[#This Row],[quantity_days]]</f>
        <v>45829</v>
      </c>
      <c r="I806" s="1">
        <f>_xlfn.MAXIFS('Refill Gap Model'!L:L,'Refill Gap Model'!A:A,TableRefills3[[#This Row],[patient_id]])</f>
        <v>45915</v>
      </c>
      <c r="J806">
        <f>Patient_QC[[#This Row],[Therepy_end_date]]-Patient_QC[[#This Row],[Therepy_Start_Date]]</f>
        <v>170</v>
      </c>
      <c r="K806">
        <f>Patient_QC[[#This Row],[total_quantity_days]]/Patient_QC[[#This Row],[Window Days]]</f>
        <v>0.9882352941176471</v>
      </c>
      <c r="L806">
        <f>MIN(1,Patient_QC[[#This Row],[MPR]])</f>
        <v>0.9882352941176471</v>
      </c>
      <c r="M806">
        <f>IF(Patient_QC[[#This Row],[MPR]]&gt;1,1,0)</f>
        <v>0</v>
      </c>
      <c r="N806">
        <f>_xlfn.MAXIFS('Refill Gap Model'!I:I,'Refill Gap Model'!A:A,TableRefills3[[#This Row],[patient_id]])</f>
        <v>0</v>
      </c>
      <c r="O806" t="str">
        <f>IF(Patient_QC[[#This Row],[MPR]]&gt;1.2,"High MPR; ","") &amp;
 IF(Patient_QC[[#This Row],[ever_discontinued]]=1,"Discontinued; ","") &amp;
 IF(Patient_QC[[#This Row],[Window Days]]=0,"No Supply; ","")</f>
        <v/>
      </c>
    </row>
    <row r="807" spans="1:15" x14ac:dyDescent="0.25">
      <c r="A807" t="s">
        <v>814</v>
      </c>
      <c r="B807">
        <v>32</v>
      </c>
      <c r="C807" t="s">
        <v>1019</v>
      </c>
      <c r="D807" t="s">
        <v>1028</v>
      </c>
      <c r="E807" t="s">
        <v>1026</v>
      </c>
      <c r="F807">
        <f>SUMIFS('Refill Gap Model'!E:E,'Refill Gap Model'!A:A,TableRefills3[[#This Row],[patient_id]])</f>
        <v>168</v>
      </c>
      <c r="G807" s="1">
        <f>_xlfn.MINIFS('Refill Gap Model'!C:C,'Refill Gap Model'!A:A,TableRefills3[[#This Row],[patient_id]])</f>
        <v>45745</v>
      </c>
      <c r="H807" s="1">
        <f>_xlfn.MAXIFS('Refill Gap Model'!C:C,'Refill Gap Model'!A:A,A807)+TableRefills3[[#This Row],[quantity_days]]</f>
        <v>45901</v>
      </c>
      <c r="I807" s="1">
        <f>_xlfn.MAXIFS('Refill Gap Model'!L:L,'Refill Gap Model'!A:A,TableRefills3[[#This Row],[patient_id]])</f>
        <v>45915</v>
      </c>
      <c r="J807">
        <f>Patient_QC[[#This Row],[Therepy_end_date]]-Patient_QC[[#This Row],[Therepy_Start_Date]]</f>
        <v>170</v>
      </c>
      <c r="K807">
        <f>Patient_QC[[#This Row],[total_quantity_days]]/Patient_QC[[#This Row],[Window Days]]</f>
        <v>0.9882352941176471</v>
      </c>
      <c r="L807">
        <f>MIN(1,Patient_QC[[#This Row],[MPR]])</f>
        <v>0.9882352941176471</v>
      </c>
      <c r="M807">
        <f>IF(Patient_QC[[#This Row],[MPR]]&gt;1,1,0)</f>
        <v>0</v>
      </c>
      <c r="N807">
        <f>_xlfn.MAXIFS('Refill Gap Model'!I:I,'Refill Gap Model'!A:A,TableRefills3[[#This Row],[patient_id]])</f>
        <v>0</v>
      </c>
      <c r="O807" t="str">
        <f>IF(Patient_QC[[#This Row],[MPR]]&gt;1.2,"High MPR; ","") &amp;
 IF(Patient_QC[[#This Row],[ever_discontinued]]=1,"Discontinued; ","") &amp;
 IF(Patient_QC[[#This Row],[Window Days]]=0,"No Supply; ","")</f>
        <v/>
      </c>
    </row>
    <row r="808" spans="1:15" x14ac:dyDescent="0.25">
      <c r="A808" t="s">
        <v>815</v>
      </c>
      <c r="B808">
        <v>45</v>
      </c>
      <c r="C808" t="s">
        <v>1020</v>
      </c>
      <c r="D808" t="s">
        <v>1022</v>
      </c>
      <c r="E808" t="s">
        <v>1023</v>
      </c>
      <c r="F808">
        <f>SUMIFS('Refill Gap Model'!E:E,'Refill Gap Model'!A:A,TableRefills3[[#This Row],[patient_id]])</f>
        <v>168</v>
      </c>
      <c r="G808" s="1">
        <f>_xlfn.MINIFS('Refill Gap Model'!C:C,'Refill Gap Model'!A:A,TableRefills3[[#This Row],[patient_id]])</f>
        <v>45745</v>
      </c>
      <c r="H808" s="1">
        <f>_xlfn.MAXIFS('Refill Gap Model'!C:C,'Refill Gap Model'!A:A,A808)+TableRefills3[[#This Row],[quantity_days]]</f>
        <v>45820</v>
      </c>
      <c r="I808" s="1">
        <f>_xlfn.MAXIFS('Refill Gap Model'!L:L,'Refill Gap Model'!A:A,TableRefills3[[#This Row],[patient_id]])</f>
        <v>45915</v>
      </c>
      <c r="J808">
        <f>Patient_QC[[#This Row],[Therepy_end_date]]-Patient_QC[[#This Row],[Therepy_Start_Date]]</f>
        <v>170</v>
      </c>
      <c r="K808">
        <f>Patient_QC[[#This Row],[total_quantity_days]]/Patient_QC[[#This Row],[Window Days]]</f>
        <v>0.9882352941176471</v>
      </c>
      <c r="L808">
        <f>MIN(1,Patient_QC[[#This Row],[MPR]])</f>
        <v>0.9882352941176471</v>
      </c>
      <c r="M808">
        <f>IF(Patient_QC[[#This Row],[MPR]]&gt;1,1,0)</f>
        <v>0</v>
      </c>
      <c r="N808">
        <f>_xlfn.MAXIFS('Refill Gap Model'!I:I,'Refill Gap Model'!A:A,TableRefills3[[#This Row],[patient_id]])</f>
        <v>0</v>
      </c>
      <c r="O808" t="str">
        <f>IF(Patient_QC[[#This Row],[MPR]]&gt;1.2,"High MPR; ","") &amp;
 IF(Patient_QC[[#This Row],[ever_discontinued]]=1,"Discontinued; ","") &amp;
 IF(Patient_QC[[#This Row],[Window Days]]=0,"No Supply; ","")</f>
        <v/>
      </c>
    </row>
    <row r="809" spans="1:15" x14ac:dyDescent="0.25">
      <c r="A809" t="s">
        <v>816</v>
      </c>
      <c r="B809">
        <v>52</v>
      </c>
      <c r="C809" t="s">
        <v>1020</v>
      </c>
      <c r="D809" t="s">
        <v>1028</v>
      </c>
      <c r="E809" t="s">
        <v>1027</v>
      </c>
      <c r="F809">
        <f>SUMIFS('Refill Gap Model'!E:E,'Refill Gap Model'!A:A,TableRefills3[[#This Row],[patient_id]])</f>
        <v>168</v>
      </c>
      <c r="G809" s="1">
        <f>_xlfn.MINIFS('Refill Gap Model'!C:C,'Refill Gap Model'!A:A,TableRefills3[[#This Row],[patient_id]])</f>
        <v>45745</v>
      </c>
      <c r="H809" s="1">
        <f>_xlfn.MAXIFS('Refill Gap Model'!C:C,'Refill Gap Model'!A:A,A809)+TableRefills3[[#This Row],[quantity_days]]</f>
        <v>45916</v>
      </c>
      <c r="I809" s="1">
        <f>_xlfn.MAXIFS('Refill Gap Model'!L:L,'Refill Gap Model'!A:A,TableRefills3[[#This Row],[patient_id]])</f>
        <v>45915</v>
      </c>
      <c r="J809">
        <f>Patient_QC[[#This Row],[Therepy_end_date]]-Patient_QC[[#This Row],[Therepy_Start_Date]]</f>
        <v>170</v>
      </c>
      <c r="K809">
        <f>Patient_QC[[#This Row],[total_quantity_days]]/Patient_QC[[#This Row],[Window Days]]</f>
        <v>0.9882352941176471</v>
      </c>
      <c r="L809">
        <f>MIN(1,Patient_QC[[#This Row],[MPR]])</f>
        <v>0.9882352941176471</v>
      </c>
      <c r="M809">
        <f>IF(Patient_QC[[#This Row],[MPR]]&gt;1,1,0)</f>
        <v>0</v>
      </c>
      <c r="N809">
        <f>_xlfn.MAXIFS('Refill Gap Model'!I:I,'Refill Gap Model'!A:A,TableRefills3[[#This Row],[patient_id]])</f>
        <v>0</v>
      </c>
      <c r="O809" t="str">
        <f>IF(Patient_QC[[#This Row],[MPR]]&gt;1.2,"High MPR; ","") &amp;
 IF(Patient_QC[[#This Row],[ever_discontinued]]=1,"Discontinued; ","") &amp;
 IF(Patient_QC[[#This Row],[Window Days]]=0,"No Supply; ","")</f>
        <v/>
      </c>
    </row>
    <row r="810" spans="1:15" x14ac:dyDescent="0.25">
      <c r="A810" t="s">
        <v>817</v>
      </c>
      <c r="B810">
        <v>40</v>
      </c>
      <c r="C810" t="s">
        <v>1019</v>
      </c>
      <c r="D810" t="s">
        <v>1025</v>
      </c>
      <c r="E810" t="s">
        <v>1027</v>
      </c>
      <c r="F810">
        <f>SUMIFS('Refill Gap Model'!E:E,'Refill Gap Model'!A:A,TableRefills3[[#This Row],[patient_id]])</f>
        <v>168</v>
      </c>
      <c r="G810" s="1">
        <f>_xlfn.MINIFS('Refill Gap Model'!C:C,'Refill Gap Model'!A:A,TableRefills3[[#This Row],[patient_id]])</f>
        <v>45745</v>
      </c>
      <c r="H810" s="1">
        <f>_xlfn.MAXIFS('Refill Gap Model'!C:C,'Refill Gap Model'!A:A,A810)+TableRefills3[[#This Row],[quantity_days]]</f>
        <v>45910</v>
      </c>
      <c r="I810" s="1">
        <f>_xlfn.MAXIFS('Refill Gap Model'!L:L,'Refill Gap Model'!A:A,TableRefills3[[#This Row],[patient_id]])</f>
        <v>45915</v>
      </c>
      <c r="J810">
        <f>Patient_QC[[#This Row],[Therepy_end_date]]-Patient_QC[[#This Row],[Therepy_Start_Date]]</f>
        <v>170</v>
      </c>
      <c r="K810">
        <f>Patient_QC[[#This Row],[total_quantity_days]]/Patient_QC[[#This Row],[Window Days]]</f>
        <v>0.9882352941176471</v>
      </c>
      <c r="L810">
        <f>MIN(1,Patient_QC[[#This Row],[MPR]])</f>
        <v>0.9882352941176471</v>
      </c>
      <c r="M810">
        <f>IF(Patient_QC[[#This Row],[MPR]]&gt;1,1,0)</f>
        <v>0</v>
      </c>
      <c r="N810">
        <f>_xlfn.MAXIFS('Refill Gap Model'!I:I,'Refill Gap Model'!A:A,TableRefills3[[#This Row],[patient_id]])</f>
        <v>0</v>
      </c>
      <c r="O810" t="str">
        <f>IF(Patient_QC[[#This Row],[MPR]]&gt;1.2,"High MPR; ","") &amp;
 IF(Patient_QC[[#This Row],[ever_discontinued]]=1,"Discontinued; ","") &amp;
 IF(Patient_QC[[#This Row],[Window Days]]=0,"No Supply; ","")</f>
        <v/>
      </c>
    </row>
    <row r="811" spans="1:15" x14ac:dyDescent="0.25">
      <c r="A811" t="s">
        <v>818</v>
      </c>
      <c r="B811">
        <v>41</v>
      </c>
      <c r="C811" t="s">
        <v>1020</v>
      </c>
      <c r="D811" t="s">
        <v>1022</v>
      </c>
      <c r="E811" t="s">
        <v>1024</v>
      </c>
      <c r="F811">
        <f>SUMIFS('Refill Gap Model'!E:E,'Refill Gap Model'!A:A,TableRefills3[[#This Row],[patient_id]])</f>
        <v>180</v>
      </c>
      <c r="G811" s="1">
        <f>_xlfn.MINIFS('Refill Gap Model'!C:C,'Refill Gap Model'!A:A,TableRefills3[[#This Row],[patient_id]])</f>
        <v>45671</v>
      </c>
      <c r="H811" s="1">
        <f>_xlfn.MAXIFS('Refill Gap Model'!C:C,'Refill Gap Model'!A:A,A811)+TableRefills3[[#This Row],[quantity_days]]</f>
        <v>45886</v>
      </c>
      <c r="I811" s="1">
        <f>_xlfn.MAXIFS('Refill Gap Model'!L:L,'Refill Gap Model'!A:A,TableRefills3[[#This Row],[patient_id]])</f>
        <v>45857</v>
      </c>
      <c r="J811">
        <f>Patient_QC[[#This Row],[Therepy_end_date]]-Patient_QC[[#This Row],[Therepy_Start_Date]]</f>
        <v>186</v>
      </c>
      <c r="K811">
        <f>Patient_QC[[#This Row],[total_quantity_days]]/Patient_QC[[#This Row],[Window Days]]</f>
        <v>0.967741935483871</v>
      </c>
      <c r="L811">
        <f>MIN(1,Patient_QC[[#This Row],[MPR]])</f>
        <v>0.967741935483871</v>
      </c>
      <c r="M811">
        <f>IF(Patient_QC[[#This Row],[MPR]]&gt;1,1,0)</f>
        <v>0</v>
      </c>
      <c r="N811">
        <f>_xlfn.MAXIFS('Refill Gap Model'!I:I,'Refill Gap Model'!A:A,TableRefills3[[#This Row],[patient_id]])</f>
        <v>0</v>
      </c>
      <c r="O811" t="str">
        <f>IF(Patient_QC[[#This Row],[MPR]]&gt;1.2,"High MPR; ","") &amp;
 IF(Patient_QC[[#This Row],[ever_discontinued]]=1,"Discontinued; ","") &amp;
 IF(Patient_QC[[#This Row],[Window Days]]=0,"No Supply; ","")</f>
        <v/>
      </c>
    </row>
    <row r="812" spans="1:15" x14ac:dyDescent="0.25">
      <c r="A812" t="s">
        <v>819</v>
      </c>
      <c r="B812">
        <v>39</v>
      </c>
      <c r="C812" t="s">
        <v>1020</v>
      </c>
      <c r="D812" t="s">
        <v>1025</v>
      </c>
      <c r="E812" t="s">
        <v>1026</v>
      </c>
      <c r="F812">
        <f>SUMIFS('Refill Gap Model'!E:E,'Refill Gap Model'!A:A,TableRefills3[[#This Row],[patient_id]])</f>
        <v>180</v>
      </c>
      <c r="G812" s="1">
        <f>_xlfn.MINIFS('Refill Gap Model'!C:C,'Refill Gap Model'!A:A,TableRefills3[[#This Row],[patient_id]])</f>
        <v>45671</v>
      </c>
      <c r="H812" s="1">
        <f>_xlfn.MAXIFS('Refill Gap Model'!C:C,'Refill Gap Model'!A:A,A812)+TableRefills3[[#This Row],[quantity_days]]</f>
        <v>45982</v>
      </c>
      <c r="I812" s="1">
        <f>_xlfn.MAXIFS('Refill Gap Model'!L:L,'Refill Gap Model'!A:A,TableRefills3[[#This Row],[patient_id]])</f>
        <v>45857</v>
      </c>
      <c r="J812">
        <f>Patient_QC[[#This Row],[Therepy_end_date]]-Patient_QC[[#This Row],[Therepy_Start_Date]]</f>
        <v>186</v>
      </c>
      <c r="K812">
        <f>Patient_QC[[#This Row],[total_quantity_days]]/Patient_QC[[#This Row],[Window Days]]</f>
        <v>0.967741935483871</v>
      </c>
      <c r="L812">
        <f>MIN(1,Patient_QC[[#This Row],[MPR]])</f>
        <v>0.967741935483871</v>
      </c>
      <c r="M812">
        <f>IF(Patient_QC[[#This Row],[MPR]]&gt;1,1,0)</f>
        <v>0</v>
      </c>
      <c r="N812">
        <f>_xlfn.MAXIFS('Refill Gap Model'!I:I,'Refill Gap Model'!A:A,TableRefills3[[#This Row],[patient_id]])</f>
        <v>0</v>
      </c>
      <c r="O812" t="str">
        <f>IF(Patient_QC[[#This Row],[MPR]]&gt;1.2,"High MPR; ","") &amp;
 IF(Patient_QC[[#This Row],[ever_discontinued]]=1,"Discontinued; ","") &amp;
 IF(Patient_QC[[#This Row],[Window Days]]=0,"No Supply; ","")</f>
        <v/>
      </c>
    </row>
    <row r="813" spans="1:15" x14ac:dyDescent="0.25">
      <c r="A813" t="s">
        <v>820</v>
      </c>
      <c r="B813">
        <v>61</v>
      </c>
      <c r="C813" t="s">
        <v>1020</v>
      </c>
      <c r="D813" t="s">
        <v>1022</v>
      </c>
      <c r="E813" t="s">
        <v>1024</v>
      </c>
      <c r="F813">
        <f>SUMIFS('Refill Gap Model'!E:E,'Refill Gap Model'!A:A,TableRefills3[[#This Row],[patient_id]])</f>
        <v>180</v>
      </c>
      <c r="G813" s="1">
        <f>_xlfn.MINIFS('Refill Gap Model'!C:C,'Refill Gap Model'!A:A,TableRefills3[[#This Row],[patient_id]])</f>
        <v>45671</v>
      </c>
      <c r="H813" s="1">
        <f>_xlfn.MAXIFS('Refill Gap Model'!C:C,'Refill Gap Model'!A:A,A813)+TableRefills3[[#This Row],[quantity_days]]</f>
        <v>45986</v>
      </c>
      <c r="I813" s="1">
        <f>_xlfn.MAXIFS('Refill Gap Model'!L:L,'Refill Gap Model'!A:A,TableRefills3[[#This Row],[patient_id]])</f>
        <v>45857</v>
      </c>
      <c r="J813">
        <f>Patient_QC[[#This Row],[Therepy_end_date]]-Patient_QC[[#This Row],[Therepy_Start_Date]]</f>
        <v>186</v>
      </c>
      <c r="K813">
        <f>Patient_QC[[#This Row],[total_quantity_days]]/Patient_QC[[#This Row],[Window Days]]</f>
        <v>0.967741935483871</v>
      </c>
      <c r="L813">
        <f>MIN(1,Patient_QC[[#This Row],[MPR]])</f>
        <v>0.967741935483871</v>
      </c>
      <c r="M813">
        <f>IF(Patient_QC[[#This Row],[MPR]]&gt;1,1,0)</f>
        <v>0</v>
      </c>
      <c r="N813">
        <f>_xlfn.MAXIFS('Refill Gap Model'!I:I,'Refill Gap Model'!A:A,TableRefills3[[#This Row],[patient_id]])</f>
        <v>0</v>
      </c>
      <c r="O813" t="str">
        <f>IF(Patient_QC[[#This Row],[MPR]]&gt;1.2,"High MPR; ","") &amp;
 IF(Patient_QC[[#This Row],[ever_discontinued]]=1,"Discontinued; ","") &amp;
 IF(Patient_QC[[#This Row],[Window Days]]=0,"No Supply; ","")</f>
        <v/>
      </c>
    </row>
    <row r="814" spans="1:15" x14ac:dyDescent="0.25">
      <c r="A814" t="s">
        <v>821</v>
      </c>
      <c r="B814">
        <v>45</v>
      </c>
      <c r="C814" t="s">
        <v>1020</v>
      </c>
      <c r="D814" t="s">
        <v>1028</v>
      </c>
      <c r="E814" t="s">
        <v>1027</v>
      </c>
      <c r="F814">
        <f>SUMIFS('Refill Gap Model'!E:E,'Refill Gap Model'!A:A,TableRefills3[[#This Row],[patient_id]])</f>
        <v>180</v>
      </c>
      <c r="G814" s="1">
        <f>_xlfn.MINIFS('Refill Gap Model'!C:C,'Refill Gap Model'!A:A,TableRefills3[[#This Row],[patient_id]])</f>
        <v>45671</v>
      </c>
      <c r="H814" s="1">
        <f>_xlfn.MAXIFS('Refill Gap Model'!C:C,'Refill Gap Model'!A:A,A814)+TableRefills3[[#This Row],[quantity_days]]</f>
        <v>45857</v>
      </c>
      <c r="I814" s="1">
        <f>_xlfn.MAXIFS('Refill Gap Model'!L:L,'Refill Gap Model'!A:A,TableRefills3[[#This Row],[patient_id]])</f>
        <v>45857</v>
      </c>
      <c r="J814">
        <f>Patient_QC[[#This Row],[Therepy_end_date]]-Patient_QC[[#This Row],[Therepy_Start_Date]]</f>
        <v>186</v>
      </c>
      <c r="K814">
        <f>Patient_QC[[#This Row],[total_quantity_days]]/Patient_QC[[#This Row],[Window Days]]</f>
        <v>0.967741935483871</v>
      </c>
      <c r="L814">
        <f>MIN(1,Patient_QC[[#This Row],[MPR]])</f>
        <v>0.967741935483871</v>
      </c>
      <c r="M814">
        <f>IF(Patient_QC[[#This Row],[MPR]]&gt;1,1,0)</f>
        <v>0</v>
      </c>
      <c r="N814">
        <f>_xlfn.MAXIFS('Refill Gap Model'!I:I,'Refill Gap Model'!A:A,TableRefills3[[#This Row],[patient_id]])</f>
        <v>0</v>
      </c>
      <c r="O814" t="str">
        <f>IF(Patient_QC[[#This Row],[MPR]]&gt;1.2,"High MPR; ","") &amp;
 IF(Patient_QC[[#This Row],[ever_discontinued]]=1,"Discontinued; ","") &amp;
 IF(Patient_QC[[#This Row],[Window Days]]=0,"No Supply; ","")</f>
        <v/>
      </c>
    </row>
    <row r="815" spans="1:15" x14ac:dyDescent="0.25">
      <c r="A815" t="s">
        <v>822</v>
      </c>
      <c r="B815">
        <v>37</v>
      </c>
      <c r="C815" t="s">
        <v>1019</v>
      </c>
      <c r="D815" t="s">
        <v>1022</v>
      </c>
      <c r="E815" t="s">
        <v>1024</v>
      </c>
      <c r="F815">
        <f>SUMIFS('Refill Gap Model'!E:E,'Refill Gap Model'!A:A,TableRefills3[[#This Row],[patient_id]])</f>
        <v>180</v>
      </c>
      <c r="G815" s="1">
        <f>_xlfn.MINIFS('Refill Gap Model'!C:C,'Refill Gap Model'!A:A,TableRefills3[[#This Row],[patient_id]])</f>
        <v>45671</v>
      </c>
      <c r="H815" s="1">
        <f>_xlfn.MAXIFS('Refill Gap Model'!C:C,'Refill Gap Model'!A:A,A815)+TableRefills3[[#This Row],[quantity_days]]</f>
        <v>45937</v>
      </c>
      <c r="I815" s="1">
        <f>_xlfn.MAXIFS('Refill Gap Model'!L:L,'Refill Gap Model'!A:A,TableRefills3[[#This Row],[patient_id]])</f>
        <v>45857</v>
      </c>
      <c r="J815">
        <f>Patient_QC[[#This Row],[Therepy_end_date]]-Patient_QC[[#This Row],[Therepy_Start_Date]]</f>
        <v>186</v>
      </c>
      <c r="K815">
        <f>Patient_QC[[#This Row],[total_quantity_days]]/Patient_QC[[#This Row],[Window Days]]</f>
        <v>0.967741935483871</v>
      </c>
      <c r="L815">
        <f>MIN(1,Patient_QC[[#This Row],[MPR]])</f>
        <v>0.967741935483871</v>
      </c>
      <c r="M815">
        <f>IF(Patient_QC[[#This Row],[MPR]]&gt;1,1,0)</f>
        <v>0</v>
      </c>
      <c r="N815">
        <f>_xlfn.MAXIFS('Refill Gap Model'!I:I,'Refill Gap Model'!A:A,TableRefills3[[#This Row],[patient_id]])</f>
        <v>0</v>
      </c>
      <c r="O815" t="str">
        <f>IF(Patient_QC[[#This Row],[MPR]]&gt;1.2,"High MPR; ","") &amp;
 IF(Patient_QC[[#This Row],[ever_discontinued]]=1,"Discontinued; ","") &amp;
 IF(Patient_QC[[#This Row],[Window Days]]=0,"No Supply; ","")</f>
        <v/>
      </c>
    </row>
    <row r="816" spans="1:15" x14ac:dyDescent="0.25">
      <c r="A816" t="s">
        <v>823</v>
      </c>
      <c r="B816">
        <v>67</v>
      </c>
      <c r="C816" t="s">
        <v>1019</v>
      </c>
      <c r="D816" t="s">
        <v>1028</v>
      </c>
      <c r="E816" t="s">
        <v>1024</v>
      </c>
      <c r="F816">
        <f>SUMIFS('Refill Gap Model'!E:E,'Refill Gap Model'!A:A,TableRefills3[[#This Row],[patient_id]])</f>
        <v>180</v>
      </c>
      <c r="G816" s="1">
        <f>_xlfn.MINIFS('Refill Gap Model'!C:C,'Refill Gap Model'!A:A,TableRefills3[[#This Row],[patient_id]])</f>
        <v>45671</v>
      </c>
      <c r="H816" s="1">
        <f>_xlfn.MAXIFS('Refill Gap Model'!C:C,'Refill Gap Model'!A:A,A816)+TableRefills3[[#This Row],[quantity_days]]</f>
        <v>45773</v>
      </c>
      <c r="I816" s="1">
        <f>_xlfn.MAXIFS('Refill Gap Model'!L:L,'Refill Gap Model'!A:A,TableRefills3[[#This Row],[patient_id]])</f>
        <v>45857</v>
      </c>
      <c r="J816">
        <f>Patient_QC[[#This Row],[Therepy_end_date]]-Patient_QC[[#This Row],[Therepy_Start_Date]]</f>
        <v>186</v>
      </c>
      <c r="K816">
        <f>Patient_QC[[#This Row],[total_quantity_days]]/Patient_QC[[#This Row],[Window Days]]</f>
        <v>0.967741935483871</v>
      </c>
      <c r="L816">
        <f>MIN(1,Patient_QC[[#This Row],[MPR]])</f>
        <v>0.967741935483871</v>
      </c>
      <c r="M816">
        <f>IF(Patient_QC[[#This Row],[MPR]]&gt;1,1,0)</f>
        <v>0</v>
      </c>
      <c r="N816">
        <f>_xlfn.MAXIFS('Refill Gap Model'!I:I,'Refill Gap Model'!A:A,TableRefills3[[#This Row],[patient_id]])</f>
        <v>0</v>
      </c>
      <c r="O816" t="str">
        <f>IF(Patient_QC[[#This Row],[MPR]]&gt;1.2,"High MPR; ","") &amp;
 IF(Patient_QC[[#This Row],[ever_discontinued]]=1,"Discontinued; ","") &amp;
 IF(Patient_QC[[#This Row],[Window Days]]=0,"No Supply; ","")</f>
        <v/>
      </c>
    </row>
    <row r="817" spans="1:15" x14ac:dyDescent="0.25">
      <c r="A817" t="s">
        <v>824</v>
      </c>
      <c r="B817">
        <v>41</v>
      </c>
      <c r="C817" t="s">
        <v>1019</v>
      </c>
      <c r="D817" t="s">
        <v>1025</v>
      </c>
      <c r="E817" t="s">
        <v>1023</v>
      </c>
      <c r="F817">
        <f>SUMIFS('Refill Gap Model'!E:E,'Refill Gap Model'!A:A,TableRefills3[[#This Row],[patient_id]])</f>
        <v>84</v>
      </c>
      <c r="G817" s="1">
        <f>_xlfn.MINIFS('Refill Gap Model'!C:C,'Refill Gap Model'!A:A,TableRefills3[[#This Row],[patient_id]])</f>
        <v>45774</v>
      </c>
      <c r="H817" s="1">
        <f>_xlfn.MAXIFS('Refill Gap Model'!C:C,'Refill Gap Model'!A:A,A817)+TableRefills3[[#This Row],[quantity_days]]</f>
        <v>45890</v>
      </c>
      <c r="I817" s="1">
        <f>_xlfn.MAXIFS('Refill Gap Model'!L:L,'Refill Gap Model'!A:A,TableRefills3[[#This Row],[patient_id]])</f>
        <v>45864</v>
      </c>
      <c r="J817">
        <f>Patient_QC[[#This Row],[Therepy_end_date]]-Patient_QC[[#This Row],[Therepy_Start_Date]]</f>
        <v>90</v>
      </c>
      <c r="K817">
        <f>Patient_QC[[#This Row],[total_quantity_days]]/Patient_QC[[#This Row],[Window Days]]</f>
        <v>0.93333333333333335</v>
      </c>
      <c r="L817">
        <f>MIN(1,Patient_QC[[#This Row],[MPR]])</f>
        <v>0.93333333333333335</v>
      </c>
      <c r="M817">
        <f>IF(Patient_QC[[#This Row],[MPR]]&gt;1,1,0)</f>
        <v>0</v>
      </c>
      <c r="N817">
        <f>_xlfn.MAXIFS('Refill Gap Model'!I:I,'Refill Gap Model'!A:A,TableRefills3[[#This Row],[patient_id]])</f>
        <v>0</v>
      </c>
      <c r="O817" t="str">
        <f>IF(Patient_QC[[#This Row],[MPR]]&gt;1.2,"High MPR; ","") &amp;
 IF(Patient_QC[[#This Row],[ever_discontinued]]=1,"Discontinued; ","") &amp;
 IF(Patient_QC[[#This Row],[Window Days]]=0,"No Supply; ","")</f>
        <v/>
      </c>
    </row>
    <row r="818" spans="1:15" x14ac:dyDescent="0.25">
      <c r="A818" t="s">
        <v>825</v>
      </c>
      <c r="B818">
        <v>53</v>
      </c>
      <c r="C818" t="s">
        <v>1019</v>
      </c>
      <c r="D818" t="s">
        <v>1021</v>
      </c>
      <c r="E818" t="s">
        <v>1027</v>
      </c>
      <c r="F818">
        <f>SUMIFS('Refill Gap Model'!E:E,'Refill Gap Model'!A:A,TableRefills3[[#This Row],[patient_id]])</f>
        <v>84</v>
      </c>
      <c r="G818" s="1">
        <f>_xlfn.MINIFS('Refill Gap Model'!C:C,'Refill Gap Model'!A:A,TableRefills3[[#This Row],[patient_id]])</f>
        <v>45774</v>
      </c>
      <c r="H818" s="1">
        <f>_xlfn.MAXIFS('Refill Gap Model'!C:C,'Refill Gap Model'!A:A,A818)+TableRefills3[[#This Row],[quantity_days]]</f>
        <v>45793</v>
      </c>
      <c r="I818" s="1">
        <f>_xlfn.MAXIFS('Refill Gap Model'!L:L,'Refill Gap Model'!A:A,TableRefills3[[#This Row],[patient_id]])</f>
        <v>45864</v>
      </c>
      <c r="J818">
        <f>Patient_QC[[#This Row],[Therepy_end_date]]-Patient_QC[[#This Row],[Therepy_Start_Date]]</f>
        <v>90</v>
      </c>
      <c r="K818">
        <f>Patient_QC[[#This Row],[total_quantity_days]]/Patient_QC[[#This Row],[Window Days]]</f>
        <v>0.93333333333333335</v>
      </c>
      <c r="L818">
        <f>MIN(1,Patient_QC[[#This Row],[MPR]])</f>
        <v>0.93333333333333335</v>
      </c>
      <c r="M818">
        <f>IF(Patient_QC[[#This Row],[MPR]]&gt;1,1,0)</f>
        <v>0</v>
      </c>
      <c r="N818">
        <f>_xlfn.MAXIFS('Refill Gap Model'!I:I,'Refill Gap Model'!A:A,TableRefills3[[#This Row],[patient_id]])</f>
        <v>0</v>
      </c>
      <c r="O818" t="str">
        <f>IF(Patient_QC[[#This Row],[MPR]]&gt;1.2,"High MPR; ","") &amp;
 IF(Patient_QC[[#This Row],[ever_discontinued]]=1,"Discontinued; ","") &amp;
 IF(Patient_QC[[#This Row],[Window Days]]=0,"No Supply; ","")</f>
        <v/>
      </c>
    </row>
    <row r="819" spans="1:15" x14ac:dyDescent="0.25">
      <c r="A819" t="s">
        <v>826</v>
      </c>
      <c r="B819">
        <v>57</v>
      </c>
      <c r="C819" t="s">
        <v>1020</v>
      </c>
      <c r="D819" t="s">
        <v>1028</v>
      </c>
      <c r="E819" t="s">
        <v>1023</v>
      </c>
      <c r="F819">
        <f>SUMIFS('Refill Gap Model'!E:E,'Refill Gap Model'!A:A,TableRefills3[[#This Row],[patient_id]])</f>
        <v>84</v>
      </c>
      <c r="G819" s="1">
        <f>_xlfn.MINIFS('Refill Gap Model'!C:C,'Refill Gap Model'!A:A,TableRefills3[[#This Row],[patient_id]])</f>
        <v>45774</v>
      </c>
      <c r="H819" s="1">
        <f>_xlfn.MAXIFS('Refill Gap Model'!C:C,'Refill Gap Model'!A:A,A819)+TableRefills3[[#This Row],[quantity_days]]</f>
        <v>45764</v>
      </c>
      <c r="I819" s="1">
        <f>_xlfn.MAXIFS('Refill Gap Model'!L:L,'Refill Gap Model'!A:A,TableRefills3[[#This Row],[patient_id]])</f>
        <v>45864</v>
      </c>
      <c r="J819">
        <f>Patient_QC[[#This Row],[Therepy_end_date]]-Patient_QC[[#This Row],[Therepy_Start_Date]]</f>
        <v>90</v>
      </c>
      <c r="K819">
        <f>Patient_QC[[#This Row],[total_quantity_days]]/Patient_QC[[#This Row],[Window Days]]</f>
        <v>0.93333333333333335</v>
      </c>
      <c r="L819">
        <f>MIN(1,Patient_QC[[#This Row],[MPR]])</f>
        <v>0.93333333333333335</v>
      </c>
      <c r="M819">
        <f>IF(Patient_QC[[#This Row],[MPR]]&gt;1,1,0)</f>
        <v>0</v>
      </c>
      <c r="N819">
        <f>_xlfn.MAXIFS('Refill Gap Model'!I:I,'Refill Gap Model'!A:A,TableRefills3[[#This Row],[patient_id]])</f>
        <v>0</v>
      </c>
      <c r="O819" t="str">
        <f>IF(Patient_QC[[#This Row],[MPR]]&gt;1.2,"High MPR; ","") &amp;
 IF(Patient_QC[[#This Row],[ever_discontinued]]=1,"Discontinued; ","") &amp;
 IF(Patient_QC[[#This Row],[Window Days]]=0,"No Supply; ","")</f>
        <v/>
      </c>
    </row>
    <row r="820" spans="1:15" x14ac:dyDescent="0.25">
      <c r="A820" t="s">
        <v>827</v>
      </c>
      <c r="B820">
        <v>82</v>
      </c>
      <c r="C820" t="s">
        <v>1019</v>
      </c>
      <c r="D820" t="s">
        <v>1021</v>
      </c>
      <c r="E820" t="s">
        <v>1023</v>
      </c>
      <c r="F820">
        <f>SUMIFS('Refill Gap Model'!E:E,'Refill Gap Model'!A:A,TableRefills3[[#This Row],[patient_id]])</f>
        <v>84</v>
      </c>
      <c r="G820" s="1">
        <f>_xlfn.MINIFS('Refill Gap Model'!C:C,'Refill Gap Model'!A:A,TableRefills3[[#This Row],[patient_id]])</f>
        <v>45774</v>
      </c>
      <c r="H820" s="1">
        <f>_xlfn.MAXIFS('Refill Gap Model'!C:C,'Refill Gap Model'!A:A,A820)+TableRefills3[[#This Row],[quantity_days]]</f>
        <v>45776</v>
      </c>
      <c r="I820" s="1">
        <f>_xlfn.MAXIFS('Refill Gap Model'!L:L,'Refill Gap Model'!A:A,TableRefills3[[#This Row],[patient_id]])</f>
        <v>45864</v>
      </c>
      <c r="J820">
        <f>Patient_QC[[#This Row],[Therepy_end_date]]-Patient_QC[[#This Row],[Therepy_Start_Date]]</f>
        <v>90</v>
      </c>
      <c r="K820">
        <f>Patient_QC[[#This Row],[total_quantity_days]]/Patient_QC[[#This Row],[Window Days]]</f>
        <v>0.93333333333333335</v>
      </c>
      <c r="L820">
        <f>MIN(1,Patient_QC[[#This Row],[MPR]])</f>
        <v>0.93333333333333335</v>
      </c>
      <c r="M820">
        <f>IF(Patient_QC[[#This Row],[MPR]]&gt;1,1,0)</f>
        <v>0</v>
      </c>
      <c r="N820">
        <f>_xlfn.MAXIFS('Refill Gap Model'!I:I,'Refill Gap Model'!A:A,TableRefills3[[#This Row],[patient_id]])</f>
        <v>0</v>
      </c>
      <c r="O820" t="str">
        <f>IF(Patient_QC[[#This Row],[MPR]]&gt;1.2,"High MPR; ","") &amp;
 IF(Patient_QC[[#This Row],[ever_discontinued]]=1,"Discontinued; ","") &amp;
 IF(Patient_QC[[#This Row],[Window Days]]=0,"No Supply; ","")</f>
        <v/>
      </c>
    </row>
    <row r="821" spans="1:15" x14ac:dyDescent="0.25">
      <c r="A821" t="s">
        <v>828</v>
      </c>
      <c r="B821">
        <v>37</v>
      </c>
      <c r="C821" t="s">
        <v>1020</v>
      </c>
      <c r="D821" t="s">
        <v>1028</v>
      </c>
      <c r="E821" t="s">
        <v>1026</v>
      </c>
      <c r="F821">
        <f>SUMIFS('Refill Gap Model'!E:E,'Refill Gap Model'!A:A,TableRefills3[[#This Row],[patient_id]])</f>
        <v>126</v>
      </c>
      <c r="G821" s="1">
        <f>_xlfn.MINIFS('Refill Gap Model'!C:C,'Refill Gap Model'!A:A,TableRefills3[[#This Row],[patient_id]])</f>
        <v>45801</v>
      </c>
      <c r="H821" s="1">
        <f>_xlfn.MAXIFS('Refill Gap Model'!C:C,'Refill Gap Model'!A:A,A821)+TableRefills3[[#This Row],[quantity_days]]</f>
        <v>45867</v>
      </c>
      <c r="I821" s="1">
        <f>_xlfn.MAXIFS('Refill Gap Model'!L:L,'Refill Gap Model'!A:A,TableRefills3[[#This Row],[patient_id]])</f>
        <v>45928</v>
      </c>
      <c r="J821">
        <f>Patient_QC[[#This Row],[Therepy_end_date]]-Patient_QC[[#This Row],[Therepy_Start_Date]]</f>
        <v>127</v>
      </c>
      <c r="K821">
        <f>Patient_QC[[#This Row],[total_quantity_days]]/Patient_QC[[#This Row],[Window Days]]</f>
        <v>0.99212598425196852</v>
      </c>
      <c r="L821">
        <f>MIN(1,Patient_QC[[#This Row],[MPR]])</f>
        <v>0.99212598425196852</v>
      </c>
      <c r="M821">
        <f>IF(Patient_QC[[#This Row],[MPR]]&gt;1,1,0)</f>
        <v>0</v>
      </c>
      <c r="N821">
        <f>_xlfn.MAXIFS('Refill Gap Model'!I:I,'Refill Gap Model'!A:A,TableRefills3[[#This Row],[patient_id]])</f>
        <v>0</v>
      </c>
      <c r="O821" t="str">
        <f>IF(Patient_QC[[#This Row],[MPR]]&gt;1.2,"High MPR; ","") &amp;
 IF(Patient_QC[[#This Row],[ever_discontinued]]=1,"Discontinued; ","") &amp;
 IF(Patient_QC[[#This Row],[Window Days]]=0,"No Supply; ","")</f>
        <v/>
      </c>
    </row>
    <row r="822" spans="1:15" x14ac:dyDescent="0.25">
      <c r="A822" t="s">
        <v>829</v>
      </c>
      <c r="B822">
        <v>57</v>
      </c>
      <c r="C822" t="s">
        <v>1020</v>
      </c>
      <c r="D822" t="s">
        <v>1022</v>
      </c>
      <c r="E822" t="s">
        <v>1024</v>
      </c>
      <c r="F822">
        <f>SUMIFS('Refill Gap Model'!E:E,'Refill Gap Model'!A:A,TableRefills3[[#This Row],[patient_id]])</f>
        <v>126</v>
      </c>
      <c r="G822" s="1">
        <f>_xlfn.MINIFS('Refill Gap Model'!C:C,'Refill Gap Model'!A:A,TableRefills3[[#This Row],[patient_id]])</f>
        <v>45801</v>
      </c>
      <c r="H822" s="1">
        <f>_xlfn.MAXIFS('Refill Gap Model'!C:C,'Refill Gap Model'!A:A,A822)+TableRefills3[[#This Row],[quantity_days]]</f>
        <v>45760</v>
      </c>
      <c r="I822" s="1">
        <f>_xlfn.MAXIFS('Refill Gap Model'!L:L,'Refill Gap Model'!A:A,TableRefills3[[#This Row],[patient_id]])</f>
        <v>45928</v>
      </c>
      <c r="J822">
        <f>Patient_QC[[#This Row],[Therepy_end_date]]-Patient_QC[[#This Row],[Therepy_Start_Date]]</f>
        <v>127</v>
      </c>
      <c r="K822">
        <f>Patient_QC[[#This Row],[total_quantity_days]]/Patient_QC[[#This Row],[Window Days]]</f>
        <v>0.99212598425196852</v>
      </c>
      <c r="L822">
        <f>MIN(1,Patient_QC[[#This Row],[MPR]])</f>
        <v>0.99212598425196852</v>
      </c>
      <c r="M822">
        <f>IF(Patient_QC[[#This Row],[MPR]]&gt;1,1,0)</f>
        <v>0</v>
      </c>
      <c r="N822">
        <f>_xlfn.MAXIFS('Refill Gap Model'!I:I,'Refill Gap Model'!A:A,TableRefills3[[#This Row],[patient_id]])</f>
        <v>0</v>
      </c>
      <c r="O822" t="str">
        <f>IF(Patient_QC[[#This Row],[MPR]]&gt;1.2,"High MPR; ","") &amp;
 IF(Patient_QC[[#This Row],[ever_discontinued]]=1,"Discontinued; ","") &amp;
 IF(Patient_QC[[#This Row],[Window Days]]=0,"No Supply; ","")</f>
        <v/>
      </c>
    </row>
    <row r="823" spans="1:15" x14ac:dyDescent="0.25">
      <c r="A823" t="s">
        <v>830</v>
      </c>
      <c r="B823">
        <v>65</v>
      </c>
      <c r="C823" t="s">
        <v>1020</v>
      </c>
      <c r="D823" t="s">
        <v>1025</v>
      </c>
      <c r="E823" t="s">
        <v>1024</v>
      </c>
      <c r="F823">
        <f>SUMIFS('Refill Gap Model'!E:E,'Refill Gap Model'!A:A,TableRefills3[[#This Row],[patient_id]])</f>
        <v>126</v>
      </c>
      <c r="G823" s="1">
        <f>_xlfn.MINIFS('Refill Gap Model'!C:C,'Refill Gap Model'!A:A,TableRefills3[[#This Row],[patient_id]])</f>
        <v>45801</v>
      </c>
      <c r="H823" s="1">
        <f>_xlfn.MAXIFS('Refill Gap Model'!C:C,'Refill Gap Model'!A:A,A823)+TableRefills3[[#This Row],[quantity_days]]</f>
        <v>45937</v>
      </c>
      <c r="I823" s="1">
        <f>_xlfn.MAXIFS('Refill Gap Model'!L:L,'Refill Gap Model'!A:A,TableRefills3[[#This Row],[patient_id]])</f>
        <v>45928</v>
      </c>
      <c r="J823">
        <f>Patient_QC[[#This Row],[Therepy_end_date]]-Patient_QC[[#This Row],[Therepy_Start_Date]]</f>
        <v>127</v>
      </c>
      <c r="K823">
        <f>Patient_QC[[#This Row],[total_quantity_days]]/Patient_QC[[#This Row],[Window Days]]</f>
        <v>0.99212598425196852</v>
      </c>
      <c r="L823">
        <f>MIN(1,Patient_QC[[#This Row],[MPR]])</f>
        <v>0.99212598425196852</v>
      </c>
      <c r="M823">
        <f>IF(Patient_QC[[#This Row],[MPR]]&gt;1,1,0)</f>
        <v>0</v>
      </c>
      <c r="N823">
        <f>_xlfn.MAXIFS('Refill Gap Model'!I:I,'Refill Gap Model'!A:A,TableRefills3[[#This Row],[patient_id]])</f>
        <v>0</v>
      </c>
      <c r="O823" t="str">
        <f>IF(Patient_QC[[#This Row],[MPR]]&gt;1.2,"High MPR; ","") &amp;
 IF(Patient_QC[[#This Row],[ever_discontinued]]=1,"Discontinued; ","") &amp;
 IF(Patient_QC[[#This Row],[Window Days]]=0,"No Supply; ","")</f>
        <v/>
      </c>
    </row>
    <row r="824" spans="1:15" x14ac:dyDescent="0.25">
      <c r="A824" t="s">
        <v>831</v>
      </c>
      <c r="B824">
        <v>55</v>
      </c>
      <c r="C824" t="s">
        <v>1019</v>
      </c>
      <c r="D824" t="s">
        <v>1028</v>
      </c>
      <c r="E824" t="s">
        <v>1024</v>
      </c>
      <c r="F824">
        <f>SUMIFS('Refill Gap Model'!E:E,'Refill Gap Model'!A:A,TableRefills3[[#This Row],[patient_id]])</f>
        <v>126</v>
      </c>
      <c r="G824" s="1">
        <f>_xlfn.MINIFS('Refill Gap Model'!C:C,'Refill Gap Model'!A:A,TableRefills3[[#This Row],[patient_id]])</f>
        <v>45801</v>
      </c>
      <c r="H824" s="1">
        <f>_xlfn.MAXIFS('Refill Gap Model'!C:C,'Refill Gap Model'!A:A,A824)+TableRefills3[[#This Row],[quantity_days]]</f>
        <v>45959</v>
      </c>
      <c r="I824" s="1">
        <f>_xlfn.MAXIFS('Refill Gap Model'!L:L,'Refill Gap Model'!A:A,TableRefills3[[#This Row],[patient_id]])</f>
        <v>45928</v>
      </c>
      <c r="J824">
        <f>Patient_QC[[#This Row],[Therepy_end_date]]-Patient_QC[[#This Row],[Therepy_Start_Date]]</f>
        <v>127</v>
      </c>
      <c r="K824">
        <f>Patient_QC[[#This Row],[total_quantity_days]]/Patient_QC[[#This Row],[Window Days]]</f>
        <v>0.99212598425196852</v>
      </c>
      <c r="L824">
        <f>MIN(1,Patient_QC[[#This Row],[MPR]])</f>
        <v>0.99212598425196852</v>
      </c>
      <c r="M824">
        <f>IF(Patient_QC[[#This Row],[MPR]]&gt;1,1,0)</f>
        <v>0</v>
      </c>
      <c r="N824">
        <f>_xlfn.MAXIFS('Refill Gap Model'!I:I,'Refill Gap Model'!A:A,TableRefills3[[#This Row],[patient_id]])</f>
        <v>0</v>
      </c>
      <c r="O824" t="str">
        <f>IF(Patient_QC[[#This Row],[MPR]]&gt;1.2,"High MPR; ","") &amp;
 IF(Patient_QC[[#This Row],[ever_discontinued]]=1,"Discontinued; ","") &amp;
 IF(Patient_QC[[#This Row],[Window Days]]=0,"No Supply; ","")</f>
        <v/>
      </c>
    </row>
    <row r="825" spans="1:15" x14ac:dyDescent="0.25">
      <c r="A825" t="s">
        <v>832</v>
      </c>
      <c r="B825">
        <v>37</v>
      </c>
      <c r="C825" t="s">
        <v>1020</v>
      </c>
      <c r="D825" t="s">
        <v>1025</v>
      </c>
      <c r="E825" t="s">
        <v>1026</v>
      </c>
      <c r="F825">
        <f>SUMIFS('Refill Gap Model'!E:E,'Refill Gap Model'!A:A,TableRefills3[[#This Row],[patient_id]])</f>
        <v>126</v>
      </c>
      <c r="G825" s="1">
        <f>_xlfn.MINIFS('Refill Gap Model'!C:C,'Refill Gap Model'!A:A,TableRefills3[[#This Row],[patient_id]])</f>
        <v>45801</v>
      </c>
      <c r="H825" s="1">
        <f>_xlfn.MAXIFS('Refill Gap Model'!C:C,'Refill Gap Model'!A:A,A825)+TableRefills3[[#This Row],[quantity_days]]</f>
        <v>45873</v>
      </c>
      <c r="I825" s="1">
        <f>_xlfn.MAXIFS('Refill Gap Model'!L:L,'Refill Gap Model'!A:A,TableRefills3[[#This Row],[patient_id]])</f>
        <v>45928</v>
      </c>
      <c r="J825">
        <f>Patient_QC[[#This Row],[Therepy_end_date]]-Patient_QC[[#This Row],[Therepy_Start_Date]]</f>
        <v>127</v>
      </c>
      <c r="K825">
        <f>Patient_QC[[#This Row],[total_quantity_days]]/Patient_QC[[#This Row],[Window Days]]</f>
        <v>0.99212598425196852</v>
      </c>
      <c r="L825">
        <f>MIN(1,Patient_QC[[#This Row],[MPR]])</f>
        <v>0.99212598425196852</v>
      </c>
      <c r="M825">
        <f>IF(Patient_QC[[#This Row],[MPR]]&gt;1,1,0)</f>
        <v>0</v>
      </c>
      <c r="N825">
        <f>_xlfn.MAXIFS('Refill Gap Model'!I:I,'Refill Gap Model'!A:A,TableRefills3[[#This Row],[patient_id]])</f>
        <v>0</v>
      </c>
      <c r="O825" t="str">
        <f>IF(Patient_QC[[#This Row],[MPR]]&gt;1.2,"High MPR; ","") &amp;
 IF(Patient_QC[[#This Row],[ever_discontinued]]=1,"Discontinued; ","") &amp;
 IF(Patient_QC[[#This Row],[Window Days]]=0,"No Supply; ","")</f>
        <v/>
      </c>
    </row>
    <row r="826" spans="1:15" x14ac:dyDescent="0.25">
      <c r="A826" t="s">
        <v>833</v>
      </c>
      <c r="B826">
        <v>79</v>
      </c>
      <c r="C826" t="s">
        <v>1020</v>
      </c>
      <c r="D826" t="s">
        <v>1022</v>
      </c>
      <c r="E826" t="s">
        <v>1027</v>
      </c>
      <c r="F826">
        <f>SUMIFS('Refill Gap Model'!E:E,'Refill Gap Model'!A:A,TableRefills3[[#This Row],[patient_id]])</f>
        <v>126</v>
      </c>
      <c r="G826" s="1">
        <f>_xlfn.MINIFS('Refill Gap Model'!C:C,'Refill Gap Model'!A:A,TableRefills3[[#This Row],[patient_id]])</f>
        <v>45801</v>
      </c>
      <c r="H826" s="1">
        <f>_xlfn.MAXIFS('Refill Gap Model'!C:C,'Refill Gap Model'!A:A,A826)+TableRefills3[[#This Row],[quantity_days]]</f>
        <v>45839</v>
      </c>
      <c r="I826" s="1">
        <f>_xlfn.MAXIFS('Refill Gap Model'!L:L,'Refill Gap Model'!A:A,TableRefills3[[#This Row],[patient_id]])</f>
        <v>45928</v>
      </c>
      <c r="J826">
        <f>Patient_QC[[#This Row],[Therepy_end_date]]-Patient_QC[[#This Row],[Therepy_Start_Date]]</f>
        <v>127</v>
      </c>
      <c r="K826">
        <f>Patient_QC[[#This Row],[total_quantity_days]]/Patient_QC[[#This Row],[Window Days]]</f>
        <v>0.99212598425196852</v>
      </c>
      <c r="L826">
        <f>MIN(1,Patient_QC[[#This Row],[MPR]])</f>
        <v>0.99212598425196852</v>
      </c>
      <c r="M826">
        <f>IF(Patient_QC[[#This Row],[MPR]]&gt;1,1,0)</f>
        <v>0</v>
      </c>
      <c r="N826">
        <f>_xlfn.MAXIFS('Refill Gap Model'!I:I,'Refill Gap Model'!A:A,TableRefills3[[#This Row],[patient_id]])</f>
        <v>0</v>
      </c>
      <c r="O826" t="str">
        <f>IF(Patient_QC[[#This Row],[MPR]]&gt;1.2,"High MPR; ","") &amp;
 IF(Patient_QC[[#This Row],[ever_discontinued]]=1,"Discontinued; ","") &amp;
 IF(Patient_QC[[#This Row],[Window Days]]=0,"No Supply; ","")</f>
        <v/>
      </c>
    </row>
    <row r="827" spans="1:15" x14ac:dyDescent="0.25">
      <c r="A827" t="s">
        <v>834</v>
      </c>
      <c r="B827">
        <v>57</v>
      </c>
      <c r="C827" t="s">
        <v>1019</v>
      </c>
      <c r="D827" t="s">
        <v>1021</v>
      </c>
      <c r="E827" t="s">
        <v>1024</v>
      </c>
      <c r="F827">
        <f>SUMIFS('Refill Gap Model'!E:E,'Refill Gap Model'!A:A,TableRefills3[[#This Row],[patient_id]])</f>
        <v>84</v>
      </c>
      <c r="G827" s="1">
        <f>_xlfn.MINIFS('Refill Gap Model'!C:C,'Refill Gap Model'!A:A,TableRefills3[[#This Row],[patient_id]])</f>
        <v>45826</v>
      </c>
      <c r="H827" s="1">
        <f>_xlfn.MAXIFS('Refill Gap Model'!C:C,'Refill Gap Model'!A:A,A827)+TableRefills3[[#This Row],[quantity_days]]</f>
        <v>45823</v>
      </c>
      <c r="I827" s="1">
        <f>_xlfn.MAXIFS('Refill Gap Model'!L:L,'Refill Gap Model'!A:A,TableRefills3[[#This Row],[patient_id]])</f>
        <v>45911</v>
      </c>
      <c r="J827">
        <f>Patient_QC[[#This Row],[Therepy_end_date]]-Patient_QC[[#This Row],[Therepy_Start_Date]]</f>
        <v>85</v>
      </c>
      <c r="K827">
        <f>Patient_QC[[#This Row],[total_quantity_days]]/Patient_QC[[#This Row],[Window Days]]</f>
        <v>0.9882352941176471</v>
      </c>
      <c r="L827">
        <f>MIN(1,Patient_QC[[#This Row],[MPR]])</f>
        <v>0.9882352941176471</v>
      </c>
      <c r="M827">
        <f>IF(Patient_QC[[#This Row],[MPR]]&gt;1,1,0)</f>
        <v>0</v>
      </c>
      <c r="N827">
        <f>_xlfn.MAXIFS('Refill Gap Model'!I:I,'Refill Gap Model'!A:A,TableRefills3[[#This Row],[patient_id]])</f>
        <v>0</v>
      </c>
      <c r="O827" t="str">
        <f>IF(Patient_QC[[#This Row],[MPR]]&gt;1.2,"High MPR; ","") &amp;
 IF(Patient_QC[[#This Row],[ever_discontinued]]=1,"Discontinued; ","") &amp;
 IF(Patient_QC[[#This Row],[Window Days]]=0,"No Supply; ","")</f>
        <v/>
      </c>
    </row>
    <row r="828" spans="1:15" x14ac:dyDescent="0.25">
      <c r="A828" t="s">
        <v>835</v>
      </c>
      <c r="B828">
        <v>57</v>
      </c>
      <c r="C828" t="s">
        <v>1020</v>
      </c>
      <c r="D828" t="s">
        <v>1028</v>
      </c>
      <c r="E828" t="s">
        <v>1027</v>
      </c>
      <c r="F828">
        <f>SUMIFS('Refill Gap Model'!E:E,'Refill Gap Model'!A:A,TableRefills3[[#This Row],[patient_id]])</f>
        <v>84</v>
      </c>
      <c r="G828" s="1">
        <f>_xlfn.MINIFS('Refill Gap Model'!C:C,'Refill Gap Model'!A:A,TableRefills3[[#This Row],[patient_id]])</f>
        <v>45826</v>
      </c>
      <c r="H828" s="1">
        <f>_xlfn.MAXIFS('Refill Gap Model'!C:C,'Refill Gap Model'!A:A,A828)+TableRefills3[[#This Row],[quantity_days]]</f>
        <v>45769</v>
      </c>
      <c r="I828" s="1">
        <f>_xlfn.MAXIFS('Refill Gap Model'!L:L,'Refill Gap Model'!A:A,TableRefills3[[#This Row],[patient_id]])</f>
        <v>45911</v>
      </c>
      <c r="J828">
        <f>Patient_QC[[#This Row],[Therepy_end_date]]-Patient_QC[[#This Row],[Therepy_Start_Date]]</f>
        <v>85</v>
      </c>
      <c r="K828">
        <f>Patient_QC[[#This Row],[total_quantity_days]]/Patient_QC[[#This Row],[Window Days]]</f>
        <v>0.9882352941176471</v>
      </c>
      <c r="L828">
        <f>MIN(1,Patient_QC[[#This Row],[MPR]])</f>
        <v>0.9882352941176471</v>
      </c>
      <c r="M828">
        <f>IF(Patient_QC[[#This Row],[MPR]]&gt;1,1,0)</f>
        <v>0</v>
      </c>
      <c r="N828">
        <f>_xlfn.MAXIFS('Refill Gap Model'!I:I,'Refill Gap Model'!A:A,TableRefills3[[#This Row],[patient_id]])</f>
        <v>0</v>
      </c>
      <c r="O828" t="str">
        <f>IF(Patient_QC[[#This Row],[MPR]]&gt;1.2,"High MPR; ","") &amp;
 IF(Patient_QC[[#This Row],[ever_discontinued]]=1,"Discontinued; ","") &amp;
 IF(Patient_QC[[#This Row],[Window Days]]=0,"No Supply; ","")</f>
        <v/>
      </c>
    </row>
    <row r="829" spans="1:15" x14ac:dyDescent="0.25">
      <c r="A829" t="s">
        <v>836</v>
      </c>
      <c r="B829">
        <v>66</v>
      </c>
      <c r="C829" t="s">
        <v>1020</v>
      </c>
      <c r="D829" t="s">
        <v>1028</v>
      </c>
      <c r="E829" t="s">
        <v>1026</v>
      </c>
      <c r="F829">
        <f>SUMIFS('Refill Gap Model'!E:E,'Refill Gap Model'!A:A,TableRefills3[[#This Row],[patient_id]])</f>
        <v>84</v>
      </c>
      <c r="G829" s="1">
        <f>_xlfn.MINIFS('Refill Gap Model'!C:C,'Refill Gap Model'!A:A,TableRefills3[[#This Row],[patient_id]])</f>
        <v>45826</v>
      </c>
      <c r="H829" s="1">
        <f>_xlfn.MAXIFS('Refill Gap Model'!C:C,'Refill Gap Model'!A:A,A829)+TableRefills3[[#This Row],[quantity_days]]</f>
        <v>45929</v>
      </c>
      <c r="I829" s="1">
        <f>_xlfn.MAXIFS('Refill Gap Model'!L:L,'Refill Gap Model'!A:A,TableRefills3[[#This Row],[patient_id]])</f>
        <v>45911</v>
      </c>
      <c r="J829">
        <f>Patient_QC[[#This Row],[Therepy_end_date]]-Patient_QC[[#This Row],[Therepy_Start_Date]]</f>
        <v>85</v>
      </c>
      <c r="K829">
        <f>Patient_QC[[#This Row],[total_quantity_days]]/Patient_QC[[#This Row],[Window Days]]</f>
        <v>0.9882352941176471</v>
      </c>
      <c r="L829">
        <f>MIN(1,Patient_QC[[#This Row],[MPR]])</f>
        <v>0.9882352941176471</v>
      </c>
      <c r="M829">
        <f>IF(Patient_QC[[#This Row],[MPR]]&gt;1,1,0)</f>
        <v>0</v>
      </c>
      <c r="N829">
        <f>_xlfn.MAXIFS('Refill Gap Model'!I:I,'Refill Gap Model'!A:A,TableRefills3[[#This Row],[patient_id]])</f>
        <v>0</v>
      </c>
      <c r="O829" t="str">
        <f>IF(Patient_QC[[#This Row],[MPR]]&gt;1.2,"High MPR; ","") &amp;
 IF(Patient_QC[[#This Row],[ever_discontinued]]=1,"Discontinued; ","") &amp;
 IF(Patient_QC[[#This Row],[Window Days]]=0,"No Supply; ","")</f>
        <v/>
      </c>
    </row>
    <row r="830" spans="1:15" x14ac:dyDescent="0.25">
      <c r="A830" t="s">
        <v>837</v>
      </c>
      <c r="B830">
        <v>70</v>
      </c>
      <c r="C830" t="s">
        <v>1020</v>
      </c>
      <c r="D830" t="s">
        <v>1021</v>
      </c>
      <c r="E830" t="s">
        <v>1023</v>
      </c>
      <c r="F830">
        <f>SUMIFS('Refill Gap Model'!E:E,'Refill Gap Model'!A:A,TableRefills3[[#This Row],[patient_id]])</f>
        <v>84</v>
      </c>
      <c r="G830" s="1">
        <f>_xlfn.MINIFS('Refill Gap Model'!C:C,'Refill Gap Model'!A:A,TableRefills3[[#This Row],[patient_id]])</f>
        <v>45826</v>
      </c>
      <c r="H830" s="1">
        <f>_xlfn.MAXIFS('Refill Gap Model'!C:C,'Refill Gap Model'!A:A,A830)+TableRefills3[[#This Row],[quantity_days]]</f>
        <v>45799</v>
      </c>
      <c r="I830" s="1">
        <f>_xlfn.MAXIFS('Refill Gap Model'!L:L,'Refill Gap Model'!A:A,TableRefills3[[#This Row],[patient_id]])</f>
        <v>45911</v>
      </c>
      <c r="J830">
        <f>Patient_QC[[#This Row],[Therepy_end_date]]-Patient_QC[[#This Row],[Therepy_Start_Date]]</f>
        <v>85</v>
      </c>
      <c r="K830">
        <f>Patient_QC[[#This Row],[total_quantity_days]]/Patient_QC[[#This Row],[Window Days]]</f>
        <v>0.9882352941176471</v>
      </c>
      <c r="L830">
        <f>MIN(1,Patient_QC[[#This Row],[MPR]])</f>
        <v>0.9882352941176471</v>
      </c>
      <c r="M830">
        <f>IF(Patient_QC[[#This Row],[MPR]]&gt;1,1,0)</f>
        <v>0</v>
      </c>
      <c r="N830">
        <f>_xlfn.MAXIFS('Refill Gap Model'!I:I,'Refill Gap Model'!A:A,TableRefills3[[#This Row],[patient_id]])</f>
        <v>0</v>
      </c>
      <c r="O830" t="str">
        <f>IF(Patient_QC[[#This Row],[MPR]]&gt;1.2,"High MPR; ","") &amp;
 IF(Patient_QC[[#This Row],[ever_discontinued]]=1,"Discontinued; ","") &amp;
 IF(Patient_QC[[#This Row],[Window Days]]=0,"No Supply; ","")</f>
        <v/>
      </c>
    </row>
    <row r="831" spans="1:15" x14ac:dyDescent="0.25">
      <c r="A831" t="s">
        <v>838</v>
      </c>
      <c r="B831">
        <v>65</v>
      </c>
      <c r="C831" t="s">
        <v>1019</v>
      </c>
      <c r="D831" t="s">
        <v>1028</v>
      </c>
      <c r="E831" t="s">
        <v>1024</v>
      </c>
      <c r="F831">
        <f>SUMIFS('Refill Gap Model'!E:E,'Refill Gap Model'!A:A,TableRefills3[[#This Row],[patient_id]])</f>
        <v>105</v>
      </c>
      <c r="G831" s="1">
        <f>_xlfn.MINIFS('Refill Gap Model'!C:C,'Refill Gap Model'!A:A,TableRefills3[[#This Row],[patient_id]])</f>
        <v>45773</v>
      </c>
      <c r="H831" s="1">
        <f>_xlfn.MAXIFS('Refill Gap Model'!C:C,'Refill Gap Model'!A:A,A831)+TableRefills3[[#This Row],[quantity_days]]</f>
        <v>45963</v>
      </c>
      <c r="I831" s="1">
        <f>_xlfn.MAXIFS('Refill Gap Model'!L:L,'Refill Gap Model'!A:A,TableRefills3[[#This Row],[patient_id]])</f>
        <v>45882</v>
      </c>
      <c r="J831">
        <f>Patient_QC[[#This Row],[Therepy_end_date]]-Patient_QC[[#This Row],[Therepy_Start_Date]]</f>
        <v>109</v>
      </c>
      <c r="K831">
        <f>Patient_QC[[#This Row],[total_quantity_days]]/Patient_QC[[#This Row],[Window Days]]</f>
        <v>0.96330275229357798</v>
      </c>
      <c r="L831">
        <f>MIN(1,Patient_QC[[#This Row],[MPR]])</f>
        <v>0.96330275229357798</v>
      </c>
      <c r="M831">
        <f>IF(Patient_QC[[#This Row],[MPR]]&gt;1,1,0)</f>
        <v>0</v>
      </c>
      <c r="N831">
        <f>_xlfn.MAXIFS('Refill Gap Model'!I:I,'Refill Gap Model'!A:A,TableRefills3[[#This Row],[patient_id]])</f>
        <v>0</v>
      </c>
      <c r="O831" t="str">
        <f>IF(Patient_QC[[#This Row],[MPR]]&gt;1.2,"High MPR; ","") &amp;
 IF(Patient_QC[[#This Row],[ever_discontinued]]=1,"Discontinued; ","") &amp;
 IF(Patient_QC[[#This Row],[Window Days]]=0,"No Supply; ","")</f>
        <v/>
      </c>
    </row>
    <row r="832" spans="1:15" x14ac:dyDescent="0.25">
      <c r="A832" t="s">
        <v>839</v>
      </c>
      <c r="B832">
        <v>56</v>
      </c>
      <c r="C832" t="s">
        <v>1020</v>
      </c>
      <c r="D832" t="s">
        <v>1025</v>
      </c>
      <c r="E832" t="s">
        <v>1023</v>
      </c>
      <c r="F832">
        <f>SUMIFS('Refill Gap Model'!E:E,'Refill Gap Model'!A:A,TableRefills3[[#This Row],[patient_id]])</f>
        <v>105</v>
      </c>
      <c r="G832" s="1">
        <f>_xlfn.MINIFS('Refill Gap Model'!C:C,'Refill Gap Model'!A:A,TableRefills3[[#This Row],[patient_id]])</f>
        <v>45773</v>
      </c>
      <c r="H832" s="1">
        <f>_xlfn.MAXIFS('Refill Gap Model'!C:C,'Refill Gap Model'!A:A,A832)+TableRefills3[[#This Row],[quantity_days]]</f>
        <v>45837</v>
      </c>
      <c r="I832" s="1">
        <f>_xlfn.MAXIFS('Refill Gap Model'!L:L,'Refill Gap Model'!A:A,TableRefills3[[#This Row],[patient_id]])</f>
        <v>45882</v>
      </c>
      <c r="J832">
        <f>Patient_QC[[#This Row],[Therepy_end_date]]-Patient_QC[[#This Row],[Therepy_Start_Date]]</f>
        <v>109</v>
      </c>
      <c r="K832">
        <f>Patient_QC[[#This Row],[total_quantity_days]]/Patient_QC[[#This Row],[Window Days]]</f>
        <v>0.96330275229357798</v>
      </c>
      <c r="L832">
        <f>MIN(1,Patient_QC[[#This Row],[MPR]])</f>
        <v>0.96330275229357798</v>
      </c>
      <c r="M832">
        <f>IF(Patient_QC[[#This Row],[MPR]]&gt;1,1,0)</f>
        <v>0</v>
      </c>
      <c r="N832">
        <f>_xlfn.MAXIFS('Refill Gap Model'!I:I,'Refill Gap Model'!A:A,TableRefills3[[#This Row],[patient_id]])</f>
        <v>0</v>
      </c>
      <c r="O832" t="str">
        <f>IF(Patient_QC[[#This Row],[MPR]]&gt;1.2,"High MPR; ","") &amp;
 IF(Patient_QC[[#This Row],[ever_discontinued]]=1,"Discontinued; ","") &amp;
 IF(Patient_QC[[#This Row],[Window Days]]=0,"No Supply; ","")</f>
        <v/>
      </c>
    </row>
    <row r="833" spans="1:15" x14ac:dyDescent="0.25">
      <c r="A833" t="s">
        <v>840</v>
      </c>
      <c r="B833">
        <v>83</v>
      </c>
      <c r="C833" t="s">
        <v>1020</v>
      </c>
      <c r="D833" t="s">
        <v>1025</v>
      </c>
      <c r="E833" t="s">
        <v>1027</v>
      </c>
      <c r="F833">
        <f>SUMIFS('Refill Gap Model'!E:E,'Refill Gap Model'!A:A,TableRefills3[[#This Row],[patient_id]])</f>
        <v>105</v>
      </c>
      <c r="G833" s="1">
        <f>_xlfn.MINIFS('Refill Gap Model'!C:C,'Refill Gap Model'!A:A,TableRefills3[[#This Row],[patient_id]])</f>
        <v>45773</v>
      </c>
      <c r="H833" s="1">
        <f>_xlfn.MAXIFS('Refill Gap Model'!C:C,'Refill Gap Model'!A:A,A833)+TableRefills3[[#This Row],[quantity_days]]</f>
        <v>45873</v>
      </c>
      <c r="I833" s="1">
        <f>_xlfn.MAXIFS('Refill Gap Model'!L:L,'Refill Gap Model'!A:A,TableRefills3[[#This Row],[patient_id]])</f>
        <v>45882</v>
      </c>
      <c r="J833">
        <f>Patient_QC[[#This Row],[Therepy_end_date]]-Patient_QC[[#This Row],[Therepy_Start_Date]]</f>
        <v>109</v>
      </c>
      <c r="K833">
        <f>Patient_QC[[#This Row],[total_quantity_days]]/Patient_QC[[#This Row],[Window Days]]</f>
        <v>0.96330275229357798</v>
      </c>
      <c r="L833">
        <f>MIN(1,Patient_QC[[#This Row],[MPR]])</f>
        <v>0.96330275229357798</v>
      </c>
      <c r="M833">
        <f>IF(Patient_QC[[#This Row],[MPR]]&gt;1,1,0)</f>
        <v>0</v>
      </c>
      <c r="N833">
        <f>_xlfn.MAXIFS('Refill Gap Model'!I:I,'Refill Gap Model'!A:A,TableRefills3[[#This Row],[patient_id]])</f>
        <v>0</v>
      </c>
      <c r="O833" t="str">
        <f>IF(Patient_QC[[#This Row],[MPR]]&gt;1.2,"High MPR; ","") &amp;
 IF(Patient_QC[[#This Row],[ever_discontinued]]=1,"Discontinued; ","") &amp;
 IF(Patient_QC[[#This Row],[Window Days]]=0,"No Supply; ","")</f>
        <v/>
      </c>
    </row>
    <row r="834" spans="1:15" x14ac:dyDescent="0.25">
      <c r="A834" t="s">
        <v>841</v>
      </c>
      <c r="B834">
        <v>46</v>
      </c>
      <c r="C834" t="s">
        <v>1019</v>
      </c>
      <c r="D834" t="s">
        <v>1021</v>
      </c>
      <c r="E834" t="s">
        <v>1027</v>
      </c>
      <c r="F834">
        <f>SUMIFS('Refill Gap Model'!E:E,'Refill Gap Model'!A:A,TableRefills3[[#This Row],[patient_id]])</f>
        <v>105</v>
      </c>
      <c r="G834" s="1">
        <f>_xlfn.MINIFS('Refill Gap Model'!C:C,'Refill Gap Model'!A:A,TableRefills3[[#This Row],[patient_id]])</f>
        <v>45773</v>
      </c>
      <c r="H834" s="1">
        <f>_xlfn.MAXIFS('Refill Gap Model'!C:C,'Refill Gap Model'!A:A,A834)+TableRefills3[[#This Row],[quantity_days]]</f>
        <v>45781</v>
      </c>
      <c r="I834" s="1">
        <f>_xlfn.MAXIFS('Refill Gap Model'!L:L,'Refill Gap Model'!A:A,TableRefills3[[#This Row],[patient_id]])</f>
        <v>45882</v>
      </c>
      <c r="J834">
        <f>Patient_QC[[#This Row],[Therepy_end_date]]-Patient_QC[[#This Row],[Therepy_Start_Date]]</f>
        <v>109</v>
      </c>
      <c r="K834">
        <f>Patient_QC[[#This Row],[total_quantity_days]]/Patient_QC[[#This Row],[Window Days]]</f>
        <v>0.96330275229357798</v>
      </c>
      <c r="L834">
        <f>MIN(1,Patient_QC[[#This Row],[MPR]])</f>
        <v>0.96330275229357798</v>
      </c>
      <c r="M834">
        <f>IF(Patient_QC[[#This Row],[MPR]]&gt;1,1,0)</f>
        <v>0</v>
      </c>
      <c r="N834">
        <f>_xlfn.MAXIFS('Refill Gap Model'!I:I,'Refill Gap Model'!A:A,TableRefills3[[#This Row],[patient_id]])</f>
        <v>0</v>
      </c>
      <c r="O834" t="str">
        <f>IF(Patient_QC[[#This Row],[MPR]]&gt;1.2,"High MPR; ","") &amp;
 IF(Patient_QC[[#This Row],[ever_discontinued]]=1,"Discontinued; ","") &amp;
 IF(Patient_QC[[#This Row],[Window Days]]=0,"No Supply; ","")</f>
        <v/>
      </c>
    </row>
    <row r="835" spans="1:15" x14ac:dyDescent="0.25">
      <c r="A835" t="s">
        <v>842</v>
      </c>
      <c r="B835">
        <v>38</v>
      </c>
      <c r="C835" t="s">
        <v>1019</v>
      </c>
      <c r="D835" t="s">
        <v>1028</v>
      </c>
      <c r="E835" t="s">
        <v>1023</v>
      </c>
      <c r="F835">
        <f>SUMIFS('Refill Gap Model'!E:E,'Refill Gap Model'!A:A,TableRefills3[[#This Row],[patient_id]])</f>
        <v>105</v>
      </c>
      <c r="G835" s="1">
        <f>_xlfn.MINIFS('Refill Gap Model'!C:C,'Refill Gap Model'!A:A,TableRefills3[[#This Row],[patient_id]])</f>
        <v>45773</v>
      </c>
      <c r="H835" s="1">
        <f>_xlfn.MAXIFS('Refill Gap Model'!C:C,'Refill Gap Model'!A:A,A835)+TableRefills3[[#This Row],[quantity_days]]</f>
        <v>45876</v>
      </c>
      <c r="I835" s="1">
        <f>_xlfn.MAXIFS('Refill Gap Model'!L:L,'Refill Gap Model'!A:A,TableRefills3[[#This Row],[patient_id]])</f>
        <v>45882</v>
      </c>
      <c r="J835">
        <f>Patient_QC[[#This Row],[Therepy_end_date]]-Patient_QC[[#This Row],[Therepy_Start_Date]]</f>
        <v>109</v>
      </c>
      <c r="K835">
        <f>Patient_QC[[#This Row],[total_quantity_days]]/Patient_QC[[#This Row],[Window Days]]</f>
        <v>0.96330275229357798</v>
      </c>
      <c r="L835">
        <f>MIN(1,Patient_QC[[#This Row],[MPR]])</f>
        <v>0.96330275229357798</v>
      </c>
      <c r="M835">
        <f>IF(Patient_QC[[#This Row],[MPR]]&gt;1,1,0)</f>
        <v>0</v>
      </c>
      <c r="N835">
        <f>_xlfn.MAXIFS('Refill Gap Model'!I:I,'Refill Gap Model'!A:A,TableRefills3[[#This Row],[patient_id]])</f>
        <v>0</v>
      </c>
      <c r="O835" t="str">
        <f>IF(Patient_QC[[#This Row],[MPR]]&gt;1.2,"High MPR; ","") &amp;
 IF(Patient_QC[[#This Row],[ever_discontinued]]=1,"Discontinued; ","") &amp;
 IF(Patient_QC[[#This Row],[Window Days]]=0,"No Supply; ","")</f>
        <v/>
      </c>
    </row>
    <row r="836" spans="1:15" x14ac:dyDescent="0.25">
      <c r="A836" t="s">
        <v>843</v>
      </c>
      <c r="B836">
        <v>62</v>
      </c>
      <c r="C836" t="s">
        <v>1020</v>
      </c>
      <c r="D836" t="s">
        <v>1021</v>
      </c>
      <c r="E836" t="s">
        <v>1024</v>
      </c>
      <c r="F836">
        <f>SUMIFS('Refill Gap Model'!E:E,'Refill Gap Model'!A:A,TableRefills3[[#This Row],[patient_id]])</f>
        <v>84</v>
      </c>
      <c r="G836" s="1">
        <f>_xlfn.MINIFS('Refill Gap Model'!C:C,'Refill Gap Model'!A:A,TableRefills3[[#This Row],[patient_id]])</f>
        <v>45682</v>
      </c>
      <c r="H836" s="1">
        <f>_xlfn.MAXIFS('Refill Gap Model'!C:C,'Refill Gap Model'!A:A,A836)+TableRefills3[[#This Row],[quantity_days]]</f>
        <v>45811</v>
      </c>
      <c r="I836" s="1">
        <f>_xlfn.MAXIFS('Refill Gap Model'!L:L,'Refill Gap Model'!A:A,TableRefills3[[#This Row],[patient_id]])</f>
        <v>45768</v>
      </c>
      <c r="J836">
        <f>Patient_QC[[#This Row],[Therepy_end_date]]-Patient_QC[[#This Row],[Therepy_Start_Date]]</f>
        <v>86</v>
      </c>
      <c r="K836">
        <f>Patient_QC[[#This Row],[total_quantity_days]]/Patient_QC[[#This Row],[Window Days]]</f>
        <v>0.97674418604651159</v>
      </c>
      <c r="L836">
        <f>MIN(1,Patient_QC[[#This Row],[MPR]])</f>
        <v>0.97674418604651159</v>
      </c>
      <c r="M836">
        <f>IF(Patient_QC[[#This Row],[MPR]]&gt;1,1,0)</f>
        <v>0</v>
      </c>
      <c r="N836">
        <f>_xlfn.MAXIFS('Refill Gap Model'!I:I,'Refill Gap Model'!A:A,TableRefills3[[#This Row],[patient_id]])</f>
        <v>0</v>
      </c>
      <c r="O836" t="str">
        <f>IF(Patient_QC[[#This Row],[MPR]]&gt;1.2,"High MPR; ","") &amp;
 IF(Patient_QC[[#This Row],[ever_discontinued]]=1,"Discontinued; ","") &amp;
 IF(Patient_QC[[#This Row],[Window Days]]=0,"No Supply; ","")</f>
        <v/>
      </c>
    </row>
    <row r="837" spans="1:15" x14ac:dyDescent="0.25">
      <c r="A837" t="s">
        <v>844</v>
      </c>
      <c r="B837">
        <v>82</v>
      </c>
      <c r="C837" t="s">
        <v>1019</v>
      </c>
      <c r="D837" t="s">
        <v>1022</v>
      </c>
      <c r="E837" t="s">
        <v>1024</v>
      </c>
      <c r="F837">
        <f>SUMIFS('Refill Gap Model'!E:E,'Refill Gap Model'!A:A,TableRefills3[[#This Row],[patient_id]])</f>
        <v>84</v>
      </c>
      <c r="G837" s="1">
        <f>_xlfn.MINIFS('Refill Gap Model'!C:C,'Refill Gap Model'!A:A,TableRefills3[[#This Row],[patient_id]])</f>
        <v>45682</v>
      </c>
      <c r="H837" s="1">
        <f>_xlfn.MAXIFS('Refill Gap Model'!C:C,'Refill Gap Model'!A:A,A837)+TableRefills3[[#This Row],[quantity_days]]</f>
        <v>45824</v>
      </c>
      <c r="I837" s="1">
        <f>_xlfn.MAXIFS('Refill Gap Model'!L:L,'Refill Gap Model'!A:A,TableRefills3[[#This Row],[patient_id]])</f>
        <v>45768</v>
      </c>
      <c r="J837">
        <f>Patient_QC[[#This Row],[Therepy_end_date]]-Patient_QC[[#This Row],[Therepy_Start_Date]]</f>
        <v>86</v>
      </c>
      <c r="K837">
        <f>Patient_QC[[#This Row],[total_quantity_days]]/Patient_QC[[#This Row],[Window Days]]</f>
        <v>0.97674418604651159</v>
      </c>
      <c r="L837">
        <f>MIN(1,Patient_QC[[#This Row],[MPR]])</f>
        <v>0.97674418604651159</v>
      </c>
      <c r="M837">
        <f>IF(Patient_QC[[#This Row],[MPR]]&gt;1,1,0)</f>
        <v>0</v>
      </c>
      <c r="N837">
        <f>_xlfn.MAXIFS('Refill Gap Model'!I:I,'Refill Gap Model'!A:A,TableRefills3[[#This Row],[patient_id]])</f>
        <v>0</v>
      </c>
      <c r="O837" t="str">
        <f>IF(Patient_QC[[#This Row],[MPR]]&gt;1.2,"High MPR; ","") &amp;
 IF(Patient_QC[[#This Row],[ever_discontinued]]=1,"Discontinued; ","") &amp;
 IF(Patient_QC[[#This Row],[Window Days]]=0,"No Supply; ","")</f>
        <v/>
      </c>
    </row>
    <row r="838" spans="1:15" x14ac:dyDescent="0.25">
      <c r="A838" t="s">
        <v>845</v>
      </c>
      <c r="B838">
        <v>49</v>
      </c>
      <c r="C838" t="s">
        <v>1019</v>
      </c>
      <c r="D838" t="s">
        <v>1028</v>
      </c>
      <c r="E838" t="s">
        <v>1026</v>
      </c>
      <c r="F838">
        <f>SUMIFS('Refill Gap Model'!E:E,'Refill Gap Model'!A:A,TableRefills3[[#This Row],[patient_id]])</f>
        <v>84</v>
      </c>
      <c r="G838" s="1">
        <f>_xlfn.MINIFS('Refill Gap Model'!C:C,'Refill Gap Model'!A:A,TableRefills3[[#This Row],[patient_id]])</f>
        <v>45682</v>
      </c>
      <c r="H838" s="1">
        <f>_xlfn.MAXIFS('Refill Gap Model'!C:C,'Refill Gap Model'!A:A,A838)+TableRefills3[[#This Row],[quantity_days]]</f>
        <v>45905</v>
      </c>
      <c r="I838" s="1">
        <f>_xlfn.MAXIFS('Refill Gap Model'!L:L,'Refill Gap Model'!A:A,TableRefills3[[#This Row],[patient_id]])</f>
        <v>45768</v>
      </c>
      <c r="J838">
        <f>Patient_QC[[#This Row],[Therepy_end_date]]-Patient_QC[[#This Row],[Therepy_Start_Date]]</f>
        <v>86</v>
      </c>
      <c r="K838">
        <f>Patient_QC[[#This Row],[total_quantity_days]]/Patient_QC[[#This Row],[Window Days]]</f>
        <v>0.97674418604651159</v>
      </c>
      <c r="L838">
        <f>MIN(1,Patient_QC[[#This Row],[MPR]])</f>
        <v>0.97674418604651159</v>
      </c>
      <c r="M838">
        <f>IF(Patient_QC[[#This Row],[MPR]]&gt;1,1,0)</f>
        <v>0</v>
      </c>
      <c r="N838">
        <f>_xlfn.MAXIFS('Refill Gap Model'!I:I,'Refill Gap Model'!A:A,TableRefills3[[#This Row],[patient_id]])</f>
        <v>0</v>
      </c>
      <c r="O838" t="str">
        <f>IF(Patient_QC[[#This Row],[MPR]]&gt;1.2,"High MPR; ","") &amp;
 IF(Patient_QC[[#This Row],[ever_discontinued]]=1,"Discontinued; ","") &amp;
 IF(Patient_QC[[#This Row],[Window Days]]=0,"No Supply; ","")</f>
        <v/>
      </c>
    </row>
    <row r="839" spans="1:15" x14ac:dyDescent="0.25">
      <c r="A839" t="s">
        <v>846</v>
      </c>
      <c r="B839">
        <v>42</v>
      </c>
      <c r="C839" t="s">
        <v>1020</v>
      </c>
      <c r="D839" t="s">
        <v>1021</v>
      </c>
      <c r="E839" t="s">
        <v>1024</v>
      </c>
      <c r="F839">
        <f>SUMIFS('Refill Gap Model'!E:E,'Refill Gap Model'!A:A,TableRefills3[[#This Row],[patient_id]])</f>
        <v>126</v>
      </c>
      <c r="G839" s="1">
        <f>_xlfn.MINIFS('Refill Gap Model'!C:C,'Refill Gap Model'!A:A,TableRefills3[[#This Row],[patient_id]])</f>
        <v>45658</v>
      </c>
      <c r="H839" s="1">
        <f>_xlfn.MAXIFS('Refill Gap Model'!C:C,'Refill Gap Model'!A:A,A839)+TableRefills3[[#This Row],[quantity_days]]</f>
        <v>45806</v>
      </c>
      <c r="I839" s="1">
        <f>_xlfn.MAXIFS('Refill Gap Model'!L:L,'Refill Gap Model'!A:A,TableRefills3[[#This Row],[patient_id]])</f>
        <v>45782</v>
      </c>
      <c r="J839">
        <f>Patient_QC[[#This Row],[Therepy_end_date]]-Patient_QC[[#This Row],[Therepy_Start_Date]]</f>
        <v>124</v>
      </c>
      <c r="K839">
        <f>Patient_QC[[#This Row],[total_quantity_days]]/Patient_QC[[#This Row],[Window Days]]</f>
        <v>1.0161290322580645</v>
      </c>
      <c r="L839">
        <f>MIN(1,Patient_QC[[#This Row],[MPR]])</f>
        <v>1</v>
      </c>
      <c r="M839">
        <f>IF(Patient_QC[[#This Row],[MPR]]&gt;1,1,0)</f>
        <v>1</v>
      </c>
      <c r="N839">
        <f>_xlfn.MAXIFS('Refill Gap Model'!I:I,'Refill Gap Model'!A:A,TableRefills3[[#This Row],[patient_id]])</f>
        <v>0</v>
      </c>
      <c r="O839" t="str">
        <f>IF(Patient_QC[[#This Row],[MPR]]&gt;1.2,"High MPR; ","") &amp;
 IF(Patient_QC[[#This Row],[ever_discontinued]]=1,"Discontinued; ","") &amp;
 IF(Patient_QC[[#This Row],[Window Days]]=0,"No Supply; ","")</f>
        <v/>
      </c>
    </row>
    <row r="840" spans="1:15" x14ac:dyDescent="0.25">
      <c r="A840" t="s">
        <v>847</v>
      </c>
      <c r="B840">
        <v>57</v>
      </c>
      <c r="C840" t="s">
        <v>1019</v>
      </c>
      <c r="D840" t="s">
        <v>1028</v>
      </c>
      <c r="E840" t="s">
        <v>1026</v>
      </c>
      <c r="F840">
        <f>SUMIFS('Refill Gap Model'!E:E,'Refill Gap Model'!A:A,TableRefills3[[#This Row],[patient_id]])</f>
        <v>126</v>
      </c>
      <c r="G840" s="1">
        <f>_xlfn.MINIFS('Refill Gap Model'!C:C,'Refill Gap Model'!A:A,TableRefills3[[#This Row],[patient_id]])</f>
        <v>45658</v>
      </c>
      <c r="H840" s="1">
        <f>_xlfn.MAXIFS('Refill Gap Model'!C:C,'Refill Gap Model'!A:A,A840)+TableRefills3[[#This Row],[quantity_days]]</f>
        <v>45903</v>
      </c>
      <c r="I840" s="1">
        <f>_xlfn.MAXIFS('Refill Gap Model'!L:L,'Refill Gap Model'!A:A,TableRefills3[[#This Row],[patient_id]])</f>
        <v>45782</v>
      </c>
      <c r="J840">
        <f>Patient_QC[[#This Row],[Therepy_end_date]]-Patient_QC[[#This Row],[Therepy_Start_Date]]</f>
        <v>124</v>
      </c>
      <c r="K840">
        <f>Patient_QC[[#This Row],[total_quantity_days]]/Patient_QC[[#This Row],[Window Days]]</f>
        <v>1.0161290322580645</v>
      </c>
      <c r="L840">
        <f>MIN(1,Patient_QC[[#This Row],[MPR]])</f>
        <v>1</v>
      </c>
      <c r="M840">
        <f>IF(Patient_QC[[#This Row],[MPR]]&gt;1,1,0)</f>
        <v>1</v>
      </c>
      <c r="N840">
        <f>_xlfn.MAXIFS('Refill Gap Model'!I:I,'Refill Gap Model'!A:A,TableRefills3[[#This Row],[patient_id]])</f>
        <v>0</v>
      </c>
      <c r="O840" t="str">
        <f>IF(Patient_QC[[#This Row],[MPR]]&gt;1.2,"High MPR; ","") &amp;
 IF(Patient_QC[[#This Row],[ever_discontinued]]=1,"Discontinued; ","") &amp;
 IF(Patient_QC[[#This Row],[Window Days]]=0,"No Supply; ","")</f>
        <v/>
      </c>
    </row>
    <row r="841" spans="1:15" x14ac:dyDescent="0.25">
      <c r="A841" t="s">
        <v>848</v>
      </c>
      <c r="B841">
        <v>77</v>
      </c>
      <c r="C841" t="s">
        <v>1019</v>
      </c>
      <c r="D841" t="s">
        <v>1025</v>
      </c>
      <c r="E841" t="s">
        <v>1026</v>
      </c>
      <c r="F841">
        <f>SUMIFS('Refill Gap Model'!E:E,'Refill Gap Model'!A:A,TableRefills3[[#This Row],[patient_id]])</f>
        <v>126</v>
      </c>
      <c r="G841" s="1">
        <f>_xlfn.MINIFS('Refill Gap Model'!C:C,'Refill Gap Model'!A:A,TableRefills3[[#This Row],[patient_id]])</f>
        <v>45658</v>
      </c>
      <c r="H841" s="1">
        <f>_xlfn.MAXIFS('Refill Gap Model'!C:C,'Refill Gap Model'!A:A,A841)+TableRefills3[[#This Row],[quantity_days]]</f>
        <v>45820</v>
      </c>
      <c r="I841" s="1">
        <f>_xlfn.MAXIFS('Refill Gap Model'!L:L,'Refill Gap Model'!A:A,TableRefills3[[#This Row],[patient_id]])</f>
        <v>45782</v>
      </c>
      <c r="J841">
        <f>Patient_QC[[#This Row],[Therepy_end_date]]-Patient_QC[[#This Row],[Therepy_Start_Date]]</f>
        <v>124</v>
      </c>
      <c r="K841">
        <f>Patient_QC[[#This Row],[total_quantity_days]]/Patient_QC[[#This Row],[Window Days]]</f>
        <v>1.0161290322580645</v>
      </c>
      <c r="L841">
        <f>MIN(1,Patient_QC[[#This Row],[MPR]])</f>
        <v>1</v>
      </c>
      <c r="M841">
        <f>IF(Patient_QC[[#This Row],[MPR]]&gt;1,1,0)</f>
        <v>1</v>
      </c>
      <c r="N841">
        <f>_xlfn.MAXIFS('Refill Gap Model'!I:I,'Refill Gap Model'!A:A,TableRefills3[[#This Row],[patient_id]])</f>
        <v>0</v>
      </c>
      <c r="O841" t="str">
        <f>IF(Patient_QC[[#This Row],[MPR]]&gt;1.2,"High MPR; ","") &amp;
 IF(Patient_QC[[#This Row],[ever_discontinued]]=1,"Discontinued; ","") &amp;
 IF(Patient_QC[[#This Row],[Window Days]]=0,"No Supply; ","")</f>
        <v/>
      </c>
    </row>
    <row r="842" spans="1:15" x14ac:dyDescent="0.25">
      <c r="A842" t="s">
        <v>849</v>
      </c>
      <c r="B842">
        <v>58</v>
      </c>
      <c r="C842" t="s">
        <v>1019</v>
      </c>
      <c r="D842" t="s">
        <v>1028</v>
      </c>
      <c r="E842" t="s">
        <v>1027</v>
      </c>
      <c r="F842">
        <f>SUMIFS('Refill Gap Model'!E:E,'Refill Gap Model'!A:A,TableRefills3[[#This Row],[patient_id]])</f>
        <v>126</v>
      </c>
      <c r="G842" s="1">
        <f>_xlfn.MINIFS('Refill Gap Model'!C:C,'Refill Gap Model'!A:A,TableRefills3[[#This Row],[patient_id]])</f>
        <v>45658</v>
      </c>
      <c r="H842" s="1">
        <f>_xlfn.MAXIFS('Refill Gap Model'!C:C,'Refill Gap Model'!A:A,A842)+TableRefills3[[#This Row],[quantity_days]]</f>
        <v>45905</v>
      </c>
      <c r="I842" s="1">
        <f>_xlfn.MAXIFS('Refill Gap Model'!L:L,'Refill Gap Model'!A:A,TableRefills3[[#This Row],[patient_id]])</f>
        <v>45782</v>
      </c>
      <c r="J842">
        <f>Patient_QC[[#This Row],[Therepy_end_date]]-Patient_QC[[#This Row],[Therepy_Start_Date]]</f>
        <v>124</v>
      </c>
      <c r="K842">
        <f>Patient_QC[[#This Row],[total_quantity_days]]/Patient_QC[[#This Row],[Window Days]]</f>
        <v>1.0161290322580645</v>
      </c>
      <c r="L842">
        <f>MIN(1,Patient_QC[[#This Row],[MPR]])</f>
        <v>1</v>
      </c>
      <c r="M842">
        <f>IF(Patient_QC[[#This Row],[MPR]]&gt;1,1,0)</f>
        <v>1</v>
      </c>
      <c r="N842">
        <f>_xlfn.MAXIFS('Refill Gap Model'!I:I,'Refill Gap Model'!A:A,TableRefills3[[#This Row],[patient_id]])</f>
        <v>0</v>
      </c>
      <c r="O842" t="str">
        <f>IF(Patient_QC[[#This Row],[MPR]]&gt;1.2,"High MPR; ","") &amp;
 IF(Patient_QC[[#This Row],[ever_discontinued]]=1,"Discontinued; ","") &amp;
 IF(Patient_QC[[#This Row],[Window Days]]=0,"No Supply; ","")</f>
        <v/>
      </c>
    </row>
    <row r="843" spans="1:15" x14ac:dyDescent="0.25">
      <c r="A843" t="s">
        <v>850</v>
      </c>
      <c r="B843">
        <v>42</v>
      </c>
      <c r="C843" t="s">
        <v>1020</v>
      </c>
      <c r="D843" t="s">
        <v>1022</v>
      </c>
      <c r="E843" t="s">
        <v>1026</v>
      </c>
      <c r="F843">
        <f>SUMIFS('Refill Gap Model'!E:E,'Refill Gap Model'!A:A,TableRefills3[[#This Row],[patient_id]])</f>
        <v>126</v>
      </c>
      <c r="G843" s="1">
        <f>_xlfn.MINIFS('Refill Gap Model'!C:C,'Refill Gap Model'!A:A,TableRefills3[[#This Row],[patient_id]])</f>
        <v>45658</v>
      </c>
      <c r="H843" s="1">
        <f>_xlfn.MAXIFS('Refill Gap Model'!C:C,'Refill Gap Model'!A:A,A843)+TableRefills3[[#This Row],[quantity_days]]</f>
        <v>45916</v>
      </c>
      <c r="I843" s="1">
        <f>_xlfn.MAXIFS('Refill Gap Model'!L:L,'Refill Gap Model'!A:A,TableRefills3[[#This Row],[patient_id]])</f>
        <v>45782</v>
      </c>
      <c r="J843">
        <f>Patient_QC[[#This Row],[Therepy_end_date]]-Patient_QC[[#This Row],[Therepy_Start_Date]]</f>
        <v>124</v>
      </c>
      <c r="K843">
        <f>Patient_QC[[#This Row],[total_quantity_days]]/Patient_QC[[#This Row],[Window Days]]</f>
        <v>1.0161290322580645</v>
      </c>
      <c r="L843">
        <f>MIN(1,Patient_QC[[#This Row],[MPR]])</f>
        <v>1</v>
      </c>
      <c r="M843">
        <f>IF(Patient_QC[[#This Row],[MPR]]&gt;1,1,0)</f>
        <v>1</v>
      </c>
      <c r="N843">
        <f>_xlfn.MAXIFS('Refill Gap Model'!I:I,'Refill Gap Model'!A:A,TableRefills3[[#This Row],[patient_id]])</f>
        <v>0</v>
      </c>
      <c r="O843" t="str">
        <f>IF(Patient_QC[[#This Row],[MPR]]&gt;1.2,"High MPR; ","") &amp;
 IF(Patient_QC[[#This Row],[ever_discontinued]]=1,"Discontinued; ","") &amp;
 IF(Patient_QC[[#This Row],[Window Days]]=0,"No Supply; ","")</f>
        <v/>
      </c>
    </row>
    <row r="844" spans="1:15" x14ac:dyDescent="0.25">
      <c r="A844" t="s">
        <v>851</v>
      </c>
      <c r="B844">
        <v>75</v>
      </c>
      <c r="C844" t="s">
        <v>1020</v>
      </c>
      <c r="D844" t="s">
        <v>1022</v>
      </c>
      <c r="E844" t="s">
        <v>1026</v>
      </c>
      <c r="F844">
        <f>SUMIFS('Refill Gap Model'!E:E,'Refill Gap Model'!A:A,TableRefills3[[#This Row],[patient_id]])</f>
        <v>126</v>
      </c>
      <c r="G844" s="1">
        <f>_xlfn.MINIFS('Refill Gap Model'!C:C,'Refill Gap Model'!A:A,TableRefills3[[#This Row],[patient_id]])</f>
        <v>45658</v>
      </c>
      <c r="H844" s="1">
        <f>_xlfn.MAXIFS('Refill Gap Model'!C:C,'Refill Gap Model'!A:A,A844)+TableRefills3[[#This Row],[quantity_days]]</f>
        <v>45963</v>
      </c>
      <c r="I844" s="1">
        <f>_xlfn.MAXIFS('Refill Gap Model'!L:L,'Refill Gap Model'!A:A,TableRefills3[[#This Row],[patient_id]])</f>
        <v>45782</v>
      </c>
      <c r="J844">
        <f>Patient_QC[[#This Row],[Therepy_end_date]]-Patient_QC[[#This Row],[Therepy_Start_Date]]</f>
        <v>124</v>
      </c>
      <c r="K844">
        <f>Patient_QC[[#This Row],[total_quantity_days]]/Patient_QC[[#This Row],[Window Days]]</f>
        <v>1.0161290322580645</v>
      </c>
      <c r="L844">
        <f>MIN(1,Patient_QC[[#This Row],[MPR]])</f>
        <v>1</v>
      </c>
      <c r="M844">
        <f>IF(Patient_QC[[#This Row],[MPR]]&gt;1,1,0)</f>
        <v>1</v>
      </c>
      <c r="N844">
        <f>_xlfn.MAXIFS('Refill Gap Model'!I:I,'Refill Gap Model'!A:A,TableRefills3[[#This Row],[patient_id]])</f>
        <v>0</v>
      </c>
      <c r="O844" t="str">
        <f>IF(Patient_QC[[#This Row],[MPR]]&gt;1.2,"High MPR; ","") &amp;
 IF(Patient_QC[[#This Row],[ever_discontinued]]=1,"Discontinued; ","") &amp;
 IF(Patient_QC[[#This Row],[Window Days]]=0,"No Supply; ","")</f>
        <v/>
      </c>
    </row>
    <row r="845" spans="1:15" x14ac:dyDescent="0.25">
      <c r="A845" t="s">
        <v>852</v>
      </c>
      <c r="B845">
        <v>64</v>
      </c>
      <c r="C845" t="s">
        <v>1020</v>
      </c>
      <c r="D845" t="s">
        <v>1028</v>
      </c>
      <c r="E845" t="s">
        <v>1024</v>
      </c>
      <c r="F845">
        <f>SUMIFS('Refill Gap Model'!E:E,'Refill Gap Model'!A:A,TableRefills3[[#This Row],[patient_id]])</f>
        <v>150</v>
      </c>
      <c r="G845" s="1">
        <f>_xlfn.MINIFS('Refill Gap Model'!C:C,'Refill Gap Model'!A:A,TableRefills3[[#This Row],[patient_id]])</f>
        <v>45748</v>
      </c>
      <c r="H845" s="1">
        <f>_xlfn.MAXIFS('Refill Gap Model'!C:C,'Refill Gap Model'!A:A,A845)+TableRefills3[[#This Row],[quantity_days]]</f>
        <v>45881</v>
      </c>
      <c r="I845" s="1">
        <f>_xlfn.MAXIFS('Refill Gap Model'!L:L,'Refill Gap Model'!A:A,TableRefills3[[#This Row],[patient_id]])</f>
        <v>45898</v>
      </c>
      <c r="J845">
        <f>Patient_QC[[#This Row],[Therepy_end_date]]-Patient_QC[[#This Row],[Therepy_Start_Date]]</f>
        <v>150</v>
      </c>
      <c r="K845">
        <f>Patient_QC[[#This Row],[total_quantity_days]]/Patient_QC[[#This Row],[Window Days]]</f>
        <v>1</v>
      </c>
      <c r="L845">
        <f>MIN(1,Patient_QC[[#This Row],[MPR]])</f>
        <v>1</v>
      </c>
      <c r="M845">
        <f>IF(Patient_QC[[#This Row],[MPR]]&gt;1,1,0)</f>
        <v>0</v>
      </c>
      <c r="N845">
        <f>_xlfn.MAXIFS('Refill Gap Model'!I:I,'Refill Gap Model'!A:A,TableRefills3[[#This Row],[patient_id]])</f>
        <v>0</v>
      </c>
      <c r="O845" t="str">
        <f>IF(Patient_QC[[#This Row],[MPR]]&gt;1.2,"High MPR; ","") &amp;
 IF(Patient_QC[[#This Row],[ever_discontinued]]=1,"Discontinued; ","") &amp;
 IF(Patient_QC[[#This Row],[Window Days]]=0,"No Supply; ","")</f>
        <v/>
      </c>
    </row>
    <row r="846" spans="1:15" x14ac:dyDescent="0.25">
      <c r="A846" t="s">
        <v>853</v>
      </c>
      <c r="B846">
        <v>35</v>
      </c>
      <c r="C846" t="s">
        <v>1019</v>
      </c>
      <c r="D846" t="s">
        <v>1028</v>
      </c>
      <c r="E846" t="s">
        <v>1024</v>
      </c>
      <c r="F846">
        <f>SUMIFS('Refill Gap Model'!E:E,'Refill Gap Model'!A:A,TableRefills3[[#This Row],[patient_id]])</f>
        <v>150</v>
      </c>
      <c r="G846" s="1">
        <f>_xlfn.MINIFS('Refill Gap Model'!C:C,'Refill Gap Model'!A:A,TableRefills3[[#This Row],[patient_id]])</f>
        <v>45748</v>
      </c>
      <c r="H846" s="1">
        <f>_xlfn.MAXIFS('Refill Gap Model'!C:C,'Refill Gap Model'!A:A,A846)+TableRefills3[[#This Row],[quantity_days]]</f>
        <v>45987</v>
      </c>
      <c r="I846" s="1">
        <f>_xlfn.MAXIFS('Refill Gap Model'!L:L,'Refill Gap Model'!A:A,TableRefills3[[#This Row],[patient_id]])</f>
        <v>45898</v>
      </c>
      <c r="J846">
        <f>Patient_QC[[#This Row],[Therepy_end_date]]-Patient_QC[[#This Row],[Therepy_Start_Date]]</f>
        <v>150</v>
      </c>
      <c r="K846">
        <f>Patient_QC[[#This Row],[total_quantity_days]]/Patient_QC[[#This Row],[Window Days]]</f>
        <v>1</v>
      </c>
      <c r="L846">
        <f>MIN(1,Patient_QC[[#This Row],[MPR]])</f>
        <v>1</v>
      </c>
      <c r="M846">
        <f>IF(Patient_QC[[#This Row],[MPR]]&gt;1,1,0)</f>
        <v>0</v>
      </c>
      <c r="N846">
        <f>_xlfn.MAXIFS('Refill Gap Model'!I:I,'Refill Gap Model'!A:A,TableRefills3[[#This Row],[patient_id]])</f>
        <v>0</v>
      </c>
      <c r="O846" t="str">
        <f>IF(Patient_QC[[#This Row],[MPR]]&gt;1.2,"High MPR; ","") &amp;
 IF(Patient_QC[[#This Row],[ever_discontinued]]=1,"Discontinued; ","") &amp;
 IF(Patient_QC[[#This Row],[Window Days]]=0,"No Supply; ","")</f>
        <v/>
      </c>
    </row>
    <row r="847" spans="1:15" x14ac:dyDescent="0.25">
      <c r="A847" t="s">
        <v>854</v>
      </c>
      <c r="B847">
        <v>47</v>
      </c>
      <c r="C847" t="s">
        <v>1019</v>
      </c>
      <c r="D847" t="s">
        <v>1025</v>
      </c>
      <c r="E847" t="s">
        <v>1023</v>
      </c>
      <c r="F847">
        <f>SUMIFS('Refill Gap Model'!E:E,'Refill Gap Model'!A:A,TableRefills3[[#This Row],[patient_id]])</f>
        <v>150</v>
      </c>
      <c r="G847" s="1">
        <f>_xlfn.MINIFS('Refill Gap Model'!C:C,'Refill Gap Model'!A:A,TableRefills3[[#This Row],[patient_id]])</f>
        <v>45748</v>
      </c>
      <c r="H847" s="1">
        <f>_xlfn.MAXIFS('Refill Gap Model'!C:C,'Refill Gap Model'!A:A,A847)+TableRefills3[[#This Row],[quantity_days]]</f>
        <v>45864</v>
      </c>
      <c r="I847" s="1">
        <f>_xlfn.MAXIFS('Refill Gap Model'!L:L,'Refill Gap Model'!A:A,TableRefills3[[#This Row],[patient_id]])</f>
        <v>45898</v>
      </c>
      <c r="J847">
        <f>Patient_QC[[#This Row],[Therepy_end_date]]-Patient_QC[[#This Row],[Therepy_Start_Date]]</f>
        <v>150</v>
      </c>
      <c r="K847">
        <f>Patient_QC[[#This Row],[total_quantity_days]]/Patient_QC[[#This Row],[Window Days]]</f>
        <v>1</v>
      </c>
      <c r="L847">
        <f>MIN(1,Patient_QC[[#This Row],[MPR]])</f>
        <v>1</v>
      </c>
      <c r="M847">
        <f>IF(Patient_QC[[#This Row],[MPR]]&gt;1,1,0)</f>
        <v>0</v>
      </c>
      <c r="N847">
        <f>_xlfn.MAXIFS('Refill Gap Model'!I:I,'Refill Gap Model'!A:A,TableRefills3[[#This Row],[patient_id]])</f>
        <v>0</v>
      </c>
      <c r="O847" t="str">
        <f>IF(Patient_QC[[#This Row],[MPR]]&gt;1.2,"High MPR; ","") &amp;
 IF(Patient_QC[[#This Row],[ever_discontinued]]=1,"Discontinued; ","") &amp;
 IF(Patient_QC[[#This Row],[Window Days]]=0,"No Supply; ","")</f>
        <v/>
      </c>
    </row>
    <row r="848" spans="1:15" x14ac:dyDescent="0.25">
      <c r="A848" t="s">
        <v>855</v>
      </c>
      <c r="B848">
        <v>80</v>
      </c>
      <c r="C848" t="s">
        <v>1020</v>
      </c>
      <c r="D848" t="s">
        <v>1021</v>
      </c>
      <c r="E848" t="s">
        <v>1027</v>
      </c>
      <c r="F848">
        <f>SUMIFS('Refill Gap Model'!E:E,'Refill Gap Model'!A:A,TableRefills3[[#This Row],[patient_id]])</f>
        <v>150</v>
      </c>
      <c r="G848" s="1">
        <f>_xlfn.MINIFS('Refill Gap Model'!C:C,'Refill Gap Model'!A:A,TableRefills3[[#This Row],[patient_id]])</f>
        <v>45748</v>
      </c>
      <c r="H848" s="1">
        <f>_xlfn.MAXIFS('Refill Gap Model'!C:C,'Refill Gap Model'!A:A,A848)+TableRefills3[[#This Row],[quantity_days]]</f>
        <v>45975</v>
      </c>
      <c r="I848" s="1">
        <f>_xlfn.MAXIFS('Refill Gap Model'!L:L,'Refill Gap Model'!A:A,TableRefills3[[#This Row],[patient_id]])</f>
        <v>45898</v>
      </c>
      <c r="J848">
        <f>Patient_QC[[#This Row],[Therepy_end_date]]-Patient_QC[[#This Row],[Therepy_Start_Date]]</f>
        <v>150</v>
      </c>
      <c r="K848">
        <f>Patient_QC[[#This Row],[total_quantity_days]]/Patient_QC[[#This Row],[Window Days]]</f>
        <v>1</v>
      </c>
      <c r="L848">
        <f>MIN(1,Patient_QC[[#This Row],[MPR]])</f>
        <v>1</v>
      </c>
      <c r="M848">
        <f>IF(Patient_QC[[#This Row],[MPR]]&gt;1,1,0)</f>
        <v>0</v>
      </c>
      <c r="N848">
        <f>_xlfn.MAXIFS('Refill Gap Model'!I:I,'Refill Gap Model'!A:A,TableRefills3[[#This Row],[patient_id]])</f>
        <v>0</v>
      </c>
      <c r="O848" t="str">
        <f>IF(Patient_QC[[#This Row],[MPR]]&gt;1.2,"High MPR; ","") &amp;
 IF(Patient_QC[[#This Row],[ever_discontinued]]=1,"Discontinued; ","") &amp;
 IF(Patient_QC[[#This Row],[Window Days]]=0,"No Supply; ","")</f>
        <v/>
      </c>
    </row>
    <row r="849" spans="1:15" x14ac:dyDescent="0.25">
      <c r="A849" t="s">
        <v>856</v>
      </c>
      <c r="B849">
        <v>34</v>
      </c>
      <c r="C849" t="s">
        <v>1020</v>
      </c>
      <c r="D849" t="s">
        <v>1025</v>
      </c>
      <c r="E849" t="s">
        <v>1027</v>
      </c>
      <c r="F849">
        <f>SUMIFS('Refill Gap Model'!E:E,'Refill Gap Model'!A:A,TableRefills3[[#This Row],[patient_id]])</f>
        <v>150</v>
      </c>
      <c r="G849" s="1">
        <f>_xlfn.MINIFS('Refill Gap Model'!C:C,'Refill Gap Model'!A:A,TableRefills3[[#This Row],[patient_id]])</f>
        <v>45748</v>
      </c>
      <c r="H849" s="1">
        <f>_xlfn.MAXIFS('Refill Gap Model'!C:C,'Refill Gap Model'!A:A,A849)+TableRefills3[[#This Row],[quantity_days]]</f>
        <v>45819</v>
      </c>
      <c r="I849" s="1">
        <f>_xlfn.MAXIFS('Refill Gap Model'!L:L,'Refill Gap Model'!A:A,TableRefills3[[#This Row],[patient_id]])</f>
        <v>45898</v>
      </c>
      <c r="J849">
        <f>Patient_QC[[#This Row],[Therepy_end_date]]-Patient_QC[[#This Row],[Therepy_Start_Date]]</f>
        <v>150</v>
      </c>
      <c r="K849">
        <f>Patient_QC[[#This Row],[total_quantity_days]]/Patient_QC[[#This Row],[Window Days]]</f>
        <v>1</v>
      </c>
      <c r="L849">
        <f>MIN(1,Patient_QC[[#This Row],[MPR]])</f>
        <v>1</v>
      </c>
      <c r="M849">
        <f>IF(Patient_QC[[#This Row],[MPR]]&gt;1,1,0)</f>
        <v>0</v>
      </c>
      <c r="N849">
        <f>_xlfn.MAXIFS('Refill Gap Model'!I:I,'Refill Gap Model'!A:A,TableRefills3[[#This Row],[patient_id]])</f>
        <v>0</v>
      </c>
      <c r="O849" t="str">
        <f>IF(Patient_QC[[#This Row],[MPR]]&gt;1.2,"High MPR; ","") &amp;
 IF(Patient_QC[[#This Row],[ever_discontinued]]=1,"Discontinued; ","") &amp;
 IF(Patient_QC[[#This Row],[Window Days]]=0,"No Supply; ","")</f>
        <v/>
      </c>
    </row>
    <row r="850" spans="1:15" x14ac:dyDescent="0.25">
      <c r="A850" t="s">
        <v>857</v>
      </c>
      <c r="B850">
        <v>76</v>
      </c>
      <c r="C850" t="s">
        <v>1019</v>
      </c>
      <c r="D850" t="s">
        <v>1021</v>
      </c>
      <c r="E850" t="s">
        <v>1027</v>
      </c>
      <c r="F850">
        <f>SUMIFS('Refill Gap Model'!E:E,'Refill Gap Model'!A:A,TableRefills3[[#This Row],[patient_id]])</f>
        <v>120</v>
      </c>
      <c r="G850" s="1">
        <f>_xlfn.MINIFS('Refill Gap Model'!C:C,'Refill Gap Model'!A:A,TableRefills3[[#This Row],[patient_id]])</f>
        <v>45798</v>
      </c>
      <c r="H850" s="1">
        <f>_xlfn.MAXIFS('Refill Gap Model'!C:C,'Refill Gap Model'!A:A,A850)+TableRefills3[[#This Row],[quantity_days]]</f>
        <v>45826</v>
      </c>
      <c r="I850" s="1">
        <f>_xlfn.MAXIFS('Refill Gap Model'!L:L,'Refill Gap Model'!A:A,TableRefills3[[#This Row],[patient_id]])</f>
        <v>45911</v>
      </c>
      <c r="J850">
        <f>Patient_QC[[#This Row],[Therepy_end_date]]-Patient_QC[[#This Row],[Therepy_Start_Date]]</f>
        <v>113</v>
      </c>
      <c r="K850">
        <f>Patient_QC[[#This Row],[total_quantity_days]]/Patient_QC[[#This Row],[Window Days]]</f>
        <v>1.0619469026548674</v>
      </c>
      <c r="L850">
        <f>MIN(1,Patient_QC[[#This Row],[MPR]])</f>
        <v>1</v>
      </c>
      <c r="M850">
        <f>IF(Patient_QC[[#This Row],[MPR]]&gt;1,1,0)</f>
        <v>1</v>
      </c>
      <c r="N850">
        <f>_xlfn.MAXIFS('Refill Gap Model'!I:I,'Refill Gap Model'!A:A,TableRefills3[[#This Row],[patient_id]])</f>
        <v>0</v>
      </c>
      <c r="O850" t="str">
        <f>IF(Patient_QC[[#This Row],[MPR]]&gt;1.2,"High MPR; ","") &amp;
 IF(Patient_QC[[#This Row],[ever_discontinued]]=1,"Discontinued; ","") &amp;
 IF(Patient_QC[[#This Row],[Window Days]]=0,"No Supply; ","")</f>
        <v/>
      </c>
    </row>
    <row r="851" spans="1:15" x14ac:dyDescent="0.25">
      <c r="A851" t="s">
        <v>858</v>
      </c>
      <c r="B851">
        <v>54</v>
      </c>
      <c r="C851" t="s">
        <v>1020</v>
      </c>
      <c r="D851" t="s">
        <v>1022</v>
      </c>
      <c r="E851" t="s">
        <v>1024</v>
      </c>
      <c r="F851">
        <f>SUMIFS('Refill Gap Model'!E:E,'Refill Gap Model'!A:A,TableRefills3[[#This Row],[patient_id]])</f>
        <v>120</v>
      </c>
      <c r="G851" s="1">
        <f>_xlfn.MINIFS('Refill Gap Model'!C:C,'Refill Gap Model'!A:A,TableRefills3[[#This Row],[patient_id]])</f>
        <v>45798</v>
      </c>
      <c r="H851" s="1">
        <f>_xlfn.MAXIFS('Refill Gap Model'!C:C,'Refill Gap Model'!A:A,A851)+TableRefills3[[#This Row],[quantity_days]]</f>
        <v>45904</v>
      </c>
      <c r="I851" s="1">
        <f>_xlfn.MAXIFS('Refill Gap Model'!L:L,'Refill Gap Model'!A:A,TableRefills3[[#This Row],[patient_id]])</f>
        <v>45911</v>
      </c>
      <c r="J851">
        <f>Patient_QC[[#This Row],[Therepy_end_date]]-Patient_QC[[#This Row],[Therepy_Start_Date]]</f>
        <v>113</v>
      </c>
      <c r="K851">
        <f>Patient_QC[[#This Row],[total_quantity_days]]/Patient_QC[[#This Row],[Window Days]]</f>
        <v>1.0619469026548674</v>
      </c>
      <c r="L851">
        <f>MIN(1,Patient_QC[[#This Row],[MPR]])</f>
        <v>1</v>
      </c>
      <c r="M851">
        <f>IF(Patient_QC[[#This Row],[MPR]]&gt;1,1,0)</f>
        <v>1</v>
      </c>
      <c r="N851">
        <f>_xlfn.MAXIFS('Refill Gap Model'!I:I,'Refill Gap Model'!A:A,TableRefills3[[#This Row],[patient_id]])</f>
        <v>0</v>
      </c>
      <c r="O851" t="str">
        <f>IF(Patient_QC[[#This Row],[MPR]]&gt;1.2,"High MPR; ","") &amp;
 IF(Patient_QC[[#This Row],[ever_discontinued]]=1,"Discontinued; ","") &amp;
 IF(Patient_QC[[#This Row],[Window Days]]=0,"No Supply; ","")</f>
        <v/>
      </c>
    </row>
    <row r="852" spans="1:15" x14ac:dyDescent="0.25">
      <c r="A852" t="s">
        <v>859</v>
      </c>
      <c r="B852">
        <v>31</v>
      </c>
      <c r="C852" t="s">
        <v>1019</v>
      </c>
      <c r="D852" t="s">
        <v>1028</v>
      </c>
      <c r="E852" t="s">
        <v>1027</v>
      </c>
      <c r="F852">
        <f>SUMIFS('Refill Gap Model'!E:E,'Refill Gap Model'!A:A,TableRefills3[[#This Row],[patient_id]])</f>
        <v>120</v>
      </c>
      <c r="G852" s="1">
        <f>_xlfn.MINIFS('Refill Gap Model'!C:C,'Refill Gap Model'!A:A,TableRefills3[[#This Row],[patient_id]])</f>
        <v>45798</v>
      </c>
      <c r="H852" s="1">
        <f>_xlfn.MAXIFS('Refill Gap Model'!C:C,'Refill Gap Model'!A:A,A852)+TableRefills3[[#This Row],[quantity_days]]</f>
        <v>45878</v>
      </c>
      <c r="I852" s="1">
        <f>_xlfn.MAXIFS('Refill Gap Model'!L:L,'Refill Gap Model'!A:A,TableRefills3[[#This Row],[patient_id]])</f>
        <v>45911</v>
      </c>
      <c r="J852">
        <f>Patient_QC[[#This Row],[Therepy_end_date]]-Patient_QC[[#This Row],[Therepy_Start_Date]]</f>
        <v>113</v>
      </c>
      <c r="K852">
        <f>Patient_QC[[#This Row],[total_quantity_days]]/Patient_QC[[#This Row],[Window Days]]</f>
        <v>1.0619469026548674</v>
      </c>
      <c r="L852">
        <f>MIN(1,Patient_QC[[#This Row],[MPR]])</f>
        <v>1</v>
      </c>
      <c r="M852">
        <f>IF(Patient_QC[[#This Row],[MPR]]&gt;1,1,0)</f>
        <v>1</v>
      </c>
      <c r="N852">
        <f>_xlfn.MAXIFS('Refill Gap Model'!I:I,'Refill Gap Model'!A:A,TableRefills3[[#This Row],[patient_id]])</f>
        <v>0</v>
      </c>
      <c r="O852" t="str">
        <f>IF(Patient_QC[[#This Row],[MPR]]&gt;1.2,"High MPR; ","") &amp;
 IF(Patient_QC[[#This Row],[ever_discontinued]]=1,"Discontinued; ","") &amp;
 IF(Patient_QC[[#This Row],[Window Days]]=0,"No Supply; ","")</f>
        <v/>
      </c>
    </row>
    <row r="853" spans="1:15" x14ac:dyDescent="0.25">
      <c r="A853" t="s">
        <v>860</v>
      </c>
      <c r="B853">
        <v>39</v>
      </c>
      <c r="C853" t="s">
        <v>1019</v>
      </c>
      <c r="D853" t="s">
        <v>1028</v>
      </c>
      <c r="E853" t="s">
        <v>1027</v>
      </c>
      <c r="F853">
        <f>SUMIFS('Refill Gap Model'!E:E,'Refill Gap Model'!A:A,TableRefills3[[#This Row],[patient_id]])</f>
        <v>120</v>
      </c>
      <c r="G853" s="1">
        <f>_xlfn.MINIFS('Refill Gap Model'!C:C,'Refill Gap Model'!A:A,TableRefills3[[#This Row],[patient_id]])</f>
        <v>45798</v>
      </c>
      <c r="H853" s="1">
        <f>_xlfn.MAXIFS('Refill Gap Model'!C:C,'Refill Gap Model'!A:A,A853)+TableRefills3[[#This Row],[quantity_days]]</f>
        <v>45973</v>
      </c>
      <c r="I853" s="1">
        <f>_xlfn.MAXIFS('Refill Gap Model'!L:L,'Refill Gap Model'!A:A,TableRefills3[[#This Row],[patient_id]])</f>
        <v>45911</v>
      </c>
      <c r="J853">
        <f>Patient_QC[[#This Row],[Therepy_end_date]]-Patient_QC[[#This Row],[Therepy_Start_Date]]</f>
        <v>113</v>
      </c>
      <c r="K853">
        <f>Patient_QC[[#This Row],[total_quantity_days]]/Patient_QC[[#This Row],[Window Days]]</f>
        <v>1.0619469026548674</v>
      </c>
      <c r="L853">
        <f>MIN(1,Patient_QC[[#This Row],[MPR]])</f>
        <v>1</v>
      </c>
      <c r="M853">
        <f>IF(Patient_QC[[#This Row],[MPR]]&gt;1,1,0)</f>
        <v>1</v>
      </c>
      <c r="N853">
        <f>_xlfn.MAXIFS('Refill Gap Model'!I:I,'Refill Gap Model'!A:A,TableRefills3[[#This Row],[patient_id]])</f>
        <v>0</v>
      </c>
      <c r="O853" t="str">
        <f>IF(Patient_QC[[#This Row],[MPR]]&gt;1.2,"High MPR; ","") &amp;
 IF(Patient_QC[[#This Row],[ever_discontinued]]=1,"Discontinued; ","") &amp;
 IF(Patient_QC[[#This Row],[Window Days]]=0,"No Supply; ","")</f>
        <v/>
      </c>
    </row>
    <row r="854" spans="1:15" x14ac:dyDescent="0.25">
      <c r="A854" t="s">
        <v>861</v>
      </c>
      <c r="B854">
        <v>59</v>
      </c>
      <c r="C854" t="s">
        <v>1019</v>
      </c>
      <c r="D854" t="s">
        <v>1025</v>
      </c>
      <c r="E854" t="s">
        <v>1023</v>
      </c>
      <c r="F854">
        <f>SUMIFS('Refill Gap Model'!E:E,'Refill Gap Model'!A:A,TableRefills3[[#This Row],[patient_id]])</f>
        <v>140</v>
      </c>
      <c r="G854" s="1">
        <f>_xlfn.MINIFS('Refill Gap Model'!C:C,'Refill Gap Model'!A:A,TableRefills3[[#This Row],[patient_id]])</f>
        <v>45753</v>
      </c>
      <c r="H854" s="1">
        <f>_xlfn.MAXIFS('Refill Gap Model'!C:C,'Refill Gap Model'!A:A,A854)+TableRefills3[[#This Row],[quantity_days]]</f>
        <v>45837</v>
      </c>
      <c r="I854" s="1">
        <f>_xlfn.MAXIFS('Refill Gap Model'!L:L,'Refill Gap Model'!A:A,TableRefills3[[#This Row],[patient_id]])</f>
        <v>45891</v>
      </c>
      <c r="J854">
        <f>Patient_QC[[#This Row],[Therepy_end_date]]-Patient_QC[[#This Row],[Therepy_Start_Date]]</f>
        <v>138</v>
      </c>
      <c r="K854">
        <f>Patient_QC[[#This Row],[total_quantity_days]]/Patient_QC[[#This Row],[Window Days]]</f>
        <v>1.0144927536231885</v>
      </c>
      <c r="L854">
        <f>MIN(1,Patient_QC[[#This Row],[MPR]])</f>
        <v>1</v>
      </c>
      <c r="M854">
        <f>IF(Patient_QC[[#This Row],[MPR]]&gt;1,1,0)</f>
        <v>1</v>
      </c>
      <c r="N854">
        <f>_xlfn.MAXIFS('Refill Gap Model'!I:I,'Refill Gap Model'!A:A,TableRefills3[[#This Row],[patient_id]])</f>
        <v>0</v>
      </c>
      <c r="O854" t="str">
        <f>IF(Patient_QC[[#This Row],[MPR]]&gt;1.2,"High MPR; ","") &amp;
 IF(Patient_QC[[#This Row],[ever_discontinued]]=1,"Discontinued; ","") &amp;
 IF(Patient_QC[[#This Row],[Window Days]]=0,"No Supply; ","")</f>
        <v/>
      </c>
    </row>
    <row r="855" spans="1:15" x14ac:dyDescent="0.25">
      <c r="A855" t="s">
        <v>862</v>
      </c>
      <c r="B855">
        <v>79</v>
      </c>
      <c r="C855" t="s">
        <v>1020</v>
      </c>
      <c r="D855" t="s">
        <v>1021</v>
      </c>
      <c r="E855" t="s">
        <v>1024</v>
      </c>
      <c r="F855">
        <f>SUMIFS('Refill Gap Model'!E:E,'Refill Gap Model'!A:A,TableRefills3[[#This Row],[patient_id]])</f>
        <v>140</v>
      </c>
      <c r="G855" s="1">
        <f>_xlfn.MINIFS('Refill Gap Model'!C:C,'Refill Gap Model'!A:A,TableRefills3[[#This Row],[patient_id]])</f>
        <v>45753</v>
      </c>
      <c r="H855" s="1">
        <f>_xlfn.MAXIFS('Refill Gap Model'!C:C,'Refill Gap Model'!A:A,A855)+TableRefills3[[#This Row],[quantity_days]]</f>
        <v>45891</v>
      </c>
      <c r="I855" s="1">
        <f>_xlfn.MAXIFS('Refill Gap Model'!L:L,'Refill Gap Model'!A:A,TableRefills3[[#This Row],[patient_id]])</f>
        <v>45891</v>
      </c>
      <c r="J855">
        <f>Patient_QC[[#This Row],[Therepy_end_date]]-Patient_QC[[#This Row],[Therepy_Start_Date]]</f>
        <v>138</v>
      </c>
      <c r="K855">
        <f>Patient_QC[[#This Row],[total_quantity_days]]/Patient_QC[[#This Row],[Window Days]]</f>
        <v>1.0144927536231885</v>
      </c>
      <c r="L855">
        <f>MIN(1,Patient_QC[[#This Row],[MPR]])</f>
        <v>1</v>
      </c>
      <c r="M855">
        <f>IF(Patient_QC[[#This Row],[MPR]]&gt;1,1,0)</f>
        <v>1</v>
      </c>
      <c r="N855">
        <f>_xlfn.MAXIFS('Refill Gap Model'!I:I,'Refill Gap Model'!A:A,TableRefills3[[#This Row],[patient_id]])</f>
        <v>0</v>
      </c>
      <c r="O855" t="str">
        <f>IF(Patient_QC[[#This Row],[MPR]]&gt;1.2,"High MPR; ","") &amp;
 IF(Patient_QC[[#This Row],[ever_discontinued]]=1,"Discontinued; ","") &amp;
 IF(Patient_QC[[#This Row],[Window Days]]=0,"No Supply; ","")</f>
        <v/>
      </c>
    </row>
    <row r="856" spans="1:15" x14ac:dyDescent="0.25">
      <c r="A856" t="s">
        <v>863</v>
      </c>
      <c r="B856">
        <v>74</v>
      </c>
      <c r="C856" t="s">
        <v>1020</v>
      </c>
      <c r="D856" t="s">
        <v>1022</v>
      </c>
      <c r="E856" t="s">
        <v>1023</v>
      </c>
      <c r="F856">
        <f>SUMIFS('Refill Gap Model'!E:E,'Refill Gap Model'!A:A,TableRefills3[[#This Row],[patient_id]])</f>
        <v>140</v>
      </c>
      <c r="G856" s="1">
        <f>_xlfn.MINIFS('Refill Gap Model'!C:C,'Refill Gap Model'!A:A,TableRefills3[[#This Row],[patient_id]])</f>
        <v>45753</v>
      </c>
      <c r="H856" s="1">
        <f>_xlfn.MAXIFS('Refill Gap Model'!C:C,'Refill Gap Model'!A:A,A856)+TableRefills3[[#This Row],[quantity_days]]</f>
        <v>45870</v>
      </c>
      <c r="I856" s="1">
        <f>_xlfn.MAXIFS('Refill Gap Model'!L:L,'Refill Gap Model'!A:A,TableRefills3[[#This Row],[patient_id]])</f>
        <v>45891</v>
      </c>
      <c r="J856">
        <f>Patient_QC[[#This Row],[Therepy_end_date]]-Patient_QC[[#This Row],[Therepy_Start_Date]]</f>
        <v>138</v>
      </c>
      <c r="K856">
        <f>Patient_QC[[#This Row],[total_quantity_days]]/Patient_QC[[#This Row],[Window Days]]</f>
        <v>1.0144927536231885</v>
      </c>
      <c r="L856">
        <f>MIN(1,Patient_QC[[#This Row],[MPR]])</f>
        <v>1</v>
      </c>
      <c r="M856">
        <f>IF(Patient_QC[[#This Row],[MPR]]&gt;1,1,0)</f>
        <v>1</v>
      </c>
      <c r="N856">
        <f>_xlfn.MAXIFS('Refill Gap Model'!I:I,'Refill Gap Model'!A:A,TableRefills3[[#This Row],[patient_id]])</f>
        <v>0</v>
      </c>
      <c r="O856" t="str">
        <f>IF(Patient_QC[[#This Row],[MPR]]&gt;1.2,"High MPR; ","") &amp;
 IF(Patient_QC[[#This Row],[ever_discontinued]]=1,"Discontinued; ","") &amp;
 IF(Patient_QC[[#This Row],[Window Days]]=0,"No Supply; ","")</f>
        <v/>
      </c>
    </row>
    <row r="857" spans="1:15" x14ac:dyDescent="0.25">
      <c r="A857" t="s">
        <v>864</v>
      </c>
      <c r="B857">
        <v>34</v>
      </c>
      <c r="C857" t="s">
        <v>1019</v>
      </c>
      <c r="D857" t="s">
        <v>1021</v>
      </c>
      <c r="E857" t="s">
        <v>1026</v>
      </c>
      <c r="F857">
        <f>SUMIFS('Refill Gap Model'!E:E,'Refill Gap Model'!A:A,TableRefills3[[#This Row],[patient_id]])</f>
        <v>140</v>
      </c>
      <c r="G857" s="1">
        <f>_xlfn.MINIFS('Refill Gap Model'!C:C,'Refill Gap Model'!A:A,TableRefills3[[#This Row],[patient_id]])</f>
        <v>45753</v>
      </c>
      <c r="H857" s="1">
        <f>_xlfn.MAXIFS('Refill Gap Model'!C:C,'Refill Gap Model'!A:A,A857)+TableRefills3[[#This Row],[quantity_days]]</f>
        <v>45964</v>
      </c>
      <c r="I857" s="1">
        <f>_xlfn.MAXIFS('Refill Gap Model'!L:L,'Refill Gap Model'!A:A,TableRefills3[[#This Row],[patient_id]])</f>
        <v>45891</v>
      </c>
      <c r="J857">
        <f>Patient_QC[[#This Row],[Therepy_end_date]]-Patient_QC[[#This Row],[Therepy_Start_Date]]</f>
        <v>138</v>
      </c>
      <c r="K857">
        <f>Patient_QC[[#This Row],[total_quantity_days]]/Patient_QC[[#This Row],[Window Days]]</f>
        <v>1.0144927536231885</v>
      </c>
      <c r="L857">
        <f>MIN(1,Patient_QC[[#This Row],[MPR]])</f>
        <v>1</v>
      </c>
      <c r="M857">
        <f>IF(Patient_QC[[#This Row],[MPR]]&gt;1,1,0)</f>
        <v>1</v>
      </c>
      <c r="N857">
        <f>_xlfn.MAXIFS('Refill Gap Model'!I:I,'Refill Gap Model'!A:A,TableRefills3[[#This Row],[patient_id]])</f>
        <v>0</v>
      </c>
      <c r="O857" t="str">
        <f>IF(Patient_QC[[#This Row],[MPR]]&gt;1.2,"High MPR; ","") &amp;
 IF(Patient_QC[[#This Row],[ever_discontinued]]=1,"Discontinued; ","") &amp;
 IF(Patient_QC[[#This Row],[Window Days]]=0,"No Supply; ","")</f>
        <v/>
      </c>
    </row>
    <row r="858" spans="1:15" x14ac:dyDescent="0.25">
      <c r="A858" t="s">
        <v>865</v>
      </c>
      <c r="B858">
        <v>84</v>
      </c>
      <c r="C858" t="s">
        <v>1019</v>
      </c>
      <c r="D858" t="s">
        <v>1025</v>
      </c>
      <c r="E858" t="s">
        <v>1026</v>
      </c>
      <c r="F858">
        <f>SUMIFS('Refill Gap Model'!E:E,'Refill Gap Model'!A:A,TableRefills3[[#This Row],[patient_id]])</f>
        <v>140</v>
      </c>
      <c r="G858" s="1">
        <f>_xlfn.MINIFS('Refill Gap Model'!C:C,'Refill Gap Model'!A:A,TableRefills3[[#This Row],[patient_id]])</f>
        <v>45753</v>
      </c>
      <c r="H858" s="1">
        <f>_xlfn.MAXIFS('Refill Gap Model'!C:C,'Refill Gap Model'!A:A,A858)+TableRefills3[[#This Row],[quantity_days]]</f>
        <v>45886</v>
      </c>
      <c r="I858" s="1">
        <f>_xlfn.MAXIFS('Refill Gap Model'!L:L,'Refill Gap Model'!A:A,TableRefills3[[#This Row],[patient_id]])</f>
        <v>45891</v>
      </c>
      <c r="J858">
        <f>Patient_QC[[#This Row],[Therepy_end_date]]-Patient_QC[[#This Row],[Therepy_Start_Date]]</f>
        <v>138</v>
      </c>
      <c r="K858">
        <f>Patient_QC[[#This Row],[total_quantity_days]]/Patient_QC[[#This Row],[Window Days]]</f>
        <v>1.0144927536231885</v>
      </c>
      <c r="L858">
        <f>MIN(1,Patient_QC[[#This Row],[MPR]])</f>
        <v>1</v>
      </c>
      <c r="M858">
        <f>IF(Patient_QC[[#This Row],[MPR]]&gt;1,1,0)</f>
        <v>1</v>
      </c>
      <c r="N858">
        <f>_xlfn.MAXIFS('Refill Gap Model'!I:I,'Refill Gap Model'!A:A,TableRefills3[[#This Row],[patient_id]])</f>
        <v>0</v>
      </c>
      <c r="O858" t="str">
        <f>IF(Patient_QC[[#This Row],[MPR]]&gt;1.2,"High MPR; ","") &amp;
 IF(Patient_QC[[#This Row],[ever_discontinued]]=1,"Discontinued; ","") &amp;
 IF(Patient_QC[[#This Row],[Window Days]]=0,"No Supply; ","")</f>
        <v/>
      </c>
    </row>
    <row r="859" spans="1:15" x14ac:dyDescent="0.25">
      <c r="A859" t="s">
        <v>866</v>
      </c>
      <c r="B859">
        <v>62</v>
      </c>
      <c r="C859" t="s">
        <v>1019</v>
      </c>
      <c r="D859" t="s">
        <v>1028</v>
      </c>
      <c r="E859" t="s">
        <v>1024</v>
      </c>
      <c r="F859">
        <f>SUMIFS('Refill Gap Model'!E:E,'Refill Gap Model'!A:A,TableRefills3[[#This Row],[patient_id]])</f>
        <v>105</v>
      </c>
      <c r="G859" s="1">
        <f>_xlfn.MINIFS('Refill Gap Model'!C:C,'Refill Gap Model'!A:A,TableRefills3[[#This Row],[patient_id]])</f>
        <v>45669</v>
      </c>
      <c r="H859" s="1">
        <f>_xlfn.MAXIFS('Refill Gap Model'!C:C,'Refill Gap Model'!A:A,A859)+TableRefills3[[#This Row],[quantity_days]]</f>
        <v>45877</v>
      </c>
      <c r="I859" s="1">
        <f>_xlfn.MAXIFS('Refill Gap Model'!L:L,'Refill Gap Model'!A:A,TableRefills3[[#This Row],[patient_id]])</f>
        <v>45779</v>
      </c>
      <c r="J859">
        <f>Patient_QC[[#This Row],[Therepy_end_date]]-Patient_QC[[#This Row],[Therepy_Start_Date]]</f>
        <v>110</v>
      </c>
      <c r="K859">
        <f>Patient_QC[[#This Row],[total_quantity_days]]/Patient_QC[[#This Row],[Window Days]]</f>
        <v>0.95454545454545459</v>
      </c>
      <c r="L859">
        <f>MIN(1,Patient_QC[[#This Row],[MPR]])</f>
        <v>0.95454545454545459</v>
      </c>
      <c r="M859">
        <f>IF(Patient_QC[[#This Row],[MPR]]&gt;1,1,0)</f>
        <v>0</v>
      </c>
      <c r="N859">
        <f>_xlfn.MAXIFS('Refill Gap Model'!I:I,'Refill Gap Model'!A:A,TableRefills3[[#This Row],[patient_id]])</f>
        <v>0</v>
      </c>
      <c r="O859" t="str">
        <f>IF(Patient_QC[[#This Row],[MPR]]&gt;1.2,"High MPR; ","") &amp;
 IF(Patient_QC[[#This Row],[ever_discontinued]]=1,"Discontinued; ","") &amp;
 IF(Patient_QC[[#This Row],[Window Days]]=0,"No Supply; ","")</f>
        <v/>
      </c>
    </row>
    <row r="860" spans="1:15" x14ac:dyDescent="0.25">
      <c r="A860" t="s">
        <v>867</v>
      </c>
      <c r="B860">
        <v>83</v>
      </c>
      <c r="C860" t="s">
        <v>1019</v>
      </c>
      <c r="D860" t="s">
        <v>1025</v>
      </c>
      <c r="E860" t="s">
        <v>1023</v>
      </c>
      <c r="F860">
        <f>SUMIFS('Refill Gap Model'!E:E,'Refill Gap Model'!A:A,TableRefills3[[#This Row],[patient_id]])</f>
        <v>105</v>
      </c>
      <c r="G860" s="1">
        <f>_xlfn.MINIFS('Refill Gap Model'!C:C,'Refill Gap Model'!A:A,TableRefills3[[#This Row],[patient_id]])</f>
        <v>45669</v>
      </c>
      <c r="H860" s="1">
        <f>_xlfn.MAXIFS('Refill Gap Model'!C:C,'Refill Gap Model'!A:A,A860)+TableRefills3[[#This Row],[quantity_days]]</f>
        <v>45794</v>
      </c>
      <c r="I860" s="1">
        <f>_xlfn.MAXIFS('Refill Gap Model'!L:L,'Refill Gap Model'!A:A,TableRefills3[[#This Row],[patient_id]])</f>
        <v>45779</v>
      </c>
      <c r="J860">
        <f>Patient_QC[[#This Row],[Therepy_end_date]]-Patient_QC[[#This Row],[Therepy_Start_Date]]</f>
        <v>110</v>
      </c>
      <c r="K860">
        <f>Patient_QC[[#This Row],[total_quantity_days]]/Patient_QC[[#This Row],[Window Days]]</f>
        <v>0.95454545454545459</v>
      </c>
      <c r="L860">
        <f>MIN(1,Patient_QC[[#This Row],[MPR]])</f>
        <v>0.95454545454545459</v>
      </c>
      <c r="M860">
        <f>IF(Patient_QC[[#This Row],[MPR]]&gt;1,1,0)</f>
        <v>0</v>
      </c>
      <c r="N860">
        <f>_xlfn.MAXIFS('Refill Gap Model'!I:I,'Refill Gap Model'!A:A,TableRefills3[[#This Row],[patient_id]])</f>
        <v>0</v>
      </c>
      <c r="O860" t="str">
        <f>IF(Patient_QC[[#This Row],[MPR]]&gt;1.2,"High MPR; ","") &amp;
 IF(Patient_QC[[#This Row],[ever_discontinued]]=1,"Discontinued; ","") &amp;
 IF(Patient_QC[[#This Row],[Window Days]]=0,"No Supply; ","")</f>
        <v/>
      </c>
    </row>
    <row r="861" spans="1:15" x14ac:dyDescent="0.25">
      <c r="A861" t="s">
        <v>868</v>
      </c>
      <c r="B861">
        <v>30</v>
      </c>
      <c r="C861" t="s">
        <v>1019</v>
      </c>
      <c r="D861" t="s">
        <v>1028</v>
      </c>
      <c r="E861" t="s">
        <v>1026</v>
      </c>
      <c r="F861">
        <f>SUMIFS('Refill Gap Model'!E:E,'Refill Gap Model'!A:A,TableRefills3[[#This Row],[patient_id]])</f>
        <v>105</v>
      </c>
      <c r="G861" s="1">
        <f>_xlfn.MINIFS('Refill Gap Model'!C:C,'Refill Gap Model'!A:A,TableRefills3[[#This Row],[patient_id]])</f>
        <v>45669</v>
      </c>
      <c r="H861" s="1">
        <f>_xlfn.MAXIFS('Refill Gap Model'!C:C,'Refill Gap Model'!A:A,A861)+TableRefills3[[#This Row],[quantity_days]]</f>
        <v>45908</v>
      </c>
      <c r="I861" s="1">
        <f>_xlfn.MAXIFS('Refill Gap Model'!L:L,'Refill Gap Model'!A:A,TableRefills3[[#This Row],[patient_id]])</f>
        <v>45779</v>
      </c>
      <c r="J861">
        <f>Patient_QC[[#This Row],[Therepy_end_date]]-Patient_QC[[#This Row],[Therepy_Start_Date]]</f>
        <v>110</v>
      </c>
      <c r="K861">
        <f>Patient_QC[[#This Row],[total_quantity_days]]/Patient_QC[[#This Row],[Window Days]]</f>
        <v>0.95454545454545459</v>
      </c>
      <c r="L861">
        <f>MIN(1,Patient_QC[[#This Row],[MPR]])</f>
        <v>0.95454545454545459</v>
      </c>
      <c r="M861">
        <f>IF(Patient_QC[[#This Row],[MPR]]&gt;1,1,0)</f>
        <v>0</v>
      </c>
      <c r="N861">
        <f>_xlfn.MAXIFS('Refill Gap Model'!I:I,'Refill Gap Model'!A:A,TableRefills3[[#This Row],[patient_id]])</f>
        <v>0</v>
      </c>
      <c r="O861" t="str">
        <f>IF(Patient_QC[[#This Row],[MPR]]&gt;1.2,"High MPR; ","") &amp;
 IF(Patient_QC[[#This Row],[ever_discontinued]]=1,"Discontinued; ","") &amp;
 IF(Patient_QC[[#This Row],[Window Days]]=0,"No Supply; ","")</f>
        <v/>
      </c>
    </row>
    <row r="862" spans="1:15" x14ac:dyDescent="0.25">
      <c r="A862" t="s">
        <v>869</v>
      </c>
      <c r="B862">
        <v>47</v>
      </c>
      <c r="C862" t="s">
        <v>1020</v>
      </c>
      <c r="D862" t="s">
        <v>1025</v>
      </c>
      <c r="E862" t="s">
        <v>1027</v>
      </c>
      <c r="F862">
        <f>SUMIFS('Refill Gap Model'!E:E,'Refill Gap Model'!A:A,TableRefills3[[#This Row],[patient_id]])</f>
        <v>105</v>
      </c>
      <c r="G862" s="1">
        <f>_xlfn.MINIFS('Refill Gap Model'!C:C,'Refill Gap Model'!A:A,TableRefills3[[#This Row],[patient_id]])</f>
        <v>45669</v>
      </c>
      <c r="H862" s="1">
        <f>_xlfn.MAXIFS('Refill Gap Model'!C:C,'Refill Gap Model'!A:A,A862)+TableRefills3[[#This Row],[quantity_days]]</f>
        <v>45830</v>
      </c>
      <c r="I862" s="1">
        <f>_xlfn.MAXIFS('Refill Gap Model'!L:L,'Refill Gap Model'!A:A,TableRefills3[[#This Row],[patient_id]])</f>
        <v>45779</v>
      </c>
      <c r="J862">
        <f>Patient_QC[[#This Row],[Therepy_end_date]]-Patient_QC[[#This Row],[Therepy_Start_Date]]</f>
        <v>110</v>
      </c>
      <c r="K862">
        <f>Patient_QC[[#This Row],[total_quantity_days]]/Patient_QC[[#This Row],[Window Days]]</f>
        <v>0.95454545454545459</v>
      </c>
      <c r="L862">
        <f>MIN(1,Patient_QC[[#This Row],[MPR]])</f>
        <v>0.95454545454545459</v>
      </c>
      <c r="M862">
        <f>IF(Patient_QC[[#This Row],[MPR]]&gt;1,1,0)</f>
        <v>0</v>
      </c>
      <c r="N862">
        <f>_xlfn.MAXIFS('Refill Gap Model'!I:I,'Refill Gap Model'!A:A,TableRefills3[[#This Row],[patient_id]])</f>
        <v>0</v>
      </c>
      <c r="O862" t="str">
        <f>IF(Patient_QC[[#This Row],[MPR]]&gt;1.2,"High MPR; ","") &amp;
 IF(Patient_QC[[#This Row],[ever_discontinued]]=1,"Discontinued; ","") &amp;
 IF(Patient_QC[[#This Row],[Window Days]]=0,"No Supply; ","")</f>
        <v/>
      </c>
    </row>
    <row r="863" spans="1:15" x14ac:dyDescent="0.25">
      <c r="A863" t="s">
        <v>870</v>
      </c>
      <c r="B863">
        <v>61</v>
      </c>
      <c r="C863" t="s">
        <v>1019</v>
      </c>
      <c r="D863" t="s">
        <v>1025</v>
      </c>
      <c r="E863" t="s">
        <v>1024</v>
      </c>
      <c r="F863">
        <f>SUMIFS('Refill Gap Model'!E:E,'Refill Gap Model'!A:A,TableRefills3[[#This Row],[patient_id]])</f>
        <v>105</v>
      </c>
      <c r="G863" s="1">
        <f>_xlfn.MINIFS('Refill Gap Model'!C:C,'Refill Gap Model'!A:A,TableRefills3[[#This Row],[patient_id]])</f>
        <v>45669</v>
      </c>
      <c r="H863" s="1">
        <f>_xlfn.MAXIFS('Refill Gap Model'!C:C,'Refill Gap Model'!A:A,A863)+TableRefills3[[#This Row],[quantity_days]]</f>
        <v>45879</v>
      </c>
      <c r="I863" s="1">
        <f>_xlfn.MAXIFS('Refill Gap Model'!L:L,'Refill Gap Model'!A:A,TableRefills3[[#This Row],[patient_id]])</f>
        <v>45779</v>
      </c>
      <c r="J863">
        <f>Patient_QC[[#This Row],[Therepy_end_date]]-Patient_QC[[#This Row],[Therepy_Start_Date]]</f>
        <v>110</v>
      </c>
      <c r="K863">
        <f>Patient_QC[[#This Row],[total_quantity_days]]/Patient_QC[[#This Row],[Window Days]]</f>
        <v>0.95454545454545459</v>
      </c>
      <c r="L863">
        <f>MIN(1,Patient_QC[[#This Row],[MPR]])</f>
        <v>0.95454545454545459</v>
      </c>
      <c r="M863">
        <f>IF(Patient_QC[[#This Row],[MPR]]&gt;1,1,0)</f>
        <v>0</v>
      </c>
      <c r="N863">
        <f>_xlfn.MAXIFS('Refill Gap Model'!I:I,'Refill Gap Model'!A:A,TableRefills3[[#This Row],[patient_id]])</f>
        <v>0</v>
      </c>
      <c r="O863" t="str">
        <f>IF(Patient_QC[[#This Row],[MPR]]&gt;1.2,"High MPR; ","") &amp;
 IF(Patient_QC[[#This Row],[ever_discontinued]]=1,"Discontinued; ","") &amp;
 IF(Patient_QC[[#This Row],[Window Days]]=0,"No Supply; ","")</f>
        <v/>
      </c>
    </row>
    <row r="864" spans="1:15" x14ac:dyDescent="0.25">
      <c r="A864" t="s">
        <v>871</v>
      </c>
      <c r="B864">
        <v>76</v>
      </c>
      <c r="C864" t="s">
        <v>1019</v>
      </c>
      <c r="D864" t="s">
        <v>1021</v>
      </c>
      <c r="E864" t="s">
        <v>1023</v>
      </c>
      <c r="F864">
        <f>SUMIFS('Refill Gap Model'!E:E,'Refill Gap Model'!A:A,TableRefills3[[#This Row],[patient_id]])</f>
        <v>120</v>
      </c>
      <c r="G864" s="1">
        <f>_xlfn.MINIFS('Refill Gap Model'!C:C,'Refill Gap Model'!A:A,TableRefills3[[#This Row],[patient_id]])</f>
        <v>45784</v>
      </c>
      <c r="H864" s="1">
        <f>_xlfn.MAXIFS('Refill Gap Model'!C:C,'Refill Gap Model'!A:A,A864)+TableRefills3[[#This Row],[quantity_days]]</f>
        <v>45773</v>
      </c>
      <c r="I864" s="1">
        <f>_xlfn.MAXIFS('Refill Gap Model'!L:L,'Refill Gap Model'!A:A,TableRefills3[[#This Row],[patient_id]])</f>
        <v>45907</v>
      </c>
      <c r="J864">
        <f>Patient_QC[[#This Row],[Therepy_end_date]]-Patient_QC[[#This Row],[Therepy_Start_Date]]</f>
        <v>123</v>
      </c>
      <c r="K864">
        <f>Patient_QC[[#This Row],[total_quantity_days]]/Patient_QC[[#This Row],[Window Days]]</f>
        <v>0.97560975609756095</v>
      </c>
      <c r="L864">
        <f>MIN(1,Patient_QC[[#This Row],[MPR]])</f>
        <v>0.97560975609756095</v>
      </c>
      <c r="M864">
        <f>IF(Patient_QC[[#This Row],[MPR]]&gt;1,1,0)</f>
        <v>0</v>
      </c>
      <c r="N864">
        <f>_xlfn.MAXIFS('Refill Gap Model'!I:I,'Refill Gap Model'!A:A,TableRefills3[[#This Row],[patient_id]])</f>
        <v>0</v>
      </c>
      <c r="O864" t="str">
        <f>IF(Patient_QC[[#This Row],[MPR]]&gt;1.2,"High MPR; ","") &amp;
 IF(Patient_QC[[#This Row],[ever_discontinued]]=1,"Discontinued; ","") &amp;
 IF(Patient_QC[[#This Row],[Window Days]]=0,"No Supply; ","")</f>
        <v/>
      </c>
    </row>
    <row r="865" spans="1:15" x14ac:dyDescent="0.25">
      <c r="A865" t="s">
        <v>872</v>
      </c>
      <c r="B865">
        <v>78</v>
      </c>
      <c r="C865" t="s">
        <v>1019</v>
      </c>
      <c r="D865" t="s">
        <v>1022</v>
      </c>
      <c r="E865" t="s">
        <v>1024</v>
      </c>
      <c r="F865">
        <f>SUMIFS('Refill Gap Model'!E:E,'Refill Gap Model'!A:A,TableRefills3[[#This Row],[patient_id]])</f>
        <v>120</v>
      </c>
      <c r="G865" s="1">
        <f>_xlfn.MINIFS('Refill Gap Model'!C:C,'Refill Gap Model'!A:A,TableRefills3[[#This Row],[patient_id]])</f>
        <v>45784</v>
      </c>
      <c r="H865" s="1">
        <f>_xlfn.MAXIFS('Refill Gap Model'!C:C,'Refill Gap Model'!A:A,A865)+TableRefills3[[#This Row],[quantity_days]]</f>
        <v>45879</v>
      </c>
      <c r="I865" s="1">
        <f>_xlfn.MAXIFS('Refill Gap Model'!L:L,'Refill Gap Model'!A:A,TableRefills3[[#This Row],[patient_id]])</f>
        <v>45907</v>
      </c>
      <c r="J865">
        <f>Patient_QC[[#This Row],[Therepy_end_date]]-Patient_QC[[#This Row],[Therepy_Start_Date]]</f>
        <v>123</v>
      </c>
      <c r="K865">
        <f>Patient_QC[[#This Row],[total_quantity_days]]/Patient_QC[[#This Row],[Window Days]]</f>
        <v>0.97560975609756095</v>
      </c>
      <c r="L865">
        <f>MIN(1,Patient_QC[[#This Row],[MPR]])</f>
        <v>0.97560975609756095</v>
      </c>
      <c r="M865">
        <f>IF(Patient_QC[[#This Row],[MPR]]&gt;1,1,0)</f>
        <v>0</v>
      </c>
      <c r="N865">
        <f>_xlfn.MAXIFS('Refill Gap Model'!I:I,'Refill Gap Model'!A:A,TableRefills3[[#This Row],[patient_id]])</f>
        <v>0</v>
      </c>
      <c r="O865" t="str">
        <f>IF(Patient_QC[[#This Row],[MPR]]&gt;1.2,"High MPR; ","") &amp;
 IF(Patient_QC[[#This Row],[ever_discontinued]]=1,"Discontinued; ","") &amp;
 IF(Patient_QC[[#This Row],[Window Days]]=0,"No Supply; ","")</f>
        <v/>
      </c>
    </row>
    <row r="866" spans="1:15" x14ac:dyDescent="0.25">
      <c r="A866" t="s">
        <v>873</v>
      </c>
      <c r="B866">
        <v>40</v>
      </c>
      <c r="C866" t="s">
        <v>1019</v>
      </c>
      <c r="D866" t="s">
        <v>1021</v>
      </c>
      <c r="E866" t="s">
        <v>1024</v>
      </c>
      <c r="F866">
        <f>SUMIFS('Refill Gap Model'!E:E,'Refill Gap Model'!A:A,TableRefills3[[#This Row],[patient_id]])</f>
        <v>120</v>
      </c>
      <c r="G866" s="1">
        <f>_xlfn.MINIFS('Refill Gap Model'!C:C,'Refill Gap Model'!A:A,TableRefills3[[#This Row],[patient_id]])</f>
        <v>45784</v>
      </c>
      <c r="H866" s="1">
        <f>_xlfn.MAXIFS('Refill Gap Model'!C:C,'Refill Gap Model'!A:A,A866)+TableRefills3[[#This Row],[quantity_days]]</f>
        <v>45900</v>
      </c>
      <c r="I866" s="1">
        <f>_xlfn.MAXIFS('Refill Gap Model'!L:L,'Refill Gap Model'!A:A,TableRefills3[[#This Row],[patient_id]])</f>
        <v>45907</v>
      </c>
      <c r="J866">
        <f>Patient_QC[[#This Row],[Therepy_end_date]]-Patient_QC[[#This Row],[Therepy_Start_Date]]</f>
        <v>123</v>
      </c>
      <c r="K866">
        <f>Patient_QC[[#This Row],[total_quantity_days]]/Patient_QC[[#This Row],[Window Days]]</f>
        <v>0.97560975609756095</v>
      </c>
      <c r="L866">
        <f>MIN(1,Patient_QC[[#This Row],[MPR]])</f>
        <v>0.97560975609756095</v>
      </c>
      <c r="M866">
        <f>IF(Patient_QC[[#This Row],[MPR]]&gt;1,1,0)</f>
        <v>0</v>
      </c>
      <c r="N866">
        <f>_xlfn.MAXIFS('Refill Gap Model'!I:I,'Refill Gap Model'!A:A,TableRefills3[[#This Row],[patient_id]])</f>
        <v>0</v>
      </c>
      <c r="O866" t="str">
        <f>IF(Patient_QC[[#This Row],[MPR]]&gt;1.2,"High MPR; ","") &amp;
 IF(Patient_QC[[#This Row],[ever_discontinued]]=1,"Discontinued; ","") &amp;
 IF(Patient_QC[[#This Row],[Window Days]]=0,"No Supply; ","")</f>
        <v/>
      </c>
    </row>
    <row r="867" spans="1:15" x14ac:dyDescent="0.25">
      <c r="A867" t="s">
        <v>874</v>
      </c>
      <c r="B867">
        <v>50</v>
      </c>
      <c r="C867" t="s">
        <v>1019</v>
      </c>
      <c r="D867" t="s">
        <v>1021</v>
      </c>
      <c r="E867" t="s">
        <v>1026</v>
      </c>
      <c r="F867">
        <f>SUMIFS('Refill Gap Model'!E:E,'Refill Gap Model'!A:A,TableRefills3[[#This Row],[patient_id]])</f>
        <v>120</v>
      </c>
      <c r="G867" s="1">
        <f>_xlfn.MINIFS('Refill Gap Model'!C:C,'Refill Gap Model'!A:A,TableRefills3[[#This Row],[patient_id]])</f>
        <v>45784</v>
      </c>
      <c r="H867" s="1">
        <f>_xlfn.MAXIFS('Refill Gap Model'!C:C,'Refill Gap Model'!A:A,A867)+TableRefills3[[#This Row],[quantity_days]]</f>
        <v>45810</v>
      </c>
      <c r="I867" s="1">
        <f>_xlfn.MAXIFS('Refill Gap Model'!L:L,'Refill Gap Model'!A:A,TableRefills3[[#This Row],[patient_id]])</f>
        <v>45907</v>
      </c>
      <c r="J867">
        <f>Patient_QC[[#This Row],[Therepy_end_date]]-Patient_QC[[#This Row],[Therepy_Start_Date]]</f>
        <v>123</v>
      </c>
      <c r="K867">
        <f>Patient_QC[[#This Row],[total_quantity_days]]/Patient_QC[[#This Row],[Window Days]]</f>
        <v>0.97560975609756095</v>
      </c>
      <c r="L867">
        <f>MIN(1,Patient_QC[[#This Row],[MPR]])</f>
        <v>0.97560975609756095</v>
      </c>
      <c r="M867">
        <f>IF(Patient_QC[[#This Row],[MPR]]&gt;1,1,0)</f>
        <v>0</v>
      </c>
      <c r="N867">
        <f>_xlfn.MAXIFS('Refill Gap Model'!I:I,'Refill Gap Model'!A:A,TableRefills3[[#This Row],[patient_id]])</f>
        <v>0</v>
      </c>
      <c r="O867" t="str">
        <f>IF(Patient_QC[[#This Row],[MPR]]&gt;1.2,"High MPR; ","") &amp;
 IF(Patient_QC[[#This Row],[ever_discontinued]]=1,"Discontinued; ","") &amp;
 IF(Patient_QC[[#This Row],[Window Days]]=0,"No Supply; ","")</f>
        <v/>
      </c>
    </row>
    <row r="868" spans="1:15" x14ac:dyDescent="0.25">
      <c r="A868" t="s">
        <v>875</v>
      </c>
      <c r="B868">
        <v>55</v>
      </c>
      <c r="C868" t="s">
        <v>1020</v>
      </c>
      <c r="D868" t="s">
        <v>1025</v>
      </c>
      <c r="E868" t="s">
        <v>1026</v>
      </c>
      <c r="F868">
        <f>SUMIFS('Refill Gap Model'!E:E,'Refill Gap Model'!A:A,TableRefills3[[#This Row],[patient_id]])</f>
        <v>126</v>
      </c>
      <c r="G868" s="1">
        <f>_xlfn.MINIFS('Refill Gap Model'!C:C,'Refill Gap Model'!A:A,TableRefills3[[#This Row],[patient_id]])</f>
        <v>45762</v>
      </c>
      <c r="H868" s="1">
        <f>_xlfn.MAXIFS('Refill Gap Model'!C:C,'Refill Gap Model'!A:A,A868)+TableRefills3[[#This Row],[quantity_days]]</f>
        <v>45866</v>
      </c>
      <c r="I868" s="1">
        <f>_xlfn.MAXIFS('Refill Gap Model'!L:L,'Refill Gap Model'!A:A,TableRefills3[[#This Row],[patient_id]])</f>
        <v>45883</v>
      </c>
      <c r="J868">
        <f>Patient_QC[[#This Row],[Therepy_end_date]]-Patient_QC[[#This Row],[Therepy_Start_Date]]</f>
        <v>121</v>
      </c>
      <c r="K868">
        <f>Patient_QC[[#This Row],[total_quantity_days]]/Patient_QC[[#This Row],[Window Days]]</f>
        <v>1.0413223140495869</v>
      </c>
      <c r="L868">
        <f>MIN(1,Patient_QC[[#This Row],[MPR]])</f>
        <v>1</v>
      </c>
      <c r="M868">
        <f>IF(Patient_QC[[#This Row],[MPR]]&gt;1,1,0)</f>
        <v>1</v>
      </c>
      <c r="N868">
        <f>_xlfn.MAXIFS('Refill Gap Model'!I:I,'Refill Gap Model'!A:A,TableRefills3[[#This Row],[patient_id]])</f>
        <v>0</v>
      </c>
      <c r="O868" t="str">
        <f>IF(Patient_QC[[#This Row],[MPR]]&gt;1.2,"High MPR; ","") &amp;
 IF(Patient_QC[[#This Row],[ever_discontinued]]=1,"Discontinued; ","") &amp;
 IF(Patient_QC[[#This Row],[Window Days]]=0,"No Supply; ","")</f>
        <v/>
      </c>
    </row>
    <row r="869" spans="1:15" x14ac:dyDescent="0.25">
      <c r="A869" t="s">
        <v>876</v>
      </c>
      <c r="B869">
        <v>54</v>
      </c>
      <c r="C869" t="s">
        <v>1020</v>
      </c>
      <c r="D869" t="s">
        <v>1028</v>
      </c>
      <c r="E869" t="s">
        <v>1027</v>
      </c>
      <c r="F869">
        <f>SUMIFS('Refill Gap Model'!E:E,'Refill Gap Model'!A:A,TableRefills3[[#This Row],[patient_id]])</f>
        <v>126</v>
      </c>
      <c r="G869" s="1">
        <f>_xlfn.MINIFS('Refill Gap Model'!C:C,'Refill Gap Model'!A:A,TableRefills3[[#This Row],[patient_id]])</f>
        <v>45762</v>
      </c>
      <c r="H869" s="1">
        <f>_xlfn.MAXIFS('Refill Gap Model'!C:C,'Refill Gap Model'!A:A,A869)+TableRefills3[[#This Row],[quantity_days]]</f>
        <v>45854</v>
      </c>
      <c r="I869" s="1">
        <f>_xlfn.MAXIFS('Refill Gap Model'!L:L,'Refill Gap Model'!A:A,TableRefills3[[#This Row],[patient_id]])</f>
        <v>45883</v>
      </c>
      <c r="J869">
        <f>Patient_QC[[#This Row],[Therepy_end_date]]-Patient_QC[[#This Row],[Therepy_Start_Date]]</f>
        <v>121</v>
      </c>
      <c r="K869">
        <f>Patient_QC[[#This Row],[total_quantity_days]]/Patient_QC[[#This Row],[Window Days]]</f>
        <v>1.0413223140495869</v>
      </c>
      <c r="L869">
        <f>MIN(1,Patient_QC[[#This Row],[MPR]])</f>
        <v>1</v>
      </c>
      <c r="M869">
        <f>IF(Patient_QC[[#This Row],[MPR]]&gt;1,1,0)</f>
        <v>1</v>
      </c>
      <c r="N869">
        <f>_xlfn.MAXIFS('Refill Gap Model'!I:I,'Refill Gap Model'!A:A,TableRefills3[[#This Row],[patient_id]])</f>
        <v>0</v>
      </c>
      <c r="O869" t="str">
        <f>IF(Patient_QC[[#This Row],[MPR]]&gt;1.2,"High MPR; ","") &amp;
 IF(Patient_QC[[#This Row],[ever_discontinued]]=1,"Discontinued; ","") &amp;
 IF(Patient_QC[[#This Row],[Window Days]]=0,"No Supply; ","")</f>
        <v/>
      </c>
    </row>
    <row r="870" spans="1:15" x14ac:dyDescent="0.25">
      <c r="A870" t="s">
        <v>877</v>
      </c>
      <c r="B870">
        <v>51</v>
      </c>
      <c r="C870" t="s">
        <v>1019</v>
      </c>
      <c r="D870" t="s">
        <v>1028</v>
      </c>
      <c r="E870" t="s">
        <v>1027</v>
      </c>
      <c r="F870">
        <f>SUMIFS('Refill Gap Model'!E:E,'Refill Gap Model'!A:A,TableRefills3[[#This Row],[patient_id]])</f>
        <v>126</v>
      </c>
      <c r="G870" s="1">
        <f>_xlfn.MINIFS('Refill Gap Model'!C:C,'Refill Gap Model'!A:A,TableRefills3[[#This Row],[patient_id]])</f>
        <v>45762</v>
      </c>
      <c r="H870" s="1">
        <f>_xlfn.MAXIFS('Refill Gap Model'!C:C,'Refill Gap Model'!A:A,A870)+TableRefills3[[#This Row],[quantity_days]]</f>
        <v>45803</v>
      </c>
      <c r="I870" s="1">
        <f>_xlfn.MAXIFS('Refill Gap Model'!L:L,'Refill Gap Model'!A:A,TableRefills3[[#This Row],[patient_id]])</f>
        <v>45883</v>
      </c>
      <c r="J870">
        <f>Patient_QC[[#This Row],[Therepy_end_date]]-Patient_QC[[#This Row],[Therepy_Start_Date]]</f>
        <v>121</v>
      </c>
      <c r="K870">
        <f>Patient_QC[[#This Row],[total_quantity_days]]/Patient_QC[[#This Row],[Window Days]]</f>
        <v>1.0413223140495869</v>
      </c>
      <c r="L870">
        <f>MIN(1,Patient_QC[[#This Row],[MPR]])</f>
        <v>1</v>
      </c>
      <c r="M870">
        <f>IF(Patient_QC[[#This Row],[MPR]]&gt;1,1,0)</f>
        <v>1</v>
      </c>
      <c r="N870">
        <f>_xlfn.MAXIFS('Refill Gap Model'!I:I,'Refill Gap Model'!A:A,TableRefills3[[#This Row],[patient_id]])</f>
        <v>0</v>
      </c>
      <c r="O870" t="str">
        <f>IF(Patient_QC[[#This Row],[MPR]]&gt;1.2,"High MPR; ","") &amp;
 IF(Patient_QC[[#This Row],[ever_discontinued]]=1,"Discontinued; ","") &amp;
 IF(Patient_QC[[#This Row],[Window Days]]=0,"No Supply; ","")</f>
        <v/>
      </c>
    </row>
    <row r="871" spans="1:15" x14ac:dyDescent="0.25">
      <c r="A871" t="s">
        <v>878</v>
      </c>
      <c r="B871">
        <v>56</v>
      </c>
      <c r="C871" t="s">
        <v>1020</v>
      </c>
      <c r="D871" t="s">
        <v>1021</v>
      </c>
      <c r="E871" t="s">
        <v>1023</v>
      </c>
      <c r="F871">
        <f>SUMIFS('Refill Gap Model'!E:E,'Refill Gap Model'!A:A,TableRefills3[[#This Row],[patient_id]])</f>
        <v>126</v>
      </c>
      <c r="G871" s="1">
        <f>_xlfn.MINIFS('Refill Gap Model'!C:C,'Refill Gap Model'!A:A,TableRefills3[[#This Row],[patient_id]])</f>
        <v>45762</v>
      </c>
      <c r="H871" s="1">
        <f>_xlfn.MAXIFS('Refill Gap Model'!C:C,'Refill Gap Model'!A:A,A871)+TableRefills3[[#This Row],[quantity_days]]</f>
        <v>45919</v>
      </c>
      <c r="I871" s="1">
        <f>_xlfn.MAXIFS('Refill Gap Model'!L:L,'Refill Gap Model'!A:A,TableRefills3[[#This Row],[patient_id]])</f>
        <v>45883</v>
      </c>
      <c r="J871">
        <f>Patient_QC[[#This Row],[Therepy_end_date]]-Patient_QC[[#This Row],[Therepy_Start_Date]]</f>
        <v>121</v>
      </c>
      <c r="K871">
        <f>Patient_QC[[#This Row],[total_quantity_days]]/Patient_QC[[#This Row],[Window Days]]</f>
        <v>1.0413223140495869</v>
      </c>
      <c r="L871">
        <f>MIN(1,Patient_QC[[#This Row],[MPR]])</f>
        <v>1</v>
      </c>
      <c r="M871">
        <f>IF(Patient_QC[[#This Row],[MPR]]&gt;1,1,0)</f>
        <v>1</v>
      </c>
      <c r="N871">
        <f>_xlfn.MAXIFS('Refill Gap Model'!I:I,'Refill Gap Model'!A:A,TableRefills3[[#This Row],[patient_id]])</f>
        <v>0</v>
      </c>
      <c r="O871" t="str">
        <f>IF(Patient_QC[[#This Row],[MPR]]&gt;1.2,"High MPR; ","") &amp;
 IF(Patient_QC[[#This Row],[ever_discontinued]]=1,"Discontinued; ","") &amp;
 IF(Patient_QC[[#This Row],[Window Days]]=0,"No Supply; ","")</f>
        <v/>
      </c>
    </row>
    <row r="872" spans="1:15" x14ac:dyDescent="0.25">
      <c r="A872" t="s">
        <v>879</v>
      </c>
      <c r="B872">
        <v>78</v>
      </c>
      <c r="C872" t="s">
        <v>1019</v>
      </c>
      <c r="D872" t="s">
        <v>1028</v>
      </c>
      <c r="E872" t="s">
        <v>1027</v>
      </c>
      <c r="F872">
        <f>SUMIFS('Refill Gap Model'!E:E,'Refill Gap Model'!A:A,TableRefills3[[#This Row],[patient_id]])</f>
        <v>126</v>
      </c>
      <c r="G872" s="1">
        <f>_xlfn.MINIFS('Refill Gap Model'!C:C,'Refill Gap Model'!A:A,TableRefills3[[#This Row],[patient_id]])</f>
        <v>45762</v>
      </c>
      <c r="H872" s="1">
        <f>_xlfn.MAXIFS('Refill Gap Model'!C:C,'Refill Gap Model'!A:A,A872)+TableRefills3[[#This Row],[quantity_days]]</f>
        <v>45911</v>
      </c>
      <c r="I872" s="1">
        <f>_xlfn.MAXIFS('Refill Gap Model'!L:L,'Refill Gap Model'!A:A,TableRefills3[[#This Row],[patient_id]])</f>
        <v>45883</v>
      </c>
      <c r="J872">
        <f>Patient_QC[[#This Row],[Therepy_end_date]]-Patient_QC[[#This Row],[Therepy_Start_Date]]</f>
        <v>121</v>
      </c>
      <c r="K872">
        <f>Patient_QC[[#This Row],[total_quantity_days]]/Patient_QC[[#This Row],[Window Days]]</f>
        <v>1.0413223140495869</v>
      </c>
      <c r="L872">
        <f>MIN(1,Patient_QC[[#This Row],[MPR]])</f>
        <v>1</v>
      </c>
      <c r="M872">
        <f>IF(Patient_QC[[#This Row],[MPR]]&gt;1,1,0)</f>
        <v>1</v>
      </c>
      <c r="N872">
        <f>_xlfn.MAXIFS('Refill Gap Model'!I:I,'Refill Gap Model'!A:A,TableRefills3[[#This Row],[patient_id]])</f>
        <v>0</v>
      </c>
      <c r="O872" t="str">
        <f>IF(Patient_QC[[#This Row],[MPR]]&gt;1.2,"High MPR; ","") &amp;
 IF(Patient_QC[[#This Row],[ever_discontinued]]=1,"Discontinued; ","") &amp;
 IF(Patient_QC[[#This Row],[Window Days]]=0,"No Supply; ","")</f>
        <v/>
      </c>
    </row>
    <row r="873" spans="1:15" x14ac:dyDescent="0.25">
      <c r="A873" t="s">
        <v>880</v>
      </c>
      <c r="B873">
        <v>42</v>
      </c>
      <c r="C873" t="s">
        <v>1020</v>
      </c>
      <c r="D873" t="s">
        <v>1021</v>
      </c>
      <c r="E873" t="s">
        <v>1026</v>
      </c>
      <c r="F873">
        <f>SUMIFS('Refill Gap Model'!E:E,'Refill Gap Model'!A:A,TableRefills3[[#This Row],[patient_id]])</f>
        <v>126</v>
      </c>
      <c r="G873" s="1">
        <f>_xlfn.MINIFS('Refill Gap Model'!C:C,'Refill Gap Model'!A:A,TableRefills3[[#This Row],[patient_id]])</f>
        <v>45762</v>
      </c>
      <c r="H873" s="1">
        <f>_xlfn.MAXIFS('Refill Gap Model'!C:C,'Refill Gap Model'!A:A,A873)+TableRefills3[[#This Row],[quantity_days]]</f>
        <v>45932</v>
      </c>
      <c r="I873" s="1">
        <f>_xlfn.MAXIFS('Refill Gap Model'!L:L,'Refill Gap Model'!A:A,TableRefills3[[#This Row],[patient_id]])</f>
        <v>45883</v>
      </c>
      <c r="J873">
        <f>Patient_QC[[#This Row],[Therepy_end_date]]-Patient_QC[[#This Row],[Therepy_Start_Date]]</f>
        <v>121</v>
      </c>
      <c r="K873">
        <f>Patient_QC[[#This Row],[total_quantity_days]]/Patient_QC[[#This Row],[Window Days]]</f>
        <v>1.0413223140495869</v>
      </c>
      <c r="L873">
        <f>MIN(1,Patient_QC[[#This Row],[MPR]])</f>
        <v>1</v>
      </c>
      <c r="M873">
        <f>IF(Patient_QC[[#This Row],[MPR]]&gt;1,1,0)</f>
        <v>1</v>
      </c>
      <c r="N873">
        <f>_xlfn.MAXIFS('Refill Gap Model'!I:I,'Refill Gap Model'!A:A,TableRefills3[[#This Row],[patient_id]])</f>
        <v>0</v>
      </c>
      <c r="O873" t="str">
        <f>IF(Patient_QC[[#This Row],[MPR]]&gt;1.2,"High MPR; ","") &amp;
 IF(Patient_QC[[#This Row],[ever_discontinued]]=1,"Discontinued; ","") &amp;
 IF(Patient_QC[[#This Row],[Window Days]]=0,"No Supply; ","")</f>
        <v/>
      </c>
    </row>
    <row r="874" spans="1:15" x14ac:dyDescent="0.25">
      <c r="A874" t="s">
        <v>881</v>
      </c>
      <c r="B874">
        <v>62</v>
      </c>
      <c r="C874" t="s">
        <v>1019</v>
      </c>
      <c r="D874" t="s">
        <v>1025</v>
      </c>
      <c r="E874" t="s">
        <v>1027</v>
      </c>
      <c r="F874">
        <f>SUMIFS('Refill Gap Model'!E:E,'Refill Gap Model'!A:A,TableRefills3[[#This Row],[patient_id]])</f>
        <v>150</v>
      </c>
      <c r="G874" s="1">
        <f>_xlfn.MINIFS('Refill Gap Model'!C:C,'Refill Gap Model'!A:A,TableRefills3[[#This Row],[patient_id]])</f>
        <v>45723</v>
      </c>
      <c r="H874" s="1">
        <f>_xlfn.MAXIFS('Refill Gap Model'!C:C,'Refill Gap Model'!A:A,A874)+TableRefills3[[#This Row],[quantity_days]]</f>
        <v>45872</v>
      </c>
      <c r="I874" s="1">
        <f>_xlfn.MAXIFS('Refill Gap Model'!L:L,'Refill Gap Model'!A:A,TableRefills3[[#This Row],[patient_id]])</f>
        <v>45878</v>
      </c>
      <c r="J874">
        <f>Patient_QC[[#This Row],[Therepy_end_date]]-Patient_QC[[#This Row],[Therepy_Start_Date]]</f>
        <v>155</v>
      </c>
      <c r="K874">
        <f>Patient_QC[[#This Row],[total_quantity_days]]/Patient_QC[[#This Row],[Window Days]]</f>
        <v>0.967741935483871</v>
      </c>
      <c r="L874">
        <f>MIN(1,Patient_QC[[#This Row],[MPR]])</f>
        <v>0.967741935483871</v>
      </c>
      <c r="M874">
        <f>IF(Patient_QC[[#This Row],[MPR]]&gt;1,1,0)</f>
        <v>0</v>
      </c>
      <c r="N874">
        <f>_xlfn.MAXIFS('Refill Gap Model'!I:I,'Refill Gap Model'!A:A,TableRefills3[[#This Row],[patient_id]])</f>
        <v>0</v>
      </c>
      <c r="O874" t="str">
        <f>IF(Patient_QC[[#This Row],[MPR]]&gt;1.2,"High MPR; ","") &amp;
 IF(Patient_QC[[#This Row],[ever_discontinued]]=1,"Discontinued; ","") &amp;
 IF(Patient_QC[[#This Row],[Window Days]]=0,"No Supply; ","")</f>
        <v/>
      </c>
    </row>
    <row r="875" spans="1:15" x14ac:dyDescent="0.25">
      <c r="A875" t="s">
        <v>882</v>
      </c>
      <c r="B875">
        <v>63</v>
      </c>
      <c r="C875" t="s">
        <v>1020</v>
      </c>
      <c r="D875" t="s">
        <v>1028</v>
      </c>
      <c r="E875" t="s">
        <v>1026</v>
      </c>
      <c r="F875">
        <f>SUMIFS('Refill Gap Model'!E:E,'Refill Gap Model'!A:A,TableRefills3[[#This Row],[patient_id]])</f>
        <v>150</v>
      </c>
      <c r="G875" s="1">
        <f>_xlfn.MINIFS('Refill Gap Model'!C:C,'Refill Gap Model'!A:A,TableRefills3[[#This Row],[patient_id]])</f>
        <v>45723</v>
      </c>
      <c r="H875" s="1">
        <f>_xlfn.MAXIFS('Refill Gap Model'!C:C,'Refill Gap Model'!A:A,A875)+TableRefills3[[#This Row],[quantity_days]]</f>
        <v>45849</v>
      </c>
      <c r="I875" s="1">
        <f>_xlfn.MAXIFS('Refill Gap Model'!L:L,'Refill Gap Model'!A:A,TableRefills3[[#This Row],[patient_id]])</f>
        <v>45878</v>
      </c>
      <c r="J875">
        <f>Patient_QC[[#This Row],[Therepy_end_date]]-Patient_QC[[#This Row],[Therepy_Start_Date]]</f>
        <v>155</v>
      </c>
      <c r="K875">
        <f>Patient_QC[[#This Row],[total_quantity_days]]/Patient_QC[[#This Row],[Window Days]]</f>
        <v>0.967741935483871</v>
      </c>
      <c r="L875">
        <f>MIN(1,Patient_QC[[#This Row],[MPR]])</f>
        <v>0.967741935483871</v>
      </c>
      <c r="M875">
        <f>IF(Patient_QC[[#This Row],[MPR]]&gt;1,1,0)</f>
        <v>0</v>
      </c>
      <c r="N875">
        <f>_xlfn.MAXIFS('Refill Gap Model'!I:I,'Refill Gap Model'!A:A,TableRefills3[[#This Row],[patient_id]])</f>
        <v>0</v>
      </c>
      <c r="O875" t="str">
        <f>IF(Patient_QC[[#This Row],[MPR]]&gt;1.2,"High MPR; ","") &amp;
 IF(Patient_QC[[#This Row],[ever_discontinued]]=1,"Discontinued; ","") &amp;
 IF(Patient_QC[[#This Row],[Window Days]]=0,"No Supply; ","")</f>
        <v/>
      </c>
    </row>
    <row r="876" spans="1:15" x14ac:dyDescent="0.25">
      <c r="A876" t="s">
        <v>883</v>
      </c>
      <c r="B876">
        <v>70</v>
      </c>
      <c r="C876" t="s">
        <v>1019</v>
      </c>
      <c r="D876" t="s">
        <v>1028</v>
      </c>
      <c r="E876" t="s">
        <v>1024</v>
      </c>
      <c r="F876">
        <f>SUMIFS('Refill Gap Model'!E:E,'Refill Gap Model'!A:A,TableRefills3[[#This Row],[patient_id]])</f>
        <v>150</v>
      </c>
      <c r="G876" s="1">
        <f>_xlfn.MINIFS('Refill Gap Model'!C:C,'Refill Gap Model'!A:A,TableRefills3[[#This Row],[patient_id]])</f>
        <v>45723</v>
      </c>
      <c r="H876" s="1">
        <f>_xlfn.MAXIFS('Refill Gap Model'!C:C,'Refill Gap Model'!A:A,A876)+TableRefills3[[#This Row],[quantity_days]]</f>
        <v>45815</v>
      </c>
      <c r="I876" s="1">
        <f>_xlfn.MAXIFS('Refill Gap Model'!L:L,'Refill Gap Model'!A:A,TableRefills3[[#This Row],[patient_id]])</f>
        <v>45878</v>
      </c>
      <c r="J876">
        <f>Patient_QC[[#This Row],[Therepy_end_date]]-Patient_QC[[#This Row],[Therepy_Start_Date]]</f>
        <v>155</v>
      </c>
      <c r="K876">
        <f>Patient_QC[[#This Row],[total_quantity_days]]/Patient_QC[[#This Row],[Window Days]]</f>
        <v>0.967741935483871</v>
      </c>
      <c r="L876">
        <f>MIN(1,Patient_QC[[#This Row],[MPR]])</f>
        <v>0.967741935483871</v>
      </c>
      <c r="M876">
        <f>IF(Patient_QC[[#This Row],[MPR]]&gt;1,1,0)</f>
        <v>0</v>
      </c>
      <c r="N876">
        <f>_xlfn.MAXIFS('Refill Gap Model'!I:I,'Refill Gap Model'!A:A,TableRefills3[[#This Row],[patient_id]])</f>
        <v>0</v>
      </c>
      <c r="O876" t="str">
        <f>IF(Patient_QC[[#This Row],[MPR]]&gt;1.2,"High MPR; ","") &amp;
 IF(Patient_QC[[#This Row],[ever_discontinued]]=1,"Discontinued; ","") &amp;
 IF(Patient_QC[[#This Row],[Window Days]]=0,"No Supply; ","")</f>
        <v/>
      </c>
    </row>
    <row r="877" spans="1:15" x14ac:dyDescent="0.25">
      <c r="A877" t="s">
        <v>884</v>
      </c>
      <c r="B877">
        <v>64</v>
      </c>
      <c r="C877" t="s">
        <v>1020</v>
      </c>
      <c r="D877" t="s">
        <v>1022</v>
      </c>
      <c r="E877" t="s">
        <v>1026</v>
      </c>
      <c r="F877">
        <f>SUMIFS('Refill Gap Model'!E:E,'Refill Gap Model'!A:A,TableRefills3[[#This Row],[patient_id]])</f>
        <v>150</v>
      </c>
      <c r="G877" s="1">
        <f>_xlfn.MINIFS('Refill Gap Model'!C:C,'Refill Gap Model'!A:A,TableRefills3[[#This Row],[patient_id]])</f>
        <v>45723</v>
      </c>
      <c r="H877" s="1">
        <f>_xlfn.MAXIFS('Refill Gap Model'!C:C,'Refill Gap Model'!A:A,A877)+TableRefills3[[#This Row],[quantity_days]]</f>
        <v>45888</v>
      </c>
      <c r="I877" s="1">
        <f>_xlfn.MAXIFS('Refill Gap Model'!L:L,'Refill Gap Model'!A:A,TableRefills3[[#This Row],[patient_id]])</f>
        <v>45878</v>
      </c>
      <c r="J877">
        <f>Patient_QC[[#This Row],[Therepy_end_date]]-Patient_QC[[#This Row],[Therepy_Start_Date]]</f>
        <v>155</v>
      </c>
      <c r="K877">
        <f>Patient_QC[[#This Row],[total_quantity_days]]/Patient_QC[[#This Row],[Window Days]]</f>
        <v>0.967741935483871</v>
      </c>
      <c r="L877">
        <f>MIN(1,Patient_QC[[#This Row],[MPR]])</f>
        <v>0.967741935483871</v>
      </c>
      <c r="M877">
        <f>IF(Patient_QC[[#This Row],[MPR]]&gt;1,1,0)</f>
        <v>0</v>
      </c>
      <c r="N877">
        <f>_xlfn.MAXIFS('Refill Gap Model'!I:I,'Refill Gap Model'!A:A,TableRefills3[[#This Row],[patient_id]])</f>
        <v>0</v>
      </c>
      <c r="O877" t="str">
        <f>IF(Patient_QC[[#This Row],[MPR]]&gt;1.2,"High MPR; ","") &amp;
 IF(Patient_QC[[#This Row],[ever_discontinued]]=1,"Discontinued; ","") &amp;
 IF(Patient_QC[[#This Row],[Window Days]]=0,"No Supply; ","")</f>
        <v/>
      </c>
    </row>
    <row r="878" spans="1:15" x14ac:dyDescent="0.25">
      <c r="A878" t="s">
        <v>885</v>
      </c>
      <c r="B878">
        <v>30</v>
      </c>
      <c r="C878" t="s">
        <v>1020</v>
      </c>
      <c r="D878" t="s">
        <v>1022</v>
      </c>
      <c r="E878" t="s">
        <v>1027</v>
      </c>
      <c r="F878">
        <f>SUMIFS('Refill Gap Model'!E:E,'Refill Gap Model'!A:A,TableRefills3[[#This Row],[patient_id]])</f>
        <v>150</v>
      </c>
      <c r="G878" s="1">
        <f>_xlfn.MINIFS('Refill Gap Model'!C:C,'Refill Gap Model'!A:A,TableRefills3[[#This Row],[patient_id]])</f>
        <v>45723</v>
      </c>
      <c r="H878" s="1">
        <f>_xlfn.MAXIFS('Refill Gap Model'!C:C,'Refill Gap Model'!A:A,A878)+TableRefills3[[#This Row],[quantity_days]]</f>
        <v>45890</v>
      </c>
      <c r="I878" s="1">
        <f>_xlfn.MAXIFS('Refill Gap Model'!L:L,'Refill Gap Model'!A:A,TableRefills3[[#This Row],[patient_id]])</f>
        <v>45878</v>
      </c>
      <c r="J878">
        <f>Patient_QC[[#This Row],[Therepy_end_date]]-Patient_QC[[#This Row],[Therepy_Start_Date]]</f>
        <v>155</v>
      </c>
      <c r="K878">
        <f>Patient_QC[[#This Row],[total_quantity_days]]/Patient_QC[[#This Row],[Window Days]]</f>
        <v>0.967741935483871</v>
      </c>
      <c r="L878">
        <f>MIN(1,Patient_QC[[#This Row],[MPR]])</f>
        <v>0.967741935483871</v>
      </c>
      <c r="M878">
        <f>IF(Patient_QC[[#This Row],[MPR]]&gt;1,1,0)</f>
        <v>0</v>
      </c>
      <c r="N878">
        <f>_xlfn.MAXIFS('Refill Gap Model'!I:I,'Refill Gap Model'!A:A,TableRefills3[[#This Row],[patient_id]])</f>
        <v>0</v>
      </c>
      <c r="O878" t="str">
        <f>IF(Patient_QC[[#This Row],[MPR]]&gt;1.2,"High MPR; ","") &amp;
 IF(Patient_QC[[#This Row],[ever_discontinued]]=1,"Discontinued; ","") &amp;
 IF(Patient_QC[[#This Row],[Window Days]]=0,"No Supply; ","")</f>
        <v/>
      </c>
    </row>
    <row r="879" spans="1:15" x14ac:dyDescent="0.25">
      <c r="A879" t="s">
        <v>886</v>
      </c>
      <c r="B879">
        <v>50</v>
      </c>
      <c r="C879" t="s">
        <v>1020</v>
      </c>
      <c r="D879" t="s">
        <v>1022</v>
      </c>
      <c r="E879" t="s">
        <v>1023</v>
      </c>
      <c r="F879">
        <f>SUMIFS('Refill Gap Model'!E:E,'Refill Gap Model'!A:A,TableRefills3[[#This Row],[patient_id]])</f>
        <v>168</v>
      </c>
      <c r="G879" s="1">
        <f>_xlfn.MINIFS('Refill Gap Model'!C:C,'Refill Gap Model'!A:A,TableRefills3[[#This Row],[patient_id]])</f>
        <v>45706</v>
      </c>
      <c r="H879" s="1">
        <f>_xlfn.MAXIFS('Refill Gap Model'!C:C,'Refill Gap Model'!A:A,A879)+TableRefills3[[#This Row],[quantity_days]]</f>
        <v>45806</v>
      </c>
      <c r="I879" s="1">
        <f>_xlfn.MAXIFS('Refill Gap Model'!L:L,'Refill Gap Model'!A:A,TableRefills3[[#This Row],[patient_id]])</f>
        <v>45880</v>
      </c>
      <c r="J879">
        <f>Patient_QC[[#This Row],[Therepy_end_date]]-Patient_QC[[#This Row],[Therepy_Start_Date]]</f>
        <v>174</v>
      </c>
      <c r="K879">
        <f>Patient_QC[[#This Row],[total_quantity_days]]/Patient_QC[[#This Row],[Window Days]]</f>
        <v>0.96551724137931039</v>
      </c>
      <c r="L879">
        <f>MIN(1,Patient_QC[[#This Row],[MPR]])</f>
        <v>0.96551724137931039</v>
      </c>
      <c r="M879">
        <f>IF(Patient_QC[[#This Row],[MPR]]&gt;1,1,0)</f>
        <v>0</v>
      </c>
      <c r="N879">
        <f>_xlfn.MAXIFS('Refill Gap Model'!I:I,'Refill Gap Model'!A:A,TableRefills3[[#This Row],[patient_id]])</f>
        <v>0</v>
      </c>
      <c r="O879" t="str">
        <f>IF(Patient_QC[[#This Row],[MPR]]&gt;1.2,"High MPR; ","") &amp;
 IF(Patient_QC[[#This Row],[ever_discontinued]]=1,"Discontinued; ","") &amp;
 IF(Patient_QC[[#This Row],[Window Days]]=0,"No Supply; ","")</f>
        <v/>
      </c>
    </row>
    <row r="880" spans="1:15" x14ac:dyDescent="0.25">
      <c r="A880" t="s">
        <v>887</v>
      </c>
      <c r="B880">
        <v>77</v>
      </c>
      <c r="C880" t="s">
        <v>1019</v>
      </c>
      <c r="D880" t="s">
        <v>1022</v>
      </c>
      <c r="E880" t="s">
        <v>1023</v>
      </c>
      <c r="F880">
        <f>SUMIFS('Refill Gap Model'!E:E,'Refill Gap Model'!A:A,TableRefills3[[#This Row],[patient_id]])</f>
        <v>168</v>
      </c>
      <c r="G880" s="1">
        <f>_xlfn.MINIFS('Refill Gap Model'!C:C,'Refill Gap Model'!A:A,TableRefills3[[#This Row],[patient_id]])</f>
        <v>45706</v>
      </c>
      <c r="H880" s="1">
        <f>_xlfn.MAXIFS('Refill Gap Model'!C:C,'Refill Gap Model'!A:A,A880)+TableRefills3[[#This Row],[quantity_days]]</f>
        <v>45821</v>
      </c>
      <c r="I880" s="1">
        <f>_xlfn.MAXIFS('Refill Gap Model'!L:L,'Refill Gap Model'!A:A,TableRefills3[[#This Row],[patient_id]])</f>
        <v>45880</v>
      </c>
      <c r="J880">
        <f>Patient_QC[[#This Row],[Therepy_end_date]]-Patient_QC[[#This Row],[Therepy_Start_Date]]</f>
        <v>174</v>
      </c>
      <c r="K880">
        <f>Patient_QC[[#This Row],[total_quantity_days]]/Patient_QC[[#This Row],[Window Days]]</f>
        <v>0.96551724137931039</v>
      </c>
      <c r="L880">
        <f>MIN(1,Patient_QC[[#This Row],[MPR]])</f>
        <v>0.96551724137931039</v>
      </c>
      <c r="M880">
        <f>IF(Patient_QC[[#This Row],[MPR]]&gt;1,1,0)</f>
        <v>0</v>
      </c>
      <c r="N880">
        <f>_xlfn.MAXIFS('Refill Gap Model'!I:I,'Refill Gap Model'!A:A,TableRefills3[[#This Row],[patient_id]])</f>
        <v>0</v>
      </c>
      <c r="O880" t="str">
        <f>IF(Patient_QC[[#This Row],[MPR]]&gt;1.2,"High MPR; ","") &amp;
 IF(Patient_QC[[#This Row],[ever_discontinued]]=1,"Discontinued; ","") &amp;
 IF(Patient_QC[[#This Row],[Window Days]]=0,"No Supply; ","")</f>
        <v/>
      </c>
    </row>
    <row r="881" spans="1:15" x14ac:dyDescent="0.25">
      <c r="A881" t="s">
        <v>888</v>
      </c>
      <c r="B881">
        <v>84</v>
      </c>
      <c r="C881" t="s">
        <v>1019</v>
      </c>
      <c r="D881" t="s">
        <v>1022</v>
      </c>
      <c r="E881" t="s">
        <v>1024</v>
      </c>
      <c r="F881">
        <f>SUMIFS('Refill Gap Model'!E:E,'Refill Gap Model'!A:A,TableRefills3[[#This Row],[patient_id]])</f>
        <v>168</v>
      </c>
      <c r="G881" s="1">
        <f>_xlfn.MINIFS('Refill Gap Model'!C:C,'Refill Gap Model'!A:A,TableRefills3[[#This Row],[patient_id]])</f>
        <v>45706</v>
      </c>
      <c r="H881" s="1">
        <f>_xlfn.MAXIFS('Refill Gap Model'!C:C,'Refill Gap Model'!A:A,A881)+TableRefills3[[#This Row],[quantity_days]]</f>
        <v>45890</v>
      </c>
      <c r="I881" s="1">
        <f>_xlfn.MAXIFS('Refill Gap Model'!L:L,'Refill Gap Model'!A:A,TableRefills3[[#This Row],[patient_id]])</f>
        <v>45880</v>
      </c>
      <c r="J881">
        <f>Patient_QC[[#This Row],[Therepy_end_date]]-Patient_QC[[#This Row],[Therepy_Start_Date]]</f>
        <v>174</v>
      </c>
      <c r="K881">
        <f>Patient_QC[[#This Row],[total_quantity_days]]/Patient_QC[[#This Row],[Window Days]]</f>
        <v>0.96551724137931039</v>
      </c>
      <c r="L881">
        <f>MIN(1,Patient_QC[[#This Row],[MPR]])</f>
        <v>0.96551724137931039</v>
      </c>
      <c r="M881">
        <f>IF(Patient_QC[[#This Row],[MPR]]&gt;1,1,0)</f>
        <v>0</v>
      </c>
      <c r="N881">
        <f>_xlfn.MAXIFS('Refill Gap Model'!I:I,'Refill Gap Model'!A:A,TableRefills3[[#This Row],[patient_id]])</f>
        <v>0</v>
      </c>
      <c r="O881" t="str">
        <f>IF(Patient_QC[[#This Row],[MPR]]&gt;1.2,"High MPR; ","") &amp;
 IF(Patient_QC[[#This Row],[ever_discontinued]]=1,"Discontinued; ","") &amp;
 IF(Patient_QC[[#This Row],[Window Days]]=0,"No Supply; ","")</f>
        <v/>
      </c>
    </row>
    <row r="882" spans="1:15" x14ac:dyDescent="0.25">
      <c r="A882" t="s">
        <v>889</v>
      </c>
      <c r="B882">
        <v>35</v>
      </c>
      <c r="C882" t="s">
        <v>1020</v>
      </c>
      <c r="D882" t="s">
        <v>1022</v>
      </c>
      <c r="E882" t="s">
        <v>1023</v>
      </c>
      <c r="F882">
        <f>SUMIFS('Refill Gap Model'!E:E,'Refill Gap Model'!A:A,TableRefills3[[#This Row],[patient_id]])</f>
        <v>168</v>
      </c>
      <c r="G882" s="1">
        <f>_xlfn.MINIFS('Refill Gap Model'!C:C,'Refill Gap Model'!A:A,TableRefills3[[#This Row],[patient_id]])</f>
        <v>45706</v>
      </c>
      <c r="H882" s="1">
        <f>_xlfn.MAXIFS('Refill Gap Model'!C:C,'Refill Gap Model'!A:A,A882)+TableRefills3[[#This Row],[quantity_days]]</f>
        <v>45947</v>
      </c>
      <c r="I882" s="1">
        <f>_xlfn.MAXIFS('Refill Gap Model'!L:L,'Refill Gap Model'!A:A,TableRefills3[[#This Row],[patient_id]])</f>
        <v>45880</v>
      </c>
      <c r="J882">
        <f>Patient_QC[[#This Row],[Therepy_end_date]]-Patient_QC[[#This Row],[Therepy_Start_Date]]</f>
        <v>174</v>
      </c>
      <c r="K882">
        <f>Patient_QC[[#This Row],[total_quantity_days]]/Patient_QC[[#This Row],[Window Days]]</f>
        <v>0.96551724137931039</v>
      </c>
      <c r="L882">
        <f>MIN(1,Patient_QC[[#This Row],[MPR]])</f>
        <v>0.96551724137931039</v>
      </c>
      <c r="M882">
        <f>IF(Patient_QC[[#This Row],[MPR]]&gt;1,1,0)</f>
        <v>0</v>
      </c>
      <c r="N882">
        <f>_xlfn.MAXIFS('Refill Gap Model'!I:I,'Refill Gap Model'!A:A,TableRefills3[[#This Row],[patient_id]])</f>
        <v>0</v>
      </c>
      <c r="O882" t="str">
        <f>IF(Patient_QC[[#This Row],[MPR]]&gt;1.2,"High MPR; ","") &amp;
 IF(Patient_QC[[#This Row],[ever_discontinued]]=1,"Discontinued; ","") &amp;
 IF(Patient_QC[[#This Row],[Window Days]]=0,"No Supply; ","")</f>
        <v/>
      </c>
    </row>
    <row r="883" spans="1:15" x14ac:dyDescent="0.25">
      <c r="A883" t="s">
        <v>890</v>
      </c>
      <c r="B883">
        <v>57</v>
      </c>
      <c r="C883" t="s">
        <v>1019</v>
      </c>
      <c r="D883" t="s">
        <v>1025</v>
      </c>
      <c r="E883" t="s">
        <v>1023</v>
      </c>
      <c r="F883">
        <f>SUMIFS('Refill Gap Model'!E:E,'Refill Gap Model'!A:A,TableRefills3[[#This Row],[patient_id]])</f>
        <v>168</v>
      </c>
      <c r="G883" s="1">
        <f>_xlfn.MINIFS('Refill Gap Model'!C:C,'Refill Gap Model'!A:A,TableRefills3[[#This Row],[patient_id]])</f>
        <v>45706</v>
      </c>
      <c r="H883" s="1">
        <f>_xlfn.MAXIFS('Refill Gap Model'!C:C,'Refill Gap Model'!A:A,A883)+TableRefills3[[#This Row],[quantity_days]]</f>
        <v>45797</v>
      </c>
      <c r="I883" s="1">
        <f>_xlfn.MAXIFS('Refill Gap Model'!L:L,'Refill Gap Model'!A:A,TableRefills3[[#This Row],[patient_id]])</f>
        <v>45880</v>
      </c>
      <c r="J883">
        <f>Patient_QC[[#This Row],[Therepy_end_date]]-Patient_QC[[#This Row],[Therepy_Start_Date]]</f>
        <v>174</v>
      </c>
      <c r="K883">
        <f>Patient_QC[[#This Row],[total_quantity_days]]/Patient_QC[[#This Row],[Window Days]]</f>
        <v>0.96551724137931039</v>
      </c>
      <c r="L883">
        <f>MIN(1,Patient_QC[[#This Row],[MPR]])</f>
        <v>0.96551724137931039</v>
      </c>
      <c r="M883">
        <f>IF(Patient_QC[[#This Row],[MPR]]&gt;1,1,0)</f>
        <v>0</v>
      </c>
      <c r="N883">
        <f>_xlfn.MAXIFS('Refill Gap Model'!I:I,'Refill Gap Model'!A:A,TableRefills3[[#This Row],[patient_id]])</f>
        <v>0</v>
      </c>
      <c r="O883" t="str">
        <f>IF(Patient_QC[[#This Row],[MPR]]&gt;1.2,"High MPR; ","") &amp;
 IF(Patient_QC[[#This Row],[ever_discontinued]]=1,"Discontinued; ","") &amp;
 IF(Patient_QC[[#This Row],[Window Days]]=0,"No Supply; ","")</f>
        <v/>
      </c>
    </row>
    <row r="884" spans="1:15" x14ac:dyDescent="0.25">
      <c r="A884" t="s">
        <v>891</v>
      </c>
      <c r="B884">
        <v>46</v>
      </c>
      <c r="C884" t="s">
        <v>1019</v>
      </c>
      <c r="D884" t="s">
        <v>1022</v>
      </c>
      <c r="E884" t="s">
        <v>1024</v>
      </c>
      <c r="F884">
        <f>SUMIFS('Refill Gap Model'!E:E,'Refill Gap Model'!A:A,TableRefills3[[#This Row],[patient_id]])</f>
        <v>168</v>
      </c>
      <c r="G884" s="1">
        <f>_xlfn.MINIFS('Refill Gap Model'!C:C,'Refill Gap Model'!A:A,TableRefills3[[#This Row],[patient_id]])</f>
        <v>45706</v>
      </c>
      <c r="H884" s="1">
        <f>_xlfn.MAXIFS('Refill Gap Model'!C:C,'Refill Gap Model'!A:A,A884)+TableRefills3[[#This Row],[quantity_days]]</f>
        <v>45869</v>
      </c>
      <c r="I884" s="1">
        <f>_xlfn.MAXIFS('Refill Gap Model'!L:L,'Refill Gap Model'!A:A,TableRefills3[[#This Row],[patient_id]])</f>
        <v>45880</v>
      </c>
      <c r="J884">
        <f>Patient_QC[[#This Row],[Therepy_end_date]]-Patient_QC[[#This Row],[Therepy_Start_Date]]</f>
        <v>174</v>
      </c>
      <c r="K884">
        <f>Patient_QC[[#This Row],[total_quantity_days]]/Patient_QC[[#This Row],[Window Days]]</f>
        <v>0.96551724137931039</v>
      </c>
      <c r="L884">
        <f>MIN(1,Patient_QC[[#This Row],[MPR]])</f>
        <v>0.96551724137931039</v>
      </c>
      <c r="M884">
        <f>IF(Patient_QC[[#This Row],[MPR]]&gt;1,1,0)</f>
        <v>0</v>
      </c>
      <c r="N884">
        <f>_xlfn.MAXIFS('Refill Gap Model'!I:I,'Refill Gap Model'!A:A,TableRefills3[[#This Row],[patient_id]])</f>
        <v>0</v>
      </c>
      <c r="O884" t="str">
        <f>IF(Patient_QC[[#This Row],[MPR]]&gt;1.2,"High MPR; ","") &amp;
 IF(Patient_QC[[#This Row],[ever_discontinued]]=1,"Discontinued; ","") &amp;
 IF(Patient_QC[[#This Row],[Window Days]]=0,"No Supply; ","")</f>
        <v/>
      </c>
    </row>
    <row r="885" spans="1:15" x14ac:dyDescent="0.25">
      <c r="A885" t="s">
        <v>892</v>
      </c>
      <c r="B885">
        <v>34</v>
      </c>
      <c r="C885" t="s">
        <v>1019</v>
      </c>
      <c r="D885" t="s">
        <v>1021</v>
      </c>
      <c r="E885" t="s">
        <v>1027</v>
      </c>
      <c r="F885">
        <f>SUMIFS('Refill Gap Model'!E:E,'Refill Gap Model'!A:A,TableRefills3[[#This Row],[patient_id]])</f>
        <v>90</v>
      </c>
      <c r="G885" s="1">
        <f>_xlfn.MINIFS('Refill Gap Model'!C:C,'Refill Gap Model'!A:A,TableRefills3[[#This Row],[patient_id]])</f>
        <v>45758</v>
      </c>
      <c r="H885" s="1">
        <f>_xlfn.MAXIFS('Refill Gap Model'!C:C,'Refill Gap Model'!A:A,A885)+TableRefills3[[#This Row],[quantity_days]]</f>
        <v>45896</v>
      </c>
      <c r="I885" s="1">
        <f>_xlfn.MAXIFS('Refill Gap Model'!L:L,'Refill Gap Model'!A:A,TableRefills3[[#This Row],[patient_id]])</f>
        <v>45852</v>
      </c>
      <c r="J885">
        <f>Patient_QC[[#This Row],[Therepy_end_date]]-Patient_QC[[#This Row],[Therepy_Start_Date]]</f>
        <v>94</v>
      </c>
      <c r="K885">
        <f>Patient_QC[[#This Row],[total_quantity_days]]/Patient_QC[[#This Row],[Window Days]]</f>
        <v>0.95744680851063835</v>
      </c>
      <c r="L885">
        <f>MIN(1,Patient_QC[[#This Row],[MPR]])</f>
        <v>0.95744680851063835</v>
      </c>
      <c r="M885">
        <f>IF(Patient_QC[[#This Row],[MPR]]&gt;1,1,0)</f>
        <v>0</v>
      </c>
      <c r="N885">
        <f>_xlfn.MAXIFS('Refill Gap Model'!I:I,'Refill Gap Model'!A:A,TableRefills3[[#This Row],[patient_id]])</f>
        <v>0</v>
      </c>
      <c r="O885" t="str">
        <f>IF(Patient_QC[[#This Row],[MPR]]&gt;1.2,"High MPR; ","") &amp;
 IF(Patient_QC[[#This Row],[ever_discontinued]]=1,"Discontinued; ","") &amp;
 IF(Patient_QC[[#This Row],[Window Days]]=0,"No Supply; ","")</f>
        <v/>
      </c>
    </row>
    <row r="886" spans="1:15" x14ac:dyDescent="0.25">
      <c r="A886" t="s">
        <v>893</v>
      </c>
      <c r="B886">
        <v>60</v>
      </c>
      <c r="C886" t="s">
        <v>1019</v>
      </c>
      <c r="D886" t="s">
        <v>1028</v>
      </c>
      <c r="E886" t="s">
        <v>1023</v>
      </c>
      <c r="F886">
        <f>SUMIFS('Refill Gap Model'!E:E,'Refill Gap Model'!A:A,TableRefills3[[#This Row],[patient_id]])</f>
        <v>90</v>
      </c>
      <c r="G886" s="1">
        <f>_xlfn.MINIFS('Refill Gap Model'!C:C,'Refill Gap Model'!A:A,TableRefills3[[#This Row],[patient_id]])</f>
        <v>45758</v>
      </c>
      <c r="H886" s="1">
        <f>_xlfn.MAXIFS('Refill Gap Model'!C:C,'Refill Gap Model'!A:A,A886)+TableRefills3[[#This Row],[quantity_days]]</f>
        <v>45848</v>
      </c>
      <c r="I886" s="1">
        <f>_xlfn.MAXIFS('Refill Gap Model'!L:L,'Refill Gap Model'!A:A,TableRefills3[[#This Row],[patient_id]])</f>
        <v>45852</v>
      </c>
      <c r="J886">
        <f>Patient_QC[[#This Row],[Therepy_end_date]]-Patient_QC[[#This Row],[Therepy_Start_Date]]</f>
        <v>94</v>
      </c>
      <c r="K886">
        <f>Patient_QC[[#This Row],[total_quantity_days]]/Patient_QC[[#This Row],[Window Days]]</f>
        <v>0.95744680851063835</v>
      </c>
      <c r="L886">
        <f>MIN(1,Patient_QC[[#This Row],[MPR]])</f>
        <v>0.95744680851063835</v>
      </c>
      <c r="M886">
        <f>IF(Patient_QC[[#This Row],[MPR]]&gt;1,1,0)</f>
        <v>0</v>
      </c>
      <c r="N886">
        <f>_xlfn.MAXIFS('Refill Gap Model'!I:I,'Refill Gap Model'!A:A,TableRefills3[[#This Row],[patient_id]])</f>
        <v>0</v>
      </c>
      <c r="O886" t="str">
        <f>IF(Patient_QC[[#This Row],[MPR]]&gt;1.2,"High MPR; ","") &amp;
 IF(Patient_QC[[#This Row],[ever_discontinued]]=1,"Discontinued; ","") &amp;
 IF(Patient_QC[[#This Row],[Window Days]]=0,"No Supply; ","")</f>
        <v/>
      </c>
    </row>
    <row r="887" spans="1:15" x14ac:dyDescent="0.25">
      <c r="A887" t="s">
        <v>894</v>
      </c>
      <c r="B887">
        <v>34</v>
      </c>
      <c r="C887" t="s">
        <v>1020</v>
      </c>
      <c r="D887" t="s">
        <v>1022</v>
      </c>
      <c r="E887" t="s">
        <v>1024</v>
      </c>
      <c r="F887">
        <f>SUMIFS('Refill Gap Model'!E:E,'Refill Gap Model'!A:A,TableRefills3[[#This Row],[patient_id]])</f>
        <v>90</v>
      </c>
      <c r="G887" s="1">
        <f>_xlfn.MINIFS('Refill Gap Model'!C:C,'Refill Gap Model'!A:A,TableRefills3[[#This Row],[patient_id]])</f>
        <v>45758</v>
      </c>
      <c r="H887" s="1">
        <f>_xlfn.MAXIFS('Refill Gap Model'!C:C,'Refill Gap Model'!A:A,A887)+TableRefills3[[#This Row],[quantity_days]]</f>
        <v>45753</v>
      </c>
      <c r="I887" s="1">
        <f>_xlfn.MAXIFS('Refill Gap Model'!L:L,'Refill Gap Model'!A:A,TableRefills3[[#This Row],[patient_id]])</f>
        <v>45852</v>
      </c>
      <c r="J887">
        <f>Patient_QC[[#This Row],[Therepy_end_date]]-Patient_QC[[#This Row],[Therepy_Start_Date]]</f>
        <v>94</v>
      </c>
      <c r="K887">
        <f>Patient_QC[[#This Row],[total_quantity_days]]/Patient_QC[[#This Row],[Window Days]]</f>
        <v>0.95744680851063835</v>
      </c>
      <c r="L887">
        <f>MIN(1,Patient_QC[[#This Row],[MPR]])</f>
        <v>0.95744680851063835</v>
      </c>
      <c r="M887">
        <f>IF(Patient_QC[[#This Row],[MPR]]&gt;1,1,0)</f>
        <v>0</v>
      </c>
      <c r="N887">
        <f>_xlfn.MAXIFS('Refill Gap Model'!I:I,'Refill Gap Model'!A:A,TableRefills3[[#This Row],[patient_id]])</f>
        <v>0</v>
      </c>
      <c r="O887" t="str">
        <f>IF(Patient_QC[[#This Row],[MPR]]&gt;1.2,"High MPR; ","") &amp;
 IF(Patient_QC[[#This Row],[ever_discontinued]]=1,"Discontinued; ","") &amp;
 IF(Patient_QC[[#This Row],[Window Days]]=0,"No Supply; ","")</f>
        <v/>
      </c>
    </row>
    <row r="888" spans="1:15" x14ac:dyDescent="0.25">
      <c r="A888" t="s">
        <v>895</v>
      </c>
      <c r="B888">
        <v>67</v>
      </c>
      <c r="C888" t="s">
        <v>1020</v>
      </c>
      <c r="D888" t="s">
        <v>1028</v>
      </c>
      <c r="E888" t="s">
        <v>1023</v>
      </c>
      <c r="F888">
        <f>SUMIFS('Refill Gap Model'!E:E,'Refill Gap Model'!A:A,TableRefills3[[#This Row],[patient_id]])</f>
        <v>120</v>
      </c>
      <c r="G888" s="1">
        <f>_xlfn.MINIFS('Refill Gap Model'!C:C,'Refill Gap Model'!A:A,TableRefills3[[#This Row],[patient_id]])</f>
        <v>45775</v>
      </c>
      <c r="H888" s="1">
        <f>_xlfn.MAXIFS('Refill Gap Model'!C:C,'Refill Gap Model'!A:A,A888)+TableRefills3[[#This Row],[quantity_days]]</f>
        <v>45847</v>
      </c>
      <c r="I888" s="1">
        <f>_xlfn.MAXIFS('Refill Gap Model'!L:L,'Refill Gap Model'!A:A,TableRefills3[[#This Row],[patient_id]])</f>
        <v>45896</v>
      </c>
      <c r="J888">
        <f>Patient_QC[[#This Row],[Therepy_end_date]]-Patient_QC[[#This Row],[Therepy_Start_Date]]</f>
        <v>121</v>
      </c>
      <c r="K888">
        <f>Patient_QC[[#This Row],[total_quantity_days]]/Patient_QC[[#This Row],[Window Days]]</f>
        <v>0.99173553719008267</v>
      </c>
      <c r="L888">
        <f>MIN(1,Patient_QC[[#This Row],[MPR]])</f>
        <v>0.99173553719008267</v>
      </c>
      <c r="M888">
        <f>IF(Patient_QC[[#This Row],[MPR]]&gt;1,1,0)</f>
        <v>0</v>
      </c>
      <c r="N888">
        <f>_xlfn.MAXIFS('Refill Gap Model'!I:I,'Refill Gap Model'!A:A,TableRefills3[[#This Row],[patient_id]])</f>
        <v>0</v>
      </c>
      <c r="O888" t="str">
        <f>IF(Patient_QC[[#This Row],[MPR]]&gt;1.2,"High MPR; ","") &amp;
 IF(Patient_QC[[#This Row],[ever_discontinued]]=1,"Discontinued; ","") &amp;
 IF(Patient_QC[[#This Row],[Window Days]]=0,"No Supply; ","")</f>
        <v/>
      </c>
    </row>
    <row r="889" spans="1:15" x14ac:dyDescent="0.25">
      <c r="A889" t="s">
        <v>896</v>
      </c>
      <c r="B889">
        <v>32</v>
      </c>
      <c r="C889" t="s">
        <v>1020</v>
      </c>
      <c r="D889" t="s">
        <v>1022</v>
      </c>
      <c r="E889" t="s">
        <v>1023</v>
      </c>
      <c r="F889">
        <f>SUMIFS('Refill Gap Model'!E:E,'Refill Gap Model'!A:A,TableRefills3[[#This Row],[patient_id]])</f>
        <v>120</v>
      </c>
      <c r="G889" s="1">
        <f>_xlfn.MINIFS('Refill Gap Model'!C:C,'Refill Gap Model'!A:A,TableRefills3[[#This Row],[patient_id]])</f>
        <v>45775</v>
      </c>
      <c r="H889" s="1">
        <f>_xlfn.MAXIFS('Refill Gap Model'!C:C,'Refill Gap Model'!A:A,A889)+TableRefills3[[#This Row],[quantity_days]]</f>
        <v>45790</v>
      </c>
      <c r="I889" s="1">
        <f>_xlfn.MAXIFS('Refill Gap Model'!L:L,'Refill Gap Model'!A:A,TableRefills3[[#This Row],[patient_id]])</f>
        <v>45896</v>
      </c>
      <c r="J889">
        <f>Patient_QC[[#This Row],[Therepy_end_date]]-Patient_QC[[#This Row],[Therepy_Start_Date]]</f>
        <v>121</v>
      </c>
      <c r="K889">
        <f>Patient_QC[[#This Row],[total_quantity_days]]/Patient_QC[[#This Row],[Window Days]]</f>
        <v>0.99173553719008267</v>
      </c>
      <c r="L889">
        <f>MIN(1,Patient_QC[[#This Row],[MPR]])</f>
        <v>0.99173553719008267</v>
      </c>
      <c r="M889">
        <f>IF(Patient_QC[[#This Row],[MPR]]&gt;1,1,0)</f>
        <v>0</v>
      </c>
      <c r="N889">
        <f>_xlfn.MAXIFS('Refill Gap Model'!I:I,'Refill Gap Model'!A:A,TableRefills3[[#This Row],[patient_id]])</f>
        <v>0</v>
      </c>
      <c r="O889" t="str">
        <f>IF(Patient_QC[[#This Row],[MPR]]&gt;1.2,"High MPR; ","") &amp;
 IF(Patient_QC[[#This Row],[ever_discontinued]]=1,"Discontinued; ","") &amp;
 IF(Patient_QC[[#This Row],[Window Days]]=0,"No Supply; ","")</f>
        <v/>
      </c>
    </row>
    <row r="890" spans="1:15" x14ac:dyDescent="0.25">
      <c r="A890" t="s">
        <v>897</v>
      </c>
      <c r="B890">
        <v>82</v>
      </c>
      <c r="C890" t="s">
        <v>1020</v>
      </c>
      <c r="D890" t="s">
        <v>1025</v>
      </c>
      <c r="E890" t="s">
        <v>1024</v>
      </c>
      <c r="F890">
        <f>SUMIFS('Refill Gap Model'!E:E,'Refill Gap Model'!A:A,TableRefills3[[#This Row],[patient_id]])</f>
        <v>120</v>
      </c>
      <c r="G890" s="1">
        <f>_xlfn.MINIFS('Refill Gap Model'!C:C,'Refill Gap Model'!A:A,TableRefills3[[#This Row],[patient_id]])</f>
        <v>45775</v>
      </c>
      <c r="H890" s="1">
        <f>_xlfn.MAXIFS('Refill Gap Model'!C:C,'Refill Gap Model'!A:A,A890)+TableRefills3[[#This Row],[quantity_days]]</f>
        <v>45916</v>
      </c>
      <c r="I890" s="1">
        <f>_xlfn.MAXIFS('Refill Gap Model'!L:L,'Refill Gap Model'!A:A,TableRefills3[[#This Row],[patient_id]])</f>
        <v>45896</v>
      </c>
      <c r="J890">
        <f>Patient_QC[[#This Row],[Therepy_end_date]]-Patient_QC[[#This Row],[Therepy_Start_Date]]</f>
        <v>121</v>
      </c>
      <c r="K890">
        <f>Patient_QC[[#This Row],[total_quantity_days]]/Patient_QC[[#This Row],[Window Days]]</f>
        <v>0.99173553719008267</v>
      </c>
      <c r="L890">
        <f>MIN(1,Patient_QC[[#This Row],[MPR]])</f>
        <v>0.99173553719008267</v>
      </c>
      <c r="M890">
        <f>IF(Patient_QC[[#This Row],[MPR]]&gt;1,1,0)</f>
        <v>0</v>
      </c>
      <c r="N890">
        <f>_xlfn.MAXIFS('Refill Gap Model'!I:I,'Refill Gap Model'!A:A,TableRefills3[[#This Row],[patient_id]])</f>
        <v>0</v>
      </c>
      <c r="O890" t="str">
        <f>IF(Patient_QC[[#This Row],[MPR]]&gt;1.2,"High MPR; ","") &amp;
 IF(Patient_QC[[#This Row],[ever_discontinued]]=1,"Discontinued; ","") &amp;
 IF(Patient_QC[[#This Row],[Window Days]]=0,"No Supply; ","")</f>
        <v/>
      </c>
    </row>
    <row r="891" spans="1:15" x14ac:dyDescent="0.25">
      <c r="A891" t="s">
        <v>898</v>
      </c>
      <c r="B891">
        <v>52</v>
      </c>
      <c r="C891" t="s">
        <v>1019</v>
      </c>
      <c r="D891" t="s">
        <v>1028</v>
      </c>
      <c r="E891" t="s">
        <v>1023</v>
      </c>
      <c r="F891">
        <f>SUMIFS('Refill Gap Model'!E:E,'Refill Gap Model'!A:A,TableRefills3[[#This Row],[patient_id]])</f>
        <v>120</v>
      </c>
      <c r="G891" s="1">
        <f>_xlfn.MINIFS('Refill Gap Model'!C:C,'Refill Gap Model'!A:A,TableRefills3[[#This Row],[patient_id]])</f>
        <v>45775</v>
      </c>
      <c r="H891" s="1">
        <f>_xlfn.MAXIFS('Refill Gap Model'!C:C,'Refill Gap Model'!A:A,A891)+TableRefills3[[#This Row],[quantity_days]]</f>
        <v>45851</v>
      </c>
      <c r="I891" s="1">
        <f>_xlfn.MAXIFS('Refill Gap Model'!L:L,'Refill Gap Model'!A:A,TableRefills3[[#This Row],[patient_id]])</f>
        <v>45896</v>
      </c>
      <c r="J891">
        <f>Patient_QC[[#This Row],[Therepy_end_date]]-Patient_QC[[#This Row],[Therepy_Start_Date]]</f>
        <v>121</v>
      </c>
      <c r="K891">
        <f>Patient_QC[[#This Row],[total_quantity_days]]/Patient_QC[[#This Row],[Window Days]]</f>
        <v>0.99173553719008267</v>
      </c>
      <c r="L891">
        <f>MIN(1,Patient_QC[[#This Row],[MPR]])</f>
        <v>0.99173553719008267</v>
      </c>
      <c r="M891">
        <f>IF(Patient_QC[[#This Row],[MPR]]&gt;1,1,0)</f>
        <v>0</v>
      </c>
      <c r="N891">
        <f>_xlfn.MAXIFS('Refill Gap Model'!I:I,'Refill Gap Model'!A:A,TableRefills3[[#This Row],[patient_id]])</f>
        <v>0</v>
      </c>
      <c r="O891" t="str">
        <f>IF(Patient_QC[[#This Row],[MPR]]&gt;1.2,"High MPR; ","") &amp;
 IF(Patient_QC[[#This Row],[ever_discontinued]]=1,"Discontinued; ","") &amp;
 IF(Patient_QC[[#This Row],[Window Days]]=0,"No Supply; ","")</f>
        <v/>
      </c>
    </row>
    <row r="892" spans="1:15" x14ac:dyDescent="0.25">
      <c r="A892" t="s">
        <v>899</v>
      </c>
      <c r="B892">
        <v>66</v>
      </c>
      <c r="C892" t="s">
        <v>1019</v>
      </c>
      <c r="D892" t="s">
        <v>1021</v>
      </c>
      <c r="E892" t="s">
        <v>1024</v>
      </c>
      <c r="F892">
        <f>SUMIFS('Refill Gap Model'!E:E,'Refill Gap Model'!A:A,TableRefills3[[#This Row],[patient_id]])</f>
        <v>84</v>
      </c>
      <c r="G892" s="1">
        <f>_xlfn.MINIFS('Refill Gap Model'!C:C,'Refill Gap Model'!A:A,TableRefills3[[#This Row],[patient_id]])</f>
        <v>45744</v>
      </c>
      <c r="H892" s="1">
        <f>_xlfn.MAXIFS('Refill Gap Model'!C:C,'Refill Gap Model'!A:A,A892)+TableRefills3[[#This Row],[quantity_days]]</f>
        <v>45827</v>
      </c>
      <c r="I892" s="1">
        <f>_xlfn.MAXIFS('Refill Gap Model'!L:L,'Refill Gap Model'!A:A,TableRefills3[[#This Row],[patient_id]])</f>
        <v>45836</v>
      </c>
      <c r="J892">
        <f>Patient_QC[[#This Row],[Therepy_end_date]]-Patient_QC[[#This Row],[Therepy_Start_Date]]</f>
        <v>92</v>
      </c>
      <c r="K892">
        <f>Patient_QC[[#This Row],[total_quantity_days]]/Patient_QC[[#This Row],[Window Days]]</f>
        <v>0.91304347826086951</v>
      </c>
      <c r="L892">
        <f>MIN(1,Patient_QC[[#This Row],[MPR]])</f>
        <v>0.91304347826086951</v>
      </c>
      <c r="M892">
        <f>IF(Patient_QC[[#This Row],[MPR]]&gt;1,1,0)</f>
        <v>0</v>
      </c>
      <c r="N892">
        <f>_xlfn.MAXIFS('Refill Gap Model'!I:I,'Refill Gap Model'!A:A,TableRefills3[[#This Row],[patient_id]])</f>
        <v>0</v>
      </c>
      <c r="O892" t="str">
        <f>IF(Patient_QC[[#This Row],[MPR]]&gt;1.2,"High MPR; ","") &amp;
 IF(Patient_QC[[#This Row],[ever_discontinued]]=1,"Discontinued; ","") &amp;
 IF(Patient_QC[[#This Row],[Window Days]]=0,"No Supply; ","")</f>
        <v/>
      </c>
    </row>
    <row r="893" spans="1:15" x14ac:dyDescent="0.25">
      <c r="A893" t="s">
        <v>900</v>
      </c>
      <c r="B893">
        <v>82</v>
      </c>
      <c r="C893" t="s">
        <v>1020</v>
      </c>
      <c r="D893" t="s">
        <v>1028</v>
      </c>
      <c r="E893" t="s">
        <v>1023</v>
      </c>
      <c r="F893">
        <f>SUMIFS('Refill Gap Model'!E:E,'Refill Gap Model'!A:A,TableRefills3[[#This Row],[patient_id]])</f>
        <v>84</v>
      </c>
      <c r="G893" s="1">
        <f>_xlfn.MINIFS('Refill Gap Model'!C:C,'Refill Gap Model'!A:A,TableRefills3[[#This Row],[patient_id]])</f>
        <v>45744</v>
      </c>
      <c r="H893" s="1">
        <f>_xlfn.MAXIFS('Refill Gap Model'!C:C,'Refill Gap Model'!A:A,A893)+TableRefills3[[#This Row],[quantity_days]]</f>
        <v>45932</v>
      </c>
      <c r="I893" s="1">
        <f>_xlfn.MAXIFS('Refill Gap Model'!L:L,'Refill Gap Model'!A:A,TableRefills3[[#This Row],[patient_id]])</f>
        <v>45836</v>
      </c>
      <c r="J893">
        <f>Patient_QC[[#This Row],[Therepy_end_date]]-Patient_QC[[#This Row],[Therepy_Start_Date]]</f>
        <v>92</v>
      </c>
      <c r="K893">
        <f>Patient_QC[[#This Row],[total_quantity_days]]/Patient_QC[[#This Row],[Window Days]]</f>
        <v>0.91304347826086951</v>
      </c>
      <c r="L893">
        <f>MIN(1,Patient_QC[[#This Row],[MPR]])</f>
        <v>0.91304347826086951</v>
      </c>
      <c r="M893">
        <f>IF(Patient_QC[[#This Row],[MPR]]&gt;1,1,0)</f>
        <v>0</v>
      </c>
      <c r="N893">
        <f>_xlfn.MAXIFS('Refill Gap Model'!I:I,'Refill Gap Model'!A:A,TableRefills3[[#This Row],[patient_id]])</f>
        <v>0</v>
      </c>
      <c r="O893" t="str">
        <f>IF(Patient_QC[[#This Row],[MPR]]&gt;1.2,"High MPR; ","") &amp;
 IF(Patient_QC[[#This Row],[ever_discontinued]]=1,"Discontinued; ","") &amp;
 IF(Patient_QC[[#This Row],[Window Days]]=0,"No Supply; ","")</f>
        <v/>
      </c>
    </row>
    <row r="894" spans="1:15" x14ac:dyDescent="0.25">
      <c r="A894" t="s">
        <v>901</v>
      </c>
      <c r="B894">
        <v>66</v>
      </c>
      <c r="C894" t="s">
        <v>1020</v>
      </c>
      <c r="D894" t="s">
        <v>1028</v>
      </c>
      <c r="E894" t="s">
        <v>1027</v>
      </c>
      <c r="F894">
        <f>SUMIFS('Refill Gap Model'!E:E,'Refill Gap Model'!A:A,TableRefills3[[#This Row],[patient_id]])</f>
        <v>84</v>
      </c>
      <c r="G894" s="1">
        <f>_xlfn.MINIFS('Refill Gap Model'!C:C,'Refill Gap Model'!A:A,TableRefills3[[#This Row],[patient_id]])</f>
        <v>45744</v>
      </c>
      <c r="H894" s="1">
        <f>_xlfn.MAXIFS('Refill Gap Model'!C:C,'Refill Gap Model'!A:A,A894)+TableRefills3[[#This Row],[quantity_days]]</f>
        <v>45747</v>
      </c>
      <c r="I894" s="1">
        <f>_xlfn.MAXIFS('Refill Gap Model'!L:L,'Refill Gap Model'!A:A,TableRefills3[[#This Row],[patient_id]])</f>
        <v>45836</v>
      </c>
      <c r="J894">
        <f>Patient_QC[[#This Row],[Therepy_end_date]]-Patient_QC[[#This Row],[Therepy_Start_Date]]</f>
        <v>92</v>
      </c>
      <c r="K894">
        <f>Patient_QC[[#This Row],[total_quantity_days]]/Patient_QC[[#This Row],[Window Days]]</f>
        <v>0.91304347826086951</v>
      </c>
      <c r="L894">
        <f>MIN(1,Patient_QC[[#This Row],[MPR]])</f>
        <v>0.91304347826086951</v>
      </c>
      <c r="M894">
        <f>IF(Patient_QC[[#This Row],[MPR]]&gt;1,1,0)</f>
        <v>0</v>
      </c>
      <c r="N894">
        <f>_xlfn.MAXIFS('Refill Gap Model'!I:I,'Refill Gap Model'!A:A,TableRefills3[[#This Row],[patient_id]])</f>
        <v>0</v>
      </c>
      <c r="O894" t="str">
        <f>IF(Patient_QC[[#This Row],[MPR]]&gt;1.2,"High MPR; ","") &amp;
 IF(Patient_QC[[#This Row],[ever_discontinued]]=1,"Discontinued; ","") &amp;
 IF(Patient_QC[[#This Row],[Window Days]]=0,"No Supply; ","")</f>
        <v/>
      </c>
    </row>
    <row r="895" spans="1:15" x14ac:dyDescent="0.25">
      <c r="A895" t="s">
        <v>902</v>
      </c>
      <c r="B895">
        <v>39</v>
      </c>
      <c r="C895" t="s">
        <v>1019</v>
      </c>
      <c r="D895" t="s">
        <v>1025</v>
      </c>
      <c r="E895" t="s">
        <v>1023</v>
      </c>
      <c r="F895">
        <f>SUMIFS('Refill Gap Model'!E:E,'Refill Gap Model'!A:A,TableRefills3[[#This Row],[patient_id]])</f>
        <v>84</v>
      </c>
      <c r="G895" s="1">
        <f>_xlfn.MINIFS('Refill Gap Model'!C:C,'Refill Gap Model'!A:A,TableRefills3[[#This Row],[patient_id]])</f>
        <v>45744</v>
      </c>
      <c r="H895" s="1">
        <f>_xlfn.MAXIFS('Refill Gap Model'!C:C,'Refill Gap Model'!A:A,A895)+TableRefills3[[#This Row],[quantity_days]]</f>
        <v>45870</v>
      </c>
      <c r="I895" s="1">
        <f>_xlfn.MAXIFS('Refill Gap Model'!L:L,'Refill Gap Model'!A:A,TableRefills3[[#This Row],[patient_id]])</f>
        <v>45836</v>
      </c>
      <c r="J895">
        <f>Patient_QC[[#This Row],[Therepy_end_date]]-Patient_QC[[#This Row],[Therepy_Start_Date]]</f>
        <v>92</v>
      </c>
      <c r="K895">
        <f>Patient_QC[[#This Row],[total_quantity_days]]/Patient_QC[[#This Row],[Window Days]]</f>
        <v>0.91304347826086951</v>
      </c>
      <c r="L895">
        <f>MIN(1,Patient_QC[[#This Row],[MPR]])</f>
        <v>0.91304347826086951</v>
      </c>
      <c r="M895">
        <f>IF(Patient_QC[[#This Row],[MPR]]&gt;1,1,0)</f>
        <v>0</v>
      </c>
      <c r="N895">
        <f>_xlfn.MAXIFS('Refill Gap Model'!I:I,'Refill Gap Model'!A:A,TableRefills3[[#This Row],[patient_id]])</f>
        <v>0</v>
      </c>
      <c r="O895" t="str">
        <f>IF(Patient_QC[[#This Row],[MPR]]&gt;1.2,"High MPR; ","") &amp;
 IF(Patient_QC[[#This Row],[ever_discontinued]]=1,"Discontinued; ","") &amp;
 IF(Patient_QC[[#This Row],[Window Days]]=0,"No Supply; ","")</f>
        <v/>
      </c>
    </row>
    <row r="896" spans="1:15" x14ac:dyDescent="0.25">
      <c r="A896" t="s">
        <v>903</v>
      </c>
      <c r="B896">
        <v>39</v>
      </c>
      <c r="C896" t="s">
        <v>1019</v>
      </c>
      <c r="D896" t="s">
        <v>1025</v>
      </c>
      <c r="E896" t="s">
        <v>1027</v>
      </c>
      <c r="F896">
        <f>SUMIFS('Refill Gap Model'!E:E,'Refill Gap Model'!A:A,TableRefills3[[#This Row],[patient_id]])</f>
        <v>112</v>
      </c>
      <c r="G896" s="1">
        <f>_xlfn.MINIFS('Refill Gap Model'!C:C,'Refill Gap Model'!A:A,TableRefills3[[#This Row],[patient_id]])</f>
        <v>45764</v>
      </c>
      <c r="H896" s="1">
        <f>_xlfn.MAXIFS('Refill Gap Model'!C:C,'Refill Gap Model'!A:A,A896)+TableRefills3[[#This Row],[quantity_days]]</f>
        <v>45846</v>
      </c>
      <c r="I896" s="1">
        <f>_xlfn.MAXIFS('Refill Gap Model'!L:L,'Refill Gap Model'!A:A,TableRefills3[[#This Row],[patient_id]])</f>
        <v>45875</v>
      </c>
      <c r="J896">
        <f>Patient_QC[[#This Row],[Therepy_end_date]]-Patient_QC[[#This Row],[Therepy_Start_Date]]</f>
        <v>111</v>
      </c>
      <c r="K896">
        <f>Patient_QC[[#This Row],[total_quantity_days]]/Patient_QC[[#This Row],[Window Days]]</f>
        <v>1.0090090090090089</v>
      </c>
      <c r="L896">
        <f>MIN(1,Patient_QC[[#This Row],[MPR]])</f>
        <v>1</v>
      </c>
      <c r="M896">
        <f>IF(Patient_QC[[#This Row],[MPR]]&gt;1,1,0)</f>
        <v>1</v>
      </c>
      <c r="N896">
        <f>_xlfn.MAXIFS('Refill Gap Model'!I:I,'Refill Gap Model'!A:A,TableRefills3[[#This Row],[patient_id]])</f>
        <v>0</v>
      </c>
      <c r="O896" t="str">
        <f>IF(Patient_QC[[#This Row],[MPR]]&gt;1.2,"High MPR; ","") &amp;
 IF(Patient_QC[[#This Row],[ever_discontinued]]=1,"Discontinued; ","") &amp;
 IF(Patient_QC[[#This Row],[Window Days]]=0,"No Supply; ","")</f>
        <v/>
      </c>
    </row>
    <row r="897" spans="1:15" x14ac:dyDescent="0.25">
      <c r="A897" t="s">
        <v>904</v>
      </c>
      <c r="B897">
        <v>48</v>
      </c>
      <c r="C897" t="s">
        <v>1019</v>
      </c>
      <c r="D897" t="s">
        <v>1022</v>
      </c>
      <c r="E897" t="s">
        <v>1026</v>
      </c>
      <c r="F897">
        <f>SUMIFS('Refill Gap Model'!E:E,'Refill Gap Model'!A:A,TableRefills3[[#This Row],[patient_id]])</f>
        <v>112</v>
      </c>
      <c r="G897" s="1">
        <f>_xlfn.MINIFS('Refill Gap Model'!C:C,'Refill Gap Model'!A:A,TableRefills3[[#This Row],[patient_id]])</f>
        <v>45764</v>
      </c>
      <c r="H897" s="1">
        <f>_xlfn.MAXIFS('Refill Gap Model'!C:C,'Refill Gap Model'!A:A,A897)+TableRefills3[[#This Row],[quantity_days]]</f>
        <v>45910</v>
      </c>
      <c r="I897" s="1">
        <f>_xlfn.MAXIFS('Refill Gap Model'!L:L,'Refill Gap Model'!A:A,TableRefills3[[#This Row],[patient_id]])</f>
        <v>45875</v>
      </c>
      <c r="J897">
        <f>Patient_QC[[#This Row],[Therepy_end_date]]-Patient_QC[[#This Row],[Therepy_Start_Date]]</f>
        <v>111</v>
      </c>
      <c r="K897">
        <f>Patient_QC[[#This Row],[total_quantity_days]]/Patient_QC[[#This Row],[Window Days]]</f>
        <v>1.0090090090090089</v>
      </c>
      <c r="L897">
        <f>MIN(1,Patient_QC[[#This Row],[MPR]])</f>
        <v>1</v>
      </c>
      <c r="M897">
        <f>IF(Patient_QC[[#This Row],[MPR]]&gt;1,1,0)</f>
        <v>1</v>
      </c>
      <c r="N897">
        <f>_xlfn.MAXIFS('Refill Gap Model'!I:I,'Refill Gap Model'!A:A,TableRefills3[[#This Row],[patient_id]])</f>
        <v>0</v>
      </c>
      <c r="O897" t="str">
        <f>IF(Patient_QC[[#This Row],[MPR]]&gt;1.2,"High MPR; ","") &amp;
 IF(Patient_QC[[#This Row],[ever_discontinued]]=1,"Discontinued; ","") &amp;
 IF(Patient_QC[[#This Row],[Window Days]]=0,"No Supply; ","")</f>
        <v/>
      </c>
    </row>
    <row r="898" spans="1:15" x14ac:dyDescent="0.25">
      <c r="A898" t="s">
        <v>905</v>
      </c>
      <c r="B898">
        <v>46</v>
      </c>
      <c r="C898" t="s">
        <v>1019</v>
      </c>
      <c r="D898" t="s">
        <v>1022</v>
      </c>
      <c r="E898" t="s">
        <v>1027</v>
      </c>
      <c r="F898">
        <f>SUMIFS('Refill Gap Model'!E:E,'Refill Gap Model'!A:A,TableRefills3[[#This Row],[patient_id]])</f>
        <v>112</v>
      </c>
      <c r="G898" s="1">
        <f>_xlfn.MINIFS('Refill Gap Model'!C:C,'Refill Gap Model'!A:A,TableRefills3[[#This Row],[patient_id]])</f>
        <v>45764</v>
      </c>
      <c r="H898" s="1">
        <f>_xlfn.MAXIFS('Refill Gap Model'!C:C,'Refill Gap Model'!A:A,A898)+TableRefills3[[#This Row],[quantity_days]]</f>
        <v>45894</v>
      </c>
      <c r="I898" s="1">
        <f>_xlfn.MAXIFS('Refill Gap Model'!L:L,'Refill Gap Model'!A:A,TableRefills3[[#This Row],[patient_id]])</f>
        <v>45875</v>
      </c>
      <c r="J898">
        <f>Patient_QC[[#This Row],[Therepy_end_date]]-Patient_QC[[#This Row],[Therepy_Start_Date]]</f>
        <v>111</v>
      </c>
      <c r="K898">
        <f>Patient_QC[[#This Row],[total_quantity_days]]/Patient_QC[[#This Row],[Window Days]]</f>
        <v>1.0090090090090089</v>
      </c>
      <c r="L898">
        <f>MIN(1,Patient_QC[[#This Row],[MPR]])</f>
        <v>1</v>
      </c>
      <c r="M898">
        <f>IF(Patient_QC[[#This Row],[MPR]]&gt;1,1,0)</f>
        <v>1</v>
      </c>
      <c r="N898">
        <f>_xlfn.MAXIFS('Refill Gap Model'!I:I,'Refill Gap Model'!A:A,TableRefills3[[#This Row],[patient_id]])</f>
        <v>0</v>
      </c>
      <c r="O898" t="str">
        <f>IF(Patient_QC[[#This Row],[MPR]]&gt;1.2,"High MPR; ","") &amp;
 IF(Patient_QC[[#This Row],[ever_discontinued]]=1,"Discontinued; ","") &amp;
 IF(Patient_QC[[#This Row],[Window Days]]=0,"No Supply; ","")</f>
        <v/>
      </c>
    </row>
    <row r="899" spans="1:15" x14ac:dyDescent="0.25">
      <c r="A899" t="s">
        <v>906</v>
      </c>
      <c r="B899">
        <v>50</v>
      </c>
      <c r="C899" t="s">
        <v>1020</v>
      </c>
      <c r="D899" t="s">
        <v>1028</v>
      </c>
      <c r="E899" t="s">
        <v>1023</v>
      </c>
      <c r="F899">
        <f>SUMIFS('Refill Gap Model'!E:E,'Refill Gap Model'!A:A,TableRefills3[[#This Row],[patient_id]])</f>
        <v>112</v>
      </c>
      <c r="G899" s="1">
        <f>_xlfn.MINIFS('Refill Gap Model'!C:C,'Refill Gap Model'!A:A,TableRefills3[[#This Row],[patient_id]])</f>
        <v>45764</v>
      </c>
      <c r="H899" s="1">
        <f>_xlfn.MAXIFS('Refill Gap Model'!C:C,'Refill Gap Model'!A:A,A899)+TableRefills3[[#This Row],[quantity_days]]</f>
        <v>45970</v>
      </c>
      <c r="I899" s="1">
        <f>_xlfn.MAXIFS('Refill Gap Model'!L:L,'Refill Gap Model'!A:A,TableRefills3[[#This Row],[patient_id]])</f>
        <v>45875</v>
      </c>
      <c r="J899">
        <f>Patient_QC[[#This Row],[Therepy_end_date]]-Patient_QC[[#This Row],[Therepy_Start_Date]]</f>
        <v>111</v>
      </c>
      <c r="K899">
        <f>Patient_QC[[#This Row],[total_quantity_days]]/Patient_QC[[#This Row],[Window Days]]</f>
        <v>1.0090090090090089</v>
      </c>
      <c r="L899">
        <f>MIN(1,Patient_QC[[#This Row],[MPR]])</f>
        <v>1</v>
      </c>
      <c r="M899">
        <f>IF(Patient_QC[[#This Row],[MPR]]&gt;1,1,0)</f>
        <v>1</v>
      </c>
      <c r="N899">
        <f>_xlfn.MAXIFS('Refill Gap Model'!I:I,'Refill Gap Model'!A:A,TableRefills3[[#This Row],[patient_id]])</f>
        <v>0</v>
      </c>
      <c r="O899" t="str">
        <f>IF(Patient_QC[[#This Row],[MPR]]&gt;1.2,"High MPR; ","") &amp;
 IF(Patient_QC[[#This Row],[ever_discontinued]]=1,"Discontinued; ","") &amp;
 IF(Patient_QC[[#This Row],[Window Days]]=0,"No Supply; ","")</f>
        <v/>
      </c>
    </row>
    <row r="900" spans="1:15" x14ac:dyDescent="0.25">
      <c r="A900" t="s">
        <v>907</v>
      </c>
      <c r="B900">
        <v>43</v>
      </c>
      <c r="C900" t="s">
        <v>1020</v>
      </c>
      <c r="D900" t="s">
        <v>1021</v>
      </c>
      <c r="E900" t="s">
        <v>1027</v>
      </c>
      <c r="F900">
        <f>SUMIFS('Refill Gap Model'!E:E,'Refill Gap Model'!A:A,TableRefills3[[#This Row],[patient_id]])</f>
        <v>112</v>
      </c>
      <c r="G900" s="1">
        <f>_xlfn.MINIFS('Refill Gap Model'!C:C,'Refill Gap Model'!A:A,TableRefills3[[#This Row],[patient_id]])</f>
        <v>45820</v>
      </c>
      <c r="H900" s="1">
        <f>_xlfn.MAXIFS('Refill Gap Model'!C:C,'Refill Gap Model'!A:A,A900)+TableRefills3[[#This Row],[quantity_days]]</f>
        <v>45826</v>
      </c>
      <c r="I900" s="1">
        <f>_xlfn.MAXIFS('Refill Gap Model'!L:L,'Refill Gap Model'!A:A,TableRefills3[[#This Row],[patient_id]])</f>
        <v>45930</v>
      </c>
      <c r="J900">
        <f>Patient_QC[[#This Row],[Therepy_end_date]]-Patient_QC[[#This Row],[Therepy_Start_Date]]</f>
        <v>110</v>
      </c>
      <c r="K900">
        <f>Patient_QC[[#This Row],[total_quantity_days]]/Patient_QC[[#This Row],[Window Days]]</f>
        <v>1.0181818181818181</v>
      </c>
      <c r="L900">
        <f>MIN(1,Patient_QC[[#This Row],[MPR]])</f>
        <v>1</v>
      </c>
      <c r="M900">
        <f>IF(Patient_QC[[#This Row],[MPR]]&gt;1,1,0)</f>
        <v>1</v>
      </c>
      <c r="N900">
        <f>_xlfn.MAXIFS('Refill Gap Model'!I:I,'Refill Gap Model'!A:A,TableRefills3[[#This Row],[patient_id]])</f>
        <v>0</v>
      </c>
      <c r="O900" t="str">
        <f>IF(Patient_QC[[#This Row],[MPR]]&gt;1.2,"High MPR; ","") &amp;
 IF(Patient_QC[[#This Row],[ever_discontinued]]=1,"Discontinued; ","") &amp;
 IF(Patient_QC[[#This Row],[Window Days]]=0,"No Supply; ","")</f>
        <v/>
      </c>
    </row>
    <row r="901" spans="1:15" x14ac:dyDescent="0.25">
      <c r="A901" t="s">
        <v>908</v>
      </c>
      <c r="B901">
        <v>38</v>
      </c>
      <c r="C901" t="s">
        <v>1019</v>
      </c>
      <c r="D901" t="s">
        <v>1022</v>
      </c>
      <c r="E901" t="s">
        <v>1023</v>
      </c>
      <c r="F901">
        <f>SUMIFS('Refill Gap Model'!E:E,'Refill Gap Model'!A:A,TableRefills3[[#This Row],[patient_id]])</f>
        <v>112</v>
      </c>
      <c r="G901" s="1">
        <f>_xlfn.MINIFS('Refill Gap Model'!C:C,'Refill Gap Model'!A:A,TableRefills3[[#This Row],[patient_id]])</f>
        <v>45820</v>
      </c>
      <c r="H901" s="1">
        <f>_xlfn.MAXIFS('Refill Gap Model'!C:C,'Refill Gap Model'!A:A,A901)+TableRefills3[[#This Row],[quantity_days]]</f>
        <v>45976</v>
      </c>
      <c r="I901" s="1">
        <f>_xlfn.MAXIFS('Refill Gap Model'!L:L,'Refill Gap Model'!A:A,TableRefills3[[#This Row],[patient_id]])</f>
        <v>45930</v>
      </c>
      <c r="J901">
        <f>Patient_QC[[#This Row],[Therepy_end_date]]-Patient_QC[[#This Row],[Therepy_Start_Date]]</f>
        <v>110</v>
      </c>
      <c r="K901">
        <f>Patient_QC[[#This Row],[total_quantity_days]]/Patient_QC[[#This Row],[Window Days]]</f>
        <v>1.0181818181818181</v>
      </c>
      <c r="L901">
        <f>MIN(1,Patient_QC[[#This Row],[MPR]])</f>
        <v>1</v>
      </c>
      <c r="M901">
        <f>IF(Patient_QC[[#This Row],[MPR]]&gt;1,1,0)</f>
        <v>1</v>
      </c>
      <c r="N901">
        <f>_xlfn.MAXIFS('Refill Gap Model'!I:I,'Refill Gap Model'!A:A,TableRefills3[[#This Row],[patient_id]])</f>
        <v>0</v>
      </c>
      <c r="O901" t="str">
        <f>IF(Patient_QC[[#This Row],[MPR]]&gt;1.2,"High MPR; ","") &amp;
 IF(Patient_QC[[#This Row],[ever_discontinued]]=1,"Discontinued; ","") &amp;
 IF(Patient_QC[[#This Row],[Window Days]]=0,"No Supply; ","")</f>
        <v/>
      </c>
    </row>
    <row r="902" spans="1:15" x14ac:dyDescent="0.25">
      <c r="A902" t="s">
        <v>909</v>
      </c>
      <c r="B902">
        <v>75</v>
      </c>
      <c r="C902" t="s">
        <v>1019</v>
      </c>
      <c r="D902" t="s">
        <v>1021</v>
      </c>
      <c r="E902" t="s">
        <v>1027</v>
      </c>
      <c r="F902">
        <f>SUMIFS('Refill Gap Model'!E:E,'Refill Gap Model'!A:A,TableRefills3[[#This Row],[patient_id]])</f>
        <v>112</v>
      </c>
      <c r="G902" s="1">
        <f>_xlfn.MINIFS('Refill Gap Model'!C:C,'Refill Gap Model'!A:A,TableRefills3[[#This Row],[patient_id]])</f>
        <v>45820</v>
      </c>
      <c r="H902" s="1">
        <f>_xlfn.MAXIFS('Refill Gap Model'!C:C,'Refill Gap Model'!A:A,A902)+TableRefills3[[#This Row],[quantity_days]]</f>
        <v>45904</v>
      </c>
      <c r="I902" s="1">
        <f>_xlfn.MAXIFS('Refill Gap Model'!L:L,'Refill Gap Model'!A:A,TableRefills3[[#This Row],[patient_id]])</f>
        <v>45930</v>
      </c>
      <c r="J902">
        <f>Patient_QC[[#This Row],[Therepy_end_date]]-Patient_QC[[#This Row],[Therepy_Start_Date]]</f>
        <v>110</v>
      </c>
      <c r="K902">
        <f>Patient_QC[[#This Row],[total_quantity_days]]/Patient_QC[[#This Row],[Window Days]]</f>
        <v>1.0181818181818181</v>
      </c>
      <c r="L902">
        <f>MIN(1,Patient_QC[[#This Row],[MPR]])</f>
        <v>1</v>
      </c>
      <c r="M902">
        <f>IF(Patient_QC[[#This Row],[MPR]]&gt;1,1,0)</f>
        <v>1</v>
      </c>
      <c r="N902">
        <f>_xlfn.MAXIFS('Refill Gap Model'!I:I,'Refill Gap Model'!A:A,TableRefills3[[#This Row],[patient_id]])</f>
        <v>0</v>
      </c>
      <c r="O902" t="str">
        <f>IF(Patient_QC[[#This Row],[MPR]]&gt;1.2,"High MPR; ","") &amp;
 IF(Patient_QC[[#This Row],[ever_discontinued]]=1,"Discontinued; ","") &amp;
 IF(Patient_QC[[#This Row],[Window Days]]=0,"No Supply; ","")</f>
        <v/>
      </c>
    </row>
    <row r="903" spans="1:15" x14ac:dyDescent="0.25">
      <c r="A903" t="s">
        <v>910</v>
      </c>
      <c r="B903">
        <v>30</v>
      </c>
      <c r="C903" t="s">
        <v>1020</v>
      </c>
      <c r="D903" t="s">
        <v>1028</v>
      </c>
      <c r="E903" t="s">
        <v>1023</v>
      </c>
      <c r="F903">
        <f>SUMIFS('Refill Gap Model'!E:E,'Refill Gap Model'!A:A,TableRefills3[[#This Row],[patient_id]])</f>
        <v>112</v>
      </c>
      <c r="G903" s="1">
        <f>_xlfn.MINIFS('Refill Gap Model'!C:C,'Refill Gap Model'!A:A,TableRefills3[[#This Row],[patient_id]])</f>
        <v>45820</v>
      </c>
      <c r="H903" s="1">
        <f>_xlfn.MAXIFS('Refill Gap Model'!C:C,'Refill Gap Model'!A:A,A903)+TableRefills3[[#This Row],[quantity_days]]</f>
        <v>45934</v>
      </c>
      <c r="I903" s="1">
        <f>_xlfn.MAXIFS('Refill Gap Model'!L:L,'Refill Gap Model'!A:A,TableRefills3[[#This Row],[patient_id]])</f>
        <v>45930</v>
      </c>
      <c r="J903">
        <f>Patient_QC[[#This Row],[Therepy_end_date]]-Patient_QC[[#This Row],[Therepy_Start_Date]]</f>
        <v>110</v>
      </c>
      <c r="K903">
        <f>Patient_QC[[#This Row],[total_quantity_days]]/Patient_QC[[#This Row],[Window Days]]</f>
        <v>1.0181818181818181</v>
      </c>
      <c r="L903">
        <f>MIN(1,Patient_QC[[#This Row],[MPR]])</f>
        <v>1</v>
      </c>
      <c r="M903">
        <f>IF(Patient_QC[[#This Row],[MPR]]&gt;1,1,0)</f>
        <v>1</v>
      </c>
      <c r="N903">
        <f>_xlfn.MAXIFS('Refill Gap Model'!I:I,'Refill Gap Model'!A:A,TableRefills3[[#This Row],[patient_id]])</f>
        <v>0</v>
      </c>
      <c r="O903" t="str">
        <f>IF(Patient_QC[[#This Row],[MPR]]&gt;1.2,"High MPR; ","") &amp;
 IF(Patient_QC[[#This Row],[ever_discontinued]]=1,"Discontinued; ","") &amp;
 IF(Patient_QC[[#This Row],[Window Days]]=0,"No Supply; ","")</f>
        <v/>
      </c>
    </row>
    <row r="904" spans="1:15" x14ac:dyDescent="0.25">
      <c r="A904" t="s">
        <v>911</v>
      </c>
      <c r="B904">
        <v>80</v>
      </c>
      <c r="C904" t="s">
        <v>1019</v>
      </c>
      <c r="D904" t="s">
        <v>1021</v>
      </c>
      <c r="E904" t="s">
        <v>1024</v>
      </c>
      <c r="F904">
        <f>SUMIFS('Refill Gap Model'!E:E,'Refill Gap Model'!A:A,TableRefills3[[#This Row],[patient_id]])</f>
        <v>112</v>
      </c>
      <c r="G904" s="1">
        <f>_xlfn.MINIFS('Refill Gap Model'!C:C,'Refill Gap Model'!A:A,TableRefills3[[#This Row],[patient_id]])</f>
        <v>45773</v>
      </c>
      <c r="H904" s="1">
        <f>_xlfn.MAXIFS('Refill Gap Model'!C:C,'Refill Gap Model'!A:A,A904)+TableRefills3[[#This Row],[quantity_days]]</f>
        <v>45826</v>
      </c>
      <c r="I904" s="1">
        <f>_xlfn.MAXIFS('Refill Gap Model'!L:L,'Refill Gap Model'!A:A,TableRefills3[[#This Row],[patient_id]])</f>
        <v>45885</v>
      </c>
      <c r="J904">
        <f>Patient_QC[[#This Row],[Therepy_end_date]]-Patient_QC[[#This Row],[Therepy_Start_Date]]</f>
        <v>112</v>
      </c>
      <c r="K904">
        <f>Patient_QC[[#This Row],[total_quantity_days]]/Patient_QC[[#This Row],[Window Days]]</f>
        <v>1</v>
      </c>
      <c r="L904">
        <f>MIN(1,Patient_QC[[#This Row],[MPR]])</f>
        <v>1</v>
      </c>
      <c r="M904">
        <f>IF(Patient_QC[[#This Row],[MPR]]&gt;1,1,0)</f>
        <v>0</v>
      </c>
      <c r="N904">
        <f>_xlfn.MAXIFS('Refill Gap Model'!I:I,'Refill Gap Model'!A:A,TableRefills3[[#This Row],[patient_id]])</f>
        <v>0</v>
      </c>
      <c r="O904" t="str">
        <f>IF(Patient_QC[[#This Row],[MPR]]&gt;1.2,"High MPR; ","") &amp;
 IF(Patient_QC[[#This Row],[ever_discontinued]]=1,"Discontinued; ","") &amp;
 IF(Patient_QC[[#This Row],[Window Days]]=0,"No Supply; ","")</f>
        <v/>
      </c>
    </row>
    <row r="905" spans="1:15" x14ac:dyDescent="0.25">
      <c r="A905" t="s">
        <v>912</v>
      </c>
      <c r="B905">
        <v>74</v>
      </c>
      <c r="C905" t="s">
        <v>1019</v>
      </c>
      <c r="D905" t="s">
        <v>1022</v>
      </c>
      <c r="E905" t="s">
        <v>1023</v>
      </c>
      <c r="F905">
        <f>SUMIFS('Refill Gap Model'!E:E,'Refill Gap Model'!A:A,TableRefills3[[#This Row],[patient_id]])</f>
        <v>112</v>
      </c>
      <c r="G905" s="1">
        <f>_xlfn.MINIFS('Refill Gap Model'!C:C,'Refill Gap Model'!A:A,TableRefills3[[#This Row],[patient_id]])</f>
        <v>45773</v>
      </c>
      <c r="H905" s="1">
        <f>_xlfn.MAXIFS('Refill Gap Model'!C:C,'Refill Gap Model'!A:A,A905)+TableRefills3[[#This Row],[quantity_days]]</f>
        <v>45801</v>
      </c>
      <c r="I905" s="1">
        <f>_xlfn.MAXIFS('Refill Gap Model'!L:L,'Refill Gap Model'!A:A,TableRefills3[[#This Row],[patient_id]])</f>
        <v>45885</v>
      </c>
      <c r="J905">
        <f>Patient_QC[[#This Row],[Therepy_end_date]]-Patient_QC[[#This Row],[Therepy_Start_Date]]</f>
        <v>112</v>
      </c>
      <c r="K905">
        <f>Patient_QC[[#This Row],[total_quantity_days]]/Patient_QC[[#This Row],[Window Days]]</f>
        <v>1</v>
      </c>
      <c r="L905">
        <f>MIN(1,Patient_QC[[#This Row],[MPR]])</f>
        <v>1</v>
      </c>
      <c r="M905">
        <f>IF(Patient_QC[[#This Row],[MPR]]&gt;1,1,0)</f>
        <v>0</v>
      </c>
      <c r="N905">
        <f>_xlfn.MAXIFS('Refill Gap Model'!I:I,'Refill Gap Model'!A:A,TableRefills3[[#This Row],[patient_id]])</f>
        <v>0</v>
      </c>
      <c r="O905" t="str">
        <f>IF(Patient_QC[[#This Row],[MPR]]&gt;1.2,"High MPR; ","") &amp;
 IF(Patient_QC[[#This Row],[ever_discontinued]]=1,"Discontinued; ","") &amp;
 IF(Patient_QC[[#This Row],[Window Days]]=0,"No Supply; ","")</f>
        <v/>
      </c>
    </row>
    <row r="906" spans="1:15" x14ac:dyDescent="0.25">
      <c r="A906" t="s">
        <v>913</v>
      </c>
      <c r="B906">
        <v>42</v>
      </c>
      <c r="C906" t="s">
        <v>1019</v>
      </c>
      <c r="D906" t="s">
        <v>1021</v>
      </c>
      <c r="E906" t="s">
        <v>1023</v>
      </c>
      <c r="F906">
        <f>SUMIFS('Refill Gap Model'!E:E,'Refill Gap Model'!A:A,TableRefills3[[#This Row],[patient_id]])</f>
        <v>112</v>
      </c>
      <c r="G906" s="1">
        <f>_xlfn.MINIFS('Refill Gap Model'!C:C,'Refill Gap Model'!A:A,TableRefills3[[#This Row],[patient_id]])</f>
        <v>45773</v>
      </c>
      <c r="H906" s="1">
        <f>_xlfn.MAXIFS('Refill Gap Model'!C:C,'Refill Gap Model'!A:A,A906)+TableRefills3[[#This Row],[quantity_days]]</f>
        <v>45779</v>
      </c>
      <c r="I906" s="1">
        <f>_xlfn.MAXIFS('Refill Gap Model'!L:L,'Refill Gap Model'!A:A,TableRefills3[[#This Row],[patient_id]])</f>
        <v>45885</v>
      </c>
      <c r="J906">
        <f>Patient_QC[[#This Row],[Therepy_end_date]]-Patient_QC[[#This Row],[Therepy_Start_Date]]</f>
        <v>112</v>
      </c>
      <c r="K906">
        <f>Patient_QC[[#This Row],[total_quantity_days]]/Patient_QC[[#This Row],[Window Days]]</f>
        <v>1</v>
      </c>
      <c r="L906">
        <f>MIN(1,Patient_QC[[#This Row],[MPR]])</f>
        <v>1</v>
      </c>
      <c r="M906">
        <f>IF(Patient_QC[[#This Row],[MPR]]&gt;1,1,0)</f>
        <v>0</v>
      </c>
      <c r="N906">
        <f>_xlfn.MAXIFS('Refill Gap Model'!I:I,'Refill Gap Model'!A:A,TableRefills3[[#This Row],[patient_id]])</f>
        <v>0</v>
      </c>
      <c r="O906" t="str">
        <f>IF(Patient_QC[[#This Row],[MPR]]&gt;1.2,"High MPR; ","") &amp;
 IF(Patient_QC[[#This Row],[ever_discontinued]]=1,"Discontinued; ","") &amp;
 IF(Patient_QC[[#This Row],[Window Days]]=0,"No Supply; ","")</f>
        <v/>
      </c>
    </row>
    <row r="907" spans="1:15" x14ac:dyDescent="0.25">
      <c r="A907" t="s">
        <v>914</v>
      </c>
      <c r="B907">
        <v>33</v>
      </c>
      <c r="C907" t="s">
        <v>1020</v>
      </c>
      <c r="D907" t="s">
        <v>1025</v>
      </c>
      <c r="E907" t="s">
        <v>1023</v>
      </c>
      <c r="F907">
        <f>SUMIFS('Refill Gap Model'!E:E,'Refill Gap Model'!A:A,TableRefills3[[#This Row],[patient_id]])</f>
        <v>112</v>
      </c>
      <c r="G907" s="1">
        <f>_xlfn.MINIFS('Refill Gap Model'!C:C,'Refill Gap Model'!A:A,TableRefills3[[#This Row],[patient_id]])</f>
        <v>45773</v>
      </c>
      <c r="H907" s="1">
        <f>_xlfn.MAXIFS('Refill Gap Model'!C:C,'Refill Gap Model'!A:A,A907)+TableRefills3[[#This Row],[quantity_days]]</f>
        <v>45889</v>
      </c>
      <c r="I907" s="1">
        <f>_xlfn.MAXIFS('Refill Gap Model'!L:L,'Refill Gap Model'!A:A,TableRefills3[[#This Row],[patient_id]])</f>
        <v>45885</v>
      </c>
      <c r="J907">
        <f>Patient_QC[[#This Row],[Therepy_end_date]]-Patient_QC[[#This Row],[Therepy_Start_Date]]</f>
        <v>112</v>
      </c>
      <c r="K907">
        <f>Patient_QC[[#This Row],[total_quantity_days]]/Patient_QC[[#This Row],[Window Days]]</f>
        <v>1</v>
      </c>
      <c r="L907">
        <f>MIN(1,Patient_QC[[#This Row],[MPR]])</f>
        <v>1</v>
      </c>
      <c r="M907">
        <f>IF(Patient_QC[[#This Row],[MPR]]&gt;1,1,0)</f>
        <v>0</v>
      </c>
      <c r="N907">
        <f>_xlfn.MAXIFS('Refill Gap Model'!I:I,'Refill Gap Model'!A:A,TableRefills3[[#This Row],[patient_id]])</f>
        <v>0</v>
      </c>
      <c r="O907" t="str">
        <f>IF(Patient_QC[[#This Row],[MPR]]&gt;1.2,"High MPR; ","") &amp;
 IF(Patient_QC[[#This Row],[ever_discontinued]]=1,"Discontinued; ","") &amp;
 IF(Patient_QC[[#This Row],[Window Days]]=0,"No Supply; ","")</f>
        <v/>
      </c>
    </row>
    <row r="908" spans="1:15" x14ac:dyDescent="0.25">
      <c r="A908" t="s">
        <v>915</v>
      </c>
      <c r="B908">
        <v>30</v>
      </c>
      <c r="C908" t="s">
        <v>1020</v>
      </c>
      <c r="D908" t="s">
        <v>1022</v>
      </c>
      <c r="E908" t="s">
        <v>1023</v>
      </c>
      <c r="F908">
        <f>SUMIFS('Refill Gap Model'!E:E,'Refill Gap Model'!A:A,TableRefills3[[#This Row],[patient_id]])</f>
        <v>112</v>
      </c>
      <c r="G908" s="1">
        <f>_xlfn.MINIFS('Refill Gap Model'!C:C,'Refill Gap Model'!A:A,TableRefills3[[#This Row],[patient_id]])</f>
        <v>45826</v>
      </c>
      <c r="H908" s="1">
        <f>_xlfn.MAXIFS('Refill Gap Model'!C:C,'Refill Gap Model'!A:A,A908)+TableRefills3[[#This Row],[quantity_days]]</f>
        <v>45869</v>
      </c>
      <c r="I908" s="1">
        <f>_xlfn.MAXIFS('Refill Gap Model'!L:L,'Refill Gap Model'!A:A,TableRefills3[[#This Row],[patient_id]])</f>
        <v>45935</v>
      </c>
      <c r="J908">
        <f>Patient_QC[[#This Row],[Therepy_end_date]]-Patient_QC[[#This Row],[Therepy_Start_Date]]</f>
        <v>109</v>
      </c>
      <c r="K908">
        <f>Patient_QC[[#This Row],[total_quantity_days]]/Patient_QC[[#This Row],[Window Days]]</f>
        <v>1.0275229357798166</v>
      </c>
      <c r="L908">
        <f>MIN(1,Patient_QC[[#This Row],[MPR]])</f>
        <v>1</v>
      </c>
      <c r="M908">
        <f>IF(Patient_QC[[#This Row],[MPR]]&gt;1,1,0)</f>
        <v>1</v>
      </c>
      <c r="N908">
        <f>_xlfn.MAXIFS('Refill Gap Model'!I:I,'Refill Gap Model'!A:A,TableRefills3[[#This Row],[patient_id]])</f>
        <v>0</v>
      </c>
      <c r="O908" t="str">
        <f>IF(Patient_QC[[#This Row],[MPR]]&gt;1.2,"High MPR; ","") &amp;
 IF(Patient_QC[[#This Row],[ever_discontinued]]=1,"Discontinued; ","") &amp;
 IF(Patient_QC[[#This Row],[Window Days]]=0,"No Supply; ","")</f>
        <v/>
      </c>
    </row>
    <row r="909" spans="1:15" x14ac:dyDescent="0.25">
      <c r="A909" t="s">
        <v>916</v>
      </c>
      <c r="B909">
        <v>78</v>
      </c>
      <c r="C909" t="s">
        <v>1019</v>
      </c>
      <c r="D909" t="s">
        <v>1022</v>
      </c>
      <c r="E909" t="s">
        <v>1026</v>
      </c>
      <c r="F909">
        <f>SUMIFS('Refill Gap Model'!E:E,'Refill Gap Model'!A:A,TableRefills3[[#This Row],[patient_id]])</f>
        <v>112</v>
      </c>
      <c r="G909" s="1">
        <f>_xlfn.MINIFS('Refill Gap Model'!C:C,'Refill Gap Model'!A:A,TableRefills3[[#This Row],[patient_id]])</f>
        <v>45826</v>
      </c>
      <c r="H909" s="1">
        <f>_xlfn.MAXIFS('Refill Gap Model'!C:C,'Refill Gap Model'!A:A,A909)+TableRefills3[[#This Row],[quantity_days]]</f>
        <v>45760</v>
      </c>
      <c r="I909" s="1">
        <f>_xlfn.MAXIFS('Refill Gap Model'!L:L,'Refill Gap Model'!A:A,TableRefills3[[#This Row],[patient_id]])</f>
        <v>45935</v>
      </c>
      <c r="J909">
        <f>Patient_QC[[#This Row],[Therepy_end_date]]-Patient_QC[[#This Row],[Therepy_Start_Date]]</f>
        <v>109</v>
      </c>
      <c r="K909">
        <f>Patient_QC[[#This Row],[total_quantity_days]]/Patient_QC[[#This Row],[Window Days]]</f>
        <v>1.0275229357798166</v>
      </c>
      <c r="L909">
        <f>MIN(1,Patient_QC[[#This Row],[MPR]])</f>
        <v>1</v>
      </c>
      <c r="M909">
        <f>IF(Patient_QC[[#This Row],[MPR]]&gt;1,1,0)</f>
        <v>1</v>
      </c>
      <c r="N909">
        <f>_xlfn.MAXIFS('Refill Gap Model'!I:I,'Refill Gap Model'!A:A,TableRefills3[[#This Row],[patient_id]])</f>
        <v>0</v>
      </c>
      <c r="O909" t="str">
        <f>IF(Patient_QC[[#This Row],[MPR]]&gt;1.2,"High MPR; ","") &amp;
 IF(Patient_QC[[#This Row],[ever_discontinued]]=1,"Discontinued; ","") &amp;
 IF(Patient_QC[[#This Row],[Window Days]]=0,"No Supply; ","")</f>
        <v/>
      </c>
    </row>
    <row r="910" spans="1:15" x14ac:dyDescent="0.25">
      <c r="A910" t="s">
        <v>917</v>
      </c>
      <c r="B910">
        <v>69</v>
      </c>
      <c r="C910" t="s">
        <v>1019</v>
      </c>
      <c r="D910" t="s">
        <v>1022</v>
      </c>
      <c r="E910" t="s">
        <v>1023</v>
      </c>
      <c r="F910">
        <f>SUMIFS('Refill Gap Model'!E:E,'Refill Gap Model'!A:A,TableRefills3[[#This Row],[patient_id]])</f>
        <v>112</v>
      </c>
      <c r="G910" s="1">
        <f>_xlfn.MINIFS('Refill Gap Model'!C:C,'Refill Gap Model'!A:A,TableRefills3[[#This Row],[patient_id]])</f>
        <v>45826</v>
      </c>
      <c r="H910" s="1">
        <f>_xlfn.MAXIFS('Refill Gap Model'!C:C,'Refill Gap Model'!A:A,A910)+TableRefills3[[#This Row],[quantity_days]]</f>
        <v>45828</v>
      </c>
      <c r="I910" s="1">
        <f>_xlfn.MAXIFS('Refill Gap Model'!L:L,'Refill Gap Model'!A:A,TableRefills3[[#This Row],[patient_id]])</f>
        <v>45935</v>
      </c>
      <c r="J910">
        <f>Patient_QC[[#This Row],[Therepy_end_date]]-Patient_QC[[#This Row],[Therepy_Start_Date]]</f>
        <v>109</v>
      </c>
      <c r="K910">
        <f>Patient_QC[[#This Row],[total_quantity_days]]/Patient_QC[[#This Row],[Window Days]]</f>
        <v>1.0275229357798166</v>
      </c>
      <c r="L910">
        <f>MIN(1,Patient_QC[[#This Row],[MPR]])</f>
        <v>1</v>
      </c>
      <c r="M910">
        <f>IF(Patient_QC[[#This Row],[MPR]]&gt;1,1,0)</f>
        <v>1</v>
      </c>
      <c r="N910">
        <f>_xlfn.MAXIFS('Refill Gap Model'!I:I,'Refill Gap Model'!A:A,TableRefills3[[#This Row],[patient_id]])</f>
        <v>0</v>
      </c>
      <c r="O910" t="str">
        <f>IF(Patient_QC[[#This Row],[MPR]]&gt;1.2,"High MPR; ","") &amp;
 IF(Patient_QC[[#This Row],[ever_discontinued]]=1,"Discontinued; ","") &amp;
 IF(Patient_QC[[#This Row],[Window Days]]=0,"No Supply; ","")</f>
        <v/>
      </c>
    </row>
    <row r="911" spans="1:15" x14ac:dyDescent="0.25">
      <c r="A911" t="s">
        <v>918</v>
      </c>
      <c r="B911">
        <v>61</v>
      </c>
      <c r="C911" t="s">
        <v>1019</v>
      </c>
      <c r="D911" t="s">
        <v>1025</v>
      </c>
      <c r="E911" t="s">
        <v>1027</v>
      </c>
      <c r="F911">
        <f>SUMIFS('Refill Gap Model'!E:E,'Refill Gap Model'!A:A,TableRefills3[[#This Row],[patient_id]])</f>
        <v>112</v>
      </c>
      <c r="G911" s="1">
        <f>_xlfn.MINIFS('Refill Gap Model'!C:C,'Refill Gap Model'!A:A,TableRefills3[[#This Row],[patient_id]])</f>
        <v>45826</v>
      </c>
      <c r="H911" s="1">
        <f>_xlfn.MAXIFS('Refill Gap Model'!C:C,'Refill Gap Model'!A:A,A911)+TableRefills3[[#This Row],[quantity_days]]</f>
        <v>45861</v>
      </c>
      <c r="I911" s="1">
        <f>_xlfn.MAXIFS('Refill Gap Model'!L:L,'Refill Gap Model'!A:A,TableRefills3[[#This Row],[patient_id]])</f>
        <v>45935</v>
      </c>
      <c r="J911">
        <f>Patient_QC[[#This Row],[Therepy_end_date]]-Patient_QC[[#This Row],[Therepy_Start_Date]]</f>
        <v>109</v>
      </c>
      <c r="K911">
        <f>Patient_QC[[#This Row],[total_quantity_days]]/Patient_QC[[#This Row],[Window Days]]</f>
        <v>1.0275229357798166</v>
      </c>
      <c r="L911">
        <f>MIN(1,Patient_QC[[#This Row],[MPR]])</f>
        <v>1</v>
      </c>
      <c r="M911">
        <f>IF(Patient_QC[[#This Row],[MPR]]&gt;1,1,0)</f>
        <v>1</v>
      </c>
      <c r="N911">
        <f>_xlfn.MAXIFS('Refill Gap Model'!I:I,'Refill Gap Model'!A:A,TableRefills3[[#This Row],[patient_id]])</f>
        <v>0</v>
      </c>
      <c r="O911" t="str">
        <f>IF(Patient_QC[[#This Row],[MPR]]&gt;1.2,"High MPR; ","") &amp;
 IF(Patient_QC[[#This Row],[ever_discontinued]]=1,"Discontinued; ","") &amp;
 IF(Patient_QC[[#This Row],[Window Days]]=0,"No Supply; ","")</f>
        <v/>
      </c>
    </row>
    <row r="912" spans="1:15" x14ac:dyDescent="0.25">
      <c r="A912" t="s">
        <v>919</v>
      </c>
      <c r="B912">
        <v>63</v>
      </c>
      <c r="C912" t="s">
        <v>1020</v>
      </c>
      <c r="D912" t="s">
        <v>1025</v>
      </c>
      <c r="E912" t="s">
        <v>1024</v>
      </c>
      <c r="F912">
        <f>SUMIFS('Refill Gap Model'!E:E,'Refill Gap Model'!A:A,TableRefills3[[#This Row],[patient_id]])</f>
        <v>168</v>
      </c>
      <c r="G912" s="1">
        <f>_xlfn.MINIFS('Refill Gap Model'!C:C,'Refill Gap Model'!A:A,TableRefills3[[#This Row],[patient_id]])</f>
        <v>45692</v>
      </c>
      <c r="H912" s="1">
        <f>_xlfn.MAXIFS('Refill Gap Model'!C:C,'Refill Gap Model'!A:A,A912)+TableRefills3[[#This Row],[quantity_days]]</f>
        <v>45932</v>
      </c>
      <c r="I912" s="1">
        <f>_xlfn.MAXIFS('Refill Gap Model'!L:L,'Refill Gap Model'!A:A,TableRefills3[[#This Row],[patient_id]])</f>
        <v>45855</v>
      </c>
      <c r="J912">
        <f>Patient_QC[[#This Row],[Therepy_end_date]]-Patient_QC[[#This Row],[Therepy_Start_Date]]</f>
        <v>163</v>
      </c>
      <c r="K912">
        <f>Patient_QC[[#This Row],[total_quantity_days]]/Patient_QC[[#This Row],[Window Days]]</f>
        <v>1.0306748466257669</v>
      </c>
      <c r="L912">
        <f>MIN(1,Patient_QC[[#This Row],[MPR]])</f>
        <v>1</v>
      </c>
      <c r="M912">
        <f>IF(Patient_QC[[#This Row],[MPR]]&gt;1,1,0)</f>
        <v>1</v>
      </c>
      <c r="N912">
        <f>_xlfn.MAXIFS('Refill Gap Model'!I:I,'Refill Gap Model'!A:A,TableRefills3[[#This Row],[patient_id]])</f>
        <v>0</v>
      </c>
      <c r="O912" t="str">
        <f>IF(Patient_QC[[#This Row],[MPR]]&gt;1.2,"High MPR; ","") &amp;
 IF(Patient_QC[[#This Row],[ever_discontinued]]=1,"Discontinued; ","") &amp;
 IF(Patient_QC[[#This Row],[Window Days]]=0,"No Supply; ","")</f>
        <v/>
      </c>
    </row>
    <row r="913" spans="1:15" x14ac:dyDescent="0.25">
      <c r="A913" t="s">
        <v>920</v>
      </c>
      <c r="B913">
        <v>57</v>
      </c>
      <c r="C913" t="s">
        <v>1019</v>
      </c>
      <c r="D913" t="s">
        <v>1021</v>
      </c>
      <c r="E913" t="s">
        <v>1026</v>
      </c>
      <c r="F913">
        <f>SUMIFS('Refill Gap Model'!E:E,'Refill Gap Model'!A:A,TableRefills3[[#This Row],[patient_id]])</f>
        <v>168</v>
      </c>
      <c r="G913" s="1">
        <f>_xlfn.MINIFS('Refill Gap Model'!C:C,'Refill Gap Model'!A:A,TableRefills3[[#This Row],[patient_id]])</f>
        <v>45692</v>
      </c>
      <c r="H913" s="1">
        <f>_xlfn.MAXIFS('Refill Gap Model'!C:C,'Refill Gap Model'!A:A,A913)+TableRefills3[[#This Row],[quantity_days]]</f>
        <v>45972</v>
      </c>
      <c r="I913" s="1">
        <f>_xlfn.MAXIFS('Refill Gap Model'!L:L,'Refill Gap Model'!A:A,TableRefills3[[#This Row],[patient_id]])</f>
        <v>45855</v>
      </c>
      <c r="J913">
        <f>Patient_QC[[#This Row],[Therepy_end_date]]-Patient_QC[[#This Row],[Therepy_Start_Date]]</f>
        <v>163</v>
      </c>
      <c r="K913">
        <f>Patient_QC[[#This Row],[total_quantity_days]]/Patient_QC[[#This Row],[Window Days]]</f>
        <v>1.0306748466257669</v>
      </c>
      <c r="L913">
        <f>MIN(1,Patient_QC[[#This Row],[MPR]])</f>
        <v>1</v>
      </c>
      <c r="M913">
        <f>IF(Patient_QC[[#This Row],[MPR]]&gt;1,1,0)</f>
        <v>1</v>
      </c>
      <c r="N913">
        <f>_xlfn.MAXIFS('Refill Gap Model'!I:I,'Refill Gap Model'!A:A,TableRefills3[[#This Row],[patient_id]])</f>
        <v>0</v>
      </c>
      <c r="O913" t="str">
        <f>IF(Patient_QC[[#This Row],[MPR]]&gt;1.2,"High MPR; ","") &amp;
 IF(Patient_QC[[#This Row],[ever_discontinued]]=1,"Discontinued; ","") &amp;
 IF(Patient_QC[[#This Row],[Window Days]]=0,"No Supply; ","")</f>
        <v/>
      </c>
    </row>
    <row r="914" spans="1:15" x14ac:dyDescent="0.25">
      <c r="A914" t="s">
        <v>921</v>
      </c>
      <c r="B914">
        <v>60</v>
      </c>
      <c r="C914" t="s">
        <v>1020</v>
      </c>
      <c r="D914" t="s">
        <v>1028</v>
      </c>
      <c r="E914" t="s">
        <v>1026</v>
      </c>
      <c r="F914">
        <f>SUMIFS('Refill Gap Model'!E:E,'Refill Gap Model'!A:A,TableRefills3[[#This Row],[patient_id]])</f>
        <v>168</v>
      </c>
      <c r="G914" s="1">
        <f>_xlfn.MINIFS('Refill Gap Model'!C:C,'Refill Gap Model'!A:A,TableRefills3[[#This Row],[patient_id]])</f>
        <v>45692</v>
      </c>
      <c r="H914" s="1">
        <f>_xlfn.MAXIFS('Refill Gap Model'!C:C,'Refill Gap Model'!A:A,A914)+TableRefills3[[#This Row],[quantity_days]]</f>
        <v>45861</v>
      </c>
      <c r="I914" s="1">
        <f>_xlfn.MAXIFS('Refill Gap Model'!L:L,'Refill Gap Model'!A:A,TableRefills3[[#This Row],[patient_id]])</f>
        <v>45855</v>
      </c>
      <c r="J914">
        <f>Patient_QC[[#This Row],[Therepy_end_date]]-Patient_QC[[#This Row],[Therepy_Start_Date]]</f>
        <v>163</v>
      </c>
      <c r="K914">
        <f>Patient_QC[[#This Row],[total_quantity_days]]/Patient_QC[[#This Row],[Window Days]]</f>
        <v>1.0306748466257669</v>
      </c>
      <c r="L914">
        <f>MIN(1,Patient_QC[[#This Row],[MPR]])</f>
        <v>1</v>
      </c>
      <c r="M914">
        <f>IF(Patient_QC[[#This Row],[MPR]]&gt;1,1,0)</f>
        <v>1</v>
      </c>
      <c r="N914">
        <f>_xlfn.MAXIFS('Refill Gap Model'!I:I,'Refill Gap Model'!A:A,TableRefills3[[#This Row],[patient_id]])</f>
        <v>0</v>
      </c>
      <c r="O914" t="str">
        <f>IF(Patient_QC[[#This Row],[MPR]]&gt;1.2,"High MPR; ","") &amp;
 IF(Patient_QC[[#This Row],[ever_discontinued]]=1,"Discontinued; ","") &amp;
 IF(Patient_QC[[#This Row],[Window Days]]=0,"No Supply; ","")</f>
        <v/>
      </c>
    </row>
    <row r="915" spans="1:15" x14ac:dyDescent="0.25">
      <c r="A915" t="s">
        <v>922</v>
      </c>
      <c r="B915">
        <v>37</v>
      </c>
      <c r="C915" t="s">
        <v>1020</v>
      </c>
      <c r="D915" t="s">
        <v>1021</v>
      </c>
      <c r="E915" t="s">
        <v>1027</v>
      </c>
      <c r="F915">
        <f>SUMIFS('Refill Gap Model'!E:E,'Refill Gap Model'!A:A,TableRefills3[[#This Row],[patient_id]])</f>
        <v>168</v>
      </c>
      <c r="G915" s="1">
        <f>_xlfn.MINIFS('Refill Gap Model'!C:C,'Refill Gap Model'!A:A,TableRefills3[[#This Row],[patient_id]])</f>
        <v>45692</v>
      </c>
      <c r="H915" s="1">
        <f>_xlfn.MAXIFS('Refill Gap Model'!C:C,'Refill Gap Model'!A:A,A915)+TableRefills3[[#This Row],[quantity_days]]</f>
        <v>45921</v>
      </c>
      <c r="I915" s="1">
        <f>_xlfn.MAXIFS('Refill Gap Model'!L:L,'Refill Gap Model'!A:A,TableRefills3[[#This Row],[patient_id]])</f>
        <v>45855</v>
      </c>
      <c r="J915">
        <f>Patient_QC[[#This Row],[Therepy_end_date]]-Patient_QC[[#This Row],[Therepy_Start_Date]]</f>
        <v>163</v>
      </c>
      <c r="K915">
        <f>Patient_QC[[#This Row],[total_quantity_days]]/Patient_QC[[#This Row],[Window Days]]</f>
        <v>1.0306748466257669</v>
      </c>
      <c r="L915">
        <f>MIN(1,Patient_QC[[#This Row],[MPR]])</f>
        <v>1</v>
      </c>
      <c r="M915">
        <f>IF(Patient_QC[[#This Row],[MPR]]&gt;1,1,0)</f>
        <v>1</v>
      </c>
      <c r="N915">
        <f>_xlfn.MAXIFS('Refill Gap Model'!I:I,'Refill Gap Model'!A:A,TableRefills3[[#This Row],[patient_id]])</f>
        <v>0</v>
      </c>
      <c r="O915" t="str">
        <f>IF(Patient_QC[[#This Row],[MPR]]&gt;1.2,"High MPR; ","") &amp;
 IF(Patient_QC[[#This Row],[ever_discontinued]]=1,"Discontinued; ","") &amp;
 IF(Patient_QC[[#This Row],[Window Days]]=0,"No Supply; ","")</f>
        <v/>
      </c>
    </row>
    <row r="916" spans="1:15" x14ac:dyDescent="0.25">
      <c r="A916" t="s">
        <v>923</v>
      </c>
      <c r="B916">
        <v>68</v>
      </c>
      <c r="C916" t="s">
        <v>1020</v>
      </c>
      <c r="D916" t="s">
        <v>1025</v>
      </c>
      <c r="E916" t="s">
        <v>1026</v>
      </c>
      <c r="F916">
        <f>SUMIFS('Refill Gap Model'!E:E,'Refill Gap Model'!A:A,TableRefills3[[#This Row],[patient_id]])</f>
        <v>168</v>
      </c>
      <c r="G916" s="1">
        <f>_xlfn.MINIFS('Refill Gap Model'!C:C,'Refill Gap Model'!A:A,TableRefills3[[#This Row],[patient_id]])</f>
        <v>45692</v>
      </c>
      <c r="H916" s="1">
        <f>_xlfn.MAXIFS('Refill Gap Model'!C:C,'Refill Gap Model'!A:A,A916)+TableRefills3[[#This Row],[quantity_days]]</f>
        <v>45954</v>
      </c>
      <c r="I916" s="1">
        <f>_xlfn.MAXIFS('Refill Gap Model'!L:L,'Refill Gap Model'!A:A,TableRefills3[[#This Row],[patient_id]])</f>
        <v>45855</v>
      </c>
      <c r="J916">
        <f>Patient_QC[[#This Row],[Therepy_end_date]]-Patient_QC[[#This Row],[Therepy_Start_Date]]</f>
        <v>163</v>
      </c>
      <c r="K916">
        <f>Patient_QC[[#This Row],[total_quantity_days]]/Patient_QC[[#This Row],[Window Days]]</f>
        <v>1.0306748466257669</v>
      </c>
      <c r="L916">
        <f>MIN(1,Patient_QC[[#This Row],[MPR]])</f>
        <v>1</v>
      </c>
      <c r="M916">
        <f>IF(Patient_QC[[#This Row],[MPR]]&gt;1,1,0)</f>
        <v>1</v>
      </c>
      <c r="N916">
        <f>_xlfn.MAXIFS('Refill Gap Model'!I:I,'Refill Gap Model'!A:A,TableRefills3[[#This Row],[patient_id]])</f>
        <v>0</v>
      </c>
      <c r="O916" t="str">
        <f>IF(Patient_QC[[#This Row],[MPR]]&gt;1.2,"High MPR; ","") &amp;
 IF(Patient_QC[[#This Row],[ever_discontinued]]=1,"Discontinued; ","") &amp;
 IF(Patient_QC[[#This Row],[Window Days]]=0,"No Supply; ","")</f>
        <v/>
      </c>
    </row>
    <row r="917" spans="1:15" x14ac:dyDescent="0.25">
      <c r="A917" t="s">
        <v>924</v>
      </c>
      <c r="B917">
        <v>55</v>
      </c>
      <c r="C917" t="s">
        <v>1019</v>
      </c>
      <c r="D917" t="s">
        <v>1028</v>
      </c>
      <c r="E917" t="s">
        <v>1026</v>
      </c>
      <c r="F917">
        <f>SUMIFS('Refill Gap Model'!E:E,'Refill Gap Model'!A:A,TableRefills3[[#This Row],[patient_id]])</f>
        <v>168</v>
      </c>
      <c r="G917" s="1">
        <f>_xlfn.MINIFS('Refill Gap Model'!C:C,'Refill Gap Model'!A:A,TableRefills3[[#This Row],[patient_id]])</f>
        <v>45692</v>
      </c>
      <c r="H917" s="1">
        <f>_xlfn.MAXIFS('Refill Gap Model'!C:C,'Refill Gap Model'!A:A,A917)+TableRefills3[[#This Row],[quantity_days]]</f>
        <v>45919</v>
      </c>
      <c r="I917" s="1">
        <f>_xlfn.MAXIFS('Refill Gap Model'!L:L,'Refill Gap Model'!A:A,TableRefills3[[#This Row],[patient_id]])</f>
        <v>45855</v>
      </c>
      <c r="J917">
        <f>Patient_QC[[#This Row],[Therepy_end_date]]-Patient_QC[[#This Row],[Therepy_Start_Date]]</f>
        <v>163</v>
      </c>
      <c r="K917">
        <f>Patient_QC[[#This Row],[total_quantity_days]]/Patient_QC[[#This Row],[Window Days]]</f>
        <v>1.0306748466257669</v>
      </c>
      <c r="L917">
        <f>MIN(1,Patient_QC[[#This Row],[MPR]])</f>
        <v>1</v>
      </c>
      <c r="M917">
        <f>IF(Patient_QC[[#This Row],[MPR]]&gt;1,1,0)</f>
        <v>1</v>
      </c>
      <c r="N917">
        <f>_xlfn.MAXIFS('Refill Gap Model'!I:I,'Refill Gap Model'!A:A,TableRefills3[[#This Row],[patient_id]])</f>
        <v>0</v>
      </c>
      <c r="O917" t="str">
        <f>IF(Patient_QC[[#This Row],[MPR]]&gt;1.2,"High MPR; ","") &amp;
 IF(Patient_QC[[#This Row],[ever_discontinued]]=1,"Discontinued; ","") &amp;
 IF(Patient_QC[[#This Row],[Window Days]]=0,"No Supply; ","")</f>
        <v/>
      </c>
    </row>
    <row r="918" spans="1:15" x14ac:dyDescent="0.25">
      <c r="A918" t="s">
        <v>925</v>
      </c>
      <c r="B918">
        <v>63</v>
      </c>
      <c r="C918" t="s">
        <v>1019</v>
      </c>
      <c r="D918" t="s">
        <v>1025</v>
      </c>
      <c r="E918" t="s">
        <v>1027</v>
      </c>
      <c r="F918">
        <f>SUMIFS('Refill Gap Model'!E:E,'Refill Gap Model'!A:A,TableRefills3[[#This Row],[patient_id]])</f>
        <v>105</v>
      </c>
      <c r="G918" s="1">
        <f>_xlfn.MINIFS('Refill Gap Model'!C:C,'Refill Gap Model'!A:A,TableRefills3[[#This Row],[patient_id]])</f>
        <v>45659</v>
      </c>
      <c r="H918" s="1">
        <f>_xlfn.MAXIFS('Refill Gap Model'!C:C,'Refill Gap Model'!A:A,A918)+TableRefills3[[#This Row],[quantity_days]]</f>
        <v>45784</v>
      </c>
      <c r="I918" s="1">
        <f>_xlfn.MAXIFS('Refill Gap Model'!L:L,'Refill Gap Model'!A:A,TableRefills3[[#This Row],[patient_id]])</f>
        <v>45760</v>
      </c>
      <c r="J918">
        <f>Patient_QC[[#This Row],[Therepy_end_date]]-Patient_QC[[#This Row],[Therepy_Start_Date]]</f>
        <v>101</v>
      </c>
      <c r="K918">
        <f>Patient_QC[[#This Row],[total_quantity_days]]/Patient_QC[[#This Row],[Window Days]]</f>
        <v>1.0396039603960396</v>
      </c>
      <c r="L918">
        <f>MIN(1,Patient_QC[[#This Row],[MPR]])</f>
        <v>1</v>
      </c>
      <c r="M918">
        <f>IF(Patient_QC[[#This Row],[MPR]]&gt;1,1,0)</f>
        <v>1</v>
      </c>
      <c r="N918">
        <f>_xlfn.MAXIFS('Refill Gap Model'!I:I,'Refill Gap Model'!A:A,TableRefills3[[#This Row],[patient_id]])</f>
        <v>0</v>
      </c>
      <c r="O918" t="str">
        <f>IF(Patient_QC[[#This Row],[MPR]]&gt;1.2,"High MPR; ","") &amp;
 IF(Patient_QC[[#This Row],[ever_discontinued]]=1,"Discontinued; ","") &amp;
 IF(Patient_QC[[#This Row],[Window Days]]=0,"No Supply; ","")</f>
        <v/>
      </c>
    </row>
    <row r="919" spans="1:15" x14ac:dyDescent="0.25">
      <c r="A919" t="s">
        <v>926</v>
      </c>
      <c r="B919">
        <v>83</v>
      </c>
      <c r="C919" t="s">
        <v>1019</v>
      </c>
      <c r="D919" t="s">
        <v>1022</v>
      </c>
      <c r="E919" t="s">
        <v>1027</v>
      </c>
      <c r="F919">
        <f>SUMIFS('Refill Gap Model'!E:E,'Refill Gap Model'!A:A,TableRefills3[[#This Row],[patient_id]])</f>
        <v>105</v>
      </c>
      <c r="G919" s="1">
        <f>_xlfn.MINIFS('Refill Gap Model'!C:C,'Refill Gap Model'!A:A,TableRefills3[[#This Row],[patient_id]])</f>
        <v>45659</v>
      </c>
      <c r="H919" s="1">
        <f>_xlfn.MAXIFS('Refill Gap Model'!C:C,'Refill Gap Model'!A:A,A919)+TableRefills3[[#This Row],[quantity_days]]</f>
        <v>45923</v>
      </c>
      <c r="I919" s="1">
        <f>_xlfn.MAXIFS('Refill Gap Model'!L:L,'Refill Gap Model'!A:A,TableRefills3[[#This Row],[patient_id]])</f>
        <v>45760</v>
      </c>
      <c r="J919">
        <f>Patient_QC[[#This Row],[Therepy_end_date]]-Patient_QC[[#This Row],[Therepy_Start_Date]]</f>
        <v>101</v>
      </c>
      <c r="K919">
        <f>Patient_QC[[#This Row],[total_quantity_days]]/Patient_QC[[#This Row],[Window Days]]</f>
        <v>1.0396039603960396</v>
      </c>
      <c r="L919">
        <f>MIN(1,Patient_QC[[#This Row],[MPR]])</f>
        <v>1</v>
      </c>
      <c r="M919">
        <f>IF(Patient_QC[[#This Row],[MPR]]&gt;1,1,0)</f>
        <v>1</v>
      </c>
      <c r="N919">
        <f>_xlfn.MAXIFS('Refill Gap Model'!I:I,'Refill Gap Model'!A:A,TableRefills3[[#This Row],[patient_id]])</f>
        <v>0</v>
      </c>
      <c r="O919" t="str">
        <f>IF(Patient_QC[[#This Row],[MPR]]&gt;1.2,"High MPR; ","") &amp;
 IF(Patient_QC[[#This Row],[ever_discontinued]]=1,"Discontinued; ","") &amp;
 IF(Patient_QC[[#This Row],[Window Days]]=0,"No Supply; ","")</f>
        <v/>
      </c>
    </row>
    <row r="920" spans="1:15" x14ac:dyDescent="0.25">
      <c r="A920" t="s">
        <v>927</v>
      </c>
      <c r="B920">
        <v>83</v>
      </c>
      <c r="C920" t="s">
        <v>1019</v>
      </c>
      <c r="D920" t="s">
        <v>1025</v>
      </c>
      <c r="E920" t="s">
        <v>1027</v>
      </c>
      <c r="F920">
        <f>SUMIFS('Refill Gap Model'!E:E,'Refill Gap Model'!A:A,TableRefills3[[#This Row],[patient_id]])</f>
        <v>105</v>
      </c>
      <c r="G920" s="1">
        <f>_xlfn.MINIFS('Refill Gap Model'!C:C,'Refill Gap Model'!A:A,TableRefills3[[#This Row],[patient_id]])</f>
        <v>45659</v>
      </c>
      <c r="H920" s="1">
        <f>_xlfn.MAXIFS('Refill Gap Model'!C:C,'Refill Gap Model'!A:A,A920)+TableRefills3[[#This Row],[quantity_days]]</f>
        <v>45858</v>
      </c>
      <c r="I920" s="1">
        <f>_xlfn.MAXIFS('Refill Gap Model'!L:L,'Refill Gap Model'!A:A,TableRefills3[[#This Row],[patient_id]])</f>
        <v>45760</v>
      </c>
      <c r="J920">
        <f>Patient_QC[[#This Row],[Therepy_end_date]]-Patient_QC[[#This Row],[Therepy_Start_Date]]</f>
        <v>101</v>
      </c>
      <c r="K920">
        <f>Patient_QC[[#This Row],[total_quantity_days]]/Patient_QC[[#This Row],[Window Days]]</f>
        <v>1.0396039603960396</v>
      </c>
      <c r="L920">
        <f>MIN(1,Patient_QC[[#This Row],[MPR]])</f>
        <v>1</v>
      </c>
      <c r="M920">
        <f>IF(Patient_QC[[#This Row],[MPR]]&gt;1,1,0)</f>
        <v>1</v>
      </c>
      <c r="N920">
        <f>_xlfn.MAXIFS('Refill Gap Model'!I:I,'Refill Gap Model'!A:A,TableRefills3[[#This Row],[patient_id]])</f>
        <v>0</v>
      </c>
      <c r="O920" t="str">
        <f>IF(Patient_QC[[#This Row],[MPR]]&gt;1.2,"High MPR; ","") &amp;
 IF(Patient_QC[[#This Row],[ever_discontinued]]=1,"Discontinued; ","") &amp;
 IF(Patient_QC[[#This Row],[Window Days]]=0,"No Supply; ","")</f>
        <v/>
      </c>
    </row>
    <row r="921" spans="1:15" x14ac:dyDescent="0.25">
      <c r="A921" t="s">
        <v>928</v>
      </c>
      <c r="B921">
        <v>32</v>
      </c>
      <c r="C921" t="s">
        <v>1019</v>
      </c>
      <c r="D921" t="s">
        <v>1021</v>
      </c>
      <c r="E921" t="s">
        <v>1023</v>
      </c>
      <c r="F921">
        <f>SUMIFS('Refill Gap Model'!E:E,'Refill Gap Model'!A:A,TableRefills3[[#This Row],[patient_id]])</f>
        <v>105</v>
      </c>
      <c r="G921" s="1">
        <f>_xlfn.MINIFS('Refill Gap Model'!C:C,'Refill Gap Model'!A:A,TableRefills3[[#This Row],[patient_id]])</f>
        <v>45659</v>
      </c>
      <c r="H921" s="1">
        <f>_xlfn.MAXIFS('Refill Gap Model'!C:C,'Refill Gap Model'!A:A,A921)+TableRefills3[[#This Row],[quantity_days]]</f>
        <v>45779</v>
      </c>
      <c r="I921" s="1">
        <f>_xlfn.MAXIFS('Refill Gap Model'!L:L,'Refill Gap Model'!A:A,TableRefills3[[#This Row],[patient_id]])</f>
        <v>45760</v>
      </c>
      <c r="J921">
        <f>Patient_QC[[#This Row],[Therepy_end_date]]-Patient_QC[[#This Row],[Therepy_Start_Date]]</f>
        <v>101</v>
      </c>
      <c r="K921">
        <f>Patient_QC[[#This Row],[total_quantity_days]]/Patient_QC[[#This Row],[Window Days]]</f>
        <v>1.0396039603960396</v>
      </c>
      <c r="L921">
        <f>MIN(1,Patient_QC[[#This Row],[MPR]])</f>
        <v>1</v>
      </c>
      <c r="M921">
        <f>IF(Patient_QC[[#This Row],[MPR]]&gt;1,1,0)</f>
        <v>1</v>
      </c>
      <c r="N921">
        <f>_xlfn.MAXIFS('Refill Gap Model'!I:I,'Refill Gap Model'!A:A,TableRefills3[[#This Row],[patient_id]])</f>
        <v>0</v>
      </c>
      <c r="O921" t="str">
        <f>IF(Patient_QC[[#This Row],[MPR]]&gt;1.2,"High MPR; ","") &amp;
 IF(Patient_QC[[#This Row],[ever_discontinued]]=1,"Discontinued; ","") &amp;
 IF(Patient_QC[[#This Row],[Window Days]]=0,"No Supply; ","")</f>
        <v/>
      </c>
    </row>
    <row r="922" spans="1:15" x14ac:dyDescent="0.25">
      <c r="A922" t="s">
        <v>929</v>
      </c>
      <c r="B922">
        <v>79</v>
      </c>
      <c r="C922" t="s">
        <v>1019</v>
      </c>
      <c r="D922" t="s">
        <v>1025</v>
      </c>
      <c r="E922" t="s">
        <v>1027</v>
      </c>
      <c r="F922">
        <f>SUMIFS('Refill Gap Model'!E:E,'Refill Gap Model'!A:A,TableRefills3[[#This Row],[patient_id]])</f>
        <v>105</v>
      </c>
      <c r="G922" s="1">
        <f>_xlfn.MINIFS('Refill Gap Model'!C:C,'Refill Gap Model'!A:A,TableRefills3[[#This Row],[patient_id]])</f>
        <v>45659</v>
      </c>
      <c r="H922" s="1">
        <f>_xlfn.MAXIFS('Refill Gap Model'!C:C,'Refill Gap Model'!A:A,A922)+TableRefills3[[#This Row],[quantity_days]]</f>
        <v>45907</v>
      </c>
      <c r="I922" s="1">
        <f>_xlfn.MAXIFS('Refill Gap Model'!L:L,'Refill Gap Model'!A:A,TableRefills3[[#This Row],[patient_id]])</f>
        <v>45760</v>
      </c>
      <c r="J922">
        <f>Patient_QC[[#This Row],[Therepy_end_date]]-Patient_QC[[#This Row],[Therepy_Start_Date]]</f>
        <v>101</v>
      </c>
      <c r="K922">
        <f>Patient_QC[[#This Row],[total_quantity_days]]/Patient_QC[[#This Row],[Window Days]]</f>
        <v>1.0396039603960396</v>
      </c>
      <c r="L922">
        <f>MIN(1,Patient_QC[[#This Row],[MPR]])</f>
        <v>1</v>
      </c>
      <c r="M922">
        <f>IF(Patient_QC[[#This Row],[MPR]]&gt;1,1,0)</f>
        <v>1</v>
      </c>
      <c r="N922">
        <f>_xlfn.MAXIFS('Refill Gap Model'!I:I,'Refill Gap Model'!A:A,TableRefills3[[#This Row],[patient_id]])</f>
        <v>0</v>
      </c>
      <c r="O922" t="str">
        <f>IF(Patient_QC[[#This Row],[MPR]]&gt;1.2,"High MPR; ","") &amp;
 IF(Patient_QC[[#This Row],[ever_discontinued]]=1,"Discontinued; ","") &amp;
 IF(Patient_QC[[#This Row],[Window Days]]=0,"No Supply; ","")</f>
        <v/>
      </c>
    </row>
    <row r="923" spans="1:15" x14ac:dyDescent="0.25">
      <c r="A923" t="s">
        <v>930</v>
      </c>
      <c r="B923">
        <v>41</v>
      </c>
      <c r="C923" t="s">
        <v>1020</v>
      </c>
      <c r="D923" t="s">
        <v>1025</v>
      </c>
      <c r="E923" t="s">
        <v>1026</v>
      </c>
      <c r="F923">
        <f>SUMIFS('Refill Gap Model'!E:E,'Refill Gap Model'!A:A,TableRefills3[[#This Row],[patient_id]])</f>
        <v>112</v>
      </c>
      <c r="G923" s="1">
        <f>_xlfn.MINIFS('Refill Gap Model'!C:C,'Refill Gap Model'!A:A,TableRefills3[[#This Row],[patient_id]])</f>
        <v>45670</v>
      </c>
      <c r="H923" s="1">
        <f>_xlfn.MAXIFS('Refill Gap Model'!C:C,'Refill Gap Model'!A:A,A923)+TableRefills3[[#This Row],[quantity_days]]</f>
        <v>45966</v>
      </c>
      <c r="I923" s="1">
        <f>_xlfn.MAXIFS('Refill Gap Model'!L:L,'Refill Gap Model'!A:A,TableRefills3[[#This Row],[patient_id]])</f>
        <v>45780</v>
      </c>
      <c r="J923">
        <f>Patient_QC[[#This Row],[Therepy_end_date]]-Patient_QC[[#This Row],[Therepy_Start_Date]]</f>
        <v>110</v>
      </c>
      <c r="K923">
        <f>Patient_QC[[#This Row],[total_quantity_days]]/Patient_QC[[#This Row],[Window Days]]</f>
        <v>1.0181818181818181</v>
      </c>
      <c r="L923">
        <f>MIN(1,Patient_QC[[#This Row],[MPR]])</f>
        <v>1</v>
      </c>
      <c r="M923">
        <f>IF(Patient_QC[[#This Row],[MPR]]&gt;1,1,0)</f>
        <v>1</v>
      </c>
      <c r="N923">
        <f>_xlfn.MAXIFS('Refill Gap Model'!I:I,'Refill Gap Model'!A:A,TableRefills3[[#This Row],[patient_id]])</f>
        <v>0</v>
      </c>
      <c r="O923" t="str">
        <f>IF(Patient_QC[[#This Row],[MPR]]&gt;1.2,"High MPR; ","") &amp;
 IF(Patient_QC[[#This Row],[ever_discontinued]]=1,"Discontinued; ","") &amp;
 IF(Patient_QC[[#This Row],[Window Days]]=0,"No Supply; ","")</f>
        <v/>
      </c>
    </row>
    <row r="924" spans="1:15" x14ac:dyDescent="0.25">
      <c r="A924" t="s">
        <v>931</v>
      </c>
      <c r="B924">
        <v>30</v>
      </c>
      <c r="C924" t="s">
        <v>1019</v>
      </c>
      <c r="D924" t="s">
        <v>1021</v>
      </c>
      <c r="E924" t="s">
        <v>1023</v>
      </c>
      <c r="F924">
        <f>SUMIFS('Refill Gap Model'!E:E,'Refill Gap Model'!A:A,TableRefills3[[#This Row],[patient_id]])</f>
        <v>112</v>
      </c>
      <c r="G924" s="1">
        <f>_xlfn.MINIFS('Refill Gap Model'!C:C,'Refill Gap Model'!A:A,TableRefills3[[#This Row],[patient_id]])</f>
        <v>45670</v>
      </c>
      <c r="H924" s="1">
        <f>_xlfn.MAXIFS('Refill Gap Model'!C:C,'Refill Gap Model'!A:A,A924)+TableRefills3[[#This Row],[quantity_days]]</f>
        <v>45750</v>
      </c>
      <c r="I924" s="1">
        <f>_xlfn.MAXIFS('Refill Gap Model'!L:L,'Refill Gap Model'!A:A,TableRefills3[[#This Row],[patient_id]])</f>
        <v>45780</v>
      </c>
      <c r="J924">
        <f>Patient_QC[[#This Row],[Therepy_end_date]]-Patient_QC[[#This Row],[Therepy_Start_Date]]</f>
        <v>110</v>
      </c>
      <c r="K924">
        <f>Patient_QC[[#This Row],[total_quantity_days]]/Patient_QC[[#This Row],[Window Days]]</f>
        <v>1.0181818181818181</v>
      </c>
      <c r="L924">
        <f>MIN(1,Patient_QC[[#This Row],[MPR]])</f>
        <v>1</v>
      </c>
      <c r="M924">
        <f>IF(Patient_QC[[#This Row],[MPR]]&gt;1,1,0)</f>
        <v>1</v>
      </c>
      <c r="N924">
        <f>_xlfn.MAXIFS('Refill Gap Model'!I:I,'Refill Gap Model'!A:A,TableRefills3[[#This Row],[patient_id]])</f>
        <v>0</v>
      </c>
      <c r="O924" t="str">
        <f>IF(Patient_QC[[#This Row],[MPR]]&gt;1.2,"High MPR; ","") &amp;
 IF(Patient_QC[[#This Row],[ever_discontinued]]=1,"Discontinued; ","") &amp;
 IF(Patient_QC[[#This Row],[Window Days]]=0,"No Supply; ","")</f>
        <v/>
      </c>
    </row>
    <row r="925" spans="1:15" x14ac:dyDescent="0.25">
      <c r="A925" t="s">
        <v>932</v>
      </c>
      <c r="B925">
        <v>83</v>
      </c>
      <c r="C925" t="s">
        <v>1019</v>
      </c>
      <c r="D925" t="s">
        <v>1025</v>
      </c>
      <c r="E925" t="s">
        <v>1027</v>
      </c>
      <c r="F925">
        <f>SUMIFS('Refill Gap Model'!E:E,'Refill Gap Model'!A:A,TableRefills3[[#This Row],[patient_id]])</f>
        <v>112</v>
      </c>
      <c r="G925" s="1">
        <f>_xlfn.MINIFS('Refill Gap Model'!C:C,'Refill Gap Model'!A:A,TableRefills3[[#This Row],[patient_id]])</f>
        <v>45670</v>
      </c>
      <c r="H925" s="1">
        <f>_xlfn.MAXIFS('Refill Gap Model'!C:C,'Refill Gap Model'!A:A,A925)+TableRefills3[[#This Row],[quantity_days]]</f>
        <v>45941</v>
      </c>
      <c r="I925" s="1">
        <f>_xlfn.MAXIFS('Refill Gap Model'!L:L,'Refill Gap Model'!A:A,TableRefills3[[#This Row],[patient_id]])</f>
        <v>45780</v>
      </c>
      <c r="J925">
        <f>Patient_QC[[#This Row],[Therepy_end_date]]-Patient_QC[[#This Row],[Therepy_Start_Date]]</f>
        <v>110</v>
      </c>
      <c r="K925">
        <f>Patient_QC[[#This Row],[total_quantity_days]]/Patient_QC[[#This Row],[Window Days]]</f>
        <v>1.0181818181818181</v>
      </c>
      <c r="L925">
        <f>MIN(1,Patient_QC[[#This Row],[MPR]])</f>
        <v>1</v>
      </c>
      <c r="M925">
        <f>IF(Patient_QC[[#This Row],[MPR]]&gt;1,1,0)</f>
        <v>1</v>
      </c>
      <c r="N925">
        <f>_xlfn.MAXIFS('Refill Gap Model'!I:I,'Refill Gap Model'!A:A,TableRefills3[[#This Row],[patient_id]])</f>
        <v>0</v>
      </c>
      <c r="O925" t="str">
        <f>IF(Patient_QC[[#This Row],[MPR]]&gt;1.2,"High MPR; ","") &amp;
 IF(Patient_QC[[#This Row],[ever_discontinued]]=1,"Discontinued; ","") &amp;
 IF(Patient_QC[[#This Row],[Window Days]]=0,"No Supply; ","")</f>
        <v/>
      </c>
    </row>
    <row r="926" spans="1:15" x14ac:dyDescent="0.25">
      <c r="A926" t="s">
        <v>933</v>
      </c>
      <c r="B926">
        <v>73</v>
      </c>
      <c r="C926" t="s">
        <v>1019</v>
      </c>
      <c r="D926" t="s">
        <v>1028</v>
      </c>
      <c r="E926" t="s">
        <v>1026</v>
      </c>
      <c r="F926">
        <f>SUMIFS('Refill Gap Model'!E:E,'Refill Gap Model'!A:A,TableRefills3[[#This Row],[patient_id]])</f>
        <v>112</v>
      </c>
      <c r="G926" s="1">
        <f>_xlfn.MINIFS('Refill Gap Model'!C:C,'Refill Gap Model'!A:A,TableRefills3[[#This Row],[patient_id]])</f>
        <v>45670</v>
      </c>
      <c r="H926" s="1">
        <f>_xlfn.MAXIFS('Refill Gap Model'!C:C,'Refill Gap Model'!A:A,A926)+TableRefills3[[#This Row],[quantity_days]]</f>
        <v>45858</v>
      </c>
      <c r="I926" s="1">
        <f>_xlfn.MAXIFS('Refill Gap Model'!L:L,'Refill Gap Model'!A:A,TableRefills3[[#This Row],[patient_id]])</f>
        <v>45780</v>
      </c>
      <c r="J926">
        <f>Patient_QC[[#This Row],[Therepy_end_date]]-Patient_QC[[#This Row],[Therepy_Start_Date]]</f>
        <v>110</v>
      </c>
      <c r="K926">
        <f>Patient_QC[[#This Row],[total_quantity_days]]/Patient_QC[[#This Row],[Window Days]]</f>
        <v>1.0181818181818181</v>
      </c>
      <c r="L926">
        <f>MIN(1,Patient_QC[[#This Row],[MPR]])</f>
        <v>1</v>
      </c>
      <c r="M926">
        <f>IF(Patient_QC[[#This Row],[MPR]]&gt;1,1,0)</f>
        <v>1</v>
      </c>
      <c r="N926">
        <f>_xlfn.MAXIFS('Refill Gap Model'!I:I,'Refill Gap Model'!A:A,TableRefills3[[#This Row],[patient_id]])</f>
        <v>0</v>
      </c>
      <c r="O926" t="str">
        <f>IF(Patient_QC[[#This Row],[MPR]]&gt;1.2,"High MPR; ","") &amp;
 IF(Patient_QC[[#This Row],[ever_discontinued]]=1,"Discontinued; ","") &amp;
 IF(Patient_QC[[#This Row],[Window Days]]=0,"No Supply; ","")</f>
        <v/>
      </c>
    </row>
    <row r="927" spans="1:15" x14ac:dyDescent="0.25">
      <c r="A927" t="s">
        <v>934</v>
      </c>
      <c r="B927">
        <v>34</v>
      </c>
      <c r="C927" t="s">
        <v>1020</v>
      </c>
      <c r="D927" t="s">
        <v>1022</v>
      </c>
      <c r="E927" t="s">
        <v>1027</v>
      </c>
      <c r="F927">
        <f>SUMIFS('Refill Gap Model'!E:E,'Refill Gap Model'!A:A,TableRefills3[[#This Row],[patient_id]])</f>
        <v>168</v>
      </c>
      <c r="G927" s="1">
        <f>_xlfn.MINIFS('Refill Gap Model'!C:C,'Refill Gap Model'!A:A,TableRefills3[[#This Row],[patient_id]])</f>
        <v>45768</v>
      </c>
      <c r="H927" s="1">
        <f>_xlfn.MAXIFS('Refill Gap Model'!C:C,'Refill Gap Model'!A:A,A927)+TableRefills3[[#This Row],[quantity_days]]</f>
        <v>45860</v>
      </c>
      <c r="I927" s="1">
        <f>_xlfn.MAXIFS('Refill Gap Model'!L:L,'Refill Gap Model'!A:A,TableRefills3[[#This Row],[patient_id]])</f>
        <v>45940</v>
      </c>
      <c r="J927">
        <f>Patient_QC[[#This Row],[Therepy_end_date]]-Patient_QC[[#This Row],[Therepy_Start_Date]]</f>
        <v>172</v>
      </c>
      <c r="K927">
        <f>Patient_QC[[#This Row],[total_quantity_days]]/Patient_QC[[#This Row],[Window Days]]</f>
        <v>0.97674418604651159</v>
      </c>
      <c r="L927">
        <f>MIN(1,Patient_QC[[#This Row],[MPR]])</f>
        <v>0.97674418604651159</v>
      </c>
      <c r="M927">
        <f>IF(Patient_QC[[#This Row],[MPR]]&gt;1,1,0)</f>
        <v>0</v>
      </c>
      <c r="N927">
        <f>_xlfn.MAXIFS('Refill Gap Model'!I:I,'Refill Gap Model'!A:A,TableRefills3[[#This Row],[patient_id]])</f>
        <v>0</v>
      </c>
      <c r="O927" t="str">
        <f>IF(Patient_QC[[#This Row],[MPR]]&gt;1.2,"High MPR; ","") &amp;
 IF(Patient_QC[[#This Row],[ever_discontinued]]=1,"Discontinued; ","") &amp;
 IF(Patient_QC[[#This Row],[Window Days]]=0,"No Supply; ","")</f>
        <v/>
      </c>
    </row>
    <row r="928" spans="1:15" x14ac:dyDescent="0.25">
      <c r="A928" t="s">
        <v>935</v>
      </c>
      <c r="B928">
        <v>59</v>
      </c>
      <c r="C928" t="s">
        <v>1019</v>
      </c>
      <c r="D928" t="s">
        <v>1025</v>
      </c>
      <c r="E928" t="s">
        <v>1024</v>
      </c>
      <c r="F928">
        <f>SUMIFS('Refill Gap Model'!E:E,'Refill Gap Model'!A:A,TableRefills3[[#This Row],[patient_id]])</f>
        <v>168</v>
      </c>
      <c r="G928" s="1">
        <f>_xlfn.MINIFS('Refill Gap Model'!C:C,'Refill Gap Model'!A:A,TableRefills3[[#This Row],[patient_id]])</f>
        <v>45768</v>
      </c>
      <c r="H928" s="1">
        <f>_xlfn.MAXIFS('Refill Gap Model'!C:C,'Refill Gap Model'!A:A,A928)+TableRefills3[[#This Row],[quantity_days]]</f>
        <v>45880</v>
      </c>
      <c r="I928" s="1">
        <f>_xlfn.MAXIFS('Refill Gap Model'!L:L,'Refill Gap Model'!A:A,TableRefills3[[#This Row],[patient_id]])</f>
        <v>45940</v>
      </c>
      <c r="J928">
        <f>Patient_QC[[#This Row],[Therepy_end_date]]-Patient_QC[[#This Row],[Therepy_Start_Date]]</f>
        <v>172</v>
      </c>
      <c r="K928">
        <f>Patient_QC[[#This Row],[total_quantity_days]]/Patient_QC[[#This Row],[Window Days]]</f>
        <v>0.97674418604651159</v>
      </c>
      <c r="L928">
        <f>MIN(1,Patient_QC[[#This Row],[MPR]])</f>
        <v>0.97674418604651159</v>
      </c>
      <c r="M928">
        <f>IF(Patient_QC[[#This Row],[MPR]]&gt;1,1,0)</f>
        <v>0</v>
      </c>
      <c r="N928">
        <f>_xlfn.MAXIFS('Refill Gap Model'!I:I,'Refill Gap Model'!A:A,TableRefills3[[#This Row],[patient_id]])</f>
        <v>0</v>
      </c>
      <c r="O928" t="str">
        <f>IF(Patient_QC[[#This Row],[MPR]]&gt;1.2,"High MPR; ","") &amp;
 IF(Patient_QC[[#This Row],[ever_discontinued]]=1,"Discontinued; ","") &amp;
 IF(Patient_QC[[#This Row],[Window Days]]=0,"No Supply; ","")</f>
        <v/>
      </c>
    </row>
    <row r="929" spans="1:15" x14ac:dyDescent="0.25">
      <c r="A929" t="s">
        <v>936</v>
      </c>
      <c r="B929">
        <v>59</v>
      </c>
      <c r="C929" t="s">
        <v>1020</v>
      </c>
      <c r="D929" t="s">
        <v>1021</v>
      </c>
      <c r="E929" t="s">
        <v>1023</v>
      </c>
      <c r="F929">
        <f>SUMIFS('Refill Gap Model'!E:E,'Refill Gap Model'!A:A,TableRefills3[[#This Row],[patient_id]])</f>
        <v>168</v>
      </c>
      <c r="G929" s="1">
        <f>_xlfn.MINIFS('Refill Gap Model'!C:C,'Refill Gap Model'!A:A,TableRefills3[[#This Row],[patient_id]])</f>
        <v>45768</v>
      </c>
      <c r="H929" s="1">
        <f>_xlfn.MAXIFS('Refill Gap Model'!C:C,'Refill Gap Model'!A:A,A929)+TableRefills3[[#This Row],[quantity_days]]</f>
        <v>45922</v>
      </c>
      <c r="I929" s="1">
        <f>_xlfn.MAXIFS('Refill Gap Model'!L:L,'Refill Gap Model'!A:A,TableRefills3[[#This Row],[patient_id]])</f>
        <v>45940</v>
      </c>
      <c r="J929">
        <f>Patient_QC[[#This Row],[Therepy_end_date]]-Patient_QC[[#This Row],[Therepy_Start_Date]]</f>
        <v>172</v>
      </c>
      <c r="K929">
        <f>Patient_QC[[#This Row],[total_quantity_days]]/Patient_QC[[#This Row],[Window Days]]</f>
        <v>0.97674418604651159</v>
      </c>
      <c r="L929">
        <f>MIN(1,Patient_QC[[#This Row],[MPR]])</f>
        <v>0.97674418604651159</v>
      </c>
      <c r="M929">
        <f>IF(Patient_QC[[#This Row],[MPR]]&gt;1,1,0)</f>
        <v>0</v>
      </c>
      <c r="N929">
        <f>_xlfn.MAXIFS('Refill Gap Model'!I:I,'Refill Gap Model'!A:A,TableRefills3[[#This Row],[patient_id]])</f>
        <v>0</v>
      </c>
      <c r="O929" t="str">
        <f>IF(Patient_QC[[#This Row],[MPR]]&gt;1.2,"High MPR; ","") &amp;
 IF(Patient_QC[[#This Row],[ever_discontinued]]=1,"Discontinued; ","") &amp;
 IF(Patient_QC[[#This Row],[Window Days]]=0,"No Supply; ","")</f>
        <v/>
      </c>
    </row>
    <row r="930" spans="1:15" x14ac:dyDescent="0.25">
      <c r="A930" t="s">
        <v>937</v>
      </c>
      <c r="B930">
        <v>46</v>
      </c>
      <c r="C930" t="s">
        <v>1019</v>
      </c>
      <c r="D930" t="s">
        <v>1022</v>
      </c>
      <c r="E930" t="s">
        <v>1024</v>
      </c>
      <c r="F930">
        <f>SUMIFS('Refill Gap Model'!E:E,'Refill Gap Model'!A:A,TableRefills3[[#This Row],[patient_id]])</f>
        <v>168</v>
      </c>
      <c r="G930" s="1">
        <f>_xlfn.MINIFS('Refill Gap Model'!C:C,'Refill Gap Model'!A:A,TableRefills3[[#This Row],[patient_id]])</f>
        <v>45768</v>
      </c>
      <c r="H930" s="1">
        <f>_xlfn.MAXIFS('Refill Gap Model'!C:C,'Refill Gap Model'!A:A,A930)+TableRefills3[[#This Row],[quantity_days]]</f>
        <v>45829</v>
      </c>
      <c r="I930" s="1">
        <f>_xlfn.MAXIFS('Refill Gap Model'!L:L,'Refill Gap Model'!A:A,TableRefills3[[#This Row],[patient_id]])</f>
        <v>45940</v>
      </c>
      <c r="J930">
        <f>Patient_QC[[#This Row],[Therepy_end_date]]-Patient_QC[[#This Row],[Therepy_Start_Date]]</f>
        <v>172</v>
      </c>
      <c r="K930">
        <f>Patient_QC[[#This Row],[total_quantity_days]]/Patient_QC[[#This Row],[Window Days]]</f>
        <v>0.97674418604651159</v>
      </c>
      <c r="L930">
        <f>MIN(1,Patient_QC[[#This Row],[MPR]])</f>
        <v>0.97674418604651159</v>
      </c>
      <c r="M930">
        <f>IF(Patient_QC[[#This Row],[MPR]]&gt;1,1,0)</f>
        <v>0</v>
      </c>
      <c r="N930">
        <f>_xlfn.MAXIFS('Refill Gap Model'!I:I,'Refill Gap Model'!A:A,TableRefills3[[#This Row],[patient_id]])</f>
        <v>0</v>
      </c>
      <c r="O930" t="str">
        <f>IF(Patient_QC[[#This Row],[MPR]]&gt;1.2,"High MPR; ","") &amp;
 IF(Patient_QC[[#This Row],[ever_discontinued]]=1,"Discontinued; ","") &amp;
 IF(Patient_QC[[#This Row],[Window Days]]=0,"No Supply; ","")</f>
        <v/>
      </c>
    </row>
    <row r="931" spans="1:15" x14ac:dyDescent="0.25">
      <c r="A931" t="s">
        <v>938</v>
      </c>
      <c r="B931">
        <v>77</v>
      </c>
      <c r="C931" t="s">
        <v>1020</v>
      </c>
      <c r="D931" t="s">
        <v>1025</v>
      </c>
      <c r="E931" t="s">
        <v>1027</v>
      </c>
      <c r="F931">
        <f>SUMIFS('Refill Gap Model'!E:E,'Refill Gap Model'!A:A,TableRefills3[[#This Row],[patient_id]])</f>
        <v>168</v>
      </c>
      <c r="G931" s="1">
        <f>_xlfn.MINIFS('Refill Gap Model'!C:C,'Refill Gap Model'!A:A,TableRefills3[[#This Row],[patient_id]])</f>
        <v>45768</v>
      </c>
      <c r="H931" s="1">
        <f>_xlfn.MAXIFS('Refill Gap Model'!C:C,'Refill Gap Model'!A:A,A931)+TableRefills3[[#This Row],[quantity_days]]</f>
        <v>45858</v>
      </c>
      <c r="I931" s="1">
        <f>_xlfn.MAXIFS('Refill Gap Model'!L:L,'Refill Gap Model'!A:A,TableRefills3[[#This Row],[patient_id]])</f>
        <v>45940</v>
      </c>
      <c r="J931">
        <f>Patient_QC[[#This Row],[Therepy_end_date]]-Patient_QC[[#This Row],[Therepy_Start_Date]]</f>
        <v>172</v>
      </c>
      <c r="K931">
        <f>Patient_QC[[#This Row],[total_quantity_days]]/Patient_QC[[#This Row],[Window Days]]</f>
        <v>0.97674418604651159</v>
      </c>
      <c r="L931">
        <f>MIN(1,Patient_QC[[#This Row],[MPR]])</f>
        <v>0.97674418604651159</v>
      </c>
      <c r="M931">
        <f>IF(Patient_QC[[#This Row],[MPR]]&gt;1,1,0)</f>
        <v>0</v>
      </c>
      <c r="N931">
        <f>_xlfn.MAXIFS('Refill Gap Model'!I:I,'Refill Gap Model'!A:A,TableRefills3[[#This Row],[patient_id]])</f>
        <v>0</v>
      </c>
      <c r="O931" t="str">
        <f>IF(Patient_QC[[#This Row],[MPR]]&gt;1.2,"High MPR; ","") &amp;
 IF(Patient_QC[[#This Row],[ever_discontinued]]=1,"Discontinued; ","") &amp;
 IF(Patient_QC[[#This Row],[Window Days]]=0,"No Supply; ","")</f>
        <v/>
      </c>
    </row>
    <row r="932" spans="1:15" x14ac:dyDescent="0.25">
      <c r="A932" t="s">
        <v>939</v>
      </c>
      <c r="B932">
        <v>76</v>
      </c>
      <c r="C932" t="s">
        <v>1020</v>
      </c>
      <c r="D932" t="s">
        <v>1028</v>
      </c>
      <c r="E932" t="s">
        <v>1024</v>
      </c>
      <c r="F932">
        <f>SUMIFS('Refill Gap Model'!E:E,'Refill Gap Model'!A:A,TableRefills3[[#This Row],[patient_id]])</f>
        <v>168</v>
      </c>
      <c r="G932" s="1">
        <f>_xlfn.MINIFS('Refill Gap Model'!C:C,'Refill Gap Model'!A:A,TableRefills3[[#This Row],[patient_id]])</f>
        <v>45768</v>
      </c>
      <c r="H932" s="1">
        <f>_xlfn.MAXIFS('Refill Gap Model'!C:C,'Refill Gap Model'!A:A,A932)+TableRefills3[[#This Row],[quantity_days]]</f>
        <v>45988</v>
      </c>
      <c r="I932" s="1">
        <f>_xlfn.MAXIFS('Refill Gap Model'!L:L,'Refill Gap Model'!A:A,TableRefills3[[#This Row],[patient_id]])</f>
        <v>45940</v>
      </c>
      <c r="J932">
        <f>Patient_QC[[#This Row],[Therepy_end_date]]-Patient_QC[[#This Row],[Therepy_Start_Date]]</f>
        <v>172</v>
      </c>
      <c r="K932">
        <f>Patient_QC[[#This Row],[total_quantity_days]]/Patient_QC[[#This Row],[Window Days]]</f>
        <v>0.97674418604651159</v>
      </c>
      <c r="L932">
        <f>MIN(1,Patient_QC[[#This Row],[MPR]])</f>
        <v>0.97674418604651159</v>
      </c>
      <c r="M932">
        <f>IF(Patient_QC[[#This Row],[MPR]]&gt;1,1,0)</f>
        <v>0</v>
      </c>
      <c r="N932">
        <f>_xlfn.MAXIFS('Refill Gap Model'!I:I,'Refill Gap Model'!A:A,TableRefills3[[#This Row],[patient_id]])</f>
        <v>0</v>
      </c>
      <c r="O932" t="str">
        <f>IF(Patient_QC[[#This Row],[MPR]]&gt;1.2,"High MPR; ","") &amp;
 IF(Patient_QC[[#This Row],[ever_discontinued]]=1,"Discontinued; ","") &amp;
 IF(Patient_QC[[#This Row],[Window Days]]=0,"No Supply; ","")</f>
        <v/>
      </c>
    </row>
    <row r="933" spans="1:15" x14ac:dyDescent="0.25">
      <c r="A933" t="s">
        <v>940</v>
      </c>
      <c r="B933">
        <v>52</v>
      </c>
      <c r="C933" t="s">
        <v>1019</v>
      </c>
      <c r="D933" t="s">
        <v>1028</v>
      </c>
      <c r="E933" t="s">
        <v>1023</v>
      </c>
      <c r="F933">
        <f>SUMIFS('Refill Gap Model'!E:E,'Refill Gap Model'!A:A,TableRefills3[[#This Row],[patient_id]])</f>
        <v>112</v>
      </c>
      <c r="G933" s="1">
        <f>_xlfn.MINIFS('Refill Gap Model'!C:C,'Refill Gap Model'!A:A,TableRefills3[[#This Row],[patient_id]])</f>
        <v>45781</v>
      </c>
      <c r="H933" s="1">
        <f>_xlfn.MAXIFS('Refill Gap Model'!C:C,'Refill Gap Model'!A:A,A933)+TableRefills3[[#This Row],[quantity_days]]</f>
        <v>45912</v>
      </c>
      <c r="I933" s="1">
        <f>_xlfn.MAXIFS('Refill Gap Model'!L:L,'Refill Gap Model'!A:A,TableRefills3[[#This Row],[patient_id]])</f>
        <v>45890</v>
      </c>
      <c r="J933">
        <f>Patient_QC[[#This Row],[Therepy_end_date]]-Patient_QC[[#This Row],[Therepy_Start_Date]]</f>
        <v>109</v>
      </c>
      <c r="K933">
        <f>Patient_QC[[#This Row],[total_quantity_days]]/Patient_QC[[#This Row],[Window Days]]</f>
        <v>1.0275229357798166</v>
      </c>
      <c r="L933">
        <f>MIN(1,Patient_QC[[#This Row],[MPR]])</f>
        <v>1</v>
      </c>
      <c r="M933">
        <f>IF(Patient_QC[[#This Row],[MPR]]&gt;1,1,0)</f>
        <v>1</v>
      </c>
      <c r="N933">
        <f>_xlfn.MAXIFS('Refill Gap Model'!I:I,'Refill Gap Model'!A:A,TableRefills3[[#This Row],[patient_id]])</f>
        <v>0</v>
      </c>
      <c r="O933" t="str">
        <f>IF(Patient_QC[[#This Row],[MPR]]&gt;1.2,"High MPR; ","") &amp;
 IF(Patient_QC[[#This Row],[ever_discontinued]]=1,"Discontinued; ","") &amp;
 IF(Patient_QC[[#This Row],[Window Days]]=0,"No Supply; ","")</f>
        <v/>
      </c>
    </row>
    <row r="934" spans="1:15" x14ac:dyDescent="0.25">
      <c r="A934" t="s">
        <v>941</v>
      </c>
      <c r="B934">
        <v>44</v>
      </c>
      <c r="C934" t="s">
        <v>1020</v>
      </c>
      <c r="D934" t="s">
        <v>1025</v>
      </c>
      <c r="E934" t="s">
        <v>1026</v>
      </c>
      <c r="F934">
        <f>SUMIFS('Refill Gap Model'!E:E,'Refill Gap Model'!A:A,TableRefills3[[#This Row],[patient_id]])</f>
        <v>112</v>
      </c>
      <c r="G934" s="1">
        <f>_xlfn.MINIFS('Refill Gap Model'!C:C,'Refill Gap Model'!A:A,TableRefills3[[#This Row],[patient_id]])</f>
        <v>45781</v>
      </c>
      <c r="H934" s="1">
        <f>_xlfn.MAXIFS('Refill Gap Model'!C:C,'Refill Gap Model'!A:A,A934)+TableRefills3[[#This Row],[quantity_days]]</f>
        <v>45809</v>
      </c>
      <c r="I934" s="1">
        <f>_xlfn.MAXIFS('Refill Gap Model'!L:L,'Refill Gap Model'!A:A,TableRefills3[[#This Row],[patient_id]])</f>
        <v>45890</v>
      </c>
      <c r="J934">
        <f>Patient_QC[[#This Row],[Therepy_end_date]]-Patient_QC[[#This Row],[Therepy_Start_Date]]</f>
        <v>109</v>
      </c>
      <c r="K934">
        <f>Patient_QC[[#This Row],[total_quantity_days]]/Patient_QC[[#This Row],[Window Days]]</f>
        <v>1.0275229357798166</v>
      </c>
      <c r="L934">
        <f>MIN(1,Patient_QC[[#This Row],[MPR]])</f>
        <v>1</v>
      </c>
      <c r="M934">
        <f>IF(Patient_QC[[#This Row],[MPR]]&gt;1,1,0)</f>
        <v>1</v>
      </c>
      <c r="N934">
        <f>_xlfn.MAXIFS('Refill Gap Model'!I:I,'Refill Gap Model'!A:A,TableRefills3[[#This Row],[patient_id]])</f>
        <v>0</v>
      </c>
      <c r="O934" t="str">
        <f>IF(Patient_QC[[#This Row],[MPR]]&gt;1.2,"High MPR; ","") &amp;
 IF(Patient_QC[[#This Row],[ever_discontinued]]=1,"Discontinued; ","") &amp;
 IF(Patient_QC[[#This Row],[Window Days]]=0,"No Supply; ","")</f>
        <v/>
      </c>
    </row>
    <row r="935" spans="1:15" x14ac:dyDescent="0.25">
      <c r="A935" t="s">
        <v>942</v>
      </c>
      <c r="B935">
        <v>66</v>
      </c>
      <c r="C935" t="s">
        <v>1019</v>
      </c>
      <c r="D935" t="s">
        <v>1022</v>
      </c>
      <c r="E935" t="s">
        <v>1026</v>
      </c>
      <c r="F935">
        <f>SUMIFS('Refill Gap Model'!E:E,'Refill Gap Model'!A:A,TableRefills3[[#This Row],[patient_id]])</f>
        <v>112</v>
      </c>
      <c r="G935" s="1">
        <f>_xlfn.MINIFS('Refill Gap Model'!C:C,'Refill Gap Model'!A:A,TableRefills3[[#This Row],[patient_id]])</f>
        <v>45781</v>
      </c>
      <c r="H935" s="1">
        <f>_xlfn.MAXIFS('Refill Gap Model'!C:C,'Refill Gap Model'!A:A,A935)+TableRefills3[[#This Row],[quantity_days]]</f>
        <v>45908</v>
      </c>
      <c r="I935" s="1">
        <f>_xlfn.MAXIFS('Refill Gap Model'!L:L,'Refill Gap Model'!A:A,TableRefills3[[#This Row],[patient_id]])</f>
        <v>45890</v>
      </c>
      <c r="J935">
        <f>Patient_QC[[#This Row],[Therepy_end_date]]-Patient_QC[[#This Row],[Therepy_Start_Date]]</f>
        <v>109</v>
      </c>
      <c r="K935">
        <f>Patient_QC[[#This Row],[total_quantity_days]]/Patient_QC[[#This Row],[Window Days]]</f>
        <v>1.0275229357798166</v>
      </c>
      <c r="L935">
        <f>MIN(1,Patient_QC[[#This Row],[MPR]])</f>
        <v>1</v>
      </c>
      <c r="M935">
        <f>IF(Patient_QC[[#This Row],[MPR]]&gt;1,1,0)</f>
        <v>1</v>
      </c>
      <c r="N935">
        <f>_xlfn.MAXIFS('Refill Gap Model'!I:I,'Refill Gap Model'!A:A,TableRefills3[[#This Row],[patient_id]])</f>
        <v>0</v>
      </c>
      <c r="O935" t="str">
        <f>IF(Patient_QC[[#This Row],[MPR]]&gt;1.2,"High MPR; ","") &amp;
 IF(Patient_QC[[#This Row],[ever_discontinued]]=1,"Discontinued; ","") &amp;
 IF(Patient_QC[[#This Row],[Window Days]]=0,"No Supply; ","")</f>
        <v/>
      </c>
    </row>
    <row r="936" spans="1:15" x14ac:dyDescent="0.25">
      <c r="A936" t="s">
        <v>943</v>
      </c>
      <c r="B936">
        <v>50</v>
      </c>
      <c r="C936" t="s">
        <v>1020</v>
      </c>
      <c r="D936" t="s">
        <v>1021</v>
      </c>
      <c r="E936" t="s">
        <v>1027</v>
      </c>
      <c r="F936">
        <f>SUMIFS('Refill Gap Model'!E:E,'Refill Gap Model'!A:A,TableRefills3[[#This Row],[patient_id]])</f>
        <v>112</v>
      </c>
      <c r="G936" s="1">
        <f>_xlfn.MINIFS('Refill Gap Model'!C:C,'Refill Gap Model'!A:A,TableRefills3[[#This Row],[patient_id]])</f>
        <v>45781</v>
      </c>
      <c r="H936" s="1">
        <f>_xlfn.MAXIFS('Refill Gap Model'!C:C,'Refill Gap Model'!A:A,A936)+TableRefills3[[#This Row],[quantity_days]]</f>
        <v>45872</v>
      </c>
      <c r="I936" s="1">
        <f>_xlfn.MAXIFS('Refill Gap Model'!L:L,'Refill Gap Model'!A:A,TableRefills3[[#This Row],[patient_id]])</f>
        <v>45890</v>
      </c>
      <c r="J936">
        <f>Patient_QC[[#This Row],[Therepy_end_date]]-Patient_QC[[#This Row],[Therepy_Start_Date]]</f>
        <v>109</v>
      </c>
      <c r="K936">
        <f>Patient_QC[[#This Row],[total_quantity_days]]/Patient_QC[[#This Row],[Window Days]]</f>
        <v>1.0275229357798166</v>
      </c>
      <c r="L936">
        <f>MIN(1,Patient_QC[[#This Row],[MPR]])</f>
        <v>1</v>
      </c>
      <c r="M936">
        <f>IF(Patient_QC[[#This Row],[MPR]]&gt;1,1,0)</f>
        <v>1</v>
      </c>
      <c r="N936">
        <f>_xlfn.MAXIFS('Refill Gap Model'!I:I,'Refill Gap Model'!A:A,TableRefills3[[#This Row],[patient_id]])</f>
        <v>0</v>
      </c>
      <c r="O936" t="str">
        <f>IF(Patient_QC[[#This Row],[MPR]]&gt;1.2,"High MPR; ","") &amp;
 IF(Patient_QC[[#This Row],[ever_discontinued]]=1,"Discontinued; ","") &amp;
 IF(Patient_QC[[#This Row],[Window Days]]=0,"No Supply; ","")</f>
        <v/>
      </c>
    </row>
    <row r="937" spans="1:15" x14ac:dyDescent="0.25">
      <c r="A937" t="s">
        <v>944</v>
      </c>
      <c r="B937">
        <v>43</v>
      </c>
      <c r="C937" t="s">
        <v>1019</v>
      </c>
      <c r="D937" t="s">
        <v>1021</v>
      </c>
      <c r="E937" t="s">
        <v>1023</v>
      </c>
      <c r="F937">
        <f>SUMIFS('Refill Gap Model'!E:E,'Refill Gap Model'!A:A,TableRefills3[[#This Row],[patient_id]])</f>
        <v>140</v>
      </c>
      <c r="G937" s="1">
        <f>_xlfn.MINIFS('Refill Gap Model'!C:C,'Refill Gap Model'!A:A,TableRefills3[[#This Row],[patient_id]])</f>
        <v>45703</v>
      </c>
      <c r="H937" s="1">
        <f>_xlfn.MAXIFS('Refill Gap Model'!C:C,'Refill Gap Model'!A:A,A937)+TableRefills3[[#This Row],[quantity_days]]</f>
        <v>45757</v>
      </c>
      <c r="I937" s="1">
        <f>_xlfn.MAXIFS('Refill Gap Model'!L:L,'Refill Gap Model'!A:A,TableRefills3[[#This Row],[patient_id]])</f>
        <v>45845</v>
      </c>
      <c r="J937">
        <f>Patient_QC[[#This Row],[Therepy_end_date]]-Patient_QC[[#This Row],[Therepy_Start_Date]]</f>
        <v>142</v>
      </c>
      <c r="K937">
        <f>Patient_QC[[#This Row],[total_quantity_days]]/Patient_QC[[#This Row],[Window Days]]</f>
        <v>0.9859154929577465</v>
      </c>
      <c r="L937">
        <f>MIN(1,Patient_QC[[#This Row],[MPR]])</f>
        <v>0.9859154929577465</v>
      </c>
      <c r="M937">
        <f>IF(Patient_QC[[#This Row],[MPR]]&gt;1,1,0)</f>
        <v>0</v>
      </c>
      <c r="N937">
        <f>_xlfn.MAXIFS('Refill Gap Model'!I:I,'Refill Gap Model'!A:A,TableRefills3[[#This Row],[patient_id]])</f>
        <v>0</v>
      </c>
      <c r="O937" t="str">
        <f>IF(Patient_QC[[#This Row],[MPR]]&gt;1.2,"High MPR; ","") &amp;
 IF(Patient_QC[[#This Row],[ever_discontinued]]=1,"Discontinued; ","") &amp;
 IF(Patient_QC[[#This Row],[Window Days]]=0,"No Supply; ","")</f>
        <v/>
      </c>
    </row>
    <row r="938" spans="1:15" x14ac:dyDescent="0.25">
      <c r="A938" t="s">
        <v>945</v>
      </c>
      <c r="B938">
        <v>31</v>
      </c>
      <c r="C938" t="s">
        <v>1020</v>
      </c>
      <c r="D938" t="s">
        <v>1021</v>
      </c>
      <c r="E938" t="s">
        <v>1027</v>
      </c>
      <c r="F938">
        <f>SUMIFS('Refill Gap Model'!E:E,'Refill Gap Model'!A:A,TableRefills3[[#This Row],[patient_id]])</f>
        <v>140</v>
      </c>
      <c r="G938" s="1">
        <f>_xlfn.MINIFS('Refill Gap Model'!C:C,'Refill Gap Model'!A:A,TableRefills3[[#This Row],[patient_id]])</f>
        <v>45703</v>
      </c>
      <c r="H938" s="1">
        <f>_xlfn.MAXIFS('Refill Gap Model'!C:C,'Refill Gap Model'!A:A,A938)+TableRefills3[[#This Row],[quantity_days]]</f>
        <v>45859</v>
      </c>
      <c r="I938" s="1">
        <f>_xlfn.MAXIFS('Refill Gap Model'!L:L,'Refill Gap Model'!A:A,TableRefills3[[#This Row],[patient_id]])</f>
        <v>45845</v>
      </c>
      <c r="J938">
        <f>Patient_QC[[#This Row],[Therepy_end_date]]-Patient_QC[[#This Row],[Therepy_Start_Date]]</f>
        <v>142</v>
      </c>
      <c r="K938">
        <f>Patient_QC[[#This Row],[total_quantity_days]]/Patient_QC[[#This Row],[Window Days]]</f>
        <v>0.9859154929577465</v>
      </c>
      <c r="L938">
        <f>MIN(1,Patient_QC[[#This Row],[MPR]])</f>
        <v>0.9859154929577465</v>
      </c>
      <c r="M938">
        <f>IF(Patient_QC[[#This Row],[MPR]]&gt;1,1,0)</f>
        <v>0</v>
      </c>
      <c r="N938">
        <f>_xlfn.MAXIFS('Refill Gap Model'!I:I,'Refill Gap Model'!A:A,TableRefills3[[#This Row],[patient_id]])</f>
        <v>0</v>
      </c>
      <c r="O938" t="str">
        <f>IF(Patient_QC[[#This Row],[MPR]]&gt;1.2,"High MPR; ","") &amp;
 IF(Patient_QC[[#This Row],[ever_discontinued]]=1,"Discontinued; ","") &amp;
 IF(Patient_QC[[#This Row],[Window Days]]=0,"No Supply; ","")</f>
        <v/>
      </c>
    </row>
    <row r="939" spans="1:15" x14ac:dyDescent="0.25">
      <c r="A939" t="s">
        <v>946</v>
      </c>
      <c r="B939">
        <v>40</v>
      </c>
      <c r="C939" t="s">
        <v>1019</v>
      </c>
      <c r="D939" t="s">
        <v>1021</v>
      </c>
      <c r="E939" t="s">
        <v>1024</v>
      </c>
      <c r="F939">
        <f>SUMIFS('Refill Gap Model'!E:E,'Refill Gap Model'!A:A,TableRefills3[[#This Row],[patient_id]])</f>
        <v>140</v>
      </c>
      <c r="G939" s="1">
        <f>_xlfn.MINIFS('Refill Gap Model'!C:C,'Refill Gap Model'!A:A,TableRefills3[[#This Row],[patient_id]])</f>
        <v>45703</v>
      </c>
      <c r="H939" s="1">
        <f>_xlfn.MAXIFS('Refill Gap Model'!C:C,'Refill Gap Model'!A:A,A939)+TableRefills3[[#This Row],[quantity_days]]</f>
        <v>45810</v>
      </c>
      <c r="I939" s="1">
        <f>_xlfn.MAXIFS('Refill Gap Model'!L:L,'Refill Gap Model'!A:A,TableRefills3[[#This Row],[patient_id]])</f>
        <v>45845</v>
      </c>
      <c r="J939">
        <f>Patient_QC[[#This Row],[Therepy_end_date]]-Patient_QC[[#This Row],[Therepy_Start_Date]]</f>
        <v>142</v>
      </c>
      <c r="K939">
        <f>Patient_QC[[#This Row],[total_quantity_days]]/Patient_QC[[#This Row],[Window Days]]</f>
        <v>0.9859154929577465</v>
      </c>
      <c r="L939">
        <f>MIN(1,Patient_QC[[#This Row],[MPR]])</f>
        <v>0.9859154929577465</v>
      </c>
      <c r="M939">
        <f>IF(Patient_QC[[#This Row],[MPR]]&gt;1,1,0)</f>
        <v>0</v>
      </c>
      <c r="N939">
        <f>_xlfn.MAXIFS('Refill Gap Model'!I:I,'Refill Gap Model'!A:A,TableRefills3[[#This Row],[patient_id]])</f>
        <v>0</v>
      </c>
      <c r="O939" t="str">
        <f>IF(Patient_QC[[#This Row],[MPR]]&gt;1.2,"High MPR; ","") &amp;
 IF(Patient_QC[[#This Row],[ever_discontinued]]=1,"Discontinued; ","") &amp;
 IF(Patient_QC[[#This Row],[Window Days]]=0,"No Supply; ","")</f>
        <v/>
      </c>
    </row>
    <row r="940" spans="1:15" x14ac:dyDescent="0.25">
      <c r="A940" t="s">
        <v>947</v>
      </c>
      <c r="B940">
        <v>80</v>
      </c>
      <c r="C940" t="s">
        <v>1020</v>
      </c>
      <c r="D940" t="s">
        <v>1021</v>
      </c>
      <c r="E940" t="s">
        <v>1026</v>
      </c>
      <c r="F940">
        <f>SUMIFS('Refill Gap Model'!E:E,'Refill Gap Model'!A:A,TableRefills3[[#This Row],[patient_id]])</f>
        <v>140</v>
      </c>
      <c r="G940" s="1">
        <f>_xlfn.MINIFS('Refill Gap Model'!C:C,'Refill Gap Model'!A:A,TableRefills3[[#This Row],[patient_id]])</f>
        <v>45703</v>
      </c>
      <c r="H940" s="1">
        <f>_xlfn.MAXIFS('Refill Gap Model'!C:C,'Refill Gap Model'!A:A,A940)+TableRefills3[[#This Row],[quantity_days]]</f>
        <v>45860</v>
      </c>
      <c r="I940" s="1">
        <f>_xlfn.MAXIFS('Refill Gap Model'!L:L,'Refill Gap Model'!A:A,TableRefills3[[#This Row],[patient_id]])</f>
        <v>45845</v>
      </c>
      <c r="J940">
        <f>Patient_QC[[#This Row],[Therepy_end_date]]-Patient_QC[[#This Row],[Therepy_Start_Date]]</f>
        <v>142</v>
      </c>
      <c r="K940">
        <f>Patient_QC[[#This Row],[total_quantity_days]]/Patient_QC[[#This Row],[Window Days]]</f>
        <v>0.9859154929577465</v>
      </c>
      <c r="L940">
        <f>MIN(1,Patient_QC[[#This Row],[MPR]])</f>
        <v>0.9859154929577465</v>
      </c>
      <c r="M940">
        <f>IF(Patient_QC[[#This Row],[MPR]]&gt;1,1,0)</f>
        <v>0</v>
      </c>
      <c r="N940">
        <f>_xlfn.MAXIFS('Refill Gap Model'!I:I,'Refill Gap Model'!A:A,TableRefills3[[#This Row],[patient_id]])</f>
        <v>0</v>
      </c>
      <c r="O940" t="str">
        <f>IF(Patient_QC[[#This Row],[MPR]]&gt;1.2,"High MPR; ","") &amp;
 IF(Patient_QC[[#This Row],[ever_discontinued]]=1,"Discontinued; ","") &amp;
 IF(Patient_QC[[#This Row],[Window Days]]=0,"No Supply; ","")</f>
        <v/>
      </c>
    </row>
    <row r="941" spans="1:15" x14ac:dyDescent="0.25">
      <c r="A941" t="s">
        <v>948</v>
      </c>
      <c r="B941">
        <v>68</v>
      </c>
      <c r="C941" t="s">
        <v>1020</v>
      </c>
      <c r="D941" t="s">
        <v>1028</v>
      </c>
      <c r="E941" t="s">
        <v>1027</v>
      </c>
      <c r="F941">
        <f>SUMIFS('Refill Gap Model'!E:E,'Refill Gap Model'!A:A,TableRefills3[[#This Row],[patient_id]])</f>
        <v>140</v>
      </c>
      <c r="G941" s="1">
        <f>_xlfn.MINIFS('Refill Gap Model'!C:C,'Refill Gap Model'!A:A,TableRefills3[[#This Row],[patient_id]])</f>
        <v>45703</v>
      </c>
      <c r="H941" s="1">
        <f>_xlfn.MAXIFS('Refill Gap Model'!C:C,'Refill Gap Model'!A:A,A941)+TableRefills3[[#This Row],[quantity_days]]</f>
        <v>45850</v>
      </c>
      <c r="I941" s="1">
        <f>_xlfn.MAXIFS('Refill Gap Model'!L:L,'Refill Gap Model'!A:A,TableRefills3[[#This Row],[patient_id]])</f>
        <v>45845</v>
      </c>
      <c r="J941">
        <f>Patient_QC[[#This Row],[Therepy_end_date]]-Patient_QC[[#This Row],[Therepy_Start_Date]]</f>
        <v>142</v>
      </c>
      <c r="K941">
        <f>Patient_QC[[#This Row],[total_quantity_days]]/Patient_QC[[#This Row],[Window Days]]</f>
        <v>0.9859154929577465</v>
      </c>
      <c r="L941">
        <f>MIN(1,Patient_QC[[#This Row],[MPR]])</f>
        <v>0.9859154929577465</v>
      </c>
      <c r="M941">
        <f>IF(Patient_QC[[#This Row],[MPR]]&gt;1,1,0)</f>
        <v>0</v>
      </c>
      <c r="N941">
        <f>_xlfn.MAXIFS('Refill Gap Model'!I:I,'Refill Gap Model'!A:A,TableRefills3[[#This Row],[patient_id]])</f>
        <v>0</v>
      </c>
      <c r="O941" t="str">
        <f>IF(Patient_QC[[#This Row],[MPR]]&gt;1.2,"High MPR; ","") &amp;
 IF(Patient_QC[[#This Row],[ever_discontinued]]=1,"Discontinued; ","") &amp;
 IF(Patient_QC[[#This Row],[Window Days]]=0,"No Supply; ","")</f>
        <v/>
      </c>
    </row>
    <row r="942" spans="1:15" x14ac:dyDescent="0.25">
      <c r="A942" t="s">
        <v>949</v>
      </c>
      <c r="B942">
        <v>67</v>
      </c>
      <c r="C942" t="s">
        <v>1019</v>
      </c>
      <c r="D942" t="s">
        <v>1028</v>
      </c>
      <c r="E942" t="s">
        <v>1024</v>
      </c>
      <c r="F942">
        <f>SUMIFS('Refill Gap Model'!E:E,'Refill Gap Model'!A:A,TableRefills3[[#This Row],[patient_id]])</f>
        <v>112</v>
      </c>
      <c r="G942" s="1">
        <f>_xlfn.MINIFS('Refill Gap Model'!C:C,'Refill Gap Model'!A:A,TableRefills3[[#This Row],[patient_id]])</f>
        <v>45702</v>
      </c>
      <c r="H942" s="1">
        <f>_xlfn.MAXIFS('Refill Gap Model'!C:C,'Refill Gap Model'!A:A,A942)+TableRefills3[[#This Row],[quantity_days]]</f>
        <v>45922</v>
      </c>
      <c r="I942" s="1">
        <f>_xlfn.MAXIFS('Refill Gap Model'!L:L,'Refill Gap Model'!A:A,TableRefills3[[#This Row],[patient_id]])</f>
        <v>45812</v>
      </c>
      <c r="J942">
        <f>Patient_QC[[#This Row],[Therepy_end_date]]-Patient_QC[[#This Row],[Therepy_Start_Date]]</f>
        <v>110</v>
      </c>
      <c r="K942">
        <f>Patient_QC[[#This Row],[total_quantity_days]]/Patient_QC[[#This Row],[Window Days]]</f>
        <v>1.0181818181818181</v>
      </c>
      <c r="L942">
        <f>MIN(1,Patient_QC[[#This Row],[MPR]])</f>
        <v>1</v>
      </c>
      <c r="M942">
        <f>IF(Patient_QC[[#This Row],[MPR]]&gt;1,1,0)</f>
        <v>1</v>
      </c>
      <c r="N942">
        <f>_xlfn.MAXIFS('Refill Gap Model'!I:I,'Refill Gap Model'!A:A,TableRefills3[[#This Row],[patient_id]])</f>
        <v>0</v>
      </c>
      <c r="O942" t="str">
        <f>IF(Patient_QC[[#This Row],[MPR]]&gt;1.2,"High MPR; ","") &amp;
 IF(Patient_QC[[#This Row],[ever_discontinued]]=1,"Discontinued; ","") &amp;
 IF(Patient_QC[[#This Row],[Window Days]]=0,"No Supply; ","")</f>
        <v/>
      </c>
    </row>
    <row r="943" spans="1:15" x14ac:dyDescent="0.25">
      <c r="A943" t="s">
        <v>950</v>
      </c>
      <c r="B943">
        <v>63</v>
      </c>
      <c r="C943" t="s">
        <v>1019</v>
      </c>
      <c r="D943" t="s">
        <v>1022</v>
      </c>
      <c r="E943" t="s">
        <v>1026</v>
      </c>
      <c r="F943">
        <f>SUMIFS('Refill Gap Model'!E:E,'Refill Gap Model'!A:A,TableRefills3[[#This Row],[patient_id]])</f>
        <v>112</v>
      </c>
      <c r="G943" s="1">
        <f>_xlfn.MINIFS('Refill Gap Model'!C:C,'Refill Gap Model'!A:A,TableRefills3[[#This Row],[patient_id]])</f>
        <v>45702</v>
      </c>
      <c r="H943" s="1">
        <f>_xlfn.MAXIFS('Refill Gap Model'!C:C,'Refill Gap Model'!A:A,A943)+TableRefills3[[#This Row],[quantity_days]]</f>
        <v>45812</v>
      </c>
      <c r="I943" s="1">
        <f>_xlfn.MAXIFS('Refill Gap Model'!L:L,'Refill Gap Model'!A:A,TableRefills3[[#This Row],[patient_id]])</f>
        <v>45812</v>
      </c>
      <c r="J943">
        <f>Patient_QC[[#This Row],[Therepy_end_date]]-Patient_QC[[#This Row],[Therepy_Start_Date]]</f>
        <v>110</v>
      </c>
      <c r="K943">
        <f>Patient_QC[[#This Row],[total_quantity_days]]/Patient_QC[[#This Row],[Window Days]]</f>
        <v>1.0181818181818181</v>
      </c>
      <c r="L943">
        <f>MIN(1,Patient_QC[[#This Row],[MPR]])</f>
        <v>1</v>
      </c>
      <c r="M943">
        <f>IF(Patient_QC[[#This Row],[MPR]]&gt;1,1,0)</f>
        <v>1</v>
      </c>
      <c r="N943">
        <f>_xlfn.MAXIFS('Refill Gap Model'!I:I,'Refill Gap Model'!A:A,TableRefills3[[#This Row],[patient_id]])</f>
        <v>0</v>
      </c>
      <c r="O943" t="str">
        <f>IF(Patient_QC[[#This Row],[MPR]]&gt;1.2,"High MPR; ","") &amp;
 IF(Patient_QC[[#This Row],[ever_discontinued]]=1,"Discontinued; ","") &amp;
 IF(Patient_QC[[#This Row],[Window Days]]=0,"No Supply; ","")</f>
        <v/>
      </c>
    </row>
    <row r="944" spans="1:15" x14ac:dyDescent="0.25">
      <c r="A944" t="s">
        <v>951</v>
      </c>
      <c r="B944">
        <v>67</v>
      </c>
      <c r="C944" t="s">
        <v>1019</v>
      </c>
      <c r="D944" t="s">
        <v>1025</v>
      </c>
      <c r="E944" t="s">
        <v>1026</v>
      </c>
      <c r="F944">
        <f>SUMIFS('Refill Gap Model'!E:E,'Refill Gap Model'!A:A,TableRefills3[[#This Row],[patient_id]])</f>
        <v>112</v>
      </c>
      <c r="G944" s="1">
        <f>_xlfn.MINIFS('Refill Gap Model'!C:C,'Refill Gap Model'!A:A,TableRefills3[[#This Row],[patient_id]])</f>
        <v>45702</v>
      </c>
      <c r="H944" s="1">
        <f>_xlfn.MAXIFS('Refill Gap Model'!C:C,'Refill Gap Model'!A:A,A944)+TableRefills3[[#This Row],[quantity_days]]</f>
        <v>45979</v>
      </c>
      <c r="I944" s="1">
        <f>_xlfn.MAXIFS('Refill Gap Model'!L:L,'Refill Gap Model'!A:A,TableRefills3[[#This Row],[patient_id]])</f>
        <v>45812</v>
      </c>
      <c r="J944">
        <f>Patient_QC[[#This Row],[Therepy_end_date]]-Patient_QC[[#This Row],[Therepy_Start_Date]]</f>
        <v>110</v>
      </c>
      <c r="K944">
        <f>Patient_QC[[#This Row],[total_quantity_days]]/Patient_QC[[#This Row],[Window Days]]</f>
        <v>1.0181818181818181</v>
      </c>
      <c r="L944">
        <f>MIN(1,Patient_QC[[#This Row],[MPR]])</f>
        <v>1</v>
      </c>
      <c r="M944">
        <f>IF(Patient_QC[[#This Row],[MPR]]&gt;1,1,0)</f>
        <v>1</v>
      </c>
      <c r="N944">
        <f>_xlfn.MAXIFS('Refill Gap Model'!I:I,'Refill Gap Model'!A:A,TableRefills3[[#This Row],[patient_id]])</f>
        <v>0</v>
      </c>
      <c r="O944" t="str">
        <f>IF(Patient_QC[[#This Row],[MPR]]&gt;1.2,"High MPR; ","") &amp;
 IF(Patient_QC[[#This Row],[ever_discontinued]]=1,"Discontinued; ","") &amp;
 IF(Patient_QC[[#This Row],[Window Days]]=0,"No Supply; ","")</f>
        <v/>
      </c>
    </row>
    <row r="945" spans="1:15" x14ac:dyDescent="0.25">
      <c r="A945" t="s">
        <v>952</v>
      </c>
      <c r="B945">
        <v>79</v>
      </c>
      <c r="C945" t="s">
        <v>1020</v>
      </c>
      <c r="D945" t="s">
        <v>1021</v>
      </c>
      <c r="E945" t="s">
        <v>1023</v>
      </c>
      <c r="F945">
        <f>SUMIFS('Refill Gap Model'!E:E,'Refill Gap Model'!A:A,TableRefills3[[#This Row],[patient_id]])</f>
        <v>112</v>
      </c>
      <c r="G945" s="1">
        <f>_xlfn.MINIFS('Refill Gap Model'!C:C,'Refill Gap Model'!A:A,TableRefills3[[#This Row],[patient_id]])</f>
        <v>45702</v>
      </c>
      <c r="H945" s="1">
        <f>_xlfn.MAXIFS('Refill Gap Model'!C:C,'Refill Gap Model'!A:A,A945)+TableRefills3[[#This Row],[quantity_days]]</f>
        <v>45875</v>
      </c>
      <c r="I945" s="1">
        <f>_xlfn.MAXIFS('Refill Gap Model'!L:L,'Refill Gap Model'!A:A,TableRefills3[[#This Row],[patient_id]])</f>
        <v>45812</v>
      </c>
      <c r="J945">
        <f>Patient_QC[[#This Row],[Therepy_end_date]]-Patient_QC[[#This Row],[Therepy_Start_Date]]</f>
        <v>110</v>
      </c>
      <c r="K945">
        <f>Patient_QC[[#This Row],[total_quantity_days]]/Patient_QC[[#This Row],[Window Days]]</f>
        <v>1.0181818181818181</v>
      </c>
      <c r="L945">
        <f>MIN(1,Patient_QC[[#This Row],[MPR]])</f>
        <v>1</v>
      </c>
      <c r="M945">
        <f>IF(Patient_QC[[#This Row],[MPR]]&gt;1,1,0)</f>
        <v>1</v>
      </c>
      <c r="N945">
        <f>_xlfn.MAXIFS('Refill Gap Model'!I:I,'Refill Gap Model'!A:A,TableRefills3[[#This Row],[patient_id]])</f>
        <v>0</v>
      </c>
      <c r="O945" t="str">
        <f>IF(Patient_QC[[#This Row],[MPR]]&gt;1.2,"High MPR; ","") &amp;
 IF(Patient_QC[[#This Row],[ever_discontinued]]=1,"Discontinued; ","") &amp;
 IF(Patient_QC[[#This Row],[Window Days]]=0,"No Supply; ","")</f>
        <v/>
      </c>
    </row>
    <row r="946" spans="1:15" x14ac:dyDescent="0.25">
      <c r="A946" t="s">
        <v>953</v>
      </c>
      <c r="B946">
        <v>63</v>
      </c>
      <c r="C946" t="s">
        <v>1020</v>
      </c>
      <c r="D946" t="s">
        <v>1022</v>
      </c>
      <c r="E946" t="s">
        <v>1024</v>
      </c>
      <c r="F946">
        <f>SUMIFS('Refill Gap Model'!E:E,'Refill Gap Model'!A:A,TableRefills3[[#This Row],[patient_id]])</f>
        <v>84</v>
      </c>
      <c r="G946" s="1">
        <f>_xlfn.MINIFS('Refill Gap Model'!C:C,'Refill Gap Model'!A:A,TableRefills3[[#This Row],[patient_id]])</f>
        <v>45684</v>
      </c>
      <c r="H946" s="1">
        <f>_xlfn.MAXIFS('Refill Gap Model'!C:C,'Refill Gap Model'!A:A,A946)+TableRefills3[[#This Row],[quantity_days]]</f>
        <v>45953</v>
      </c>
      <c r="I946" s="1">
        <f>_xlfn.MAXIFS('Refill Gap Model'!L:L,'Refill Gap Model'!A:A,TableRefills3[[#This Row],[patient_id]])</f>
        <v>45773</v>
      </c>
      <c r="J946">
        <f>Patient_QC[[#This Row],[Therepy_end_date]]-Patient_QC[[#This Row],[Therepy_Start_Date]]</f>
        <v>89</v>
      </c>
      <c r="K946">
        <f>Patient_QC[[#This Row],[total_quantity_days]]/Patient_QC[[#This Row],[Window Days]]</f>
        <v>0.9438202247191011</v>
      </c>
      <c r="L946">
        <f>MIN(1,Patient_QC[[#This Row],[MPR]])</f>
        <v>0.9438202247191011</v>
      </c>
      <c r="M946">
        <f>IF(Patient_QC[[#This Row],[MPR]]&gt;1,1,0)</f>
        <v>0</v>
      </c>
      <c r="N946">
        <f>_xlfn.MAXIFS('Refill Gap Model'!I:I,'Refill Gap Model'!A:A,TableRefills3[[#This Row],[patient_id]])</f>
        <v>0</v>
      </c>
      <c r="O946" t="str">
        <f>IF(Patient_QC[[#This Row],[MPR]]&gt;1.2,"High MPR; ","") &amp;
 IF(Patient_QC[[#This Row],[ever_discontinued]]=1,"Discontinued; ","") &amp;
 IF(Patient_QC[[#This Row],[Window Days]]=0,"No Supply; ","")</f>
        <v/>
      </c>
    </row>
    <row r="947" spans="1:15" x14ac:dyDescent="0.25">
      <c r="A947" t="s">
        <v>954</v>
      </c>
      <c r="B947">
        <v>47</v>
      </c>
      <c r="C947" t="s">
        <v>1020</v>
      </c>
      <c r="D947" t="s">
        <v>1025</v>
      </c>
      <c r="E947" t="s">
        <v>1023</v>
      </c>
      <c r="F947">
        <f>SUMIFS('Refill Gap Model'!E:E,'Refill Gap Model'!A:A,TableRefills3[[#This Row],[patient_id]])</f>
        <v>84</v>
      </c>
      <c r="G947" s="1">
        <f>_xlfn.MINIFS('Refill Gap Model'!C:C,'Refill Gap Model'!A:A,TableRefills3[[#This Row],[patient_id]])</f>
        <v>45684</v>
      </c>
      <c r="H947" s="1">
        <f>_xlfn.MAXIFS('Refill Gap Model'!C:C,'Refill Gap Model'!A:A,A947)+TableRefills3[[#This Row],[quantity_days]]</f>
        <v>45906</v>
      </c>
      <c r="I947" s="1">
        <f>_xlfn.MAXIFS('Refill Gap Model'!L:L,'Refill Gap Model'!A:A,TableRefills3[[#This Row],[patient_id]])</f>
        <v>45773</v>
      </c>
      <c r="J947">
        <f>Patient_QC[[#This Row],[Therepy_end_date]]-Patient_QC[[#This Row],[Therepy_Start_Date]]</f>
        <v>89</v>
      </c>
      <c r="K947">
        <f>Patient_QC[[#This Row],[total_quantity_days]]/Patient_QC[[#This Row],[Window Days]]</f>
        <v>0.9438202247191011</v>
      </c>
      <c r="L947">
        <f>MIN(1,Patient_QC[[#This Row],[MPR]])</f>
        <v>0.9438202247191011</v>
      </c>
      <c r="M947">
        <f>IF(Patient_QC[[#This Row],[MPR]]&gt;1,1,0)</f>
        <v>0</v>
      </c>
      <c r="N947">
        <f>_xlfn.MAXIFS('Refill Gap Model'!I:I,'Refill Gap Model'!A:A,TableRefills3[[#This Row],[patient_id]])</f>
        <v>0</v>
      </c>
      <c r="O947" t="str">
        <f>IF(Patient_QC[[#This Row],[MPR]]&gt;1.2,"High MPR; ","") &amp;
 IF(Patient_QC[[#This Row],[ever_discontinued]]=1,"Discontinued; ","") &amp;
 IF(Patient_QC[[#This Row],[Window Days]]=0,"No Supply; ","")</f>
        <v/>
      </c>
    </row>
    <row r="948" spans="1:15" x14ac:dyDescent="0.25">
      <c r="A948" t="s">
        <v>955</v>
      </c>
      <c r="B948">
        <v>59</v>
      </c>
      <c r="C948" t="s">
        <v>1019</v>
      </c>
      <c r="D948" t="s">
        <v>1021</v>
      </c>
      <c r="E948" t="s">
        <v>1023</v>
      </c>
      <c r="F948">
        <f>SUMIFS('Refill Gap Model'!E:E,'Refill Gap Model'!A:A,TableRefills3[[#This Row],[patient_id]])</f>
        <v>84</v>
      </c>
      <c r="G948" s="1">
        <f>_xlfn.MINIFS('Refill Gap Model'!C:C,'Refill Gap Model'!A:A,TableRefills3[[#This Row],[patient_id]])</f>
        <v>45684</v>
      </c>
      <c r="H948" s="1">
        <f>_xlfn.MAXIFS('Refill Gap Model'!C:C,'Refill Gap Model'!A:A,A948)+TableRefills3[[#This Row],[quantity_days]]</f>
        <v>45923</v>
      </c>
      <c r="I948" s="1">
        <f>_xlfn.MAXIFS('Refill Gap Model'!L:L,'Refill Gap Model'!A:A,TableRefills3[[#This Row],[patient_id]])</f>
        <v>45773</v>
      </c>
      <c r="J948">
        <f>Patient_QC[[#This Row],[Therepy_end_date]]-Patient_QC[[#This Row],[Therepy_Start_Date]]</f>
        <v>89</v>
      </c>
      <c r="K948">
        <f>Patient_QC[[#This Row],[total_quantity_days]]/Patient_QC[[#This Row],[Window Days]]</f>
        <v>0.9438202247191011</v>
      </c>
      <c r="L948">
        <f>MIN(1,Patient_QC[[#This Row],[MPR]])</f>
        <v>0.9438202247191011</v>
      </c>
      <c r="M948">
        <f>IF(Patient_QC[[#This Row],[MPR]]&gt;1,1,0)</f>
        <v>0</v>
      </c>
      <c r="N948">
        <f>_xlfn.MAXIFS('Refill Gap Model'!I:I,'Refill Gap Model'!A:A,TableRefills3[[#This Row],[patient_id]])</f>
        <v>0</v>
      </c>
      <c r="O948" t="str">
        <f>IF(Patient_QC[[#This Row],[MPR]]&gt;1.2,"High MPR; ","") &amp;
 IF(Patient_QC[[#This Row],[ever_discontinued]]=1,"Discontinued; ","") &amp;
 IF(Patient_QC[[#This Row],[Window Days]]=0,"No Supply; ","")</f>
        <v/>
      </c>
    </row>
    <row r="949" spans="1:15" x14ac:dyDescent="0.25">
      <c r="A949" t="s">
        <v>956</v>
      </c>
      <c r="B949">
        <v>44</v>
      </c>
      <c r="C949" t="s">
        <v>1019</v>
      </c>
      <c r="D949" t="s">
        <v>1028</v>
      </c>
      <c r="E949" t="s">
        <v>1023</v>
      </c>
      <c r="F949">
        <f>SUMIFS('Refill Gap Model'!E:E,'Refill Gap Model'!A:A,TableRefills3[[#This Row],[patient_id]])</f>
        <v>84</v>
      </c>
      <c r="G949" s="1">
        <f>_xlfn.MINIFS('Refill Gap Model'!C:C,'Refill Gap Model'!A:A,TableRefills3[[#This Row],[patient_id]])</f>
        <v>45684</v>
      </c>
      <c r="H949" s="1">
        <f>_xlfn.MAXIFS('Refill Gap Model'!C:C,'Refill Gap Model'!A:A,A949)+TableRefills3[[#This Row],[quantity_days]]</f>
        <v>45897</v>
      </c>
      <c r="I949" s="1">
        <f>_xlfn.MAXIFS('Refill Gap Model'!L:L,'Refill Gap Model'!A:A,TableRefills3[[#This Row],[patient_id]])</f>
        <v>45773</v>
      </c>
      <c r="J949">
        <f>Patient_QC[[#This Row],[Therepy_end_date]]-Patient_QC[[#This Row],[Therepy_Start_Date]]</f>
        <v>89</v>
      </c>
      <c r="K949">
        <f>Patient_QC[[#This Row],[total_quantity_days]]/Patient_QC[[#This Row],[Window Days]]</f>
        <v>0.9438202247191011</v>
      </c>
      <c r="L949">
        <f>MIN(1,Patient_QC[[#This Row],[MPR]])</f>
        <v>0.9438202247191011</v>
      </c>
      <c r="M949">
        <f>IF(Patient_QC[[#This Row],[MPR]]&gt;1,1,0)</f>
        <v>0</v>
      </c>
      <c r="N949">
        <f>_xlfn.MAXIFS('Refill Gap Model'!I:I,'Refill Gap Model'!A:A,TableRefills3[[#This Row],[patient_id]])</f>
        <v>0</v>
      </c>
      <c r="O949" t="str">
        <f>IF(Patient_QC[[#This Row],[MPR]]&gt;1.2,"High MPR; ","") &amp;
 IF(Patient_QC[[#This Row],[ever_discontinued]]=1,"Discontinued; ","") &amp;
 IF(Patient_QC[[#This Row],[Window Days]]=0,"No Supply; ","")</f>
        <v/>
      </c>
    </row>
    <row r="950" spans="1:15" x14ac:dyDescent="0.25">
      <c r="A950" t="s">
        <v>957</v>
      </c>
      <c r="B950">
        <v>56</v>
      </c>
      <c r="C950" t="s">
        <v>1019</v>
      </c>
      <c r="D950" t="s">
        <v>1025</v>
      </c>
      <c r="E950" t="s">
        <v>1026</v>
      </c>
      <c r="F950">
        <f>SUMIFS('Refill Gap Model'!E:E,'Refill Gap Model'!A:A,TableRefills3[[#This Row],[patient_id]])</f>
        <v>150</v>
      </c>
      <c r="G950" s="1">
        <f>_xlfn.MINIFS('Refill Gap Model'!C:C,'Refill Gap Model'!A:A,TableRefills3[[#This Row],[patient_id]])</f>
        <v>45826</v>
      </c>
      <c r="H950" s="1">
        <f>_xlfn.MAXIFS('Refill Gap Model'!C:C,'Refill Gap Model'!A:A,A950)+TableRefills3[[#This Row],[quantity_days]]</f>
        <v>45888</v>
      </c>
      <c r="I950" s="1">
        <f>_xlfn.MAXIFS('Refill Gap Model'!L:L,'Refill Gap Model'!A:A,TableRefills3[[#This Row],[patient_id]])</f>
        <v>45978</v>
      </c>
      <c r="J950">
        <f>Patient_QC[[#This Row],[Therepy_end_date]]-Patient_QC[[#This Row],[Therepy_Start_Date]]</f>
        <v>152</v>
      </c>
      <c r="K950">
        <f>Patient_QC[[#This Row],[total_quantity_days]]/Patient_QC[[#This Row],[Window Days]]</f>
        <v>0.98684210526315785</v>
      </c>
      <c r="L950">
        <f>MIN(1,Patient_QC[[#This Row],[MPR]])</f>
        <v>0.98684210526315785</v>
      </c>
      <c r="M950">
        <f>IF(Patient_QC[[#This Row],[MPR]]&gt;1,1,0)</f>
        <v>0</v>
      </c>
      <c r="N950">
        <f>_xlfn.MAXIFS('Refill Gap Model'!I:I,'Refill Gap Model'!A:A,TableRefills3[[#This Row],[patient_id]])</f>
        <v>0</v>
      </c>
      <c r="O950" t="str">
        <f>IF(Patient_QC[[#This Row],[MPR]]&gt;1.2,"High MPR; ","") &amp;
 IF(Patient_QC[[#This Row],[ever_discontinued]]=1,"Discontinued; ","") &amp;
 IF(Patient_QC[[#This Row],[Window Days]]=0,"No Supply; ","")</f>
        <v/>
      </c>
    </row>
    <row r="951" spans="1:15" x14ac:dyDescent="0.25">
      <c r="A951" t="s">
        <v>958</v>
      </c>
      <c r="B951">
        <v>80</v>
      </c>
      <c r="C951" t="s">
        <v>1019</v>
      </c>
      <c r="D951" t="s">
        <v>1021</v>
      </c>
      <c r="E951" t="s">
        <v>1023</v>
      </c>
      <c r="F951">
        <f>SUMIFS('Refill Gap Model'!E:E,'Refill Gap Model'!A:A,TableRefills3[[#This Row],[patient_id]])</f>
        <v>150</v>
      </c>
      <c r="G951" s="1">
        <f>_xlfn.MINIFS('Refill Gap Model'!C:C,'Refill Gap Model'!A:A,TableRefills3[[#This Row],[patient_id]])</f>
        <v>45826</v>
      </c>
      <c r="H951" s="1">
        <f>_xlfn.MAXIFS('Refill Gap Model'!C:C,'Refill Gap Model'!A:A,A951)+TableRefills3[[#This Row],[quantity_days]]</f>
        <v>45964</v>
      </c>
      <c r="I951" s="1">
        <f>_xlfn.MAXIFS('Refill Gap Model'!L:L,'Refill Gap Model'!A:A,TableRefills3[[#This Row],[patient_id]])</f>
        <v>45978</v>
      </c>
      <c r="J951">
        <f>Patient_QC[[#This Row],[Therepy_end_date]]-Patient_QC[[#This Row],[Therepy_Start_Date]]</f>
        <v>152</v>
      </c>
      <c r="K951">
        <f>Patient_QC[[#This Row],[total_quantity_days]]/Patient_QC[[#This Row],[Window Days]]</f>
        <v>0.98684210526315785</v>
      </c>
      <c r="L951">
        <f>MIN(1,Patient_QC[[#This Row],[MPR]])</f>
        <v>0.98684210526315785</v>
      </c>
      <c r="M951">
        <f>IF(Patient_QC[[#This Row],[MPR]]&gt;1,1,0)</f>
        <v>0</v>
      </c>
      <c r="N951">
        <f>_xlfn.MAXIFS('Refill Gap Model'!I:I,'Refill Gap Model'!A:A,TableRefills3[[#This Row],[patient_id]])</f>
        <v>0</v>
      </c>
      <c r="O951" t="str">
        <f>IF(Patient_QC[[#This Row],[MPR]]&gt;1.2,"High MPR; ","") &amp;
 IF(Patient_QC[[#This Row],[ever_discontinued]]=1,"Discontinued; ","") &amp;
 IF(Patient_QC[[#This Row],[Window Days]]=0,"No Supply; ","")</f>
        <v/>
      </c>
    </row>
    <row r="952" spans="1:15" x14ac:dyDescent="0.25">
      <c r="A952" t="s">
        <v>959</v>
      </c>
      <c r="B952">
        <v>63</v>
      </c>
      <c r="C952" t="s">
        <v>1019</v>
      </c>
      <c r="D952" t="s">
        <v>1022</v>
      </c>
      <c r="E952" t="s">
        <v>1027</v>
      </c>
      <c r="F952">
        <f>SUMIFS('Refill Gap Model'!E:E,'Refill Gap Model'!A:A,TableRefills3[[#This Row],[patient_id]])</f>
        <v>150</v>
      </c>
      <c r="G952" s="1">
        <f>_xlfn.MINIFS('Refill Gap Model'!C:C,'Refill Gap Model'!A:A,TableRefills3[[#This Row],[patient_id]])</f>
        <v>45826</v>
      </c>
      <c r="H952" s="1">
        <f>_xlfn.MAXIFS('Refill Gap Model'!C:C,'Refill Gap Model'!A:A,A952)+TableRefills3[[#This Row],[quantity_days]]</f>
        <v>45788</v>
      </c>
      <c r="I952" s="1">
        <f>_xlfn.MAXIFS('Refill Gap Model'!L:L,'Refill Gap Model'!A:A,TableRefills3[[#This Row],[patient_id]])</f>
        <v>45978</v>
      </c>
      <c r="J952">
        <f>Patient_QC[[#This Row],[Therepy_end_date]]-Patient_QC[[#This Row],[Therepy_Start_Date]]</f>
        <v>152</v>
      </c>
      <c r="K952">
        <f>Patient_QC[[#This Row],[total_quantity_days]]/Patient_QC[[#This Row],[Window Days]]</f>
        <v>0.98684210526315785</v>
      </c>
      <c r="L952">
        <f>MIN(1,Patient_QC[[#This Row],[MPR]])</f>
        <v>0.98684210526315785</v>
      </c>
      <c r="M952">
        <f>IF(Patient_QC[[#This Row],[MPR]]&gt;1,1,0)</f>
        <v>0</v>
      </c>
      <c r="N952">
        <f>_xlfn.MAXIFS('Refill Gap Model'!I:I,'Refill Gap Model'!A:A,TableRefills3[[#This Row],[patient_id]])</f>
        <v>0</v>
      </c>
      <c r="O952" t="str">
        <f>IF(Patient_QC[[#This Row],[MPR]]&gt;1.2,"High MPR; ","") &amp;
 IF(Patient_QC[[#This Row],[ever_discontinued]]=1,"Discontinued; ","") &amp;
 IF(Patient_QC[[#This Row],[Window Days]]=0,"No Supply; ","")</f>
        <v/>
      </c>
    </row>
    <row r="953" spans="1:15" x14ac:dyDescent="0.25">
      <c r="A953" t="s">
        <v>960</v>
      </c>
      <c r="B953">
        <v>81</v>
      </c>
      <c r="C953" t="s">
        <v>1019</v>
      </c>
      <c r="D953" t="s">
        <v>1025</v>
      </c>
      <c r="E953" t="s">
        <v>1026</v>
      </c>
      <c r="F953">
        <f>SUMIFS('Refill Gap Model'!E:E,'Refill Gap Model'!A:A,TableRefills3[[#This Row],[patient_id]])</f>
        <v>150</v>
      </c>
      <c r="G953" s="1">
        <f>_xlfn.MINIFS('Refill Gap Model'!C:C,'Refill Gap Model'!A:A,TableRefills3[[#This Row],[patient_id]])</f>
        <v>45826</v>
      </c>
      <c r="H953" s="1">
        <f>_xlfn.MAXIFS('Refill Gap Model'!C:C,'Refill Gap Model'!A:A,A953)+TableRefills3[[#This Row],[quantity_days]]</f>
        <v>45847</v>
      </c>
      <c r="I953" s="1">
        <f>_xlfn.MAXIFS('Refill Gap Model'!L:L,'Refill Gap Model'!A:A,TableRefills3[[#This Row],[patient_id]])</f>
        <v>45978</v>
      </c>
      <c r="J953">
        <f>Patient_QC[[#This Row],[Therepy_end_date]]-Patient_QC[[#This Row],[Therepy_Start_Date]]</f>
        <v>152</v>
      </c>
      <c r="K953">
        <f>Patient_QC[[#This Row],[total_quantity_days]]/Patient_QC[[#This Row],[Window Days]]</f>
        <v>0.98684210526315785</v>
      </c>
      <c r="L953">
        <f>MIN(1,Patient_QC[[#This Row],[MPR]])</f>
        <v>0.98684210526315785</v>
      </c>
      <c r="M953">
        <f>IF(Patient_QC[[#This Row],[MPR]]&gt;1,1,0)</f>
        <v>0</v>
      </c>
      <c r="N953">
        <f>_xlfn.MAXIFS('Refill Gap Model'!I:I,'Refill Gap Model'!A:A,TableRefills3[[#This Row],[patient_id]])</f>
        <v>0</v>
      </c>
      <c r="O953" t="str">
        <f>IF(Patient_QC[[#This Row],[MPR]]&gt;1.2,"High MPR; ","") &amp;
 IF(Patient_QC[[#This Row],[ever_discontinued]]=1,"Discontinued; ","") &amp;
 IF(Patient_QC[[#This Row],[Window Days]]=0,"No Supply; ","")</f>
        <v/>
      </c>
    </row>
    <row r="954" spans="1:15" x14ac:dyDescent="0.25">
      <c r="A954" t="s">
        <v>961</v>
      </c>
      <c r="B954">
        <v>67</v>
      </c>
      <c r="C954" t="s">
        <v>1020</v>
      </c>
      <c r="D954" t="s">
        <v>1022</v>
      </c>
      <c r="E954" t="s">
        <v>1027</v>
      </c>
      <c r="F954">
        <f>SUMIFS('Refill Gap Model'!E:E,'Refill Gap Model'!A:A,TableRefills3[[#This Row],[patient_id]])</f>
        <v>150</v>
      </c>
      <c r="G954" s="1">
        <f>_xlfn.MINIFS('Refill Gap Model'!C:C,'Refill Gap Model'!A:A,TableRefills3[[#This Row],[patient_id]])</f>
        <v>45826</v>
      </c>
      <c r="H954" s="1">
        <f>_xlfn.MAXIFS('Refill Gap Model'!C:C,'Refill Gap Model'!A:A,A954)+TableRefills3[[#This Row],[quantity_days]]</f>
        <v>45850</v>
      </c>
      <c r="I954" s="1">
        <f>_xlfn.MAXIFS('Refill Gap Model'!L:L,'Refill Gap Model'!A:A,TableRefills3[[#This Row],[patient_id]])</f>
        <v>45978</v>
      </c>
      <c r="J954">
        <f>Patient_QC[[#This Row],[Therepy_end_date]]-Patient_QC[[#This Row],[Therepy_Start_Date]]</f>
        <v>152</v>
      </c>
      <c r="K954">
        <f>Patient_QC[[#This Row],[total_quantity_days]]/Patient_QC[[#This Row],[Window Days]]</f>
        <v>0.98684210526315785</v>
      </c>
      <c r="L954">
        <f>MIN(1,Patient_QC[[#This Row],[MPR]])</f>
        <v>0.98684210526315785</v>
      </c>
      <c r="M954">
        <f>IF(Patient_QC[[#This Row],[MPR]]&gt;1,1,0)</f>
        <v>0</v>
      </c>
      <c r="N954">
        <f>_xlfn.MAXIFS('Refill Gap Model'!I:I,'Refill Gap Model'!A:A,TableRefills3[[#This Row],[patient_id]])</f>
        <v>0</v>
      </c>
      <c r="O954" t="str">
        <f>IF(Patient_QC[[#This Row],[MPR]]&gt;1.2,"High MPR; ","") &amp;
 IF(Patient_QC[[#This Row],[ever_discontinued]]=1,"Discontinued; ","") &amp;
 IF(Patient_QC[[#This Row],[Window Days]]=0,"No Supply; ","")</f>
        <v/>
      </c>
    </row>
    <row r="955" spans="1:15" x14ac:dyDescent="0.25">
      <c r="A955" t="s">
        <v>962</v>
      </c>
      <c r="B955">
        <v>62</v>
      </c>
      <c r="C955" t="s">
        <v>1020</v>
      </c>
      <c r="D955" t="s">
        <v>1025</v>
      </c>
      <c r="E955" t="s">
        <v>1026</v>
      </c>
      <c r="F955">
        <f>SUMIFS('Refill Gap Model'!E:E,'Refill Gap Model'!A:A,TableRefills3[[#This Row],[patient_id]])</f>
        <v>180</v>
      </c>
      <c r="G955" s="1">
        <f>_xlfn.MINIFS('Refill Gap Model'!C:C,'Refill Gap Model'!A:A,TableRefills3[[#This Row],[patient_id]])</f>
        <v>45787</v>
      </c>
      <c r="H955" s="1">
        <f>_xlfn.MAXIFS('Refill Gap Model'!C:C,'Refill Gap Model'!A:A,A955)+TableRefills3[[#This Row],[quantity_days]]</f>
        <v>45954</v>
      </c>
      <c r="I955" s="1">
        <f>_xlfn.MAXIFS('Refill Gap Model'!L:L,'Refill Gap Model'!A:A,TableRefills3[[#This Row],[patient_id]])</f>
        <v>45958</v>
      </c>
      <c r="J955">
        <f>Patient_QC[[#This Row],[Therepy_end_date]]-Patient_QC[[#This Row],[Therepy_Start_Date]]</f>
        <v>171</v>
      </c>
      <c r="K955">
        <f>Patient_QC[[#This Row],[total_quantity_days]]/Patient_QC[[#This Row],[Window Days]]</f>
        <v>1.0526315789473684</v>
      </c>
      <c r="L955">
        <f>MIN(1,Patient_QC[[#This Row],[MPR]])</f>
        <v>1</v>
      </c>
      <c r="M955">
        <f>IF(Patient_QC[[#This Row],[MPR]]&gt;1,1,0)</f>
        <v>1</v>
      </c>
      <c r="N955">
        <f>_xlfn.MAXIFS('Refill Gap Model'!I:I,'Refill Gap Model'!A:A,TableRefills3[[#This Row],[patient_id]])</f>
        <v>0</v>
      </c>
      <c r="O955" t="str">
        <f>IF(Patient_QC[[#This Row],[MPR]]&gt;1.2,"High MPR; ","") &amp;
 IF(Patient_QC[[#This Row],[ever_discontinued]]=1,"Discontinued; ","") &amp;
 IF(Patient_QC[[#This Row],[Window Days]]=0,"No Supply; ","")</f>
        <v/>
      </c>
    </row>
    <row r="956" spans="1:15" x14ac:dyDescent="0.25">
      <c r="A956" t="s">
        <v>963</v>
      </c>
      <c r="B956">
        <v>53</v>
      </c>
      <c r="C956" t="s">
        <v>1019</v>
      </c>
      <c r="D956" t="s">
        <v>1021</v>
      </c>
      <c r="E956" t="s">
        <v>1023</v>
      </c>
      <c r="F956">
        <f>SUMIFS('Refill Gap Model'!E:E,'Refill Gap Model'!A:A,TableRefills3[[#This Row],[patient_id]])</f>
        <v>180</v>
      </c>
      <c r="G956" s="1">
        <f>_xlfn.MINIFS('Refill Gap Model'!C:C,'Refill Gap Model'!A:A,TableRefills3[[#This Row],[patient_id]])</f>
        <v>45787</v>
      </c>
      <c r="H956" s="1">
        <f>_xlfn.MAXIFS('Refill Gap Model'!C:C,'Refill Gap Model'!A:A,A956)+TableRefills3[[#This Row],[quantity_days]]</f>
        <v>45848</v>
      </c>
      <c r="I956" s="1">
        <f>_xlfn.MAXIFS('Refill Gap Model'!L:L,'Refill Gap Model'!A:A,TableRefills3[[#This Row],[patient_id]])</f>
        <v>45958</v>
      </c>
      <c r="J956">
        <f>Patient_QC[[#This Row],[Therepy_end_date]]-Patient_QC[[#This Row],[Therepy_Start_Date]]</f>
        <v>171</v>
      </c>
      <c r="K956">
        <f>Patient_QC[[#This Row],[total_quantity_days]]/Patient_QC[[#This Row],[Window Days]]</f>
        <v>1.0526315789473684</v>
      </c>
      <c r="L956">
        <f>MIN(1,Patient_QC[[#This Row],[MPR]])</f>
        <v>1</v>
      </c>
      <c r="M956">
        <f>IF(Patient_QC[[#This Row],[MPR]]&gt;1,1,0)</f>
        <v>1</v>
      </c>
      <c r="N956">
        <f>_xlfn.MAXIFS('Refill Gap Model'!I:I,'Refill Gap Model'!A:A,TableRefills3[[#This Row],[patient_id]])</f>
        <v>0</v>
      </c>
      <c r="O956" t="str">
        <f>IF(Patient_QC[[#This Row],[MPR]]&gt;1.2,"High MPR; ","") &amp;
 IF(Patient_QC[[#This Row],[ever_discontinued]]=1,"Discontinued; ","") &amp;
 IF(Patient_QC[[#This Row],[Window Days]]=0,"No Supply; ","")</f>
        <v/>
      </c>
    </row>
    <row r="957" spans="1:15" x14ac:dyDescent="0.25">
      <c r="A957" t="s">
        <v>964</v>
      </c>
      <c r="B957">
        <v>44</v>
      </c>
      <c r="C957" t="s">
        <v>1019</v>
      </c>
      <c r="D957" t="s">
        <v>1025</v>
      </c>
      <c r="E957" t="s">
        <v>1024</v>
      </c>
      <c r="F957">
        <f>SUMIFS('Refill Gap Model'!E:E,'Refill Gap Model'!A:A,TableRefills3[[#This Row],[patient_id]])</f>
        <v>180</v>
      </c>
      <c r="G957" s="1">
        <f>_xlfn.MINIFS('Refill Gap Model'!C:C,'Refill Gap Model'!A:A,TableRefills3[[#This Row],[patient_id]])</f>
        <v>45787</v>
      </c>
      <c r="H957" s="1">
        <f>_xlfn.MAXIFS('Refill Gap Model'!C:C,'Refill Gap Model'!A:A,A957)+TableRefills3[[#This Row],[quantity_days]]</f>
        <v>45975</v>
      </c>
      <c r="I957" s="1">
        <f>_xlfn.MAXIFS('Refill Gap Model'!L:L,'Refill Gap Model'!A:A,TableRefills3[[#This Row],[patient_id]])</f>
        <v>45958</v>
      </c>
      <c r="J957">
        <f>Patient_QC[[#This Row],[Therepy_end_date]]-Patient_QC[[#This Row],[Therepy_Start_Date]]</f>
        <v>171</v>
      </c>
      <c r="K957">
        <f>Patient_QC[[#This Row],[total_quantity_days]]/Patient_QC[[#This Row],[Window Days]]</f>
        <v>1.0526315789473684</v>
      </c>
      <c r="L957">
        <f>MIN(1,Patient_QC[[#This Row],[MPR]])</f>
        <v>1</v>
      </c>
      <c r="M957">
        <f>IF(Patient_QC[[#This Row],[MPR]]&gt;1,1,0)</f>
        <v>1</v>
      </c>
      <c r="N957">
        <f>_xlfn.MAXIFS('Refill Gap Model'!I:I,'Refill Gap Model'!A:A,TableRefills3[[#This Row],[patient_id]])</f>
        <v>0</v>
      </c>
      <c r="O957" t="str">
        <f>IF(Patient_QC[[#This Row],[MPR]]&gt;1.2,"High MPR; ","") &amp;
 IF(Patient_QC[[#This Row],[ever_discontinued]]=1,"Discontinued; ","") &amp;
 IF(Patient_QC[[#This Row],[Window Days]]=0,"No Supply; ","")</f>
        <v/>
      </c>
    </row>
    <row r="958" spans="1:15" x14ac:dyDescent="0.25">
      <c r="A958" t="s">
        <v>965</v>
      </c>
      <c r="B958">
        <v>59</v>
      </c>
      <c r="C958" t="s">
        <v>1019</v>
      </c>
      <c r="D958" t="s">
        <v>1022</v>
      </c>
      <c r="E958" t="s">
        <v>1027</v>
      </c>
      <c r="F958">
        <f>SUMIFS('Refill Gap Model'!E:E,'Refill Gap Model'!A:A,TableRefills3[[#This Row],[patient_id]])</f>
        <v>180</v>
      </c>
      <c r="G958" s="1">
        <f>_xlfn.MINIFS('Refill Gap Model'!C:C,'Refill Gap Model'!A:A,TableRefills3[[#This Row],[patient_id]])</f>
        <v>45787</v>
      </c>
      <c r="H958" s="1">
        <f>_xlfn.MAXIFS('Refill Gap Model'!C:C,'Refill Gap Model'!A:A,A958)+TableRefills3[[#This Row],[quantity_days]]</f>
        <v>45814</v>
      </c>
      <c r="I958" s="1">
        <f>_xlfn.MAXIFS('Refill Gap Model'!L:L,'Refill Gap Model'!A:A,TableRefills3[[#This Row],[patient_id]])</f>
        <v>45958</v>
      </c>
      <c r="J958">
        <f>Patient_QC[[#This Row],[Therepy_end_date]]-Patient_QC[[#This Row],[Therepy_Start_Date]]</f>
        <v>171</v>
      </c>
      <c r="K958">
        <f>Patient_QC[[#This Row],[total_quantity_days]]/Patient_QC[[#This Row],[Window Days]]</f>
        <v>1.0526315789473684</v>
      </c>
      <c r="L958">
        <f>MIN(1,Patient_QC[[#This Row],[MPR]])</f>
        <v>1</v>
      </c>
      <c r="M958">
        <f>IF(Patient_QC[[#This Row],[MPR]]&gt;1,1,0)</f>
        <v>1</v>
      </c>
      <c r="N958">
        <f>_xlfn.MAXIFS('Refill Gap Model'!I:I,'Refill Gap Model'!A:A,TableRefills3[[#This Row],[patient_id]])</f>
        <v>0</v>
      </c>
      <c r="O958" t="str">
        <f>IF(Patient_QC[[#This Row],[MPR]]&gt;1.2,"High MPR; ","") &amp;
 IF(Patient_QC[[#This Row],[ever_discontinued]]=1,"Discontinued; ","") &amp;
 IF(Patient_QC[[#This Row],[Window Days]]=0,"No Supply; ","")</f>
        <v/>
      </c>
    </row>
    <row r="959" spans="1:15" x14ac:dyDescent="0.25">
      <c r="A959" t="s">
        <v>966</v>
      </c>
      <c r="B959">
        <v>84</v>
      </c>
      <c r="C959" t="s">
        <v>1020</v>
      </c>
      <c r="D959" t="s">
        <v>1022</v>
      </c>
      <c r="E959" t="s">
        <v>1026</v>
      </c>
      <c r="F959">
        <f>SUMIFS('Refill Gap Model'!E:E,'Refill Gap Model'!A:A,TableRefills3[[#This Row],[patient_id]])</f>
        <v>180</v>
      </c>
      <c r="G959" s="1">
        <f>_xlfn.MINIFS('Refill Gap Model'!C:C,'Refill Gap Model'!A:A,TableRefills3[[#This Row],[patient_id]])</f>
        <v>45787</v>
      </c>
      <c r="H959" s="1">
        <f>_xlfn.MAXIFS('Refill Gap Model'!C:C,'Refill Gap Model'!A:A,A959)+TableRefills3[[#This Row],[quantity_days]]</f>
        <v>45969</v>
      </c>
      <c r="I959" s="1">
        <f>_xlfn.MAXIFS('Refill Gap Model'!L:L,'Refill Gap Model'!A:A,TableRefills3[[#This Row],[patient_id]])</f>
        <v>45958</v>
      </c>
      <c r="J959">
        <f>Patient_QC[[#This Row],[Therepy_end_date]]-Patient_QC[[#This Row],[Therepy_Start_Date]]</f>
        <v>171</v>
      </c>
      <c r="K959">
        <f>Patient_QC[[#This Row],[total_quantity_days]]/Patient_QC[[#This Row],[Window Days]]</f>
        <v>1.0526315789473684</v>
      </c>
      <c r="L959">
        <f>MIN(1,Patient_QC[[#This Row],[MPR]])</f>
        <v>1</v>
      </c>
      <c r="M959">
        <f>IF(Patient_QC[[#This Row],[MPR]]&gt;1,1,0)</f>
        <v>1</v>
      </c>
      <c r="N959">
        <f>_xlfn.MAXIFS('Refill Gap Model'!I:I,'Refill Gap Model'!A:A,TableRefills3[[#This Row],[patient_id]])</f>
        <v>0</v>
      </c>
      <c r="O959" t="str">
        <f>IF(Patient_QC[[#This Row],[MPR]]&gt;1.2,"High MPR; ","") &amp;
 IF(Patient_QC[[#This Row],[ever_discontinued]]=1,"Discontinued; ","") &amp;
 IF(Patient_QC[[#This Row],[Window Days]]=0,"No Supply; ","")</f>
        <v/>
      </c>
    </row>
    <row r="960" spans="1:15" x14ac:dyDescent="0.25">
      <c r="A960" t="s">
        <v>967</v>
      </c>
      <c r="B960">
        <v>71</v>
      </c>
      <c r="C960" t="s">
        <v>1020</v>
      </c>
      <c r="D960" t="s">
        <v>1021</v>
      </c>
      <c r="E960" t="s">
        <v>1024</v>
      </c>
      <c r="F960">
        <f>SUMIFS('Refill Gap Model'!E:E,'Refill Gap Model'!A:A,TableRefills3[[#This Row],[patient_id]])</f>
        <v>180</v>
      </c>
      <c r="G960" s="1">
        <f>_xlfn.MINIFS('Refill Gap Model'!C:C,'Refill Gap Model'!A:A,TableRefills3[[#This Row],[patient_id]])</f>
        <v>45787</v>
      </c>
      <c r="H960" s="1">
        <f>_xlfn.MAXIFS('Refill Gap Model'!C:C,'Refill Gap Model'!A:A,A960)+TableRefills3[[#This Row],[quantity_days]]</f>
        <v>45977</v>
      </c>
      <c r="I960" s="1">
        <f>_xlfn.MAXIFS('Refill Gap Model'!L:L,'Refill Gap Model'!A:A,TableRefills3[[#This Row],[patient_id]])</f>
        <v>45958</v>
      </c>
      <c r="J960">
        <f>Patient_QC[[#This Row],[Therepy_end_date]]-Patient_QC[[#This Row],[Therepy_Start_Date]]</f>
        <v>171</v>
      </c>
      <c r="K960">
        <f>Patient_QC[[#This Row],[total_quantity_days]]/Patient_QC[[#This Row],[Window Days]]</f>
        <v>1.0526315789473684</v>
      </c>
      <c r="L960">
        <f>MIN(1,Patient_QC[[#This Row],[MPR]])</f>
        <v>1</v>
      </c>
      <c r="M960">
        <f>IF(Patient_QC[[#This Row],[MPR]]&gt;1,1,0)</f>
        <v>1</v>
      </c>
      <c r="N960">
        <f>_xlfn.MAXIFS('Refill Gap Model'!I:I,'Refill Gap Model'!A:A,TableRefills3[[#This Row],[patient_id]])</f>
        <v>0</v>
      </c>
      <c r="O960" t="str">
        <f>IF(Patient_QC[[#This Row],[MPR]]&gt;1.2,"High MPR; ","") &amp;
 IF(Patient_QC[[#This Row],[ever_discontinued]]=1,"Discontinued; ","") &amp;
 IF(Patient_QC[[#This Row],[Window Days]]=0,"No Supply; ","")</f>
        <v/>
      </c>
    </row>
    <row r="961" spans="1:15" x14ac:dyDescent="0.25">
      <c r="A961" t="s">
        <v>968</v>
      </c>
      <c r="B961">
        <v>80</v>
      </c>
      <c r="C961" t="s">
        <v>1019</v>
      </c>
      <c r="D961" t="s">
        <v>1022</v>
      </c>
      <c r="E961" t="s">
        <v>1026</v>
      </c>
      <c r="F961">
        <f>SUMIFS('Refill Gap Model'!E:E,'Refill Gap Model'!A:A,TableRefills3[[#This Row],[patient_id]])</f>
        <v>126</v>
      </c>
      <c r="G961" s="1">
        <f>_xlfn.MINIFS('Refill Gap Model'!C:C,'Refill Gap Model'!A:A,TableRefills3[[#This Row],[patient_id]])</f>
        <v>45765</v>
      </c>
      <c r="H961" s="1">
        <f>_xlfn.MAXIFS('Refill Gap Model'!C:C,'Refill Gap Model'!A:A,A961)+TableRefills3[[#This Row],[quantity_days]]</f>
        <v>45745</v>
      </c>
      <c r="I961" s="1">
        <f>_xlfn.MAXIFS('Refill Gap Model'!L:L,'Refill Gap Model'!A:A,TableRefills3[[#This Row],[patient_id]])</f>
        <v>45887</v>
      </c>
      <c r="J961">
        <f>Patient_QC[[#This Row],[Therepy_end_date]]-Patient_QC[[#This Row],[Therepy_Start_Date]]</f>
        <v>122</v>
      </c>
      <c r="K961">
        <f>Patient_QC[[#This Row],[total_quantity_days]]/Patient_QC[[#This Row],[Window Days]]</f>
        <v>1.0327868852459017</v>
      </c>
      <c r="L961">
        <f>MIN(1,Patient_QC[[#This Row],[MPR]])</f>
        <v>1</v>
      </c>
      <c r="M961">
        <f>IF(Patient_QC[[#This Row],[MPR]]&gt;1,1,0)</f>
        <v>1</v>
      </c>
      <c r="N961">
        <f>_xlfn.MAXIFS('Refill Gap Model'!I:I,'Refill Gap Model'!A:A,TableRefills3[[#This Row],[patient_id]])</f>
        <v>0</v>
      </c>
      <c r="O961" t="str">
        <f>IF(Patient_QC[[#This Row],[MPR]]&gt;1.2,"High MPR; ","") &amp;
 IF(Patient_QC[[#This Row],[ever_discontinued]]=1,"Discontinued; ","") &amp;
 IF(Patient_QC[[#This Row],[Window Days]]=0,"No Supply; ","")</f>
        <v/>
      </c>
    </row>
    <row r="962" spans="1:15" x14ac:dyDescent="0.25">
      <c r="A962" t="s">
        <v>969</v>
      </c>
      <c r="B962">
        <v>46</v>
      </c>
      <c r="C962" t="s">
        <v>1019</v>
      </c>
      <c r="D962" t="s">
        <v>1021</v>
      </c>
      <c r="E962" t="s">
        <v>1024</v>
      </c>
      <c r="F962">
        <f>SUMIFS('Refill Gap Model'!E:E,'Refill Gap Model'!A:A,TableRefills3[[#This Row],[patient_id]])</f>
        <v>126</v>
      </c>
      <c r="G962" s="1">
        <f>_xlfn.MINIFS('Refill Gap Model'!C:C,'Refill Gap Model'!A:A,TableRefills3[[#This Row],[patient_id]])</f>
        <v>45765</v>
      </c>
      <c r="H962" s="1">
        <f>_xlfn.MAXIFS('Refill Gap Model'!C:C,'Refill Gap Model'!A:A,A962)+TableRefills3[[#This Row],[quantity_days]]</f>
        <v>45902</v>
      </c>
      <c r="I962" s="1">
        <f>_xlfn.MAXIFS('Refill Gap Model'!L:L,'Refill Gap Model'!A:A,TableRefills3[[#This Row],[patient_id]])</f>
        <v>45887</v>
      </c>
      <c r="J962">
        <f>Patient_QC[[#This Row],[Therepy_end_date]]-Patient_QC[[#This Row],[Therepy_Start_Date]]</f>
        <v>122</v>
      </c>
      <c r="K962">
        <f>Patient_QC[[#This Row],[total_quantity_days]]/Patient_QC[[#This Row],[Window Days]]</f>
        <v>1.0327868852459017</v>
      </c>
      <c r="L962">
        <f>MIN(1,Patient_QC[[#This Row],[MPR]])</f>
        <v>1</v>
      </c>
      <c r="M962">
        <f>IF(Patient_QC[[#This Row],[MPR]]&gt;1,1,0)</f>
        <v>1</v>
      </c>
      <c r="N962">
        <f>_xlfn.MAXIFS('Refill Gap Model'!I:I,'Refill Gap Model'!A:A,TableRefills3[[#This Row],[patient_id]])</f>
        <v>0</v>
      </c>
      <c r="O962" t="str">
        <f>IF(Patient_QC[[#This Row],[MPR]]&gt;1.2,"High MPR; ","") &amp;
 IF(Patient_QC[[#This Row],[ever_discontinued]]=1,"Discontinued; ","") &amp;
 IF(Patient_QC[[#This Row],[Window Days]]=0,"No Supply; ","")</f>
        <v/>
      </c>
    </row>
    <row r="963" spans="1:15" x14ac:dyDescent="0.25">
      <c r="A963" t="s">
        <v>970</v>
      </c>
      <c r="B963">
        <v>34</v>
      </c>
      <c r="C963" t="s">
        <v>1020</v>
      </c>
      <c r="D963" t="s">
        <v>1022</v>
      </c>
      <c r="E963" t="s">
        <v>1023</v>
      </c>
      <c r="F963">
        <f>SUMIFS('Refill Gap Model'!E:E,'Refill Gap Model'!A:A,TableRefills3[[#This Row],[patient_id]])</f>
        <v>126</v>
      </c>
      <c r="G963" s="1">
        <f>_xlfn.MINIFS('Refill Gap Model'!C:C,'Refill Gap Model'!A:A,TableRefills3[[#This Row],[patient_id]])</f>
        <v>45765</v>
      </c>
      <c r="H963" s="1">
        <f>_xlfn.MAXIFS('Refill Gap Model'!C:C,'Refill Gap Model'!A:A,A963)+TableRefills3[[#This Row],[quantity_days]]</f>
        <v>45796</v>
      </c>
      <c r="I963" s="1">
        <f>_xlfn.MAXIFS('Refill Gap Model'!L:L,'Refill Gap Model'!A:A,TableRefills3[[#This Row],[patient_id]])</f>
        <v>45887</v>
      </c>
      <c r="J963">
        <f>Patient_QC[[#This Row],[Therepy_end_date]]-Patient_QC[[#This Row],[Therepy_Start_Date]]</f>
        <v>122</v>
      </c>
      <c r="K963">
        <f>Patient_QC[[#This Row],[total_quantity_days]]/Patient_QC[[#This Row],[Window Days]]</f>
        <v>1.0327868852459017</v>
      </c>
      <c r="L963">
        <f>MIN(1,Patient_QC[[#This Row],[MPR]])</f>
        <v>1</v>
      </c>
      <c r="M963">
        <f>IF(Patient_QC[[#This Row],[MPR]]&gt;1,1,0)</f>
        <v>1</v>
      </c>
      <c r="N963">
        <f>_xlfn.MAXIFS('Refill Gap Model'!I:I,'Refill Gap Model'!A:A,TableRefills3[[#This Row],[patient_id]])</f>
        <v>0</v>
      </c>
      <c r="O963" t="str">
        <f>IF(Patient_QC[[#This Row],[MPR]]&gt;1.2,"High MPR; ","") &amp;
 IF(Patient_QC[[#This Row],[ever_discontinued]]=1,"Discontinued; ","") &amp;
 IF(Patient_QC[[#This Row],[Window Days]]=0,"No Supply; ","")</f>
        <v/>
      </c>
    </row>
    <row r="964" spans="1:15" x14ac:dyDescent="0.25">
      <c r="A964" t="s">
        <v>971</v>
      </c>
      <c r="B964">
        <v>58</v>
      </c>
      <c r="C964" t="s">
        <v>1019</v>
      </c>
      <c r="D964" t="s">
        <v>1021</v>
      </c>
      <c r="E964" t="s">
        <v>1027</v>
      </c>
      <c r="F964">
        <f>SUMIFS('Refill Gap Model'!E:E,'Refill Gap Model'!A:A,TableRefills3[[#This Row],[patient_id]])</f>
        <v>126</v>
      </c>
      <c r="G964" s="1">
        <f>_xlfn.MINIFS('Refill Gap Model'!C:C,'Refill Gap Model'!A:A,TableRefills3[[#This Row],[patient_id]])</f>
        <v>45765</v>
      </c>
      <c r="H964" s="1">
        <f>_xlfn.MAXIFS('Refill Gap Model'!C:C,'Refill Gap Model'!A:A,A964)+TableRefills3[[#This Row],[quantity_days]]</f>
        <v>45898</v>
      </c>
      <c r="I964" s="1">
        <f>_xlfn.MAXIFS('Refill Gap Model'!L:L,'Refill Gap Model'!A:A,TableRefills3[[#This Row],[patient_id]])</f>
        <v>45887</v>
      </c>
      <c r="J964">
        <f>Patient_QC[[#This Row],[Therepy_end_date]]-Patient_QC[[#This Row],[Therepy_Start_Date]]</f>
        <v>122</v>
      </c>
      <c r="K964">
        <f>Patient_QC[[#This Row],[total_quantity_days]]/Patient_QC[[#This Row],[Window Days]]</f>
        <v>1.0327868852459017</v>
      </c>
      <c r="L964">
        <f>MIN(1,Patient_QC[[#This Row],[MPR]])</f>
        <v>1</v>
      </c>
      <c r="M964">
        <f>IF(Patient_QC[[#This Row],[MPR]]&gt;1,1,0)</f>
        <v>1</v>
      </c>
      <c r="N964">
        <f>_xlfn.MAXIFS('Refill Gap Model'!I:I,'Refill Gap Model'!A:A,TableRefills3[[#This Row],[patient_id]])</f>
        <v>0</v>
      </c>
      <c r="O964" t="str">
        <f>IF(Patient_QC[[#This Row],[MPR]]&gt;1.2,"High MPR; ","") &amp;
 IF(Patient_QC[[#This Row],[ever_discontinued]]=1,"Discontinued; ","") &amp;
 IF(Patient_QC[[#This Row],[Window Days]]=0,"No Supply; ","")</f>
        <v/>
      </c>
    </row>
    <row r="965" spans="1:15" x14ac:dyDescent="0.25">
      <c r="A965" t="s">
        <v>972</v>
      </c>
      <c r="B965">
        <v>33</v>
      </c>
      <c r="C965" t="s">
        <v>1020</v>
      </c>
      <c r="D965" t="s">
        <v>1025</v>
      </c>
      <c r="E965" t="s">
        <v>1027</v>
      </c>
      <c r="F965">
        <f>SUMIFS('Refill Gap Model'!E:E,'Refill Gap Model'!A:A,TableRefills3[[#This Row],[patient_id]])</f>
        <v>126</v>
      </c>
      <c r="G965" s="1">
        <f>_xlfn.MINIFS('Refill Gap Model'!C:C,'Refill Gap Model'!A:A,TableRefills3[[#This Row],[patient_id]])</f>
        <v>45765</v>
      </c>
      <c r="H965" s="1">
        <f>_xlfn.MAXIFS('Refill Gap Model'!C:C,'Refill Gap Model'!A:A,A965)+TableRefills3[[#This Row],[quantity_days]]</f>
        <v>45819</v>
      </c>
      <c r="I965" s="1">
        <f>_xlfn.MAXIFS('Refill Gap Model'!L:L,'Refill Gap Model'!A:A,TableRefills3[[#This Row],[patient_id]])</f>
        <v>45887</v>
      </c>
      <c r="J965">
        <f>Patient_QC[[#This Row],[Therepy_end_date]]-Patient_QC[[#This Row],[Therepy_Start_Date]]</f>
        <v>122</v>
      </c>
      <c r="K965">
        <f>Patient_QC[[#This Row],[total_quantity_days]]/Patient_QC[[#This Row],[Window Days]]</f>
        <v>1.0327868852459017</v>
      </c>
      <c r="L965">
        <f>MIN(1,Patient_QC[[#This Row],[MPR]])</f>
        <v>1</v>
      </c>
      <c r="M965">
        <f>IF(Patient_QC[[#This Row],[MPR]]&gt;1,1,0)</f>
        <v>1</v>
      </c>
      <c r="N965">
        <f>_xlfn.MAXIFS('Refill Gap Model'!I:I,'Refill Gap Model'!A:A,TableRefills3[[#This Row],[patient_id]])</f>
        <v>0</v>
      </c>
      <c r="O965" t="str">
        <f>IF(Patient_QC[[#This Row],[MPR]]&gt;1.2,"High MPR; ","") &amp;
 IF(Patient_QC[[#This Row],[ever_discontinued]]=1,"Discontinued; ","") &amp;
 IF(Patient_QC[[#This Row],[Window Days]]=0,"No Supply; ","")</f>
        <v/>
      </c>
    </row>
    <row r="966" spans="1:15" x14ac:dyDescent="0.25">
      <c r="A966" t="s">
        <v>973</v>
      </c>
      <c r="B966">
        <v>39</v>
      </c>
      <c r="C966" t="s">
        <v>1020</v>
      </c>
      <c r="D966" t="s">
        <v>1022</v>
      </c>
      <c r="E966" t="s">
        <v>1027</v>
      </c>
      <c r="F966">
        <f>SUMIFS('Refill Gap Model'!E:E,'Refill Gap Model'!A:A,TableRefills3[[#This Row],[patient_id]])</f>
        <v>126</v>
      </c>
      <c r="G966" s="1">
        <f>_xlfn.MINIFS('Refill Gap Model'!C:C,'Refill Gap Model'!A:A,TableRefills3[[#This Row],[patient_id]])</f>
        <v>45765</v>
      </c>
      <c r="H966" s="1">
        <f>_xlfn.MAXIFS('Refill Gap Model'!C:C,'Refill Gap Model'!A:A,A966)+TableRefills3[[#This Row],[quantity_days]]</f>
        <v>45913</v>
      </c>
      <c r="I966" s="1">
        <f>_xlfn.MAXIFS('Refill Gap Model'!L:L,'Refill Gap Model'!A:A,TableRefills3[[#This Row],[patient_id]])</f>
        <v>45887</v>
      </c>
      <c r="J966">
        <f>Patient_QC[[#This Row],[Therepy_end_date]]-Patient_QC[[#This Row],[Therepy_Start_Date]]</f>
        <v>122</v>
      </c>
      <c r="K966">
        <f>Patient_QC[[#This Row],[total_quantity_days]]/Patient_QC[[#This Row],[Window Days]]</f>
        <v>1.0327868852459017</v>
      </c>
      <c r="L966">
        <f>MIN(1,Patient_QC[[#This Row],[MPR]])</f>
        <v>1</v>
      </c>
      <c r="M966">
        <f>IF(Patient_QC[[#This Row],[MPR]]&gt;1,1,0)</f>
        <v>1</v>
      </c>
      <c r="N966">
        <f>_xlfn.MAXIFS('Refill Gap Model'!I:I,'Refill Gap Model'!A:A,TableRefills3[[#This Row],[patient_id]])</f>
        <v>0</v>
      </c>
      <c r="O966" t="str">
        <f>IF(Patient_QC[[#This Row],[MPR]]&gt;1.2,"High MPR; ","") &amp;
 IF(Patient_QC[[#This Row],[ever_discontinued]]=1,"Discontinued; ","") &amp;
 IF(Patient_QC[[#This Row],[Window Days]]=0,"No Supply; ","")</f>
        <v/>
      </c>
    </row>
    <row r="967" spans="1:15" x14ac:dyDescent="0.25">
      <c r="A967" t="s">
        <v>974</v>
      </c>
      <c r="B967">
        <v>46</v>
      </c>
      <c r="C967" t="s">
        <v>1020</v>
      </c>
      <c r="D967" t="s">
        <v>1025</v>
      </c>
      <c r="E967" t="s">
        <v>1023</v>
      </c>
      <c r="F967">
        <f>SUMIFS('Refill Gap Model'!E:E,'Refill Gap Model'!A:A,TableRefills3[[#This Row],[patient_id]])</f>
        <v>105</v>
      </c>
      <c r="G967" s="1">
        <f>_xlfn.MINIFS('Refill Gap Model'!C:C,'Refill Gap Model'!A:A,TableRefills3[[#This Row],[patient_id]])</f>
        <v>45728</v>
      </c>
      <c r="H967" s="1">
        <f>_xlfn.MAXIFS('Refill Gap Model'!C:C,'Refill Gap Model'!A:A,A967)+TableRefills3[[#This Row],[quantity_days]]</f>
        <v>45790</v>
      </c>
      <c r="I967" s="1">
        <f>_xlfn.MAXIFS('Refill Gap Model'!L:L,'Refill Gap Model'!A:A,TableRefills3[[#This Row],[patient_id]])</f>
        <v>45842</v>
      </c>
      <c r="J967">
        <f>Patient_QC[[#This Row],[Therepy_end_date]]-Patient_QC[[#This Row],[Therepy_Start_Date]]</f>
        <v>114</v>
      </c>
      <c r="K967">
        <f>Patient_QC[[#This Row],[total_quantity_days]]/Patient_QC[[#This Row],[Window Days]]</f>
        <v>0.92105263157894735</v>
      </c>
      <c r="L967">
        <f>MIN(1,Patient_QC[[#This Row],[MPR]])</f>
        <v>0.92105263157894735</v>
      </c>
      <c r="M967">
        <f>IF(Patient_QC[[#This Row],[MPR]]&gt;1,1,0)</f>
        <v>0</v>
      </c>
      <c r="N967">
        <f>_xlfn.MAXIFS('Refill Gap Model'!I:I,'Refill Gap Model'!A:A,TableRefills3[[#This Row],[patient_id]])</f>
        <v>0</v>
      </c>
      <c r="O967" t="str">
        <f>IF(Patient_QC[[#This Row],[MPR]]&gt;1.2,"High MPR; ","") &amp;
 IF(Patient_QC[[#This Row],[ever_discontinued]]=1,"Discontinued; ","") &amp;
 IF(Patient_QC[[#This Row],[Window Days]]=0,"No Supply; ","")</f>
        <v/>
      </c>
    </row>
    <row r="968" spans="1:15" x14ac:dyDescent="0.25">
      <c r="A968" t="s">
        <v>975</v>
      </c>
      <c r="B968">
        <v>39</v>
      </c>
      <c r="C968" t="s">
        <v>1019</v>
      </c>
      <c r="D968" t="s">
        <v>1022</v>
      </c>
      <c r="E968" t="s">
        <v>1026</v>
      </c>
      <c r="F968">
        <f>SUMIFS('Refill Gap Model'!E:E,'Refill Gap Model'!A:A,TableRefills3[[#This Row],[patient_id]])</f>
        <v>105</v>
      </c>
      <c r="G968" s="1">
        <f>_xlfn.MINIFS('Refill Gap Model'!C:C,'Refill Gap Model'!A:A,TableRefills3[[#This Row],[patient_id]])</f>
        <v>45728</v>
      </c>
      <c r="H968" s="1">
        <f>_xlfn.MAXIFS('Refill Gap Model'!C:C,'Refill Gap Model'!A:A,A968)+TableRefills3[[#This Row],[quantity_days]]</f>
        <v>45841</v>
      </c>
      <c r="I968" s="1">
        <f>_xlfn.MAXIFS('Refill Gap Model'!L:L,'Refill Gap Model'!A:A,TableRefills3[[#This Row],[patient_id]])</f>
        <v>45842</v>
      </c>
      <c r="J968">
        <f>Patient_QC[[#This Row],[Therepy_end_date]]-Patient_QC[[#This Row],[Therepy_Start_Date]]</f>
        <v>114</v>
      </c>
      <c r="K968">
        <f>Patient_QC[[#This Row],[total_quantity_days]]/Patient_QC[[#This Row],[Window Days]]</f>
        <v>0.92105263157894735</v>
      </c>
      <c r="L968">
        <f>MIN(1,Patient_QC[[#This Row],[MPR]])</f>
        <v>0.92105263157894735</v>
      </c>
      <c r="M968">
        <f>IF(Patient_QC[[#This Row],[MPR]]&gt;1,1,0)</f>
        <v>0</v>
      </c>
      <c r="N968">
        <f>_xlfn.MAXIFS('Refill Gap Model'!I:I,'Refill Gap Model'!A:A,TableRefills3[[#This Row],[patient_id]])</f>
        <v>0</v>
      </c>
      <c r="O968" t="str">
        <f>IF(Patient_QC[[#This Row],[MPR]]&gt;1.2,"High MPR; ","") &amp;
 IF(Patient_QC[[#This Row],[ever_discontinued]]=1,"Discontinued; ","") &amp;
 IF(Patient_QC[[#This Row],[Window Days]]=0,"No Supply; ","")</f>
        <v/>
      </c>
    </row>
    <row r="969" spans="1:15" x14ac:dyDescent="0.25">
      <c r="A969" t="s">
        <v>976</v>
      </c>
      <c r="B969">
        <v>46</v>
      </c>
      <c r="C969" t="s">
        <v>1020</v>
      </c>
      <c r="D969" t="s">
        <v>1022</v>
      </c>
      <c r="E969" t="s">
        <v>1026</v>
      </c>
      <c r="F969">
        <f>SUMIFS('Refill Gap Model'!E:E,'Refill Gap Model'!A:A,TableRefills3[[#This Row],[patient_id]])</f>
        <v>105</v>
      </c>
      <c r="G969" s="1">
        <f>_xlfn.MINIFS('Refill Gap Model'!C:C,'Refill Gap Model'!A:A,TableRefills3[[#This Row],[patient_id]])</f>
        <v>45728</v>
      </c>
      <c r="H969" s="1">
        <f>_xlfn.MAXIFS('Refill Gap Model'!C:C,'Refill Gap Model'!A:A,A969)+TableRefills3[[#This Row],[quantity_days]]</f>
        <v>45890</v>
      </c>
      <c r="I969" s="1">
        <f>_xlfn.MAXIFS('Refill Gap Model'!L:L,'Refill Gap Model'!A:A,TableRefills3[[#This Row],[patient_id]])</f>
        <v>45842</v>
      </c>
      <c r="J969">
        <f>Patient_QC[[#This Row],[Therepy_end_date]]-Patient_QC[[#This Row],[Therepy_Start_Date]]</f>
        <v>114</v>
      </c>
      <c r="K969">
        <f>Patient_QC[[#This Row],[total_quantity_days]]/Patient_QC[[#This Row],[Window Days]]</f>
        <v>0.92105263157894735</v>
      </c>
      <c r="L969">
        <f>MIN(1,Patient_QC[[#This Row],[MPR]])</f>
        <v>0.92105263157894735</v>
      </c>
      <c r="M969">
        <f>IF(Patient_QC[[#This Row],[MPR]]&gt;1,1,0)</f>
        <v>0</v>
      </c>
      <c r="N969">
        <f>_xlfn.MAXIFS('Refill Gap Model'!I:I,'Refill Gap Model'!A:A,TableRefills3[[#This Row],[patient_id]])</f>
        <v>0</v>
      </c>
      <c r="O969" t="str">
        <f>IF(Patient_QC[[#This Row],[MPR]]&gt;1.2,"High MPR; ","") &amp;
 IF(Patient_QC[[#This Row],[ever_discontinued]]=1,"Discontinued; ","") &amp;
 IF(Patient_QC[[#This Row],[Window Days]]=0,"No Supply; ","")</f>
        <v/>
      </c>
    </row>
    <row r="970" spans="1:15" x14ac:dyDescent="0.25">
      <c r="A970" t="s">
        <v>977</v>
      </c>
      <c r="B970">
        <v>49</v>
      </c>
      <c r="C970" t="s">
        <v>1019</v>
      </c>
      <c r="D970" t="s">
        <v>1028</v>
      </c>
      <c r="E970" t="s">
        <v>1026</v>
      </c>
      <c r="F970">
        <f>SUMIFS('Refill Gap Model'!E:E,'Refill Gap Model'!A:A,TableRefills3[[#This Row],[patient_id]])</f>
        <v>105</v>
      </c>
      <c r="G970" s="1">
        <f>_xlfn.MINIFS('Refill Gap Model'!C:C,'Refill Gap Model'!A:A,TableRefills3[[#This Row],[patient_id]])</f>
        <v>45728</v>
      </c>
      <c r="H970" s="1">
        <f>_xlfn.MAXIFS('Refill Gap Model'!C:C,'Refill Gap Model'!A:A,A970)+TableRefills3[[#This Row],[quantity_days]]</f>
        <v>45750</v>
      </c>
      <c r="I970" s="1">
        <f>_xlfn.MAXIFS('Refill Gap Model'!L:L,'Refill Gap Model'!A:A,TableRefills3[[#This Row],[patient_id]])</f>
        <v>45842</v>
      </c>
      <c r="J970">
        <f>Patient_QC[[#This Row],[Therepy_end_date]]-Patient_QC[[#This Row],[Therepy_Start_Date]]</f>
        <v>114</v>
      </c>
      <c r="K970">
        <f>Patient_QC[[#This Row],[total_quantity_days]]/Patient_QC[[#This Row],[Window Days]]</f>
        <v>0.92105263157894735</v>
      </c>
      <c r="L970">
        <f>MIN(1,Patient_QC[[#This Row],[MPR]])</f>
        <v>0.92105263157894735</v>
      </c>
      <c r="M970">
        <f>IF(Patient_QC[[#This Row],[MPR]]&gt;1,1,0)</f>
        <v>0</v>
      </c>
      <c r="N970">
        <f>_xlfn.MAXIFS('Refill Gap Model'!I:I,'Refill Gap Model'!A:A,TableRefills3[[#This Row],[patient_id]])</f>
        <v>0</v>
      </c>
      <c r="O970" t="str">
        <f>IF(Patient_QC[[#This Row],[MPR]]&gt;1.2,"High MPR; ","") &amp;
 IF(Patient_QC[[#This Row],[ever_discontinued]]=1,"Discontinued; ","") &amp;
 IF(Patient_QC[[#This Row],[Window Days]]=0,"No Supply; ","")</f>
        <v/>
      </c>
    </row>
    <row r="971" spans="1:15" x14ac:dyDescent="0.25">
      <c r="A971" t="s">
        <v>978</v>
      </c>
      <c r="B971">
        <v>53</v>
      </c>
      <c r="C971" t="s">
        <v>1019</v>
      </c>
      <c r="D971" t="s">
        <v>1021</v>
      </c>
      <c r="E971" t="s">
        <v>1026</v>
      </c>
      <c r="F971">
        <f>SUMIFS('Refill Gap Model'!E:E,'Refill Gap Model'!A:A,TableRefills3[[#This Row],[patient_id]])</f>
        <v>105</v>
      </c>
      <c r="G971" s="1">
        <f>_xlfn.MINIFS('Refill Gap Model'!C:C,'Refill Gap Model'!A:A,TableRefills3[[#This Row],[patient_id]])</f>
        <v>45728</v>
      </c>
      <c r="H971" s="1">
        <f>_xlfn.MAXIFS('Refill Gap Model'!C:C,'Refill Gap Model'!A:A,A971)+TableRefills3[[#This Row],[quantity_days]]</f>
        <v>45893</v>
      </c>
      <c r="I971" s="1">
        <f>_xlfn.MAXIFS('Refill Gap Model'!L:L,'Refill Gap Model'!A:A,TableRefills3[[#This Row],[patient_id]])</f>
        <v>45842</v>
      </c>
      <c r="J971">
        <f>Patient_QC[[#This Row],[Therepy_end_date]]-Patient_QC[[#This Row],[Therepy_Start_Date]]</f>
        <v>114</v>
      </c>
      <c r="K971">
        <f>Patient_QC[[#This Row],[total_quantity_days]]/Patient_QC[[#This Row],[Window Days]]</f>
        <v>0.92105263157894735</v>
      </c>
      <c r="L971">
        <f>MIN(1,Patient_QC[[#This Row],[MPR]])</f>
        <v>0.92105263157894735</v>
      </c>
      <c r="M971">
        <f>IF(Patient_QC[[#This Row],[MPR]]&gt;1,1,0)</f>
        <v>0</v>
      </c>
      <c r="N971">
        <f>_xlfn.MAXIFS('Refill Gap Model'!I:I,'Refill Gap Model'!A:A,TableRefills3[[#This Row],[patient_id]])</f>
        <v>0</v>
      </c>
      <c r="O971" t="str">
        <f>IF(Patient_QC[[#This Row],[MPR]]&gt;1.2,"High MPR; ","") &amp;
 IF(Patient_QC[[#This Row],[ever_discontinued]]=1,"Discontinued; ","") &amp;
 IF(Patient_QC[[#This Row],[Window Days]]=0,"No Supply; ","")</f>
        <v/>
      </c>
    </row>
    <row r="972" spans="1:15" x14ac:dyDescent="0.25">
      <c r="A972" t="s">
        <v>979</v>
      </c>
      <c r="B972">
        <v>34</v>
      </c>
      <c r="C972" t="s">
        <v>1020</v>
      </c>
      <c r="D972" t="s">
        <v>1025</v>
      </c>
      <c r="E972" t="s">
        <v>1023</v>
      </c>
      <c r="F972">
        <f>SUMIFS('Refill Gap Model'!E:E,'Refill Gap Model'!A:A,TableRefills3[[#This Row],[patient_id]])</f>
        <v>84</v>
      </c>
      <c r="G972" s="1">
        <f>_xlfn.MINIFS('Refill Gap Model'!C:C,'Refill Gap Model'!A:A,TableRefills3[[#This Row],[patient_id]])</f>
        <v>45745</v>
      </c>
      <c r="H972" s="1">
        <f>_xlfn.MAXIFS('Refill Gap Model'!C:C,'Refill Gap Model'!A:A,A972)+TableRefills3[[#This Row],[quantity_days]]</f>
        <v>45820</v>
      </c>
      <c r="I972" s="1">
        <f>_xlfn.MAXIFS('Refill Gap Model'!L:L,'Refill Gap Model'!A:A,TableRefills3[[#This Row],[patient_id]])</f>
        <v>45831</v>
      </c>
      <c r="J972">
        <f>Patient_QC[[#This Row],[Therepy_end_date]]-Patient_QC[[#This Row],[Therepy_Start_Date]]</f>
        <v>86</v>
      </c>
      <c r="K972">
        <f>Patient_QC[[#This Row],[total_quantity_days]]/Patient_QC[[#This Row],[Window Days]]</f>
        <v>0.97674418604651159</v>
      </c>
      <c r="L972">
        <f>MIN(1,Patient_QC[[#This Row],[MPR]])</f>
        <v>0.97674418604651159</v>
      </c>
      <c r="M972">
        <f>IF(Patient_QC[[#This Row],[MPR]]&gt;1,1,0)</f>
        <v>0</v>
      </c>
      <c r="N972">
        <f>_xlfn.MAXIFS('Refill Gap Model'!I:I,'Refill Gap Model'!A:A,TableRefills3[[#This Row],[patient_id]])</f>
        <v>0</v>
      </c>
      <c r="O972" t="str">
        <f>IF(Patient_QC[[#This Row],[MPR]]&gt;1.2,"High MPR; ","") &amp;
 IF(Patient_QC[[#This Row],[ever_discontinued]]=1,"Discontinued; ","") &amp;
 IF(Patient_QC[[#This Row],[Window Days]]=0,"No Supply; ","")</f>
        <v/>
      </c>
    </row>
    <row r="973" spans="1:15" x14ac:dyDescent="0.25">
      <c r="A973" t="s">
        <v>980</v>
      </c>
      <c r="B973">
        <v>63</v>
      </c>
      <c r="C973" t="s">
        <v>1019</v>
      </c>
      <c r="D973" t="s">
        <v>1022</v>
      </c>
      <c r="E973" t="s">
        <v>1026</v>
      </c>
      <c r="F973">
        <f>SUMIFS('Refill Gap Model'!E:E,'Refill Gap Model'!A:A,TableRefills3[[#This Row],[patient_id]])</f>
        <v>84</v>
      </c>
      <c r="G973" s="1">
        <f>_xlfn.MINIFS('Refill Gap Model'!C:C,'Refill Gap Model'!A:A,TableRefills3[[#This Row],[patient_id]])</f>
        <v>45745</v>
      </c>
      <c r="H973" s="1">
        <f>_xlfn.MAXIFS('Refill Gap Model'!C:C,'Refill Gap Model'!A:A,A973)+TableRefills3[[#This Row],[quantity_days]]</f>
        <v>45889</v>
      </c>
      <c r="I973" s="1">
        <f>_xlfn.MAXIFS('Refill Gap Model'!L:L,'Refill Gap Model'!A:A,TableRefills3[[#This Row],[patient_id]])</f>
        <v>45831</v>
      </c>
      <c r="J973">
        <f>Patient_QC[[#This Row],[Therepy_end_date]]-Patient_QC[[#This Row],[Therepy_Start_Date]]</f>
        <v>86</v>
      </c>
      <c r="K973">
        <f>Patient_QC[[#This Row],[total_quantity_days]]/Patient_QC[[#This Row],[Window Days]]</f>
        <v>0.97674418604651159</v>
      </c>
      <c r="L973">
        <f>MIN(1,Patient_QC[[#This Row],[MPR]])</f>
        <v>0.97674418604651159</v>
      </c>
      <c r="M973">
        <f>IF(Patient_QC[[#This Row],[MPR]]&gt;1,1,0)</f>
        <v>0</v>
      </c>
      <c r="N973">
        <f>_xlfn.MAXIFS('Refill Gap Model'!I:I,'Refill Gap Model'!A:A,TableRefills3[[#This Row],[patient_id]])</f>
        <v>0</v>
      </c>
      <c r="O973" t="str">
        <f>IF(Patient_QC[[#This Row],[MPR]]&gt;1.2,"High MPR; ","") &amp;
 IF(Patient_QC[[#This Row],[ever_discontinued]]=1,"Discontinued; ","") &amp;
 IF(Patient_QC[[#This Row],[Window Days]]=0,"No Supply; ","")</f>
        <v/>
      </c>
    </row>
    <row r="974" spans="1:15" x14ac:dyDescent="0.25">
      <c r="A974" t="s">
        <v>981</v>
      </c>
      <c r="B974">
        <v>35</v>
      </c>
      <c r="C974" t="s">
        <v>1019</v>
      </c>
      <c r="D974" t="s">
        <v>1025</v>
      </c>
      <c r="E974" t="s">
        <v>1023</v>
      </c>
      <c r="F974">
        <f>SUMIFS('Refill Gap Model'!E:E,'Refill Gap Model'!A:A,TableRefills3[[#This Row],[patient_id]])</f>
        <v>84</v>
      </c>
      <c r="G974" s="1">
        <f>_xlfn.MINIFS('Refill Gap Model'!C:C,'Refill Gap Model'!A:A,TableRefills3[[#This Row],[patient_id]])</f>
        <v>45745</v>
      </c>
      <c r="H974" s="1">
        <f>_xlfn.MAXIFS('Refill Gap Model'!C:C,'Refill Gap Model'!A:A,A974)+TableRefills3[[#This Row],[quantity_days]]</f>
        <v>45844</v>
      </c>
      <c r="I974" s="1">
        <f>_xlfn.MAXIFS('Refill Gap Model'!L:L,'Refill Gap Model'!A:A,TableRefills3[[#This Row],[patient_id]])</f>
        <v>45831</v>
      </c>
      <c r="J974">
        <f>Patient_QC[[#This Row],[Therepy_end_date]]-Patient_QC[[#This Row],[Therepy_Start_Date]]</f>
        <v>86</v>
      </c>
      <c r="K974">
        <f>Patient_QC[[#This Row],[total_quantity_days]]/Patient_QC[[#This Row],[Window Days]]</f>
        <v>0.97674418604651159</v>
      </c>
      <c r="L974">
        <f>MIN(1,Patient_QC[[#This Row],[MPR]])</f>
        <v>0.97674418604651159</v>
      </c>
      <c r="M974">
        <f>IF(Patient_QC[[#This Row],[MPR]]&gt;1,1,0)</f>
        <v>0</v>
      </c>
      <c r="N974">
        <f>_xlfn.MAXIFS('Refill Gap Model'!I:I,'Refill Gap Model'!A:A,TableRefills3[[#This Row],[patient_id]])</f>
        <v>0</v>
      </c>
      <c r="O974" t="str">
        <f>IF(Patient_QC[[#This Row],[MPR]]&gt;1.2,"High MPR; ","") &amp;
 IF(Patient_QC[[#This Row],[ever_discontinued]]=1,"Discontinued; ","") &amp;
 IF(Patient_QC[[#This Row],[Window Days]]=0,"No Supply; ","")</f>
        <v/>
      </c>
    </row>
    <row r="975" spans="1:15" x14ac:dyDescent="0.25">
      <c r="A975" t="s">
        <v>982</v>
      </c>
      <c r="B975">
        <v>82</v>
      </c>
      <c r="C975" t="s">
        <v>1019</v>
      </c>
      <c r="D975" t="s">
        <v>1028</v>
      </c>
      <c r="E975" t="s">
        <v>1024</v>
      </c>
      <c r="F975">
        <f>SUMIFS('Refill Gap Model'!E:E,'Refill Gap Model'!A:A,TableRefills3[[#This Row],[patient_id]])</f>
        <v>84</v>
      </c>
      <c r="G975" s="1">
        <f>_xlfn.MINIFS('Refill Gap Model'!C:C,'Refill Gap Model'!A:A,TableRefills3[[#This Row],[patient_id]])</f>
        <v>45745</v>
      </c>
      <c r="H975" s="1">
        <f>_xlfn.MAXIFS('Refill Gap Model'!C:C,'Refill Gap Model'!A:A,A975)+TableRefills3[[#This Row],[quantity_days]]</f>
        <v>45910</v>
      </c>
      <c r="I975" s="1">
        <f>_xlfn.MAXIFS('Refill Gap Model'!L:L,'Refill Gap Model'!A:A,TableRefills3[[#This Row],[patient_id]])</f>
        <v>45831</v>
      </c>
      <c r="J975">
        <f>Patient_QC[[#This Row],[Therepy_end_date]]-Patient_QC[[#This Row],[Therepy_Start_Date]]</f>
        <v>86</v>
      </c>
      <c r="K975">
        <f>Patient_QC[[#This Row],[total_quantity_days]]/Patient_QC[[#This Row],[Window Days]]</f>
        <v>0.97674418604651159</v>
      </c>
      <c r="L975">
        <f>MIN(1,Patient_QC[[#This Row],[MPR]])</f>
        <v>0.97674418604651159</v>
      </c>
      <c r="M975">
        <f>IF(Patient_QC[[#This Row],[MPR]]&gt;1,1,0)</f>
        <v>0</v>
      </c>
      <c r="N975">
        <f>_xlfn.MAXIFS('Refill Gap Model'!I:I,'Refill Gap Model'!A:A,TableRefills3[[#This Row],[patient_id]])</f>
        <v>0</v>
      </c>
      <c r="O975" t="str">
        <f>IF(Patient_QC[[#This Row],[MPR]]&gt;1.2,"High MPR; ","") &amp;
 IF(Patient_QC[[#This Row],[ever_discontinued]]=1,"Discontinued; ","") &amp;
 IF(Patient_QC[[#This Row],[Window Days]]=0,"No Supply; ","")</f>
        <v/>
      </c>
    </row>
    <row r="976" spans="1:15" x14ac:dyDescent="0.25">
      <c r="A976" t="s">
        <v>983</v>
      </c>
      <c r="B976">
        <v>31</v>
      </c>
      <c r="C976" t="s">
        <v>1019</v>
      </c>
      <c r="D976" t="s">
        <v>1025</v>
      </c>
      <c r="E976" t="s">
        <v>1026</v>
      </c>
      <c r="F976">
        <f>SUMIFS('Refill Gap Model'!E:E,'Refill Gap Model'!A:A,TableRefills3[[#This Row],[patient_id]])</f>
        <v>105</v>
      </c>
      <c r="G976" s="1">
        <f>_xlfn.MINIFS('Refill Gap Model'!C:C,'Refill Gap Model'!A:A,TableRefills3[[#This Row],[patient_id]])</f>
        <v>45773</v>
      </c>
      <c r="H976" s="1">
        <f>_xlfn.MAXIFS('Refill Gap Model'!C:C,'Refill Gap Model'!A:A,A976)+TableRefills3[[#This Row],[quantity_days]]</f>
        <v>45877</v>
      </c>
      <c r="I976" s="1">
        <f>_xlfn.MAXIFS('Refill Gap Model'!L:L,'Refill Gap Model'!A:A,TableRefills3[[#This Row],[patient_id]])</f>
        <v>45880</v>
      </c>
      <c r="J976">
        <f>Patient_QC[[#This Row],[Therepy_end_date]]-Patient_QC[[#This Row],[Therepy_Start_Date]]</f>
        <v>107</v>
      </c>
      <c r="K976">
        <f>Patient_QC[[#This Row],[total_quantity_days]]/Patient_QC[[#This Row],[Window Days]]</f>
        <v>0.98130841121495327</v>
      </c>
      <c r="L976">
        <f>MIN(1,Patient_QC[[#This Row],[MPR]])</f>
        <v>0.98130841121495327</v>
      </c>
      <c r="M976">
        <f>IF(Patient_QC[[#This Row],[MPR]]&gt;1,1,0)</f>
        <v>0</v>
      </c>
      <c r="N976">
        <f>_xlfn.MAXIFS('Refill Gap Model'!I:I,'Refill Gap Model'!A:A,TableRefills3[[#This Row],[patient_id]])</f>
        <v>0</v>
      </c>
      <c r="O976" t="str">
        <f>IF(Patient_QC[[#This Row],[MPR]]&gt;1.2,"High MPR; ","") &amp;
 IF(Patient_QC[[#This Row],[ever_discontinued]]=1,"Discontinued; ","") &amp;
 IF(Patient_QC[[#This Row],[Window Days]]=0,"No Supply; ","")</f>
        <v/>
      </c>
    </row>
    <row r="977" spans="1:15" x14ac:dyDescent="0.25">
      <c r="A977" t="s">
        <v>984</v>
      </c>
      <c r="B977">
        <v>42</v>
      </c>
      <c r="C977" t="s">
        <v>1019</v>
      </c>
      <c r="D977" t="s">
        <v>1022</v>
      </c>
      <c r="E977" t="s">
        <v>1023</v>
      </c>
      <c r="F977">
        <f>SUMIFS('Refill Gap Model'!E:E,'Refill Gap Model'!A:A,TableRefills3[[#This Row],[patient_id]])</f>
        <v>105</v>
      </c>
      <c r="G977" s="1">
        <f>_xlfn.MINIFS('Refill Gap Model'!C:C,'Refill Gap Model'!A:A,TableRefills3[[#This Row],[patient_id]])</f>
        <v>45773</v>
      </c>
      <c r="H977" s="1">
        <f>_xlfn.MAXIFS('Refill Gap Model'!C:C,'Refill Gap Model'!A:A,A977)+TableRefills3[[#This Row],[quantity_days]]</f>
        <v>45821</v>
      </c>
      <c r="I977" s="1">
        <f>_xlfn.MAXIFS('Refill Gap Model'!L:L,'Refill Gap Model'!A:A,TableRefills3[[#This Row],[patient_id]])</f>
        <v>45880</v>
      </c>
      <c r="J977">
        <f>Patient_QC[[#This Row],[Therepy_end_date]]-Patient_QC[[#This Row],[Therepy_Start_Date]]</f>
        <v>107</v>
      </c>
      <c r="K977">
        <f>Patient_QC[[#This Row],[total_quantity_days]]/Patient_QC[[#This Row],[Window Days]]</f>
        <v>0.98130841121495327</v>
      </c>
      <c r="L977">
        <f>MIN(1,Patient_QC[[#This Row],[MPR]])</f>
        <v>0.98130841121495327</v>
      </c>
      <c r="M977">
        <f>IF(Patient_QC[[#This Row],[MPR]]&gt;1,1,0)</f>
        <v>0</v>
      </c>
      <c r="N977">
        <f>_xlfn.MAXIFS('Refill Gap Model'!I:I,'Refill Gap Model'!A:A,TableRefills3[[#This Row],[patient_id]])</f>
        <v>0</v>
      </c>
      <c r="O977" t="str">
        <f>IF(Patient_QC[[#This Row],[MPR]]&gt;1.2,"High MPR; ","") &amp;
 IF(Patient_QC[[#This Row],[ever_discontinued]]=1,"Discontinued; ","") &amp;
 IF(Patient_QC[[#This Row],[Window Days]]=0,"No Supply; ","")</f>
        <v/>
      </c>
    </row>
    <row r="978" spans="1:15" x14ac:dyDescent="0.25">
      <c r="A978" t="s">
        <v>985</v>
      </c>
      <c r="B978">
        <v>72</v>
      </c>
      <c r="C978" t="s">
        <v>1020</v>
      </c>
      <c r="D978" t="s">
        <v>1022</v>
      </c>
      <c r="E978" t="s">
        <v>1026</v>
      </c>
      <c r="F978">
        <f>SUMIFS('Refill Gap Model'!E:E,'Refill Gap Model'!A:A,TableRefills3[[#This Row],[patient_id]])</f>
        <v>105</v>
      </c>
      <c r="G978" s="1">
        <f>_xlfn.MINIFS('Refill Gap Model'!C:C,'Refill Gap Model'!A:A,TableRefills3[[#This Row],[patient_id]])</f>
        <v>45773</v>
      </c>
      <c r="H978" s="1">
        <f>_xlfn.MAXIFS('Refill Gap Model'!C:C,'Refill Gap Model'!A:A,A978)+TableRefills3[[#This Row],[quantity_days]]</f>
        <v>45836</v>
      </c>
      <c r="I978" s="1">
        <f>_xlfn.MAXIFS('Refill Gap Model'!L:L,'Refill Gap Model'!A:A,TableRefills3[[#This Row],[patient_id]])</f>
        <v>45880</v>
      </c>
      <c r="J978">
        <f>Patient_QC[[#This Row],[Therepy_end_date]]-Patient_QC[[#This Row],[Therepy_Start_Date]]</f>
        <v>107</v>
      </c>
      <c r="K978">
        <f>Patient_QC[[#This Row],[total_quantity_days]]/Patient_QC[[#This Row],[Window Days]]</f>
        <v>0.98130841121495327</v>
      </c>
      <c r="L978">
        <f>MIN(1,Patient_QC[[#This Row],[MPR]])</f>
        <v>0.98130841121495327</v>
      </c>
      <c r="M978">
        <f>IF(Patient_QC[[#This Row],[MPR]]&gt;1,1,0)</f>
        <v>0</v>
      </c>
      <c r="N978">
        <f>_xlfn.MAXIFS('Refill Gap Model'!I:I,'Refill Gap Model'!A:A,TableRefills3[[#This Row],[patient_id]])</f>
        <v>0</v>
      </c>
      <c r="O978" t="str">
        <f>IF(Patient_QC[[#This Row],[MPR]]&gt;1.2,"High MPR; ","") &amp;
 IF(Patient_QC[[#This Row],[ever_discontinued]]=1,"Discontinued; ","") &amp;
 IF(Patient_QC[[#This Row],[Window Days]]=0,"No Supply; ","")</f>
        <v/>
      </c>
    </row>
    <row r="979" spans="1:15" x14ac:dyDescent="0.25">
      <c r="A979" t="s">
        <v>986</v>
      </c>
      <c r="B979">
        <v>72</v>
      </c>
      <c r="C979" t="s">
        <v>1020</v>
      </c>
      <c r="D979" t="s">
        <v>1025</v>
      </c>
      <c r="E979" t="s">
        <v>1024</v>
      </c>
      <c r="F979">
        <f>SUMIFS('Refill Gap Model'!E:E,'Refill Gap Model'!A:A,TableRefills3[[#This Row],[patient_id]])</f>
        <v>105</v>
      </c>
      <c r="G979" s="1">
        <f>_xlfn.MINIFS('Refill Gap Model'!C:C,'Refill Gap Model'!A:A,TableRefills3[[#This Row],[patient_id]])</f>
        <v>45773</v>
      </c>
      <c r="H979" s="1">
        <f>_xlfn.MAXIFS('Refill Gap Model'!C:C,'Refill Gap Model'!A:A,A979)+TableRefills3[[#This Row],[quantity_days]]</f>
        <v>45949</v>
      </c>
      <c r="I979" s="1">
        <f>_xlfn.MAXIFS('Refill Gap Model'!L:L,'Refill Gap Model'!A:A,TableRefills3[[#This Row],[patient_id]])</f>
        <v>45880</v>
      </c>
      <c r="J979">
        <f>Patient_QC[[#This Row],[Therepy_end_date]]-Patient_QC[[#This Row],[Therepy_Start_Date]]</f>
        <v>107</v>
      </c>
      <c r="K979">
        <f>Patient_QC[[#This Row],[total_quantity_days]]/Patient_QC[[#This Row],[Window Days]]</f>
        <v>0.98130841121495327</v>
      </c>
      <c r="L979">
        <f>MIN(1,Patient_QC[[#This Row],[MPR]])</f>
        <v>0.98130841121495327</v>
      </c>
      <c r="M979">
        <f>IF(Patient_QC[[#This Row],[MPR]]&gt;1,1,0)</f>
        <v>0</v>
      </c>
      <c r="N979">
        <f>_xlfn.MAXIFS('Refill Gap Model'!I:I,'Refill Gap Model'!A:A,TableRefills3[[#This Row],[patient_id]])</f>
        <v>0</v>
      </c>
      <c r="O979" t="str">
        <f>IF(Patient_QC[[#This Row],[MPR]]&gt;1.2,"High MPR; ","") &amp;
 IF(Patient_QC[[#This Row],[ever_discontinued]]=1,"Discontinued; ","") &amp;
 IF(Patient_QC[[#This Row],[Window Days]]=0,"No Supply; ","")</f>
        <v/>
      </c>
    </row>
    <row r="980" spans="1:15" x14ac:dyDescent="0.25">
      <c r="A980" t="s">
        <v>987</v>
      </c>
      <c r="B980">
        <v>77</v>
      </c>
      <c r="C980" t="s">
        <v>1019</v>
      </c>
      <c r="D980" t="s">
        <v>1022</v>
      </c>
      <c r="E980" t="s">
        <v>1026</v>
      </c>
      <c r="F980">
        <f>SUMIFS('Refill Gap Model'!E:E,'Refill Gap Model'!A:A,TableRefills3[[#This Row],[patient_id]])</f>
        <v>105</v>
      </c>
      <c r="G980" s="1">
        <f>_xlfn.MINIFS('Refill Gap Model'!C:C,'Refill Gap Model'!A:A,TableRefills3[[#This Row],[patient_id]])</f>
        <v>45773</v>
      </c>
      <c r="H980" s="1">
        <f>_xlfn.MAXIFS('Refill Gap Model'!C:C,'Refill Gap Model'!A:A,A980)+TableRefills3[[#This Row],[quantity_days]]</f>
        <v>45860</v>
      </c>
      <c r="I980" s="1">
        <f>_xlfn.MAXIFS('Refill Gap Model'!L:L,'Refill Gap Model'!A:A,TableRefills3[[#This Row],[patient_id]])</f>
        <v>45880</v>
      </c>
      <c r="J980">
        <f>Patient_QC[[#This Row],[Therepy_end_date]]-Patient_QC[[#This Row],[Therepy_Start_Date]]</f>
        <v>107</v>
      </c>
      <c r="K980">
        <f>Patient_QC[[#This Row],[total_quantity_days]]/Patient_QC[[#This Row],[Window Days]]</f>
        <v>0.98130841121495327</v>
      </c>
      <c r="L980">
        <f>MIN(1,Patient_QC[[#This Row],[MPR]])</f>
        <v>0.98130841121495327</v>
      </c>
      <c r="M980">
        <f>IF(Patient_QC[[#This Row],[MPR]]&gt;1,1,0)</f>
        <v>0</v>
      </c>
      <c r="N980">
        <f>_xlfn.MAXIFS('Refill Gap Model'!I:I,'Refill Gap Model'!A:A,TableRefills3[[#This Row],[patient_id]])</f>
        <v>0</v>
      </c>
      <c r="O980" t="str">
        <f>IF(Patient_QC[[#This Row],[MPR]]&gt;1.2,"High MPR; ","") &amp;
 IF(Patient_QC[[#This Row],[ever_discontinued]]=1,"Discontinued; ","") &amp;
 IF(Patient_QC[[#This Row],[Window Days]]=0,"No Supply; ","")</f>
        <v/>
      </c>
    </row>
    <row r="981" spans="1:15" x14ac:dyDescent="0.25">
      <c r="A981" t="s">
        <v>988</v>
      </c>
      <c r="B981">
        <v>40</v>
      </c>
      <c r="C981" t="s">
        <v>1020</v>
      </c>
      <c r="D981" t="s">
        <v>1028</v>
      </c>
      <c r="E981" t="s">
        <v>1026</v>
      </c>
      <c r="F981">
        <f>SUMIFS('Refill Gap Model'!E:E,'Refill Gap Model'!A:A,TableRefills3[[#This Row],[patient_id]])</f>
        <v>168</v>
      </c>
      <c r="G981" s="1">
        <f>_xlfn.MINIFS('Refill Gap Model'!C:C,'Refill Gap Model'!A:A,TableRefills3[[#This Row],[patient_id]])</f>
        <v>45693</v>
      </c>
      <c r="H981" s="1">
        <f>_xlfn.MAXIFS('Refill Gap Model'!C:C,'Refill Gap Model'!A:A,A981)+TableRefills3[[#This Row],[quantity_days]]</f>
        <v>45945</v>
      </c>
      <c r="I981" s="1">
        <f>_xlfn.MAXIFS('Refill Gap Model'!L:L,'Refill Gap Model'!A:A,TableRefills3[[#This Row],[patient_id]])</f>
        <v>45864</v>
      </c>
      <c r="J981">
        <f>Patient_QC[[#This Row],[Therepy_end_date]]-Patient_QC[[#This Row],[Therepy_Start_Date]]</f>
        <v>171</v>
      </c>
      <c r="K981">
        <f>Patient_QC[[#This Row],[total_quantity_days]]/Patient_QC[[#This Row],[Window Days]]</f>
        <v>0.98245614035087714</v>
      </c>
      <c r="L981">
        <f>MIN(1,Patient_QC[[#This Row],[MPR]])</f>
        <v>0.98245614035087714</v>
      </c>
      <c r="M981">
        <f>IF(Patient_QC[[#This Row],[MPR]]&gt;1,1,0)</f>
        <v>0</v>
      </c>
      <c r="N981">
        <f>_xlfn.MAXIFS('Refill Gap Model'!I:I,'Refill Gap Model'!A:A,TableRefills3[[#This Row],[patient_id]])</f>
        <v>0</v>
      </c>
      <c r="O981" t="str">
        <f>IF(Patient_QC[[#This Row],[MPR]]&gt;1.2,"High MPR; ","") &amp;
 IF(Patient_QC[[#This Row],[ever_discontinued]]=1,"Discontinued; ","") &amp;
 IF(Patient_QC[[#This Row],[Window Days]]=0,"No Supply; ","")</f>
        <v/>
      </c>
    </row>
    <row r="982" spans="1:15" x14ac:dyDescent="0.25">
      <c r="A982" t="s">
        <v>989</v>
      </c>
      <c r="B982">
        <v>80</v>
      </c>
      <c r="C982" t="s">
        <v>1020</v>
      </c>
      <c r="D982" t="s">
        <v>1022</v>
      </c>
      <c r="E982" t="s">
        <v>1023</v>
      </c>
      <c r="F982">
        <f>SUMIFS('Refill Gap Model'!E:E,'Refill Gap Model'!A:A,TableRefills3[[#This Row],[patient_id]])</f>
        <v>168</v>
      </c>
      <c r="G982" s="1">
        <f>_xlfn.MINIFS('Refill Gap Model'!C:C,'Refill Gap Model'!A:A,TableRefills3[[#This Row],[patient_id]])</f>
        <v>45693</v>
      </c>
      <c r="H982" s="1">
        <f>_xlfn.MAXIFS('Refill Gap Model'!C:C,'Refill Gap Model'!A:A,A982)+TableRefills3[[#This Row],[quantity_days]]</f>
        <v>45874</v>
      </c>
      <c r="I982" s="1">
        <f>_xlfn.MAXIFS('Refill Gap Model'!L:L,'Refill Gap Model'!A:A,TableRefills3[[#This Row],[patient_id]])</f>
        <v>45864</v>
      </c>
      <c r="J982">
        <f>Patient_QC[[#This Row],[Therepy_end_date]]-Patient_QC[[#This Row],[Therepy_Start_Date]]</f>
        <v>171</v>
      </c>
      <c r="K982">
        <f>Patient_QC[[#This Row],[total_quantity_days]]/Patient_QC[[#This Row],[Window Days]]</f>
        <v>0.98245614035087714</v>
      </c>
      <c r="L982">
        <f>MIN(1,Patient_QC[[#This Row],[MPR]])</f>
        <v>0.98245614035087714</v>
      </c>
      <c r="M982">
        <f>IF(Patient_QC[[#This Row],[MPR]]&gt;1,1,0)</f>
        <v>0</v>
      </c>
      <c r="N982">
        <f>_xlfn.MAXIFS('Refill Gap Model'!I:I,'Refill Gap Model'!A:A,TableRefills3[[#This Row],[patient_id]])</f>
        <v>0</v>
      </c>
      <c r="O982" t="str">
        <f>IF(Patient_QC[[#This Row],[MPR]]&gt;1.2,"High MPR; ","") &amp;
 IF(Patient_QC[[#This Row],[ever_discontinued]]=1,"Discontinued; ","") &amp;
 IF(Patient_QC[[#This Row],[Window Days]]=0,"No Supply; ","")</f>
        <v/>
      </c>
    </row>
    <row r="983" spans="1:15" x14ac:dyDescent="0.25">
      <c r="A983" t="s">
        <v>990</v>
      </c>
      <c r="B983">
        <v>76</v>
      </c>
      <c r="C983" t="s">
        <v>1020</v>
      </c>
      <c r="D983" t="s">
        <v>1025</v>
      </c>
      <c r="E983" t="s">
        <v>1027</v>
      </c>
      <c r="F983">
        <f>SUMIFS('Refill Gap Model'!E:E,'Refill Gap Model'!A:A,TableRefills3[[#This Row],[patient_id]])</f>
        <v>168</v>
      </c>
      <c r="G983" s="1">
        <f>_xlfn.MINIFS('Refill Gap Model'!C:C,'Refill Gap Model'!A:A,TableRefills3[[#This Row],[patient_id]])</f>
        <v>45693</v>
      </c>
      <c r="H983" s="1">
        <f>_xlfn.MAXIFS('Refill Gap Model'!C:C,'Refill Gap Model'!A:A,A983)+TableRefills3[[#This Row],[quantity_days]]</f>
        <v>45875</v>
      </c>
      <c r="I983" s="1">
        <f>_xlfn.MAXIFS('Refill Gap Model'!L:L,'Refill Gap Model'!A:A,TableRefills3[[#This Row],[patient_id]])</f>
        <v>45864</v>
      </c>
      <c r="J983">
        <f>Patient_QC[[#This Row],[Therepy_end_date]]-Patient_QC[[#This Row],[Therepy_Start_Date]]</f>
        <v>171</v>
      </c>
      <c r="K983">
        <f>Patient_QC[[#This Row],[total_quantity_days]]/Patient_QC[[#This Row],[Window Days]]</f>
        <v>0.98245614035087714</v>
      </c>
      <c r="L983">
        <f>MIN(1,Patient_QC[[#This Row],[MPR]])</f>
        <v>0.98245614035087714</v>
      </c>
      <c r="M983">
        <f>IF(Patient_QC[[#This Row],[MPR]]&gt;1,1,0)</f>
        <v>0</v>
      </c>
      <c r="N983">
        <f>_xlfn.MAXIFS('Refill Gap Model'!I:I,'Refill Gap Model'!A:A,TableRefills3[[#This Row],[patient_id]])</f>
        <v>0</v>
      </c>
      <c r="O983" t="str">
        <f>IF(Patient_QC[[#This Row],[MPR]]&gt;1.2,"High MPR; ","") &amp;
 IF(Patient_QC[[#This Row],[ever_discontinued]]=1,"Discontinued; ","") &amp;
 IF(Patient_QC[[#This Row],[Window Days]]=0,"No Supply; ","")</f>
        <v/>
      </c>
    </row>
    <row r="984" spans="1:15" x14ac:dyDescent="0.25">
      <c r="A984" t="s">
        <v>991</v>
      </c>
      <c r="B984">
        <v>52</v>
      </c>
      <c r="C984" t="s">
        <v>1019</v>
      </c>
      <c r="D984" t="s">
        <v>1021</v>
      </c>
      <c r="E984" t="s">
        <v>1024</v>
      </c>
      <c r="F984">
        <f>SUMIFS('Refill Gap Model'!E:E,'Refill Gap Model'!A:A,TableRefills3[[#This Row],[patient_id]])</f>
        <v>168</v>
      </c>
      <c r="G984" s="1">
        <f>_xlfn.MINIFS('Refill Gap Model'!C:C,'Refill Gap Model'!A:A,TableRefills3[[#This Row],[patient_id]])</f>
        <v>45693</v>
      </c>
      <c r="H984" s="1">
        <f>_xlfn.MAXIFS('Refill Gap Model'!C:C,'Refill Gap Model'!A:A,A984)+TableRefills3[[#This Row],[quantity_days]]</f>
        <v>46000</v>
      </c>
      <c r="I984" s="1">
        <f>_xlfn.MAXIFS('Refill Gap Model'!L:L,'Refill Gap Model'!A:A,TableRefills3[[#This Row],[patient_id]])</f>
        <v>45864</v>
      </c>
      <c r="J984">
        <f>Patient_QC[[#This Row],[Therepy_end_date]]-Patient_QC[[#This Row],[Therepy_Start_Date]]</f>
        <v>171</v>
      </c>
      <c r="K984">
        <f>Patient_QC[[#This Row],[total_quantity_days]]/Patient_QC[[#This Row],[Window Days]]</f>
        <v>0.98245614035087714</v>
      </c>
      <c r="L984">
        <f>MIN(1,Patient_QC[[#This Row],[MPR]])</f>
        <v>0.98245614035087714</v>
      </c>
      <c r="M984">
        <f>IF(Patient_QC[[#This Row],[MPR]]&gt;1,1,0)</f>
        <v>0</v>
      </c>
      <c r="N984">
        <f>_xlfn.MAXIFS('Refill Gap Model'!I:I,'Refill Gap Model'!A:A,TableRefills3[[#This Row],[patient_id]])</f>
        <v>0</v>
      </c>
      <c r="O984" t="str">
        <f>IF(Patient_QC[[#This Row],[MPR]]&gt;1.2,"High MPR; ","") &amp;
 IF(Patient_QC[[#This Row],[ever_discontinued]]=1,"Discontinued; ","") &amp;
 IF(Patient_QC[[#This Row],[Window Days]]=0,"No Supply; ","")</f>
        <v/>
      </c>
    </row>
    <row r="985" spans="1:15" x14ac:dyDescent="0.25">
      <c r="A985" t="s">
        <v>992</v>
      </c>
      <c r="B985">
        <v>84</v>
      </c>
      <c r="C985" t="s">
        <v>1019</v>
      </c>
      <c r="D985" t="s">
        <v>1028</v>
      </c>
      <c r="E985" t="s">
        <v>1023</v>
      </c>
      <c r="F985">
        <f>SUMIFS('Refill Gap Model'!E:E,'Refill Gap Model'!A:A,TableRefills3[[#This Row],[patient_id]])</f>
        <v>168</v>
      </c>
      <c r="G985" s="1">
        <f>_xlfn.MINIFS('Refill Gap Model'!C:C,'Refill Gap Model'!A:A,TableRefills3[[#This Row],[patient_id]])</f>
        <v>45693</v>
      </c>
      <c r="H985" s="1">
        <f>_xlfn.MAXIFS('Refill Gap Model'!C:C,'Refill Gap Model'!A:A,A985)+TableRefills3[[#This Row],[quantity_days]]</f>
        <v>45765</v>
      </c>
      <c r="I985" s="1">
        <f>_xlfn.MAXIFS('Refill Gap Model'!L:L,'Refill Gap Model'!A:A,TableRefills3[[#This Row],[patient_id]])</f>
        <v>45864</v>
      </c>
      <c r="J985">
        <f>Patient_QC[[#This Row],[Therepy_end_date]]-Patient_QC[[#This Row],[Therepy_Start_Date]]</f>
        <v>171</v>
      </c>
      <c r="K985">
        <f>Patient_QC[[#This Row],[total_quantity_days]]/Patient_QC[[#This Row],[Window Days]]</f>
        <v>0.98245614035087714</v>
      </c>
      <c r="L985">
        <f>MIN(1,Patient_QC[[#This Row],[MPR]])</f>
        <v>0.98245614035087714</v>
      </c>
      <c r="M985">
        <f>IF(Patient_QC[[#This Row],[MPR]]&gt;1,1,0)</f>
        <v>0</v>
      </c>
      <c r="N985">
        <f>_xlfn.MAXIFS('Refill Gap Model'!I:I,'Refill Gap Model'!A:A,TableRefills3[[#This Row],[patient_id]])</f>
        <v>0</v>
      </c>
      <c r="O985" t="str">
        <f>IF(Patient_QC[[#This Row],[MPR]]&gt;1.2,"High MPR; ","") &amp;
 IF(Patient_QC[[#This Row],[ever_discontinued]]=1,"Discontinued; ","") &amp;
 IF(Patient_QC[[#This Row],[Window Days]]=0,"No Supply; ","")</f>
        <v/>
      </c>
    </row>
    <row r="986" spans="1:15" x14ac:dyDescent="0.25">
      <c r="A986" t="s">
        <v>993</v>
      </c>
      <c r="B986">
        <v>45</v>
      </c>
      <c r="C986" t="s">
        <v>1019</v>
      </c>
      <c r="D986" t="s">
        <v>1028</v>
      </c>
      <c r="E986" t="s">
        <v>1027</v>
      </c>
      <c r="F986">
        <f>SUMIFS('Refill Gap Model'!E:E,'Refill Gap Model'!A:A,TableRefills3[[#This Row],[patient_id]])</f>
        <v>168</v>
      </c>
      <c r="G986" s="1">
        <f>_xlfn.MINIFS('Refill Gap Model'!C:C,'Refill Gap Model'!A:A,TableRefills3[[#This Row],[patient_id]])</f>
        <v>45693</v>
      </c>
      <c r="H986" s="1">
        <f>_xlfn.MAXIFS('Refill Gap Model'!C:C,'Refill Gap Model'!A:A,A986)+TableRefills3[[#This Row],[quantity_days]]</f>
        <v>45865</v>
      </c>
      <c r="I986" s="1">
        <f>_xlfn.MAXIFS('Refill Gap Model'!L:L,'Refill Gap Model'!A:A,TableRefills3[[#This Row],[patient_id]])</f>
        <v>45864</v>
      </c>
      <c r="J986">
        <f>Patient_QC[[#This Row],[Therepy_end_date]]-Patient_QC[[#This Row],[Therepy_Start_Date]]</f>
        <v>171</v>
      </c>
      <c r="K986">
        <f>Patient_QC[[#This Row],[total_quantity_days]]/Patient_QC[[#This Row],[Window Days]]</f>
        <v>0.98245614035087714</v>
      </c>
      <c r="L986">
        <f>MIN(1,Patient_QC[[#This Row],[MPR]])</f>
        <v>0.98245614035087714</v>
      </c>
      <c r="M986">
        <f>IF(Patient_QC[[#This Row],[MPR]]&gt;1,1,0)</f>
        <v>0</v>
      </c>
      <c r="N986">
        <f>_xlfn.MAXIFS('Refill Gap Model'!I:I,'Refill Gap Model'!A:A,TableRefills3[[#This Row],[patient_id]])</f>
        <v>0</v>
      </c>
      <c r="O986" t="str">
        <f>IF(Patient_QC[[#This Row],[MPR]]&gt;1.2,"High MPR; ","") &amp;
 IF(Patient_QC[[#This Row],[ever_discontinued]]=1,"Discontinued; ","") &amp;
 IF(Patient_QC[[#This Row],[Window Days]]=0,"No Supply; ","")</f>
        <v/>
      </c>
    </row>
    <row r="987" spans="1:15" x14ac:dyDescent="0.25">
      <c r="A987" t="s">
        <v>994</v>
      </c>
      <c r="B987">
        <v>60</v>
      </c>
      <c r="C987" t="s">
        <v>1020</v>
      </c>
      <c r="D987" t="s">
        <v>1025</v>
      </c>
      <c r="E987" t="s">
        <v>1024</v>
      </c>
      <c r="F987">
        <f>SUMIFS('Refill Gap Model'!E:E,'Refill Gap Model'!A:A,TableRefills3[[#This Row],[patient_id]])</f>
        <v>105</v>
      </c>
      <c r="G987" s="1">
        <f>_xlfn.MINIFS('Refill Gap Model'!C:C,'Refill Gap Model'!A:A,TableRefills3[[#This Row],[patient_id]])</f>
        <v>45812</v>
      </c>
      <c r="H987" s="1">
        <f>_xlfn.MAXIFS('Refill Gap Model'!C:C,'Refill Gap Model'!A:A,A987)+TableRefills3[[#This Row],[quantity_days]]</f>
        <v>45845</v>
      </c>
      <c r="I987" s="1">
        <f>_xlfn.MAXIFS('Refill Gap Model'!L:L,'Refill Gap Model'!A:A,TableRefills3[[#This Row],[patient_id]])</f>
        <v>45920</v>
      </c>
      <c r="J987">
        <f>Patient_QC[[#This Row],[Therepy_end_date]]-Patient_QC[[#This Row],[Therepy_Start_Date]]</f>
        <v>108</v>
      </c>
      <c r="K987">
        <f>Patient_QC[[#This Row],[total_quantity_days]]/Patient_QC[[#This Row],[Window Days]]</f>
        <v>0.97222222222222221</v>
      </c>
      <c r="L987">
        <f>MIN(1,Patient_QC[[#This Row],[MPR]])</f>
        <v>0.97222222222222221</v>
      </c>
      <c r="M987">
        <f>IF(Patient_QC[[#This Row],[MPR]]&gt;1,1,0)</f>
        <v>0</v>
      </c>
      <c r="N987">
        <f>_xlfn.MAXIFS('Refill Gap Model'!I:I,'Refill Gap Model'!A:A,TableRefills3[[#This Row],[patient_id]])</f>
        <v>0</v>
      </c>
      <c r="O987" t="str">
        <f>IF(Patient_QC[[#This Row],[MPR]]&gt;1.2,"High MPR; ","") &amp;
 IF(Patient_QC[[#This Row],[ever_discontinued]]=1,"Discontinued; ","") &amp;
 IF(Patient_QC[[#This Row],[Window Days]]=0,"No Supply; ","")</f>
        <v/>
      </c>
    </row>
    <row r="988" spans="1:15" x14ac:dyDescent="0.25">
      <c r="A988" t="s">
        <v>995</v>
      </c>
      <c r="B988">
        <v>40</v>
      </c>
      <c r="C988" t="s">
        <v>1020</v>
      </c>
      <c r="D988" t="s">
        <v>1028</v>
      </c>
      <c r="E988" t="s">
        <v>1023</v>
      </c>
      <c r="F988">
        <f>SUMIFS('Refill Gap Model'!E:E,'Refill Gap Model'!A:A,TableRefills3[[#This Row],[patient_id]])</f>
        <v>105</v>
      </c>
      <c r="G988" s="1">
        <f>_xlfn.MINIFS('Refill Gap Model'!C:C,'Refill Gap Model'!A:A,TableRefills3[[#This Row],[patient_id]])</f>
        <v>45812</v>
      </c>
      <c r="H988" s="1">
        <f>_xlfn.MAXIFS('Refill Gap Model'!C:C,'Refill Gap Model'!A:A,A988)+TableRefills3[[#This Row],[quantity_days]]</f>
        <v>45912</v>
      </c>
      <c r="I988" s="1">
        <f>_xlfn.MAXIFS('Refill Gap Model'!L:L,'Refill Gap Model'!A:A,TableRefills3[[#This Row],[patient_id]])</f>
        <v>45920</v>
      </c>
      <c r="J988">
        <f>Patient_QC[[#This Row],[Therepy_end_date]]-Patient_QC[[#This Row],[Therepy_Start_Date]]</f>
        <v>108</v>
      </c>
      <c r="K988">
        <f>Patient_QC[[#This Row],[total_quantity_days]]/Patient_QC[[#This Row],[Window Days]]</f>
        <v>0.97222222222222221</v>
      </c>
      <c r="L988">
        <f>MIN(1,Patient_QC[[#This Row],[MPR]])</f>
        <v>0.97222222222222221</v>
      </c>
      <c r="M988">
        <f>IF(Patient_QC[[#This Row],[MPR]]&gt;1,1,0)</f>
        <v>0</v>
      </c>
      <c r="N988">
        <f>_xlfn.MAXIFS('Refill Gap Model'!I:I,'Refill Gap Model'!A:A,TableRefills3[[#This Row],[patient_id]])</f>
        <v>0</v>
      </c>
      <c r="O988" t="str">
        <f>IF(Patient_QC[[#This Row],[MPR]]&gt;1.2,"High MPR; ","") &amp;
 IF(Patient_QC[[#This Row],[ever_discontinued]]=1,"Discontinued; ","") &amp;
 IF(Patient_QC[[#This Row],[Window Days]]=0,"No Supply; ","")</f>
        <v/>
      </c>
    </row>
    <row r="989" spans="1:15" x14ac:dyDescent="0.25">
      <c r="A989" t="s">
        <v>996</v>
      </c>
      <c r="B989">
        <v>83</v>
      </c>
      <c r="C989" t="s">
        <v>1019</v>
      </c>
      <c r="D989" t="s">
        <v>1028</v>
      </c>
      <c r="E989" t="s">
        <v>1027</v>
      </c>
      <c r="F989">
        <f>SUMIFS('Refill Gap Model'!E:E,'Refill Gap Model'!A:A,TableRefills3[[#This Row],[patient_id]])</f>
        <v>105</v>
      </c>
      <c r="G989" s="1">
        <f>_xlfn.MINIFS('Refill Gap Model'!C:C,'Refill Gap Model'!A:A,TableRefills3[[#This Row],[patient_id]])</f>
        <v>45812</v>
      </c>
      <c r="H989" s="1">
        <f>_xlfn.MAXIFS('Refill Gap Model'!C:C,'Refill Gap Model'!A:A,A989)+TableRefills3[[#This Row],[quantity_days]]</f>
        <v>45895</v>
      </c>
      <c r="I989" s="1">
        <f>_xlfn.MAXIFS('Refill Gap Model'!L:L,'Refill Gap Model'!A:A,TableRefills3[[#This Row],[patient_id]])</f>
        <v>45920</v>
      </c>
      <c r="J989">
        <f>Patient_QC[[#This Row],[Therepy_end_date]]-Patient_QC[[#This Row],[Therepy_Start_Date]]</f>
        <v>108</v>
      </c>
      <c r="K989">
        <f>Patient_QC[[#This Row],[total_quantity_days]]/Patient_QC[[#This Row],[Window Days]]</f>
        <v>0.97222222222222221</v>
      </c>
      <c r="L989">
        <f>MIN(1,Patient_QC[[#This Row],[MPR]])</f>
        <v>0.97222222222222221</v>
      </c>
      <c r="M989">
        <f>IF(Patient_QC[[#This Row],[MPR]]&gt;1,1,0)</f>
        <v>0</v>
      </c>
      <c r="N989">
        <f>_xlfn.MAXIFS('Refill Gap Model'!I:I,'Refill Gap Model'!A:A,TableRefills3[[#This Row],[patient_id]])</f>
        <v>0</v>
      </c>
      <c r="O989" t="str">
        <f>IF(Patient_QC[[#This Row],[MPR]]&gt;1.2,"High MPR; ","") &amp;
 IF(Patient_QC[[#This Row],[ever_discontinued]]=1,"Discontinued; ","") &amp;
 IF(Patient_QC[[#This Row],[Window Days]]=0,"No Supply; ","")</f>
        <v/>
      </c>
    </row>
    <row r="990" spans="1:15" x14ac:dyDescent="0.25">
      <c r="A990" t="s">
        <v>997</v>
      </c>
      <c r="B990">
        <v>45</v>
      </c>
      <c r="C990" t="s">
        <v>1020</v>
      </c>
      <c r="D990" t="s">
        <v>1022</v>
      </c>
      <c r="E990" t="s">
        <v>1026</v>
      </c>
      <c r="F990">
        <f>SUMIFS('Refill Gap Model'!E:E,'Refill Gap Model'!A:A,TableRefills3[[#This Row],[patient_id]])</f>
        <v>105</v>
      </c>
      <c r="G990" s="1">
        <f>_xlfn.MINIFS('Refill Gap Model'!C:C,'Refill Gap Model'!A:A,TableRefills3[[#This Row],[patient_id]])</f>
        <v>45812</v>
      </c>
      <c r="H990" s="1">
        <f>_xlfn.MAXIFS('Refill Gap Model'!C:C,'Refill Gap Model'!A:A,A990)+TableRefills3[[#This Row],[quantity_days]]</f>
        <v>45951</v>
      </c>
      <c r="I990" s="1">
        <f>_xlfn.MAXIFS('Refill Gap Model'!L:L,'Refill Gap Model'!A:A,TableRefills3[[#This Row],[patient_id]])</f>
        <v>45920</v>
      </c>
      <c r="J990">
        <f>Patient_QC[[#This Row],[Therepy_end_date]]-Patient_QC[[#This Row],[Therepy_Start_Date]]</f>
        <v>108</v>
      </c>
      <c r="K990">
        <f>Patient_QC[[#This Row],[total_quantity_days]]/Patient_QC[[#This Row],[Window Days]]</f>
        <v>0.97222222222222221</v>
      </c>
      <c r="L990">
        <f>MIN(1,Patient_QC[[#This Row],[MPR]])</f>
        <v>0.97222222222222221</v>
      </c>
      <c r="M990">
        <f>IF(Patient_QC[[#This Row],[MPR]]&gt;1,1,0)</f>
        <v>0</v>
      </c>
      <c r="N990">
        <f>_xlfn.MAXIFS('Refill Gap Model'!I:I,'Refill Gap Model'!A:A,TableRefills3[[#This Row],[patient_id]])</f>
        <v>0</v>
      </c>
      <c r="O990" t="str">
        <f>IF(Patient_QC[[#This Row],[MPR]]&gt;1.2,"High MPR; ","") &amp;
 IF(Patient_QC[[#This Row],[ever_discontinued]]=1,"Discontinued; ","") &amp;
 IF(Patient_QC[[#This Row],[Window Days]]=0,"No Supply; ","")</f>
        <v/>
      </c>
    </row>
    <row r="991" spans="1:15" x14ac:dyDescent="0.25">
      <c r="A991" t="s">
        <v>998</v>
      </c>
      <c r="B991">
        <v>37</v>
      </c>
      <c r="C991" t="s">
        <v>1020</v>
      </c>
      <c r="D991" t="s">
        <v>1022</v>
      </c>
      <c r="E991" t="s">
        <v>1026</v>
      </c>
      <c r="F991">
        <f>SUMIFS('Refill Gap Model'!E:E,'Refill Gap Model'!A:A,TableRefills3[[#This Row],[patient_id]])</f>
        <v>105</v>
      </c>
      <c r="G991" s="1">
        <f>_xlfn.MINIFS('Refill Gap Model'!C:C,'Refill Gap Model'!A:A,TableRefills3[[#This Row],[patient_id]])</f>
        <v>45812</v>
      </c>
      <c r="H991" s="1">
        <f>_xlfn.MAXIFS('Refill Gap Model'!C:C,'Refill Gap Model'!A:A,A991)+TableRefills3[[#This Row],[quantity_days]]</f>
        <v>45890</v>
      </c>
      <c r="I991" s="1">
        <f>_xlfn.MAXIFS('Refill Gap Model'!L:L,'Refill Gap Model'!A:A,TableRefills3[[#This Row],[patient_id]])</f>
        <v>45920</v>
      </c>
      <c r="J991">
        <f>Patient_QC[[#This Row],[Therepy_end_date]]-Patient_QC[[#This Row],[Therepy_Start_Date]]</f>
        <v>108</v>
      </c>
      <c r="K991">
        <f>Patient_QC[[#This Row],[total_quantity_days]]/Patient_QC[[#This Row],[Window Days]]</f>
        <v>0.97222222222222221</v>
      </c>
      <c r="L991">
        <f>MIN(1,Patient_QC[[#This Row],[MPR]])</f>
        <v>0.97222222222222221</v>
      </c>
      <c r="M991">
        <f>IF(Patient_QC[[#This Row],[MPR]]&gt;1,1,0)</f>
        <v>0</v>
      </c>
      <c r="N991">
        <f>_xlfn.MAXIFS('Refill Gap Model'!I:I,'Refill Gap Model'!A:A,TableRefills3[[#This Row],[patient_id]])</f>
        <v>0</v>
      </c>
      <c r="O991" t="str">
        <f>IF(Patient_QC[[#This Row],[MPR]]&gt;1.2,"High MPR; ","") &amp;
 IF(Patient_QC[[#This Row],[ever_discontinued]]=1,"Discontinued; ","") &amp;
 IF(Patient_QC[[#This Row],[Window Days]]=0,"No Supply; ","")</f>
        <v/>
      </c>
    </row>
    <row r="992" spans="1:15" x14ac:dyDescent="0.25">
      <c r="A992" t="s">
        <v>999</v>
      </c>
      <c r="B992">
        <v>33</v>
      </c>
      <c r="C992" t="s">
        <v>1020</v>
      </c>
      <c r="D992" t="s">
        <v>1028</v>
      </c>
      <c r="E992" t="s">
        <v>1026</v>
      </c>
      <c r="F992">
        <f>SUMIFS('Refill Gap Model'!E:E,'Refill Gap Model'!A:A,TableRefills3[[#This Row],[patient_id]])</f>
        <v>84</v>
      </c>
      <c r="G992" s="1">
        <f>_xlfn.MINIFS('Refill Gap Model'!C:C,'Refill Gap Model'!A:A,TableRefills3[[#This Row],[patient_id]])</f>
        <v>45734</v>
      </c>
      <c r="H992" s="1">
        <f>_xlfn.MAXIFS('Refill Gap Model'!C:C,'Refill Gap Model'!A:A,A992)+TableRefills3[[#This Row],[quantity_days]]</f>
        <v>45865</v>
      </c>
      <c r="I992" s="1">
        <f>_xlfn.MAXIFS('Refill Gap Model'!L:L,'Refill Gap Model'!A:A,TableRefills3[[#This Row],[patient_id]])</f>
        <v>45816</v>
      </c>
      <c r="J992">
        <f>Patient_QC[[#This Row],[Therepy_end_date]]-Patient_QC[[#This Row],[Therepy_Start_Date]]</f>
        <v>82</v>
      </c>
      <c r="K992">
        <f>Patient_QC[[#This Row],[total_quantity_days]]/Patient_QC[[#This Row],[Window Days]]</f>
        <v>1.024390243902439</v>
      </c>
      <c r="L992">
        <f>MIN(1,Patient_QC[[#This Row],[MPR]])</f>
        <v>1</v>
      </c>
      <c r="M992">
        <f>IF(Patient_QC[[#This Row],[MPR]]&gt;1,1,0)</f>
        <v>1</v>
      </c>
      <c r="N992">
        <f>_xlfn.MAXIFS('Refill Gap Model'!I:I,'Refill Gap Model'!A:A,TableRefills3[[#This Row],[patient_id]])</f>
        <v>0</v>
      </c>
      <c r="O992" t="str">
        <f>IF(Patient_QC[[#This Row],[MPR]]&gt;1.2,"High MPR; ","") &amp;
 IF(Patient_QC[[#This Row],[ever_discontinued]]=1,"Discontinued; ","") &amp;
 IF(Patient_QC[[#This Row],[Window Days]]=0,"No Supply; ","")</f>
        <v/>
      </c>
    </row>
    <row r="993" spans="1:15" x14ac:dyDescent="0.25">
      <c r="A993" t="s">
        <v>1000</v>
      </c>
      <c r="B993">
        <v>69</v>
      </c>
      <c r="C993" t="s">
        <v>1020</v>
      </c>
      <c r="D993" t="s">
        <v>1021</v>
      </c>
      <c r="E993" t="s">
        <v>1024</v>
      </c>
      <c r="F993">
        <f>SUMIFS('Refill Gap Model'!E:E,'Refill Gap Model'!A:A,TableRefills3[[#This Row],[patient_id]])</f>
        <v>84</v>
      </c>
      <c r="G993" s="1">
        <f>_xlfn.MINIFS('Refill Gap Model'!C:C,'Refill Gap Model'!A:A,TableRefills3[[#This Row],[patient_id]])</f>
        <v>45734</v>
      </c>
      <c r="H993" s="1">
        <f>_xlfn.MAXIFS('Refill Gap Model'!C:C,'Refill Gap Model'!A:A,A993)+TableRefills3[[#This Row],[quantity_days]]</f>
        <v>45937</v>
      </c>
      <c r="I993" s="1">
        <f>_xlfn.MAXIFS('Refill Gap Model'!L:L,'Refill Gap Model'!A:A,TableRefills3[[#This Row],[patient_id]])</f>
        <v>45816</v>
      </c>
      <c r="J993">
        <f>Patient_QC[[#This Row],[Therepy_end_date]]-Patient_QC[[#This Row],[Therepy_Start_Date]]</f>
        <v>82</v>
      </c>
      <c r="K993">
        <f>Patient_QC[[#This Row],[total_quantity_days]]/Patient_QC[[#This Row],[Window Days]]</f>
        <v>1.024390243902439</v>
      </c>
      <c r="L993">
        <f>MIN(1,Patient_QC[[#This Row],[MPR]])</f>
        <v>1</v>
      </c>
      <c r="M993">
        <f>IF(Patient_QC[[#This Row],[MPR]]&gt;1,1,0)</f>
        <v>1</v>
      </c>
      <c r="N993">
        <f>_xlfn.MAXIFS('Refill Gap Model'!I:I,'Refill Gap Model'!A:A,TableRefills3[[#This Row],[patient_id]])</f>
        <v>0</v>
      </c>
      <c r="O993" t="str">
        <f>IF(Patient_QC[[#This Row],[MPR]]&gt;1.2,"High MPR; ","") &amp;
 IF(Patient_QC[[#This Row],[ever_discontinued]]=1,"Discontinued; ","") &amp;
 IF(Patient_QC[[#This Row],[Window Days]]=0,"No Supply; ","")</f>
        <v/>
      </c>
    </row>
    <row r="994" spans="1:15" x14ac:dyDescent="0.25">
      <c r="A994" t="s">
        <v>1001</v>
      </c>
      <c r="B994">
        <v>33</v>
      </c>
      <c r="C994" t="s">
        <v>1019</v>
      </c>
      <c r="D994" t="s">
        <v>1022</v>
      </c>
      <c r="E994" t="s">
        <v>1027</v>
      </c>
      <c r="F994">
        <f>SUMIFS('Refill Gap Model'!E:E,'Refill Gap Model'!A:A,TableRefills3[[#This Row],[patient_id]])</f>
        <v>84</v>
      </c>
      <c r="G994" s="1">
        <f>_xlfn.MINIFS('Refill Gap Model'!C:C,'Refill Gap Model'!A:A,TableRefills3[[#This Row],[patient_id]])</f>
        <v>45734</v>
      </c>
      <c r="H994" s="1">
        <f>_xlfn.MAXIFS('Refill Gap Model'!C:C,'Refill Gap Model'!A:A,A994)+TableRefills3[[#This Row],[quantity_days]]</f>
        <v>45968</v>
      </c>
      <c r="I994" s="1">
        <f>_xlfn.MAXIFS('Refill Gap Model'!L:L,'Refill Gap Model'!A:A,TableRefills3[[#This Row],[patient_id]])</f>
        <v>45816</v>
      </c>
      <c r="J994">
        <f>Patient_QC[[#This Row],[Therepy_end_date]]-Patient_QC[[#This Row],[Therepy_Start_Date]]</f>
        <v>82</v>
      </c>
      <c r="K994">
        <f>Patient_QC[[#This Row],[total_quantity_days]]/Patient_QC[[#This Row],[Window Days]]</f>
        <v>1.024390243902439</v>
      </c>
      <c r="L994">
        <f>MIN(1,Patient_QC[[#This Row],[MPR]])</f>
        <v>1</v>
      </c>
      <c r="M994">
        <f>IF(Patient_QC[[#This Row],[MPR]]&gt;1,1,0)</f>
        <v>1</v>
      </c>
      <c r="N994">
        <f>_xlfn.MAXIFS('Refill Gap Model'!I:I,'Refill Gap Model'!A:A,TableRefills3[[#This Row],[patient_id]])</f>
        <v>0</v>
      </c>
      <c r="O994" t="str">
        <f>IF(Patient_QC[[#This Row],[MPR]]&gt;1.2,"High MPR; ","") &amp;
 IF(Patient_QC[[#This Row],[ever_discontinued]]=1,"Discontinued; ","") &amp;
 IF(Patient_QC[[#This Row],[Window Days]]=0,"No Supply; ","")</f>
        <v/>
      </c>
    </row>
    <row r="995" spans="1:15" x14ac:dyDescent="0.25">
      <c r="A995" t="s">
        <v>1002</v>
      </c>
      <c r="B995">
        <v>54</v>
      </c>
      <c r="C995" t="s">
        <v>1020</v>
      </c>
      <c r="D995" t="s">
        <v>1025</v>
      </c>
      <c r="E995" t="s">
        <v>1026</v>
      </c>
      <c r="F995">
        <f>SUMIFS('Refill Gap Model'!E:E,'Refill Gap Model'!A:A,TableRefills3[[#This Row],[patient_id]])</f>
        <v>84</v>
      </c>
      <c r="G995" s="1">
        <f>_xlfn.MINIFS('Refill Gap Model'!C:C,'Refill Gap Model'!A:A,TableRefills3[[#This Row],[patient_id]])</f>
        <v>45734</v>
      </c>
      <c r="H995" s="1">
        <f>_xlfn.MAXIFS('Refill Gap Model'!C:C,'Refill Gap Model'!A:A,A995)+TableRefills3[[#This Row],[quantity_days]]</f>
        <v>45896</v>
      </c>
      <c r="I995" s="1">
        <f>_xlfn.MAXIFS('Refill Gap Model'!L:L,'Refill Gap Model'!A:A,TableRefills3[[#This Row],[patient_id]])</f>
        <v>45816</v>
      </c>
      <c r="J995">
        <f>Patient_QC[[#This Row],[Therepy_end_date]]-Patient_QC[[#This Row],[Therepy_Start_Date]]</f>
        <v>82</v>
      </c>
      <c r="K995">
        <f>Patient_QC[[#This Row],[total_quantity_days]]/Patient_QC[[#This Row],[Window Days]]</f>
        <v>1.024390243902439</v>
      </c>
      <c r="L995">
        <f>MIN(1,Patient_QC[[#This Row],[MPR]])</f>
        <v>1</v>
      </c>
      <c r="M995">
        <f>IF(Patient_QC[[#This Row],[MPR]]&gt;1,1,0)</f>
        <v>1</v>
      </c>
      <c r="N995">
        <f>_xlfn.MAXIFS('Refill Gap Model'!I:I,'Refill Gap Model'!A:A,TableRefills3[[#This Row],[patient_id]])</f>
        <v>0</v>
      </c>
      <c r="O995" t="str">
        <f>IF(Patient_QC[[#This Row],[MPR]]&gt;1.2,"High MPR; ","") &amp;
 IF(Patient_QC[[#This Row],[ever_discontinued]]=1,"Discontinued; ","") &amp;
 IF(Patient_QC[[#This Row],[Window Days]]=0,"No Supply; ","")</f>
        <v/>
      </c>
    </row>
    <row r="996" spans="1:15" x14ac:dyDescent="0.25">
      <c r="A996" t="s">
        <v>1003</v>
      </c>
      <c r="B996">
        <v>32</v>
      </c>
      <c r="C996" t="s">
        <v>1019</v>
      </c>
      <c r="D996" t="s">
        <v>1022</v>
      </c>
      <c r="E996" t="s">
        <v>1027</v>
      </c>
      <c r="F996">
        <f>SUMIFS('Refill Gap Model'!E:E,'Refill Gap Model'!A:A,TableRefills3[[#This Row],[patient_id]])</f>
        <v>140</v>
      </c>
      <c r="G996" s="1">
        <f>_xlfn.MINIFS('Refill Gap Model'!C:C,'Refill Gap Model'!A:A,TableRefills3[[#This Row],[patient_id]])</f>
        <v>45738</v>
      </c>
      <c r="H996" s="1">
        <f>_xlfn.MAXIFS('Refill Gap Model'!C:C,'Refill Gap Model'!A:A,A996)+TableRefills3[[#This Row],[quantity_days]]</f>
        <v>45831</v>
      </c>
      <c r="I996" s="1">
        <f>_xlfn.MAXIFS('Refill Gap Model'!L:L,'Refill Gap Model'!A:A,TableRefills3[[#This Row],[patient_id]])</f>
        <v>45879</v>
      </c>
      <c r="J996">
        <f>Patient_QC[[#This Row],[Therepy_end_date]]-Patient_QC[[#This Row],[Therepy_Start_Date]]</f>
        <v>141</v>
      </c>
      <c r="K996">
        <f>Patient_QC[[#This Row],[total_quantity_days]]/Patient_QC[[#This Row],[Window Days]]</f>
        <v>0.99290780141843971</v>
      </c>
      <c r="L996">
        <f>MIN(1,Patient_QC[[#This Row],[MPR]])</f>
        <v>0.99290780141843971</v>
      </c>
      <c r="M996">
        <f>IF(Patient_QC[[#This Row],[MPR]]&gt;1,1,0)</f>
        <v>0</v>
      </c>
      <c r="N996">
        <f>_xlfn.MAXIFS('Refill Gap Model'!I:I,'Refill Gap Model'!A:A,TableRefills3[[#This Row],[patient_id]])</f>
        <v>0</v>
      </c>
      <c r="O996" t="str">
        <f>IF(Patient_QC[[#This Row],[MPR]]&gt;1.2,"High MPR; ","") &amp;
 IF(Patient_QC[[#This Row],[ever_discontinued]]=1,"Discontinued; ","") &amp;
 IF(Patient_QC[[#This Row],[Window Days]]=0,"No Supply; ","")</f>
        <v/>
      </c>
    </row>
    <row r="997" spans="1:15" x14ac:dyDescent="0.25">
      <c r="A997" t="s">
        <v>1004</v>
      </c>
      <c r="B997">
        <v>61</v>
      </c>
      <c r="C997" t="s">
        <v>1020</v>
      </c>
      <c r="D997" t="s">
        <v>1022</v>
      </c>
      <c r="E997" t="s">
        <v>1027</v>
      </c>
      <c r="F997">
        <f>SUMIFS('Refill Gap Model'!E:E,'Refill Gap Model'!A:A,TableRefills3[[#This Row],[patient_id]])</f>
        <v>140</v>
      </c>
      <c r="G997" s="1">
        <f>_xlfn.MINIFS('Refill Gap Model'!C:C,'Refill Gap Model'!A:A,TableRefills3[[#This Row],[patient_id]])</f>
        <v>45738</v>
      </c>
      <c r="H997" s="1">
        <f>_xlfn.MAXIFS('Refill Gap Model'!C:C,'Refill Gap Model'!A:A,A997)+TableRefills3[[#This Row],[quantity_days]]</f>
        <v>45922</v>
      </c>
      <c r="I997" s="1">
        <f>_xlfn.MAXIFS('Refill Gap Model'!L:L,'Refill Gap Model'!A:A,TableRefills3[[#This Row],[patient_id]])</f>
        <v>45879</v>
      </c>
      <c r="J997">
        <f>Patient_QC[[#This Row],[Therepy_end_date]]-Patient_QC[[#This Row],[Therepy_Start_Date]]</f>
        <v>141</v>
      </c>
      <c r="K997">
        <f>Patient_QC[[#This Row],[total_quantity_days]]/Patient_QC[[#This Row],[Window Days]]</f>
        <v>0.99290780141843971</v>
      </c>
      <c r="L997">
        <f>MIN(1,Patient_QC[[#This Row],[MPR]])</f>
        <v>0.99290780141843971</v>
      </c>
      <c r="M997">
        <f>IF(Patient_QC[[#This Row],[MPR]]&gt;1,1,0)</f>
        <v>0</v>
      </c>
      <c r="N997">
        <f>_xlfn.MAXIFS('Refill Gap Model'!I:I,'Refill Gap Model'!A:A,TableRefills3[[#This Row],[patient_id]])</f>
        <v>0</v>
      </c>
      <c r="O997" t="str">
        <f>IF(Patient_QC[[#This Row],[MPR]]&gt;1.2,"High MPR; ","") &amp;
 IF(Patient_QC[[#This Row],[ever_discontinued]]=1,"Discontinued; ","") &amp;
 IF(Patient_QC[[#This Row],[Window Days]]=0,"No Supply; ","")</f>
        <v/>
      </c>
    </row>
    <row r="998" spans="1:15" x14ac:dyDescent="0.25">
      <c r="A998" t="s">
        <v>1005</v>
      </c>
      <c r="B998">
        <v>32</v>
      </c>
      <c r="C998" t="s">
        <v>1020</v>
      </c>
      <c r="D998" t="s">
        <v>1028</v>
      </c>
      <c r="E998" t="s">
        <v>1023</v>
      </c>
      <c r="F998">
        <f>SUMIFS('Refill Gap Model'!E:E,'Refill Gap Model'!A:A,TableRefills3[[#This Row],[patient_id]])</f>
        <v>140</v>
      </c>
      <c r="G998" s="1">
        <f>_xlfn.MINIFS('Refill Gap Model'!C:C,'Refill Gap Model'!A:A,TableRefills3[[#This Row],[patient_id]])</f>
        <v>45738</v>
      </c>
      <c r="H998" s="1">
        <f>_xlfn.MAXIFS('Refill Gap Model'!C:C,'Refill Gap Model'!A:A,A998)+TableRefills3[[#This Row],[quantity_days]]</f>
        <v>45774</v>
      </c>
      <c r="I998" s="1">
        <f>_xlfn.MAXIFS('Refill Gap Model'!L:L,'Refill Gap Model'!A:A,TableRefills3[[#This Row],[patient_id]])</f>
        <v>45879</v>
      </c>
      <c r="J998">
        <f>Patient_QC[[#This Row],[Therepy_end_date]]-Patient_QC[[#This Row],[Therepy_Start_Date]]</f>
        <v>141</v>
      </c>
      <c r="K998">
        <f>Patient_QC[[#This Row],[total_quantity_days]]/Patient_QC[[#This Row],[Window Days]]</f>
        <v>0.99290780141843971</v>
      </c>
      <c r="L998">
        <f>MIN(1,Patient_QC[[#This Row],[MPR]])</f>
        <v>0.99290780141843971</v>
      </c>
      <c r="M998">
        <f>IF(Patient_QC[[#This Row],[MPR]]&gt;1,1,0)</f>
        <v>0</v>
      </c>
      <c r="N998">
        <f>_xlfn.MAXIFS('Refill Gap Model'!I:I,'Refill Gap Model'!A:A,TableRefills3[[#This Row],[patient_id]])</f>
        <v>0</v>
      </c>
      <c r="O998" t="str">
        <f>IF(Patient_QC[[#This Row],[MPR]]&gt;1.2,"High MPR; ","") &amp;
 IF(Patient_QC[[#This Row],[ever_discontinued]]=1,"Discontinued; ","") &amp;
 IF(Patient_QC[[#This Row],[Window Days]]=0,"No Supply; ","")</f>
        <v/>
      </c>
    </row>
    <row r="999" spans="1:15" x14ac:dyDescent="0.25">
      <c r="A999" t="s">
        <v>1006</v>
      </c>
      <c r="B999">
        <v>56</v>
      </c>
      <c r="C999" t="s">
        <v>1019</v>
      </c>
      <c r="D999" t="s">
        <v>1025</v>
      </c>
      <c r="E999" t="s">
        <v>1026</v>
      </c>
      <c r="F999">
        <f>SUMIFS('Refill Gap Model'!E:E,'Refill Gap Model'!A:A,TableRefills3[[#This Row],[patient_id]])</f>
        <v>140</v>
      </c>
      <c r="G999" s="1">
        <f>_xlfn.MINIFS('Refill Gap Model'!C:C,'Refill Gap Model'!A:A,TableRefills3[[#This Row],[patient_id]])</f>
        <v>45738</v>
      </c>
      <c r="H999" s="1">
        <f>_xlfn.MAXIFS('Refill Gap Model'!C:C,'Refill Gap Model'!A:A,A999)+TableRefills3[[#This Row],[quantity_days]]</f>
        <v>45860</v>
      </c>
      <c r="I999" s="1">
        <f>_xlfn.MAXIFS('Refill Gap Model'!L:L,'Refill Gap Model'!A:A,TableRefills3[[#This Row],[patient_id]])</f>
        <v>45879</v>
      </c>
      <c r="J999">
        <f>Patient_QC[[#This Row],[Therepy_end_date]]-Patient_QC[[#This Row],[Therepy_Start_Date]]</f>
        <v>141</v>
      </c>
      <c r="K999">
        <f>Patient_QC[[#This Row],[total_quantity_days]]/Patient_QC[[#This Row],[Window Days]]</f>
        <v>0.99290780141843971</v>
      </c>
      <c r="L999">
        <f>MIN(1,Patient_QC[[#This Row],[MPR]])</f>
        <v>0.99290780141843971</v>
      </c>
      <c r="M999">
        <f>IF(Patient_QC[[#This Row],[MPR]]&gt;1,1,0)</f>
        <v>0</v>
      </c>
      <c r="N999">
        <f>_xlfn.MAXIFS('Refill Gap Model'!I:I,'Refill Gap Model'!A:A,TableRefills3[[#This Row],[patient_id]])</f>
        <v>0</v>
      </c>
      <c r="O999" t="str">
        <f>IF(Patient_QC[[#This Row],[MPR]]&gt;1.2,"High MPR; ","") &amp;
 IF(Patient_QC[[#This Row],[ever_discontinued]]=1,"Discontinued; ","") &amp;
 IF(Patient_QC[[#This Row],[Window Days]]=0,"No Supply; ","")</f>
        <v/>
      </c>
    </row>
    <row r="1000" spans="1:15" x14ac:dyDescent="0.25">
      <c r="A1000" t="s">
        <v>1007</v>
      </c>
      <c r="B1000">
        <v>58</v>
      </c>
      <c r="C1000" t="s">
        <v>1020</v>
      </c>
      <c r="D1000" t="s">
        <v>1028</v>
      </c>
      <c r="E1000" t="s">
        <v>1024</v>
      </c>
      <c r="F1000">
        <f>SUMIFS('Refill Gap Model'!E:E,'Refill Gap Model'!A:A,TableRefills3[[#This Row],[patient_id]])</f>
        <v>140</v>
      </c>
      <c r="G1000" s="1">
        <f>_xlfn.MINIFS('Refill Gap Model'!C:C,'Refill Gap Model'!A:A,TableRefills3[[#This Row],[patient_id]])</f>
        <v>45738</v>
      </c>
      <c r="H1000" s="1">
        <f>_xlfn.MAXIFS('Refill Gap Model'!C:C,'Refill Gap Model'!A:A,A1000)+TableRefills3[[#This Row],[quantity_days]]</f>
        <v>45786</v>
      </c>
      <c r="I1000" s="1">
        <f>_xlfn.MAXIFS('Refill Gap Model'!L:L,'Refill Gap Model'!A:A,TableRefills3[[#This Row],[patient_id]])</f>
        <v>45879</v>
      </c>
      <c r="J1000">
        <f>Patient_QC[[#This Row],[Therepy_end_date]]-Patient_QC[[#This Row],[Therepy_Start_Date]]</f>
        <v>141</v>
      </c>
      <c r="K1000">
        <f>Patient_QC[[#This Row],[total_quantity_days]]/Patient_QC[[#This Row],[Window Days]]</f>
        <v>0.99290780141843971</v>
      </c>
      <c r="L1000">
        <f>MIN(1,Patient_QC[[#This Row],[MPR]])</f>
        <v>0.99290780141843971</v>
      </c>
      <c r="M1000">
        <f>IF(Patient_QC[[#This Row],[MPR]]&gt;1,1,0)</f>
        <v>0</v>
      </c>
      <c r="N1000">
        <f>_xlfn.MAXIFS('Refill Gap Model'!I:I,'Refill Gap Model'!A:A,TableRefills3[[#This Row],[patient_id]])</f>
        <v>0</v>
      </c>
      <c r="O1000" t="str">
        <f>IF(Patient_QC[[#This Row],[MPR]]&gt;1.2,"High MPR; ","") &amp;
 IF(Patient_QC[[#This Row],[ever_discontinued]]=1,"Discontinued; ","") &amp;
 IF(Patient_QC[[#This Row],[Window Days]]=0,"No Supply; ","")</f>
        <v/>
      </c>
    </row>
    <row r="1001" spans="1:15" x14ac:dyDescent="0.25">
      <c r="A1001" t="s">
        <v>1008</v>
      </c>
      <c r="B1001">
        <v>61</v>
      </c>
      <c r="C1001" t="s">
        <v>1020</v>
      </c>
      <c r="D1001" t="s">
        <v>1022</v>
      </c>
      <c r="E1001" t="s">
        <v>1027</v>
      </c>
      <c r="F1001">
        <f>SUMIFS('Refill Gap Model'!E:E,'Refill Gap Model'!A:A,TableRefills3[[#This Row],[patient_id]])</f>
        <v>90</v>
      </c>
      <c r="G1001" s="1">
        <f>_xlfn.MINIFS('Refill Gap Model'!C:C,'Refill Gap Model'!A:A,TableRefills3[[#This Row],[patient_id]])</f>
        <v>45819</v>
      </c>
      <c r="H1001" s="1">
        <f>_xlfn.MAXIFS('Refill Gap Model'!C:C,'Refill Gap Model'!A:A,A1001)+TableRefills3[[#This Row],[quantity_days]]</f>
        <v>45764</v>
      </c>
      <c r="I1001" s="1">
        <f>_xlfn.MAXIFS('Refill Gap Model'!L:L,'Refill Gap Model'!A:A,TableRefills3[[#This Row],[patient_id]])</f>
        <v>45910</v>
      </c>
      <c r="J1001">
        <f>Patient_QC[[#This Row],[Therepy_end_date]]-Patient_QC[[#This Row],[Therepy_Start_Date]]</f>
        <v>91</v>
      </c>
      <c r="K1001">
        <f>Patient_QC[[#This Row],[total_quantity_days]]/Patient_QC[[#This Row],[Window Days]]</f>
        <v>0.98901098901098905</v>
      </c>
      <c r="L1001">
        <f>MIN(1,Patient_QC[[#This Row],[MPR]])</f>
        <v>0.98901098901098905</v>
      </c>
      <c r="M1001">
        <f>IF(Patient_QC[[#This Row],[MPR]]&gt;1,1,0)</f>
        <v>0</v>
      </c>
      <c r="N1001">
        <f>_xlfn.MAXIFS('Refill Gap Model'!I:I,'Refill Gap Model'!A:A,TableRefills3[[#This Row],[patient_id]])</f>
        <v>0</v>
      </c>
      <c r="O1001" t="str">
        <f>IF(Patient_QC[[#This Row],[MPR]]&gt;1.2,"High MPR; ","") &amp;
 IF(Patient_QC[[#This Row],[ever_discontinued]]=1,"Discontinued; ","") &amp;
 IF(Patient_QC[[#This Row],[Window Days]]=0,"No Supply; ","")</f>
        <v/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3DDC-FC34-4669-A721-F4AC62F4215C}">
  <dimension ref="A1:D151"/>
  <sheetViews>
    <sheetView workbookViewId="0">
      <selection activeCell="C2" sqref="C2"/>
    </sheetView>
  </sheetViews>
  <sheetFormatPr defaultRowHeight="15" x14ac:dyDescent="0.25"/>
  <cols>
    <col min="3" max="3" width="21" bestFit="1" customWidth="1"/>
  </cols>
  <sheetData>
    <row r="1" spans="1:4" x14ac:dyDescent="0.25">
      <c r="A1" t="s">
        <v>1029</v>
      </c>
      <c r="B1" t="s">
        <v>1030</v>
      </c>
      <c r="C1" t="s">
        <v>1031</v>
      </c>
      <c r="D1" t="s">
        <v>1032</v>
      </c>
    </row>
    <row r="2" spans="1:4" x14ac:dyDescent="0.25">
      <c r="A2" t="s">
        <v>6606</v>
      </c>
      <c r="B2" t="s">
        <v>6607</v>
      </c>
      <c r="C2" t="s">
        <v>1036</v>
      </c>
      <c r="D2" t="s">
        <v>1025</v>
      </c>
    </row>
    <row r="3" spans="1:4" x14ac:dyDescent="0.25">
      <c r="A3" t="s">
        <v>6608</v>
      </c>
      <c r="B3" t="s">
        <v>6609</v>
      </c>
      <c r="C3" t="s">
        <v>1034</v>
      </c>
      <c r="D3" t="s">
        <v>1022</v>
      </c>
    </row>
    <row r="4" spans="1:4" x14ac:dyDescent="0.25">
      <c r="A4" t="s">
        <v>6610</v>
      </c>
      <c r="B4" t="s">
        <v>6611</v>
      </c>
      <c r="C4" t="s">
        <v>1034</v>
      </c>
      <c r="D4" t="s">
        <v>1028</v>
      </c>
    </row>
    <row r="5" spans="1:4" x14ac:dyDescent="0.25">
      <c r="A5" t="s">
        <v>6612</v>
      </c>
      <c r="B5" t="s">
        <v>6613</v>
      </c>
      <c r="C5" t="s">
        <v>1034</v>
      </c>
      <c r="D5" t="s">
        <v>1025</v>
      </c>
    </row>
    <row r="6" spans="1:4" x14ac:dyDescent="0.25">
      <c r="A6" t="s">
        <v>6614</v>
      </c>
      <c r="B6" t="s">
        <v>6615</v>
      </c>
      <c r="C6" t="s">
        <v>1036</v>
      </c>
      <c r="D6" t="s">
        <v>1025</v>
      </c>
    </row>
    <row r="7" spans="1:4" x14ac:dyDescent="0.25">
      <c r="A7" t="s">
        <v>6616</v>
      </c>
      <c r="B7" t="s">
        <v>6617</v>
      </c>
      <c r="C7" t="s">
        <v>1036</v>
      </c>
      <c r="D7" t="s">
        <v>1021</v>
      </c>
    </row>
    <row r="8" spans="1:4" x14ac:dyDescent="0.25">
      <c r="A8" t="s">
        <v>6618</v>
      </c>
      <c r="B8" t="s">
        <v>6619</v>
      </c>
      <c r="C8" t="s">
        <v>1034</v>
      </c>
      <c r="D8" t="s">
        <v>1025</v>
      </c>
    </row>
    <row r="9" spans="1:4" x14ac:dyDescent="0.25">
      <c r="A9" t="s">
        <v>6620</v>
      </c>
      <c r="B9" t="s">
        <v>6621</v>
      </c>
      <c r="C9" t="s">
        <v>1034</v>
      </c>
      <c r="D9" t="s">
        <v>1028</v>
      </c>
    </row>
    <row r="10" spans="1:4" x14ac:dyDescent="0.25">
      <c r="A10" t="s">
        <v>6622</v>
      </c>
      <c r="B10" t="s">
        <v>6623</v>
      </c>
      <c r="C10" t="s">
        <v>1034</v>
      </c>
      <c r="D10" t="s">
        <v>1025</v>
      </c>
    </row>
    <row r="11" spans="1:4" x14ac:dyDescent="0.25">
      <c r="A11" t="s">
        <v>6624</v>
      </c>
      <c r="B11" t="s">
        <v>6625</v>
      </c>
      <c r="C11" t="s">
        <v>1036</v>
      </c>
      <c r="D11" t="s">
        <v>1028</v>
      </c>
    </row>
    <row r="12" spans="1:4" x14ac:dyDescent="0.25">
      <c r="A12" t="s">
        <v>6626</v>
      </c>
      <c r="B12" t="s">
        <v>6627</v>
      </c>
      <c r="C12" t="s">
        <v>1036</v>
      </c>
      <c r="D12" t="s">
        <v>1021</v>
      </c>
    </row>
    <row r="13" spans="1:4" x14ac:dyDescent="0.25">
      <c r="A13" t="s">
        <v>6628</v>
      </c>
      <c r="B13" t="s">
        <v>6629</v>
      </c>
      <c r="C13" t="s">
        <v>1034</v>
      </c>
      <c r="D13" t="s">
        <v>1021</v>
      </c>
    </row>
    <row r="14" spans="1:4" x14ac:dyDescent="0.25">
      <c r="A14" t="s">
        <v>6630</v>
      </c>
      <c r="B14" t="s">
        <v>6631</v>
      </c>
      <c r="C14" t="s">
        <v>1036</v>
      </c>
      <c r="D14" t="s">
        <v>1022</v>
      </c>
    </row>
    <row r="15" spans="1:4" x14ac:dyDescent="0.25">
      <c r="A15" t="s">
        <v>6632</v>
      </c>
      <c r="B15" t="s">
        <v>6633</v>
      </c>
      <c r="C15" t="s">
        <v>1034</v>
      </c>
      <c r="D15" t="s">
        <v>1028</v>
      </c>
    </row>
    <row r="16" spans="1:4" x14ac:dyDescent="0.25">
      <c r="A16" t="s">
        <v>6634</v>
      </c>
      <c r="B16" t="s">
        <v>6635</v>
      </c>
      <c r="C16" t="s">
        <v>1036</v>
      </c>
      <c r="D16" t="s">
        <v>1021</v>
      </c>
    </row>
    <row r="17" spans="1:4" x14ac:dyDescent="0.25">
      <c r="A17" t="s">
        <v>6636</v>
      </c>
      <c r="B17" t="s">
        <v>6637</v>
      </c>
      <c r="C17" t="s">
        <v>1035</v>
      </c>
      <c r="D17" t="s">
        <v>1022</v>
      </c>
    </row>
    <row r="18" spans="1:4" x14ac:dyDescent="0.25">
      <c r="A18" t="s">
        <v>6638</v>
      </c>
      <c r="B18" t="s">
        <v>6639</v>
      </c>
      <c r="C18" t="s">
        <v>1034</v>
      </c>
      <c r="D18" t="s">
        <v>1028</v>
      </c>
    </row>
    <row r="19" spans="1:4" x14ac:dyDescent="0.25">
      <c r="A19" t="s">
        <v>6640</v>
      </c>
      <c r="B19" t="s">
        <v>6641</v>
      </c>
      <c r="C19" t="s">
        <v>1035</v>
      </c>
      <c r="D19" t="s">
        <v>1025</v>
      </c>
    </row>
    <row r="20" spans="1:4" x14ac:dyDescent="0.25">
      <c r="A20" t="s">
        <v>6642</v>
      </c>
      <c r="B20" t="s">
        <v>6643</v>
      </c>
      <c r="C20" t="s">
        <v>1034</v>
      </c>
      <c r="D20" t="s">
        <v>1021</v>
      </c>
    </row>
    <row r="21" spans="1:4" x14ac:dyDescent="0.25">
      <c r="A21" t="s">
        <v>6644</v>
      </c>
      <c r="B21" t="s">
        <v>6645</v>
      </c>
      <c r="C21" t="s">
        <v>1034</v>
      </c>
      <c r="D21" t="s">
        <v>1022</v>
      </c>
    </row>
    <row r="22" spans="1:4" x14ac:dyDescent="0.25">
      <c r="A22" t="s">
        <v>6646</v>
      </c>
      <c r="B22" t="s">
        <v>6647</v>
      </c>
      <c r="C22" t="s">
        <v>1035</v>
      </c>
      <c r="D22" t="s">
        <v>1022</v>
      </c>
    </row>
    <row r="23" spans="1:4" x14ac:dyDescent="0.25">
      <c r="A23" t="s">
        <v>6648</v>
      </c>
      <c r="B23" t="s">
        <v>6649</v>
      </c>
      <c r="C23" t="s">
        <v>1034</v>
      </c>
      <c r="D23" t="s">
        <v>1021</v>
      </c>
    </row>
    <row r="24" spans="1:4" x14ac:dyDescent="0.25">
      <c r="A24" t="s">
        <v>6650</v>
      </c>
      <c r="B24" t="s">
        <v>6651</v>
      </c>
      <c r="C24" t="s">
        <v>1036</v>
      </c>
      <c r="D24" t="s">
        <v>1025</v>
      </c>
    </row>
    <row r="25" spans="1:4" x14ac:dyDescent="0.25">
      <c r="A25" t="s">
        <v>6652</v>
      </c>
      <c r="B25" t="s">
        <v>6653</v>
      </c>
      <c r="C25" t="s">
        <v>1035</v>
      </c>
      <c r="D25" t="s">
        <v>1025</v>
      </c>
    </row>
    <row r="26" spans="1:4" x14ac:dyDescent="0.25">
      <c r="A26" t="s">
        <v>6654</v>
      </c>
      <c r="B26" t="s">
        <v>6655</v>
      </c>
      <c r="C26" t="s">
        <v>1036</v>
      </c>
      <c r="D26" t="s">
        <v>1022</v>
      </c>
    </row>
    <row r="27" spans="1:4" x14ac:dyDescent="0.25">
      <c r="A27" t="s">
        <v>6656</v>
      </c>
      <c r="B27" t="s">
        <v>6657</v>
      </c>
      <c r="C27" t="s">
        <v>1036</v>
      </c>
      <c r="D27" t="s">
        <v>1022</v>
      </c>
    </row>
    <row r="28" spans="1:4" x14ac:dyDescent="0.25">
      <c r="A28" t="s">
        <v>6658</v>
      </c>
      <c r="B28" t="s">
        <v>6659</v>
      </c>
      <c r="C28" t="s">
        <v>1036</v>
      </c>
      <c r="D28" t="s">
        <v>1028</v>
      </c>
    </row>
    <row r="29" spans="1:4" x14ac:dyDescent="0.25">
      <c r="A29" t="s">
        <v>6660</v>
      </c>
      <c r="B29" t="s">
        <v>6661</v>
      </c>
      <c r="C29" t="s">
        <v>1036</v>
      </c>
      <c r="D29" t="s">
        <v>1025</v>
      </c>
    </row>
    <row r="30" spans="1:4" x14ac:dyDescent="0.25">
      <c r="A30" t="s">
        <v>6662</v>
      </c>
      <c r="B30" t="s">
        <v>6663</v>
      </c>
      <c r="C30" t="s">
        <v>1034</v>
      </c>
      <c r="D30" t="s">
        <v>1028</v>
      </c>
    </row>
    <row r="31" spans="1:4" x14ac:dyDescent="0.25">
      <c r="A31" t="s">
        <v>6664</v>
      </c>
      <c r="B31" t="s">
        <v>6665</v>
      </c>
      <c r="C31" t="s">
        <v>1035</v>
      </c>
      <c r="D31" t="s">
        <v>1025</v>
      </c>
    </row>
    <row r="32" spans="1:4" x14ac:dyDescent="0.25">
      <c r="A32" t="s">
        <v>6666</v>
      </c>
      <c r="B32" t="s">
        <v>6667</v>
      </c>
      <c r="C32" t="s">
        <v>1034</v>
      </c>
      <c r="D32" t="s">
        <v>1025</v>
      </c>
    </row>
    <row r="33" spans="1:4" x14ac:dyDescent="0.25">
      <c r="A33" t="s">
        <v>6668</v>
      </c>
      <c r="B33" t="s">
        <v>6669</v>
      </c>
      <c r="C33" t="s">
        <v>1035</v>
      </c>
      <c r="D33" t="s">
        <v>1022</v>
      </c>
    </row>
    <row r="34" spans="1:4" x14ac:dyDescent="0.25">
      <c r="A34" t="s">
        <v>6670</v>
      </c>
      <c r="B34" t="s">
        <v>6671</v>
      </c>
      <c r="C34" t="s">
        <v>1035</v>
      </c>
      <c r="D34" t="s">
        <v>1022</v>
      </c>
    </row>
    <row r="35" spans="1:4" x14ac:dyDescent="0.25">
      <c r="A35" t="s">
        <v>6672</v>
      </c>
      <c r="B35" t="s">
        <v>6673</v>
      </c>
      <c r="C35" t="s">
        <v>1034</v>
      </c>
      <c r="D35" t="s">
        <v>1022</v>
      </c>
    </row>
    <row r="36" spans="1:4" x14ac:dyDescent="0.25">
      <c r="A36" t="s">
        <v>6674</v>
      </c>
      <c r="B36" t="s">
        <v>6675</v>
      </c>
      <c r="C36" t="s">
        <v>1035</v>
      </c>
      <c r="D36" t="s">
        <v>1028</v>
      </c>
    </row>
    <row r="37" spans="1:4" x14ac:dyDescent="0.25">
      <c r="A37" t="s">
        <v>6676</v>
      </c>
      <c r="B37" t="s">
        <v>6677</v>
      </c>
      <c r="C37" t="s">
        <v>1036</v>
      </c>
      <c r="D37" t="s">
        <v>1022</v>
      </c>
    </row>
    <row r="38" spans="1:4" x14ac:dyDescent="0.25">
      <c r="A38" t="s">
        <v>6678</v>
      </c>
      <c r="B38" t="s">
        <v>6679</v>
      </c>
      <c r="C38" t="s">
        <v>1036</v>
      </c>
      <c r="D38" t="s">
        <v>1025</v>
      </c>
    </row>
    <row r="39" spans="1:4" x14ac:dyDescent="0.25">
      <c r="A39" t="s">
        <v>6680</v>
      </c>
      <c r="B39" t="s">
        <v>6681</v>
      </c>
      <c r="C39" t="s">
        <v>1036</v>
      </c>
      <c r="D39" t="s">
        <v>1028</v>
      </c>
    </row>
    <row r="40" spans="1:4" x14ac:dyDescent="0.25">
      <c r="A40" t="s">
        <v>6682</v>
      </c>
      <c r="B40" t="s">
        <v>6683</v>
      </c>
      <c r="C40" t="s">
        <v>1036</v>
      </c>
      <c r="D40" t="s">
        <v>1028</v>
      </c>
    </row>
    <row r="41" spans="1:4" x14ac:dyDescent="0.25">
      <c r="A41" t="s">
        <v>6684</v>
      </c>
      <c r="B41" t="s">
        <v>6685</v>
      </c>
      <c r="C41" t="s">
        <v>1034</v>
      </c>
      <c r="D41" t="s">
        <v>1021</v>
      </c>
    </row>
    <row r="42" spans="1:4" x14ac:dyDescent="0.25">
      <c r="A42" t="s">
        <v>6686</v>
      </c>
      <c r="B42" t="s">
        <v>6687</v>
      </c>
      <c r="C42" t="s">
        <v>1035</v>
      </c>
      <c r="D42" t="s">
        <v>1022</v>
      </c>
    </row>
    <row r="43" spans="1:4" x14ac:dyDescent="0.25">
      <c r="A43" t="s">
        <v>6688</v>
      </c>
      <c r="B43" t="s">
        <v>6689</v>
      </c>
      <c r="C43" t="s">
        <v>1036</v>
      </c>
      <c r="D43" t="s">
        <v>1028</v>
      </c>
    </row>
    <row r="44" spans="1:4" x14ac:dyDescent="0.25">
      <c r="A44" t="s">
        <v>6690</v>
      </c>
      <c r="B44" t="s">
        <v>6691</v>
      </c>
      <c r="C44" t="s">
        <v>1036</v>
      </c>
      <c r="D44" t="s">
        <v>1022</v>
      </c>
    </row>
    <row r="45" spans="1:4" x14ac:dyDescent="0.25">
      <c r="A45" t="s">
        <v>6692</v>
      </c>
      <c r="B45" t="s">
        <v>6693</v>
      </c>
      <c r="C45" t="s">
        <v>1034</v>
      </c>
      <c r="D45" t="s">
        <v>1028</v>
      </c>
    </row>
    <row r="46" spans="1:4" x14ac:dyDescent="0.25">
      <c r="A46" t="s">
        <v>6694</v>
      </c>
      <c r="B46" t="s">
        <v>6695</v>
      </c>
      <c r="C46" t="s">
        <v>1034</v>
      </c>
      <c r="D46" t="s">
        <v>1022</v>
      </c>
    </row>
    <row r="47" spans="1:4" x14ac:dyDescent="0.25">
      <c r="A47" t="s">
        <v>6696</v>
      </c>
      <c r="B47" t="s">
        <v>6697</v>
      </c>
      <c r="C47" t="s">
        <v>1035</v>
      </c>
      <c r="D47" t="s">
        <v>1022</v>
      </c>
    </row>
    <row r="48" spans="1:4" x14ac:dyDescent="0.25">
      <c r="A48" t="s">
        <v>6698</v>
      </c>
      <c r="B48" t="s">
        <v>6699</v>
      </c>
      <c r="C48" t="s">
        <v>1034</v>
      </c>
      <c r="D48" t="s">
        <v>1028</v>
      </c>
    </row>
    <row r="49" spans="1:4" x14ac:dyDescent="0.25">
      <c r="A49" t="s">
        <v>6700</v>
      </c>
      <c r="B49" t="s">
        <v>6701</v>
      </c>
      <c r="C49" t="s">
        <v>1036</v>
      </c>
      <c r="D49" t="s">
        <v>1022</v>
      </c>
    </row>
    <row r="50" spans="1:4" x14ac:dyDescent="0.25">
      <c r="A50" t="s">
        <v>6702</v>
      </c>
      <c r="B50" t="s">
        <v>6703</v>
      </c>
      <c r="C50" t="s">
        <v>1034</v>
      </c>
      <c r="D50" t="s">
        <v>1021</v>
      </c>
    </row>
    <row r="51" spans="1:4" x14ac:dyDescent="0.25">
      <c r="A51" t="s">
        <v>6704</v>
      </c>
      <c r="B51" t="s">
        <v>6705</v>
      </c>
      <c r="C51" t="s">
        <v>1035</v>
      </c>
      <c r="D51" t="s">
        <v>1021</v>
      </c>
    </row>
    <row r="52" spans="1:4" x14ac:dyDescent="0.25">
      <c r="A52" t="s">
        <v>6706</v>
      </c>
      <c r="B52" t="s">
        <v>6707</v>
      </c>
      <c r="C52" t="s">
        <v>1034</v>
      </c>
      <c r="D52" t="s">
        <v>1022</v>
      </c>
    </row>
    <row r="53" spans="1:4" x14ac:dyDescent="0.25">
      <c r="A53" t="s">
        <v>6708</v>
      </c>
      <c r="B53" t="s">
        <v>6709</v>
      </c>
      <c r="C53" t="s">
        <v>1034</v>
      </c>
      <c r="D53" t="s">
        <v>1028</v>
      </c>
    </row>
    <row r="54" spans="1:4" x14ac:dyDescent="0.25">
      <c r="A54" t="s">
        <v>6710</v>
      </c>
      <c r="B54" t="s">
        <v>6711</v>
      </c>
      <c r="C54" t="s">
        <v>1036</v>
      </c>
      <c r="D54" t="s">
        <v>1022</v>
      </c>
    </row>
    <row r="55" spans="1:4" x14ac:dyDescent="0.25">
      <c r="A55" t="s">
        <v>6712</v>
      </c>
      <c r="B55" t="s">
        <v>6713</v>
      </c>
      <c r="C55" t="s">
        <v>1036</v>
      </c>
      <c r="D55" t="s">
        <v>1021</v>
      </c>
    </row>
    <row r="56" spans="1:4" x14ac:dyDescent="0.25">
      <c r="A56" t="s">
        <v>6714</v>
      </c>
      <c r="B56" t="s">
        <v>6715</v>
      </c>
      <c r="C56" t="s">
        <v>1036</v>
      </c>
      <c r="D56" t="s">
        <v>1021</v>
      </c>
    </row>
    <row r="57" spans="1:4" x14ac:dyDescent="0.25">
      <c r="A57" t="s">
        <v>6716</v>
      </c>
      <c r="B57" t="s">
        <v>6717</v>
      </c>
      <c r="C57" t="s">
        <v>1035</v>
      </c>
      <c r="D57" t="s">
        <v>1028</v>
      </c>
    </row>
    <row r="58" spans="1:4" x14ac:dyDescent="0.25">
      <c r="A58" t="s">
        <v>6718</v>
      </c>
      <c r="B58" t="s">
        <v>6719</v>
      </c>
      <c r="C58" t="s">
        <v>1034</v>
      </c>
      <c r="D58" t="s">
        <v>1021</v>
      </c>
    </row>
    <row r="59" spans="1:4" x14ac:dyDescent="0.25">
      <c r="A59" t="s">
        <v>6720</v>
      </c>
      <c r="B59" t="s">
        <v>6721</v>
      </c>
      <c r="C59" t="s">
        <v>1034</v>
      </c>
      <c r="D59" t="s">
        <v>1025</v>
      </c>
    </row>
    <row r="60" spans="1:4" x14ac:dyDescent="0.25">
      <c r="A60" t="s">
        <v>6722</v>
      </c>
      <c r="B60" t="s">
        <v>6723</v>
      </c>
      <c r="C60" t="s">
        <v>1034</v>
      </c>
      <c r="D60" t="s">
        <v>1028</v>
      </c>
    </row>
    <row r="61" spans="1:4" x14ac:dyDescent="0.25">
      <c r="A61" t="s">
        <v>6724</v>
      </c>
      <c r="B61" t="s">
        <v>6725</v>
      </c>
      <c r="C61" t="s">
        <v>1036</v>
      </c>
      <c r="D61" t="s">
        <v>1028</v>
      </c>
    </row>
    <row r="62" spans="1:4" x14ac:dyDescent="0.25">
      <c r="A62" t="s">
        <v>6726</v>
      </c>
      <c r="B62" t="s">
        <v>6727</v>
      </c>
      <c r="C62" t="s">
        <v>1036</v>
      </c>
      <c r="D62" t="s">
        <v>1021</v>
      </c>
    </row>
    <row r="63" spans="1:4" x14ac:dyDescent="0.25">
      <c r="A63" t="s">
        <v>6728</v>
      </c>
      <c r="B63" t="s">
        <v>6729</v>
      </c>
      <c r="C63" t="s">
        <v>1036</v>
      </c>
      <c r="D63" t="s">
        <v>1025</v>
      </c>
    </row>
    <row r="64" spans="1:4" x14ac:dyDescent="0.25">
      <c r="A64" t="s">
        <v>6730</v>
      </c>
      <c r="B64" t="s">
        <v>6731</v>
      </c>
      <c r="C64" t="s">
        <v>1035</v>
      </c>
      <c r="D64" t="s">
        <v>1021</v>
      </c>
    </row>
    <row r="65" spans="1:4" x14ac:dyDescent="0.25">
      <c r="A65" t="s">
        <v>6732</v>
      </c>
      <c r="B65" t="s">
        <v>6733</v>
      </c>
      <c r="C65" t="s">
        <v>1036</v>
      </c>
      <c r="D65" t="s">
        <v>1021</v>
      </c>
    </row>
    <row r="66" spans="1:4" x14ac:dyDescent="0.25">
      <c r="A66" t="s">
        <v>6734</v>
      </c>
      <c r="B66" t="s">
        <v>6735</v>
      </c>
      <c r="C66" t="s">
        <v>1036</v>
      </c>
      <c r="D66" t="s">
        <v>1022</v>
      </c>
    </row>
    <row r="67" spans="1:4" x14ac:dyDescent="0.25">
      <c r="A67" t="s">
        <v>6736</v>
      </c>
      <c r="B67" t="s">
        <v>6737</v>
      </c>
      <c r="C67" t="s">
        <v>1036</v>
      </c>
      <c r="D67" t="s">
        <v>1025</v>
      </c>
    </row>
    <row r="68" spans="1:4" x14ac:dyDescent="0.25">
      <c r="A68" t="s">
        <v>6738</v>
      </c>
      <c r="B68" t="s">
        <v>6739</v>
      </c>
      <c r="C68" t="s">
        <v>1036</v>
      </c>
      <c r="D68" t="s">
        <v>1025</v>
      </c>
    </row>
    <row r="69" spans="1:4" x14ac:dyDescent="0.25">
      <c r="A69" t="s">
        <v>6740</v>
      </c>
      <c r="B69" t="s">
        <v>6741</v>
      </c>
      <c r="C69" t="s">
        <v>1036</v>
      </c>
      <c r="D69" t="s">
        <v>1022</v>
      </c>
    </row>
    <row r="70" spans="1:4" x14ac:dyDescent="0.25">
      <c r="A70" t="s">
        <v>6742</v>
      </c>
      <c r="B70" t="s">
        <v>6743</v>
      </c>
      <c r="C70" t="s">
        <v>1036</v>
      </c>
      <c r="D70" t="s">
        <v>1022</v>
      </c>
    </row>
    <row r="71" spans="1:4" x14ac:dyDescent="0.25">
      <c r="A71" t="s">
        <v>6744</v>
      </c>
      <c r="B71" t="s">
        <v>6745</v>
      </c>
      <c r="C71" t="s">
        <v>1034</v>
      </c>
      <c r="D71" t="s">
        <v>1022</v>
      </c>
    </row>
    <row r="72" spans="1:4" x14ac:dyDescent="0.25">
      <c r="A72" t="s">
        <v>6746</v>
      </c>
      <c r="B72" t="s">
        <v>6747</v>
      </c>
      <c r="C72" t="s">
        <v>1035</v>
      </c>
      <c r="D72" t="s">
        <v>1028</v>
      </c>
    </row>
    <row r="73" spans="1:4" x14ac:dyDescent="0.25">
      <c r="A73" t="s">
        <v>6748</v>
      </c>
      <c r="B73" t="s">
        <v>6749</v>
      </c>
      <c r="C73" t="s">
        <v>1035</v>
      </c>
      <c r="D73" t="s">
        <v>1025</v>
      </c>
    </row>
    <row r="74" spans="1:4" x14ac:dyDescent="0.25">
      <c r="A74" t="s">
        <v>6750</v>
      </c>
      <c r="B74" t="s">
        <v>6751</v>
      </c>
      <c r="C74" t="s">
        <v>1036</v>
      </c>
      <c r="D74" t="s">
        <v>1022</v>
      </c>
    </row>
    <row r="75" spans="1:4" x14ac:dyDescent="0.25">
      <c r="A75" t="s">
        <v>6752</v>
      </c>
      <c r="B75" t="s">
        <v>6753</v>
      </c>
      <c r="C75" t="s">
        <v>1036</v>
      </c>
      <c r="D75" t="s">
        <v>1028</v>
      </c>
    </row>
    <row r="76" spans="1:4" x14ac:dyDescent="0.25">
      <c r="A76" t="s">
        <v>6754</v>
      </c>
      <c r="B76" t="s">
        <v>6755</v>
      </c>
      <c r="C76" t="s">
        <v>1036</v>
      </c>
      <c r="D76" t="s">
        <v>1025</v>
      </c>
    </row>
    <row r="77" spans="1:4" x14ac:dyDescent="0.25">
      <c r="A77" t="s">
        <v>6756</v>
      </c>
      <c r="B77" t="s">
        <v>6757</v>
      </c>
      <c r="C77" t="s">
        <v>1036</v>
      </c>
      <c r="D77" t="s">
        <v>1022</v>
      </c>
    </row>
    <row r="78" spans="1:4" x14ac:dyDescent="0.25">
      <c r="A78" t="s">
        <v>6758</v>
      </c>
      <c r="B78" t="s">
        <v>6759</v>
      </c>
      <c r="C78" t="s">
        <v>1036</v>
      </c>
      <c r="D78" t="s">
        <v>1028</v>
      </c>
    </row>
    <row r="79" spans="1:4" x14ac:dyDescent="0.25">
      <c r="A79" t="s">
        <v>6760</v>
      </c>
      <c r="B79" t="s">
        <v>6761</v>
      </c>
      <c r="C79" t="s">
        <v>1034</v>
      </c>
      <c r="D79" t="s">
        <v>1022</v>
      </c>
    </row>
    <row r="80" spans="1:4" x14ac:dyDescent="0.25">
      <c r="A80" t="s">
        <v>6762</v>
      </c>
      <c r="B80" t="s">
        <v>6763</v>
      </c>
      <c r="C80" t="s">
        <v>1034</v>
      </c>
      <c r="D80" t="s">
        <v>1025</v>
      </c>
    </row>
    <row r="81" spans="1:4" x14ac:dyDescent="0.25">
      <c r="A81" t="s">
        <v>6764</v>
      </c>
      <c r="B81" t="s">
        <v>6765</v>
      </c>
      <c r="C81" t="s">
        <v>1036</v>
      </c>
      <c r="D81" t="s">
        <v>1022</v>
      </c>
    </row>
    <row r="82" spans="1:4" x14ac:dyDescent="0.25">
      <c r="A82" t="s">
        <v>6766</v>
      </c>
      <c r="B82" t="s">
        <v>6767</v>
      </c>
      <c r="C82" t="s">
        <v>1035</v>
      </c>
      <c r="D82" t="s">
        <v>1025</v>
      </c>
    </row>
    <row r="83" spans="1:4" x14ac:dyDescent="0.25">
      <c r="A83" t="s">
        <v>6768</v>
      </c>
      <c r="B83" t="s">
        <v>6769</v>
      </c>
      <c r="C83" t="s">
        <v>1034</v>
      </c>
      <c r="D83" t="s">
        <v>1022</v>
      </c>
    </row>
    <row r="84" spans="1:4" x14ac:dyDescent="0.25">
      <c r="A84" t="s">
        <v>6770</v>
      </c>
      <c r="B84" t="s">
        <v>6771</v>
      </c>
      <c r="C84" t="s">
        <v>1035</v>
      </c>
      <c r="D84" t="s">
        <v>1028</v>
      </c>
    </row>
    <row r="85" spans="1:4" x14ac:dyDescent="0.25">
      <c r="A85" t="s">
        <v>6772</v>
      </c>
      <c r="B85" t="s">
        <v>6773</v>
      </c>
      <c r="C85" t="s">
        <v>1034</v>
      </c>
      <c r="D85" t="s">
        <v>1028</v>
      </c>
    </row>
    <row r="86" spans="1:4" x14ac:dyDescent="0.25">
      <c r="A86" t="s">
        <v>6774</v>
      </c>
      <c r="B86" t="s">
        <v>6775</v>
      </c>
      <c r="C86" t="s">
        <v>1036</v>
      </c>
      <c r="D86" t="s">
        <v>1025</v>
      </c>
    </row>
    <row r="87" spans="1:4" x14ac:dyDescent="0.25">
      <c r="A87" t="s">
        <v>6776</v>
      </c>
      <c r="B87" t="s">
        <v>6777</v>
      </c>
      <c r="C87" t="s">
        <v>1034</v>
      </c>
      <c r="D87" t="s">
        <v>1021</v>
      </c>
    </row>
    <row r="88" spans="1:4" x14ac:dyDescent="0.25">
      <c r="A88" t="s">
        <v>6778</v>
      </c>
      <c r="B88" t="s">
        <v>6779</v>
      </c>
      <c r="C88" t="s">
        <v>1034</v>
      </c>
      <c r="D88" t="s">
        <v>1028</v>
      </c>
    </row>
    <row r="89" spans="1:4" x14ac:dyDescent="0.25">
      <c r="A89" t="s">
        <v>6780</v>
      </c>
      <c r="B89" t="s">
        <v>6781</v>
      </c>
      <c r="C89" t="s">
        <v>1034</v>
      </c>
      <c r="D89" t="s">
        <v>1021</v>
      </c>
    </row>
    <row r="90" spans="1:4" x14ac:dyDescent="0.25">
      <c r="A90" t="s">
        <v>6782</v>
      </c>
      <c r="B90" t="s">
        <v>6783</v>
      </c>
      <c r="C90" t="s">
        <v>1036</v>
      </c>
      <c r="D90" t="s">
        <v>1028</v>
      </c>
    </row>
    <row r="91" spans="1:4" x14ac:dyDescent="0.25">
      <c r="A91" t="s">
        <v>6784</v>
      </c>
      <c r="B91" t="s">
        <v>6785</v>
      </c>
      <c r="C91" t="s">
        <v>1035</v>
      </c>
      <c r="D91" t="s">
        <v>1021</v>
      </c>
    </row>
    <row r="92" spans="1:4" x14ac:dyDescent="0.25">
      <c r="A92" t="s">
        <v>6786</v>
      </c>
      <c r="B92" t="s">
        <v>6787</v>
      </c>
      <c r="C92" t="s">
        <v>1034</v>
      </c>
      <c r="D92" t="s">
        <v>1028</v>
      </c>
    </row>
    <row r="93" spans="1:4" x14ac:dyDescent="0.25">
      <c r="A93" t="s">
        <v>6788</v>
      </c>
      <c r="B93" t="s">
        <v>6789</v>
      </c>
      <c r="C93" t="s">
        <v>1036</v>
      </c>
      <c r="D93" t="s">
        <v>1022</v>
      </c>
    </row>
    <row r="94" spans="1:4" x14ac:dyDescent="0.25">
      <c r="A94" t="s">
        <v>6790</v>
      </c>
      <c r="B94" t="s">
        <v>6791</v>
      </c>
      <c r="C94" t="s">
        <v>1035</v>
      </c>
      <c r="D94" t="s">
        <v>1022</v>
      </c>
    </row>
    <row r="95" spans="1:4" x14ac:dyDescent="0.25">
      <c r="A95" t="s">
        <v>6792</v>
      </c>
      <c r="B95" t="s">
        <v>6793</v>
      </c>
      <c r="C95" t="s">
        <v>1035</v>
      </c>
      <c r="D95" t="s">
        <v>1021</v>
      </c>
    </row>
    <row r="96" spans="1:4" x14ac:dyDescent="0.25">
      <c r="A96" t="s">
        <v>6794</v>
      </c>
      <c r="B96" t="s">
        <v>6795</v>
      </c>
      <c r="C96" t="s">
        <v>1034</v>
      </c>
      <c r="D96" t="s">
        <v>1028</v>
      </c>
    </row>
    <row r="97" spans="1:4" x14ac:dyDescent="0.25">
      <c r="A97" t="s">
        <v>6796</v>
      </c>
      <c r="B97" t="s">
        <v>6797</v>
      </c>
      <c r="C97" t="s">
        <v>1034</v>
      </c>
      <c r="D97" t="s">
        <v>1025</v>
      </c>
    </row>
    <row r="98" spans="1:4" x14ac:dyDescent="0.25">
      <c r="A98" t="s">
        <v>6798</v>
      </c>
      <c r="B98" t="s">
        <v>6799</v>
      </c>
      <c r="C98" t="s">
        <v>1035</v>
      </c>
      <c r="D98" t="s">
        <v>1025</v>
      </c>
    </row>
    <row r="99" spans="1:4" x14ac:dyDescent="0.25">
      <c r="A99" t="s">
        <v>6800</v>
      </c>
      <c r="B99" t="s">
        <v>6801</v>
      </c>
      <c r="C99" t="s">
        <v>1036</v>
      </c>
      <c r="D99" t="s">
        <v>1028</v>
      </c>
    </row>
    <row r="100" spans="1:4" x14ac:dyDescent="0.25">
      <c r="A100" t="s">
        <v>6802</v>
      </c>
      <c r="B100" t="s">
        <v>6803</v>
      </c>
      <c r="C100" t="s">
        <v>1036</v>
      </c>
      <c r="D100" t="s">
        <v>1028</v>
      </c>
    </row>
    <row r="101" spans="1:4" x14ac:dyDescent="0.25">
      <c r="A101" t="s">
        <v>6804</v>
      </c>
      <c r="B101" t="s">
        <v>6805</v>
      </c>
      <c r="C101" t="s">
        <v>1034</v>
      </c>
      <c r="D101" t="s">
        <v>1025</v>
      </c>
    </row>
    <row r="102" spans="1:4" x14ac:dyDescent="0.25">
      <c r="A102" t="s">
        <v>6806</v>
      </c>
      <c r="B102" t="s">
        <v>6807</v>
      </c>
      <c r="C102" t="s">
        <v>1036</v>
      </c>
      <c r="D102" t="s">
        <v>1025</v>
      </c>
    </row>
    <row r="103" spans="1:4" x14ac:dyDescent="0.25">
      <c r="A103" t="s">
        <v>6808</v>
      </c>
      <c r="B103" t="s">
        <v>6809</v>
      </c>
      <c r="C103" t="s">
        <v>1034</v>
      </c>
      <c r="D103" t="s">
        <v>1025</v>
      </c>
    </row>
    <row r="104" spans="1:4" x14ac:dyDescent="0.25">
      <c r="A104" t="s">
        <v>6810</v>
      </c>
      <c r="B104" t="s">
        <v>6811</v>
      </c>
      <c r="C104" t="s">
        <v>1034</v>
      </c>
      <c r="D104" t="s">
        <v>1022</v>
      </c>
    </row>
    <row r="105" spans="1:4" x14ac:dyDescent="0.25">
      <c r="A105" t="s">
        <v>6812</v>
      </c>
      <c r="B105" t="s">
        <v>6813</v>
      </c>
      <c r="C105" t="s">
        <v>1034</v>
      </c>
      <c r="D105" t="s">
        <v>1028</v>
      </c>
    </row>
    <row r="106" spans="1:4" x14ac:dyDescent="0.25">
      <c r="A106" t="s">
        <v>6814</v>
      </c>
      <c r="B106" t="s">
        <v>6815</v>
      </c>
      <c r="C106" t="s">
        <v>1035</v>
      </c>
      <c r="D106" t="s">
        <v>1021</v>
      </c>
    </row>
    <row r="107" spans="1:4" x14ac:dyDescent="0.25">
      <c r="A107" t="s">
        <v>6816</v>
      </c>
      <c r="B107" t="s">
        <v>6817</v>
      </c>
      <c r="C107" t="s">
        <v>1034</v>
      </c>
      <c r="D107" t="s">
        <v>1028</v>
      </c>
    </row>
    <row r="108" spans="1:4" x14ac:dyDescent="0.25">
      <c r="A108" t="s">
        <v>6818</v>
      </c>
      <c r="B108" t="s">
        <v>6819</v>
      </c>
      <c r="C108" t="s">
        <v>1036</v>
      </c>
      <c r="D108" t="s">
        <v>1021</v>
      </c>
    </row>
    <row r="109" spans="1:4" x14ac:dyDescent="0.25">
      <c r="A109" t="s">
        <v>6820</v>
      </c>
      <c r="B109" t="s">
        <v>6821</v>
      </c>
      <c r="C109" t="s">
        <v>1034</v>
      </c>
      <c r="D109" t="s">
        <v>1021</v>
      </c>
    </row>
    <row r="110" spans="1:4" x14ac:dyDescent="0.25">
      <c r="A110" t="s">
        <v>6822</v>
      </c>
      <c r="B110" t="s">
        <v>6823</v>
      </c>
      <c r="C110" t="s">
        <v>1035</v>
      </c>
      <c r="D110" t="s">
        <v>1028</v>
      </c>
    </row>
    <row r="111" spans="1:4" x14ac:dyDescent="0.25">
      <c r="A111" t="s">
        <v>6824</v>
      </c>
      <c r="B111" t="s">
        <v>6825</v>
      </c>
      <c r="C111" t="s">
        <v>1034</v>
      </c>
      <c r="D111" t="s">
        <v>1025</v>
      </c>
    </row>
    <row r="112" spans="1:4" x14ac:dyDescent="0.25">
      <c r="A112" t="s">
        <v>6826</v>
      </c>
      <c r="B112" t="s">
        <v>6827</v>
      </c>
      <c r="C112" t="s">
        <v>1036</v>
      </c>
      <c r="D112" t="s">
        <v>1021</v>
      </c>
    </row>
    <row r="113" spans="1:4" x14ac:dyDescent="0.25">
      <c r="A113" t="s">
        <v>6828</v>
      </c>
      <c r="B113" t="s">
        <v>6829</v>
      </c>
      <c r="C113" t="s">
        <v>1035</v>
      </c>
      <c r="D113" t="s">
        <v>1021</v>
      </c>
    </row>
    <row r="114" spans="1:4" x14ac:dyDescent="0.25">
      <c r="A114" t="s">
        <v>6830</v>
      </c>
      <c r="B114" t="s">
        <v>6831</v>
      </c>
      <c r="C114" t="s">
        <v>1035</v>
      </c>
      <c r="D114" t="s">
        <v>1021</v>
      </c>
    </row>
    <row r="115" spans="1:4" x14ac:dyDescent="0.25">
      <c r="A115" t="s">
        <v>6832</v>
      </c>
      <c r="B115" t="s">
        <v>6833</v>
      </c>
      <c r="C115" t="s">
        <v>1036</v>
      </c>
      <c r="D115" t="s">
        <v>1025</v>
      </c>
    </row>
    <row r="116" spans="1:4" x14ac:dyDescent="0.25">
      <c r="A116" t="s">
        <v>6834</v>
      </c>
      <c r="B116" t="s">
        <v>6835</v>
      </c>
      <c r="C116" t="s">
        <v>1036</v>
      </c>
      <c r="D116" t="s">
        <v>1025</v>
      </c>
    </row>
    <row r="117" spans="1:4" x14ac:dyDescent="0.25">
      <c r="A117" t="s">
        <v>6836</v>
      </c>
      <c r="B117" t="s">
        <v>6837</v>
      </c>
      <c r="C117" t="s">
        <v>1034</v>
      </c>
      <c r="D117" t="s">
        <v>1021</v>
      </c>
    </row>
    <row r="118" spans="1:4" x14ac:dyDescent="0.25">
      <c r="A118" t="s">
        <v>6838</v>
      </c>
      <c r="B118" t="s">
        <v>6839</v>
      </c>
      <c r="C118" t="s">
        <v>1036</v>
      </c>
      <c r="D118" t="s">
        <v>1022</v>
      </c>
    </row>
    <row r="119" spans="1:4" x14ac:dyDescent="0.25">
      <c r="A119" t="s">
        <v>6840</v>
      </c>
      <c r="B119" t="s">
        <v>6841</v>
      </c>
      <c r="C119" t="s">
        <v>1034</v>
      </c>
      <c r="D119" t="s">
        <v>1028</v>
      </c>
    </row>
    <row r="120" spans="1:4" x14ac:dyDescent="0.25">
      <c r="A120" t="s">
        <v>6842</v>
      </c>
      <c r="B120" t="s">
        <v>6843</v>
      </c>
      <c r="C120" t="s">
        <v>1034</v>
      </c>
      <c r="D120" t="s">
        <v>1028</v>
      </c>
    </row>
    <row r="121" spans="1:4" x14ac:dyDescent="0.25">
      <c r="A121" t="s">
        <v>6844</v>
      </c>
      <c r="B121" t="s">
        <v>6845</v>
      </c>
      <c r="C121" t="s">
        <v>1036</v>
      </c>
      <c r="D121" t="s">
        <v>1021</v>
      </c>
    </row>
    <row r="122" spans="1:4" x14ac:dyDescent="0.25">
      <c r="A122" t="s">
        <v>6846</v>
      </c>
      <c r="B122" t="s">
        <v>6847</v>
      </c>
      <c r="C122" t="s">
        <v>1034</v>
      </c>
      <c r="D122" t="s">
        <v>1021</v>
      </c>
    </row>
    <row r="123" spans="1:4" x14ac:dyDescent="0.25">
      <c r="A123" t="s">
        <v>6848</v>
      </c>
      <c r="B123" t="s">
        <v>6849</v>
      </c>
      <c r="C123" t="s">
        <v>1034</v>
      </c>
      <c r="D123" t="s">
        <v>1022</v>
      </c>
    </row>
    <row r="124" spans="1:4" x14ac:dyDescent="0.25">
      <c r="A124" t="s">
        <v>6850</v>
      </c>
      <c r="B124" t="s">
        <v>6851</v>
      </c>
      <c r="C124" t="s">
        <v>1035</v>
      </c>
      <c r="D124" t="s">
        <v>1028</v>
      </c>
    </row>
    <row r="125" spans="1:4" x14ac:dyDescent="0.25">
      <c r="A125" t="s">
        <v>6852</v>
      </c>
      <c r="B125" t="s">
        <v>6853</v>
      </c>
      <c r="C125" t="s">
        <v>1034</v>
      </c>
      <c r="D125" t="s">
        <v>1021</v>
      </c>
    </row>
    <row r="126" spans="1:4" x14ac:dyDescent="0.25">
      <c r="A126" t="s">
        <v>6854</v>
      </c>
      <c r="B126" t="s">
        <v>6855</v>
      </c>
      <c r="C126" t="s">
        <v>1036</v>
      </c>
      <c r="D126" t="s">
        <v>1025</v>
      </c>
    </row>
    <row r="127" spans="1:4" x14ac:dyDescent="0.25">
      <c r="A127" t="s">
        <v>6856</v>
      </c>
      <c r="B127" t="s">
        <v>6857</v>
      </c>
      <c r="C127" t="s">
        <v>1034</v>
      </c>
      <c r="D127" t="s">
        <v>1025</v>
      </c>
    </row>
    <row r="128" spans="1:4" x14ac:dyDescent="0.25">
      <c r="A128" t="s">
        <v>6858</v>
      </c>
      <c r="B128" t="s">
        <v>6859</v>
      </c>
      <c r="C128" t="s">
        <v>1034</v>
      </c>
      <c r="D128" t="s">
        <v>1028</v>
      </c>
    </row>
    <row r="129" spans="1:4" x14ac:dyDescent="0.25">
      <c r="A129" t="s">
        <v>6860</v>
      </c>
      <c r="B129" t="s">
        <v>6861</v>
      </c>
      <c r="C129" t="s">
        <v>1034</v>
      </c>
      <c r="D129" t="s">
        <v>1021</v>
      </c>
    </row>
    <row r="130" spans="1:4" x14ac:dyDescent="0.25">
      <c r="A130" t="s">
        <v>6862</v>
      </c>
      <c r="B130" t="s">
        <v>6863</v>
      </c>
      <c r="C130" t="s">
        <v>1035</v>
      </c>
      <c r="D130" t="s">
        <v>1021</v>
      </c>
    </row>
    <row r="131" spans="1:4" x14ac:dyDescent="0.25">
      <c r="A131" t="s">
        <v>6864</v>
      </c>
      <c r="B131" t="s">
        <v>6865</v>
      </c>
      <c r="C131" t="s">
        <v>1034</v>
      </c>
      <c r="D131" t="s">
        <v>1021</v>
      </c>
    </row>
    <row r="132" spans="1:4" x14ac:dyDescent="0.25">
      <c r="A132" t="s">
        <v>6866</v>
      </c>
      <c r="B132" t="s">
        <v>6867</v>
      </c>
      <c r="C132" t="s">
        <v>1034</v>
      </c>
      <c r="D132" t="s">
        <v>1028</v>
      </c>
    </row>
    <row r="133" spans="1:4" x14ac:dyDescent="0.25">
      <c r="A133" t="s">
        <v>6868</v>
      </c>
      <c r="B133" t="s">
        <v>6869</v>
      </c>
      <c r="C133" t="s">
        <v>1035</v>
      </c>
      <c r="D133" t="s">
        <v>1025</v>
      </c>
    </row>
    <row r="134" spans="1:4" x14ac:dyDescent="0.25">
      <c r="A134" t="s">
        <v>6870</v>
      </c>
      <c r="B134" t="s">
        <v>6871</v>
      </c>
      <c r="C134" t="s">
        <v>1035</v>
      </c>
      <c r="D134" t="s">
        <v>1022</v>
      </c>
    </row>
    <row r="135" spans="1:4" x14ac:dyDescent="0.25">
      <c r="A135" t="s">
        <v>6872</v>
      </c>
      <c r="B135" t="s">
        <v>6873</v>
      </c>
      <c r="C135" t="s">
        <v>1035</v>
      </c>
      <c r="D135" t="s">
        <v>1022</v>
      </c>
    </row>
    <row r="136" spans="1:4" x14ac:dyDescent="0.25">
      <c r="A136" t="s">
        <v>6874</v>
      </c>
      <c r="B136" t="s">
        <v>6875</v>
      </c>
      <c r="C136" t="s">
        <v>1035</v>
      </c>
      <c r="D136" t="s">
        <v>1021</v>
      </c>
    </row>
    <row r="137" spans="1:4" x14ac:dyDescent="0.25">
      <c r="A137" t="s">
        <v>6876</v>
      </c>
      <c r="B137" t="s">
        <v>6877</v>
      </c>
      <c r="C137" t="s">
        <v>1034</v>
      </c>
      <c r="D137" t="s">
        <v>1028</v>
      </c>
    </row>
    <row r="138" spans="1:4" x14ac:dyDescent="0.25">
      <c r="A138" t="s">
        <v>6878</v>
      </c>
      <c r="B138" t="s">
        <v>6879</v>
      </c>
      <c r="C138" t="s">
        <v>1035</v>
      </c>
      <c r="D138" t="s">
        <v>1028</v>
      </c>
    </row>
    <row r="139" spans="1:4" x14ac:dyDescent="0.25">
      <c r="A139" t="s">
        <v>6880</v>
      </c>
      <c r="B139" t="s">
        <v>6881</v>
      </c>
      <c r="C139" t="s">
        <v>1034</v>
      </c>
      <c r="D139" t="s">
        <v>1025</v>
      </c>
    </row>
    <row r="140" spans="1:4" x14ac:dyDescent="0.25">
      <c r="A140" t="s">
        <v>6882</v>
      </c>
      <c r="B140" t="s">
        <v>6883</v>
      </c>
      <c r="C140" t="s">
        <v>1036</v>
      </c>
      <c r="D140" t="s">
        <v>1022</v>
      </c>
    </row>
    <row r="141" spans="1:4" x14ac:dyDescent="0.25">
      <c r="A141" t="s">
        <v>6884</v>
      </c>
      <c r="B141" t="s">
        <v>6885</v>
      </c>
      <c r="C141" t="s">
        <v>1034</v>
      </c>
      <c r="D141" t="s">
        <v>1025</v>
      </c>
    </row>
    <row r="142" spans="1:4" x14ac:dyDescent="0.25">
      <c r="A142" t="s">
        <v>6886</v>
      </c>
      <c r="B142" t="s">
        <v>6887</v>
      </c>
      <c r="C142" t="s">
        <v>1036</v>
      </c>
      <c r="D142" t="s">
        <v>1021</v>
      </c>
    </row>
    <row r="143" spans="1:4" x14ac:dyDescent="0.25">
      <c r="A143" t="s">
        <v>6888</v>
      </c>
      <c r="B143" t="s">
        <v>6889</v>
      </c>
      <c r="C143" t="s">
        <v>1036</v>
      </c>
      <c r="D143" t="s">
        <v>1028</v>
      </c>
    </row>
    <row r="144" spans="1:4" x14ac:dyDescent="0.25">
      <c r="A144" t="s">
        <v>6890</v>
      </c>
      <c r="B144" t="s">
        <v>6891</v>
      </c>
      <c r="C144" t="s">
        <v>1034</v>
      </c>
      <c r="D144" t="s">
        <v>1025</v>
      </c>
    </row>
    <row r="145" spans="1:4" x14ac:dyDescent="0.25">
      <c r="A145" t="s">
        <v>6892</v>
      </c>
      <c r="B145" t="s">
        <v>6893</v>
      </c>
      <c r="C145" t="s">
        <v>1034</v>
      </c>
      <c r="D145" t="s">
        <v>1025</v>
      </c>
    </row>
    <row r="146" spans="1:4" x14ac:dyDescent="0.25">
      <c r="A146" t="s">
        <v>6894</v>
      </c>
      <c r="B146" t="s">
        <v>6895</v>
      </c>
      <c r="C146" t="s">
        <v>1036</v>
      </c>
      <c r="D146" t="s">
        <v>1025</v>
      </c>
    </row>
    <row r="147" spans="1:4" x14ac:dyDescent="0.25">
      <c r="A147" t="s">
        <v>6896</v>
      </c>
      <c r="B147" t="s">
        <v>6897</v>
      </c>
      <c r="C147" t="s">
        <v>1036</v>
      </c>
      <c r="D147" t="s">
        <v>1028</v>
      </c>
    </row>
    <row r="148" spans="1:4" x14ac:dyDescent="0.25">
      <c r="A148" t="s">
        <v>6898</v>
      </c>
      <c r="B148" t="s">
        <v>6899</v>
      </c>
      <c r="C148" t="s">
        <v>1035</v>
      </c>
      <c r="D148" t="s">
        <v>1025</v>
      </c>
    </row>
    <row r="149" spans="1:4" x14ac:dyDescent="0.25">
      <c r="A149" t="s">
        <v>6900</v>
      </c>
      <c r="B149" t="s">
        <v>6901</v>
      </c>
      <c r="C149" t="s">
        <v>1036</v>
      </c>
      <c r="D149" t="s">
        <v>1028</v>
      </c>
    </row>
    <row r="150" spans="1:4" x14ac:dyDescent="0.25">
      <c r="A150" t="s">
        <v>6902</v>
      </c>
      <c r="B150" t="s">
        <v>6903</v>
      </c>
      <c r="C150" t="s">
        <v>1036</v>
      </c>
      <c r="D150" t="s">
        <v>1025</v>
      </c>
    </row>
    <row r="151" spans="1:4" x14ac:dyDescent="0.25">
      <c r="A151" t="s">
        <v>6904</v>
      </c>
      <c r="B151" t="s">
        <v>6905</v>
      </c>
      <c r="C151" t="s">
        <v>1036</v>
      </c>
      <c r="D151" t="s">
        <v>1025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41F5-C3D7-4DB9-A7F9-1E98BB0175EC}">
  <dimension ref="A3:G154"/>
  <sheetViews>
    <sheetView workbookViewId="0">
      <selection activeCell="K4" sqref="K4"/>
    </sheetView>
  </sheetViews>
  <sheetFormatPr defaultRowHeight="15" x14ac:dyDescent="0.25"/>
  <cols>
    <col min="1" max="1" width="11.28515625" bestFit="1" customWidth="1"/>
    <col min="2" max="2" width="8.28515625" bestFit="1" customWidth="1"/>
    <col min="3" max="3" width="21" bestFit="1" customWidth="1"/>
    <col min="4" max="4" width="9" bestFit="1" customWidth="1"/>
    <col min="5" max="5" width="6.28515625" bestFit="1" customWidth="1"/>
    <col min="6" max="6" width="12.5703125" bestFit="1" customWidth="1"/>
    <col min="7" max="13" width="7" bestFit="1" customWidth="1"/>
    <col min="14" max="14" width="6" bestFit="1" customWidth="1"/>
    <col min="15" max="24" width="7" bestFit="1" customWidth="1"/>
    <col min="25" max="25" width="6" bestFit="1" customWidth="1"/>
    <col min="26" max="35" width="7" bestFit="1" customWidth="1"/>
    <col min="36" max="36" width="6" bestFit="1" customWidth="1"/>
    <col min="37" max="46" width="7" bestFit="1" customWidth="1"/>
    <col min="47" max="47" width="6" bestFit="1" customWidth="1"/>
    <col min="48" max="57" width="7" bestFit="1" customWidth="1"/>
    <col min="58" max="58" width="6" bestFit="1" customWidth="1"/>
    <col min="59" max="59" width="7" bestFit="1" customWidth="1"/>
    <col min="60" max="63" width="6" bestFit="1" customWidth="1"/>
    <col min="64" max="64" width="5" bestFit="1" customWidth="1"/>
    <col min="65" max="74" width="6" bestFit="1" customWidth="1"/>
    <col min="75" max="75" width="5" bestFit="1" customWidth="1"/>
    <col min="76" max="85" width="6" bestFit="1" customWidth="1"/>
    <col min="86" max="86" width="5" bestFit="1" customWidth="1"/>
    <col min="87" max="96" width="6" bestFit="1" customWidth="1"/>
    <col min="97" max="97" width="5" bestFit="1" customWidth="1"/>
    <col min="98" max="107" width="6" bestFit="1" customWidth="1"/>
    <col min="108" max="108" width="5" bestFit="1" customWidth="1"/>
    <col min="109" max="118" width="6" bestFit="1" customWidth="1"/>
    <col min="119" max="119" width="5" bestFit="1" customWidth="1"/>
    <col min="120" max="129" width="6" bestFit="1" customWidth="1"/>
    <col min="130" max="130" width="5" bestFit="1" customWidth="1"/>
    <col min="131" max="140" width="6" bestFit="1" customWidth="1"/>
    <col min="141" max="141" width="5" bestFit="1" customWidth="1"/>
    <col min="142" max="151" width="6" bestFit="1" customWidth="1"/>
    <col min="152" max="152" width="13.28515625" bestFit="1" customWidth="1"/>
    <col min="153" max="153" width="6" bestFit="1" customWidth="1"/>
    <col min="154" max="163" width="7" bestFit="1" customWidth="1"/>
    <col min="164" max="164" width="6" bestFit="1" customWidth="1"/>
    <col min="165" max="174" width="7" bestFit="1" customWidth="1"/>
    <col min="175" max="175" width="6" bestFit="1" customWidth="1"/>
    <col min="176" max="185" width="7" bestFit="1" customWidth="1"/>
    <col min="186" max="186" width="6" bestFit="1" customWidth="1"/>
    <col min="187" max="196" width="7" bestFit="1" customWidth="1"/>
    <col min="197" max="197" width="6" bestFit="1" customWidth="1"/>
    <col min="198" max="207" width="7" bestFit="1" customWidth="1"/>
    <col min="208" max="208" width="6" bestFit="1" customWidth="1"/>
    <col min="209" max="209" width="7" bestFit="1" customWidth="1"/>
    <col min="210" max="213" width="6" bestFit="1" customWidth="1"/>
    <col min="214" max="214" width="5" bestFit="1" customWidth="1"/>
    <col min="215" max="224" width="6" bestFit="1" customWidth="1"/>
    <col min="225" max="225" width="5" bestFit="1" customWidth="1"/>
    <col min="226" max="235" width="6" bestFit="1" customWidth="1"/>
    <col min="236" max="236" width="5" bestFit="1" customWidth="1"/>
    <col min="237" max="246" width="6" bestFit="1" customWidth="1"/>
    <col min="247" max="247" width="5" bestFit="1" customWidth="1"/>
    <col min="248" max="257" width="6" bestFit="1" customWidth="1"/>
    <col min="258" max="258" width="5" bestFit="1" customWidth="1"/>
    <col min="259" max="268" width="6" bestFit="1" customWidth="1"/>
    <col min="269" max="269" width="5" bestFit="1" customWidth="1"/>
    <col min="270" max="279" width="6" bestFit="1" customWidth="1"/>
    <col min="280" max="280" width="5" bestFit="1" customWidth="1"/>
    <col min="281" max="290" width="6" bestFit="1" customWidth="1"/>
    <col min="291" max="291" width="5" bestFit="1" customWidth="1"/>
    <col min="292" max="301" width="6" bestFit="1" customWidth="1"/>
    <col min="302" max="302" width="10.28515625" bestFit="1" customWidth="1"/>
    <col min="303" max="303" width="18.28515625" bestFit="1" customWidth="1"/>
  </cols>
  <sheetData>
    <row r="3" spans="1:7" x14ac:dyDescent="0.25">
      <c r="A3" s="13" t="s">
        <v>1029</v>
      </c>
      <c r="B3" s="13" t="s">
        <v>1030</v>
      </c>
      <c r="C3" s="13" t="s">
        <v>6907</v>
      </c>
      <c r="D3" s="13" t="s">
        <v>1032</v>
      </c>
      <c r="E3" t="s">
        <v>6602</v>
      </c>
      <c r="F3" t="s">
        <v>6908</v>
      </c>
      <c r="G3" s="12" t="s">
        <v>1033</v>
      </c>
    </row>
    <row r="4" spans="1:7" x14ac:dyDescent="0.25">
      <c r="A4" t="s">
        <v>6606</v>
      </c>
      <c r="B4" t="s">
        <v>6607</v>
      </c>
      <c r="C4" t="s">
        <v>1036</v>
      </c>
      <c r="D4" t="s">
        <v>1025</v>
      </c>
      <c r="E4" s="9">
        <v>1</v>
      </c>
      <c r="F4" s="9">
        <v>1</v>
      </c>
      <c r="G4" t="str">
        <f>IF(E4&gt;10,"Tier 1",IF(E4&gt;=5,"Tier 2","Tier 3"))</f>
        <v>Tier 3</v>
      </c>
    </row>
    <row r="5" spans="1:7" x14ac:dyDescent="0.25">
      <c r="A5" t="s">
        <v>6608</v>
      </c>
      <c r="B5" t="s">
        <v>6609</v>
      </c>
      <c r="C5" t="s">
        <v>1034</v>
      </c>
      <c r="D5" t="s">
        <v>1022</v>
      </c>
      <c r="E5" s="9">
        <v>11</v>
      </c>
      <c r="F5" s="9">
        <v>11</v>
      </c>
      <c r="G5" t="str">
        <f t="shared" ref="G5:G68" si="0">IF(E5&gt;10,"Tier 1",IF(E5&gt;=5,"Tier 2","Tier 3"))</f>
        <v>Tier 1</v>
      </c>
    </row>
    <row r="6" spans="1:7" x14ac:dyDescent="0.25">
      <c r="A6" t="s">
        <v>6610</v>
      </c>
      <c r="B6" t="s">
        <v>6611</v>
      </c>
      <c r="C6" t="s">
        <v>1034</v>
      </c>
      <c r="D6" t="s">
        <v>1028</v>
      </c>
      <c r="E6" s="9">
        <v>10</v>
      </c>
      <c r="F6" s="9">
        <v>10</v>
      </c>
      <c r="G6" t="str">
        <f t="shared" si="0"/>
        <v>Tier 2</v>
      </c>
    </row>
    <row r="7" spans="1:7" x14ac:dyDescent="0.25">
      <c r="A7" t="s">
        <v>6612</v>
      </c>
      <c r="B7" t="s">
        <v>6613</v>
      </c>
      <c r="C7" t="s">
        <v>1034</v>
      </c>
      <c r="D7" t="s">
        <v>1025</v>
      </c>
      <c r="E7" s="9">
        <v>7</v>
      </c>
      <c r="F7" s="9">
        <v>7</v>
      </c>
      <c r="G7" t="str">
        <f t="shared" si="0"/>
        <v>Tier 2</v>
      </c>
    </row>
    <row r="8" spans="1:7" x14ac:dyDescent="0.25">
      <c r="A8" t="s">
        <v>6614</v>
      </c>
      <c r="B8" t="s">
        <v>6615</v>
      </c>
      <c r="C8" t="s">
        <v>1036</v>
      </c>
      <c r="D8" t="s">
        <v>1025</v>
      </c>
      <c r="E8" s="9">
        <v>9</v>
      </c>
      <c r="F8" s="9">
        <v>9</v>
      </c>
      <c r="G8" t="str">
        <f t="shared" si="0"/>
        <v>Tier 2</v>
      </c>
    </row>
    <row r="9" spans="1:7" x14ac:dyDescent="0.25">
      <c r="A9" t="s">
        <v>6616</v>
      </c>
      <c r="B9" t="s">
        <v>6617</v>
      </c>
      <c r="C9" t="s">
        <v>1036</v>
      </c>
      <c r="D9" t="s">
        <v>1021</v>
      </c>
      <c r="E9" s="9">
        <v>4</v>
      </c>
      <c r="F9" s="9">
        <v>4</v>
      </c>
      <c r="G9" t="str">
        <f t="shared" si="0"/>
        <v>Tier 3</v>
      </c>
    </row>
    <row r="10" spans="1:7" x14ac:dyDescent="0.25">
      <c r="A10" t="s">
        <v>6618</v>
      </c>
      <c r="B10" t="s">
        <v>6619</v>
      </c>
      <c r="C10" t="s">
        <v>1034</v>
      </c>
      <c r="D10" t="s">
        <v>1025</v>
      </c>
      <c r="E10" s="9">
        <v>3</v>
      </c>
      <c r="F10" s="9">
        <v>3</v>
      </c>
      <c r="G10" t="str">
        <f t="shared" si="0"/>
        <v>Tier 3</v>
      </c>
    </row>
    <row r="11" spans="1:7" x14ac:dyDescent="0.25">
      <c r="A11" t="s">
        <v>6620</v>
      </c>
      <c r="B11" t="s">
        <v>6621</v>
      </c>
      <c r="C11" t="s">
        <v>1034</v>
      </c>
      <c r="D11" t="s">
        <v>1028</v>
      </c>
      <c r="E11" s="9">
        <v>6</v>
      </c>
      <c r="F11" s="9">
        <v>6</v>
      </c>
      <c r="G11" t="str">
        <f t="shared" si="0"/>
        <v>Tier 2</v>
      </c>
    </row>
    <row r="12" spans="1:7" x14ac:dyDescent="0.25">
      <c r="A12" t="s">
        <v>6622</v>
      </c>
      <c r="B12" t="s">
        <v>6623</v>
      </c>
      <c r="C12" t="s">
        <v>1034</v>
      </c>
      <c r="D12" t="s">
        <v>1025</v>
      </c>
      <c r="E12" s="9">
        <v>5</v>
      </c>
      <c r="F12" s="9">
        <v>5</v>
      </c>
      <c r="G12" t="str">
        <f t="shared" si="0"/>
        <v>Tier 2</v>
      </c>
    </row>
    <row r="13" spans="1:7" x14ac:dyDescent="0.25">
      <c r="A13" t="s">
        <v>6624</v>
      </c>
      <c r="B13" t="s">
        <v>6625</v>
      </c>
      <c r="C13" t="s">
        <v>1036</v>
      </c>
      <c r="D13" t="s">
        <v>1028</v>
      </c>
      <c r="E13" s="9">
        <v>8</v>
      </c>
      <c r="F13" s="9">
        <v>8</v>
      </c>
      <c r="G13" t="str">
        <f t="shared" si="0"/>
        <v>Tier 2</v>
      </c>
    </row>
    <row r="14" spans="1:7" x14ac:dyDescent="0.25">
      <c r="A14" t="s">
        <v>6626</v>
      </c>
      <c r="B14" t="s">
        <v>6627</v>
      </c>
      <c r="C14" t="s">
        <v>1036</v>
      </c>
      <c r="D14" t="s">
        <v>1021</v>
      </c>
      <c r="E14" s="9">
        <v>10</v>
      </c>
      <c r="F14" s="9">
        <v>10</v>
      </c>
      <c r="G14" t="str">
        <f t="shared" si="0"/>
        <v>Tier 2</v>
      </c>
    </row>
    <row r="15" spans="1:7" x14ac:dyDescent="0.25">
      <c r="A15" t="s">
        <v>6628</v>
      </c>
      <c r="B15" t="s">
        <v>6629</v>
      </c>
      <c r="C15" t="s">
        <v>1034</v>
      </c>
      <c r="D15" t="s">
        <v>1021</v>
      </c>
      <c r="E15" s="9">
        <v>8</v>
      </c>
      <c r="F15" s="9">
        <v>8</v>
      </c>
      <c r="G15" t="str">
        <f t="shared" si="0"/>
        <v>Tier 2</v>
      </c>
    </row>
    <row r="16" spans="1:7" x14ac:dyDescent="0.25">
      <c r="A16" t="s">
        <v>6630</v>
      </c>
      <c r="B16" t="s">
        <v>6631</v>
      </c>
      <c r="C16" t="s">
        <v>1036</v>
      </c>
      <c r="D16" t="s">
        <v>1022</v>
      </c>
      <c r="E16" s="9">
        <v>5</v>
      </c>
      <c r="F16" s="9">
        <v>5</v>
      </c>
      <c r="G16" t="str">
        <f t="shared" si="0"/>
        <v>Tier 2</v>
      </c>
    </row>
    <row r="17" spans="1:7" x14ac:dyDescent="0.25">
      <c r="A17" t="s">
        <v>6632</v>
      </c>
      <c r="B17" t="s">
        <v>6633</v>
      </c>
      <c r="C17" t="s">
        <v>1034</v>
      </c>
      <c r="D17" t="s">
        <v>1028</v>
      </c>
      <c r="E17" s="9">
        <v>8</v>
      </c>
      <c r="F17" s="9">
        <v>8</v>
      </c>
      <c r="G17" t="str">
        <f t="shared" si="0"/>
        <v>Tier 2</v>
      </c>
    </row>
    <row r="18" spans="1:7" x14ac:dyDescent="0.25">
      <c r="A18" t="s">
        <v>6634</v>
      </c>
      <c r="B18" t="s">
        <v>6635</v>
      </c>
      <c r="C18" t="s">
        <v>1036</v>
      </c>
      <c r="D18" t="s">
        <v>1021</v>
      </c>
      <c r="E18" s="9">
        <v>5</v>
      </c>
      <c r="F18" s="9">
        <v>5</v>
      </c>
      <c r="G18" t="str">
        <f t="shared" si="0"/>
        <v>Tier 2</v>
      </c>
    </row>
    <row r="19" spans="1:7" x14ac:dyDescent="0.25">
      <c r="A19" t="s">
        <v>6636</v>
      </c>
      <c r="B19" t="s">
        <v>6637</v>
      </c>
      <c r="C19" t="s">
        <v>1035</v>
      </c>
      <c r="D19" t="s">
        <v>1022</v>
      </c>
      <c r="E19" s="9">
        <v>6</v>
      </c>
      <c r="F19" s="9">
        <v>6</v>
      </c>
      <c r="G19" t="str">
        <f t="shared" si="0"/>
        <v>Tier 2</v>
      </c>
    </row>
    <row r="20" spans="1:7" x14ac:dyDescent="0.25">
      <c r="A20" t="s">
        <v>6638</v>
      </c>
      <c r="B20" t="s">
        <v>6639</v>
      </c>
      <c r="C20" t="s">
        <v>1034</v>
      </c>
      <c r="D20" t="s">
        <v>1028</v>
      </c>
      <c r="E20" s="9">
        <v>6</v>
      </c>
      <c r="F20" s="9">
        <v>6</v>
      </c>
      <c r="G20" t="str">
        <f t="shared" si="0"/>
        <v>Tier 2</v>
      </c>
    </row>
    <row r="21" spans="1:7" x14ac:dyDescent="0.25">
      <c r="A21" t="s">
        <v>6640</v>
      </c>
      <c r="B21" t="s">
        <v>6641</v>
      </c>
      <c r="C21" t="s">
        <v>1035</v>
      </c>
      <c r="D21" t="s">
        <v>1025</v>
      </c>
      <c r="E21" s="9">
        <v>8</v>
      </c>
      <c r="F21" s="9">
        <v>8</v>
      </c>
      <c r="G21" t="str">
        <f t="shared" si="0"/>
        <v>Tier 2</v>
      </c>
    </row>
    <row r="22" spans="1:7" x14ac:dyDescent="0.25">
      <c r="A22" t="s">
        <v>6642</v>
      </c>
      <c r="B22" t="s">
        <v>6643</v>
      </c>
      <c r="C22" t="s">
        <v>1034</v>
      </c>
      <c r="D22" t="s">
        <v>1021</v>
      </c>
      <c r="E22" s="9">
        <v>6</v>
      </c>
      <c r="F22" s="9">
        <v>6</v>
      </c>
      <c r="G22" t="str">
        <f t="shared" si="0"/>
        <v>Tier 2</v>
      </c>
    </row>
    <row r="23" spans="1:7" x14ac:dyDescent="0.25">
      <c r="A23" t="s">
        <v>6644</v>
      </c>
      <c r="B23" t="s">
        <v>6645</v>
      </c>
      <c r="C23" t="s">
        <v>1034</v>
      </c>
      <c r="D23" t="s">
        <v>1022</v>
      </c>
      <c r="E23" s="9">
        <v>5</v>
      </c>
      <c r="F23" s="9">
        <v>5</v>
      </c>
      <c r="G23" t="str">
        <f t="shared" si="0"/>
        <v>Tier 2</v>
      </c>
    </row>
    <row r="24" spans="1:7" x14ac:dyDescent="0.25">
      <c r="A24" t="s">
        <v>6646</v>
      </c>
      <c r="B24" t="s">
        <v>6647</v>
      </c>
      <c r="C24" t="s">
        <v>1035</v>
      </c>
      <c r="D24" t="s">
        <v>1022</v>
      </c>
      <c r="E24" s="9">
        <v>7</v>
      </c>
      <c r="F24" s="9">
        <v>7</v>
      </c>
      <c r="G24" t="str">
        <f t="shared" si="0"/>
        <v>Tier 2</v>
      </c>
    </row>
    <row r="25" spans="1:7" x14ac:dyDescent="0.25">
      <c r="A25" t="s">
        <v>6648</v>
      </c>
      <c r="B25" t="s">
        <v>6649</v>
      </c>
      <c r="C25" t="s">
        <v>1034</v>
      </c>
      <c r="D25" t="s">
        <v>1021</v>
      </c>
      <c r="E25" s="9">
        <v>2</v>
      </c>
      <c r="F25" s="9">
        <v>2</v>
      </c>
      <c r="G25" t="str">
        <f t="shared" si="0"/>
        <v>Tier 3</v>
      </c>
    </row>
    <row r="26" spans="1:7" x14ac:dyDescent="0.25">
      <c r="A26" t="s">
        <v>6650</v>
      </c>
      <c r="B26" t="s">
        <v>6651</v>
      </c>
      <c r="C26" t="s">
        <v>1036</v>
      </c>
      <c r="D26" t="s">
        <v>1025</v>
      </c>
      <c r="E26" s="9">
        <v>7</v>
      </c>
      <c r="F26" s="9">
        <v>7</v>
      </c>
      <c r="G26" t="str">
        <f t="shared" si="0"/>
        <v>Tier 2</v>
      </c>
    </row>
    <row r="27" spans="1:7" x14ac:dyDescent="0.25">
      <c r="A27" t="s">
        <v>6652</v>
      </c>
      <c r="B27" t="s">
        <v>6653</v>
      </c>
      <c r="C27" t="s">
        <v>1035</v>
      </c>
      <c r="D27" t="s">
        <v>1025</v>
      </c>
      <c r="E27" s="9">
        <v>8</v>
      </c>
      <c r="F27" s="9">
        <v>8</v>
      </c>
      <c r="G27" t="str">
        <f t="shared" si="0"/>
        <v>Tier 2</v>
      </c>
    </row>
    <row r="28" spans="1:7" x14ac:dyDescent="0.25">
      <c r="A28" t="s">
        <v>6654</v>
      </c>
      <c r="B28" t="s">
        <v>6655</v>
      </c>
      <c r="C28" t="s">
        <v>1036</v>
      </c>
      <c r="D28" t="s">
        <v>1022</v>
      </c>
      <c r="E28" s="9">
        <v>6</v>
      </c>
      <c r="F28" s="9">
        <v>6</v>
      </c>
      <c r="G28" t="str">
        <f t="shared" si="0"/>
        <v>Tier 2</v>
      </c>
    </row>
    <row r="29" spans="1:7" x14ac:dyDescent="0.25">
      <c r="A29" t="s">
        <v>6656</v>
      </c>
      <c r="B29" t="s">
        <v>6657</v>
      </c>
      <c r="C29" t="s">
        <v>1036</v>
      </c>
      <c r="D29" t="s">
        <v>1022</v>
      </c>
      <c r="E29" s="9">
        <v>5</v>
      </c>
      <c r="F29" s="9">
        <v>5</v>
      </c>
      <c r="G29" t="str">
        <f t="shared" si="0"/>
        <v>Tier 2</v>
      </c>
    </row>
    <row r="30" spans="1:7" x14ac:dyDescent="0.25">
      <c r="A30" t="s">
        <v>6658</v>
      </c>
      <c r="B30" t="s">
        <v>6659</v>
      </c>
      <c r="C30" t="s">
        <v>1036</v>
      </c>
      <c r="D30" t="s">
        <v>1028</v>
      </c>
      <c r="E30" s="9">
        <v>5</v>
      </c>
      <c r="F30" s="9">
        <v>5</v>
      </c>
      <c r="G30" t="str">
        <f t="shared" si="0"/>
        <v>Tier 2</v>
      </c>
    </row>
    <row r="31" spans="1:7" x14ac:dyDescent="0.25">
      <c r="A31" t="s">
        <v>6660</v>
      </c>
      <c r="B31" t="s">
        <v>6661</v>
      </c>
      <c r="C31" t="s">
        <v>1036</v>
      </c>
      <c r="D31" t="s">
        <v>1025</v>
      </c>
      <c r="E31" s="9">
        <v>8</v>
      </c>
      <c r="F31" s="9">
        <v>8</v>
      </c>
      <c r="G31" t="str">
        <f t="shared" si="0"/>
        <v>Tier 2</v>
      </c>
    </row>
    <row r="32" spans="1:7" x14ac:dyDescent="0.25">
      <c r="A32" t="s">
        <v>6662</v>
      </c>
      <c r="B32" t="s">
        <v>6663</v>
      </c>
      <c r="C32" t="s">
        <v>1034</v>
      </c>
      <c r="D32" t="s">
        <v>1028</v>
      </c>
      <c r="E32" s="9">
        <v>3</v>
      </c>
      <c r="F32" s="9">
        <v>3</v>
      </c>
      <c r="G32" t="str">
        <f t="shared" si="0"/>
        <v>Tier 3</v>
      </c>
    </row>
    <row r="33" spans="1:7" x14ac:dyDescent="0.25">
      <c r="A33" t="s">
        <v>6664</v>
      </c>
      <c r="B33" t="s">
        <v>6665</v>
      </c>
      <c r="C33" t="s">
        <v>1035</v>
      </c>
      <c r="D33" t="s">
        <v>1025</v>
      </c>
      <c r="E33" s="9">
        <v>7</v>
      </c>
      <c r="F33" s="9">
        <v>7</v>
      </c>
      <c r="G33" t="str">
        <f t="shared" si="0"/>
        <v>Tier 2</v>
      </c>
    </row>
    <row r="34" spans="1:7" x14ac:dyDescent="0.25">
      <c r="A34" t="s">
        <v>6666</v>
      </c>
      <c r="B34" t="s">
        <v>6667</v>
      </c>
      <c r="C34" t="s">
        <v>1034</v>
      </c>
      <c r="D34" t="s">
        <v>1025</v>
      </c>
      <c r="E34" s="9">
        <v>13</v>
      </c>
      <c r="F34" s="9">
        <v>13</v>
      </c>
      <c r="G34" t="str">
        <f t="shared" si="0"/>
        <v>Tier 1</v>
      </c>
    </row>
    <row r="35" spans="1:7" x14ac:dyDescent="0.25">
      <c r="A35" t="s">
        <v>6668</v>
      </c>
      <c r="B35" t="s">
        <v>6669</v>
      </c>
      <c r="C35" t="s">
        <v>1035</v>
      </c>
      <c r="D35" t="s">
        <v>1022</v>
      </c>
      <c r="E35" s="9">
        <v>4</v>
      </c>
      <c r="F35" s="9">
        <v>4</v>
      </c>
      <c r="G35" t="str">
        <f t="shared" si="0"/>
        <v>Tier 3</v>
      </c>
    </row>
    <row r="36" spans="1:7" x14ac:dyDescent="0.25">
      <c r="A36" t="s">
        <v>6670</v>
      </c>
      <c r="B36" t="s">
        <v>6671</v>
      </c>
      <c r="C36" t="s">
        <v>1035</v>
      </c>
      <c r="D36" t="s">
        <v>1022</v>
      </c>
      <c r="E36" s="9">
        <v>7</v>
      </c>
      <c r="F36" s="9">
        <v>7</v>
      </c>
      <c r="G36" t="str">
        <f t="shared" si="0"/>
        <v>Tier 2</v>
      </c>
    </row>
    <row r="37" spans="1:7" x14ac:dyDescent="0.25">
      <c r="A37" t="s">
        <v>6672</v>
      </c>
      <c r="B37" t="s">
        <v>6673</v>
      </c>
      <c r="C37" t="s">
        <v>1034</v>
      </c>
      <c r="D37" t="s">
        <v>1022</v>
      </c>
      <c r="E37" s="9">
        <v>11</v>
      </c>
      <c r="F37" s="9">
        <v>11</v>
      </c>
      <c r="G37" t="str">
        <f t="shared" si="0"/>
        <v>Tier 1</v>
      </c>
    </row>
    <row r="38" spans="1:7" x14ac:dyDescent="0.25">
      <c r="A38" t="s">
        <v>6674</v>
      </c>
      <c r="B38" t="s">
        <v>6675</v>
      </c>
      <c r="C38" t="s">
        <v>1035</v>
      </c>
      <c r="D38" t="s">
        <v>1028</v>
      </c>
      <c r="E38" s="9">
        <v>6</v>
      </c>
      <c r="F38" s="9">
        <v>6</v>
      </c>
      <c r="G38" t="str">
        <f t="shared" si="0"/>
        <v>Tier 2</v>
      </c>
    </row>
    <row r="39" spans="1:7" x14ac:dyDescent="0.25">
      <c r="A39" t="s">
        <v>6676</v>
      </c>
      <c r="B39" t="s">
        <v>6677</v>
      </c>
      <c r="C39" t="s">
        <v>1036</v>
      </c>
      <c r="D39" t="s">
        <v>1022</v>
      </c>
      <c r="E39" s="9">
        <v>10</v>
      </c>
      <c r="F39" s="9">
        <v>10</v>
      </c>
      <c r="G39" t="str">
        <f t="shared" si="0"/>
        <v>Tier 2</v>
      </c>
    </row>
    <row r="40" spans="1:7" x14ac:dyDescent="0.25">
      <c r="A40" t="s">
        <v>6678</v>
      </c>
      <c r="B40" t="s">
        <v>6679</v>
      </c>
      <c r="C40" t="s">
        <v>1036</v>
      </c>
      <c r="D40" t="s">
        <v>1025</v>
      </c>
      <c r="E40" s="9">
        <v>5</v>
      </c>
      <c r="F40" s="9">
        <v>5</v>
      </c>
      <c r="G40" t="str">
        <f t="shared" si="0"/>
        <v>Tier 2</v>
      </c>
    </row>
    <row r="41" spans="1:7" x14ac:dyDescent="0.25">
      <c r="A41" t="s">
        <v>6680</v>
      </c>
      <c r="B41" t="s">
        <v>6681</v>
      </c>
      <c r="C41" t="s">
        <v>1036</v>
      </c>
      <c r="D41" t="s">
        <v>1028</v>
      </c>
      <c r="E41" s="9">
        <v>7</v>
      </c>
      <c r="F41" s="9">
        <v>7</v>
      </c>
      <c r="G41" t="str">
        <f t="shared" si="0"/>
        <v>Tier 2</v>
      </c>
    </row>
    <row r="42" spans="1:7" x14ac:dyDescent="0.25">
      <c r="A42" t="s">
        <v>6682</v>
      </c>
      <c r="B42" t="s">
        <v>6683</v>
      </c>
      <c r="C42" t="s">
        <v>1036</v>
      </c>
      <c r="D42" t="s">
        <v>1028</v>
      </c>
      <c r="E42" s="9">
        <v>5</v>
      </c>
      <c r="F42" s="9">
        <v>5</v>
      </c>
      <c r="G42" t="str">
        <f t="shared" si="0"/>
        <v>Tier 2</v>
      </c>
    </row>
    <row r="43" spans="1:7" x14ac:dyDescent="0.25">
      <c r="A43" t="s">
        <v>6684</v>
      </c>
      <c r="B43" t="s">
        <v>6685</v>
      </c>
      <c r="C43" t="s">
        <v>1034</v>
      </c>
      <c r="D43" t="s">
        <v>1021</v>
      </c>
      <c r="E43" s="9">
        <v>13</v>
      </c>
      <c r="F43" s="9">
        <v>13</v>
      </c>
      <c r="G43" t="str">
        <f t="shared" si="0"/>
        <v>Tier 1</v>
      </c>
    </row>
    <row r="44" spans="1:7" x14ac:dyDescent="0.25">
      <c r="A44" t="s">
        <v>6686</v>
      </c>
      <c r="B44" t="s">
        <v>6687</v>
      </c>
      <c r="C44" t="s">
        <v>1035</v>
      </c>
      <c r="D44" t="s">
        <v>1022</v>
      </c>
      <c r="E44" s="9">
        <v>7</v>
      </c>
      <c r="F44" s="9">
        <v>7</v>
      </c>
      <c r="G44" t="str">
        <f t="shared" si="0"/>
        <v>Tier 2</v>
      </c>
    </row>
    <row r="45" spans="1:7" x14ac:dyDescent="0.25">
      <c r="A45" t="s">
        <v>6688</v>
      </c>
      <c r="B45" t="s">
        <v>6689</v>
      </c>
      <c r="C45" t="s">
        <v>1036</v>
      </c>
      <c r="D45" t="s">
        <v>1028</v>
      </c>
      <c r="E45" s="9">
        <v>9</v>
      </c>
      <c r="F45" s="9">
        <v>9</v>
      </c>
      <c r="G45" t="str">
        <f t="shared" si="0"/>
        <v>Tier 2</v>
      </c>
    </row>
    <row r="46" spans="1:7" x14ac:dyDescent="0.25">
      <c r="A46" t="s">
        <v>6690</v>
      </c>
      <c r="B46" t="s">
        <v>6691</v>
      </c>
      <c r="C46" t="s">
        <v>1036</v>
      </c>
      <c r="D46" t="s">
        <v>1022</v>
      </c>
      <c r="E46" s="9">
        <v>8</v>
      </c>
      <c r="F46" s="9">
        <v>8</v>
      </c>
      <c r="G46" t="str">
        <f t="shared" si="0"/>
        <v>Tier 2</v>
      </c>
    </row>
    <row r="47" spans="1:7" x14ac:dyDescent="0.25">
      <c r="A47" t="s">
        <v>6692</v>
      </c>
      <c r="B47" t="s">
        <v>6693</v>
      </c>
      <c r="C47" t="s">
        <v>1034</v>
      </c>
      <c r="D47" t="s">
        <v>1028</v>
      </c>
      <c r="E47" s="9">
        <v>4</v>
      </c>
      <c r="F47" s="9">
        <v>4</v>
      </c>
      <c r="G47" t="str">
        <f t="shared" si="0"/>
        <v>Tier 3</v>
      </c>
    </row>
    <row r="48" spans="1:7" x14ac:dyDescent="0.25">
      <c r="A48" t="s">
        <v>6694</v>
      </c>
      <c r="B48" t="s">
        <v>6695</v>
      </c>
      <c r="C48" t="s">
        <v>1034</v>
      </c>
      <c r="D48" t="s">
        <v>1022</v>
      </c>
      <c r="E48" s="9">
        <v>4</v>
      </c>
      <c r="F48" s="9">
        <v>4</v>
      </c>
      <c r="G48" t="str">
        <f t="shared" si="0"/>
        <v>Tier 3</v>
      </c>
    </row>
    <row r="49" spans="1:7" x14ac:dyDescent="0.25">
      <c r="A49" t="s">
        <v>6696</v>
      </c>
      <c r="B49" t="s">
        <v>6697</v>
      </c>
      <c r="C49" t="s">
        <v>1035</v>
      </c>
      <c r="D49" t="s">
        <v>1022</v>
      </c>
      <c r="E49" s="9">
        <v>7</v>
      </c>
      <c r="F49" s="9">
        <v>7</v>
      </c>
      <c r="G49" t="str">
        <f t="shared" si="0"/>
        <v>Tier 2</v>
      </c>
    </row>
    <row r="50" spans="1:7" x14ac:dyDescent="0.25">
      <c r="A50" t="s">
        <v>6698</v>
      </c>
      <c r="B50" t="s">
        <v>6699</v>
      </c>
      <c r="C50" t="s">
        <v>1034</v>
      </c>
      <c r="D50" t="s">
        <v>1028</v>
      </c>
      <c r="E50" s="9">
        <v>6</v>
      </c>
      <c r="F50" s="9">
        <v>6</v>
      </c>
      <c r="G50" t="str">
        <f t="shared" si="0"/>
        <v>Tier 2</v>
      </c>
    </row>
    <row r="51" spans="1:7" x14ac:dyDescent="0.25">
      <c r="A51" t="s">
        <v>6700</v>
      </c>
      <c r="B51" t="s">
        <v>6701</v>
      </c>
      <c r="C51" t="s">
        <v>1036</v>
      </c>
      <c r="D51" t="s">
        <v>1022</v>
      </c>
      <c r="E51" s="9">
        <v>5</v>
      </c>
      <c r="F51" s="9">
        <v>5</v>
      </c>
      <c r="G51" t="str">
        <f t="shared" si="0"/>
        <v>Tier 2</v>
      </c>
    </row>
    <row r="52" spans="1:7" x14ac:dyDescent="0.25">
      <c r="A52" t="s">
        <v>6702</v>
      </c>
      <c r="B52" t="s">
        <v>6703</v>
      </c>
      <c r="C52" t="s">
        <v>1034</v>
      </c>
      <c r="D52" t="s">
        <v>1021</v>
      </c>
      <c r="E52" s="9">
        <v>7</v>
      </c>
      <c r="F52" s="9">
        <v>7</v>
      </c>
      <c r="G52" t="str">
        <f t="shared" si="0"/>
        <v>Tier 2</v>
      </c>
    </row>
    <row r="53" spans="1:7" x14ac:dyDescent="0.25">
      <c r="A53" t="s">
        <v>6704</v>
      </c>
      <c r="B53" t="s">
        <v>6705</v>
      </c>
      <c r="C53" t="s">
        <v>1035</v>
      </c>
      <c r="D53" t="s">
        <v>1021</v>
      </c>
      <c r="E53" s="9">
        <v>7</v>
      </c>
      <c r="F53" s="9">
        <v>7</v>
      </c>
      <c r="G53" t="str">
        <f t="shared" si="0"/>
        <v>Tier 2</v>
      </c>
    </row>
    <row r="54" spans="1:7" x14ac:dyDescent="0.25">
      <c r="A54" t="s">
        <v>6706</v>
      </c>
      <c r="B54" t="s">
        <v>6707</v>
      </c>
      <c r="C54" t="s">
        <v>1034</v>
      </c>
      <c r="D54" t="s">
        <v>1022</v>
      </c>
      <c r="E54" s="9">
        <v>5</v>
      </c>
      <c r="F54" s="9">
        <v>5</v>
      </c>
      <c r="G54" t="str">
        <f t="shared" si="0"/>
        <v>Tier 2</v>
      </c>
    </row>
    <row r="55" spans="1:7" x14ac:dyDescent="0.25">
      <c r="A55" t="s">
        <v>6708</v>
      </c>
      <c r="B55" t="s">
        <v>6709</v>
      </c>
      <c r="C55" t="s">
        <v>1034</v>
      </c>
      <c r="D55" t="s">
        <v>1028</v>
      </c>
      <c r="E55" s="9">
        <v>8</v>
      </c>
      <c r="F55" s="9">
        <v>8</v>
      </c>
      <c r="G55" t="str">
        <f t="shared" si="0"/>
        <v>Tier 2</v>
      </c>
    </row>
    <row r="56" spans="1:7" x14ac:dyDescent="0.25">
      <c r="A56" t="s">
        <v>6710</v>
      </c>
      <c r="B56" t="s">
        <v>6711</v>
      </c>
      <c r="C56" t="s">
        <v>1036</v>
      </c>
      <c r="D56" t="s">
        <v>1022</v>
      </c>
      <c r="E56" s="9">
        <v>5</v>
      </c>
      <c r="F56" s="9">
        <v>5</v>
      </c>
      <c r="G56" t="str">
        <f t="shared" si="0"/>
        <v>Tier 2</v>
      </c>
    </row>
    <row r="57" spans="1:7" x14ac:dyDescent="0.25">
      <c r="A57" t="s">
        <v>6712</v>
      </c>
      <c r="B57" t="s">
        <v>6713</v>
      </c>
      <c r="C57" t="s">
        <v>1036</v>
      </c>
      <c r="D57" t="s">
        <v>1021</v>
      </c>
      <c r="E57" s="9">
        <v>8</v>
      </c>
      <c r="F57" s="9">
        <v>8</v>
      </c>
      <c r="G57" t="str">
        <f t="shared" si="0"/>
        <v>Tier 2</v>
      </c>
    </row>
    <row r="58" spans="1:7" x14ac:dyDescent="0.25">
      <c r="A58" t="s">
        <v>6714</v>
      </c>
      <c r="B58" t="s">
        <v>6715</v>
      </c>
      <c r="C58" t="s">
        <v>1036</v>
      </c>
      <c r="D58" t="s">
        <v>1021</v>
      </c>
      <c r="E58" s="9">
        <v>4</v>
      </c>
      <c r="F58" s="9">
        <v>4</v>
      </c>
      <c r="G58" t="str">
        <f t="shared" si="0"/>
        <v>Tier 3</v>
      </c>
    </row>
    <row r="59" spans="1:7" x14ac:dyDescent="0.25">
      <c r="A59" t="s">
        <v>6716</v>
      </c>
      <c r="B59" t="s">
        <v>6717</v>
      </c>
      <c r="C59" t="s">
        <v>1035</v>
      </c>
      <c r="D59" t="s">
        <v>1028</v>
      </c>
      <c r="E59" s="9">
        <v>9</v>
      </c>
      <c r="F59" s="9">
        <v>9</v>
      </c>
      <c r="G59" t="str">
        <f t="shared" si="0"/>
        <v>Tier 2</v>
      </c>
    </row>
    <row r="60" spans="1:7" x14ac:dyDescent="0.25">
      <c r="A60" t="s">
        <v>6718</v>
      </c>
      <c r="B60" t="s">
        <v>6719</v>
      </c>
      <c r="C60" t="s">
        <v>1034</v>
      </c>
      <c r="D60" t="s">
        <v>1021</v>
      </c>
      <c r="E60" s="9">
        <v>12</v>
      </c>
      <c r="F60" s="9">
        <v>12</v>
      </c>
      <c r="G60" t="str">
        <f t="shared" si="0"/>
        <v>Tier 1</v>
      </c>
    </row>
    <row r="61" spans="1:7" x14ac:dyDescent="0.25">
      <c r="A61" t="s">
        <v>6720</v>
      </c>
      <c r="B61" t="s">
        <v>6721</v>
      </c>
      <c r="C61" t="s">
        <v>1034</v>
      </c>
      <c r="D61" t="s">
        <v>1025</v>
      </c>
      <c r="E61" s="9">
        <v>2</v>
      </c>
      <c r="F61" s="9">
        <v>2</v>
      </c>
      <c r="G61" t="str">
        <f t="shared" si="0"/>
        <v>Tier 3</v>
      </c>
    </row>
    <row r="62" spans="1:7" x14ac:dyDescent="0.25">
      <c r="A62" t="s">
        <v>6722</v>
      </c>
      <c r="B62" t="s">
        <v>6723</v>
      </c>
      <c r="C62" t="s">
        <v>1034</v>
      </c>
      <c r="D62" t="s">
        <v>1028</v>
      </c>
      <c r="E62" s="9">
        <v>8</v>
      </c>
      <c r="F62" s="9">
        <v>8</v>
      </c>
      <c r="G62" t="str">
        <f t="shared" si="0"/>
        <v>Tier 2</v>
      </c>
    </row>
    <row r="63" spans="1:7" x14ac:dyDescent="0.25">
      <c r="A63" t="s">
        <v>6724</v>
      </c>
      <c r="B63" t="s">
        <v>6725</v>
      </c>
      <c r="C63" t="s">
        <v>1036</v>
      </c>
      <c r="D63" t="s">
        <v>1028</v>
      </c>
      <c r="E63" s="9">
        <v>8</v>
      </c>
      <c r="F63" s="9">
        <v>8</v>
      </c>
      <c r="G63" t="str">
        <f t="shared" si="0"/>
        <v>Tier 2</v>
      </c>
    </row>
    <row r="64" spans="1:7" x14ac:dyDescent="0.25">
      <c r="A64" t="s">
        <v>6726</v>
      </c>
      <c r="B64" t="s">
        <v>6727</v>
      </c>
      <c r="C64" t="s">
        <v>1036</v>
      </c>
      <c r="D64" t="s">
        <v>1021</v>
      </c>
      <c r="E64" s="9">
        <v>6</v>
      </c>
      <c r="F64" s="9">
        <v>6</v>
      </c>
      <c r="G64" t="str">
        <f t="shared" si="0"/>
        <v>Tier 2</v>
      </c>
    </row>
    <row r="65" spans="1:7" x14ac:dyDescent="0.25">
      <c r="A65" t="s">
        <v>6728</v>
      </c>
      <c r="B65" t="s">
        <v>6729</v>
      </c>
      <c r="C65" t="s">
        <v>1036</v>
      </c>
      <c r="D65" t="s">
        <v>1025</v>
      </c>
      <c r="E65" s="9">
        <v>9</v>
      </c>
      <c r="F65" s="9">
        <v>9</v>
      </c>
      <c r="G65" t="str">
        <f t="shared" si="0"/>
        <v>Tier 2</v>
      </c>
    </row>
    <row r="66" spans="1:7" x14ac:dyDescent="0.25">
      <c r="A66" t="s">
        <v>6730</v>
      </c>
      <c r="B66" t="s">
        <v>6731</v>
      </c>
      <c r="C66" t="s">
        <v>1035</v>
      </c>
      <c r="D66" t="s">
        <v>1021</v>
      </c>
      <c r="E66" s="9">
        <v>5</v>
      </c>
      <c r="F66" s="9">
        <v>5</v>
      </c>
      <c r="G66" t="str">
        <f t="shared" si="0"/>
        <v>Tier 2</v>
      </c>
    </row>
    <row r="67" spans="1:7" x14ac:dyDescent="0.25">
      <c r="A67" t="s">
        <v>6732</v>
      </c>
      <c r="B67" t="s">
        <v>6733</v>
      </c>
      <c r="C67" t="s">
        <v>1036</v>
      </c>
      <c r="D67" t="s">
        <v>1021</v>
      </c>
      <c r="E67" s="9">
        <v>7</v>
      </c>
      <c r="F67" s="9">
        <v>7</v>
      </c>
      <c r="G67" t="str">
        <f t="shared" si="0"/>
        <v>Tier 2</v>
      </c>
    </row>
    <row r="68" spans="1:7" x14ac:dyDescent="0.25">
      <c r="A68" t="s">
        <v>6734</v>
      </c>
      <c r="B68" t="s">
        <v>6735</v>
      </c>
      <c r="C68" t="s">
        <v>1036</v>
      </c>
      <c r="D68" t="s">
        <v>1022</v>
      </c>
      <c r="E68" s="9">
        <v>9</v>
      </c>
      <c r="F68" s="9">
        <v>9</v>
      </c>
      <c r="G68" t="str">
        <f t="shared" si="0"/>
        <v>Tier 2</v>
      </c>
    </row>
    <row r="69" spans="1:7" x14ac:dyDescent="0.25">
      <c r="A69" t="s">
        <v>6736</v>
      </c>
      <c r="B69" t="s">
        <v>6737</v>
      </c>
      <c r="C69" t="s">
        <v>1036</v>
      </c>
      <c r="D69" t="s">
        <v>1025</v>
      </c>
      <c r="E69" s="9">
        <v>12</v>
      </c>
      <c r="F69" s="9">
        <v>12</v>
      </c>
      <c r="G69" t="str">
        <f t="shared" ref="G69:G132" si="1">IF(E69&gt;10,"Tier 1",IF(E69&gt;=5,"Tier 2","Tier 3"))</f>
        <v>Tier 1</v>
      </c>
    </row>
    <row r="70" spans="1:7" x14ac:dyDescent="0.25">
      <c r="A70" t="s">
        <v>6738</v>
      </c>
      <c r="B70" t="s">
        <v>6739</v>
      </c>
      <c r="C70" t="s">
        <v>1036</v>
      </c>
      <c r="D70" t="s">
        <v>1025</v>
      </c>
      <c r="E70" s="9">
        <v>8</v>
      </c>
      <c r="F70" s="9">
        <v>8</v>
      </c>
      <c r="G70" t="str">
        <f t="shared" si="1"/>
        <v>Tier 2</v>
      </c>
    </row>
    <row r="71" spans="1:7" x14ac:dyDescent="0.25">
      <c r="A71" t="s">
        <v>6740</v>
      </c>
      <c r="B71" t="s">
        <v>6741</v>
      </c>
      <c r="C71" t="s">
        <v>1036</v>
      </c>
      <c r="D71" t="s">
        <v>1022</v>
      </c>
      <c r="E71" s="9">
        <v>4</v>
      </c>
      <c r="F71" s="9">
        <v>4</v>
      </c>
      <c r="G71" t="str">
        <f t="shared" si="1"/>
        <v>Tier 3</v>
      </c>
    </row>
    <row r="72" spans="1:7" x14ac:dyDescent="0.25">
      <c r="A72" t="s">
        <v>6742</v>
      </c>
      <c r="B72" t="s">
        <v>6743</v>
      </c>
      <c r="C72" t="s">
        <v>1036</v>
      </c>
      <c r="D72" t="s">
        <v>1022</v>
      </c>
      <c r="E72" s="9">
        <v>4</v>
      </c>
      <c r="F72" s="9">
        <v>4</v>
      </c>
      <c r="G72" t="str">
        <f t="shared" si="1"/>
        <v>Tier 3</v>
      </c>
    </row>
    <row r="73" spans="1:7" x14ac:dyDescent="0.25">
      <c r="A73" t="s">
        <v>6744</v>
      </c>
      <c r="B73" t="s">
        <v>6745</v>
      </c>
      <c r="C73" t="s">
        <v>1034</v>
      </c>
      <c r="D73" t="s">
        <v>1022</v>
      </c>
      <c r="E73" s="9">
        <v>4</v>
      </c>
      <c r="F73" s="9">
        <v>4</v>
      </c>
      <c r="G73" t="str">
        <f t="shared" si="1"/>
        <v>Tier 3</v>
      </c>
    </row>
    <row r="74" spans="1:7" x14ac:dyDescent="0.25">
      <c r="A74" t="s">
        <v>6746</v>
      </c>
      <c r="B74" t="s">
        <v>6747</v>
      </c>
      <c r="C74" t="s">
        <v>1035</v>
      </c>
      <c r="D74" t="s">
        <v>1028</v>
      </c>
      <c r="E74" s="9">
        <v>6</v>
      </c>
      <c r="F74" s="9">
        <v>6</v>
      </c>
      <c r="G74" t="str">
        <f t="shared" si="1"/>
        <v>Tier 2</v>
      </c>
    </row>
    <row r="75" spans="1:7" x14ac:dyDescent="0.25">
      <c r="A75" t="s">
        <v>6748</v>
      </c>
      <c r="B75" t="s">
        <v>6749</v>
      </c>
      <c r="C75" t="s">
        <v>1035</v>
      </c>
      <c r="D75" t="s">
        <v>1025</v>
      </c>
      <c r="E75" s="9">
        <v>4</v>
      </c>
      <c r="F75" s="9">
        <v>4</v>
      </c>
      <c r="G75" t="str">
        <f t="shared" si="1"/>
        <v>Tier 3</v>
      </c>
    </row>
    <row r="76" spans="1:7" x14ac:dyDescent="0.25">
      <c r="A76" t="s">
        <v>6750</v>
      </c>
      <c r="B76" t="s">
        <v>6751</v>
      </c>
      <c r="C76" t="s">
        <v>1036</v>
      </c>
      <c r="D76" t="s">
        <v>1022</v>
      </c>
      <c r="E76" s="9">
        <v>8</v>
      </c>
      <c r="F76" s="9">
        <v>8</v>
      </c>
      <c r="G76" t="str">
        <f t="shared" si="1"/>
        <v>Tier 2</v>
      </c>
    </row>
    <row r="77" spans="1:7" x14ac:dyDescent="0.25">
      <c r="A77" t="s">
        <v>6752</v>
      </c>
      <c r="B77" t="s">
        <v>6753</v>
      </c>
      <c r="C77" t="s">
        <v>1036</v>
      </c>
      <c r="D77" t="s">
        <v>1028</v>
      </c>
      <c r="E77" s="9">
        <v>4</v>
      </c>
      <c r="F77" s="9">
        <v>4</v>
      </c>
      <c r="G77" t="str">
        <f t="shared" si="1"/>
        <v>Tier 3</v>
      </c>
    </row>
    <row r="78" spans="1:7" x14ac:dyDescent="0.25">
      <c r="A78" t="s">
        <v>6754</v>
      </c>
      <c r="B78" t="s">
        <v>6755</v>
      </c>
      <c r="C78" t="s">
        <v>1036</v>
      </c>
      <c r="D78" t="s">
        <v>1025</v>
      </c>
      <c r="E78" s="9">
        <v>6</v>
      </c>
      <c r="F78" s="9">
        <v>6</v>
      </c>
      <c r="G78" t="str">
        <f t="shared" si="1"/>
        <v>Tier 2</v>
      </c>
    </row>
    <row r="79" spans="1:7" x14ac:dyDescent="0.25">
      <c r="A79" t="s">
        <v>6756</v>
      </c>
      <c r="B79" t="s">
        <v>6757</v>
      </c>
      <c r="C79" t="s">
        <v>1036</v>
      </c>
      <c r="D79" t="s">
        <v>1022</v>
      </c>
      <c r="E79" s="9">
        <v>9</v>
      </c>
      <c r="F79" s="9">
        <v>9</v>
      </c>
      <c r="G79" t="str">
        <f t="shared" si="1"/>
        <v>Tier 2</v>
      </c>
    </row>
    <row r="80" spans="1:7" x14ac:dyDescent="0.25">
      <c r="A80" t="s">
        <v>6758</v>
      </c>
      <c r="B80" t="s">
        <v>6759</v>
      </c>
      <c r="C80" t="s">
        <v>1036</v>
      </c>
      <c r="D80" t="s">
        <v>1028</v>
      </c>
      <c r="E80" s="9">
        <v>7</v>
      </c>
      <c r="F80" s="9">
        <v>7</v>
      </c>
      <c r="G80" t="str">
        <f t="shared" si="1"/>
        <v>Tier 2</v>
      </c>
    </row>
    <row r="81" spans="1:7" x14ac:dyDescent="0.25">
      <c r="A81" t="s">
        <v>6760</v>
      </c>
      <c r="B81" t="s">
        <v>6761</v>
      </c>
      <c r="C81" t="s">
        <v>1034</v>
      </c>
      <c r="D81" t="s">
        <v>1022</v>
      </c>
      <c r="E81" s="9">
        <v>5</v>
      </c>
      <c r="F81" s="9">
        <v>5</v>
      </c>
      <c r="G81" t="str">
        <f t="shared" si="1"/>
        <v>Tier 2</v>
      </c>
    </row>
    <row r="82" spans="1:7" x14ac:dyDescent="0.25">
      <c r="A82" t="s">
        <v>6762</v>
      </c>
      <c r="B82" t="s">
        <v>6763</v>
      </c>
      <c r="C82" t="s">
        <v>1034</v>
      </c>
      <c r="D82" t="s">
        <v>1025</v>
      </c>
      <c r="E82" s="9">
        <v>7</v>
      </c>
      <c r="F82" s="9">
        <v>7</v>
      </c>
      <c r="G82" t="str">
        <f t="shared" si="1"/>
        <v>Tier 2</v>
      </c>
    </row>
    <row r="83" spans="1:7" x14ac:dyDescent="0.25">
      <c r="A83" t="s">
        <v>6764</v>
      </c>
      <c r="B83" t="s">
        <v>6765</v>
      </c>
      <c r="C83" t="s">
        <v>1036</v>
      </c>
      <c r="D83" t="s">
        <v>1022</v>
      </c>
      <c r="E83" s="9">
        <v>3</v>
      </c>
      <c r="F83" s="9">
        <v>3</v>
      </c>
      <c r="G83" t="str">
        <f t="shared" si="1"/>
        <v>Tier 3</v>
      </c>
    </row>
    <row r="84" spans="1:7" x14ac:dyDescent="0.25">
      <c r="A84" t="s">
        <v>6766</v>
      </c>
      <c r="B84" t="s">
        <v>6767</v>
      </c>
      <c r="C84" t="s">
        <v>1035</v>
      </c>
      <c r="D84" t="s">
        <v>1025</v>
      </c>
      <c r="E84" s="9">
        <v>10</v>
      </c>
      <c r="F84" s="9">
        <v>10</v>
      </c>
      <c r="G84" t="str">
        <f t="shared" si="1"/>
        <v>Tier 2</v>
      </c>
    </row>
    <row r="85" spans="1:7" x14ac:dyDescent="0.25">
      <c r="A85" t="s">
        <v>6768</v>
      </c>
      <c r="B85" t="s">
        <v>6769</v>
      </c>
      <c r="C85" t="s">
        <v>1034</v>
      </c>
      <c r="D85" t="s">
        <v>1022</v>
      </c>
      <c r="E85" s="9">
        <v>4</v>
      </c>
      <c r="F85" s="9">
        <v>4</v>
      </c>
      <c r="G85" t="str">
        <f t="shared" si="1"/>
        <v>Tier 3</v>
      </c>
    </row>
    <row r="86" spans="1:7" x14ac:dyDescent="0.25">
      <c r="A86" t="s">
        <v>6770</v>
      </c>
      <c r="B86" t="s">
        <v>6771</v>
      </c>
      <c r="C86" t="s">
        <v>1035</v>
      </c>
      <c r="D86" t="s">
        <v>1028</v>
      </c>
      <c r="E86" s="9">
        <v>8</v>
      </c>
      <c r="F86" s="9">
        <v>8</v>
      </c>
      <c r="G86" t="str">
        <f t="shared" si="1"/>
        <v>Tier 2</v>
      </c>
    </row>
    <row r="87" spans="1:7" x14ac:dyDescent="0.25">
      <c r="A87" t="s">
        <v>6772</v>
      </c>
      <c r="B87" t="s">
        <v>6773</v>
      </c>
      <c r="C87" t="s">
        <v>1034</v>
      </c>
      <c r="D87" t="s">
        <v>1028</v>
      </c>
      <c r="E87" s="9">
        <v>4</v>
      </c>
      <c r="F87" s="9">
        <v>4</v>
      </c>
      <c r="G87" t="str">
        <f t="shared" si="1"/>
        <v>Tier 3</v>
      </c>
    </row>
    <row r="88" spans="1:7" x14ac:dyDescent="0.25">
      <c r="A88" t="s">
        <v>6774</v>
      </c>
      <c r="B88" t="s">
        <v>6775</v>
      </c>
      <c r="C88" t="s">
        <v>1036</v>
      </c>
      <c r="D88" t="s">
        <v>1025</v>
      </c>
      <c r="E88" s="9">
        <v>8</v>
      </c>
      <c r="F88" s="9">
        <v>8</v>
      </c>
      <c r="G88" t="str">
        <f t="shared" si="1"/>
        <v>Tier 2</v>
      </c>
    </row>
    <row r="89" spans="1:7" x14ac:dyDescent="0.25">
      <c r="A89" t="s">
        <v>6776</v>
      </c>
      <c r="B89" t="s">
        <v>6777</v>
      </c>
      <c r="C89" t="s">
        <v>1034</v>
      </c>
      <c r="D89" t="s">
        <v>1021</v>
      </c>
      <c r="E89" s="9">
        <v>4</v>
      </c>
      <c r="F89" s="9">
        <v>4</v>
      </c>
      <c r="G89" t="str">
        <f t="shared" si="1"/>
        <v>Tier 3</v>
      </c>
    </row>
    <row r="90" spans="1:7" x14ac:dyDescent="0.25">
      <c r="A90" t="s">
        <v>6778</v>
      </c>
      <c r="B90" t="s">
        <v>6779</v>
      </c>
      <c r="C90" t="s">
        <v>1034</v>
      </c>
      <c r="D90" t="s">
        <v>1028</v>
      </c>
      <c r="E90" s="9">
        <v>3</v>
      </c>
      <c r="F90" s="9">
        <v>3</v>
      </c>
      <c r="G90" t="str">
        <f t="shared" si="1"/>
        <v>Tier 3</v>
      </c>
    </row>
    <row r="91" spans="1:7" x14ac:dyDescent="0.25">
      <c r="A91" t="s">
        <v>6780</v>
      </c>
      <c r="B91" t="s">
        <v>6781</v>
      </c>
      <c r="C91" t="s">
        <v>1034</v>
      </c>
      <c r="D91" t="s">
        <v>1021</v>
      </c>
      <c r="E91" s="9">
        <v>6</v>
      </c>
      <c r="F91" s="9">
        <v>6</v>
      </c>
      <c r="G91" t="str">
        <f t="shared" si="1"/>
        <v>Tier 2</v>
      </c>
    </row>
    <row r="92" spans="1:7" x14ac:dyDescent="0.25">
      <c r="A92" t="s">
        <v>6782</v>
      </c>
      <c r="B92" t="s">
        <v>6783</v>
      </c>
      <c r="C92" t="s">
        <v>1036</v>
      </c>
      <c r="D92" t="s">
        <v>1028</v>
      </c>
      <c r="E92" s="9">
        <v>11</v>
      </c>
      <c r="F92" s="9">
        <v>11</v>
      </c>
      <c r="G92" t="str">
        <f t="shared" si="1"/>
        <v>Tier 1</v>
      </c>
    </row>
    <row r="93" spans="1:7" x14ac:dyDescent="0.25">
      <c r="A93" t="s">
        <v>6784</v>
      </c>
      <c r="B93" t="s">
        <v>6785</v>
      </c>
      <c r="C93" t="s">
        <v>1035</v>
      </c>
      <c r="D93" t="s">
        <v>1021</v>
      </c>
      <c r="E93" s="9">
        <v>1</v>
      </c>
      <c r="F93" s="9">
        <v>1</v>
      </c>
      <c r="G93" t="str">
        <f t="shared" si="1"/>
        <v>Tier 3</v>
      </c>
    </row>
    <row r="94" spans="1:7" x14ac:dyDescent="0.25">
      <c r="A94" t="s">
        <v>6786</v>
      </c>
      <c r="B94" t="s">
        <v>6787</v>
      </c>
      <c r="C94" t="s">
        <v>1034</v>
      </c>
      <c r="D94" t="s">
        <v>1028</v>
      </c>
      <c r="E94" s="9">
        <v>4</v>
      </c>
      <c r="F94" s="9">
        <v>4</v>
      </c>
      <c r="G94" t="str">
        <f t="shared" si="1"/>
        <v>Tier 3</v>
      </c>
    </row>
    <row r="95" spans="1:7" x14ac:dyDescent="0.25">
      <c r="A95" t="s">
        <v>6788</v>
      </c>
      <c r="B95" t="s">
        <v>6789</v>
      </c>
      <c r="C95" t="s">
        <v>1036</v>
      </c>
      <c r="D95" t="s">
        <v>1022</v>
      </c>
      <c r="E95" s="9">
        <v>11</v>
      </c>
      <c r="F95" s="9">
        <v>11</v>
      </c>
      <c r="G95" t="str">
        <f t="shared" si="1"/>
        <v>Tier 1</v>
      </c>
    </row>
    <row r="96" spans="1:7" x14ac:dyDescent="0.25">
      <c r="A96" t="s">
        <v>6790</v>
      </c>
      <c r="B96" t="s">
        <v>6791</v>
      </c>
      <c r="C96" t="s">
        <v>1035</v>
      </c>
      <c r="D96" t="s">
        <v>1022</v>
      </c>
      <c r="E96" s="9">
        <v>8</v>
      </c>
      <c r="F96" s="9">
        <v>8</v>
      </c>
      <c r="G96" t="str">
        <f t="shared" si="1"/>
        <v>Tier 2</v>
      </c>
    </row>
    <row r="97" spans="1:7" x14ac:dyDescent="0.25">
      <c r="A97" t="s">
        <v>6792</v>
      </c>
      <c r="B97" t="s">
        <v>6793</v>
      </c>
      <c r="C97" t="s">
        <v>1035</v>
      </c>
      <c r="D97" t="s">
        <v>1021</v>
      </c>
      <c r="E97" s="9">
        <v>8</v>
      </c>
      <c r="F97" s="9">
        <v>8</v>
      </c>
      <c r="G97" t="str">
        <f t="shared" si="1"/>
        <v>Tier 2</v>
      </c>
    </row>
    <row r="98" spans="1:7" x14ac:dyDescent="0.25">
      <c r="A98" t="s">
        <v>6794</v>
      </c>
      <c r="B98" t="s">
        <v>6795</v>
      </c>
      <c r="C98" t="s">
        <v>1034</v>
      </c>
      <c r="D98" t="s">
        <v>1028</v>
      </c>
      <c r="E98" s="9">
        <v>2</v>
      </c>
      <c r="F98" s="9">
        <v>2</v>
      </c>
      <c r="G98" t="str">
        <f t="shared" si="1"/>
        <v>Tier 3</v>
      </c>
    </row>
    <row r="99" spans="1:7" x14ac:dyDescent="0.25">
      <c r="A99" t="s">
        <v>6796</v>
      </c>
      <c r="B99" t="s">
        <v>6797</v>
      </c>
      <c r="C99" t="s">
        <v>1034</v>
      </c>
      <c r="D99" t="s">
        <v>1025</v>
      </c>
      <c r="E99" s="9">
        <v>5</v>
      </c>
      <c r="F99" s="9">
        <v>5</v>
      </c>
      <c r="G99" t="str">
        <f t="shared" si="1"/>
        <v>Tier 2</v>
      </c>
    </row>
    <row r="100" spans="1:7" x14ac:dyDescent="0.25">
      <c r="A100" t="s">
        <v>6798</v>
      </c>
      <c r="B100" t="s">
        <v>6799</v>
      </c>
      <c r="C100" t="s">
        <v>1035</v>
      </c>
      <c r="D100" t="s">
        <v>1025</v>
      </c>
      <c r="E100" s="9">
        <v>6</v>
      </c>
      <c r="F100" s="9">
        <v>6</v>
      </c>
      <c r="G100" t="str">
        <f t="shared" si="1"/>
        <v>Tier 2</v>
      </c>
    </row>
    <row r="101" spans="1:7" x14ac:dyDescent="0.25">
      <c r="A101" t="s">
        <v>6800</v>
      </c>
      <c r="B101" t="s">
        <v>6801</v>
      </c>
      <c r="C101" t="s">
        <v>1036</v>
      </c>
      <c r="D101" t="s">
        <v>1028</v>
      </c>
      <c r="E101" s="9">
        <v>8</v>
      </c>
      <c r="F101" s="9">
        <v>8</v>
      </c>
      <c r="G101" t="str">
        <f t="shared" si="1"/>
        <v>Tier 2</v>
      </c>
    </row>
    <row r="102" spans="1:7" x14ac:dyDescent="0.25">
      <c r="A102" t="s">
        <v>6802</v>
      </c>
      <c r="B102" t="s">
        <v>6803</v>
      </c>
      <c r="C102" t="s">
        <v>1036</v>
      </c>
      <c r="D102" t="s">
        <v>1028</v>
      </c>
      <c r="E102" s="9">
        <v>7</v>
      </c>
      <c r="F102" s="9">
        <v>7</v>
      </c>
      <c r="G102" t="str">
        <f t="shared" si="1"/>
        <v>Tier 2</v>
      </c>
    </row>
    <row r="103" spans="1:7" x14ac:dyDescent="0.25">
      <c r="A103" t="s">
        <v>6804</v>
      </c>
      <c r="B103" t="s">
        <v>6805</v>
      </c>
      <c r="C103" t="s">
        <v>1034</v>
      </c>
      <c r="D103" t="s">
        <v>1025</v>
      </c>
      <c r="E103" s="9">
        <v>11</v>
      </c>
      <c r="F103" s="9">
        <v>11</v>
      </c>
      <c r="G103" t="str">
        <f t="shared" si="1"/>
        <v>Tier 1</v>
      </c>
    </row>
    <row r="104" spans="1:7" x14ac:dyDescent="0.25">
      <c r="A104" t="s">
        <v>6806</v>
      </c>
      <c r="B104" t="s">
        <v>6807</v>
      </c>
      <c r="C104" t="s">
        <v>1036</v>
      </c>
      <c r="D104" t="s">
        <v>1025</v>
      </c>
      <c r="E104" s="9">
        <v>9</v>
      </c>
      <c r="F104" s="9">
        <v>9</v>
      </c>
      <c r="G104" t="str">
        <f t="shared" si="1"/>
        <v>Tier 2</v>
      </c>
    </row>
    <row r="105" spans="1:7" x14ac:dyDescent="0.25">
      <c r="A105" t="s">
        <v>6808</v>
      </c>
      <c r="B105" t="s">
        <v>6809</v>
      </c>
      <c r="C105" t="s">
        <v>1034</v>
      </c>
      <c r="D105" t="s">
        <v>1025</v>
      </c>
      <c r="E105" s="9">
        <v>11</v>
      </c>
      <c r="F105" s="9">
        <v>11</v>
      </c>
      <c r="G105" t="str">
        <f t="shared" si="1"/>
        <v>Tier 1</v>
      </c>
    </row>
    <row r="106" spans="1:7" x14ac:dyDescent="0.25">
      <c r="A106" t="s">
        <v>6810</v>
      </c>
      <c r="B106" t="s">
        <v>6811</v>
      </c>
      <c r="C106" t="s">
        <v>1034</v>
      </c>
      <c r="D106" t="s">
        <v>1022</v>
      </c>
      <c r="E106" s="9">
        <v>8</v>
      </c>
      <c r="F106" s="9">
        <v>8</v>
      </c>
      <c r="G106" t="str">
        <f t="shared" si="1"/>
        <v>Tier 2</v>
      </c>
    </row>
    <row r="107" spans="1:7" x14ac:dyDescent="0.25">
      <c r="A107" t="s">
        <v>6812</v>
      </c>
      <c r="B107" t="s">
        <v>6813</v>
      </c>
      <c r="C107" t="s">
        <v>1034</v>
      </c>
      <c r="D107" t="s">
        <v>1028</v>
      </c>
      <c r="E107" s="9">
        <v>5</v>
      </c>
      <c r="F107" s="9">
        <v>5</v>
      </c>
      <c r="G107" t="str">
        <f t="shared" si="1"/>
        <v>Tier 2</v>
      </c>
    </row>
    <row r="108" spans="1:7" x14ac:dyDescent="0.25">
      <c r="A108" t="s">
        <v>6814</v>
      </c>
      <c r="B108" t="s">
        <v>6815</v>
      </c>
      <c r="C108" t="s">
        <v>1035</v>
      </c>
      <c r="D108" t="s">
        <v>1021</v>
      </c>
      <c r="E108" s="9">
        <v>2</v>
      </c>
      <c r="F108" s="9">
        <v>2</v>
      </c>
      <c r="G108" t="str">
        <f t="shared" si="1"/>
        <v>Tier 3</v>
      </c>
    </row>
    <row r="109" spans="1:7" x14ac:dyDescent="0.25">
      <c r="A109" t="s">
        <v>6816</v>
      </c>
      <c r="B109" t="s">
        <v>6817</v>
      </c>
      <c r="C109" t="s">
        <v>1034</v>
      </c>
      <c r="D109" t="s">
        <v>1028</v>
      </c>
      <c r="E109" s="9">
        <v>12</v>
      </c>
      <c r="F109" s="9">
        <v>12</v>
      </c>
      <c r="G109" t="str">
        <f t="shared" si="1"/>
        <v>Tier 1</v>
      </c>
    </row>
    <row r="110" spans="1:7" x14ac:dyDescent="0.25">
      <c r="A110" t="s">
        <v>6818</v>
      </c>
      <c r="B110" t="s">
        <v>6819</v>
      </c>
      <c r="C110" t="s">
        <v>1036</v>
      </c>
      <c r="D110" t="s">
        <v>1021</v>
      </c>
      <c r="E110" s="9">
        <v>2</v>
      </c>
      <c r="F110" s="9">
        <v>2</v>
      </c>
      <c r="G110" t="str">
        <f t="shared" si="1"/>
        <v>Tier 3</v>
      </c>
    </row>
    <row r="111" spans="1:7" x14ac:dyDescent="0.25">
      <c r="A111" t="s">
        <v>6820</v>
      </c>
      <c r="B111" t="s">
        <v>6821</v>
      </c>
      <c r="C111" t="s">
        <v>1034</v>
      </c>
      <c r="D111" t="s">
        <v>1021</v>
      </c>
      <c r="E111" s="9">
        <v>6</v>
      </c>
      <c r="F111" s="9">
        <v>6</v>
      </c>
      <c r="G111" t="str">
        <f t="shared" si="1"/>
        <v>Tier 2</v>
      </c>
    </row>
    <row r="112" spans="1:7" x14ac:dyDescent="0.25">
      <c r="A112" t="s">
        <v>6822</v>
      </c>
      <c r="B112" t="s">
        <v>6823</v>
      </c>
      <c r="C112" t="s">
        <v>1035</v>
      </c>
      <c r="D112" t="s">
        <v>1028</v>
      </c>
      <c r="E112" s="9">
        <v>6</v>
      </c>
      <c r="F112" s="9">
        <v>6</v>
      </c>
      <c r="G112" t="str">
        <f t="shared" si="1"/>
        <v>Tier 2</v>
      </c>
    </row>
    <row r="113" spans="1:7" x14ac:dyDescent="0.25">
      <c r="A113" t="s">
        <v>6824</v>
      </c>
      <c r="B113" t="s">
        <v>6825</v>
      </c>
      <c r="C113" t="s">
        <v>1034</v>
      </c>
      <c r="D113" t="s">
        <v>1025</v>
      </c>
      <c r="E113" s="9">
        <v>4</v>
      </c>
      <c r="F113" s="9">
        <v>4</v>
      </c>
      <c r="G113" t="str">
        <f t="shared" si="1"/>
        <v>Tier 3</v>
      </c>
    </row>
    <row r="114" spans="1:7" x14ac:dyDescent="0.25">
      <c r="A114" t="s">
        <v>6826</v>
      </c>
      <c r="B114" t="s">
        <v>6827</v>
      </c>
      <c r="C114" t="s">
        <v>1036</v>
      </c>
      <c r="D114" t="s">
        <v>1021</v>
      </c>
      <c r="E114" s="9">
        <v>5</v>
      </c>
      <c r="F114" s="9">
        <v>5</v>
      </c>
      <c r="G114" t="str">
        <f t="shared" si="1"/>
        <v>Tier 2</v>
      </c>
    </row>
    <row r="115" spans="1:7" x14ac:dyDescent="0.25">
      <c r="A115" t="s">
        <v>6828</v>
      </c>
      <c r="B115" t="s">
        <v>6829</v>
      </c>
      <c r="C115" t="s">
        <v>1035</v>
      </c>
      <c r="D115" t="s">
        <v>1021</v>
      </c>
      <c r="E115" s="9">
        <v>8</v>
      </c>
      <c r="F115" s="9">
        <v>8</v>
      </c>
      <c r="G115" t="str">
        <f t="shared" si="1"/>
        <v>Tier 2</v>
      </c>
    </row>
    <row r="116" spans="1:7" x14ac:dyDescent="0.25">
      <c r="A116" t="s">
        <v>6830</v>
      </c>
      <c r="B116" t="s">
        <v>6831</v>
      </c>
      <c r="C116" t="s">
        <v>1035</v>
      </c>
      <c r="D116" t="s">
        <v>1021</v>
      </c>
      <c r="E116" s="9">
        <v>3</v>
      </c>
      <c r="F116" s="9">
        <v>3</v>
      </c>
      <c r="G116" t="str">
        <f t="shared" si="1"/>
        <v>Tier 3</v>
      </c>
    </row>
    <row r="117" spans="1:7" x14ac:dyDescent="0.25">
      <c r="A117" t="s">
        <v>6832</v>
      </c>
      <c r="B117" t="s">
        <v>6833</v>
      </c>
      <c r="C117" t="s">
        <v>1036</v>
      </c>
      <c r="D117" t="s">
        <v>1025</v>
      </c>
      <c r="E117" s="9">
        <v>7</v>
      </c>
      <c r="F117" s="9">
        <v>7</v>
      </c>
      <c r="G117" t="str">
        <f t="shared" si="1"/>
        <v>Tier 2</v>
      </c>
    </row>
    <row r="118" spans="1:7" x14ac:dyDescent="0.25">
      <c r="A118" t="s">
        <v>6834</v>
      </c>
      <c r="B118" t="s">
        <v>6835</v>
      </c>
      <c r="C118" t="s">
        <v>1036</v>
      </c>
      <c r="D118" t="s">
        <v>1025</v>
      </c>
      <c r="E118" s="9">
        <v>4</v>
      </c>
      <c r="F118" s="9">
        <v>4</v>
      </c>
      <c r="G118" t="str">
        <f t="shared" si="1"/>
        <v>Tier 3</v>
      </c>
    </row>
    <row r="119" spans="1:7" x14ac:dyDescent="0.25">
      <c r="A119" t="s">
        <v>6836</v>
      </c>
      <c r="B119" t="s">
        <v>6837</v>
      </c>
      <c r="C119" t="s">
        <v>1034</v>
      </c>
      <c r="D119" t="s">
        <v>1021</v>
      </c>
      <c r="E119" s="9">
        <v>6</v>
      </c>
      <c r="F119" s="9">
        <v>6</v>
      </c>
      <c r="G119" t="str">
        <f t="shared" si="1"/>
        <v>Tier 2</v>
      </c>
    </row>
    <row r="120" spans="1:7" x14ac:dyDescent="0.25">
      <c r="A120" t="s">
        <v>6838</v>
      </c>
      <c r="B120" t="s">
        <v>6839</v>
      </c>
      <c r="C120" t="s">
        <v>1036</v>
      </c>
      <c r="D120" t="s">
        <v>1022</v>
      </c>
      <c r="E120" s="9">
        <v>6</v>
      </c>
      <c r="F120" s="9">
        <v>6</v>
      </c>
      <c r="G120" t="str">
        <f t="shared" si="1"/>
        <v>Tier 2</v>
      </c>
    </row>
    <row r="121" spans="1:7" x14ac:dyDescent="0.25">
      <c r="A121" t="s">
        <v>6840</v>
      </c>
      <c r="B121" t="s">
        <v>6841</v>
      </c>
      <c r="C121" t="s">
        <v>1034</v>
      </c>
      <c r="D121" t="s">
        <v>1028</v>
      </c>
      <c r="E121" s="9">
        <v>7</v>
      </c>
      <c r="F121" s="9">
        <v>7</v>
      </c>
      <c r="G121" t="str">
        <f t="shared" si="1"/>
        <v>Tier 2</v>
      </c>
    </row>
    <row r="122" spans="1:7" x14ac:dyDescent="0.25">
      <c r="A122" t="s">
        <v>6842</v>
      </c>
      <c r="B122" t="s">
        <v>6843</v>
      </c>
      <c r="C122" t="s">
        <v>1034</v>
      </c>
      <c r="D122" t="s">
        <v>1028</v>
      </c>
      <c r="E122" s="9">
        <v>4</v>
      </c>
      <c r="F122" s="9">
        <v>4</v>
      </c>
      <c r="G122" t="str">
        <f t="shared" si="1"/>
        <v>Tier 3</v>
      </c>
    </row>
    <row r="123" spans="1:7" x14ac:dyDescent="0.25">
      <c r="A123" t="s">
        <v>6844</v>
      </c>
      <c r="B123" t="s">
        <v>6845</v>
      </c>
      <c r="C123" t="s">
        <v>1036</v>
      </c>
      <c r="D123" t="s">
        <v>1021</v>
      </c>
      <c r="E123" s="9">
        <v>2</v>
      </c>
      <c r="F123" s="9">
        <v>2</v>
      </c>
      <c r="G123" t="str">
        <f t="shared" si="1"/>
        <v>Tier 3</v>
      </c>
    </row>
    <row r="124" spans="1:7" x14ac:dyDescent="0.25">
      <c r="A124" t="s">
        <v>6846</v>
      </c>
      <c r="B124" t="s">
        <v>6847</v>
      </c>
      <c r="C124" t="s">
        <v>1034</v>
      </c>
      <c r="D124" t="s">
        <v>1021</v>
      </c>
      <c r="E124" s="9">
        <v>7</v>
      </c>
      <c r="F124" s="9">
        <v>7</v>
      </c>
      <c r="G124" t="str">
        <f t="shared" si="1"/>
        <v>Tier 2</v>
      </c>
    </row>
    <row r="125" spans="1:7" x14ac:dyDescent="0.25">
      <c r="A125" t="s">
        <v>6848</v>
      </c>
      <c r="B125" t="s">
        <v>6849</v>
      </c>
      <c r="C125" t="s">
        <v>1034</v>
      </c>
      <c r="D125" t="s">
        <v>1022</v>
      </c>
      <c r="E125" s="9">
        <v>8</v>
      </c>
      <c r="F125" s="9">
        <v>8</v>
      </c>
      <c r="G125" t="str">
        <f t="shared" si="1"/>
        <v>Tier 2</v>
      </c>
    </row>
    <row r="126" spans="1:7" x14ac:dyDescent="0.25">
      <c r="A126" t="s">
        <v>6850</v>
      </c>
      <c r="B126" t="s">
        <v>6851</v>
      </c>
      <c r="C126" t="s">
        <v>1035</v>
      </c>
      <c r="D126" t="s">
        <v>1028</v>
      </c>
      <c r="E126" s="9">
        <v>3</v>
      </c>
      <c r="F126" s="9">
        <v>3</v>
      </c>
      <c r="G126" t="str">
        <f t="shared" si="1"/>
        <v>Tier 3</v>
      </c>
    </row>
    <row r="127" spans="1:7" x14ac:dyDescent="0.25">
      <c r="A127" t="s">
        <v>6852</v>
      </c>
      <c r="B127" t="s">
        <v>6853</v>
      </c>
      <c r="C127" t="s">
        <v>1034</v>
      </c>
      <c r="D127" t="s">
        <v>1021</v>
      </c>
      <c r="E127" s="9">
        <v>7</v>
      </c>
      <c r="F127" s="9">
        <v>7</v>
      </c>
      <c r="G127" t="str">
        <f t="shared" si="1"/>
        <v>Tier 2</v>
      </c>
    </row>
    <row r="128" spans="1:7" x14ac:dyDescent="0.25">
      <c r="A128" t="s">
        <v>6854</v>
      </c>
      <c r="B128" t="s">
        <v>6855</v>
      </c>
      <c r="C128" t="s">
        <v>1036</v>
      </c>
      <c r="D128" t="s">
        <v>1025</v>
      </c>
      <c r="E128" s="9">
        <v>4</v>
      </c>
      <c r="F128" s="9">
        <v>4</v>
      </c>
      <c r="G128" t="str">
        <f t="shared" si="1"/>
        <v>Tier 3</v>
      </c>
    </row>
    <row r="129" spans="1:7" x14ac:dyDescent="0.25">
      <c r="A129" t="s">
        <v>6856</v>
      </c>
      <c r="B129" t="s">
        <v>6857</v>
      </c>
      <c r="C129" t="s">
        <v>1034</v>
      </c>
      <c r="D129" t="s">
        <v>1025</v>
      </c>
      <c r="E129" s="9">
        <v>9</v>
      </c>
      <c r="F129" s="9">
        <v>9</v>
      </c>
      <c r="G129" t="str">
        <f t="shared" si="1"/>
        <v>Tier 2</v>
      </c>
    </row>
    <row r="130" spans="1:7" x14ac:dyDescent="0.25">
      <c r="A130" t="s">
        <v>6858</v>
      </c>
      <c r="B130" t="s">
        <v>6859</v>
      </c>
      <c r="C130" t="s">
        <v>1034</v>
      </c>
      <c r="D130" t="s">
        <v>1028</v>
      </c>
      <c r="E130" s="9">
        <v>3</v>
      </c>
      <c r="F130" s="9">
        <v>3</v>
      </c>
      <c r="G130" t="str">
        <f t="shared" si="1"/>
        <v>Tier 3</v>
      </c>
    </row>
    <row r="131" spans="1:7" x14ac:dyDescent="0.25">
      <c r="A131" t="s">
        <v>6860</v>
      </c>
      <c r="B131" t="s">
        <v>6861</v>
      </c>
      <c r="C131" t="s">
        <v>1034</v>
      </c>
      <c r="D131" t="s">
        <v>1021</v>
      </c>
      <c r="E131" s="9">
        <v>5</v>
      </c>
      <c r="F131" s="9">
        <v>5</v>
      </c>
      <c r="G131" t="str">
        <f t="shared" si="1"/>
        <v>Tier 2</v>
      </c>
    </row>
    <row r="132" spans="1:7" x14ac:dyDescent="0.25">
      <c r="A132" t="s">
        <v>6862</v>
      </c>
      <c r="B132" t="s">
        <v>6863</v>
      </c>
      <c r="C132" t="s">
        <v>1035</v>
      </c>
      <c r="D132" t="s">
        <v>1021</v>
      </c>
      <c r="E132" s="9">
        <v>8</v>
      </c>
      <c r="F132" s="9">
        <v>8</v>
      </c>
      <c r="G132" t="str">
        <f t="shared" si="1"/>
        <v>Tier 2</v>
      </c>
    </row>
    <row r="133" spans="1:7" x14ac:dyDescent="0.25">
      <c r="A133" t="s">
        <v>6864</v>
      </c>
      <c r="B133" t="s">
        <v>6865</v>
      </c>
      <c r="C133" t="s">
        <v>1034</v>
      </c>
      <c r="D133" t="s">
        <v>1021</v>
      </c>
      <c r="E133" s="9">
        <v>7</v>
      </c>
      <c r="F133" s="9">
        <v>7</v>
      </c>
      <c r="G133" t="str">
        <f t="shared" ref="G133:G154" si="2">IF(E133&gt;10,"Tier 1",IF(E133&gt;=5,"Tier 2","Tier 3"))</f>
        <v>Tier 2</v>
      </c>
    </row>
    <row r="134" spans="1:7" x14ac:dyDescent="0.25">
      <c r="A134" t="s">
        <v>6866</v>
      </c>
      <c r="B134" t="s">
        <v>6867</v>
      </c>
      <c r="C134" t="s">
        <v>1034</v>
      </c>
      <c r="D134" t="s">
        <v>1028</v>
      </c>
      <c r="E134" s="9">
        <v>7</v>
      </c>
      <c r="F134" s="9">
        <v>7</v>
      </c>
      <c r="G134" t="str">
        <f t="shared" si="2"/>
        <v>Tier 2</v>
      </c>
    </row>
    <row r="135" spans="1:7" x14ac:dyDescent="0.25">
      <c r="A135" t="s">
        <v>6868</v>
      </c>
      <c r="B135" t="s">
        <v>6869</v>
      </c>
      <c r="C135" t="s">
        <v>1035</v>
      </c>
      <c r="D135" t="s">
        <v>1025</v>
      </c>
      <c r="E135" s="9">
        <v>6</v>
      </c>
      <c r="F135" s="9">
        <v>6</v>
      </c>
      <c r="G135" t="str">
        <f t="shared" si="2"/>
        <v>Tier 2</v>
      </c>
    </row>
    <row r="136" spans="1:7" x14ac:dyDescent="0.25">
      <c r="A136" t="s">
        <v>6870</v>
      </c>
      <c r="B136" t="s">
        <v>6871</v>
      </c>
      <c r="C136" t="s">
        <v>1035</v>
      </c>
      <c r="D136" t="s">
        <v>1022</v>
      </c>
      <c r="E136" s="9">
        <v>6</v>
      </c>
      <c r="F136" s="9">
        <v>6</v>
      </c>
      <c r="G136" t="str">
        <f t="shared" si="2"/>
        <v>Tier 2</v>
      </c>
    </row>
    <row r="137" spans="1:7" x14ac:dyDescent="0.25">
      <c r="A137" t="s">
        <v>6872</v>
      </c>
      <c r="B137" t="s">
        <v>6873</v>
      </c>
      <c r="C137" t="s">
        <v>1035</v>
      </c>
      <c r="D137" t="s">
        <v>1022</v>
      </c>
      <c r="E137" s="9">
        <v>13</v>
      </c>
      <c r="F137" s="9">
        <v>13</v>
      </c>
      <c r="G137" t="str">
        <f t="shared" si="2"/>
        <v>Tier 1</v>
      </c>
    </row>
    <row r="138" spans="1:7" x14ac:dyDescent="0.25">
      <c r="A138" t="s">
        <v>6874</v>
      </c>
      <c r="B138" t="s">
        <v>6875</v>
      </c>
      <c r="C138" t="s">
        <v>1035</v>
      </c>
      <c r="D138" t="s">
        <v>1021</v>
      </c>
      <c r="E138" s="9">
        <v>8</v>
      </c>
      <c r="F138" s="9">
        <v>8</v>
      </c>
      <c r="G138" t="str">
        <f t="shared" si="2"/>
        <v>Tier 2</v>
      </c>
    </row>
    <row r="139" spans="1:7" x14ac:dyDescent="0.25">
      <c r="A139" t="s">
        <v>6876</v>
      </c>
      <c r="B139" t="s">
        <v>6877</v>
      </c>
      <c r="C139" t="s">
        <v>1034</v>
      </c>
      <c r="D139" t="s">
        <v>1028</v>
      </c>
      <c r="E139" s="9">
        <v>5</v>
      </c>
      <c r="F139" s="9">
        <v>5</v>
      </c>
      <c r="G139" t="str">
        <f t="shared" si="2"/>
        <v>Tier 2</v>
      </c>
    </row>
    <row r="140" spans="1:7" x14ac:dyDescent="0.25">
      <c r="A140" t="s">
        <v>6878</v>
      </c>
      <c r="B140" t="s">
        <v>6879</v>
      </c>
      <c r="C140" t="s">
        <v>1035</v>
      </c>
      <c r="D140" t="s">
        <v>1028</v>
      </c>
      <c r="E140" s="9">
        <v>6</v>
      </c>
      <c r="F140" s="9">
        <v>6</v>
      </c>
      <c r="G140" t="str">
        <f t="shared" si="2"/>
        <v>Tier 2</v>
      </c>
    </row>
    <row r="141" spans="1:7" x14ac:dyDescent="0.25">
      <c r="A141" t="s">
        <v>6880</v>
      </c>
      <c r="B141" t="s">
        <v>6881</v>
      </c>
      <c r="C141" t="s">
        <v>1034</v>
      </c>
      <c r="D141" t="s">
        <v>1025</v>
      </c>
      <c r="E141" s="9">
        <v>6</v>
      </c>
      <c r="F141" s="9">
        <v>6</v>
      </c>
      <c r="G141" t="str">
        <f t="shared" si="2"/>
        <v>Tier 2</v>
      </c>
    </row>
    <row r="142" spans="1:7" x14ac:dyDescent="0.25">
      <c r="A142" t="s">
        <v>6882</v>
      </c>
      <c r="B142" t="s">
        <v>6883</v>
      </c>
      <c r="C142" t="s">
        <v>1036</v>
      </c>
      <c r="D142" t="s">
        <v>1022</v>
      </c>
      <c r="E142" s="9">
        <v>11</v>
      </c>
      <c r="F142" s="9">
        <v>11</v>
      </c>
      <c r="G142" t="str">
        <f t="shared" si="2"/>
        <v>Tier 1</v>
      </c>
    </row>
    <row r="143" spans="1:7" x14ac:dyDescent="0.25">
      <c r="A143" t="s">
        <v>6884</v>
      </c>
      <c r="B143" t="s">
        <v>6885</v>
      </c>
      <c r="C143" t="s">
        <v>1034</v>
      </c>
      <c r="D143" t="s">
        <v>1025</v>
      </c>
      <c r="E143" s="9">
        <v>7</v>
      </c>
      <c r="F143" s="9">
        <v>7</v>
      </c>
      <c r="G143" t="str">
        <f t="shared" si="2"/>
        <v>Tier 2</v>
      </c>
    </row>
    <row r="144" spans="1:7" x14ac:dyDescent="0.25">
      <c r="A144" t="s">
        <v>6886</v>
      </c>
      <c r="B144" t="s">
        <v>6887</v>
      </c>
      <c r="C144" t="s">
        <v>1036</v>
      </c>
      <c r="D144" t="s">
        <v>1021</v>
      </c>
      <c r="E144" s="9">
        <v>15</v>
      </c>
      <c r="F144" s="9">
        <v>15</v>
      </c>
      <c r="G144" t="str">
        <f t="shared" si="2"/>
        <v>Tier 1</v>
      </c>
    </row>
    <row r="145" spans="1:7" x14ac:dyDescent="0.25">
      <c r="A145" t="s">
        <v>6888</v>
      </c>
      <c r="B145" t="s">
        <v>6889</v>
      </c>
      <c r="C145" t="s">
        <v>1036</v>
      </c>
      <c r="D145" t="s">
        <v>1028</v>
      </c>
      <c r="E145" s="9">
        <v>6</v>
      </c>
      <c r="F145" s="9">
        <v>6</v>
      </c>
      <c r="G145" t="str">
        <f t="shared" si="2"/>
        <v>Tier 2</v>
      </c>
    </row>
    <row r="146" spans="1:7" x14ac:dyDescent="0.25">
      <c r="A146" t="s">
        <v>6890</v>
      </c>
      <c r="B146" t="s">
        <v>6891</v>
      </c>
      <c r="C146" t="s">
        <v>1034</v>
      </c>
      <c r="D146" t="s">
        <v>1025</v>
      </c>
      <c r="E146" s="9">
        <v>8</v>
      </c>
      <c r="F146" s="9">
        <v>8</v>
      </c>
      <c r="G146" t="str">
        <f t="shared" si="2"/>
        <v>Tier 2</v>
      </c>
    </row>
    <row r="147" spans="1:7" x14ac:dyDescent="0.25">
      <c r="A147" t="s">
        <v>6892</v>
      </c>
      <c r="B147" t="s">
        <v>6893</v>
      </c>
      <c r="C147" t="s">
        <v>1034</v>
      </c>
      <c r="D147" t="s">
        <v>1025</v>
      </c>
      <c r="E147" s="9">
        <v>12</v>
      </c>
      <c r="F147" s="9">
        <v>12</v>
      </c>
      <c r="G147" t="str">
        <f t="shared" si="2"/>
        <v>Tier 1</v>
      </c>
    </row>
    <row r="148" spans="1:7" x14ac:dyDescent="0.25">
      <c r="A148" t="s">
        <v>6894</v>
      </c>
      <c r="B148" t="s">
        <v>6895</v>
      </c>
      <c r="C148" t="s">
        <v>1036</v>
      </c>
      <c r="D148" t="s">
        <v>1025</v>
      </c>
      <c r="E148" s="9">
        <v>7</v>
      </c>
      <c r="F148" s="9">
        <v>7</v>
      </c>
      <c r="G148" t="str">
        <f t="shared" si="2"/>
        <v>Tier 2</v>
      </c>
    </row>
    <row r="149" spans="1:7" x14ac:dyDescent="0.25">
      <c r="A149" t="s">
        <v>6896</v>
      </c>
      <c r="B149" t="s">
        <v>6897</v>
      </c>
      <c r="C149" t="s">
        <v>1036</v>
      </c>
      <c r="D149" t="s">
        <v>1028</v>
      </c>
      <c r="E149" s="9">
        <v>4</v>
      </c>
      <c r="F149" s="9">
        <v>4</v>
      </c>
      <c r="G149" t="str">
        <f t="shared" si="2"/>
        <v>Tier 3</v>
      </c>
    </row>
    <row r="150" spans="1:7" x14ac:dyDescent="0.25">
      <c r="A150" t="s">
        <v>6898</v>
      </c>
      <c r="B150" t="s">
        <v>6899</v>
      </c>
      <c r="C150" t="s">
        <v>1035</v>
      </c>
      <c r="D150" t="s">
        <v>1025</v>
      </c>
      <c r="E150" s="9">
        <v>12</v>
      </c>
      <c r="F150" s="9">
        <v>12</v>
      </c>
      <c r="G150" t="str">
        <f t="shared" si="2"/>
        <v>Tier 1</v>
      </c>
    </row>
    <row r="151" spans="1:7" x14ac:dyDescent="0.25">
      <c r="A151" t="s">
        <v>6900</v>
      </c>
      <c r="B151" t="s">
        <v>6901</v>
      </c>
      <c r="C151" t="s">
        <v>1036</v>
      </c>
      <c r="D151" t="s">
        <v>1028</v>
      </c>
      <c r="E151" s="9">
        <v>13</v>
      </c>
      <c r="F151" s="9">
        <v>13</v>
      </c>
      <c r="G151" t="str">
        <f t="shared" si="2"/>
        <v>Tier 1</v>
      </c>
    </row>
    <row r="152" spans="1:7" x14ac:dyDescent="0.25">
      <c r="A152" t="s">
        <v>6902</v>
      </c>
      <c r="B152" t="s">
        <v>6903</v>
      </c>
      <c r="C152" t="s">
        <v>1036</v>
      </c>
      <c r="D152" t="s">
        <v>1025</v>
      </c>
      <c r="E152" s="9">
        <v>5</v>
      </c>
      <c r="F152" s="9">
        <v>5</v>
      </c>
      <c r="G152" t="str">
        <f t="shared" si="2"/>
        <v>Tier 2</v>
      </c>
    </row>
    <row r="153" spans="1:7" x14ac:dyDescent="0.25">
      <c r="A153" t="s">
        <v>6904</v>
      </c>
      <c r="B153" t="s">
        <v>6905</v>
      </c>
      <c r="C153" t="s">
        <v>1036</v>
      </c>
      <c r="D153" t="s">
        <v>1025</v>
      </c>
      <c r="E153" s="9">
        <v>6</v>
      </c>
      <c r="F153" s="9">
        <v>6</v>
      </c>
      <c r="G153" t="str">
        <f t="shared" si="2"/>
        <v>Tier 2</v>
      </c>
    </row>
    <row r="154" spans="1:7" x14ac:dyDescent="0.25">
      <c r="A154" t="s">
        <v>6601</v>
      </c>
      <c r="E154" s="9">
        <v>1000</v>
      </c>
      <c r="F154" s="9">
        <v>1000</v>
      </c>
      <c r="G154" t="str">
        <f t="shared" si="2"/>
        <v>Tier 1</v>
      </c>
    </row>
  </sheetData>
  <autoFilter ref="A3:G154" xr:uid="{8F6141F5-C3D7-4DB9-A7F9-1E98BB0175E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4783-69BF-418F-99F5-F963EE1CF85B}">
  <dimension ref="A1:G1001"/>
  <sheetViews>
    <sheetView topLeftCell="A2" workbookViewId="0">
      <selection sqref="A1:G1001"/>
    </sheetView>
  </sheetViews>
  <sheetFormatPr defaultRowHeight="15" x14ac:dyDescent="0.25"/>
  <cols>
    <col min="1" max="1" width="9.28515625" bestFit="1" customWidth="1"/>
    <col min="2" max="2" width="12.28515625" customWidth="1"/>
    <col min="3" max="3" width="9" customWidth="1"/>
    <col min="4" max="4" width="12.140625" customWidth="1"/>
    <col min="6" max="6" width="21" bestFit="1" customWidth="1"/>
  </cols>
  <sheetData>
    <row r="1" spans="1:7" x14ac:dyDescent="0.25">
      <c r="A1" t="s">
        <v>2</v>
      </c>
      <c r="B1" t="s">
        <v>1</v>
      </c>
      <c r="C1" t="s">
        <v>1029</v>
      </c>
      <c r="D1" t="s">
        <v>6906</v>
      </c>
      <c r="E1" t="s">
        <v>1030</v>
      </c>
      <c r="F1" t="s">
        <v>6907</v>
      </c>
      <c r="G1" t="s">
        <v>1032</v>
      </c>
    </row>
    <row r="2" spans="1:7" x14ac:dyDescent="0.25">
      <c r="A2" t="s">
        <v>1059</v>
      </c>
      <c r="B2" t="s">
        <v>8</v>
      </c>
      <c r="C2" t="s">
        <v>6820</v>
      </c>
      <c r="D2" s="1">
        <v>45761</v>
      </c>
      <c r="E2" t="str">
        <f>_xlfn.XLOOKUP(C:C,'RAW Data_HCP'!A:A,'RAW Data_HCP'!B:B)</f>
        <v>Dr_108</v>
      </c>
      <c r="F2" t="str">
        <f>_xlfn.XLOOKUP(C:C,'RAW Data_HCP'!A:A,'RAW Data_HCP'!C:C)</f>
        <v>Medical Oncology</v>
      </c>
      <c r="G2" t="str">
        <f>_xlfn.XLOOKUP(C:C,'RAW Data_HCP'!A:A,'RAW Data_HCP'!D:D)</f>
        <v>West</v>
      </c>
    </row>
    <row r="3" spans="1:7" x14ac:dyDescent="0.25">
      <c r="A3" t="s">
        <v>1063</v>
      </c>
      <c r="B3" t="s">
        <v>9</v>
      </c>
      <c r="C3" t="s">
        <v>6804</v>
      </c>
      <c r="D3" s="1">
        <v>45667</v>
      </c>
      <c r="E3" t="str">
        <f>_xlfn.XLOOKUP(C:C,'RAW Data_HCP'!A:A,'RAW Data_HCP'!B:B)</f>
        <v>Dr_100</v>
      </c>
      <c r="F3" t="str">
        <f>_xlfn.XLOOKUP(C:C,'RAW Data_HCP'!A:A,'RAW Data_HCP'!C:C)</f>
        <v>Medical Oncology</v>
      </c>
      <c r="G3" t="str">
        <f>_xlfn.XLOOKUP(C:C,'RAW Data_HCP'!A:A,'RAW Data_HCP'!D:D)</f>
        <v>North</v>
      </c>
    </row>
    <row r="4" spans="1:7" x14ac:dyDescent="0.25">
      <c r="A4" t="s">
        <v>1069</v>
      </c>
      <c r="B4" t="s">
        <v>10</v>
      </c>
      <c r="C4" t="s">
        <v>6904</v>
      </c>
      <c r="D4" s="1">
        <v>45804</v>
      </c>
      <c r="E4" t="str">
        <f>_xlfn.XLOOKUP(C:C,'RAW Data_HCP'!A:A,'RAW Data_HCP'!B:B)</f>
        <v>Dr_150</v>
      </c>
      <c r="F4" t="str">
        <f>_xlfn.XLOOKUP(C:C,'RAW Data_HCP'!A:A,'RAW Data_HCP'!C:C)</f>
        <v>Hematology-Oncology</v>
      </c>
      <c r="G4" t="str">
        <f>_xlfn.XLOOKUP(C:C,'RAW Data_HCP'!A:A,'RAW Data_HCP'!D:D)</f>
        <v>North</v>
      </c>
    </row>
    <row r="5" spans="1:7" x14ac:dyDescent="0.25">
      <c r="A5" t="s">
        <v>1075</v>
      </c>
      <c r="B5" t="s">
        <v>11</v>
      </c>
      <c r="C5" t="s">
        <v>6702</v>
      </c>
      <c r="D5" s="1">
        <v>45745</v>
      </c>
      <c r="E5" t="str">
        <f>_xlfn.XLOOKUP(C:C,'RAW Data_HCP'!A:A,'RAW Data_HCP'!B:B)</f>
        <v>Dr_49</v>
      </c>
      <c r="F5" t="str">
        <f>_xlfn.XLOOKUP(C:C,'RAW Data_HCP'!A:A,'RAW Data_HCP'!C:C)</f>
        <v>Medical Oncology</v>
      </c>
      <c r="G5" t="str">
        <f>_xlfn.XLOOKUP(C:C,'RAW Data_HCP'!A:A,'RAW Data_HCP'!D:D)</f>
        <v>West</v>
      </c>
    </row>
    <row r="6" spans="1:7" x14ac:dyDescent="0.25">
      <c r="A6" t="s">
        <v>1082</v>
      </c>
      <c r="B6" t="s">
        <v>12</v>
      </c>
      <c r="C6" t="s">
        <v>6718</v>
      </c>
      <c r="D6" s="1">
        <v>45833</v>
      </c>
      <c r="E6" t="str">
        <f>_xlfn.XLOOKUP(C:C,'RAW Data_HCP'!A:A,'RAW Data_HCP'!B:B)</f>
        <v>Dr_57</v>
      </c>
      <c r="F6" t="str">
        <f>_xlfn.XLOOKUP(C:C,'RAW Data_HCP'!A:A,'RAW Data_HCP'!C:C)</f>
        <v>Medical Oncology</v>
      </c>
      <c r="G6" t="str">
        <f>_xlfn.XLOOKUP(C:C,'RAW Data_HCP'!A:A,'RAW Data_HCP'!D:D)</f>
        <v>West</v>
      </c>
    </row>
    <row r="7" spans="1:7" x14ac:dyDescent="0.25">
      <c r="A7" t="s">
        <v>1088</v>
      </c>
      <c r="B7" t="s">
        <v>13</v>
      </c>
      <c r="C7" t="s">
        <v>6878</v>
      </c>
      <c r="D7" s="1">
        <v>45821</v>
      </c>
      <c r="E7" t="str">
        <f>_xlfn.XLOOKUP(C:C,'RAW Data_HCP'!A:A,'RAW Data_HCP'!B:B)</f>
        <v>Dr_137</v>
      </c>
      <c r="F7" t="str">
        <f>_xlfn.XLOOKUP(C:C,'RAW Data_HCP'!A:A,'RAW Data_HCP'!C:C)</f>
        <v>Radiation Oncology</v>
      </c>
      <c r="G7" t="str">
        <f>_xlfn.XLOOKUP(C:C,'RAW Data_HCP'!A:A,'RAW Data_HCP'!D:D)</f>
        <v>South</v>
      </c>
    </row>
    <row r="8" spans="1:7" x14ac:dyDescent="0.25">
      <c r="A8" t="s">
        <v>1095</v>
      </c>
      <c r="B8" t="s">
        <v>14</v>
      </c>
      <c r="C8" t="s">
        <v>6848</v>
      </c>
      <c r="D8" s="1">
        <v>45829</v>
      </c>
      <c r="E8" t="str">
        <f>_xlfn.XLOOKUP(C:C,'RAW Data_HCP'!A:A,'RAW Data_HCP'!B:B)</f>
        <v>Dr_122</v>
      </c>
      <c r="F8" t="str">
        <f>_xlfn.XLOOKUP(C:C,'RAW Data_HCP'!A:A,'RAW Data_HCP'!C:C)</f>
        <v>Medical Oncology</v>
      </c>
      <c r="G8" t="str">
        <f>_xlfn.XLOOKUP(C:C,'RAW Data_HCP'!A:A,'RAW Data_HCP'!D:D)</f>
        <v>East</v>
      </c>
    </row>
    <row r="9" spans="1:7" x14ac:dyDescent="0.25">
      <c r="A9" t="s">
        <v>1099</v>
      </c>
      <c r="B9" t="s">
        <v>15</v>
      </c>
      <c r="C9" t="s">
        <v>6788</v>
      </c>
      <c r="D9" s="1">
        <v>45787</v>
      </c>
      <c r="E9" t="str">
        <f>_xlfn.XLOOKUP(C:C,'RAW Data_HCP'!A:A,'RAW Data_HCP'!B:B)</f>
        <v>Dr_92</v>
      </c>
      <c r="F9" t="str">
        <f>_xlfn.XLOOKUP(C:C,'RAW Data_HCP'!A:A,'RAW Data_HCP'!C:C)</f>
        <v>Hematology-Oncology</v>
      </c>
      <c r="G9" t="str">
        <f>_xlfn.XLOOKUP(C:C,'RAW Data_HCP'!A:A,'RAW Data_HCP'!D:D)</f>
        <v>East</v>
      </c>
    </row>
    <row r="10" spans="1:7" x14ac:dyDescent="0.25">
      <c r="A10" t="s">
        <v>1106</v>
      </c>
      <c r="B10" t="s">
        <v>16</v>
      </c>
      <c r="C10" t="s">
        <v>6758</v>
      </c>
      <c r="D10" s="1">
        <v>45701</v>
      </c>
      <c r="E10" t="str">
        <f>_xlfn.XLOOKUP(C:C,'RAW Data_HCP'!A:A,'RAW Data_HCP'!B:B)</f>
        <v>Dr_77</v>
      </c>
      <c r="F10" t="str">
        <f>_xlfn.XLOOKUP(C:C,'RAW Data_HCP'!A:A,'RAW Data_HCP'!C:C)</f>
        <v>Hematology-Oncology</v>
      </c>
      <c r="G10" t="str">
        <f>_xlfn.XLOOKUP(C:C,'RAW Data_HCP'!A:A,'RAW Data_HCP'!D:D)</f>
        <v>South</v>
      </c>
    </row>
    <row r="11" spans="1:7" x14ac:dyDescent="0.25">
      <c r="A11" t="s">
        <v>1113</v>
      </c>
      <c r="B11" t="s">
        <v>17</v>
      </c>
      <c r="C11" t="s">
        <v>6890</v>
      </c>
      <c r="D11" s="1">
        <v>45704</v>
      </c>
      <c r="E11" t="str">
        <f>_xlfn.XLOOKUP(C:C,'RAW Data_HCP'!A:A,'RAW Data_HCP'!B:B)</f>
        <v>Dr_143</v>
      </c>
      <c r="F11" t="str">
        <f>_xlfn.XLOOKUP(C:C,'RAW Data_HCP'!A:A,'RAW Data_HCP'!C:C)</f>
        <v>Medical Oncology</v>
      </c>
      <c r="G11" t="str">
        <f>_xlfn.XLOOKUP(C:C,'RAW Data_HCP'!A:A,'RAW Data_HCP'!D:D)</f>
        <v>North</v>
      </c>
    </row>
    <row r="12" spans="1:7" x14ac:dyDescent="0.25">
      <c r="A12" t="s">
        <v>1118</v>
      </c>
      <c r="B12" t="s">
        <v>18</v>
      </c>
      <c r="C12" t="s">
        <v>6756</v>
      </c>
      <c r="D12" s="1">
        <v>45682</v>
      </c>
      <c r="E12" t="str">
        <f>_xlfn.XLOOKUP(C:C,'RAW Data_HCP'!A:A,'RAW Data_HCP'!B:B)</f>
        <v>Dr_76</v>
      </c>
      <c r="F12" t="str">
        <f>_xlfn.XLOOKUP(C:C,'RAW Data_HCP'!A:A,'RAW Data_HCP'!C:C)</f>
        <v>Hematology-Oncology</v>
      </c>
      <c r="G12" t="str">
        <f>_xlfn.XLOOKUP(C:C,'RAW Data_HCP'!A:A,'RAW Data_HCP'!D:D)</f>
        <v>East</v>
      </c>
    </row>
    <row r="13" spans="1:7" x14ac:dyDescent="0.25">
      <c r="A13" t="s">
        <v>1123</v>
      </c>
      <c r="B13" t="s">
        <v>19</v>
      </c>
      <c r="C13" t="s">
        <v>6846</v>
      </c>
      <c r="D13" s="1">
        <v>45690</v>
      </c>
      <c r="E13" t="str">
        <f>_xlfn.XLOOKUP(C:C,'RAW Data_HCP'!A:A,'RAW Data_HCP'!B:B)</f>
        <v>Dr_121</v>
      </c>
      <c r="F13" t="str">
        <f>_xlfn.XLOOKUP(C:C,'RAW Data_HCP'!A:A,'RAW Data_HCP'!C:C)</f>
        <v>Medical Oncology</v>
      </c>
      <c r="G13" t="str">
        <f>_xlfn.XLOOKUP(C:C,'RAW Data_HCP'!A:A,'RAW Data_HCP'!D:D)</f>
        <v>West</v>
      </c>
    </row>
    <row r="14" spans="1:7" x14ac:dyDescent="0.25">
      <c r="A14" t="s">
        <v>1130</v>
      </c>
      <c r="B14" t="s">
        <v>20</v>
      </c>
      <c r="C14" t="s">
        <v>6738</v>
      </c>
      <c r="D14" s="1">
        <v>45801</v>
      </c>
      <c r="E14" t="str">
        <f>_xlfn.XLOOKUP(C:C,'RAW Data_HCP'!A:A,'RAW Data_HCP'!B:B)</f>
        <v>Dr_67</v>
      </c>
      <c r="F14" t="str">
        <f>_xlfn.XLOOKUP(C:C,'RAW Data_HCP'!A:A,'RAW Data_HCP'!C:C)</f>
        <v>Hematology-Oncology</v>
      </c>
      <c r="G14" t="str">
        <f>_xlfn.XLOOKUP(C:C,'RAW Data_HCP'!A:A,'RAW Data_HCP'!D:D)</f>
        <v>North</v>
      </c>
    </row>
    <row r="15" spans="1:7" x14ac:dyDescent="0.25">
      <c r="A15" t="s">
        <v>1136</v>
      </c>
      <c r="B15" t="s">
        <v>21</v>
      </c>
      <c r="C15" t="s">
        <v>6698</v>
      </c>
      <c r="D15" s="1">
        <v>45832</v>
      </c>
      <c r="E15" t="str">
        <f>_xlfn.XLOOKUP(C:C,'RAW Data_HCP'!A:A,'RAW Data_HCP'!B:B)</f>
        <v>Dr_47</v>
      </c>
      <c r="F15" t="str">
        <f>_xlfn.XLOOKUP(C:C,'RAW Data_HCP'!A:A,'RAW Data_HCP'!C:C)</f>
        <v>Medical Oncology</v>
      </c>
      <c r="G15" t="str">
        <f>_xlfn.XLOOKUP(C:C,'RAW Data_HCP'!A:A,'RAW Data_HCP'!D:D)</f>
        <v>South</v>
      </c>
    </row>
    <row r="16" spans="1:7" x14ac:dyDescent="0.25">
      <c r="A16" t="s">
        <v>1141</v>
      </c>
      <c r="B16" t="s">
        <v>22</v>
      </c>
      <c r="C16" t="s">
        <v>6776</v>
      </c>
      <c r="D16" s="1">
        <v>45825</v>
      </c>
      <c r="E16" t="str">
        <f>_xlfn.XLOOKUP(C:C,'RAW Data_HCP'!A:A,'RAW Data_HCP'!B:B)</f>
        <v>Dr_86</v>
      </c>
      <c r="F16" t="str">
        <f>_xlfn.XLOOKUP(C:C,'RAW Data_HCP'!A:A,'RAW Data_HCP'!C:C)</f>
        <v>Medical Oncology</v>
      </c>
      <c r="G16" t="str">
        <f>_xlfn.XLOOKUP(C:C,'RAW Data_HCP'!A:A,'RAW Data_HCP'!D:D)</f>
        <v>West</v>
      </c>
    </row>
    <row r="17" spans="1:7" x14ac:dyDescent="0.25">
      <c r="A17" t="s">
        <v>1145</v>
      </c>
      <c r="B17" t="s">
        <v>23</v>
      </c>
      <c r="C17" t="s">
        <v>6650</v>
      </c>
      <c r="D17" s="1">
        <v>45714</v>
      </c>
      <c r="E17" t="str">
        <f>_xlfn.XLOOKUP(C:C,'RAW Data_HCP'!A:A,'RAW Data_HCP'!B:B)</f>
        <v>Dr_23</v>
      </c>
      <c r="F17" t="str">
        <f>_xlfn.XLOOKUP(C:C,'RAW Data_HCP'!A:A,'RAW Data_HCP'!C:C)</f>
        <v>Hematology-Oncology</v>
      </c>
      <c r="G17" t="str">
        <f>_xlfn.XLOOKUP(C:C,'RAW Data_HCP'!A:A,'RAW Data_HCP'!D:D)</f>
        <v>North</v>
      </c>
    </row>
    <row r="18" spans="1:7" x14ac:dyDescent="0.25">
      <c r="A18" t="s">
        <v>1152</v>
      </c>
      <c r="B18" t="s">
        <v>24</v>
      </c>
      <c r="C18" t="s">
        <v>6786</v>
      </c>
      <c r="D18" s="1">
        <v>45715</v>
      </c>
      <c r="E18" t="str">
        <f>_xlfn.XLOOKUP(C:C,'RAW Data_HCP'!A:A,'RAW Data_HCP'!B:B)</f>
        <v>Dr_91</v>
      </c>
      <c r="F18" t="str">
        <f>_xlfn.XLOOKUP(C:C,'RAW Data_HCP'!A:A,'RAW Data_HCP'!C:C)</f>
        <v>Medical Oncology</v>
      </c>
      <c r="G18" t="str">
        <f>_xlfn.XLOOKUP(C:C,'RAW Data_HCP'!A:A,'RAW Data_HCP'!D:D)</f>
        <v>South</v>
      </c>
    </row>
    <row r="19" spans="1:7" x14ac:dyDescent="0.25">
      <c r="A19" t="s">
        <v>1156</v>
      </c>
      <c r="B19" t="s">
        <v>25</v>
      </c>
      <c r="C19" t="s">
        <v>6762</v>
      </c>
      <c r="D19" s="1">
        <v>45765</v>
      </c>
      <c r="E19" t="str">
        <f>_xlfn.XLOOKUP(C:C,'RAW Data_HCP'!A:A,'RAW Data_HCP'!B:B)</f>
        <v>Dr_79</v>
      </c>
      <c r="F19" t="str">
        <f>_xlfn.XLOOKUP(C:C,'RAW Data_HCP'!A:A,'RAW Data_HCP'!C:C)</f>
        <v>Medical Oncology</v>
      </c>
      <c r="G19" t="str">
        <f>_xlfn.XLOOKUP(C:C,'RAW Data_HCP'!A:A,'RAW Data_HCP'!D:D)</f>
        <v>North</v>
      </c>
    </row>
    <row r="20" spans="1:7" x14ac:dyDescent="0.25">
      <c r="A20" t="s">
        <v>1160</v>
      </c>
      <c r="B20" t="s">
        <v>26</v>
      </c>
      <c r="C20" t="s">
        <v>6774</v>
      </c>
      <c r="D20" s="1">
        <v>45753</v>
      </c>
      <c r="E20" t="str">
        <f>_xlfn.XLOOKUP(C:C,'RAW Data_HCP'!A:A,'RAW Data_HCP'!B:B)</f>
        <v>Dr_85</v>
      </c>
      <c r="F20" t="str">
        <f>_xlfn.XLOOKUP(C:C,'RAW Data_HCP'!A:A,'RAW Data_HCP'!C:C)</f>
        <v>Hematology-Oncology</v>
      </c>
      <c r="G20" t="str">
        <f>_xlfn.XLOOKUP(C:C,'RAW Data_HCP'!A:A,'RAW Data_HCP'!D:D)</f>
        <v>North</v>
      </c>
    </row>
    <row r="21" spans="1:7" x14ac:dyDescent="0.25">
      <c r="A21" t="s">
        <v>1165</v>
      </c>
      <c r="B21" t="s">
        <v>27</v>
      </c>
      <c r="C21" t="s">
        <v>6738</v>
      </c>
      <c r="D21" s="1">
        <v>45807</v>
      </c>
      <c r="E21" t="str">
        <f>_xlfn.XLOOKUP(C:C,'RAW Data_HCP'!A:A,'RAW Data_HCP'!B:B)</f>
        <v>Dr_67</v>
      </c>
      <c r="F21" t="str">
        <f>_xlfn.XLOOKUP(C:C,'RAW Data_HCP'!A:A,'RAW Data_HCP'!C:C)</f>
        <v>Hematology-Oncology</v>
      </c>
      <c r="G21" t="str">
        <f>_xlfn.XLOOKUP(C:C,'RAW Data_HCP'!A:A,'RAW Data_HCP'!D:D)</f>
        <v>North</v>
      </c>
    </row>
    <row r="22" spans="1:7" x14ac:dyDescent="0.25">
      <c r="A22" t="s">
        <v>1172</v>
      </c>
      <c r="B22" t="s">
        <v>28</v>
      </c>
      <c r="C22" t="s">
        <v>6756</v>
      </c>
      <c r="D22" s="1">
        <v>45776</v>
      </c>
      <c r="E22" t="str">
        <f>_xlfn.XLOOKUP(C:C,'RAW Data_HCP'!A:A,'RAW Data_HCP'!B:B)</f>
        <v>Dr_76</v>
      </c>
      <c r="F22" t="str">
        <f>_xlfn.XLOOKUP(C:C,'RAW Data_HCP'!A:A,'RAW Data_HCP'!C:C)</f>
        <v>Hematology-Oncology</v>
      </c>
      <c r="G22" t="str">
        <f>_xlfn.XLOOKUP(C:C,'RAW Data_HCP'!A:A,'RAW Data_HCP'!D:D)</f>
        <v>East</v>
      </c>
    </row>
    <row r="23" spans="1:7" x14ac:dyDescent="0.25">
      <c r="A23" t="s">
        <v>1179</v>
      </c>
      <c r="B23" t="s">
        <v>29</v>
      </c>
      <c r="C23" t="s">
        <v>6666</v>
      </c>
      <c r="D23" s="1">
        <v>45778</v>
      </c>
      <c r="E23" t="str">
        <f>_xlfn.XLOOKUP(C:C,'RAW Data_HCP'!A:A,'RAW Data_HCP'!B:B)</f>
        <v>Dr_31</v>
      </c>
      <c r="F23" t="str">
        <f>_xlfn.XLOOKUP(C:C,'RAW Data_HCP'!A:A,'RAW Data_HCP'!C:C)</f>
        <v>Medical Oncology</v>
      </c>
      <c r="G23" t="str">
        <f>_xlfn.XLOOKUP(C:C,'RAW Data_HCP'!A:A,'RAW Data_HCP'!D:D)</f>
        <v>North</v>
      </c>
    </row>
    <row r="24" spans="1:7" x14ac:dyDescent="0.25">
      <c r="A24" t="s">
        <v>1185</v>
      </c>
      <c r="B24" t="s">
        <v>30</v>
      </c>
      <c r="C24" t="s">
        <v>6632</v>
      </c>
      <c r="D24" s="1">
        <v>45820</v>
      </c>
      <c r="E24" t="str">
        <f>_xlfn.XLOOKUP(C:C,'RAW Data_HCP'!A:A,'RAW Data_HCP'!B:B)</f>
        <v>Dr_14</v>
      </c>
      <c r="F24" t="str">
        <f>_xlfn.XLOOKUP(C:C,'RAW Data_HCP'!A:A,'RAW Data_HCP'!C:C)</f>
        <v>Medical Oncology</v>
      </c>
      <c r="G24" t="str">
        <f>_xlfn.XLOOKUP(C:C,'RAW Data_HCP'!A:A,'RAW Data_HCP'!D:D)</f>
        <v>South</v>
      </c>
    </row>
    <row r="25" spans="1:7" x14ac:dyDescent="0.25">
      <c r="A25" t="s">
        <v>1191</v>
      </c>
      <c r="B25" t="s">
        <v>31</v>
      </c>
      <c r="C25" t="s">
        <v>6904</v>
      </c>
      <c r="D25" s="1">
        <v>45806</v>
      </c>
      <c r="E25" t="str">
        <f>_xlfn.XLOOKUP(C:C,'RAW Data_HCP'!A:A,'RAW Data_HCP'!B:B)</f>
        <v>Dr_150</v>
      </c>
      <c r="F25" t="str">
        <f>_xlfn.XLOOKUP(C:C,'RAW Data_HCP'!A:A,'RAW Data_HCP'!C:C)</f>
        <v>Hematology-Oncology</v>
      </c>
      <c r="G25" t="str">
        <f>_xlfn.XLOOKUP(C:C,'RAW Data_HCP'!A:A,'RAW Data_HCP'!D:D)</f>
        <v>North</v>
      </c>
    </row>
    <row r="26" spans="1:7" x14ac:dyDescent="0.25">
      <c r="A26" t="s">
        <v>1198</v>
      </c>
      <c r="B26" t="s">
        <v>32</v>
      </c>
      <c r="C26" t="s">
        <v>6642</v>
      </c>
      <c r="D26" s="1">
        <v>45778</v>
      </c>
      <c r="E26" t="str">
        <f>_xlfn.XLOOKUP(C:C,'RAW Data_HCP'!A:A,'RAW Data_HCP'!B:B)</f>
        <v>Dr_19</v>
      </c>
      <c r="F26" t="str">
        <f>_xlfn.XLOOKUP(C:C,'RAW Data_HCP'!A:A,'RAW Data_HCP'!C:C)</f>
        <v>Medical Oncology</v>
      </c>
      <c r="G26" t="str">
        <f>_xlfn.XLOOKUP(C:C,'RAW Data_HCP'!A:A,'RAW Data_HCP'!D:D)</f>
        <v>West</v>
      </c>
    </row>
    <row r="27" spans="1:7" x14ac:dyDescent="0.25">
      <c r="A27" t="s">
        <v>1204</v>
      </c>
      <c r="B27" t="s">
        <v>33</v>
      </c>
      <c r="C27" t="s">
        <v>6704</v>
      </c>
      <c r="D27" s="1">
        <v>45786</v>
      </c>
      <c r="E27" t="str">
        <f>_xlfn.XLOOKUP(C:C,'RAW Data_HCP'!A:A,'RAW Data_HCP'!B:B)</f>
        <v>Dr_50</v>
      </c>
      <c r="F27" t="str">
        <f>_xlfn.XLOOKUP(C:C,'RAW Data_HCP'!A:A,'RAW Data_HCP'!C:C)</f>
        <v>Radiation Oncology</v>
      </c>
      <c r="G27" t="str">
        <f>_xlfn.XLOOKUP(C:C,'RAW Data_HCP'!A:A,'RAW Data_HCP'!D:D)</f>
        <v>West</v>
      </c>
    </row>
    <row r="28" spans="1:7" x14ac:dyDescent="0.25">
      <c r="A28" t="s">
        <v>1210</v>
      </c>
      <c r="B28" t="s">
        <v>34</v>
      </c>
      <c r="C28" t="s">
        <v>6666</v>
      </c>
      <c r="D28" s="1">
        <v>45832</v>
      </c>
      <c r="E28" t="str">
        <f>_xlfn.XLOOKUP(C:C,'RAW Data_HCP'!A:A,'RAW Data_HCP'!B:B)</f>
        <v>Dr_31</v>
      </c>
      <c r="F28" t="str">
        <f>_xlfn.XLOOKUP(C:C,'RAW Data_HCP'!A:A,'RAW Data_HCP'!C:C)</f>
        <v>Medical Oncology</v>
      </c>
      <c r="G28" t="str">
        <f>_xlfn.XLOOKUP(C:C,'RAW Data_HCP'!A:A,'RAW Data_HCP'!D:D)</f>
        <v>North</v>
      </c>
    </row>
    <row r="29" spans="1:7" x14ac:dyDescent="0.25">
      <c r="A29" t="s">
        <v>1216</v>
      </c>
      <c r="B29" t="s">
        <v>35</v>
      </c>
      <c r="C29" t="s">
        <v>6800</v>
      </c>
      <c r="D29" s="1">
        <v>45793</v>
      </c>
      <c r="E29" t="str">
        <f>_xlfn.XLOOKUP(C:C,'RAW Data_HCP'!A:A,'RAW Data_HCP'!B:B)</f>
        <v>Dr_98</v>
      </c>
      <c r="F29" t="str">
        <f>_xlfn.XLOOKUP(C:C,'RAW Data_HCP'!A:A,'RAW Data_HCP'!C:C)</f>
        <v>Hematology-Oncology</v>
      </c>
      <c r="G29" t="str">
        <f>_xlfn.XLOOKUP(C:C,'RAW Data_HCP'!A:A,'RAW Data_HCP'!D:D)</f>
        <v>South</v>
      </c>
    </row>
    <row r="30" spans="1:7" x14ac:dyDescent="0.25">
      <c r="A30" t="s">
        <v>1220</v>
      </c>
      <c r="B30" t="s">
        <v>36</v>
      </c>
      <c r="C30" t="s">
        <v>6758</v>
      </c>
      <c r="D30" s="1">
        <v>45763</v>
      </c>
      <c r="E30" t="str">
        <f>_xlfn.XLOOKUP(C:C,'RAW Data_HCP'!A:A,'RAW Data_HCP'!B:B)</f>
        <v>Dr_77</v>
      </c>
      <c r="F30" t="str">
        <f>_xlfn.XLOOKUP(C:C,'RAW Data_HCP'!A:A,'RAW Data_HCP'!C:C)</f>
        <v>Hematology-Oncology</v>
      </c>
      <c r="G30" t="str">
        <f>_xlfn.XLOOKUP(C:C,'RAW Data_HCP'!A:A,'RAW Data_HCP'!D:D)</f>
        <v>South</v>
      </c>
    </row>
    <row r="31" spans="1:7" x14ac:dyDescent="0.25">
      <c r="A31" t="s">
        <v>1226</v>
      </c>
      <c r="B31" t="s">
        <v>37</v>
      </c>
      <c r="C31" t="s">
        <v>6632</v>
      </c>
      <c r="D31" s="1">
        <v>45696</v>
      </c>
      <c r="E31" t="str">
        <f>_xlfn.XLOOKUP(C:C,'RAW Data_HCP'!A:A,'RAW Data_HCP'!B:B)</f>
        <v>Dr_14</v>
      </c>
      <c r="F31" t="str">
        <f>_xlfn.XLOOKUP(C:C,'RAW Data_HCP'!A:A,'RAW Data_HCP'!C:C)</f>
        <v>Medical Oncology</v>
      </c>
      <c r="G31" t="str">
        <f>_xlfn.XLOOKUP(C:C,'RAW Data_HCP'!A:A,'RAW Data_HCP'!D:D)</f>
        <v>South</v>
      </c>
    </row>
    <row r="32" spans="1:7" x14ac:dyDescent="0.25">
      <c r="A32" t="s">
        <v>1230</v>
      </c>
      <c r="B32" t="s">
        <v>38</v>
      </c>
      <c r="C32" t="s">
        <v>6676</v>
      </c>
      <c r="D32" s="1">
        <v>45709</v>
      </c>
      <c r="E32" t="str">
        <f>_xlfn.XLOOKUP(C:C,'RAW Data_HCP'!A:A,'RAW Data_HCP'!B:B)</f>
        <v>Dr_36</v>
      </c>
      <c r="F32" t="str">
        <f>_xlfn.XLOOKUP(C:C,'RAW Data_HCP'!A:A,'RAW Data_HCP'!C:C)</f>
        <v>Hematology-Oncology</v>
      </c>
      <c r="G32" t="str">
        <f>_xlfn.XLOOKUP(C:C,'RAW Data_HCP'!A:A,'RAW Data_HCP'!D:D)</f>
        <v>East</v>
      </c>
    </row>
    <row r="33" spans="1:7" x14ac:dyDescent="0.25">
      <c r="A33" t="s">
        <v>1234</v>
      </c>
      <c r="B33" t="s">
        <v>39</v>
      </c>
      <c r="C33" t="s">
        <v>6780</v>
      </c>
      <c r="D33" s="1">
        <v>45762</v>
      </c>
      <c r="E33" t="str">
        <f>_xlfn.XLOOKUP(C:C,'RAW Data_HCP'!A:A,'RAW Data_HCP'!B:B)</f>
        <v>Dr_88</v>
      </c>
      <c r="F33" t="str">
        <f>_xlfn.XLOOKUP(C:C,'RAW Data_HCP'!A:A,'RAW Data_HCP'!C:C)</f>
        <v>Medical Oncology</v>
      </c>
      <c r="G33" t="str">
        <f>_xlfn.XLOOKUP(C:C,'RAW Data_HCP'!A:A,'RAW Data_HCP'!D:D)</f>
        <v>West</v>
      </c>
    </row>
    <row r="34" spans="1:7" x14ac:dyDescent="0.25">
      <c r="A34" t="s">
        <v>1240</v>
      </c>
      <c r="B34" t="s">
        <v>40</v>
      </c>
      <c r="C34" t="s">
        <v>6896</v>
      </c>
      <c r="D34" s="1">
        <v>45775</v>
      </c>
      <c r="E34" t="str">
        <f>_xlfn.XLOOKUP(C:C,'RAW Data_HCP'!A:A,'RAW Data_HCP'!B:B)</f>
        <v>Dr_146</v>
      </c>
      <c r="F34" t="str">
        <f>_xlfn.XLOOKUP(C:C,'RAW Data_HCP'!A:A,'RAW Data_HCP'!C:C)</f>
        <v>Hematology-Oncology</v>
      </c>
      <c r="G34" t="str">
        <f>_xlfn.XLOOKUP(C:C,'RAW Data_HCP'!A:A,'RAW Data_HCP'!D:D)</f>
        <v>South</v>
      </c>
    </row>
    <row r="35" spans="1:7" x14ac:dyDescent="0.25">
      <c r="A35" t="s">
        <v>1247</v>
      </c>
      <c r="B35" t="s">
        <v>41</v>
      </c>
      <c r="C35" t="s">
        <v>6678</v>
      </c>
      <c r="D35" s="1">
        <v>45738</v>
      </c>
      <c r="E35" t="str">
        <f>_xlfn.XLOOKUP(C:C,'RAW Data_HCP'!A:A,'RAW Data_HCP'!B:B)</f>
        <v>Dr_37</v>
      </c>
      <c r="F35" t="str">
        <f>_xlfn.XLOOKUP(C:C,'RAW Data_HCP'!A:A,'RAW Data_HCP'!C:C)</f>
        <v>Hematology-Oncology</v>
      </c>
      <c r="G35" t="str">
        <f>_xlfn.XLOOKUP(C:C,'RAW Data_HCP'!A:A,'RAW Data_HCP'!D:D)</f>
        <v>North</v>
      </c>
    </row>
    <row r="36" spans="1:7" x14ac:dyDescent="0.25">
      <c r="A36" t="s">
        <v>1252</v>
      </c>
      <c r="B36" t="s">
        <v>42</v>
      </c>
      <c r="C36" t="s">
        <v>6698</v>
      </c>
      <c r="D36" s="1">
        <v>45678</v>
      </c>
      <c r="E36" t="str">
        <f>_xlfn.XLOOKUP(C:C,'RAW Data_HCP'!A:A,'RAW Data_HCP'!B:B)</f>
        <v>Dr_47</v>
      </c>
      <c r="F36" t="str">
        <f>_xlfn.XLOOKUP(C:C,'RAW Data_HCP'!A:A,'RAW Data_HCP'!C:C)</f>
        <v>Medical Oncology</v>
      </c>
      <c r="G36" t="str">
        <f>_xlfn.XLOOKUP(C:C,'RAW Data_HCP'!A:A,'RAW Data_HCP'!D:D)</f>
        <v>South</v>
      </c>
    </row>
    <row r="37" spans="1:7" x14ac:dyDescent="0.25">
      <c r="A37" t="s">
        <v>1258</v>
      </c>
      <c r="B37" t="s">
        <v>43</v>
      </c>
      <c r="C37" t="s">
        <v>6854</v>
      </c>
      <c r="D37" s="1">
        <v>45743</v>
      </c>
      <c r="E37" t="str">
        <f>_xlfn.XLOOKUP(C:C,'RAW Data_HCP'!A:A,'RAW Data_HCP'!B:B)</f>
        <v>Dr_125</v>
      </c>
      <c r="F37" t="str">
        <f>_xlfn.XLOOKUP(C:C,'RAW Data_HCP'!A:A,'RAW Data_HCP'!C:C)</f>
        <v>Hematology-Oncology</v>
      </c>
      <c r="G37" t="str">
        <f>_xlfn.XLOOKUP(C:C,'RAW Data_HCP'!A:A,'RAW Data_HCP'!D:D)</f>
        <v>North</v>
      </c>
    </row>
    <row r="38" spans="1:7" x14ac:dyDescent="0.25">
      <c r="A38" t="s">
        <v>1264</v>
      </c>
      <c r="B38" t="s">
        <v>44</v>
      </c>
      <c r="C38" t="s">
        <v>6696</v>
      </c>
      <c r="D38" s="1">
        <v>45738</v>
      </c>
      <c r="E38" t="str">
        <f>_xlfn.XLOOKUP(C:C,'RAW Data_HCP'!A:A,'RAW Data_HCP'!B:B)</f>
        <v>Dr_46</v>
      </c>
      <c r="F38" t="str">
        <f>_xlfn.XLOOKUP(C:C,'RAW Data_HCP'!A:A,'RAW Data_HCP'!C:C)</f>
        <v>Radiation Oncology</v>
      </c>
      <c r="G38" t="str">
        <f>_xlfn.XLOOKUP(C:C,'RAW Data_HCP'!A:A,'RAW Data_HCP'!D:D)</f>
        <v>East</v>
      </c>
    </row>
    <row r="39" spans="1:7" x14ac:dyDescent="0.25">
      <c r="A39" t="s">
        <v>1270</v>
      </c>
      <c r="B39" t="s">
        <v>45</v>
      </c>
      <c r="C39" t="s">
        <v>6634</v>
      </c>
      <c r="D39" s="1">
        <v>45659</v>
      </c>
      <c r="E39" t="str">
        <f>_xlfn.XLOOKUP(C:C,'RAW Data_HCP'!A:A,'RAW Data_HCP'!B:B)</f>
        <v>Dr_15</v>
      </c>
      <c r="F39" t="str">
        <f>_xlfn.XLOOKUP(C:C,'RAW Data_HCP'!A:A,'RAW Data_HCP'!C:C)</f>
        <v>Hematology-Oncology</v>
      </c>
      <c r="G39" t="str">
        <f>_xlfn.XLOOKUP(C:C,'RAW Data_HCP'!A:A,'RAW Data_HCP'!D:D)</f>
        <v>West</v>
      </c>
    </row>
    <row r="40" spans="1:7" x14ac:dyDescent="0.25">
      <c r="A40" t="s">
        <v>1276</v>
      </c>
      <c r="B40" t="s">
        <v>46</v>
      </c>
      <c r="C40" t="s">
        <v>6836</v>
      </c>
      <c r="D40" s="1">
        <v>45728</v>
      </c>
      <c r="E40" t="str">
        <f>_xlfn.XLOOKUP(C:C,'RAW Data_HCP'!A:A,'RAW Data_HCP'!B:B)</f>
        <v>Dr_116</v>
      </c>
      <c r="F40" t="str">
        <f>_xlfn.XLOOKUP(C:C,'RAW Data_HCP'!A:A,'RAW Data_HCP'!C:C)</f>
        <v>Medical Oncology</v>
      </c>
      <c r="G40" t="str">
        <f>_xlfn.XLOOKUP(C:C,'RAW Data_HCP'!A:A,'RAW Data_HCP'!D:D)</f>
        <v>West</v>
      </c>
    </row>
    <row r="41" spans="1:7" x14ac:dyDescent="0.25">
      <c r="A41" t="s">
        <v>1280</v>
      </c>
      <c r="B41" t="s">
        <v>47</v>
      </c>
      <c r="C41" t="s">
        <v>6712</v>
      </c>
      <c r="D41" s="1">
        <v>45701</v>
      </c>
      <c r="E41" t="str">
        <f>_xlfn.XLOOKUP(C:C,'RAW Data_HCP'!A:A,'RAW Data_HCP'!B:B)</f>
        <v>Dr_54</v>
      </c>
      <c r="F41" t="str">
        <f>_xlfn.XLOOKUP(C:C,'RAW Data_HCP'!A:A,'RAW Data_HCP'!C:C)</f>
        <v>Hematology-Oncology</v>
      </c>
      <c r="G41" t="str">
        <f>_xlfn.XLOOKUP(C:C,'RAW Data_HCP'!A:A,'RAW Data_HCP'!D:D)</f>
        <v>West</v>
      </c>
    </row>
    <row r="42" spans="1:7" x14ac:dyDescent="0.25">
      <c r="A42" t="s">
        <v>1284</v>
      </c>
      <c r="B42" t="s">
        <v>48</v>
      </c>
      <c r="C42" t="s">
        <v>6900</v>
      </c>
      <c r="D42" s="1">
        <v>45698</v>
      </c>
      <c r="E42" t="str">
        <f>_xlfn.XLOOKUP(C:C,'RAW Data_HCP'!A:A,'RAW Data_HCP'!B:B)</f>
        <v>Dr_148</v>
      </c>
      <c r="F42" t="str">
        <f>_xlfn.XLOOKUP(C:C,'RAW Data_HCP'!A:A,'RAW Data_HCP'!C:C)</f>
        <v>Hematology-Oncology</v>
      </c>
      <c r="G42" t="str">
        <f>_xlfn.XLOOKUP(C:C,'RAW Data_HCP'!A:A,'RAW Data_HCP'!D:D)</f>
        <v>South</v>
      </c>
    </row>
    <row r="43" spans="1:7" x14ac:dyDescent="0.25">
      <c r="A43" t="s">
        <v>1290</v>
      </c>
      <c r="B43" t="s">
        <v>49</v>
      </c>
      <c r="C43" t="s">
        <v>6856</v>
      </c>
      <c r="D43" s="1">
        <v>45680</v>
      </c>
      <c r="E43" t="str">
        <f>_xlfn.XLOOKUP(C:C,'RAW Data_HCP'!A:A,'RAW Data_HCP'!B:B)</f>
        <v>Dr_126</v>
      </c>
      <c r="F43" t="str">
        <f>_xlfn.XLOOKUP(C:C,'RAW Data_HCP'!A:A,'RAW Data_HCP'!C:C)</f>
        <v>Medical Oncology</v>
      </c>
      <c r="G43" t="str">
        <f>_xlfn.XLOOKUP(C:C,'RAW Data_HCP'!A:A,'RAW Data_HCP'!D:D)</f>
        <v>North</v>
      </c>
    </row>
    <row r="44" spans="1:7" x14ac:dyDescent="0.25">
      <c r="A44" t="s">
        <v>1297</v>
      </c>
      <c r="B44" t="s">
        <v>50</v>
      </c>
      <c r="C44" t="s">
        <v>6672</v>
      </c>
      <c r="D44" s="1">
        <v>45815</v>
      </c>
      <c r="E44" t="str">
        <f>_xlfn.XLOOKUP(C:C,'RAW Data_HCP'!A:A,'RAW Data_HCP'!B:B)</f>
        <v>Dr_34</v>
      </c>
      <c r="F44" t="str">
        <f>_xlfn.XLOOKUP(C:C,'RAW Data_HCP'!A:A,'RAW Data_HCP'!C:C)</f>
        <v>Medical Oncology</v>
      </c>
      <c r="G44" t="str">
        <f>_xlfn.XLOOKUP(C:C,'RAW Data_HCP'!A:A,'RAW Data_HCP'!D:D)</f>
        <v>East</v>
      </c>
    </row>
    <row r="45" spans="1:7" x14ac:dyDescent="0.25">
      <c r="A45" t="s">
        <v>1302</v>
      </c>
      <c r="B45" t="s">
        <v>51</v>
      </c>
      <c r="C45" t="s">
        <v>6828</v>
      </c>
      <c r="D45" s="1">
        <v>45820</v>
      </c>
      <c r="E45" t="str">
        <f>_xlfn.XLOOKUP(C:C,'RAW Data_HCP'!A:A,'RAW Data_HCP'!B:B)</f>
        <v>Dr_112</v>
      </c>
      <c r="F45" t="str">
        <f>_xlfn.XLOOKUP(C:C,'RAW Data_HCP'!A:A,'RAW Data_HCP'!C:C)</f>
        <v>Radiation Oncology</v>
      </c>
      <c r="G45" t="str">
        <f>_xlfn.XLOOKUP(C:C,'RAW Data_HCP'!A:A,'RAW Data_HCP'!D:D)</f>
        <v>West</v>
      </c>
    </row>
    <row r="46" spans="1:7" x14ac:dyDescent="0.25">
      <c r="A46" t="s">
        <v>1308</v>
      </c>
      <c r="B46" t="s">
        <v>52</v>
      </c>
      <c r="C46" t="s">
        <v>6824</v>
      </c>
      <c r="D46" s="1">
        <v>45761</v>
      </c>
      <c r="E46" t="str">
        <f>_xlfn.XLOOKUP(C:C,'RAW Data_HCP'!A:A,'RAW Data_HCP'!B:B)</f>
        <v>Dr_110</v>
      </c>
      <c r="F46" t="str">
        <f>_xlfn.XLOOKUP(C:C,'RAW Data_HCP'!A:A,'RAW Data_HCP'!C:C)</f>
        <v>Medical Oncology</v>
      </c>
      <c r="G46" t="str">
        <f>_xlfn.XLOOKUP(C:C,'RAW Data_HCP'!A:A,'RAW Data_HCP'!D:D)</f>
        <v>North</v>
      </c>
    </row>
    <row r="47" spans="1:7" x14ac:dyDescent="0.25">
      <c r="A47" t="s">
        <v>1312</v>
      </c>
      <c r="B47" t="s">
        <v>53</v>
      </c>
      <c r="C47" t="s">
        <v>6824</v>
      </c>
      <c r="D47" s="1">
        <v>45780</v>
      </c>
      <c r="E47" t="str">
        <f>_xlfn.XLOOKUP(C:C,'RAW Data_HCP'!A:A,'RAW Data_HCP'!B:B)</f>
        <v>Dr_110</v>
      </c>
      <c r="F47" t="str">
        <f>_xlfn.XLOOKUP(C:C,'RAW Data_HCP'!A:A,'RAW Data_HCP'!C:C)</f>
        <v>Medical Oncology</v>
      </c>
      <c r="G47" t="str">
        <f>_xlfn.XLOOKUP(C:C,'RAW Data_HCP'!A:A,'RAW Data_HCP'!D:D)</f>
        <v>North</v>
      </c>
    </row>
    <row r="48" spans="1:7" x14ac:dyDescent="0.25">
      <c r="A48" t="s">
        <v>1319</v>
      </c>
      <c r="B48" t="s">
        <v>54</v>
      </c>
      <c r="C48" t="s">
        <v>6802</v>
      </c>
      <c r="D48" s="1">
        <v>45659</v>
      </c>
      <c r="E48" t="str">
        <f>_xlfn.XLOOKUP(C:C,'RAW Data_HCP'!A:A,'RAW Data_HCP'!B:B)</f>
        <v>Dr_99</v>
      </c>
      <c r="F48" t="str">
        <f>_xlfn.XLOOKUP(C:C,'RAW Data_HCP'!A:A,'RAW Data_HCP'!C:C)</f>
        <v>Hematology-Oncology</v>
      </c>
      <c r="G48" t="str">
        <f>_xlfn.XLOOKUP(C:C,'RAW Data_HCP'!A:A,'RAW Data_HCP'!D:D)</f>
        <v>South</v>
      </c>
    </row>
    <row r="49" spans="1:7" x14ac:dyDescent="0.25">
      <c r="A49" t="s">
        <v>1325</v>
      </c>
      <c r="B49" t="s">
        <v>55</v>
      </c>
      <c r="C49" t="s">
        <v>6624</v>
      </c>
      <c r="D49" s="1">
        <v>45794</v>
      </c>
      <c r="E49" t="str">
        <f>_xlfn.XLOOKUP(C:C,'RAW Data_HCP'!A:A,'RAW Data_HCP'!B:B)</f>
        <v>Dr_10</v>
      </c>
      <c r="F49" t="str">
        <f>_xlfn.XLOOKUP(C:C,'RAW Data_HCP'!A:A,'RAW Data_HCP'!C:C)</f>
        <v>Hematology-Oncology</v>
      </c>
      <c r="G49" t="str">
        <f>_xlfn.XLOOKUP(C:C,'RAW Data_HCP'!A:A,'RAW Data_HCP'!D:D)</f>
        <v>South</v>
      </c>
    </row>
    <row r="50" spans="1:7" x14ac:dyDescent="0.25">
      <c r="A50" t="s">
        <v>1330</v>
      </c>
      <c r="B50" t="s">
        <v>56</v>
      </c>
      <c r="C50" t="s">
        <v>6708</v>
      </c>
      <c r="D50" s="1">
        <v>45753</v>
      </c>
      <c r="E50" t="str">
        <f>_xlfn.XLOOKUP(C:C,'RAW Data_HCP'!A:A,'RAW Data_HCP'!B:B)</f>
        <v>Dr_52</v>
      </c>
      <c r="F50" t="str">
        <f>_xlfn.XLOOKUP(C:C,'RAW Data_HCP'!A:A,'RAW Data_HCP'!C:C)</f>
        <v>Medical Oncology</v>
      </c>
      <c r="G50" t="str">
        <f>_xlfn.XLOOKUP(C:C,'RAW Data_HCP'!A:A,'RAW Data_HCP'!D:D)</f>
        <v>South</v>
      </c>
    </row>
    <row r="51" spans="1:7" x14ac:dyDescent="0.25">
      <c r="A51" t="s">
        <v>1334</v>
      </c>
      <c r="B51" t="s">
        <v>57</v>
      </c>
      <c r="C51" t="s">
        <v>6612</v>
      </c>
      <c r="D51" s="1">
        <v>45740</v>
      </c>
      <c r="E51" t="str">
        <f>_xlfn.XLOOKUP(C:C,'RAW Data_HCP'!A:A,'RAW Data_HCP'!B:B)</f>
        <v>Dr_4</v>
      </c>
      <c r="F51" t="str">
        <f>_xlfn.XLOOKUP(C:C,'RAW Data_HCP'!A:A,'RAW Data_HCP'!C:C)</f>
        <v>Medical Oncology</v>
      </c>
      <c r="G51" t="str">
        <f>_xlfn.XLOOKUP(C:C,'RAW Data_HCP'!A:A,'RAW Data_HCP'!D:D)</f>
        <v>North</v>
      </c>
    </row>
    <row r="52" spans="1:7" x14ac:dyDescent="0.25">
      <c r="A52" t="s">
        <v>1339</v>
      </c>
      <c r="B52" t="s">
        <v>58</v>
      </c>
      <c r="C52" t="s">
        <v>6876</v>
      </c>
      <c r="D52" s="1">
        <v>45706</v>
      </c>
      <c r="E52" t="str">
        <f>_xlfn.XLOOKUP(C:C,'RAW Data_HCP'!A:A,'RAW Data_HCP'!B:B)</f>
        <v>Dr_136</v>
      </c>
      <c r="F52" t="str">
        <f>_xlfn.XLOOKUP(C:C,'RAW Data_HCP'!A:A,'RAW Data_HCP'!C:C)</f>
        <v>Medical Oncology</v>
      </c>
      <c r="G52" t="str">
        <f>_xlfn.XLOOKUP(C:C,'RAW Data_HCP'!A:A,'RAW Data_HCP'!D:D)</f>
        <v>South</v>
      </c>
    </row>
    <row r="53" spans="1:7" x14ac:dyDescent="0.25">
      <c r="A53" t="s">
        <v>1345</v>
      </c>
      <c r="B53" t="s">
        <v>59</v>
      </c>
      <c r="C53" t="s">
        <v>6614</v>
      </c>
      <c r="D53" s="1">
        <v>45831</v>
      </c>
      <c r="E53" t="str">
        <f>_xlfn.XLOOKUP(C:C,'RAW Data_HCP'!A:A,'RAW Data_HCP'!B:B)</f>
        <v>Dr_5</v>
      </c>
      <c r="F53" t="str">
        <f>_xlfn.XLOOKUP(C:C,'RAW Data_HCP'!A:A,'RAW Data_HCP'!C:C)</f>
        <v>Hematology-Oncology</v>
      </c>
      <c r="G53" t="str">
        <f>_xlfn.XLOOKUP(C:C,'RAW Data_HCP'!A:A,'RAW Data_HCP'!D:D)</f>
        <v>North</v>
      </c>
    </row>
    <row r="54" spans="1:7" x14ac:dyDescent="0.25">
      <c r="A54" t="s">
        <v>1349</v>
      </c>
      <c r="B54" t="s">
        <v>60</v>
      </c>
      <c r="C54" t="s">
        <v>6608</v>
      </c>
      <c r="D54" s="1">
        <v>45818</v>
      </c>
      <c r="E54" t="str">
        <f>_xlfn.XLOOKUP(C:C,'RAW Data_HCP'!A:A,'RAW Data_HCP'!B:B)</f>
        <v>Dr_2</v>
      </c>
      <c r="F54" t="str">
        <f>_xlfn.XLOOKUP(C:C,'RAW Data_HCP'!A:A,'RAW Data_HCP'!C:C)</f>
        <v>Medical Oncology</v>
      </c>
      <c r="G54" t="str">
        <f>_xlfn.XLOOKUP(C:C,'RAW Data_HCP'!A:A,'RAW Data_HCP'!D:D)</f>
        <v>East</v>
      </c>
    </row>
    <row r="55" spans="1:7" x14ac:dyDescent="0.25">
      <c r="A55" t="s">
        <v>1353</v>
      </c>
      <c r="B55" t="s">
        <v>61</v>
      </c>
      <c r="C55" t="s">
        <v>6732</v>
      </c>
      <c r="D55" s="1">
        <v>45715</v>
      </c>
      <c r="E55" t="str">
        <f>_xlfn.XLOOKUP(C:C,'RAW Data_HCP'!A:A,'RAW Data_HCP'!B:B)</f>
        <v>Dr_64</v>
      </c>
      <c r="F55" t="str">
        <f>_xlfn.XLOOKUP(C:C,'RAW Data_HCP'!A:A,'RAW Data_HCP'!C:C)</f>
        <v>Hematology-Oncology</v>
      </c>
      <c r="G55" t="str">
        <f>_xlfn.XLOOKUP(C:C,'RAW Data_HCP'!A:A,'RAW Data_HCP'!D:D)</f>
        <v>West</v>
      </c>
    </row>
    <row r="56" spans="1:7" x14ac:dyDescent="0.25">
      <c r="A56" t="s">
        <v>1360</v>
      </c>
      <c r="B56" t="s">
        <v>62</v>
      </c>
      <c r="C56" t="s">
        <v>6782</v>
      </c>
      <c r="D56" s="1">
        <v>45737</v>
      </c>
      <c r="E56" t="str">
        <f>_xlfn.XLOOKUP(C:C,'RAW Data_HCP'!A:A,'RAW Data_HCP'!B:B)</f>
        <v>Dr_89</v>
      </c>
      <c r="F56" t="str">
        <f>_xlfn.XLOOKUP(C:C,'RAW Data_HCP'!A:A,'RAW Data_HCP'!C:C)</f>
        <v>Hematology-Oncology</v>
      </c>
      <c r="G56" t="str">
        <f>_xlfn.XLOOKUP(C:C,'RAW Data_HCP'!A:A,'RAW Data_HCP'!D:D)</f>
        <v>South</v>
      </c>
    </row>
    <row r="57" spans="1:7" x14ac:dyDescent="0.25">
      <c r="A57" t="s">
        <v>1365</v>
      </c>
      <c r="B57" t="s">
        <v>63</v>
      </c>
      <c r="C57" t="s">
        <v>6672</v>
      </c>
      <c r="D57" s="1">
        <v>45684</v>
      </c>
      <c r="E57" t="str">
        <f>_xlfn.XLOOKUP(C:C,'RAW Data_HCP'!A:A,'RAW Data_HCP'!B:B)</f>
        <v>Dr_34</v>
      </c>
      <c r="F57" t="str">
        <f>_xlfn.XLOOKUP(C:C,'RAW Data_HCP'!A:A,'RAW Data_HCP'!C:C)</f>
        <v>Medical Oncology</v>
      </c>
      <c r="G57" t="str">
        <f>_xlfn.XLOOKUP(C:C,'RAW Data_HCP'!A:A,'RAW Data_HCP'!D:D)</f>
        <v>East</v>
      </c>
    </row>
    <row r="58" spans="1:7" x14ac:dyDescent="0.25">
      <c r="A58" t="s">
        <v>1372</v>
      </c>
      <c r="B58" t="s">
        <v>64</v>
      </c>
      <c r="C58" t="s">
        <v>6802</v>
      </c>
      <c r="D58" s="1">
        <v>45786</v>
      </c>
      <c r="E58" t="str">
        <f>_xlfn.XLOOKUP(C:C,'RAW Data_HCP'!A:A,'RAW Data_HCP'!B:B)</f>
        <v>Dr_99</v>
      </c>
      <c r="F58" t="str">
        <f>_xlfn.XLOOKUP(C:C,'RAW Data_HCP'!A:A,'RAW Data_HCP'!C:C)</f>
        <v>Hematology-Oncology</v>
      </c>
      <c r="G58" t="str">
        <f>_xlfn.XLOOKUP(C:C,'RAW Data_HCP'!A:A,'RAW Data_HCP'!D:D)</f>
        <v>South</v>
      </c>
    </row>
    <row r="59" spans="1:7" x14ac:dyDescent="0.25">
      <c r="A59" t="s">
        <v>1379</v>
      </c>
      <c r="B59" t="s">
        <v>65</v>
      </c>
      <c r="C59" t="s">
        <v>6762</v>
      </c>
      <c r="D59" s="1">
        <v>45700</v>
      </c>
      <c r="E59" t="str">
        <f>_xlfn.XLOOKUP(C:C,'RAW Data_HCP'!A:A,'RAW Data_HCP'!B:B)</f>
        <v>Dr_79</v>
      </c>
      <c r="F59" t="str">
        <f>_xlfn.XLOOKUP(C:C,'RAW Data_HCP'!A:A,'RAW Data_HCP'!C:C)</f>
        <v>Medical Oncology</v>
      </c>
      <c r="G59" t="str">
        <f>_xlfn.XLOOKUP(C:C,'RAW Data_HCP'!A:A,'RAW Data_HCP'!D:D)</f>
        <v>North</v>
      </c>
    </row>
    <row r="60" spans="1:7" x14ac:dyDescent="0.25">
      <c r="A60" t="s">
        <v>1385</v>
      </c>
      <c r="B60" t="s">
        <v>66</v>
      </c>
      <c r="C60" t="s">
        <v>6638</v>
      </c>
      <c r="D60" s="1">
        <v>45669</v>
      </c>
      <c r="E60" t="str">
        <f>_xlfn.XLOOKUP(C:C,'RAW Data_HCP'!A:A,'RAW Data_HCP'!B:B)</f>
        <v>Dr_17</v>
      </c>
      <c r="F60" t="str">
        <f>_xlfn.XLOOKUP(C:C,'RAW Data_HCP'!A:A,'RAW Data_HCP'!C:C)</f>
        <v>Medical Oncology</v>
      </c>
      <c r="G60" t="str">
        <f>_xlfn.XLOOKUP(C:C,'RAW Data_HCP'!A:A,'RAW Data_HCP'!D:D)</f>
        <v>South</v>
      </c>
    </row>
    <row r="61" spans="1:7" x14ac:dyDescent="0.25">
      <c r="A61" t="s">
        <v>1392</v>
      </c>
      <c r="B61" t="s">
        <v>67</v>
      </c>
      <c r="C61" t="s">
        <v>6758</v>
      </c>
      <c r="D61" s="1">
        <v>45732</v>
      </c>
      <c r="E61" t="str">
        <f>_xlfn.XLOOKUP(C:C,'RAW Data_HCP'!A:A,'RAW Data_HCP'!B:B)</f>
        <v>Dr_77</v>
      </c>
      <c r="F61" t="str">
        <f>_xlfn.XLOOKUP(C:C,'RAW Data_HCP'!A:A,'RAW Data_HCP'!C:C)</f>
        <v>Hematology-Oncology</v>
      </c>
      <c r="G61" t="str">
        <f>_xlfn.XLOOKUP(C:C,'RAW Data_HCP'!A:A,'RAW Data_HCP'!D:D)</f>
        <v>South</v>
      </c>
    </row>
    <row r="62" spans="1:7" x14ac:dyDescent="0.25">
      <c r="A62" t="s">
        <v>1396</v>
      </c>
      <c r="B62" t="s">
        <v>68</v>
      </c>
      <c r="C62" t="s">
        <v>6838</v>
      </c>
      <c r="D62" s="1">
        <v>45791</v>
      </c>
      <c r="E62" t="str">
        <f>_xlfn.XLOOKUP(C:C,'RAW Data_HCP'!A:A,'RAW Data_HCP'!B:B)</f>
        <v>Dr_117</v>
      </c>
      <c r="F62" t="str">
        <f>_xlfn.XLOOKUP(C:C,'RAW Data_HCP'!A:A,'RAW Data_HCP'!C:C)</f>
        <v>Hematology-Oncology</v>
      </c>
      <c r="G62" t="str">
        <f>_xlfn.XLOOKUP(C:C,'RAW Data_HCP'!A:A,'RAW Data_HCP'!D:D)</f>
        <v>East</v>
      </c>
    </row>
    <row r="63" spans="1:7" x14ac:dyDescent="0.25">
      <c r="A63" t="s">
        <v>1403</v>
      </c>
      <c r="B63" t="s">
        <v>69</v>
      </c>
      <c r="C63" t="s">
        <v>6874</v>
      </c>
      <c r="D63" s="1">
        <v>45744</v>
      </c>
      <c r="E63" t="str">
        <f>_xlfn.XLOOKUP(C:C,'RAW Data_HCP'!A:A,'RAW Data_HCP'!B:B)</f>
        <v>Dr_135</v>
      </c>
      <c r="F63" t="str">
        <f>_xlfn.XLOOKUP(C:C,'RAW Data_HCP'!A:A,'RAW Data_HCP'!C:C)</f>
        <v>Radiation Oncology</v>
      </c>
      <c r="G63" t="str">
        <f>_xlfn.XLOOKUP(C:C,'RAW Data_HCP'!A:A,'RAW Data_HCP'!D:D)</f>
        <v>West</v>
      </c>
    </row>
    <row r="64" spans="1:7" x14ac:dyDescent="0.25">
      <c r="A64" t="s">
        <v>1409</v>
      </c>
      <c r="B64" t="s">
        <v>70</v>
      </c>
      <c r="C64" t="s">
        <v>6828</v>
      </c>
      <c r="D64" s="1">
        <v>45833</v>
      </c>
      <c r="E64" t="str">
        <f>_xlfn.XLOOKUP(C:C,'RAW Data_HCP'!A:A,'RAW Data_HCP'!B:B)</f>
        <v>Dr_112</v>
      </c>
      <c r="F64" t="str">
        <f>_xlfn.XLOOKUP(C:C,'RAW Data_HCP'!A:A,'RAW Data_HCP'!C:C)</f>
        <v>Radiation Oncology</v>
      </c>
      <c r="G64" t="str">
        <f>_xlfn.XLOOKUP(C:C,'RAW Data_HCP'!A:A,'RAW Data_HCP'!D:D)</f>
        <v>West</v>
      </c>
    </row>
    <row r="65" spans="1:7" x14ac:dyDescent="0.25">
      <c r="A65" t="s">
        <v>1413</v>
      </c>
      <c r="B65" t="s">
        <v>71</v>
      </c>
      <c r="C65" t="s">
        <v>6674</v>
      </c>
      <c r="D65" s="1">
        <v>45745</v>
      </c>
      <c r="E65" t="str">
        <f>_xlfn.XLOOKUP(C:C,'RAW Data_HCP'!A:A,'RAW Data_HCP'!B:B)</f>
        <v>Dr_35</v>
      </c>
      <c r="F65" t="str">
        <f>_xlfn.XLOOKUP(C:C,'RAW Data_HCP'!A:A,'RAW Data_HCP'!C:C)</f>
        <v>Radiation Oncology</v>
      </c>
      <c r="G65" t="str">
        <f>_xlfn.XLOOKUP(C:C,'RAW Data_HCP'!A:A,'RAW Data_HCP'!D:D)</f>
        <v>South</v>
      </c>
    </row>
    <row r="66" spans="1:7" x14ac:dyDescent="0.25">
      <c r="A66" t="s">
        <v>1419</v>
      </c>
      <c r="B66" t="s">
        <v>72</v>
      </c>
      <c r="C66" t="s">
        <v>6856</v>
      </c>
      <c r="D66" s="1">
        <v>45749</v>
      </c>
      <c r="E66" t="str">
        <f>_xlfn.XLOOKUP(C:C,'RAW Data_HCP'!A:A,'RAW Data_HCP'!B:B)</f>
        <v>Dr_126</v>
      </c>
      <c r="F66" t="str">
        <f>_xlfn.XLOOKUP(C:C,'RAW Data_HCP'!A:A,'RAW Data_HCP'!C:C)</f>
        <v>Medical Oncology</v>
      </c>
      <c r="G66" t="str">
        <f>_xlfn.XLOOKUP(C:C,'RAW Data_HCP'!A:A,'RAW Data_HCP'!D:D)</f>
        <v>North</v>
      </c>
    </row>
    <row r="67" spans="1:7" x14ac:dyDescent="0.25">
      <c r="A67" t="s">
        <v>1424</v>
      </c>
      <c r="B67" t="s">
        <v>73</v>
      </c>
      <c r="C67" t="s">
        <v>6702</v>
      </c>
      <c r="D67" s="1">
        <v>45700</v>
      </c>
      <c r="E67" t="str">
        <f>_xlfn.XLOOKUP(C:C,'RAW Data_HCP'!A:A,'RAW Data_HCP'!B:B)</f>
        <v>Dr_49</v>
      </c>
      <c r="F67" t="str">
        <f>_xlfn.XLOOKUP(C:C,'RAW Data_HCP'!A:A,'RAW Data_HCP'!C:C)</f>
        <v>Medical Oncology</v>
      </c>
      <c r="G67" t="str">
        <f>_xlfn.XLOOKUP(C:C,'RAW Data_HCP'!A:A,'RAW Data_HCP'!D:D)</f>
        <v>West</v>
      </c>
    </row>
    <row r="68" spans="1:7" x14ac:dyDescent="0.25">
      <c r="A68" t="s">
        <v>1428</v>
      </c>
      <c r="B68" t="s">
        <v>74</v>
      </c>
      <c r="C68" t="s">
        <v>6812</v>
      </c>
      <c r="D68" s="1">
        <v>45662</v>
      </c>
      <c r="E68" t="str">
        <f>_xlfn.XLOOKUP(C:C,'RAW Data_HCP'!A:A,'RAW Data_HCP'!B:B)</f>
        <v>Dr_104</v>
      </c>
      <c r="F68" t="str">
        <f>_xlfn.XLOOKUP(C:C,'RAW Data_HCP'!A:A,'RAW Data_HCP'!C:C)</f>
        <v>Medical Oncology</v>
      </c>
      <c r="G68" t="str">
        <f>_xlfn.XLOOKUP(C:C,'RAW Data_HCP'!A:A,'RAW Data_HCP'!D:D)</f>
        <v>South</v>
      </c>
    </row>
    <row r="69" spans="1:7" x14ac:dyDescent="0.25">
      <c r="A69" t="s">
        <v>1435</v>
      </c>
      <c r="B69" t="s">
        <v>75</v>
      </c>
      <c r="C69" t="s">
        <v>6722</v>
      </c>
      <c r="D69" s="1">
        <v>45715</v>
      </c>
      <c r="E69" t="str">
        <f>_xlfn.XLOOKUP(C:C,'RAW Data_HCP'!A:A,'RAW Data_HCP'!B:B)</f>
        <v>Dr_59</v>
      </c>
      <c r="F69" t="str">
        <f>_xlfn.XLOOKUP(C:C,'RAW Data_HCP'!A:A,'RAW Data_HCP'!C:C)</f>
        <v>Medical Oncology</v>
      </c>
      <c r="G69" t="str">
        <f>_xlfn.XLOOKUP(C:C,'RAW Data_HCP'!A:A,'RAW Data_HCP'!D:D)</f>
        <v>South</v>
      </c>
    </row>
    <row r="70" spans="1:7" x14ac:dyDescent="0.25">
      <c r="A70" t="s">
        <v>1442</v>
      </c>
      <c r="B70" t="s">
        <v>76</v>
      </c>
      <c r="C70" t="s">
        <v>6672</v>
      </c>
      <c r="D70" s="1">
        <v>45712</v>
      </c>
      <c r="E70" t="str">
        <f>_xlfn.XLOOKUP(C:C,'RAW Data_HCP'!A:A,'RAW Data_HCP'!B:B)</f>
        <v>Dr_34</v>
      </c>
      <c r="F70" t="str">
        <f>_xlfn.XLOOKUP(C:C,'RAW Data_HCP'!A:A,'RAW Data_HCP'!C:C)</f>
        <v>Medical Oncology</v>
      </c>
      <c r="G70" t="str">
        <f>_xlfn.XLOOKUP(C:C,'RAW Data_HCP'!A:A,'RAW Data_HCP'!D:D)</f>
        <v>East</v>
      </c>
    </row>
    <row r="71" spans="1:7" x14ac:dyDescent="0.25">
      <c r="A71" t="s">
        <v>1449</v>
      </c>
      <c r="B71" t="s">
        <v>77</v>
      </c>
      <c r="C71" t="s">
        <v>6616</v>
      </c>
      <c r="D71" s="1">
        <v>45808</v>
      </c>
      <c r="E71" t="str">
        <f>_xlfn.XLOOKUP(C:C,'RAW Data_HCP'!A:A,'RAW Data_HCP'!B:B)</f>
        <v>Dr_6</v>
      </c>
      <c r="F71" t="str">
        <f>_xlfn.XLOOKUP(C:C,'RAW Data_HCP'!A:A,'RAW Data_HCP'!C:C)</f>
        <v>Hematology-Oncology</v>
      </c>
      <c r="G71" t="str">
        <f>_xlfn.XLOOKUP(C:C,'RAW Data_HCP'!A:A,'RAW Data_HCP'!D:D)</f>
        <v>West</v>
      </c>
    </row>
    <row r="72" spans="1:7" x14ac:dyDescent="0.25">
      <c r="A72" t="s">
        <v>1455</v>
      </c>
      <c r="B72" t="s">
        <v>78</v>
      </c>
      <c r="C72" t="s">
        <v>6864</v>
      </c>
      <c r="D72" s="1">
        <v>45701</v>
      </c>
      <c r="E72" t="str">
        <f>_xlfn.XLOOKUP(C:C,'RAW Data_HCP'!A:A,'RAW Data_HCP'!B:B)</f>
        <v>Dr_130</v>
      </c>
      <c r="F72" t="str">
        <f>_xlfn.XLOOKUP(C:C,'RAW Data_HCP'!A:A,'RAW Data_HCP'!C:C)</f>
        <v>Medical Oncology</v>
      </c>
      <c r="G72" t="str">
        <f>_xlfn.XLOOKUP(C:C,'RAW Data_HCP'!A:A,'RAW Data_HCP'!D:D)</f>
        <v>West</v>
      </c>
    </row>
    <row r="73" spans="1:7" x14ac:dyDescent="0.25">
      <c r="A73" t="s">
        <v>1460</v>
      </c>
      <c r="B73" t="s">
        <v>79</v>
      </c>
      <c r="C73" t="s">
        <v>6668</v>
      </c>
      <c r="D73" s="1">
        <v>45751</v>
      </c>
      <c r="E73" t="str">
        <f>_xlfn.XLOOKUP(C:C,'RAW Data_HCP'!A:A,'RAW Data_HCP'!B:B)</f>
        <v>Dr_32</v>
      </c>
      <c r="F73" t="str">
        <f>_xlfn.XLOOKUP(C:C,'RAW Data_HCP'!A:A,'RAW Data_HCP'!C:C)</f>
        <v>Radiation Oncology</v>
      </c>
      <c r="G73" t="str">
        <f>_xlfn.XLOOKUP(C:C,'RAW Data_HCP'!A:A,'RAW Data_HCP'!D:D)</f>
        <v>East</v>
      </c>
    </row>
    <row r="74" spans="1:7" x14ac:dyDescent="0.25">
      <c r="A74" t="s">
        <v>1464</v>
      </c>
      <c r="B74" t="s">
        <v>80</v>
      </c>
      <c r="C74" t="s">
        <v>6624</v>
      </c>
      <c r="D74" s="1">
        <v>45754</v>
      </c>
      <c r="E74" t="str">
        <f>_xlfn.XLOOKUP(C:C,'RAW Data_HCP'!A:A,'RAW Data_HCP'!B:B)</f>
        <v>Dr_10</v>
      </c>
      <c r="F74" t="str">
        <f>_xlfn.XLOOKUP(C:C,'RAW Data_HCP'!A:A,'RAW Data_HCP'!C:C)</f>
        <v>Hematology-Oncology</v>
      </c>
      <c r="G74" t="str">
        <f>_xlfn.XLOOKUP(C:C,'RAW Data_HCP'!A:A,'RAW Data_HCP'!D:D)</f>
        <v>South</v>
      </c>
    </row>
    <row r="75" spans="1:7" x14ac:dyDescent="0.25">
      <c r="A75" t="s">
        <v>1470</v>
      </c>
      <c r="B75" t="s">
        <v>81</v>
      </c>
      <c r="C75" t="s">
        <v>6736</v>
      </c>
      <c r="D75" s="1">
        <v>45794</v>
      </c>
      <c r="E75" t="str">
        <f>_xlfn.XLOOKUP(C:C,'RAW Data_HCP'!A:A,'RAW Data_HCP'!B:B)</f>
        <v>Dr_66</v>
      </c>
      <c r="F75" t="str">
        <f>_xlfn.XLOOKUP(C:C,'RAW Data_HCP'!A:A,'RAW Data_HCP'!C:C)</f>
        <v>Hematology-Oncology</v>
      </c>
      <c r="G75" t="str">
        <f>_xlfn.XLOOKUP(C:C,'RAW Data_HCP'!A:A,'RAW Data_HCP'!D:D)</f>
        <v>North</v>
      </c>
    </row>
    <row r="76" spans="1:7" x14ac:dyDescent="0.25">
      <c r="A76" t="s">
        <v>1474</v>
      </c>
      <c r="B76" t="s">
        <v>82</v>
      </c>
      <c r="C76" t="s">
        <v>6630</v>
      </c>
      <c r="D76" s="1">
        <v>45810</v>
      </c>
      <c r="E76" t="str">
        <f>_xlfn.XLOOKUP(C:C,'RAW Data_HCP'!A:A,'RAW Data_HCP'!B:B)</f>
        <v>Dr_13</v>
      </c>
      <c r="F76" t="str">
        <f>_xlfn.XLOOKUP(C:C,'RAW Data_HCP'!A:A,'RAW Data_HCP'!C:C)</f>
        <v>Hematology-Oncology</v>
      </c>
      <c r="G76" t="str">
        <f>_xlfn.XLOOKUP(C:C,'RAW Data_HCP'!A:A,'RAW Data_HCP'!D:D)</f>
        <v>East</v>
      </c>
    </row>
    <row r="77" spans="1:7" x14ac:dyDescent="0.25">
      <c r="A77" t="s">
        <v>1481</v>
      </c>
      <c r="B77" t="s">
        <v>83</v>
      </c>
      <c r="C77" t="s">
        <v>6630</v>
      </c>
      <c r="D77" s="1">
        <v>45827</v>
      </c>
      <c r="E77" t="str">
        <f>_xlfn.XLOOKUP(C:C,'RAW Data_HCP'!A:A,'RAW Data_HCP'!B:B)</f>
        <v>Dr_13</v>
      </c>
      <c r="F77" t="str">
        <f>_xlfn.XLOOKUP(C:C,'RAW Data_HCP'!A:A,'RAW Data_HCP'!C:C)</f>
        <v>Hematology-Oncology</v>
      </c>
      <c r="G77" t="str">
        <f>_xlfn.XLOOKUP(C:C,'RAW Data_HCP'!A:A,'RAW Data_HCP'!D:D)</f>
        <v>East</v>
      </c>
    </row>
    <row r="78" spans="1:7" x14ac:dyDescent="0.25">
      <c r="A78" t="s">
        <v>1488</v>
      </c>
      <c r="B78" t="s">
        <v>84</v>
      </c>
      <c r="C78" t="s">
        <v>6660</v>
      </c>
      <c r="D78" s="1">
        <v>45825</v>
      </c>
      <c r="E78" t="str">
        <f>_xlfn.XLOOKUP(C:C,'RAW Data_HCP'!A:A,'RAW Data_HCP'!B:B)</f>
        <v>Dr_28</v>
      </c>
      <c r="F78" t="str">
        <f>_xlfn.XLOOKUP(C:C,'RAW Data_HCP'!A:A,'RAW Data_HCP'!C:C)</f>
        <v>Hematology-Oncology</v>
      </c>
      <c r="G78" t="str">
        <f>_xlfn.XLOOKUP(C:C,'RAW Data_HCP'!A:A,'RAW Data_HCP'!D:D)</f>
        <v>North</v>
      </c>
    </row>
    <row r="79" spans="1:7" x14ac:dyDescent="0.25">
      <c r="A79" t="s">
        <v>1495</v>
      </c>
      <c r="B79" t="s">
        <v>85</v>
      </c>
      <c r="C79" t="s">
        <v>6616</v>
      </c>
      <c r="D79" s="1">
        <v>45670</v>
      </c>
      <c r="E79" t="str">
        <f>_xlfn.XLOOKUP(C:C,'RAW Data_HCP'!A:A,'RAW Data_HCP'!B:B)</f>
        <v>Dr_6</v>
      </c>
      <c r="F79" t="str">
        <f>_xlfn.XLOOKUP(C:C,'RAW Data_HCP'!A:A,'RAW Data_HCP'!C:C)</f>
        <v>Hematology-Oncology</v>
      </c>
      <c r="G79" t="str">
        <f>_xlfn.XLOOKUP(C:C,'RAW Data_HCP'!A:A,'RAW Data_HCP'!D:D)</f>
        <v>West</v>
      </c>
    </row>
    <row r="80" spans="1:7" x14ac:dyDescent="0.25">
      <c r="A80" t="s">
        <v>1501</v>
      </c>
      <c r="B80" t="s">
        <v>86</v>
      </c>
      <c r="C80" t="s">
        <v>6664</v>
      </c>
      <c r="D80" s="1">
        <v>45764</v>
      </c>
      <c r="E80" t="str">
        <f>_xlfn.XLOOKUP(C:C,'RAW Data_HCP'!A:A,'RAW Data_HCP'!B:B)</f>
        <v>Dr_30</v>
      </c>
      <c r="F80" t="str">
        <f>_xlfn.XLOOKUP(C:C,'RAW Data_HCP'!A:A,'RAW Data_HCP'!C:C)</f>
        <v>Radiation Oncology</v>
      </c>
      <c r="G80" t="str">
        <f>_xlfn.XLOOKUP(C:C,'RAW Data_HCP'!A:A,'RAW Data_HCP'!D:D)</f>
        <v>North</v>
      </c>
    </row>
    <row r="81" spans="1:7" x14ac:dyDescent="0.25">
      <c r="A81" t="s">
        <v>1508</v>
      </c>
      <c r="B81" t="s">
        <v>87</v>
      </c>
      <c r="C81" t="s">
        <v>6832</v>
      </c>
      <c r="D81" s="1">
        <v>45755</v>
      </c>
      <c r="E81" t="str">
        <f>_xlfn.XLOOKUP(C:C,'RAW Data_HCP'!A:A,'RAW Data_HCP'!B:B)</f>
        <v>Dr_114</v>
      </c>
      <c r="F81" t="str">
        <f>_xlfn.XLOOKUP(C:C,'RAW Data_HCP'!A:A,'RAW Data_HCP'!C:C)</f>
        <v>Hematology-Oncology</v>
      </c>
      <c r="G81" t="str">
        <f>_xlfn.XLOOKUP(C:C,'RAW Data_HCP'!A:A,'RAW Data_HCP'!D:D)</f>
        <v>North</v>
      </c>
    </row>
    <row r="82" spans="1:7" x14ac:dyDescent="0.25">
      <c r="A82" t="s">
        <v>1512</v>
      </c>
      <c r="B82" t="s">
        <v>88</v>
      </c>
      <c r="C82" t="s">
        <v>6668</v>
      </c>
      <c r="D82" s="1">
        <v>45798</v>
      </c>
      <c r="E82" t="str">
        <f>_xlfn.XLOOKUP(C:C,'RAW Data_HCP'!A:A,'RAW Data_HCP'!B:B)</f>
        <v>Dr_32</v>
      </c>
      <c r="F82" t="str">
        <f>_xlfn.XLOOKUP(C:C,'RAW Data_HCP'!A:A,'RAW Data_HCP'!C:C)</f>
        <v>Radiation Oncology</v>
      </c>
      <c r="G82" t="str">
        <f>_xlfn.XLOOKUP(C:C,'RAW Data_HCP'!A:A,'RAW Data_HCP'!D:D)</f>
        <v>East</v>
      </c>
    </row>
    <row r="83" spans="1:7" x14ac:dyDescent="0.25">
      <c r="A83" t="s">
        <v>1516</v>
      </c>
      <c r="B83" t="s">
        <v>89</v>
      </c>
      <c r="C83" t="s">
        <v>6734</v>
      </c>
      <c r="D83" s="1">
        <v>45779</v>
      </c>
      <c r="E83" t="str">
        <f>_xlfn.XLOOKUP(C:C,'RAW Data_HCP'!A:A,'RAW Data_HCP'!B:B)</f>
        <v>Dr_65</v>
      </c>
      <c r="F83" t="str">
        <f>_xlfn.XLOOKUP(C:C,'RAW Data_HCP'!A:A,'RAW Data_HCP'!C:C)</f>
        <v>Hematology-Oncology</v>
      </c>
      <c r="G83" t="str">
        <f>_xlfn.XLOOKUP(C:C,'RAW Data_HCP'!A:A,'RAW Data_HCP'!D:D)</f>
        <v>East</v>
      </c>
    </row>
    <row r="84" spans="1:7" x14ac:dyDescent="0.25">
      <c r="A84" t="s">
        <v>1521</v>
      </c>
      <c r="B84" t="s">
        <v>90</v>
      </c>
      <c r="C84" t="s">
        <v>6684</v>
      </c>
      <c r="D84" s="1">
        <v>45710</v>
      </c>
      <c r="E84" t="str">
        <f>_xlfn.XLOOKUP(C:C,'RAW Data_HCP'!A:A,'RAW Data_HCP'!B:B)</f>
        <v>Dr_40</v>
      </c>
      <c r="F84" t="str">
        <f>_xlfn.XLOOKUP(C:C,'RAW Data_HCP'!A:A,'RAW Data_HCP'!C:C)</f>
        <v>Medical Oncology</v>
      </c>
      <c r="G84" t="str">
        <f>_xlfn.XLOOKUP(C:C,'RAW Data_HCP'!A:A,'RAW Data_HCP'!D:D)</f>
        <v>West</v>
      </c>
    </row>
    <row r="85" spans="1:7" x14ac:dyDescent="0.25">
      <c r="A85" t="s">
        <v>1527</v>
      </c>
      <c r="B85" t="s">
        <v>91</v>
      </c>
      <c r="C85" t="s">
        <v>6610</v>
      </c>
      <c r="D85" s="1">
        <v>45735</v>
      </c>
      <c r="E85" t="str">
        <f>_xlfn.XLOOKUP(C:C,'RAW Data_HCP'!A:A,'RAW Data_HCP'!B:B)</f>
        <v>Dr_3</v>
      </c>
      <c r="F85" t="str">
        <f>_xlfn.XLOOKUP(C:C,'RAW Data_HCP'!A:A,'RAW Data_HCP'!C:C)</f>
        <v>Medical Oncology</v>
      </c>
      <c r="G85" t="str">
        <f>_xlfn.XLOOKUP(C:C,'RAW Data_HCP'!A:A,'RAW Data_HCP'!D:D)</f>
        <v>South</v>
      </c>
    </row>
    <row r="86" spans="1:7" x14ac:dyDescent="0.25">
      <c r="A86" t="s">
        <v>1532</v>
      </c>
      <c r="B86" t="s">
        <v>92</v>
      </c>
      <c r="C86" t="s">
        <v>6820</v>
      </c>
      <c r="D86" s="1">
        <v>45827</v>
      </c>
      <c r="E86" t="str">
        <f>_xlfn.XLOOKUP(C:C,'RAW Data_HCP'!A:A,'RAW Data_HCP'!B:B)</f>
        <v>Dr_108</v>
      </c>
      <c r="F86" t="str">
        <f>_xlfn.XLOOKUP(C:C,'RAW Data_HCP'!A:A,'RAW Data_HCP'!C:C)</f>
        <v>Medical Oncology</v>
      </c>
      <c r="G86" t="str">
        <f>_xlfn.XLOOKUP(C:C,'RAW Data_HCP'!A:A,'RAW Data_HCP'!D:D)</f>
        <v>West</v>
      </c>
    </row>
    <row r="87" spans="1:7" x14ac:dyDescent="0.25">
      <c r="A87" t="s">
        <v>1536</v>
      </c>
      <c r="B87" t="s">
        <v>93</v>
      </c>
      <c r="C87" t="s">
        <v>6656</v>
      </c>
      <c r="D87" s="1">
        <v>45827</v>
      </c>
      <c r="E87" t="str">
        <f>_xlfn.XLOOKUP(C:C,'RAW Data_HCP'!A:A,'RAW Data_HCP'!B:B)</f>
        <v>Dr_26</v>
      </c>
      <c r="F87" t="str">
        <f>_xlfn.XLOOKUP(C:C,'RAW Data_HCP'!A:A,'RAW Data_HCP'!C:C)</f>
        <v>Hematology-Oncology</v>
      </c>
      <c r="G87" t="str">
        <f>_xlfn.XLOOKUP(C:C,'RAW Data_HCP'!A:A,'RAW Data_HCP'!D:D)</f>
        <v>East</v>
      </c>
    </row>
    <row r="88" spans="1:7" x14ac:dyDescent="0.25">
      <c r="A88" t="s">
        <v>1541</v>
      </c>
      <c r="B88" t="s">
        <v>94</v>
      </c>
      <c r="C88" t="s">
        <v>6872</v>
      </c>
      <c r="D88" s="1">
        <v>45727</v>
      </c>
      <c r="E88" t="str">
        <f>_xlfn.XLOOKUP(C:C,'RAW Data_HCP'!A:A,'RAW Data_HCP'!B:B)</f>
        <v>Dr_134</v>
      </c>
      <c r="F88" t="str">
        <f>_xlfn.XLOOKUP(C:C,'RAW Data_HCP'!A:A,'RAW Data_HCP'!C:C)</f>
        <v>Radiation Oncology</v>
      </c>
      <c r="G88" t="str">
        <f>_xlfn.XLOOKUP(C:C,'RAW Data_HCP'!A:A,'RAW Data_HCP'!D:D)</f>
        <v>East</v>
      </c>
    </row>
    <row r="89" spans="1:7" x14ac:dyDescent="0.25">
      <c r="A89" t="s">
        <v>1548</v>
      </c>
      <c r="B89" t="s">
        <v>95</v>
      </c>
      <c r="C89" t="s">
        <v>6676</v>
      </c>
      <c r="D89" s="1">
        <v>45765</v>
      </c>
      <c r="E89" t="str">
        <f>_xlfn.XLOOKUP(C:C,'RAW Data_HCP'!A:A,'RAW Data_HCP'!B:B)</f>
        <v>Dr_36</v>
      </c>
      <c r="F89" t="str">
        <f>_xlfn.XLOOKUP(C:C,'RAW Data_HCP'!A:A,'RAW Data_HCP'!C:C)</f>
        <v>Hematology-Oncology</v>
      </c>
      <c r="G89" t="str">
        <f>_xlfn.XLOOKUP(C:C,'RAW Data_HCP'!A:A,'RAW Data_HCP'!D:D)</f>
        <v>East</v>
      </c>
    </row>
    <row r="90" spans="1:7" x14ac:dyDescent="0.25">
      <c r="A90" t="s">
        <v>1553</v>
      </c>
      <c r="B90" t="s">
        <v>96</v>
      </c>
      <c r="C90" t="s">
        <v>6658</v>
      </c>
      <c r="D90" s="1">
        <v>45788</v>
      </c>
      <c r="E90" t="str">
        <f>_xlfn.XLOOKUP(C:C,'RAW Data_HCP'!A:A,'RAW Data_HCP'!B:B)</f>
        <v>Dr_27</v>
      </c>
      <c r="F90" t="str">
        <f>_xlfn.XLOOKUP(C:C,'RAW Data_HCP'!A:A,'RAW Data_HCP'!C:C)</f>
        <v>Hematology-Oncology</v>
      </c>
      <c r="G90" t="str">
        <f>_xlfn.XLOOKUP(C:C,'RAW Data_HCP'!A:A,'RAW Data_HCP'!D:D)</f>
        <v>South</v>
      </c>
    </row>
    <row r="91" spans="1:7" x14ac:dyDescent="0.25">
      <c r="A91" t="s">
        <v>1560</v>
      </c>
      <c r="B91" t="s">
        <v>97</v>
      </c>
      <c r="C91" t="s">
        <v>6666</v>
      </c>
      <c r="D91" s="1">
        <v>45730</v>
      </c>
      <c r="E91" t="str">
        <f>_xlfn.XLOOKUP(C:C,'RAW Data_HCP'!A:A,'RAW Data_HCP'!B:B)</f>
        <v>Dr_31</v>
      </c>
      <c r="F91" t="str">
        <f>_xlfn.XLOOKUP(C:C,'RAW Data_HCP'!A:A,'RAW Data_HCP'!C:C)</f>
        <v>Medical Oncology</v>
      </c>
      <c r="G91" t="str">
        <f>_xlfn.XLOOKUP(C:C,'RAW Data_HCP'!A:A,'RAW Data_HCP'!D:D)</f>
        <v>North</v>
      </c>
    </row>
    <row r="92" spans="1:7" x14ac:dyDescent="0.25">
      <c r="A92" t="s">
        <v>1566</v>
      </c>
      <c r="B92" t="s">
        <v>98</v>
      </c>
      <c r="C92" t="s">
        <v>6664</v>
      </c>
      <c r="D92" s="1">
        <v>45685</v>
      </c>
      <c r="E92" t="str">
        <f>_xlfn.XLOOKUP(C:C,'RAW Data_HCP'!A:A,'RAW Data_HCP'!B:B)</f>
        <v>Dr_30</v>
      </c>
      <c r="F92" t="str">
        <f>_xlfn.XLOOKUP(C:C,'RAW Data_HCP'!A:A,'RAW Data_HCP'!C:C)</f>
        <v>Radiation Oncology</v>
      </c>
      <c r="G92" t="str">
        <f>_xlfn.XLOOKUP(C:C,'RAW Data_HCP'!A:A,'RAW Data_HCP'!D:D)</f>
        <v>North</v>
      </c>
    </row>
    <row r="93" spans="1:7" x14ac:dyDescent="0.25">
      <c r="A93" t="s">
        <v>1570</v>
      </c>
      <c r="B93" t="s">
        <v>99</v>
      </c>
      <c r="C93" t="s">
        <v>6860</v>
      </c>
      <c r="D93" s="1">
        <v>45708</v>
      </c>
      <c r="E93" t="str">
        <f>_xlfn.XLOOKUP(C:C,'RAW Data_HCP'!A:A,'RAW Data_HCP'!B:B)</f>
        <v>Dr_128</v>
      </c>
      <c r="F93" t="str">
        <f>_xlfn.XLOOKUP(C:C,'RAW Data_HCP'!A:A,'RAW Data_HCP'!C:C)</f>
        <v>Medical Oncology</v>
      </c>
      <c r="G93" t="str">
        <f>_xlfn.XLOOKUP(C:C,'RAW Data_HCP'!A:A,'RAW Data_HCP'!D:D)</f>
        <v>West</v>
      </c>
    </row>
    <row r="94" spans="1:7" x14ac:dyDescent="0.25">
      <c r="A94" t="s">
        <v>1574</v>
      </c>
      <c r="B94" t="s">
        <v>100</v>
      </c>
      <c r="C94" t="s">
        <v>6708</v>
      </c>
      <c r="D94" s="1">
        <v>45725</v>
      </c>
      <c r="E94" t="str">
        <f>_xlfn.XLOOKUP(C:C,'RAW Data_HCP'!A:A,'RAW Data_HCP'!B:B)</f>
        <v>Dr_52</v>
      </c>
      <c r="F94" t="str">
        <f>_xlfn.XLOOKUP(C:C,'RAW Data_HCP'!A:A,'RAW Data_HCP'!C:C)</f>
        <v>Medical Oncology</v>
      </c>
      <c r="G94" t="str">
        <f>_xlfn.XLOOKUP(C:C,'RAW Data_HCP'!A:A,'RAW Data_HCP'!D:D)</f>
        <v>South</v>
      </c>
    </row>
    <row r="95" spans="1:7" x14ac:dyDescent="0.25">
      <c r="A95" t="s">
        <v>1581</v>
      </c>
      <c r="B95" t="s">
        <v>101</v>
      </c>
      <c r="C95" t="s">
        <v>6872</v>
      </c>
      <c r="D95" s="1">
        <v>45709</v>
      </c>
      <c r="E95" t="str">
        <f>_xlfn.XLOOKUP(C:C,'RAW Data_HCP'!A:A,'RAW Data_HCP'!B:B)</f>
        <v>Dr_134</v>
      </c>
      <c r="F95" t="str">
        <f>_xlfn.XLOOKUP(C:C,'RAW Data_HCP'!A:A,'RAW Data_HCP'!C:C)</f>
        <v>Radiation Oncology</v>
      </c>
      <c r="G95" t="str">
        <f>_xlfn.XLOOKUP(C:C,'RAW Data_HCP'!A:A,'RAW Data_HCP'!D:D)</f>
        <v>East</v>
      </c>
    </row>
    <row r="96" spans="1:7" x14ac:dyDescent="0.25">
      <c r="A96" t="s">
        <v>1588</v>
      </c>
      <c r="B96" t="s">
        <v>102</v>
      </c>
      <c r="C96" t="s">
        <v>6788</v>
      </c>
      <c r="D96" s="1">
        <v>45838</v>
      </c>
      <c r="E96" t="str">
        <f>_xlfn.XLOOKUP(C:C,'RAW Data_HCP'!A:A,'RAW Data_HCP'!B:B)</f>
        <v>Dr_92</v>
      </c>
      <c r="F96" t="str">
        <f>_xlfn.XLOOKUP(C:C,'RAW Data_HCP'!A:A,'RAW Data_HCP'!C:C)</f>
        <v>Hematology-Oncology</v>
      </c>
      <c r="G96" t="str">
        <f>_xlfn.XLOOKUP(C:C,'RAW Data_HCP'!A:A,'RAW Data_HCP'!D:D)</f>
        <v>East</v>
      </c>
    </row>
    <row r="97" spans="1:7" x14ac:dyDescent="0.25">
      <c r="A97" t="s">
        <v>1593</v>
      </c>
      <c r="B97" t="s">
        <v>103</v>
      </c>
      <c r="C97" t="s">
        <v>6814</v>
      </c>
      <c r="D97" s="1">
        <v>45733</v>
      </c>
      <c r="E97" t="str">
        <f>_xlfn.XLOOKUP(C:C,'RAW Data_HCP'!A:A,'RAW Data_HCP'!B:B)</f>
        <v>Dr_105</v>
      </c>
      <c r="F97" t="str">
        <f>_xlfn.XLOOKUP(C:C,'RAW Data_HCP'!A:A,'RAW Data_HCP'!C:C)</f>
        <v>Radiation Oncology</v>
      </c>
      <c r="G97" t="str">
        <f>_xlfn.XLOOKUP(C:C,'RAW Data_HCP'!A:A,'RAW Data_HCP'!D:D)</f>
        <v>West</v>
      </c>
    </row>
    <row r="98" spans="1:7" x14ac:dyDescent="0.25">
      <c r="A98" t="s">
        <v>1600</v>
      </c>
      <c r="B98" t="s">
        <v>104</v>
      </c>
      <c r="C98" t="s">
        <v>6688</v>
      </c>
      <c r="D98" s="1">
        <v>45668</v>
      </c>
      <c r="E98" t="str">
        <f>_xlfn.XLOOKUP(C:C,'RAW Data_HCP'!A:A,'RAW Data_HCP'!B:B)</f>
        <v>Dr_42</v>
      </c>
      <c r="F98" t="str">
        <f>_xlfn.XLOOKUP(C:C,'RAW Data_HCP'!A:A,'RAW Data_HCP'!C:C)</f>
        <v>Hematology-Oncology</v>
      </c>
      <c r="G98" t="str">
        <f>_xlfn.XLOOKUP(C:C,'RAW Data_HCP'!A:A,'RAW Data_HCP'!D:D)</f>
        <v>South</v>
      </c>
    </row>
    <row r="99" spans="1:7" x14ac:dyDescent="0.25">
      <c r="A99" t="s">
        <v>1607</v>
      </c>
      <c r="B99" t="s">
        <v>105</v>
      </c>
      <c r="C99" t="s">
        <v>6886</v>
      </c>
      <c r="D99" s="1">
        <v>45785</v>
      </c>
      <c r="E99" t="str">
        <f>_xlfn.XLOOKUP(C:C,'RAW Data_HCP'!A:A,'RAW Data_HCP'!B:B)</f>
        <v>Dr_141</v>
      </c>
      <c r="F99" t="str">
        <f>_xlfn.XLOOKUP(C:C,'RAW Data_HCP'!A:A,'RAW Data_HCP'!C:C)</f>
        <v>Hematology-Oncology</v>
      </c>
      <c r="G99" t="str">
        <f>_xlfn.XLOOKUP(C:C,'RAW Data_HCP'!A:A,'RAW Data_HCP'!D:D)</f>
        <v>West</v>
      </c>
    </row>
    <row r="100" spans="1:7" x14ac:dyDescent="0.25">
      <c r="A100" t="s">
        <v>1614</v>
      </c>
      <c r="B100" t="s">
        <v>106</v>
      </c>
      <c r="C100" t="s">
        <v>6712</v>
      </c>
      <c r="D100" s="1">
        <v>45834</v>
      </c>
      <c r="E100" t="str">
        <f>_xlfn.XLOOKUP(C:C,'RAW Data_HCP'!A:A,'RAW Data_HCP'!B:B)</f>
        <v>Dr_54</v>
      </c>
      <c r="F100" t="str">
        <f>_xlfn.XLOOKUP(C:C,'RAW Data_HCP'!A:A,'RAW Data_HCP'!C:C)</f>
        <v>Hematology-Oncology</v>
      </c>
      <c r="G100" t="str">
        <f>_xlfn.XLOOKUP(C:C,'RAW Data_HCP'!A:A,'RAW Data_HCP'!D:D)</f>
        <v>West</v>
      </c>
    </row>
    <row r="101" spans="1:7" x14ac:dyDescent="0.25">
      <c r="A101" t="s">
        <v>1619</v>
      </c>
      <c r="B101" t="s">
        <v>107</v>
      </c>
      <c r="C101" t="s">
        <v>6852</v>
      </c>
      <c r="D101" s="1">
        <v>45742</v>
      </c>
      <c r="E101" t="str">
        <f>_xlfn.XLOOKUP(C:C,'RAW Data_HCP'!A:A,'RAW Data_HCP'!B:B)</f>
        <v>Dr_124</v>
      </c>
      <c r="F101" t="str">
        <f>_xlfn.XLOOKUP(C:C,'RAW Data_HCP'!A:A,'RAW Data_HCP'!C:C)</f>
        <v>Medical Oncology</v>
      </c>
      <c r="G101" t="str">
        <f>_xlfn.XLOOKUP(C:C,'RAW Data_HCP'!A:A,'RAW Data_HCP'!D:D)</f>
        <v>West</v>
      </c>
    </row>
    <row r="102" spans="1:7" x14ac:dyDescent="0.25">
      <c r="A102" t="s">
        <v>1626</v>
      </c>
      <c r="B102" t="s">
        <v>108</v>
      </c>
      <c r="C102" t="s">
        <v>6726</v>
      </c>
      <c r="D102" s="1">
        <v>45658</v>
      </c>
      <c r="E102" t="str">
        <f>_xlfn.XLOOKUP(C:C,'RAW Data_HCP'!A:A,'RAW Data_HCP'!B:B)</f>
        <v>Dr_61</v>
      </c>
      <c r="F102" t="str">
        <f>_xlfn.XLOOKUP(C:C,'RAW Data_HCP'!A:A,'RAW Data_HCP'!C:C)</f>
        <v>Hematology-Oncology</v>
      </c>
      <c r="G102" t="str">
        <f>_xlfn.XLOOKUP(C:C,'RAW Data_HCP'!A:A,'RAW Data_HCP'!D:D)</f>
        <v>West</v>
      </c>
    </row>
    <row r="103" spans="1:7" x14ac:dyDescent="0.25">
      <c r="A103" t="s">
        <v>1630</v>
      </c>
      <c r="B103" t="s">
        <v>109</v>
      </c>
      <c r="C103" t="s">
        <v>6612</v>
      </c>
      <c r="D103" s="1">
        <v>45829</v>
      </c>
      <c r="E103" t="str">
        <f>_xlfn.XLOOKUP(C:C,'RAW Data_HCP'!A:A,'RAW Data_HCP'!B:B)</f>
        <v>Dr_4</v>
      </c>
      <c r="F103" t="str">
        <f>_xlfn.XLOOKUP(C:C,'RAW Data_HCP'!A:A,'RAW Data_HCP'!C:C)</f>
        <v>Medical Oncology</v>
      </c>
      <c r="G103" t="str">
        <f>_xlfn.XLOOKUP(C:C,'RAW Data_HCP'!A:A,'RAW Data_HCP'!D:D)</f>
        <v>North</v>
      </c>
    </row>
    <row r="104" spans="1:7" x14ac:dyDescent="0.25">
      <c r="A104" t="s">
        <v>1635</v>
      </c>
      <c r="B104" t="s">
        <v>111</v>
      </c>
      <c r="C104" t="s">
        <v>6650</v>
      </c>
      <c r="D104" s="1">
        <v>45686</v>
      </c>
      <c r="E104" t="str">
        <f>_xlfn.XLOOKUP(C:C,'RAW Data_HCP'!A:A,'RAW Data_HCP'!B:B)</f>
        <v>Dr_23</v>
      </c>
      <c r="F104" t="str">
        <f>_xlfn.XLOOKUP(C:C,'RAW Data_HCP'!A:A,'RAW Data_HCP'!C:C)</f>
        <v>Hematology-Oncology</v>
      </c>
      <c r="G104" t="str">
        <f>_xlfn.XLOOKUP(C:C,'RAW Data_HCP'!A:A,'RAW Data_HCP'!D:D)</f>
        <v>North</v>
      </c>
    </row>
    <row r="105" spans="1:7" x14ac:dyDescent="0.25">
      <c r="A105" t="s">
        <v>1640</v>
      </c>
      <c r="B105" t="s">
        <v>112</v>
      </c>
      <c r="C105" t="s">
        <v>6898</v>
      </c>
      <c r="D105" s="1">
        <v>45829</v>
      </c>
      <c r="E105" t="str">
        <f>_xlfn.XLOOKUP(C:C,'RAW Data_HCP'!A:A,'RAW Data_HCP'!B:B)</f>
        <v>Dr_147</v>
      </c>
      <c r="F105" t="str">
        <f>_xlfn.XLOOKUP(C:C,'RAW Data_HCP'!A:A,'RAW Data_HCP'!C:C)</f>
        <v>Radiation Oncology</v>
      </c>
      <c r="G105" t="str">
        <f>_xlfn.XLOOKUP(C:C,'RAW Data_HCP'!A:A,'RAW Data_HCP'!D:D)</f>
        <v>North</v>
      </c>
    </row>
    <row r="106" spans="1:7" x14ac:dyDescent="0.25">
      <c r="A106" t="s">
        <v>1646</v>
      </c>
      <c r="B106" t="s">
        <v>113</v>
      </c>
      <c r="C106" t="s">
        <v>6858</v>
      </c>
      <c r="D106" s="1">
        <v>45696</v>
      </c>
      <c r="E106" t="str">
        <f>_xlfn.XLOOKUP(C:C,'RAW Data_HCP'!A:A,'RAW Data_HCP'!B:B)</f>
        <v>Dr_127</v>
      </c>
      <c r="F106" t="str">
        <f>_xlfn.XLOOKUP(C:C,'RAW Data_HCP'!A:A,'RAW Data_HCP'!C:C)</f>
        <v>Medical Oncology</v>
      </c>
      <c r="G106" t="str">
        <f>_xlfn.XLOOKUP(C:C,'RAW Data_HCP'!A:A,'RAW Data_HCP'!D:D)</f>
        <v>South</v>
      </c>
    </row>
    <row r="107" spans="1:7" x14ac:dyDescent="0.25">
      <c r="A107" t="s">
        <v>1650</v>
      </c>
      <c r="B107" t="s">
        <v>114</v>
      </c>
      <c r="C107" t="s">
        <v>6652</v>
      </c>
      <c r="D107" s="1">
        <v>45788</v>
      </c>
      <c r="E107" t="str">
        <f>_xlfn.XLOOKUP(C:C,'RAW Data_HCP'!A:A,'RAW Data_HCP'!B:B)</f>
        <v>Dr_24</v>
      </c>
      <c r="F107" t="str">
        <f>_xlfn.XLOOKUP(C:C,'RAW Data_HCP'!A:A,'RAW Data_HCP'!C:C)</f>
        <v>Radiation Oncology</v>
      </c>
      <c r="G107" t="str">
        <f>_xlfn.XLOOKUP(C:C,'RAW Data_HCP'!A:A,'RAW Data_HCP'!D:D)</f>
        <v>North</v>
      </c>
    </row>
    <row r="108" spans="1:7" x14ac:dyDescent="0.25">
      <c r="A108" t="s">
        <v>1657</v>
      </c>
      <c r="B108" t="s">
        <v>115</v>
      </c>
      <c r="C108" t="s">
        <v>6644</v>
      </c>
      <c r="D108" s="1">
        <v>45683</v>
      </c>
      <c r="E108" t="str">
        <f>_xlfn.XLOOKUP(C:C,'RAW Data_HCP'!A:A,'RAW Data_HCP'!B:B)</f>
        <v>Dr_20</v>
      </c>
      <c r="F108" t="str">
        <f>_xlfn.XLOOKUP(C:C,'RAW Data_HCP'!A:A,'RAW Data_HCP'!C:C)</f>
        <v>Medical Oncology</v>
      </c>
      <c r="G108" t="str">
        <f>_xlfn.XLOOKUP(C:C,'RAW Data_HCP'!A:A,'RAW Data_HCP'!D:D)</f>
        <v>East</v>
      </c>
    </row>
    <row r="109" spans="1:7" x14ac:dyDescent="0.25">
      <c r="A109" t="s">
        <v>1663</v>
      </c>
      <c r="B109" t="s">
        <v>116</v>
      </c>
      <c r="C109" t="s">
        <v>6736</v>
      </c>
      <c r="D109" s="1">
        <v>45822</v>
      </c>
      <c r="E109" t="str">
        <f>_xlfn.XLOOKUP(C:C,'RAW Data_HCP'!A:A,'RAW Data_HCP'!B:B)</f>
        <v>Dr_66</v>
      </c>
      <c r="F109" t="str">
        <f>_xlfn.XLOOKUP(C:C,'RAW Data_HCP'!A:A,'RAW Data_HCP'!C:C)</f>
        <v>Hematology-Oncology</v>
      </c>
      <c r="G109" t="str">
        <f>_xlfn.XLOOKUP(C:C,'RAW Data_HCP'!A:A,'RAW Data_HCP'!D:D)</f>
        <v>North</v>
      </c>
    </row>
    <row r="110" spans="1:7" x14ac:dyDescent="0.25">
      <c r="A110" t="s">
        <v>1667</v>
      </c>
      <c r="B110" t="s">
        <v>117</v>
      </c>
      <c r="C110" t="s">
        <v>6724</v>
      </c>
      <c r="D110" s="1">
        <v>45774</v>
      </c>
      <c r="E110" t="str">
        <f>_xlfn.XLOOKUP(C:C,'RAW Data_HCP'!A:A,'RAW Data_HCP'!B:B)</f>
        <v>Dr_60</v>
      </c>
      <c r="F110" t="str">
        <f>_xlfn.XLOOKUP(C:C,'RAW Data_HCP'!A:A,'RAW Data_HCP'!C:C)</f>
        <v>Hematology-Oncology</v>
      </c>
      <c r="G110" t="str">
        <f>_xlfn.XLOOKUP(C:C,'RAW Data_HCP'!A:A,'RAW Data_HCP'!D:D)</f>
        <v>South</v>
      </c>
    </row>
    <row r="111" spans="1:7" x14ac:dyDescent="0.25">
      <c r="A111" t="s">
        <v>1674</v>
      </c>
      <c r="B111" t="s">
        <v>118</v>
      </c>
      <c r="C111" t="s">
        <v>6756</v>
      </c>
      <c r="D111" s="1">
        <v>45725</v>
      </c>
      <c r="E111" t="str">
        <f>_xlfn.XLOOKUP(C:C,'RAW Data_HCP'!A:A,'RAW Data_HCP'!B:B)</f>
        <v>Dr_76</v>
      </c>
      <c r="F111" t="str">
        <f>_xlfn.XLOOKUP(C:C,'RAW Data_HCP'!A:A,'RAW Data_HCP'!C:C)</f>
        <v>Hematology-Oncology</v>
      </c>
      <c r="G111" t="str">
        <f>_xlfn.XLOOKUP(C:C,'RAW Data_HCP'!A:A,'RAW Data_HCP'!D:D)</f>
        <v>East</v>
      </c>
    </row>
    <row r="112" spans="1:7" x14ac:dyDescent="0.25">
      <c r="A112" t="s">
        <v>1679</v>
      </c>
      <c r="B112" t="s">
        <v>119</v>
      </c>
      <c r="C112" t="s">
        <v>6842</v>
      </c>
      <c r="D112" s="1">
        <v>45670</v>
      </c>
      <c r="E112" t="str">
        <f>_xlfn.XLOOKUP(C:C,'RAW Data_HCP'!A:A,'RAW Data_HCP'!B:B)</f>
        <v>Dr_119</v>
      </c>
      <c r="F112" t="str">
        <f>_xlfn.XLOOKUP(C:C,'RAW Data_HCP'!A:A,'RAW Data_HCP'!C:C)</f>
        <v>Medical Oncology</v>
      </c>
      <c r="G112" t="str">
        <f>_xlfn.XLOOKUP(C:C,'RAW Data_HCP'!A:A,'RAW Data_HCP'!D:D)</f>
        <v>South</v>
      </c>
    </row>
    <row r="113" spans="1:7" x14ac:dyDescent="0.25">
      <c r="A113" t="s">
        <v>1686</v>
      </c>
      <c r="B113" t="s">
        <v>120</v>
      </c>
      <c r="C113" t="s">
        <v>6656</v>
      </c>
      <c r="D113" s="1">
        <v>45702</v>
      </c>
      <c r="E113" t="str">
        <f>_xlfn.XLOOKUP(C:C,'RAW Data_HCP'!A:A,'RAW Data_HCP'!B:B)</f>
        <v>Dr_26</v>
      </c>
      <c r="F113" t="str">
        <f>_xlfn.XLOOKUP(C:C,'RAW Data_HCP'!A:A,'RAW Data_HCP'!C:C)</f>
        <v>Hematology-Oncology</v>
      </c>
      <c r="G113" t="str">
        <f>_xlfn.XLOOKUP(C:C,'RAW Data_HCP'!A:A,'RAW Data_HCP'!D:D)</f>
        <v>East</v>
      </c>
    </row>
    <row r="114" spans="1:7" x14ac:dyDescent="0.25">
      <c r="A114" t="s">
        <v>1690</v>
      </c>
      <c r="B114" t="s">
        <v>121</v>
      </c>
      <c r="C114" t="s">
        <v>6626</v>
      </c>
      <c r="D114" s="1">
        <v>45732</v>
      </c>
      <c r="E114" t="str">
        <f>_xlfn.XLOOKUP(C:C,'RAW Data_HCP'!A:A,'RAW Data_HCP'!B:B)</f>
        <v>Dr_11</v>
      </c>
      <c r="F114" t="str">
        <f>_xlfn.XLOOKUP(C:C,'RAW Data_HCP'!A:A,'RAW Data_HCP'!C:C)</f>
        <v>Hematology-Oncology</v>
      </c>
      <c r="G114" t="str">
        <f>_xlfn.XLOOKUP(C:C,'RAW Data_HCP'!A:A,'RAW Data_HCP'!D:D)</f>
        <v>West</v>
      </c>
    </row>
    <row r="115" spans="1:7" x14ac:dyDescent="0.25">
      <c r="A115" t="s">
        <v>1696</v>
      </c>
      <c r="B115" t="s">
        <v>122</v>
      </c>
      <c r="C115" t="s">
        <v>6790</v>
      </c>
      <c r="D115" s="1">
        <v>45831</v>
      </c>
      <c r="E115" t="str">
        <f>_xlfn.XLOOKUP(C:C,'RAW Data_HCP'!A:A,'RAW Data_HCP'!B:B)</f>
        <v>Dr_93</v>
      </c>
      <c r="F115" t="str">
        <f>_xlfn.XLOOKUP(C:C,'RAW Data_HCP'!A:A,'RAW Data_HCP'!C:C)</f>
        <v>Radiation Oncology</v>
      </c>
      <c r="G115" t="str">
        <f>_xlfn.XLOOKUP(C:C,'RAW Data_HCP'!A:A,'RAW Data_HCP'!D:D)</f>
        <v>East</v>
      </c>
    </row>
    <row r="116" spans="1:7" x14ac:dyDescent="0.25">
      <c r="A116" t="s">
        <v>1700</v>
      </c>
      <c r="B116" t="s">
        <v>123</v>
      </c>
      <c r="C116" t="s">
        <v>6766</v>
      </c>
      <c r="D116" s="1">
        <v>45767</v>
      </c>
      <c r="E116" t="str">
        <f>_xlfn.XLOOKUP(C:C,'RAW Data_HCP'!A:A,'RAW Data_HCP'!B:B)</f>
        <v>Dr_81</v>
      </c>
      <c r="F116" t="str">
        <f>_xlfn.XLOOKUP(C:C,'RAW Data_HCP'!A:A,'RAW Data_HCP'!C:C)</f>
        <v>Radiation Oncology</v>
      </c>
      <c r="G116" t="str">
        <f>_xlfn.XLOOKUP(C:C,'RAW Data_HCP'!A:A,'RAW Data_HCP'!D:D)</f>
        <v>North</v>
      </c>
    </row>
    <row r="117" spans="1:7" x14ac:dyDescent="0.25">
      <c r="A117" t="s">
        <v>1706</v>
      </c>
      <c r="B117" t="s">
        <v>124</v>
      </c>
      <c r="C117" t="s">
        <v>6664</v>
      </c>
      <c r="D117" s="1">
        <v>45682</v>
      </c>
      <c r="E117" t="str">
        <f>_xlfn.XLOOKUP(C:C,'RAW Data_HCP'!A:A,'RAW Data_HCP'!B:B)</f>
        <v>Dr_30</v>
      </c>
      <c r="F117" t="str">
        <f>_xlfn.XLOOKUP(C:C,'RAW Data_HCP'!A:A,'RAW Data_HCP'!C:C)</f>
        <v>Radiation Oncology</v>
      </c>
      <c r="G117" t="str">
        <f>_xlfn.XLOOKUP(C:C,'RAW Data_HCP'!A:A,'RAW Data_HCP'!D:D)</f>
        <v>North</v>
      </c>
    </row>
    <row r="118" spans="1:7" x14ac:dyDescent="0.25">
      <c r="A118" t="s">
        <v>1712</v>
      </c>
      <c r="B118" t="s">
        <v>125</v>
      </c>
      <c r="C118" t="s">
        <v>6628</v>
      </c>
      <c r="D118" s="1">
        <v>45660</v>
      </c>
      <c r="E118" t="str">
        <f>_xlfn.XLOOKUP(C:C,'RAW Data_HCP'!A:A,'RAW Data_HCP'!B:B)</f>
        <v>Dr_12</v>
      </c>
      <c r="F118" t="str">
        <f>_xlfn.XLOOKUP(C:C,'RAW Data_HCP'!A:A,'RAW Data_HCP'!C:C)</f>
        <v>Medical Oncology</v>
      </c>
      <c r="G118" t="str">
        <f>_xlfn.XLOOKUP(C:C,'RAW Data_HCP'!A:A,'RAW Data_HCP'!D:D)</f>
        <v>West</v>
      </c>
    </row>
    <row r="119" spans="1:7" x14ac:dyDescent="0.25">
      <c r="A119" t="s">
        <v>1717</v>
      </c>
      <c r="B119" t="s">
        <v>126</v>
      </c>
      <c r="C119" t="s">
        <v>6676</v>
      </c>
      <c r="D119" s="1">
        <v>45827</v>
      </c>
      <c r="E119" t="str">
        <f>_xlfn.XLOOKUP(C:C,'RAW Data_HCP'!A:A,'RAW Data_HCP'!B:B)</f>
        <v>Dr_36</v>
      </c>
      <c r="F119" t="str">
        <f>_xlfn.XLOOKUP(C:C,'RAW Data_HCP'!A:A,'RAW Data_HCP'!C:C)</f>
        <v>Hematology-Oncology</v>
      </c>
      <c r="G119" t="str">
        <f>_xlfn.XLOOKUP(C:C,'RAW Data_HCP'!A:A,'RAW Data_HCP'!D:D)</f>
        <v>East</v>
      </c>
    </row>
    <row r="120" spans="1:7" x14ac:dyDescent="0.25">
      <c r="A120" t="s">
        <v>1722</v>
      </c>
      <c r="B120" t="s">
        <v>127</v>
      </c>
      <c r="C120" t="s">
        <v>6692</v>
      </c>
      <c r="D120" s="1">
        <v>45742</v>
      </c>
      <c r="E120" t="str">
        <f>_xlfn.XLOOKUP(C:C,'RAW Data_HCP'!A:A,'RAW Data_HCP'!B:B)</f>
        <v>Dr_44</v>
      </c>
      <c r="F120" t="str">
        <f>_xlfn.XLOOKUP(C:C,'RAW Data_HCP'!A:A,'RAW Data_HCP'!C:C)</f>
        <v>Medical Oncology</v>
      </c>
      <c r="G120" t="str">
        <f>_xlfn.XLOOKUP(C:C,'RAW Data_HCP'!A:A,'RAW Data_HCP'!D:D)</f>
        <v>South</v>
      </c>
    </row>
    <row r="121" spans="1:7" x14ac:dyDescent="0.25">
      <c r="A121" t="s">
        <v>1729</v>
      </c>
      <c r="B121" t="s">
        <v>128</v>
      </c>
      <c r="C121" t="s">
        <v>6788</v>
      </c>
      <c r="D121" s="1">
        <v>45770</v>
      </c>
      <c r="E121" t="str">
        <f>_xlfn.XLOOKUP(C:C,'RAW Data_HCP'!A:A,'RAW Data_HCP'!B:B)</f>
        <v>Dr_92</v>
      </c>
      <c r="F121" t="str">
        <f>_xlfn.XLOOKUP(C:C,'RAW Data_HCP'!A:A,'RAW Data_HCP'!C:C)</f>
        <v>Hematology-Oncology</v>
      </c>
      <c r="G121" t="str">
        <f>_xlfn.XLOOKUP(C:C,'RAW Data_HCP'!A:A,'RAW Data_HCP'!D:D)</f>
        <v>East</v>
      </c>
    </row>
    <row r="122" spans="1:7" x14ac:dyDescent="0.25">
      <c r="A122" t="s">
        <v>1734</v>
      </c>
      <c r="B122" t="s">
        <v>129</v>
      </c>
      <c r="C122" t="s">
        <v>6742</v>
      </c>
      <c r="D122" s="1">
        <v>45681</v>
      </c>
      <c r="E122" t="str">
        <f>_xlfn.XLOOKUP(C:C,'RAW Data_HCP'!A:A,'RAW Data_HCP'!B:B)</f>
        <v>Dr_69</v>
      </c>
      <c r="F122" t="str">
        <f>_xlfn.XLOOKUP(C:C,'RAW Data_HCP'!A:A,'RAW Data_HCP'!C:C)</f>
        <v>Hematology-Oncology</v>
      </c>
      <c r="G122" t="str">
        <f>_xlfn.XLOOKUP(C:C,'RAW Data_HCP'!A:A,'RAW Data_HCP'!D:D)</f>
        <v>East</v>
      </c>
    </row>
    <row r="123" spans="1:7" x14ac:dyDescent="0.25">
      <c r="A123" t="s">
        <v>1739</v>
      </c>
      <c r="B123" t="s">
        <v>130</v>
      </c>
      <c r="C123" t="s">
        <v>6796</v>
      </c>
      <c r="D123" s="1">
        <v>45745</v>
      </c>
      <c r="E123" t="str">
        <f>_xlfn.XLOOKUP(C:C,'RAW Data_HCP'!A:A,'RAW Data_HCP'!B:B)</f>
        <v>Dr_96</v>
      </c>
      <c r="F123" t="str">
        <f>_xlfn.XLOOKUP(C:C,'RAW Data_HCP'!A:A,'RAW Data_HCP'!C:C)</f>
        <v>Medical Oncology</v>
      </c>
      <c r="G123" t="str">
        <f>_xlfn.XLOOKUP(C:C,'RAW Data_HCP'!A:A,'RAW Data_HCP'!D:D)</f>
        <v>North</v>
      </c>
    </row>
    <row r="124" spans="1:7" x14ac:dyDescent="0.25">
      <c r="A124" t="s">
        <v>1745</v>
      </c>
      <c r="B124" t="s">
        <v>131</v>
      </c>
      <c r="C124" t="s">
        <v>6698</v>
      </c>
      <c r="D124" s="1">
        <v>45687</v>
      </c>
      <c r="E124" t="str">
        <f>_xlfn.XLOOKUP(C:C,'RAW Data_HCP'!A:A,'RAW Data_HCP'!B:B)</f>
        <v>Dr_47</v>
      </c>
      <c r="F124" t="str">
        <f>_xlfn.XLOOKUP(C:C,'RAW Data_HCP'!A:A,'RAW Data_HCP'!C:C)</f>
        <v>Medical Oncology</v>
      </c>
      <c r="G124" t="str">
        <f>_xlfn.XLOOKUP(C:C,'RAW Data_HCP'!A:A,'RAW Data_HCP'!D:D)</f>
        <v>South</v>
      </c>
    </row>
    <row r="125" spans="1:7" x14ac:dyDescent="0.25">
      <c r="A125" t="s">
        <v>1751</v>
      </c>
      <c r="B125" t="s">
        <v>132</v>
      </c>
      <c r="C125" t="s">
        <v>6810</v>
      </c>
      <c r="D125" s="1">
        <v>45760</v>
      </c>
      <c r="E125" t="str">
        <f>_xlfn.XLOOKUP(C:C,'RAW Data_HCP'!A:A,'RAW Data_HCP'!B:B)</f>
        <v>Dr_103</v>
      </c>
      <c r="F125" t="str">
        <f>_xlfn.XLOOKUP(C:C,'RAW Data_HCP'!A:A,'RAW Data_HCP'!C:C)</f>
        <v>Medical Oncology</v>
      </c>
      <c r="G125" t="str">
        <f>_xlfn.XLOOKUP(C:C,'RAW Data_HCP'!A:A,'RAW Data_HCP'!D:D)</f>
        <v>East</v>
      </c>
    </row>
    <row r="126" spans="1:7" x14ac:dyDescent="0.25">
      <c r="A126" t="s">
        <v>1757</v>
      </c>
      <c r="B126" t="s">
        <v>133</v>
      </c>
      <c r="C126" t="s">
        <v>6838</v>
      </c>
      <c r="D126" s="1">
        <v>45727</v>
      </c>
      <c r="E126" t="str">
        <f>_xlfn.XLOOKUP(C:C,'RAW Data_HCP'!A:A,'RAW Data_HCP'!B:B)</f>
        <v>Dr_117</v>
      </c>
      <c r="F126" t="str">
        <f>_xlfn.XLOOKUP(C:C,'RAW Data_HCP'!A:A,'RAW Data_HCP'!C:C)</f>
        <v>Hematology-Oncology</v>
      </c>
      <c r="G126" t="str">
        <f>_xlfn.XLOOKUP(C:C,'RAW Data_HCP'!A:A,'RAW Data_HCP'!D:D)</f>
        <v>East</v>
      </c>
    </row>
    <row r="127" spans="1:7" x14ac:dyDescent="0.25">
      <c r="A127" t="s">
        <v>1761</v>
      </c>
      <c r="B127" t="s">
        <v>134</v>
      </c>
      <c r="C127" t="s">
        <v>6802</v>
      </c>
      <c r="D127" s="1">
        <v>45834</v>
      </c>
      <c r="E127" t="str">
        <f>_xlfn.XLOOKUP(C:C,'RAW Data_HCP'!A:A,'RAW Data_HCP'!B:B)</f>
        <v>Dr_99</v>
      </c>
      <c r="F127" t="str">
        <f>_xlfn.XLOOKUP(C:C,'RAW Data_HCP'!A:A,'RAW Data_HCP'!C:C)</f>
        <v>Hematology-Oncology</v>
      </c>
      <c r="G127" t="str">
        <f>_xlfn.XLOOKUP(C:C,'RAW Data_HCP'!A:A,'RAW Data_HCP'!D:D)</f>
        <v>South</v>
      </c>
    </row>
    <row r="128" spans="1:7" x14ac:dyDescent="0.25">
      <c r="A128" t="s">
        <v>1766</v>
      </c>
      <c r="B128" t="s">
        <v>135</v>
      </c>
      <c r="C128" t="s">
        <v>6850</v>
      </c>
      <c r="D128" s="1">
        <v>45765</v>
      </c>
      <c r="E128" t="str">
        <f>_xlfn.XLOOKUP(C:C,'RAW Data_HCP'!A:A,'RAW Data_HCP'!B:B)</f>
        <v>Dr_123</v>
      </c>
      <c r="F128" t="str">
        <f>_xlfn.XLOOKUP(C:C,'RAW Data_HCP'!A:A,'RAW Data_HCP'!C:C)</f>
        <v>Radiation Oncology</v>
      </c>
      <c r="G128" t="str">
        <f>_xlfn.XLOOKUP(C:C,'RAW Data_HCP'!A:A,'RAW Data_HCP'!D:D)</f>
        <v>South</v>
      </c>
    </row>
    <row r="129" spans="1:7" x14ac:dyDescent="0.25">
      <c r="A129" t="s">
        <v>1771</v>
      </c>
      <c r="B129" t="s">
        <v>136</v>
      </c>
      <c r="C129" t="s">
        <v>6690</v>
      </c>
      <c r="D129" s="1">
        <v>45686</v>
      </c>
      <c r="E129" t="str">
        <f>_xlfn.XLOOKUP(C:C,'RAW Data_HCP'!A:A,'RAW Data_HCP'!B:B)</f>
        <v>Dr_43</v>
      </c>
      <c r="F129" t="str">
        <f>_xlfn.XLOOKUP(C:C,'RAW Data_HCP'!A:A,'RAW Data_HCP'!C:C)</f>
        <v>Hematology-Oncology</v>
      </c>
      <c r="G129" t="str">
        <f>_xlfn.XLOOKUP(C:C,'RAW Data_HCP'!A:A,'RAW Data_HCP'!D:D)</f>
        <v>East</v>
      </c>
    </row>
    <row r="130" spans="1:7" x14ac:dyDescent="0.25">
      <c r="A130" t="s">
        <v>1776</v>
      </c>
      <c r="B130" t="s">
        <v>137</v>
      </c>
      <c r="C130" t="s">
        <v>6672</v>
      </c>
      <c r="D130" s="1">
        <v>45836</v>
      </c>
      <c r="E130" t="str">
        <f>_xlfn.XLOOKUP(C:C,'RAW Data_HCP'!A:A,'RAW Data_HCP'!B:B)</f>
        <v>Dr_34</v>
      </c>
      <c r="F130" t="str">
        <f>_xlfn.XLOOKUP(C:C,'RAW Data_HCP'!A:A,'RAW Data_HCP'!C:C)</f>
        <v>Medical Oncology</v>
      </c>
      <c r="G130" t="str">
        <f>_xlfn.XLOOKUP(C:C,'RAW Data_HCP'!A:A,'RAW Data_HCP'!D:D)</f>
        <v>East</v>
      </c>
    </row>
    <row r="131" spans="1:7" x14ac:dyDescent="0.25">
      <c r="A131" t="s">
        <v>1782</v>
      </c>
      <c r="B131" t="s">
        <v>138</v>
      </c>
      <c r="C131" t="s">
        <v>6636</v>
      </c>
      <c r="D131" s="1">
        <v>45698</v>
      </c>
      <c r="E131" t="str">
        <f>_xlfn.XLOOKUP(C:C,'RAW Data_HCP'!A:A,'RAW Data_HCP'!B:B)</f>
        <v>Dr_16</v>
      </c>
      <c r="F131" t="str">
        <f>_xlfn.XLOOKUP(C:C,'RAW Data_HCP'!A:A,'RAW Data_HCP'!C:C)</f>
        <v>Radiation Oncology</v>
      </c>
      <c r="G131" t="str">
        <f>_xlfn.XLOOKUP(C:C,'RAW Data_HCP'!A:A,'RAW Data_HCP'!D:D)</f>
        <v>East</v>
      </c>
    </row>
    <row r="132" spans="1:7" x14ac:dyDescent="0.25">
      <c r="A132" t="s">
        <v>1789</v>
      </c>
      <c r="B132" t="s">
        <v>139</v>
      </c>
      <c r="C132" t="s">
        <v>6658</v>
      </c>
      <c r="D132" s="1">
        <v>45764</v>
      </c>
      <c r="E132" t="str">
        <f>_xlfn.XLOOKUP(C:C,'RAW Data_HCP'!A:A,'RAW Data_HCP'!B:B)</f>
        <v>Dr_27</v>
      </c>
      <c r="F132" t="str">
        <f>_xlfn.XLOOKUP(C:C,'RAW Data_HCP'!A:A,'RAW Data_HCP'!C:C)</f>
        <v>Hematology-Oncology</v>
      </c>
      <c r="G132" t="str">
        <f>_xlfn.XLOOKUP(C:C,'RAW Data_HCP'!A:A,'RAW Data_HCP'!D:D)</f>
        <v>South</v>
      </c>
    </row>
    <row r="133" spans="1:7" x14ac:dyDescent="0.25">
      <c r="A133" t="s">
        <v>1795</v>
      </c>
      <c r="B133" t="s">
        <v>140</v>
      </c>
      <c r="C133" t="s">
        <v>6852</v>
      </c>
      <c r="D133" s="1">
        <v>45803</v>
      </c>
      <c r="E133" t="str">
        <f>_xlfn.XLOOKUP(C:C,'RAW Data_HCP'!A:A,'RAW Data_HCP'!B:B)</f>
        <v>Dr_124</v>
      </c>
      <c r="F133" t="str">
        <f>_xlfn.XLOOKUP(C:C,'RAW Data_HCP'!A:A,'RAW Data_HCP'!C:C)</f>
        <v>Medical Oncology</v>
      </c>
      <c r="G133" t="str">
        <f>_xlfn.XLOOKUP(C:C,'RAW Data_HCP'!A:A,'RAW Data_HCP'!D:D)</f>
        <v>West</v>
      </c>
    </row>
    <row r="134" spans="1:7" x14ac:dyDescent="0.25">
      <c r="A134" t="s">
        <v>1801</v>
      </c>
      <c r="B134" t="s">
        <v>141</v>
      </c>
      <c r="C134" t="s">
        <v>6830</v>
      </c>
      <c r="D134" s="1">
        <v>45704</v>
      </c>
      <c r="E134" t="str">
        <f>_xlfn.XLOOKUP(C:C,'RAW Data_HCP'!A:A,'RAW Data_HCP'!B:B)</f>
        <v>Dr_113</v>
      </c>
      <c r="F134" t="str">
        <f>_xlfn.XLOOKUP(C:C,'RAW Data_HCP'!A:A,'RAW Data_HCP'!C:C)</f>
        <v>Radiation Oncology</v>
      </c>
      <c r="G134" t="str">
        <f>_xlfn.XLOOKUP(C:C,'RAW Data_HCP'!A:A,'RAW Data_HCP'!D:D)</f>
        <v>West</v>
      </c>
    </row>
    <row r="135" spans="1:7" x14ac:dyDescent="0.25">
      <c r="A135" t="s">
        <v>1808</v>
      </c>
      <c r="B135" t="s">
        <v>142</v>
      </c>
      <c r="C135" t="s">
        <v>6800</v>
      </c>
      <c r="D135" s="1">
        <v>45749</v>
      </c>
      <c r="E135" t="str">
        <f>_xlfn.XLOOKUP(C:C,'RAW Data_HCP'!A:A,'RAW Data_HCP'!B:B)</f>
        <v>Dr_98</v>
      </c>
      <c r="F135" t="str">
        <f>_xlfn.XLOOKUP(C:C,'RAW Data_HCP'!A:A,'RAW Data_HCP'!C:C)</f>
        <v>Hematology-Oncology</v>
      </c>
      <c r="G135" t="str">
        <f>_xlfn.XLOOKUP(C:C,'RAW Data_HCP'!A:A,'RAW Data_HCP'!D:D)</f>
        <v>South</v>
      </c>
    </row>
    <row r="136" spans="1:7" x14ac:dyDescent="0.25">
      <c r="A136" t="s">
        <v>1814</v>
      </c>
      <c r="B136" t="s">
        <v>143</v>
      </c>
      <c r="C136" t="s">
        <v>6620</v>
      </c>
      <c r="D136" s="1">
        <v>45833</v>
      </c>
      <c r="E136" t="str">
        <f>_xlfn.XLOOKUP(C:C,'RAW Data_HCP'!A:A,'RAW Data_HCP'!B:B)</f>
        <v>Dr_8</v>
      </c>
      <c r="F136" t="str">
        <f>_xlfn.XLOOKUP(C:C,'RAW Data_HCP'!A:A,'RAW Data_HCP'!C:C)</f>
        <v>Medical Oncology</v>
      </c>
      <c r="G136" t="str">
        <f>_xlfn.XLOOKUP(C:C,'RAW Data_HCP'!A:A,'RAW Data_HCP'!D:D)</f>
        <v>South</v>
      </c>
    </row>
    <row r="137" spans="1:7" x14ac:dyDescent="0.25">
      <c r="A137" t="s">
        <v>1821</v>
      </c>
      <c r="B137" t="s">
        <v>144</v>
      </c>
      <c r="C137" t="s">
        <v>6672</v>
      </c>
      <c r="D137" s="1">
        <v>45781</v>
      </c>
      <c r="E137" t="str">
        <f>_xlfn.XLOOKUP(C:C,'RAW Data_HCP'!A:A,'RAW Data_HCP'!B:B)</f>
        <v>Dr_34</v>
      </c>
      <c r="F137" t="str">
        <f>_xlfn.XLOOKUP(C:C,'RAW Data_HCP'!A:A,'RAW Data_HCP'!C:C)</f>
        <v>Medical Oncology</v>
      </c>
      <c r="G137" t="str">
        <f>_xlfn.XLOOKUP(C:C,'RAW Data_HCP'!A:A,'RAW Data_HCP'!D:D)</f>
        <v>East</v>
      </c>
    </row>
    <row r="138" spans="1:7" x14ac:dyDescent="0.25">
      <c r="A138" t="s">
        <v>1827</v>
      </c>
      <c r="B138" t="s">
        <v>145</v>
      </c>
      <c r="C138" t="s">
        <v>6854</v>
      </c>
      <c r="D138" s="1">
        <v>45686</v>
      </c>
      <c r="E138" t="str">
        <f>_xlfn.XLOOKUP(C:C,'RAW Data_HCP'!A:A,'RAW Data_HCP'!B:B)</f>
        <v>Dr_125</v>
      </c>
      <c r="F138" t="str">
        <f>_xlfn.XLOOKUP(C:C,'RAW Data_HCP'!A:A,'RAW Data_HCP'!C:C)</f>
        <v>Hematology-Oncology</v>
      </c>
      <c r="G138" t="str">
        <f>_xlfn.XLOOKUP(C:C,'RAW Data_HCP'!A:A,'RAW Data_HCP'!D:D)</f>
        <v>North</v>
      </c>
    </row>
    <row r="139" spans="1:7" x14ac:dyDescent="0.25">
      <c r="A139" t="s">
        <v>1832</v>
      </c>
      <c r="B139" t="s">
        <v>146</v>
      </c>
      <c r="C139" t="s">
        <v>6816</v>
      </c>
      <c r="D139" s="1">
        <v>45770</v>
      </c>
      <c r="E139" t="str">
        <f>_xlfn.XLOOKUP(C:C,'RAW Data_HCP'!A:A,'RAW Data_HCP'!B:B)</f>
        <v>Dr_106</v>
      </c>
      <c r="F139" t="str">
        <f>_xlfn.XLOOKUP(C:C,'RAW Data_HCP'!A:A,'RAW Data_HCP'!C:C)</f>
        <v>Medical Oncology</v>
      </c>
      <c r="G139" t="str">
        <f>_xlfn.XLOOKUP(C:C,'RAW Data_HCP'!A:A,'RAW Data_HCP'!D:D)</f>
        <v>South</v>
      </c>
    </row>
    <row r="140" spans="1:7" x14ac:dyDescent="0.25">
      <c r="A140" t="s">
        <v>1838</v>
      </c>
      <c r="B140" t="s">
        <v>147</v>
      </c>
      <c r="C140" t="s">
        <v>6628</v>
      </c>
      <c r="D140" s="1">
        <v>45674</v>
      </c>
      <c r="E140" t="str">
        <f>_xlfn.XLOOKUP(C:C,'RAW Data_HCP'!A:A,'RAW Data_HCP'!B:B)</f>
        <v>Dr_12</v>
      </c>
      <c r="F140" t="str">
        <f>_xlfn.XLOOKUP(C:C,'RAW Data_HCP'!A:A,'RAW Data_HCP'!C:C)</f>
        <v>Medical Oncology</v>
      </c>
      <c r="G140" t="str">
        <f>_xlfn.XLOOKUP(C:C,'RAW Data_HCP'!A:A,'RAW Data_HCP'!D:D)</f>
        <v>West</v>
      </c>
    </row>
    <row r="141" spans="1:7" x14ac:dyDescent="0.25">
      <c r="A141" t="s">
        <v>1844</v>
      </c>
      <c r="B141" t="s">
        <v>148</v>
      </c>
      <c r="C141" t="s">
        <v>6738</v>
      </c>
      <c r="D141" s="1">
        <v>45825</v>
      </c>
      <c r="E141" t="str">
        <f>_xlfn.XLOOKUP(C:C,'RAW Data_HCP'!A:A,'RAW Data_HCP'!B:B)</f>
        <v>Dr_67</v>
      </c>
      <c r="F141" t="str">
        <f>_xlfn.XLOOKUP(C:C,'RAW Data_HCP'!A:A,'RAW Data_HCP'!C:C)</f>
        <v>Hematology-Oncology</v>
      </c>
      <c r="G141" t="str">
        <f>_xlfn.XLOOKUP(C:C,'RAW Data_HCP'!A:A,'RAW Data_HCP'!D:D)</f>
        <v>North</v>
      </c>
    </row>
    <row r="142" spans="1:7" x14ac:dyDescent="0.25">
      <c r="A142" t="s">
        <v>1848</v>
      </c>
      <c r="B142" t="s">
        <v>149</v>
      </c>
      <c r="C142" t="s">
        <v>6766</v>
      </c>
      <c r="D142" s="1">
        <v>45661</v>
      </c>
      <c r="E142" t="str">
        <f>_xlfn.XLOOKUP(C:C,'RAW Data_HCP'!A:A,'RAW Data_HCP'!B:B)</f>
        <v>Dr_81</v>
      </c>
      <c r="F142" t="str">
        <f>_xlfn.XLOOKUP(C:C,'RAW Data_HCP'!A:A,'RAW Data_HCP'!C:C)</f>
        <v>Radiation Oncology</v>
      </c>
      <c r="G142" t="str">
        <f>_xlfn.XLOOKUP(C:C,'RAW Data_HCP'!A:A,'RAW Data_HCP'!D:D)</f>
        <v>North</v>
      </c>
    </row>
    <row r="143" spans="1:7" x14ac:dyDescent="0.25">
      <c r="A143" t="s">
        <v>1853</v>
      </c>
      <c r="B143" t="s">
        <v>150</v>
      </c>
      <c r="C143" t="s">
        <v>6874</v>
      </c>
      <c r="D143" s="1">
        <v>45805</v>
      </c>
      <c r="E143" t="str">
        <f>_xlfn.XLOOKUP(C:C,'RAW Data_HCP'!A:A,'RAW Data_HCP'!B:B)</f>
        <v>Dr_135</v>
      </c>
      <c r="F143" t="str">
        <f>_xlfn.XLOOKUP(C:C,'RAW Data_HCP'!A:A,'RAW Data_HCP'!C:C)</f>
        <v>Radiation Oncology</v>
      </c>
      <c r="G143" t="str">
        <f>_xlfn.XLOOKUP(C:C,'RAW Data_HCP'!A:A,'RAW Data_HCP'!D:D)</f>
        <v>West</v>
      </c>
    </row>
    <row r="144" spans="1:7" x14ac:dyDescent="0.25">
      <c r="A144" t="s">
        <v>1857</v>
      </c>
      <c r="B144" t="s">
        <v>151</v>
      </c>
      <c r="C144" t="s">
        <v>6894</v>
      </c>
      <c r="D144" s="1">
        <v>45715</v>
      </c>
      <c r="E144" t="str">
        <f>_xlfn.XLOOKUP(C:C,'RAW Data_HCP'!A:A,'RAW Data_HCP'!B:B)</f>
        <v>Dr_145</v>
      </c>
      <c r="F144" t="str">
        <f>_xlfn.XLOOKUP(C:C,'RAW Data_HCP'!A:A,'RAW Data_HCP'!C:C)</f>
        <v>Hematology-Oncology</v>
      </c>
      <c r="G144" t="str">
        <f>_xlfn.XLOOKUP(C:C,'RAW Data_HCP'!A:A,'RAW Data_HCP'!D:D)</f>
        <v>North</v>
      </c>
    </row>
    <row r="145" spans="1:7" x14ac:dyDescent="0.25">
      <c r="A145" t="s">
        <v>1863</v>
      </c>
      <c r="B145" t="s">
        <v>152</v>
      </c>
      <c r="C145" t="s">
        <v>6778</v>
      </c>
      <c r="D145" s="1">
        <v>45790</v>
      </c>
      <c r="E145" t="str">
        <f>_xlfn.XLOOKUP(C:C,'RAW Data_HCP'!A:A,'RAW Data_HCP'!B:B)</f>
        <v>Dr_87</v>
      </c>
      <c r="F145" t="str">
        <f>_xlfn.XLOOKUP(C:C,'RAW Data_HCP'!A:A,'RAW Data_HCP'!C:C)</f>
        <v>Medical Oncology</v>
      </c>
      <c r="G145" t="str">
        <f>_xlfn.XLOOKUP(C:C,'RAW Data_HCP'!A:A,'RAW Data_HCP'!D:D)</f>
        <v>South</v>
      </c>
    </row>
    <row r="146" spans="1:7" x14ac:dyDescent="0.25">
      <c r="A146" t="s">
        <v>1869</v>
      </c>
      <c r="B146" t="s">
        <v>153</v>
      </c>
      <c r="C146" t="s">
        <v>6872</v>
      </c>
      <c r="D146" s="1">
        <v>45834</v>
      </c>
      <c r="E146" t="str">
        <f>_xlfn.XLOOKUP(C:C,'RAW Data_HCP'!A:A,'RAW Data_HCP'!B:B)</f>
        <v>Dr_134</v>
      </c>
      <c r="F146" t="str">
        <f>_xlfn.XLOOKUP(C:C,'RAW Data_HCP'!A:A,'RAW Data_HCP'!C:C)</f>
        <v>Radiation Oncology</v>
      </c>
      <c r="G146" t="str">
        <f>_xlfn.XLOOKUP(C:C,'RAW Data_HCP'!A:A,'RAW Data_HCP'!D:D)</f>
        <v>East</v>
      </c>
    </row>
    <row r="147" spans="1:7" x14ac:dyDescent="0.25">
      <c r="A147" t="s">
        <v>1874</v>
      </c>
      <c r="B147" t="s">
        <v>154</v>
      </c>
      <c r="C147" t="s">
        <v>6654</v>
      </c>
      <c r="D147" s="1">
        <v>45768</v>
      </c>
      <c r="E147" t="str">
        <f>_xlfn.XLOOKUP(C:C,'RAW Data_HCP'!A:A,'RAW Data_HCP'!B:B)</f>
        <v>Dr_25</v>
      </c>
      <c r="F147" t="str">
        <f>_xlfn.XLOOKUP(C:C,'RAW Data_HCP'!A:A,'RAW Data_HCP'!C:C)</f>
        <v>Hematology-Oncology</v>
      </c>
      <c r="G147" t="str">
        <f>_xlfn.XLOOKUP(C:C,'RAW Data_HCP'!A:A,'RAW Data_HCP'!D:D)</f>
        <v>East</v>
      </c>
    </row>
    <row r="148" spans="1:7" x14ac:dyDescent="0.25">
      <c r="A148" t="s">
        <v>1881</v>
      </c>
      <c r="B148" t="s">
        <v>155</v>
      </c>
      <c r="C148" t="s">
        <v>6732</v>
      </c>
      <c r="D148" s="1">
        <v>45781</v>
      </c>
      <c r="E148" t="str">
        <f>_xlfn.XLOOKUP(C:C,'RAW Data_HCP'!A:A,'RAW Data_HCP'!B:B)</f>
        <v>Dr_64</v>
      </c>
      <c r="F148" t="str">
        <f>_xlfn.XLOOKUP(C:C,'RAW Data_HCP'!A:A,'RAW Data_HCP'!C:C)</f>
        <v>Hematology-Oncology</v>
      </c>
      <c r="G148" t="str">
        <f>_xlfn.XLOOKUP(C:C,'RAW Data_HCP'!A:A,'RAW Data_HCP'!D:D)</f>
        <v>West</v>
      </c>
    </row>
    <row r="149" spans="1:7" x14ac:dyDescent="0.25">
      <c r="A149" t="s">
        <v>1885</v>
      </c>
      <c r="B149" t="s">
        <v>156</v>
      </c>
      <c r="C149" t="s">
        <v>6782</v>
      </c>
      <c r="D149" s="1">
        <v>45827</v>
      </c>
      <c r="E149" t="str">
        <f>_xlfn.XLOOKUP(C:C,'RAW Data_HCP'!A:A,'RAW Data_HCP'!B:B)</f>
        <v>Dr_89</v>
      </c>
      <c r="F149" t="str">
        <f>_xlfn.XLOOKUP(C:C,'RAW Data_HCP'!A:A,'RAW Data_HCP'!C:C)</f>
        <v>Hematology-Oncology</v>
      </c>
      <c r="G149" t="str">
        <f>_xlfn.XLOOKUP(C:C,'RAW Data_HCP'!A:A,'RAW Data_HCP'!D:D)</f>
        <v>South</v>
      </c>
    </row>
    <row r="150" spans="1:7" x14ac:dyDescent="0.25">
      <c r="A150" t="s">
        <v>1890</v>
      </c>
      <c r="B150" t="s">
        <v>157</v>
      </c>
      <c r="C150" t="s">
        <v>6802</v>
      </c>
      <c r="D150" s="1">
        <v>45696</v>
      </c>
      <c r="E150" t="str">
        <f>_xlfn.XLOOKUP(C:C,'RAW Data_HCP'!A:A,'RAW Data_HCP'!B:B)</f>
        <v>Dr_99</v>
      </c>
      <c r="F150" t="str">
        <f>_xlfn.XLOOKUP(C:C,'RAW Data_HCP'!A:A,'RAW Data_HCP'!C:C)</f>
        <v>Hematology-Oncology</v>
      </c>
      <c r="G150" t="str">
        <f>_xlfn.XLOOKUP(C:C,'RAW Data_HCP'!A:A,'RAW Data_HCP'!D:D)</f>
        <v>South</v>
      </c>
    </row>
    <row r="151" spans="1:7" x14ac:dyDescent="0.25">
      <c r="A151" t="s">
        <v>1895</v>
      </c>
      <c r="B151" t="s">
        <v>158</v>
      </c>
      <c r="C151" t="s">
        <v>6890</v>
      </c>
      <c r="D151" s="1">
        <v>45814</v>
      </c>
      <c r="E151" t="str">
        <f>_xlfn.XLOOKUP(C:C,'RAW Data_HCP'!A:A,'RAW Data_HCP'!B:B)</f>
        <v>Dr_143</v>
      </c>
      <c r="F151" t="str">
        <f>_xlfn.XLOOKUP(C:C,'RAW Data_HCP'!A:A,'RAW Data_HCP'!C:C)</f>
        <v>Medical Oncology</v>
      </c>
      <c r="G151" t="str">
        <f>_xlfn.XLOOKUP(C:C,'RAW Data_HCP'!A:A,'RAW Data_HCP'!D:D)</f>
        <v>North</v>
      </c>
    </row>
    <row r="152" spans="1:7" x14ac:dyDescent="0.25">
      <c r="A152" t="s">
        <v>1901</v>
      </c>
      <c r="B152" t="s">
        <v>159</v>
      </c>
      <c r="C152" t="s">
        <v>6632</v>
      </c>
      <c r="D152" s="1">
        <v>45660</v>
      </c>
      <c r="E152" t="str">
        <f>_xlfn.XLOOKUP(C:C,'RAW Data_HCP'!A:A,'RAW Data_HCP'!B:B)</f>
        <v>Dr_14</v>
      </c>
      <c r="F152" t="str">
        <f>_xlfn.XLOOKUP(C:C,'RAW Data_HCP'!A:A,'RAW Data_HCP'!C:C)</f>
        <v>Medical Oncology</v>
      </c>
      <c r="G152" t="str">
        <f>_xlfn.XLOOKUP(C:C,'RAW Data_HCP'!A:A,'RAW Data_HCP'!D:D)</f>
        <v>South</v>
      </c>
    </row>
    <row r="153" spans="1:7" x14ac:dyDescent="0.25">
      <c r="A153" t="s">
        <v>1906</v>
      </c>
      <c r="B153" t="s">
        <v>160</v>
      </c>
      <c r="C153" t="s">
        <v>6686</v>
      </c>
      <c r="D153" s="1">
        <v>45787</v>
      </c>
      <c r="E153" t="str">
        <f>_xlfn.XLOOKUP(C:C,'RAW Data_HCP'!A:A,'RAW Data_HCP'!B:B)</f>
        <v>Dr_41</v>
      </c>
      <c r="F153" t="str">
        <f>_xlfn.XLOOKUP(C:C,'RAW Data_HCP'!A:A,'RAW Data_HCP'!C:C)</f>
        <v>Radiation Oncology</v>
      </c>
      <c r="G153" t="str">
        <f>_xlfn.XLOOKUP(C:C,'RAW Data_HCP'!A:A,'RAW Data_HCP'!D:D)</f>
        <v>East</v>
      </c>
    </row>
    <row r="154" spans="1:7" x14ac:dyDescent="0.25">
      <c r="A154" t="s">
        <v>1911</v>
      </c>
      <c r="B154" t="s">
        <v>161</v>
      </c>
      <c r="C154" t="s">
        <v>6846</v>
      </c>
      <c r="D154" s="1">
        <v>45784</v>
      </c>
      <c r="E154" t="str">
        <f>_xlfn.XLOOKUP(C:C,'RAW Data_HCP'!A:A,'RAW Data_HCP'!B:B)</f>
        <v>Dr_121</v>
      </c>
      <c r="F154" t="str">
        <f>_xlfn.XLOOKUP(C:C,'RAW Data_HCP'!A:A,'RAW Data_HCP'!C:C)</f>
        <v>Medical Oncology</v>
      </c>
      <c r="G154" t="str">
        <f>_xlfn.XLOOKUP(C:C,'RAW Data_HCP'!A:A,'RAW Data_HCP'!D:D)</f>
        <v>West</v>
      </c>
    </row>
    <row r="155" spans="1:7" x14ac:dyDescent="0.25">
      <c r="A155" t="s">
        <v>1917</v>
      </c>
      <c r="B155" t="s">
        <v>162</v>
      </c>
      <c r="C155" t="s">
        <v>6690</v>
      </c>
      <c r="D155" s="1">
        <v>45677</v>
      </c>
      <c r="E155" t="str">
        <f>_xlfn.XLOOKUP(C:C,'RAW Data_HCP'!A:A,'RAW Data_HCP'!B:B)</f>
        <v>Dr_43</v>
      </c>
      <c r="F155" t="str">
        <f>_xlfn.XLOOKUP(C:C,'RAW Data_HCP'!A:A,'RAW Data_HCP'!C:C)</f>
        <v>Hematology-Oncology</v>
      </c>
      <c r="G155" t="str">
        <f>_xlfn.XLOOKUP(C:C,'RAW Data_HCP'!A:A,'RAW Data_HCP'!D:D)</f>
        <v>East</v>
      </c>
    </row>
    <row r="156" spans="1:7" x14ac:dyDescent="0.25">
      <c r="A156" t="s">
        <v>1923</v>
      </c>
      <c r="B156" t="s">
        <v>163</v>
      </c>
      <c r="C156" t="s">
        <v>6856</v>
      </c>
      <c r="D156" s="1">
        <v>45740</v>
      </c>
      <c r="E156" t="str">
        <f>_xlfn.XLOOKUP(C:C,'RAW Data_HCP'!A:A,'RAW Data_HCP'!B:B)</f>
        <v>Dr_126</v>
      </c>
      <c r="F156" t="str">
        <f>_xlfn.XLOOKUP(C:C,'RAW Data_HCP'!A:A,'RAW Data_HCP'!C:C)</f>
        <v>Medical Oncology</v>
      </c>
      <c r="G156" t="str">
        <f>_xlfn.XLOOKUP(C:C,'RAW Data_HCP'!A:A,'RAW Data_HCP'!D:D)</f>
        <v>North</v>
      </c>
    </row>
    <row r="157" spans="1:7" x14ac:dyDescent="0.25">
      <c r="A157" t="s">
        <v>1928</v>
      </c>
      <c r="B157" t="s">
        <v>164</v>
      </c>
      <c r="C157" t="s">
        <v>6728</v>
      </c>
      <c r="D157" s="1">
        <v>45742</v>
      </c>
      <c r="E157" t="str">
        <f>_xlfn.XLOOKUP(C:C,'RAW Data_HCP'!A:A,'RAW Data_HCP'!B:B)</f>
        <v>Dr_62</v>
      </c>
      <c r="F157" t="str">
        <f>_xlfn.XLOOKUP(C:C,'RAW Data_HCP'!A:A,'RAW Data_HCP'!C:C)</f>
        <v>Hematology-Oncology</v>
      </c>
      <c r="G157" t="str">
        <f>_xlfn.XLOOKUP(C:C,'RAW Data_HCP'!A:A,'RAW Data_HCP'!D:D)</f>
        <v>North</v>
      </c>
    </row>
    <row r="158" spans="1:7" x14ac:dyDescent="0.25">
      <c r="A158" t="s">
        <v>1932</v>
      </c>
      <c r="B158" t="s">
        <v>165</v>
      </c>
      <c r="C158" t="s">
        <v>6748</v>
      </c>
      <c r="D158" s="1">
        <v>45670</v>
      </c>
      <c r="E158" t="str">
        <f>_xlfn.XLOOKUP(C:C,'RAW Data_HCP'!A:A,'RAW Data_HCP'!B:B)</f>
        <v>Dr_72</v>
      </c>
      <c r="F158" t="str">
        <f>_xlfn.XLOOKUP(C:C,'RAW Data_HCP'!A:A,'RAW Data_HCP'!C:C)</f>
        <v>Radiation Oncology</v>
      </c>
      <c r="G158" t="str">
        <f>_xlfn.XLOOKUP(C:C,'RAW Data_HCP'!A:A,'RAW Data_HCP'!D:D)</f>
        <v>North</v>
      </c>
    </row>
    <row r="159" spans="1:7" x14ac:dyDescent="0.25">
      <c r="A159" t="s">
        <v>1936</v>
      </c>
      <c r="B159" t="s">
        <v>166</v>
      </c>
      <c r="C159" t="s">
        <v>6864</v>
      </c>
      <c r="D159" s="1">
        <v>45715</v>
      </c>
      <c r="E159" t="str">
        <f>_xlfn.XLOOKUP(C:C,'RAW Data_HCP'!A:A,'RAW Data_HCP'!B:B)</f>
        <v>Dr_130</v>
      </c>
      <c r="F159" t="str">
        <f>_xlfn.XLOOKUP(C:C,'RAW Data_HCP'!A:A,'RAW Data_HCP'!C:C)</f>
        <v>Medical Oncology</v>
      </c>
      <c r="G159" t="str">
        <f>_xlfn.XLOOKUP(C:C,'RAW Data_HCP'!A:A,'RAW Data_HCP'!D:D)</f>
        <v>West</v>
      </c>
    </row>
    <row r="160" spans="1:7" x14ac:dyDescent="0.25">
      <c r="A160" t="s">
        <v>1943</v>
      </c>
      <c r="B160" t="s">
        <v>167</v>
      </c>
      <c r="C160" t="s">
        <v>6886</v>
      </c>
      <c r="D160" s="1">
        <v>45822</v>
      </c>
      <c r="E160" t="str">
        <f>_xlfn.XLOOKUP(C:C,'RAW Data_HCP'!A:A,'RAW Data_HCP'!B:B)</f>
        <v>Dr_141</v>
      </c>
      <c r="F160" t="str">
        <f>_xlfn.XLOOKUP(C:C,'RAW Data_HCP'!A:A,'RAW Data_HCP'!C:C)</f>
        <v>Hematology-Oncology</v>
      </c>
      <c r="G160" t="str">
        <f>_xlfn.XLOOKUP(C:C,'RAW Data_HCP'!A:A,'RAW Data_HCP'!D:D)</f>
        <v>West</v>
      </c>
    </row>
    <row r="161" spans="1:7" x14ac:dyDescent="0.25">
      <c r="A161" t="s">
        <v>1950</v>
      </c>
      <c r="B161" t="s">
        <v>168</v>
      </c>
      <c r="C161" t="s">
        <v>6798</v>
      </c>
      <c r="D161" s="1">
        <v>45761</v>
      </c>
      <c r="E161" t="str">
        <f>_xlfn.XLOOKUP(C:C,'RAW Data_HCP'!A:A,'RAW Data_HCP'!B:B)</f>
        <v>Dr_97</v>
      </c>
      <c r="F161" t="str">
        <f>_xlfn.XLOOKUP(C:C,'RAW Data_HCP'!A:A,'RAW Data_HCP'!C:C)</f>
        <v>Radiation Oncology</v>
      </c>
      <c r="G161" t="str">
        <f>_xlfn.XLOOKUP(C:C,'RAW Data_HCP'!A:A,'RAW Data_HCP'!D:D)</f>
        <v>North</v>
      </c>
    </row>
    <row r="162" spans="1:7" x14ac:dyDescent="0.25">
      <c r="A162" t="s">
        <v>1957</v>
      </c>
      <c r="B162" t="s">
        <v>169</v>
      </c>
      <c r="C162" t="s">
        <v>6726</v>
      </c>
      <c r="D162" s="1">
        <v>45678</v>
      </c>
      <c r="E162" t="str">
        <f>_xlfn.XLOOKUP(C:C,'RAW Data_HCP'!A:A,'RAW Data_HCP'!B:B)</f>
        <v>Dr_61</v>
      </c>
      <c r="F162" t="str">
        <f>_xlfn.XLOOKUP(C:C,'RAW Data_HCP'!A:A,'RAW Data_HCP'!C:C)</f>
        <v>Hematology-Oncology</v>
      </c>
      <c r="G162" t="str">
        <f>_xlfn.XLOOKUP(C:C,'RAW Data_HCP'!A:A,'RAW Data_HCP'!D:D)</f>
        <v>West</v>
      </c>
    </row>
    <row r="163" spans="1:7" x14ac:dyDescent="0.25">
      <c r="A163" t="s">
        <v>1964</v>
      </c>
      <c r="B163" t="s">
        <v>170</v>
      </c>
      <c r="C163" t="s">
        <v>6840</v>
      </c>
      <c r="D163" s="1">
        <v>45771</v>
      </c>
      <c r="E163" t="str">
        <f>_xlfn.XLOOKUP(C:C,'RAW Data_HCP'!A:A,'RAW Data_HCP'!B:B)</f>
        <v>Dr_118</v>
      </c>
      <c r="F163" t="str">
        <f>_xlfn.XLOOKUP(C:C,'RAW Data_HCP'!A:A,'RAW Data_HCP'!C:C)</f>
        <v>Medical Oncology</v>
      </c>
      <c r="G163" t="str">
        <f>_xlfn.XLOOKUP(C:C,'RAW Data_HCP'!A:A,'RAW Data_HCP'!D:D)</f>
        <v>South</v>
      </c>
    </row>
    <row r="164" spans="1:7" x14ac:dyDescent="0.25">
      <c r="A164" t="s">
        <v>1971</v>
      </c>
      <c r="B164" t="s">
        <v>171</v>
      </c>
      <c r="C164" t="s">
        <v>6898</v>
      </c>
      <c r="D164" s="1">
        <v>45772</v>
      </c>
      <c r="E164" t="str">
        <f>_xlfn.XLOOKUP(C:C,'RAW Data_HCP'!A:A,'RAW Data_HCP'!B:B)</f>
        <v>Dr_147</v>
      </c>
      <c r="F164" t="str">
        <f>_xlfn.XLOOKUP(C:C,'RAW Data_HCP'!A:A,'RAW Data_HCP'!C:C)</f>
        <v>Radiation Oncology</v>
      </c>
      <c r="G164" t="str">
        <f>_xlfn.XLOOKUP(C:C,'RAW Data_HCP'!A:A,'RAW Data_HCP'!D:D)</f>
        <v>North</v>
      </c>
    </row>
    <row r="165" spans="1:7" x14ac:dyDescent="0.25">
      <c r="A165" t="s">
        <v>1978</v>
      </c>
      <c r="B165" t="s">
        <v>172</v>
      </c>
      <c r="C165" t="s">
        <v>6650</v>
      </c>
      <c r="D165" s="1">
        <v>45785</v>
      </c>
      <c r="E165" t="str">
        <f>_xlfn.XLOOKUP(C:C,'RAW Data_HCP'!A:A,'RAW Data_HCP'!B:B)</f>
        <v>Dr_23</v>
      </c>
      <c r="F165" t="str">
        <f>_xlfn.XLOOKUP(C:C,'RAW Data_HCP'!A:A,'RAW Data_HCP'!C:C)</f>
        <v>Hematology-Oncology</v>
      </c>
      <c r="G165" t="str">
        <f>_xlfn.XLOOKUP(C:C,'RAW Data_HCP'!A:A,'RAW Data_HCP'!D:D)</f>
        <v>North</v>
      </c>
    </row>
    <row r="166" spans="1:7" x14ac:dyDescent="0.25">
      <c r="A166" t="s">
        <v>1983</v>
      </c>
      <c r="B166" t="s">
        <v>173</v>
      </c>
      <c r="C166" t="s">
        <v>6834</v>
      </c>
      <c r="D166" s="1">
        <v>45738</v>
      </c>
      <c r="E166" t="str">
        <f>_xlfn.XLOOKUP(C:C,'RAW Data_HCP'!A:A,'RAW Data_HCP'!B:B)</f>
        <v>Dr_115</v>
      </c>
      <c r="F166" t="str">
        <f>_xlfn.XLOOKUP(C:C,'RAW Data_HCP'!A:A,'RAW Data_HCP'!C:C)</f>
        <v>Hematology-Oncology</v>
      </c>
      <c r="G166" t="str">
        <f>_xlfn.XLOOKUP(C:C,'RAW Data_HCP'!A:A,'RAW Data_HCP'!D:D)</f>
        <v>North</v>
      </c>
    </row>
    <row r="167" spans="1:7" x14ac:dyDescent="0.25">
      <c r="A167" t="s">
        <v>1989</v>
      </c>
      <c r="B167" t="s">
        <v>174</v>
      </c>
      <c r="C167" t="s">
        <v>6666</v>
      </c>
      <c r="D167" s="1">
        <v>45785</v>
      </c>
      <c r="E167" t="str">
        <f>_xlfn.XLOOKUP(C:C,'RAW Data_HCP'!A:A,'RAW Data_HCP'!B:B)</f>
        <v>Dr_31</v>
      </c>
      <c r="F167" t="str">
        <f>_xlfn.XLOOKUP(C:C,'RAW Data_HCP'!A:A,'RAW Data_HCP'!C:C)</f>
        <v>Medical Oncology</v>
      </c>
      <c r="G167" t="str">
        <f>_xlfn.XLOOKUP(C:C,'RAW Data_HCP'!A:A,'RAW Data_HCP'!D:D)</f>
        <v>North</v>
      </c>
    </row>
    <row r="168" spans="1:7" x14ac:dyDescent="0.25">
      <c r="A168" t="s">
        <v>1995</v>
      </c>
      <c r="B168" t="s">
        <v>175</v>
      </c>
      <c r="C168" t="s">
        <v>6614</v>
      </c>
      <c r="D168" s="1">
        <v>45684</v>
      </c>
      <c r="E168" t="str">
        <f>_xlfn.XLOOKUP(C:C,'RAW Data_HCP'!A:A,'RAW Data_HCP'!B:B)</f>
        <v>Dr_5</v>
      </c>
      <c r="F168" t="str">
        <f>_xlfn.XLOOKUP(C:C,'RAW Data_HCP'!A:A,'RAW Data_HCP'!C:C)</f>
        <v>Hematology-Oncology</v>
      </c>
      <c r="G168" t="str">
        <f>_xlfn.XLOOKUP(C:C,'RAW Data_HCP'!A:A,'RAW Data_HCP'!D:D)</f>
        <v>North</v>
      </c>
    </row>
    <row r="169" spans="1:7" x14ac:dyDescent="0.25">
      <c r="A169" t="s">
        <v>2001</v>
      </c>
      <c r="B169" t="s">
        <v>176</v>
      </c>
      <c r="C169" t="s">
        <v>6812</v>
      </c>
      <c r="D169" s="1">
        <v>45763</v>
      </c>
      <c r="E169" t="str">
        <f>_xlfn.XLOOKUP(C:C,'RAW Data_HCP'!A:A,'RAW Data_HCP'!B:B)</f>
        <v>Dr_104</v>
      </c>
      <c r="F169" t="str">
        <f>_xlfn.XLOOKUP(C:C,'RAW Data_HCP'!A:A,'RAW Data_HCP'!C:C)</f>
        <v>Medical Oncology</v>
      </c>
      <c r="G169" t="str">
        <f>_xlfn.XLOOKUP(C:C,'RAW Data_HCP'!A:A,'RAW Data_HCP'!D:D)</f>
        <v>South</v>
      </c>
    </row>
    <row r="170" spans="1:7" x14ac:dyDescent="0.25">
      <c r="A170" t="s">
        <v>2005</v>
      </c>
      <c r="B170" t="s">
        <v>177</v>
      </c>
      <c r="C170" t="s">
        <v>6624</v>
      </c>
      <c r="D170" s="1">
        <v>45800</v>
      </c>
      <c r="E170" t="str">
        <f>_xlfn.XLOOKUP(C:C,'RAW Data_HCP'!A:A,'RAW Data_HCP'!B:B)</f>
        <v>Dr_10</v>
      </c>
      <c r="F170" t="str">
        <f>_xlfn.XLOOKUP(C:C,'RAW Data_HCP'!A:A,'RAW Data_HCP'!C:C)</f>
        <v>Hematology-Oncology</v>
      </c>
      <c r="G170" t="str">
        <f>_xlfn.XLOOKUP(C:C,'RAW Data_HCP'!A:A,'RAW Data_HCP'!D:D)</f>
        <v>South</v>
      </c>
    </row>
    <row r="171" spans="1:7" x14ac:dyDescent="0.25">
      <c r="A171" t="s">
        <v>2009</v>
      </c>
      <c r="B171" t="s">
        <v>178</v>
      </c>
      <c r="C171" t="s">
        <v>6886</v>
      </c>
      <c r="D171" s="1">
        <v>45658</v>
      </c>
      <c r="E171" t="str">
        <f>_xlfn.XLOOKUP(C:C,'RAW Data_HCP'!A:A,'RAW Data_HCP'!B:B)</f>
        <v>Dr_141</v>
      </c>
      <c r="F171" t="str">
        <f>_xlfn.XLOOKUP(C:C,'RAW Data_HCP'!A:A,'RAW Data_HCP'!C:C)</f>
        <v>Hematology-Oncology</v>
      </c>
      <c r="G171" t="str">
        <f>_xlfn.XLOOKUP(C:C,'RAW Data_HCP'!A:A,'RAW Data_HCP'!D:D)</f>
        <v>West</v>
      </c>
    </row>
    <row r="172" spans="1:7" x14ac:dyDescent="0.25">
      <c r="A172" t="s">
        <v>2015</v>
      </c>
      <c r="B172" t="s">
        <v>179</v>
      </c>
      <c r="C172" t="s">
        <v>6652</v>
      </c>
      <c r="D172" s="1">
        <v>45812</v>
      </c>
      <c r="E172" t="str">
        <f>_xlfn.XLOOKUP(C:C,'RAW Data_HCP'!A:A,'RAW Data_HCP'!B:B)</f>
        <v>Dr_24</v>
      </c>
      <c r="F172" t="str">
        <f>_xlfn.XLOOKUP(C:C,'RAW Data_HCP'!A:A,'RAW Data_HCP'!C:C)</f>
        <v>Radiation Oncology</v>
      </c>
      <c r="G172" t="str">
        <f>_xlfn.XLOOKUP(C:C,'RAW Data_HCP'!A:A,'RAW Data_HCP'!D:D)</f>
        <v>North</v>
      </c>
    </row>
    <row r="173" spans="1:7" x14ac:dyDescent="0.25">
      <c r="A173" t="s">
        <v>2021</v>
      </c>
      <c r="B173" t="s">
        <v>180</v>
      </c>
      <c r="C173" t="s">
        <v>6760</v>
      </c>
      <c r="D173" s="1">
        <v>45788</v>
      </c>
      <c r="E173" t="str">
        <f>_xlfn.XLOOKUP(C:C,'RAW Data_HCP'!A:A,'RAW Data_HCP'!B:B)</f>
        <v>Dr_78</v>
      </c>
      <c r="F173" t="str">
        <f>_xlfn.XLOOKUP(C:C,'RAW Data_HCP'!A:A,'RAW Data_HCP'!C:C)</f>
        <v>Medical Oncology</v>
      </c>
      <c r="G173" t="str">
        <f>_xlfn.XLOOKUP(C:C,'RAW Data_HCP'!A:A,'RAW Data_HCP'!D:D)</f>
        <v>East</v>
      </c>
    </row>
    <row r="174" spans="1:7" x14ac:dyDescent="0.25">
      <c r="A174" t="s">
        <v>2027</v>
      </c>
      <c r="B174" t="s">
        <v>181</v>
      </c>
      <c r="C174" t="s">
        <v>6892</v>
      </c>
      <c r="D174" s="1">
        <v>45710</v>
      </c>
      <c r="E174" t="str">
        <f>_xlfn.XLOOKUP(C:C,'RAW Data_HCP'!A:A,'RAW Data_HCP'!B:B)</f>
        <v>Dr_144</v>
      </c>
      <c r="F174" t="str">
        <f>_xlfn.XLOOKUP(C:C,'RAW Data_HCP'!A:A,'RAW Data_HCP'!C:C)</f>
        <v>Medical Oncology</v>
      </c>
      <c r="G174" t="str">
        <f>_xlfn.XLOOKUP(C:C,'RAW Data_HCP'!A:A,'RAW Data_HCP'!D:D)</f>
        <v>North</v>
      </c>
    </row>
    <row r="175" spans="1:7" x14ac:dyDescent="0.25">
      <c r="A175" t="s">
        <v>2034</v>
      </c>
      <c r="B175" t="s">
        <v>182</v>
      </c>
      <c r="C175" t="s">
        <v>6838</v>
      </c>
      <c r="D175" s="1">
        <v>45745</v>
      </c>
      <c r="E175" t="str">
        <f>_xlfn.XLOOKUP(C:C,'RAW Data_HCP'!A:A,'RAW Data_HCP'!B:B)</f>
        <v>Dr_117</v>
      </c>
      <c r="F175" t="str">
        <f>_xlfn.XLOOKUP(C:C,'RAW Data_HCP'!A:A,'RAW Data_HCP'!C:C)</f>
        <v>Hematology-Oncology</v>
      </c>
      <c r="G175" t="str">
        <f>_xlfn.XLOOKUP(C:C,'RAW Data_HCP'!A:A,'RAW Data_HCP'!D:D)</f>
        <v>East</v>
      </c>
    </row>
    <row r="176" spans="1:7" x14ac:dyDescent="0.25">
      <c r="A176" t="s">
        <v>2041</v>
      </c>
      <c r="B176" t="s">
        <v>183</v>
      </c>
      <c r="C176" t="s">
        <v>6792</v>
      </c>
      <c r="D176" s="1">
        <v>45671</v>
      </c>
      <c r="E176" t="str">
        <f>_xlfn.XLOOKUP(C:C,'RAW Data_HCP'!A:A,'RAW Data_HCP'!B:B)</f>
        <v>Dr_94</v>
      </c>
      <c r="F176" t="str">
        <f>_xlfn.XLOOKUP(C:C,'RAW Data_HCP'!A:A,'RAW Data_HCP'!C:C)</f>
        <v>Radiation Oncology</v>
      </c>
      <c r="G176" t="str">
        <f>_xlfn.XLOOKUP(C:C,'RAW Data_HCP'!A:A,'RAW Data_HCP'!D:D)</f>
        <v>West</v>
      </c>
    </row>
    <row r="177" spans="1:7" x14ac:dyDescent="0.25">
      <c r="A177" t="s">
        <v>2048</v>
      </c>
      <c r="B177" t="s">
        <v>184</v>
      </c>
      <c r="C177" t="s">
        <v>6720</v>
      </c>
      <c r="D177" s="1">
        <v>45774</v>
      </c>
      <c r="E177" t="str">
        <f>_xlfn.XLOOKUP(C:C,'RAW Data_HCP'!A:A,'RAW Data_HCP'!B:B)</f>
        <v>Dr_58</v>
      </c>
      <c r="F177" t="str">
        <f>_xlfn.XLOOKUP(C:C,'RAW Data_HCP'!A:A,'RAW Data_HCP'!C:C)</f>
        <v>Medical Oncology</v>
      </c>
      <c r="G177" t="str">
        <f>_xlfn.XLOOKUP(C:C,'RAW Data_HCP'!A:A,'RAW Data_HCP'!D:D)</f>
        <v>North</v>
      </c>
    </row>
    <row r="178" spans="1:7" x14ac:dyDescent="0.25">
      <c r="A178" t="s">
        <v>2053</v>
      </c>
      <c r="B178" t="s">
        <v>185</v>
      </c>
      <c r="C178" t="s">
        <v>6774</v>
      </c>
      <c r="D178" s="1">
        <v>45801</v>
      </c>
      <c r="E178" t="str">
        <f>_xlfn.XLOOKUP(C:C,'RAW Data_HCP'!A:A,'RAW Data_HCP'!B:B)</f>
        <v>Dr_85</v>
      </c>
      <c r="F178" t="str">
        <f>_xlfn.XLOOKUP(C:C,'RAW Data_HCP'!A:A,'RAW Data_HCP'!C:C)</f>
        <v>Hematology-Oncology</v>
      </c>
      <c r="G178" t="str">
        <f>_xlfn.XLOOKUP(C:C,'RAW Data_HCP'!A:A,'RAW Data_HCP'!D:D)</f>
        <v>North</v>
      </c>
    </row>
    <row r="179" spans="1:7" x14ac:dyDescent="0.25">
      <c r="A179" t="s">
        <v>2060</v>
      </c>
      <c r="B179" t="s">
        <v>186</v>
      </c>
      <c r="C179" t="s">
        <v>6848</v>
      </c>
      <c r="D179" s="1">
        <v>45826</v>
      </c>
      <c r="E179" t="str">
        <f>_xlfn.XLOOKUP(C:C,'RAW Data_HCP'!A:A,'RAW Data_HCP'!B:B)</f>
        <v>Dr_122</v>
      </c>
      <c r="F179" t="str">
        <f>_xlfn.XLOOKUP(C:C,'RAW Data_HCP'!A:A,'RAW Data_HCP'!C:C)</f>
        <v>Medical Oncology</v>
      </c>
      <c r="G179" t="str">
        <f>_xlfn.XLOOKUP(C:C,'RAW Data_HCP'!A:A,'RAW Data_HCP'!D:D)</f>
        <v>East</v>
      </c>
    </row>
    <row r="180" spans="1:7" x14ac:dyDescent="0.25">
      <c r="A180" t="s">
        <v>2065</v>
      </c>
      <c r="B180" t="s">
        <v>187</v>
      </c>
      <c r="C180" t="s">
        <v>6792</v>
      </c>
      <c r="D180" s="1">
        <v>45773</v>
      </c>
      <c r="E180" t="str">
        <f>_xlfn.XLOOKUP(C:C,'RAW Data_HCP'!A:A,'RAW Data_HCP'!B:B)</f>
        <v>Dr_94</v>
      </c>
      <c r="F180" t="str">
        <f>_xlfn.XLOOKUP(C:C,'RAW Data_HCP'!A:A,'RAW Data_HCP'!C:C)</f>
        <v>Radiation Oncology</v>
      </c>
      <c r="G180" t="str">
        <f>_xlfn.XLOOKUP(C:C,'RAW Data_HCP'!A:A,'RAW Data_HCP'!D:D)</f>
        <v>West</v>
      </c>
    </row>
    <row r="181" spans="1:7" x14ac:dyDescent="0.25">
      <c r="A181" t="s">
        <v>2071</v>
      </c>
      <c r="B181" t="s">
        <v>188</v>
      </c>
      <c r="C181" t="s">
        <v>6664</v>
      </c>
      <c r="D181" s="1">
        <v>45682</v>
      </c>
      <c r="E181" t="str">
        <f>_xlfn.XLOOKUP(C:C,'RAW Data_HCP'!A:A,'RAW Data_HCP'!B:B)</f>
        <v>Dr_30</v>
      </c>
      <c r="F181" t="str">
        <f>_xlfn.XLOOKUP(C:C,'RAW Data_HCP'!A:A,'RAW Data_HCP'!C:C)</f>
        <v>Radiation Oncology</v>
      </c>
      <c r="G181" t="str">
        <f>_xlfn.XLOOKUP(C:C,'RAW Data_HCP'!A:A,'RAW Data_HCP'!D:D)</f>
        <v>North</v>
      </c>
    </row>
    <row r="182" spans="1:7" x14ac:dyDescent="0.25">
      <c r="A182" t="s">
        <v>2075</v>
      </c>
      <c r="B182" t="s">
        <v>189</v>
      </c>
      <c r="C182" t="s">
        <v>6718</v>
      </c>
      <c r="D182" s="1">
        <v>45658</v>
      </c>
      <c r="E182" t="str">
        <f>_xlfn.XLOOKUP(C:C,'RAW Data_HCP'!A:A,'RAW Data_HCP'!B:B)</f>
        <v>Dr_57</v>
      </c>
      <c r="F182" t="str">
        <f>_xlfn.XLOOKUP(C:C,'RAW Data_HCP'!A:A,'RAW Data_HCP'!C:C)</f>
        <v>Medical Oncology</v>
      </c>
      <c r="G182" t="str">
        <f>_xlfn.XLOOKUP(C:C,'RAW Data_HCP'!A:A,'RAW Data_HCP'!D:D)</f>
        <v>West</v>
      </c>
    </row>
    <row r="183" spans="1:7" x14ac:dyDescent="0.25">
      <c r="A183" t="s">
        <v>2082</v>
      </c>
      <c r="B183" t="s">
        <v>190</v>
      </c>
      <c r="C183" t="s">
        <v>6780</v>
      </c>
      <c r="D183" s="1">
        <v>45748</v>
      </c>
      <c r="E183" t="str">
        <f>_xlfn.XLOOKUP(C:C,'RAW Data_HCP'!A:A,'RAW Data_HCP'!B:B)</f>
        <v>Dr_88</v>
      </c>
      <c r="F183" t="str">
        <f>_xlfn.XLOOKUP(C:C,'RAW Data_HCP'!A:A,'RAW Data_HCP'!C:C)</f>
        <v>Medical Oncology</v>
      </c>
      <c r="G183" t="str">
        <f>_xlfn.XLOOKUP(C:C,'RAW Data_HCP'!A:A,'RAW Data_HCP'!D:D)</f>
        <v>West</v>
      </c>
    </row>
    <row r="184" spans="1:7" x14ac:dyDescent="0.25">
      <c r="A184" t="s">
        <v>2088</v>
      </c>
      <c r="B184" t="s">
        <v>191</v>
      </c>
      <c r="C184" t="s">
        <v>6754</v>
      </c>
      <c r="D184" s="1">
        <v>45798</v>
      </c>
      <c r="E184" t="str">
        <f>_xlfn.XLOOKUP(C:C,'RAW Data_HCP'!A:A,'RAW Data_HCP'!B:B)</f>
        <v>Dr_75</v>
      </c>
      <c r="F184" t="str">
        <f>_xlfn.XLOOKUP(C:C,'RAW Data_HCP'!A:A,'RAW Data_HCP'!C:C)</f>
        <v>Hematology-Oncology</v>
      </c>
      <c r="G184" t="str">
        <f>_xlfn.XLOOKUP(C:C,'RAW Data_HCP'!A:A,'RAW Data_HCP'!D:D)</f>
        <v>North</v>
      </c>
    </row>
    <row r="185" spans="1:7" x14ac:dyDescent="0.25">
      <c r="A185" t="s">
        <v>2093</v>
      </c>
      <c r="B185" t="s">
        <v>192</v>
      </c>
      <c r="C185" t="s">
        <v>6872</v>
      </c>
      <c r="D185" s="1">
        <v>45753</v>
      </c>
      <c r="E185" t="str">
        <f>_xlfn.XLOOKUP(C:C,'RAW Data_HCP'!A:A,'RAW Data_HCP'!B:B)</f>
        <v>Dr_134</v>
      </c>
      <c r="F185" t="str">
        <f>_xlfn.XLOOKUP(C:C,'RAW Data_HCP'!A:A,'RAW Data_HCP'!C:C)</f>
        <v>Radiation Oncology</v>
      </c>
      <c r="G185" t="str">
        <f>_xlfn.XLOOKUP(C:C,'RAW Data_HCP'!A:A,'RAW Data_HCP'!D:D)</f>
        <v>East</v>
      </c>
    </row>
    <row r="186" spans="1:7" x14ac:dyDescent="0.25">
      <c r="A186" t="s">
        <v>2099</v>
      </c>
      <c r="B186" t="s">
        <v>193</v>
      </c>
      <c r="C186" t="s">
        <v>6660</v>
      </c>
      <c r="D186" s="1">
        <v>45669</v>
      </c>
      <c r="E186" t="str">
        <f>_xlfn.XLOOKUP(C:C,'RAW Data_HCP'!A:A,'RAW Data_HCP'!B:B)</f>
        <v>Dr_28</v>
      </c>
      <c r="F186" t="str">
        <f>_xlfn.XLOOKUP(C:C,'RAW Data_HCP'!A:A,'RAW Data_HCP'!C:C)</f>
        <v>Hematology-Oncology</v>
      </c>
      <c r="G186" t="str">
        <f>_xlfn.XLOOKUP(C:C,'RAW Data_HCP'!A:A,'RAW Data_HCP'!D:D)</f>
        <v>North</v>
      </c>
    </row>
    <row r="187" spans="1:7" x14ac:dyDescent="0.25">
      <c r="A187" t="s">
        <v>2105</v>
      </c>
      <c r="B187" t="s">
        <v>194</v>
      </c>
      <c r="C187" t="s">
        <v>6690</v>
      </c>
      <c r="D187" s="1">
        <v>45784</v>
      </c>
      <c r="E187" t="str">
        <f>_xlfn.XLOOKUP(C:C,'RAW Data_HCP'!A:A,'RAW Data_HCP'!B:B)</f>
        <v>Dr_43</v>
      </c>
      <c r="F187" t="str">
        <f>_xlfn.XLOOKUP(C:C,'RAW Data_HCP'!A:A,'RAW Data_HCP'!C:C)</f>
        <v>Hematology-Oncology</v>
      </c>
      <c r="G187" t="str">
        <f>_xlfn.XLOOKUP(C:C,'RAW Data_HCP'!A:A,'RAW Data_HCP'!D:D)</f>
        <v>East</v>
      </c>
    </row>
    <row r="188" spans="1:7" x14ac:dyDescent="0.25">
      <c r="A188" t="s">
        <v>2110</v>
      </c>
      <c r="B188" t="s">
        <v>195</v>
      </c>
      <c r="C188" t="s">
        <v>6676</v>
      </c>
      <c r="D188" s="1">
        <v>45762</v>
      </c>
      <c r="E188" t="str">
        <f>_xlfn.XLOOKUP(C:C,'RAW Data_HCP'!A:A,'RAW Data_HCP'!B:B)</f>
        <v>Dr_36</v>
      </c>
      <c r="F188" t="str">
        <f>_xlfn.XLOOKUP(C:C,'RAW Data_HCP'!A:A,'RAW Data_HCP'!C:C)</f>
        <v>Hematology-Oncology</v>
      </c>
      <c r="G188" t="str">
        <f>_xlfn.XLOOKUP(C:C,'RAW Data_HCP'!A:A,'RAW Data_HCP'!D:D)</f>
        <v>East</v>
      </c>
    </row>
    <row r="189" spans="1:7" x14ac:dyDescent="0.25">
      <c r="A189" t="s">
        <v>2117</v>
      </c>
      <c r="B189" t="s">
        <v>196</v>
      </c>
      <c r="C189" t="s">
        <v>6660</v>
      </c>
      <c r="D189" s="1">
        <v>45723</v>
      </c>
      <c r="E189" t="str">
        <f>_xlfn.XLOOKUP(C:C,'RAW Data_HCP'!A:A,'RAW Data_HCP'!B:B)</f>
        <v>Dr_28</v>
      </c>
      <c r="F189" t="str">
        <f>_xlfn.XLOOKUP(C:C,'RAW Data_HCP'!A:A,'RAW Data_HCP'!C:C)</f>
        <v>Hematology-Oncology</v>
      </c>
      <c r="G189" t="str">
        <f>_xlfn.XLOOKUP(C:C,'RAW Data_HCP'!A:A,'RAW Data_HCP'!D:D)</f>
        <v>North</v>
      </c>
    </row>
    <row r="190" spans="1:7" x14ac:dyDescent="0.25">
      <c r="A190" t="s">
        <v>2123</v>
      </c>
      <c r="B190" t="s">
        <v>197</v>
      </c>
      <c r="C190" t="s">
        <v>6706</v>
      </c>
      <c r="D190" s="1">
        <v>45706</v>
      </c>
      <c r="E190" t="str">
        <f>_xlfn.XLOOKUP(C:C,'RAW Data_HCP'!A:A,'RAW Data_HCP'!B:B)</f>
        <v>Dr_51</v>
      </c>
      <c r="F190" t="str">
        <f>_xlfn.XLOOKUP(C:C,'RAW Data_HCP'!A:A,'RAW Data_HCP'!C:C)</f>
        <v>Medical Oncology</v>
      </c>
      <c r="G190" t="str">
        <f>_xlfn.XLOOKUP(C:C,'RAW Data_HCP'!A:A,'RAW Data_HCP'!D:D)</f>
        <v>East</v>
      </c>
    </row>
    <row r="191" spans="1:7" x14ac:dyDescent="0.25">
      <c r="A191" t="s">
        <v>2130</v>
      </c>
      <c r="B191" t="s">
        <v>198</v>
      </c>
      <c r="C191" t="s">
        <v>6666</v>
      </c>
      <c r="D191" s="1">
        <v>45758</v>
      </c>
      <c r="E191" t="str">
        <f>_xlfn.XLOOKUP(C:C,'RAW Data_HCP'!A:A,'RAW Data_HCP'!B:B)</f>
        <v>Dr_31</v>
      </c>
      <c r="F191" t="str">
        <f>_xlfn.XLOOKUP(C:C,'RAW Data_HCP'!A:A,'RAW Data_HCP'!C:C)</f>
        <v>Medical Oncology</v>
      </c>
      <c r="G191" t="str">
        <f>_xlfn.XLOOKUP(C:C,'RAW Data_HCP'!A:A,'RAW Data_HCP'!D:D)</f>
        <v>North</v>
      </c>
    </row>
    <row r="192" spans="1:7" x14ac:dyDescent="0.25">
      <c r="A192" t="s">
        <v>2134</v>
      </c>
      <c r="B192" t="s">
        <v>199</v>
      </c>
      <c r="C192" t="s">
        <v>6716</v>
      </c>
      <c r="D192" s="1">
        <v>45775</v>
      </c>
      <c r="E192" t="str">
        <f>_xlfn.XLOOKUP(C:C,'RAW Data_HCP'!A:A,'RAW Data_HCP'!B:B)</f>
        <v>Dr_56</v>
      </c>
      <c r="F192" t="str">
        <f>_xlfn.XLOOKUP(C:C,'RAW Data_HCP'!A:A,'RAW Data_HCP'!C:C)</f>
        <v>Radiation Oncology</v>
      </c>
      <c r="G192" t="str">
        <f>_xlfn.XLOOKUP(C:C,'RAW Data_HCP'!A:A,'RAW Data_HCP'!D:D)</f>
        <v>South</v>
      </c>
    </row>
    <row r="193" spans="1:7" x14ac:dyDescent="0.25">
      <c r="A193" t="s">
        <v>2139</v>
      </c>
      <c r="B193" t="s">
        <v>200</v>
      </c>
      <c r="C193" t="s">
        <v>6702</v>
      </c>
      <c r="D193" s="1">
        <v>45744</v>
      </c>
      <c r="E193" t="str">
        <f>_xlfn.XLOOKUP(C:C,'RAW Data_HCP'!A:A,'RAW Data_HCP'!B:B)</f>
        <v>Dr_49</v>
      </c>
      <c r="F193" t="str">
        <f>_xlfn.XLOOKUP(C:C,'RAW Data_HCP'!A:A,'RAW Data_HCP'!C:C)</f>
        <v>Medical Oncology</v>
      </c>
      <c r="G193" t="str">
        <f>_xlfn.XLOOKUP(C:C,'RAW Data_HCP'!A:A,'RAW Data_HCP'!D:D)</f>
        <v>West</v>
      </c>
    </row>
    <row r="194" spans="1:7" x14ac:dyDescent="0.25">
      <c r="A194" t="s">
        <v>2144</v>
      </c>
      <c r="B194" t="s">
        <v>201</v>
      </c>
      <c r="C194" t="s">
        <v>6660</v>
      </c>
      <c r="D194" s="1">
        <v>45764</v>
      </c>
      <c r="E194" t="str">
        <f>_xlfn.XLOOKUP(C:C,'RAW Data_HCP'!A:A,'RAW Data_HCP'!B:B)</f>
        <v>Dr_28</v>
      </c>
      <c r="F194" t="str">
        <f>_xlfn.XLOOKUP(C:C,'RAW Data_HCP'!A:A,'RAW Data_HCP'!C:C)</f>
        <v>Hematology-Oncology</v>
      </c>
      <c r="G194" t="str">
        <f>_xlfn.XLOOKUP(C:C,'RAW Data_HCP'!A:A,'RAW Data_HCP'!D:D)</f>
        <v>North</v>
      </c>
    </row>
    <row r="195" spans="1:7" x14ac:dyDescent="0.25">
      <c r="A195" t="s">
        <v>2149</v>
      </c>
      <c r="B195" t="s">
        <v>202</v>
      </c>
      <c r="C195" t="s">
        <v>6628</v>
      </c>
      <c r="D195" s="1">
        <v>45820</v>
      </c>
      <c r="E195" t="str">
        <f>_xlfn.XLOOKUP(C:C,'RAW Data_HCP'!A:A,'RAW Data_HCP'!B:B)</f>
        <v>Dr_12</v>
      </c>
      <c r="F195" t="str">
        <f>_xlfn.XLOOKUP(C:C,'RAW Data_HCP'!A:A,'RAW Data_HCP'!C:C)</f>
        <v>Medical Oncology</v>
      </c>
      <c r="G195" t="str">
        <f>_xlfn.XLOOKUP(C:C,'RAW Data_HCP'!A:A,'RAW Data_HCP'!D:D)</f>
        <v>West</v>
      </c>
    </row>
    <row r="196" spans="1:7" x14ac:dyDescent="0.25">
      <c r="A196" t="s">
        <v>2154</v>
      </c>
      <c r="B196" t="s">
        <v>203</v>
      </c>
      <c r="C196" t="s">
        <v>6668</v>
      </c>
      <c r="D196" s="1">
        <v>45773</v>
      </c>
      <c r="E196" t="str">
        <f>_xlfn.XLOOKUP(C:C,'RAW Data_HCP'!A:A,'RAW Data_HCP'!B:B)</f>
        <v>Dr_32</v>
      </c>
      <c r="F196" t="str">
        <f>_xlfn.XLOOKUP(C:C,'RAW Data_HCP'!A:A,'RAW Data_HCP'!C:C)</f>
        <v>Radiation Oncology</v>
      </c>
      <c r="G196" t="str">
        <f>_xlfn.XLOOKUP(C:C,'RAW Data_HCP'!A:A,'RAW Data_HCP'!D:D)</f>
        <v>East</v>
      </c>
    </row>
    <row r="197" spans="1:7" x14ac:dyDescent="0.25">
      <c r="A197" t="s">
        <v>2159</v>
      </c>
      <c r="B197" t="s">
        <v>204</v>
      </c>
      <c r="C197" t="s">
        <v>6840</v>
      </c>
      <c r="D197" s="1">
        <v>45826</v>
      </c>
      <c r="E197" t="str">
        <f>_xlfn.XLOOKUP(C:C,'RAW Data_HCP'!A:A,'RAW Data_HCP'!B:B)</f>
        <v>Dr_118</v>
      </c>
      <c r="F197" t="str">
        <f>_xlfn.XLOOKUP(C:C,'RAW Data_HCP'!A:A,'RAW Data_HCP'!C:C)</f>
        <v>Medical Oncology</v>
      </c>
      <c r="G197" t="str">
        <f>_xlfn.XLOOKUP(C:C,'RAW Data_HCP'!A:A,'RAW Data_HCP'!D:D)</f>
        <v>South</v>
      </c>
    </row>
    <row r="198" spans="1:7" x14ac:dyDescent="0.25">
      <c r="A198" t="s">
        <v>2164</v>
      </c>
      <c r="B198" t="s">
        <v>205</v>
      </c>
      <c r="C198" t="s">
        <v>6864</v>
      </c>
      <c r="D198" s="1">
        <v>45692</v>
      </c>
      <c r="E198" t="str">
        <f>_xlfn.XLOOKUP(C:C,'RAW Data_HCP'!A:A,'RAW Data_HCP'!B:B)</f>
        <v>Dr_130</v>
      </c>
      <c r="F198" t="str">
        <f>_xlfn.XLOOKUP(C:C,'RAW Data_HCP'!A:A,'RAW Data_HCP'!C:C)</f>
        <v>Medical Oncology</v>
      </c>
      <c r="G198" t="str">
        <f>_xlfn.XLOOKUP(C:C,'RAW Data_HCP'!A:A,'RAW Data_HCP'!D:D)</f>
        <v>West</v>
      </c>
    </row>
    <row r="199" spans="1:7" x14ac:dyDescent="0.25">
      <c r="A199" t="s">
        <v>2171</v>
      </c>
      <c r="B199" t="s">
        <v>206</v>
      </c>
      <c r="C199" t="s">
        <v>6860</v>
      </c>
      <c r="D199" s="1">
        <v>45659</v>
      </c>
      <c r="E199" t="str">
        <f>_xlfn.XLOOKUP(C:C,'RAW Data_HCP'!A:A,'RAW Data_HCP'!B:B)</f>
        <v>Dr_128</v>
      </c>
      <c r="F199" t="str">
        <f>_xlfn.XLOOKUP(C:C,'RAW Data_HCP'!A:A,'RAW Data_HCP'!C:C)</f>
        <v>Medical Oncology</v>
      </c>
      <c r="G199" t="str">
        <f>_xlfn.XLOOKUP(C:C,'RAW Data_HCP'!A:A,'RAW Data_HCP'!D:D)</f>
        <v>West</v>
      </c>
    </row>
    <row r="200" spans="1:7" x14ac:dyDescent="0.25">
      <c r="A200" t="s">
        <v>2177</v>
      </c>
      <c r="B200" t="s">
        <v>207</v>
      </c>
      <c r="C200" t="s">
        <v>6876</v>
      </c>
      <c r="D200" s="1">
        <v>45670</v>
      </c>
      <c r="E200" t="str">
        <f>_xlfn.XLOOKUP(C:C,'RAW Data_HCP'!A:A,'RAW Data_HCP'!B:B)</f>
        <v>Dr_136</v>
      </c>
      <c r="F200" t="str">
        <f>_xlfn.XLOOKUP(C:C,'RAW Data_HCP'!A:A,'RAW Data_HCP'!C:C)</f>
        <v>Medical Oncology</v>
      </c>
      <c r="G200" t="str">
        <f>_xlfn.XLOOKUP(C:C,'RAW Data_HCP'!A:A,'RAW Data_HCP'!D:D)</f>
        <v>South</v>
      </c>
    </row>
    <row r="201" spans="1:7" x14ac:dyDescent="0.25">
      <c r="A201" t="s">
        <v>2182</v>
      </c>
      <c r="B201" t="s">
        <v>208</v>
      </c>
      <c r="C201" t="s">
        <v>6888</v>
      </c>
      <c r="D201" s="1">
        <v>45768</v>
      </c>
      <c r="E201" t="str">
        <f>_xlfn.XLOOKUP(C:C,'RAW Data_HCP'!A:A,'RAW Data_HCP'!B:B)</f>
        <v>Dr_142</v>
      </c>
      <c r="F201" t="str">
        <f>_xlfn.XLOOKUP(C:C,'RAW Data_HCP'!A:A,'RAW Data_HCP'!C:C)</f>
        <v>Hematology-Oncology</v>
      </c>
      <c r="G201" t="str">
        <f>_xlfn.XLOOKUP(C:C,'RAW Data_HCP'!A:A,'RAW Data_HCP'!D:D)</f>
        <v>South</v>
      </c>
    </row>
    <row r="202" spans="1:7" x14ac:dyDescent="0.25">
      <c r="A202" t="s">
        <v>2189</v>
      </c>
      <c r="B202" t="s">
        <v>209</v>
      </c>
      <c r="C202" t="s">
        <v>6904</v>
      </c>
      <c r="D202" s="1">
        <v>45781</v>
      </c>
      <c r="E202" t="str">
        <f>_xlfn.XLOOKUP(C:C,'RAW Data_HCP'!A:A,'RAW Data_HCP'!B:B)</f>
        <v>Dr_150</v>
      </c>
      <c r="F202" t="str">
        <f>_xlfn.XLOOKUP(C:C,'RAW Data_HCP'!A:A,'RAW Data_HCP'!C:C)</f>
        <v>Hematology-Oncology</v>
      </c>
      <c r="G202" t="str">
        <f>_xlfn.XLOOKUP(C:C,'RAW Data_HCP'!A:A,'RAW Data_HCP'!D:D)</f>
        <v>North</v>
      </c>
    </row>
    <row r="203" spans="1:7" x14ac:dyDescent="0.25">
      <c r="A203" t="s">
        <v>2194</v>
      </c>
      <c r="B203" t="s">
        <v>210</v>
      </c>
      <c r="C203" t="s">
        <v>6866</v>
      </c>
      <c r="D203" s="1">
        <v>45703</v>
      </c>
      <c r="E203" t="str">
        <f>_xlfn.XLOOKUP(C:C,'RAW Data_HCP'!A:A,'RAW Data_HCP'!B:B)</f>
        <v>Dr_131</v>
      </c>
      <c r="F203" t="str">
        <f>_xlfn.XLOOKUP(C:C,'RAW Data_HCP'!A:A,'RAW Data_HCP'!C:C)</f>
        <v>Medical Oncology</v>
      </c>
      <c r="G203" t="str">
        <f>_xlfn.XLOOKUP(C:C,'RAW Data_HCP'!A:A,'RAW Data_HCP'!D:D)</f>
        <v>South</v>
      </c>
    </row>
    <row r="204" spans="1:7" x14ac:dyDescent="0.25">
      <c r="A204" t="s">
        <v>2200</v>
      </c>
      <c r="B204" t="s">
        <v>211</v>
      </c>
      <c r="C204" t="s">
        <v>6902</v>
      </c>
      <c r="D204" s="1">
        <v>45702</v>
      </c>
      <c r="E204" t="str">
        <f>_xlfn.XLOOKUP(C:C,'RAW Data_HCP'!A:A,'RAW Data_HCP'!B:B)</f>
        <v>Dr_149</v>
      </c>
      <c r="F204" t="str">
        <f>_xlfn.XLOOKUP(C:C,'RAW Data_HCP'!A:A,'RAW Data_HCP'!C:C)</f>
        <v>Hematology-Oncology</v>
      </c>
      <c r="G204" t="str">
        <f>_xlfn.XLOOKUP(C:C,'RAW Data_HCP'!A:A,'RAW Data_HCP'!D:D)</f>
        <v>North</v>
      </c>
    </row>
    <row r="205" spans="1:7" x14ac:dyDescent="0.25">
      <c r="A205" t="s">
        <v>2205</v>
      </c>
      <c r="B205" t="s">
        <v>212</v>
      </c>
      <c r="C205" t="s">
        <v>6670</v>
      </c>
      <c r="D205" s="1">
        <v>45684</v>
      </c>
      <c r="E205" t="str">
        <f>_xlfn.XLOOKUP(C:C,'RAW Data_HCP'!A:A,'RAW Data_HCP'!B:B)</f>
        <v>Dr_33</v>
      </c>
      <c r="F205" t="str">
        <f>_xlfn.XLOOKUP(C:C,'RAW Data_HCP'!A:A,'RAW Data_HCP'!C:C)</f>
        <v>Radiation Oncology</v>
      </c>
      <c r="G205" t="str">
        <f>_xlfn.XLOOKUP(C:C,'RAW Data_HCP'!A:A,'RAW Data_HCP'!D:D)</f>
        <v>East</v>
      </c>
    </row>
    <row r="206" spans="1:7" x14ac:dyDescent="0.25">
      <c r="A206" t="s">
        <v>2210</v>
      </c>
      <c r="B206" t="s">
        <v>213</v>
      </c>
      <c r="C206" t="s">
        <v>6804</v>
      </c>
      <c r="D206" s="1">
        <v>45826</v>
      </c>
      <c r="E206" t="str">
        <f>_xlfn.XLOOKUP(C:C,'RAW Data_HCP'!A:A,'RAW Data_HCP'!B:B)</f>
        <v>Dr_100</v>
      </c>
      <c r="F206" t="str">
        <f>_xlfn.XLOOKUP(C:C,'RAW Data_HCP'!A:A,'RAW Data_HCP'!C:C)</f>
        <v>Medical Oncology</v>
      </c>
      <c r="G206" t="str">
        <f>_xlfn.XLOOKUP(C:C,'RAW Data_HCP'!A:A,'RAW Data_HCP'!D:D)</f>
        <v>North</v>
      </c>
    </row>
    <row r="207" spans="1:7" x14ac:dyDescent="0.25">
      <c r="A207" t="s">
        <v>2216</v>
      </c>
      <c r="B207" t="s">
        <v>214</v>
      </c>
      <c r="C207" t="s">
        <v>6770</v>
      </c>
      <c r="D207" s="1">
        <v>45787</v>
      </c>
      <c r="E207" t="str">
        <f>_xlfn.XLOOKUP(C:C,'RAW Data_HCP'!A:A,'RAW Data_HCP'!B:B)</f>
        <v>Dr_83</v>
      </c>
      <c r="F207" t="str">
        <f>_xlfn.XLOOKUP(C:C,'RAW Data_HCP'!A:A,'RAW Data_HCP'!C:C)</f>
        <v>Radiation Oncology</v>
      </c>
      <c r="G207" t="str">
        <f>_xlfn.XLOOKUP(C:C,'RAW Data_HCP'!A:A,'RAW Data_HCP'!D:D)</f>
        <v>South</v>
      </c>
    </row>
    <row r="208" spans="1:7" x14ac:dyDescent="0.25">
      <c r="A208" t="s">
        <v>2223</v>
      </c>
      <c r="B208" t="s">
        <v>215</v>
      </c>
      <c r="C208" t="s">
        <v>6802</v>
      </c>
      <c r="D208" s="1">
        <v>45765</v>
      </c>
      <c r="E208" t="str">
        <f>_xlfn.XLOOKUP(C:C,'RAW Data_HCP'!A:A,'RAW Data_HCP'!B:B)</f>
        <v>Dr_99</v>
      </c>
      <c r="F208" t="str">
        <f>_xlfn.XLOOKUP(C:C,'RAW Data_HCP'!A:A,'RAW Data_HCP'!C:C)</f>
        <v>Hematology-Oncology</v>
      </c>
      <c r="G208" t="str">
        <f>_xlfn.XLOOKUP(C:C,'RAW Data_HCP'!A:A,'RAW Data_HCP'!D:D)</f>
        <v>South</v>
      </c>
    </row>
    <row r="209" spans="1:7" x14ac:dyDescent="0.25">
      <c r="A209" t="s">
        <v>2230</v>
      </c>
      <c r="B209" t="s">
        <v>216</v>
      </c>
      <c r="C209" t="s">
        <v>6732</v>
      </c>
      <c r="D209" s="1">
        <v>45728</v>
      </c>
      <c r="E209" t="str">
        <f>_xlfn.XLOOKUP(C:C,'RAW Data_HCP'!A:A,'RAW Data_HCP'!B:B)</f>
        <v>Dr_64</v>
      </c>
      <c r="F209" t="str">
        <f>_xlfn.XLOOKUP(C:C,'RAW Data_HCP'!A:A,'RAW Data_HCP'!C:C)</f>
        <v>Hematology-Oncology</v>
      </c>
      <c r="G209" t="str">
        <f>_xlfn.XLOOKUP(C:C,'RAW Data_HCP'!A:A,'RAW Data_HCP'!D:D)</f>
        <v>West</v>
      </c>
    </row>
    <row r="210" spans="1:7" x14ac:dyDescent="0.25">
      <c r="A210" t="s">
        <v>2236</v>
      </c>
      <c r="B210" t="s">
        <v>217</v>
      </c>
      <c r="C210" t="s">
        <v>6808</v>
      </c>
      <c r="D210" s="1">
        <v>45745</v>
      </c>
      <c r="E210" t="str">
        <f>_xlfn.XLOOKUP(C:C,'RAW Data_HCP'!A:A,'RAW Data_HCP'!B:B)</f>
        <v>Dr_102</v>
      </c>
      <c r="F210" t="str">
        <f>_xlfn.XLOOKUP(C:C,'RAW Data_HCP'!A:A,'RAW Data_HCP'!C:C)</f>
        <v>Medical Oncology</v>
      </c>
      <c r="G210" t="str">
        <f>_xlfn.XLOOKUP(C:C,'RAW Data_HCP'!A:A,'RAW Data_HCP'!D:D)</f>
        <v>North</v>
      </c>
    </row>
    <row r="211" spans="1:7" x14ac:dyDescent="0.25">
      <c r="A211" t="s">
        <v>2241</v>
      </c>
      <c r="B211" t="s">
        <v>218</v>
      </c>
      <c r="C211" t="s">
        <v>6756</v>
      </c>
      <c r="D211" s="1">
        <v>45773</v>
      </c>
      <c r="E211" t="str">
        <f>_xlfn.XLOOKUP(C:C,'RAW Data_HCP'!A:A,'RAW Data_HCP'!B:B)</f>
        <v>Dr_76</v>
      </c>
      <c r="F211" t="str">
        <f>_xlfn.XLOOKUP(C:C,'RAW Data_HCP'!A:A,'RAW Data_HCP'!C:C)</f>
        <v>Hematology-Oncology</v>
      </c>
      <c r="G211" t="str">
        <f>_xlfn.XLOOKUP(C:C,'RAW Data_HCP'!A:A,'RAW Data_HCP'!D:D)</f>
        <v>East</v>
      </c>
    </row>
    <row r="212" spans="1:7" x14ac:dyDescent="0.25">
      <c r="A212" t="s">
        <v>2247</v>
      </c>
      <c r="B212" t="s">
        <v>219</v>
      </c>
      <c r="C212" t="s">
        <v>6674</v>
      </c>
      <c r="D212" s="1">
        <v>45693</v>
      </c>
      <c r="E212" t="str">
        <f>_xlfn.XLOOKUP(C:C,'RAW Data_HCP'!A:A,'RAW Data_HCP'!B:B)</f>
        <v>Dr_35</v>
      </c>
      <c r="F212" t="str">
        <f>_xlfn.XLOOKUP(C:C,'RAW Data_HCP'!A:A,'RAW Data_HCP'!C:C)</f>
        <v>Radiation Oncology</v>
      </c>
      <c r="G212" t="str">
        <f>_xlfn.XLOOKUP(C:C,'RAW Data_HCP'!A:A,'RAW Data_HCP'!D:D)</f>
        <v>South</v>
      </c>
    </row>
    <row r="213" spans="1:7" x14ac:dyDescent="0.25">
      <c r="A213" t="s">
        <v>2254</v>
      </c>
      <c r="B213" t="s">
        <v>220</v>
      </c>
      <c r="C213" t="s">
        <v>6816</v>
      </c>
      <c r="D213" s="1">
        <v>45812</v>
      </c>
      <c r="E213" t="str">
        <f>_xlfn.XLOOKUP(C:C,'RAW Data_HCP'!A:A,'RAW Data_HCP'!B:B)</f>
        <v>Dr_106</v>
      </c>
      <c r="F213" t="str">
        <f>_xlfn.XLOOKUP(C:C,'RAW Data_HCP'!A:A,'RAW Data_HCP'!C:C)</f>
        <v>Medical Oncology</v>
      </c>
      <c r="G213" t="str">
        <f>_xlfn.XLOOKUP(C:C,'RAW Data_HCP'!A:A,'RAW Data_HCP'!D:D)</f>
        <v>South</v>
      </c>
    </row>
    <row r="214" spans="1:7" x14ac:dyDescent="0.25">
      <c r="A214" t="s">
        <v>2260</v>
      </c>
      <c r="B214" t="s">
        <v>221</v>
      </c>
      <c r="C214" t="s">
        <v>6868</v>
      </c>
      <c r="D214" s="1">
        <v>45734</v>
      </c>
      <c r="E214" t="str">
        <f>_xlfn.XLOOKUP(C:C,'RAW Data_HCP'!A:A,'RAW Data_HCP'!B:B)</f>
        <v>Dr_132</v>
      </c>
      <c r="F214" t="str">
        <f>_xlfn.XLOOKUP(C:C,'RAW Data_HCP'!A:A,'RAW Data_HCP'!C:C)</f>
        <v>Radiation Oncology</v>
      </c>
      <c r="G214" t="str">
        <f>_xlfn.XLOOKUP(C:C,'RAW Data_HCP'!A:A,'RAW Data_HCP'!D:D)</f>
        <v>North</v>
      </c>
    </row>
    <row r="215" spans="1:7" x14ac:dyDescent="0.25">
      <c r="A215" t="s">
        <v>2265</v>
      </c>
      <c r="B215" t="s">
        <v>222</v>
      </c>
      <c r="C215" t="s">
        <v>6886</v>
      </c>
      <c r="D215" s="1">
        <v>45738</v>
      </c>
      <c r="E215" t="str">
        <f>_xlfn.XLOOKUP(C:C,'RAW Data_HCP'!A:A,'RAW Data_HCP'!B:B)</f>
        <v>Dr_141</v>
      </c>
      <c r="F215" t="str">
        <f>_xlfn.XLOOKUP(C:C,'RAW Data_HCP'!A:A,'RAW Data_HCP'!C:C)</f>
        <v>Hematology-Oncology</v>
      </c>
      <c r="G215" t="str">
        <f>_xlfn.XLOOKUP(C:C,'RAW Data_HCP'!A:A,'RAW Data_HCP'!D:D)</f>
        <v>West</v>
      </c>
    </row>
    <row r="216" spans="1:7" x14ac:dyDescent="0.25">
      <c r="A216" t="s">
        <v>2271</v>
      </c>
      <c r="B216" t="s">
        <v>223</v>
      </c>
      <c r="C216" t="s">
        <v>6888</v>
      </c>
      <c r="D216" s="1">
        <v>45819</v>
      </c>
      <c r="E216" t="str">
        <f>_xlfn.XLOOKUP(C:C,'RAW Data_HCP'!A:A,'RAW Data_HCP'!B:B)</f>
        <v>Dr_142</v>
      </c>
      <c r="F216" t="str">
        <f>_xlfn.XLOOKUP(C:C,'RAW Data_HCP'!A:A,'RAW Data_HCP'!C:C)</f>
        <v>Hematology-Oncology</v>
      </c>
      <c r="G216" t="str">
        <f>_xlfn.XLOOKUP(C:C,'RAW Data_HCP'!A:A,'RAW Data_HCP'!D:D)</f>
        <v>South</v>
      </c>
    </row>
    <row r="217" spans="1:7" x14ac:dyDescent="0.25">
      <c r="A217" t="s">
        <v>2275</v>
      </c>
      <c r="B217" t="s">
        <v>224</v>
      </c>
      <c r="C217" t="s">
        <v>6716</v>
      </c>
      <c r="D217" s="1">
        <v>45709</v>
      </c>
      <c r="E217" t="str">
        <f>_xlfn.XLOOKUP(C:C,'RAW Data_HCP'!A:A,'RAW Data_HCP'!B:B)</f>
        <v>Dr_56</v>
      </c>
      <c r="F217" t="str">
        <f>_xlfn.XLOOKUP(C:C,'RAW Data_HCP'!A:A,'RAW Data_HCP'!C:C)</f>
        <v>Radiation Oncology</v>
      </c>
      <c r="G217" t="str">
        <f>_xlfn.XLOOKUP(C:C,'RAW Data_HCP'!A:A,'RAW Data_HCP'!D:D)</f>
        <v>South</v>
      </c>
    </row>
    <row r="218" spans="1:7" x14ac:dyDescent="0.25">
      <c r="A218" t="s">
        <v>2281</v>
      </c>
      <c r="B218" t="s">
        <v>225</v>
      </c>
      <c r="C218" t="s">
        <v>6712</v>
      </c>
      <c r="D218" s="1">
        <v>45817</v>
      </c>
      <c r="E218" t="str">
        <f>_xlfn.XLOOKUP(C:C,'RAW Data_HCP'!A:A,'RAW Data_HCP'!B:B)</f>
        <v>Dr_54</v>
      </c>
      <c r="F218" t="str">
        <f>_xlfn.XLOOKUP(C:C,'RAW Data_HCP'!A:A,'RAW Data_HCP'!C:C)</f>
        <v>Hematology-Oncology</v>
      </c>
      <c r="G218" t="str">
        <f>_xlfn.XLOOKUP(C:C,'RAW Data_HCP'!A:A,'RAW Data_HCP'!D:D)</f>
        <v>West</v>
      </c>
    </row>
    <row r="219" spans="1:7" x14ac:dyDescent="0.25">
      <c r="A219" t="s">
        <v>2287</v>
      </c>
      <c r="B219" t="s">
        <v>226</v>
      </c>
      <c r="C219" t="s">
        <v>6754</v>
      </c>
      <c r="D219" s="1">
        <v>45833</v>
      </c>
      <c r="E219" t="str">
        <f>_xlfn.XLOOKUP(C:C,'RAW Data_HCP'!A:A,'RAW Data_HCP'!B:B)</f>
        <v>Dr_75</v>
      </c>
      <c r="F219" t="str">
        <f>_xlfn.XLOOKUP(C:C,'RAW Data_HCP'!A:A,'RAW Data_HCP'!C:C)</f>
        <v>Hematology-Oncology</v>
      </c>
      <c r="G219" t="str">
        <f>_xlfn.XLOOKUP(C:C,'RAW Data_HCP'!A:A,'RAW Data_HCP'!D:D)</f>
        <v>North</v>
      </c>
    </row>
    <row r="220" spans="1:7" x14ac:dyDescent="0.25">
      <c r="A220" t="s">
        <v>2294</v>
      </c>
      <c r="B220" t="s">
        <v>227</v>
      </c>
      <c r="C220" t="s">
        <v>6782</v>
      </c>
      <c r="D220" s="1">
        <v>45830</v>
      </c>
      <c r="E220" t="str">
        <f>_xlfn.XLOOKUP(C:C,'RAW Data_HCP'!A:A,'RAW Data_HCP'!B:B)</f>
        <v>Dr_89</v>
      </c>
      <c r="F220" t="str">
        <f>_xlfn.XLOOKUP(C:C,'RAW Data_HCP'!A:A,'RAW Data_HCP'!C:C)</f>
        <v>Hematology-Oncology</v>
      </c>
      <c r="G220" t="str">
        <f>_xlfn.XLOOKUP(C:C,'RAW Data_HCP'!A:A,'RAW Data_HCP'!D:D)</f>
        <v>South</v>
      </c>
    </row>
    <row r="221" spans="1:7" x14ac:dyDescent="0.25">
      <c r="A221" t="s">
        <v>2298</v>
      </c>
      <c r="B221" t="s">
        <v>228</v>
      </c>
      <c r="C221" t="s">
        <v>6672</v>
      </c>
      <c r="D221" s="1">
        <v>45824</v>
      </c>
      <c r="E221" t="str">
        <f>_xlfn.XLOOKUP(C:C,'RAW Data_HCP'!A:A,'RAW Data_HCP'!B:B)</f>
        <v>Dr_34</v>
      </c>
      <c r="F221" t="str">
        <f>_xlfn.XLOOKUP(C:C,'RAW Data_HCP'!A:A,'RAW Data_HCP'!C:C)</f>
        <v>Medical Oncology</v>
      </c>
      <c r="G221" t="str">
        <f>_xlfn.XLOOKUP(C:C,'RAW Data_HCP'!A:A,'RAW Data_HCP'!D:D)</f>
        <v>East</v>
      </c>
    </row>
    <row r="222" spans="1:7" x14ac:dyDescent="0.25">
      <c r="A222" t="s">
        <v>2302</v>
      </c>
      <c r="B222" t="s">
        <v>229</v>
      </c>
      <c r="C222" t="s">
        <v>6696</v>
      </c>
      <c r="D222" s="1">
        <v>45786</v>
      </c>
      <c r="E222" t="str">
        <f>_xlfn.XLOOKUP(C:C,'RAW Data_HCP'!A:A,'RAW Data_HCP'!B:B)</f>
        <v>Dr_46</v>
      </c>
      <c r="F222" t="str">
        <f>_xlfn.XLOOKUP(C:C,'RAW Data_HCP'!A:A,'RAW Data_HCP'!C:C)</f>
        <v>Radiation Oncology</v>
      </c>
      <c r="G222" t="str">
        <f>_xlfn.XLOOKUP(C:C,'RAW Data_HCP'!A:A,'RAW Data_HCP'!D:D)</f>
        <v>East</v>
      </c>
    </row>
    <row r="223" spans="1:7" x14ac:dyDescent="0.25">
      <c r="A223" t="s">
        <v>2306</v>
      </c>
      <c r="B223" t="s">
        <v>230</v>
      </c>
      <c r="C223" t="s">
        <v>6882</v>
      </c>
      <c r="D223" s="1">
        <v>45835</v>
      </c>
      <c r="E223" t="str">
        <f>_xlfn.XLOOKUP(C:C,'RAW Data_HCP'!A:A,'RAW Data_HCP'!B:B)</f>
        <v>Dr_139</v>
      </c>
      <c r="F223" t="str">
        <f>_xlfn.XLOOKUP(C:C,'RAW Data_HCP'!A:A,'RAW Data_HCP'!C:C)</f>
        <v>Hematology-Oncology</v>
      </c>
      <c r="G223" t="str">
        <f>_xlfn.XLOOKUP(C:C,'RAW Data_HCP'!A:A,'RAW Data_HCP'!D:D)</f>
        <v>East</v>
      </c>
    </row>
    <row r="224" spans="1:7" x14ac:dyDescent="0.25">
      <c r="A224" t="s">
        <v>2310</v>
      </c>
      <c r="B224" t="s">
        <v>231</v>
      </c>
      <c r="C224" t="s">
        <v>6770</v>
      </c>
      <c r="D224" s="1">
        <v>45687</v>
      </c>
      <c r="E224" t="str">
        <f>_xlfn.XLOOKUP(C:C,'RAW Data_HCP'!A:A,'RAW Data_HCP'!B:B)</f>
        <v>Dr_83</v>
      </c>
      <c r="F224" t="str">
        <f>_xlfn.XLOOKUP(C:C,'RAW Data_HCP'!A:A,'RAW Data_HCP'!C:C)</f>
        <v>Radiation Oncology</v>
      </c>
      <c r="G224" t="str">
        <f>_xlfn.XLOOKUP(C:C,'RAW Data_HCP'!A:A,'RAW Data_HCP'!D:D)</f>
        <v>South</v>
      </c>
    </row>
    <row r="225" spans="1:7" x14ac:dyDescent="0.25">
      <c r="A225" t="s">
        <v>2317</v>
      </c>
      <c r="B225" t="s">
        <v>232</v>
      </c>
      <c r="C225" t="s">
        <v>6786</v>
      </c>
      <c r="D225" s="1">
        <v>45801</v>
      </c>
      <c r="E225" t="str">
        <f>_xlfn.XLOOKUP(C:C,'RAW Data_HCP'!A:A,'RAW Data_HCP'!B:B)</f>
        <v>Dr_91</v>
      </c>
      <c r="F225" t="str">
        <f>_xlfn.XLOOKUP(C:C,'RAW Data_HCP'!A:A,'RAW Data_HCP'!C:C)</f>
        <v>Medical Oncology</v>
      </c>
      <c r="G225" t="str">
        <f>_xlfn.XLOOKUP(C:C,'RAW Data_HCP'!A:A,'RAW Data_HCP'!D:D)</f>
        <v>South</v>
      </c>
    </row>
    <row r="226" spans="1:7" x14ac:dyDescent="0.25">
      <c r="A226" t="s">
        <v>2324</v>
      </c>
      <c r="B226" t="s">
        <v>233</v>
      </c>
      <c r="C226" t="s">
        <v>6850</v>
      </c>
      <c r="D226" s="1">
        <v>45807</v>
      </c>
      <c r="E226" t="str">
        <f>_xlfn.XLOOKUP(C:C,'RAW Data_HCP'!A:A,'RAW Data_HCP'!B:B)</f>
        <v>Dr_123</v>
      </c>
      <c r="F226" t="str">
        <f>_xlfn.XLOOKUP(C:C,'RAW Data_HCP'!A:A,'RAW Data_HCP'!C:C)</f>
        <v>Radiation Oncology</v>
      </c>
      <c r="G226" t="str">
        <f>_xlfn.XLOOKUP(C:C,'RAW Data_HCP'!A:A,'RAW Data_HCP'!D:D)</f>
        <v>South</v>
      </c>
    </row>
    <row r="227" spans="1:7" x14ac:dyDescent="0.25">
      <c r="A227" t="s">
        <v>2331</v>
      </c>
      <c r="B227" t="s">
        <v>234</v>
      </c>
      <c r="C227" t="s">
        <v>6898</v>
      </c>
      <c r="D227" s="1">
        <v>45828</v>
      </c>
      <c r="E227" t="str">
        <f>_xlfn.XLOOKUP(C:C,'RAW Data_HCP'!A:A,'RAW Data_HCP'!B:B)</f>
        <v>Dr_147</v>
      </c>
      <c r="F227" t="str">
        <f>_xlfn.XLOOKUP(C:C,'RAW Data_HCP'!A:A,'RAW Data_HCP'!C:C)</f>
        <v>Radiation Oncology</v>
      </c>
      <c r="G227" t="str">
        <f>_xlfn.XLOOKUP(C:C,'RAW Data_HCP'!A:A,'RAW Data_HCP'!D:D)</f>
        <v>North</v>
      </c>
    </row>
    <row r="228" spans="1:7" x14ac:dyDescent="0.25">
      <c r="A228" t="s">
        <v>2336</v>
      </c>
      <c r="B228" t="s">
        <v>235</v>
      </c>
      <c r="C228" t="s">
        <v>6818</v>
      </c>
      <c r="D228" s="1">
        <v>45830</v>
      </c>
      <c r="E228" t="str">
        <f>_xlfn.XLOOKUP(C:C,'RAW Data_HCP'!A:A,'RAW Data_HCP'!B:B)</f>
        <v>Dr_107</v>
      </c>
      <c r="F228" t="str">
        <f>_xlfn.XLOOKUP(C:C,'RAW Data_HCP'!A:A,'RAW Data_HCP'!C:C)</f>
        <v>Hematology-Oncology</v>
      </c>
      <c r="G228" t="str">
        <f>_xlfn.XLOOKUP(C:C,'RAW Data_HCP'!A:A,'RAW Data_HCP'!D:D)</f>
        <v>West</v>
      </c>
    </row>
    <row r="229" spans="1:7" x14ac:dyDescent="0.25">
      <c r="A229" t="s">
        <v>2343</v>
      </c>
      <c r="B229" t="s">
        <v>236</v>
      </c>
      <c r="C229" t="s">
        <v>6878</v>
      </c>
      <c r="D229" s="1">
        <v>45731</v>
      </c>
      <c r="E229" t="str">
        <f>_xlfn.XLOOKUP(C:C,'RAW Data_HCP'!A:A,'RAW Data_HCP'!B:B)</f>
        <v>Dr_137</v>
      </c>
      <c r="F229" t="str">
        <f>_xlfn.XLOOKUP(C:C,'RAW Data_HCP'!A:A,'RAW Data_HCP'!C:C)</f>
        <v>Radiation Oncology</v>
      </c>
      <c r="G229" t="str">
        <f>_xlfn.XLOOKUP(C:C,'RAW Data_HCP'!A:A,'RAW Data_HCP'!D:D)</f>
        <v>South</v>
      </c>
    </row>
    <row r="230" spans="1:7" x14ac:dyDescent="0.25">
      <c r="A230" t="s">
        <v>2348</v>
      </c>
      <c r="B230" t="s">
        <v>237</v>
      </c>
      <c r="C230" t="s">
        <v>6822</v>
      </c>
      <c r="D230" s="1">
        <v>45661</v>
      </c>
      <c r="E230" t="str">
        <f>_xlfn.XLOOKUP(C:C,'RAW Data_HCP'!A:A,'RAW Data_HCP'!B:B)</f>
        <v>Dr_109</v>
      </c>
      <c r="F230" t="str">
        <f>_xlfn.XLOOKUP(C:C,'RAW Data_HCP'!A:A,'RAW Data_HCP'!C:C)</f>
        <v>Radiation Oncology</v>
      </c>
      <c r="G230" t="str">
        <f>_xlfn.XLOOKUP(C:C,'RAW Data_HCP'!A:A,'RAW Data_HCP'!D:D)</f>
        <v>South</v>
      </c>
    </row>
    <row r="231" spans="1:7" x14ac:dyDescent="0.25">
      <c r="A231" t="s">
        <v>2355</v>
      </c>
      <c r="B231" t="s">
        <v>238</v>
      </c>
      <c r="C231" t="s">
        <v>6872</v>
      </c>
      <c r="D231" s="1">
        <v>45685</v>
      </c>
      <c r="E231" t="str">
        <f>_xlfn.XLOOKUP(C:C,'RAW Data_HCP'!A:A,'RAW Data_HCP'!B:B)</f>
        <v>Dr_134</v>
      </c>
      <c r="F231" t="str">
        <f>_xlfn.XLOOKUP(C:C,'RAW Data_HCP'!A:A,'RAW Data_HCP'!C:C)</f>
        <v>Radiation Oncology</v>
      </c>
      <c r="G231" t="str">
        <f>_xlfn.XLOOKUP(C:C,'RAW Data_HCP'!A:A,'RAW Data_HCP'!D:D)</f>
        <v>East</v>
      </c>
    </row>
    <row r="232" spans="1:7" x14ac:dyDescent="0.25">
      <c r="A232" t="s">
        <v>2359</v>
      </c>
      <c r="B232" t="s">
        <v>239</v>
      </c>
      <c r="C232" t="s">
        <v>6618</v>
      </c>
      <c r="D232" s="1">
        <v>45755</v>
      </c>
      <c r="E232" t="str">
        <f>_xlfn.XLOOKUP(C:C,'RAW Data_HCP'!A:A,'RAW Data_HCP'!B:B)</f>
        <v>Dr_7</v>
      </c>
      <c r="F232" t="str">
        <f>_xlfn.XLOOKUP(C:C,'RAW Data_HCP'!A:A,'RAW Data_HCP'!C:C)</f>
        <v>Medical Oncology</v>
      </c>
      <c r="G232" t="str">
        <f>_xlfn.XLOOKUP(C:C,'RAW Data_HCP'!A:A,'RAW Data_HCP'!D:D)</f>
        <v>North</v>
      </c>
    </row>
    <row r="233" spans="1:7" x14ac:dyDescent="0.25">
      <c r="A233" t="s">
        <v>2365</v>
      </c>
      <c r="B233" t="s">
        <v>240</v>
      </c>
      <c r="C233" t="s">
        <v>6680</v>
      </c>
      <c r="D233" s="1">
        <v>45671</v>
      </c>
      <c r="E233" t="str">
        <f>_xlfn.XLOOKUP(C:C,'RAW Data_HCP'!A:A,'RAW Data_HCP'!B:B)</f>
        <v>Dr_38</v>
      </c>
      <c r="F233" t="str">
        <f>_xlfn.XLOOKUP(C:C,'RAW Data_HCP'!A:A,'RAW Data_HCP'!C:C)</f>
        <v>Hematology-Oncology</v>
      </c>
      <c r="G233" t="str">
        <f>_xlfn.XLOOKUP(C:C,'RAW Data_HCP'!A:A,'RAW Data_HCP'!D:D)</f>
        <v>South</v>
      </c>
    </row>
    <row r="234" spans="1:7" x14ac:dyDescent="0.25">
      <c r="A234" t="s">
        <v>2370</v>
      </c>
      <c r="B234" t="s">
        <v>241</v>
      </c>
      <c r="C234" t="s">
        <v>6634</v>
      </c>
      <c r="D234" s="1">
        <v>45709</v>
      </c>
      <c r="E234" t="str">
        <f>_xlfn.XLOOKUP(C:C,'RAW Data_HCP'!A:A,'RAW Data_HCP'!B:B)</f>
        <v>Dr_15</v>
      </c>
      <c r="F234" t="str">
        <f>_xlfn.XLOOKUP(C:C,'RAW Data_HCP'!A:A,'RAW Data_HCP'!C:C)</f>
        <v>Hematology-Oncology</v>
      </c>
      <c r="G234" t="str">
        <f>_xlfn.XLOOKUP(C:C,'RAW Data_HCP'!A:A,'RAW Data_HCP'!D:D)</f>
        <v>West</v>
      </c>
    </row>
    <row r="235" spans="1:7" x14ac:dyDescent="0.25">
      <c r="A235" t="s">
        <v>2377</v>
      </c>
      <c r="B235" t="s">
        <v>242</v>
      </c>
      <c r="C235" t="s">
        <v>6742</v>
      </c>
      <c r="D235" s="1">
        <v>45699</v>
      </c>
      <c r="E235" t="str">
        <f>_xlfn.XLOOKUP(C:C,'RAW Data_HCP'!A:A,'RAW Data_HCP'!B:B)</f>
        <v>Dr_69</v>
      </c>
      <c r="F235" t="str">
        <f>_xlfn.XLOOKUP(C:C,'RAW Data_HCP'!A:A,'RAW Data_HCP'!C:C)</f>
        <v>Hematology-Oncology</v>
      </c>
      <c r="G235" t="str">
        <f>_xlfn.XLOOKUP(C:C,'RAW Data_HCP'!A:A,'RAW Data_HCP'!D:D)</f>
        <v>East</v>
      </c>
    </row>
    <row r="236" spans="1:7" x14ac:dyDescent="0.25">
      <c r="A236" t="s">
        <v>2381</v>
      </c>
      <c r="B236" t="s">
        <v>243</v>
      </c>
      <c r="C236" t="s">
        <v>6752</v>
      </c>
      <c r="D236" s="1">
        <v>45832</v>
      </c>
      <c r="E236" t="str">
        <f>_xlfn.XLOOKUP(C:C,'RAW Data_HCP'!A:A,'RAW Data_HCP'!B:B)</f>
        <v>Dr_74</v>
      </c>
      <c r="F236" t="str">
        <f>_xlfn.XLOOKUP(C:C,'RAW Data_HCP'!A:A,'RAW Data_HCP'!C:C)</f>
        <v>Hematology-Oncology</v>
      </c>
      <c r="G236" t="str">
        <f>_xlfn.XLOOKUP(C:C,'RAW Data_HCP'!A:A,'RAW Data_HCP'!D:D)</f>
        <v>South</v>
      </c>
    </row>
    <row r="237" spans="1:7" x14ac:dyDescent="0.25">
      <c r="A237" t="s">
        <v>2385</v>
      </c>
      <c r="B237" t="s">
        <v>244</v>
      </c>
      <c r="C237" t="s">
        <v>6734</v>
      </c>
      <c r="D237" s="1">
        <v>45695</v>
      </c>
      <c r="E237" t="str">
        <f>_xlfn.XLOOKUP(C:C,'RAW Data_HCP'!A:A,'RAW Data_HCP'!B:B)</f>
        <v>Dr_65</v>
      </c>
      <c r="F237" t="str">
        <f>_xlfn.XLOOKUP(C:C,'RAW Data_HCP'!A:A,'RAW Data_HCP'!C:C)</f>
        <v>Hematology-Oncology</v>
      </c>
      <c r="G237" t="str">
        <f>_xlfn.XLOOKUP(C:C,'RAW Data_HCP'!A:A,'RAW Data_HCP'!D:D)</f>
        <v>East</v>
      </c>
    </row>
    <row r="238" spans="1:7" x14ac:dyDescent="0.25">
      <c r="A238" t="s">
        <v>2389</v>
      </c>
      <c r="B238" t="s">
        <v>245</v>
      </c>
      <c r="C238" t="s">
        <v>6636</v>
      </c>
      <c r="D238" s="1">
        <v>45834</v>
      </c>
      <c r="E238" t="str">
        <f>_xlfn.XLOOKUP(C:C,'RAW Data_HCP'!A:A,'RAW Data_HCP'!B:B)</f>
        <v>Dr_16</v>
      </c>
      <c r="F238" t="str">
        <f>_xlfn.XLOOKUP(C:C,'RAW Data_HCP'!A:A,'RAW Data_HCP'!C:C)</f>
        <v>Radiation Oncology</v>
      </c>
      <c r="G238" t="str">
        <f>_xlfn.XLOOKUP(C:C,'RAW Data_HCP'!A:A,'RAW Data_HCP'!D:D)</f>
        <v>East</v>
      </c>
    </row>
    <row r="239" spans="1:7" x14ac:dyDescent="0.25">
      <c r="A239" t="s">
        <v>2393</v>
      </c>
      <c r="B239" t="s">
        <v>246</v>
      </c>
      <c r="C239" t="s">
        <v>6756</v>
      </c>
      <c r="D239" s="1">
        <v>45710</v>
      </c>
      <c r="E239" t="str">
        <f>_xlfn.XLOOKUP(C:C,'RAW Data_HCP'!A:A,'RAW Data_HCP'!B:B)</f>
        <v>Dr_76</v>
      </c>
      <c r="F239" t="str">
        <f>_xlfn.XLOOKUP(C:C,'RAW Data_HCP'!A:A,'RAW Data_HCP'!C:C)</f>
        <v>Hematology-Oncology</v>
      </c>
      <c r="G239" t="str">
        <f>_xlfn.XLOOKUP(C:C,'RAW Data_HCP'!A:A,'RAW Data_HCP'!D:D)</f>
        <v>East</v>
      </c>
    </row>
    <row r="240" spans="1:7" x14ac:dyDescent="0.25">
      <c r="A240" t="s">
        <v>2398</v>
      </c>
      <c r="B240" t="s">
        <v>247</v>
      </c>
      <c r="C240" t="s">
        <v>6882</v>
      </c>
      <c r="D240" s="1">
        <v>45666</v>
      </c>
      <c r="E240" t="str">
        <f>_xlfn.XLOOKUP(C:C,'RAW Data_HCP'!A:A,'RAW Data_HCP'!B:B)</f>
        <v>Dr_139</v>
      </c>
      <c r="F240" t="str">
        <f>_xlfn.XLOOKUP(C:C,'RAW Data_HCP'!A:A,'RAW Data_HCP'!C:C)</f>
        <v>Hematology-Oncology</v>
      </c>
      <c r="G240" t="str">
        <f>_xlfn.XLOOKUP(C:C,'RAW Data_HCP'!A:A,'RAW Data_HCP'!D:D)</f>
        <v>East</v>
      </c>
    </row>
    <row r="241" spans="1:7" x14ac:dyDescent="0.25">
      <c r="A241" t="s">
        <v>2404</v>
      </c>
      <c r="B241" t="s">
        <v>248</v>
      </c>
      <c r="C241" t="s">
        <v>6788</v>
      </c>
      <c r="D241" s="1">
        <v>45773</v>
      </c>
      <c r="E241" t="str">
        <f>_xlfn.XLOOKUP(C:C,'RAW Data_HCP'!A:A,'RAW Data_HCP'!B:B)</f>
        <v>Dr_92</v>
      </c>
      <c r="F241" t="str">
        <f>_xlfn.XLOOKUP(C:C,'RAW Data_HCP'!A:A,'RAW Data_HCP'!C:C)</f>
        <v>Hematology-Oncology</v>
      </c>
      <c r="G241" t="str">
        <f>_xlfn.XLOOKUP(C:C,'RAW Data_HCP'!A:A,'RAW Data_HCP'!D:D)</f>
        <v>East</v>
      </c>
    </row>
    <row r="242" spans="1:7" x14ac:dyDescent="0.25">
      <c r="A242" t="s">
        <v>2408</v>
      </c>
      <c r="B242" t="s">
        <v>249</v>
      </c>
      <c r="C242" t="s">
        <v>6658</v>
      </c>
      <c r="D242" s="1">
        <v>45815</v>
      </c>
      <c r="E242" t="str">
        <f>_xlfn.XLOOKUP(C:C,'RAW Data_HCP'!A:A,'RAW Data_HCP'!B:B)</f>
        <v>Dr_27</v>
      </c>
      <c r="F242" t="str">
        <f>_xlfn.XLOOKUP(C:C,'RAW Data_HCP'!A:A,'RAW Data_HCP'!C:C)</f>
        <v>Hematology-Oncology</v>
      </c>
      <c r="G242" t="str">
        <f>_xlfn.XLOOKUP(C:C,'RAW Data_HCP'!A:A,'RAW Data_HCP'!D:D)</f>
        <v>South</v>
      </c>
    </row>
    <row r="243" spans="1:7" x14ac:dyDescent="0.25">
      <c r="A243" t="s">
        <v>2412</v>
      </c>
      <c r="B243" t="s">
        <v>250</v>
      </c>
      <c r="C243" t="s">
        <v>6892</v>
      </c>
      <c r="D243" s="1">
        <v>45715</v>
      </c>
      <c r="E243" t="str">
        <f>_xlfn.XLOOKUP(C:C,'RAW Data_HCP'!A:A,'RAW Data_HCP'!B:B)</f>
        <v>Dr_144</v>
      </c>
      <c r="F243" t="str">
        <f>_xlfn.XLOOKUP(C:C,'RAW Data_HCP'!A:A,'RAW Data_HCP'!C:C)</f>
        <v>Medical Oncology</v>
      </c>
      <c r="G243" t="str">
        <f>_xlfn.XLOOKUP(C:C,'RAW Data_HCP'!A:A,'RAW Data_HCP'!D:D)</f>
        <v>North</v>
      </c>
    </row>
    <row r="244" spans="1:7" x14ac:dyDescent="0.25">
      <c r="A244" t="s">
        <v>2419</v>
      </c>
      <c r="B244" t="s">
        <v>251</v>
      </c>
      <c r="C244" t="s">
        <v>6892</v>
      </c>
      <c r="D244" s="1">
        <v>45757</v>
      </c>
      <c r="E244" t="str">
        <f>_xlfn.XLOOKUP(C:C,'RAW Data_HCP'!A:A,'RAW Data_HCP'!B:B)</f>
        <v>Dr_144</v>
      </c>
      <c r="F244" t="str">
        <f>_xlfn.XLOOKUP(C:C,'RAW Data_HCP'!A:A,'RAW Data_HCP'!C:C)</f>
        <v>Medical Oncology</v>
      </c>
      <c r="G244" t="str">
        <f>_xlfn.XLOOKUP(C:C,'RAW Data_HCP'!A:A,'RAW Data_HCP'!D:D)</f>
        <v>North</v>
      </c>
    </row>
    <row r="245" spans="1:7" x14ac:dyDescent="0.25">
      <c r="A245" t="s">
        <v>2425</v>
      </c>
      <c r="B245" t="s">
        <v>252</v>
      </c>
      <c r="C245" t="s">
        <v>6726</v>
      </c>
      <c r="D245" s="1">
        <v>45788</v>
      </c>
      <c r="E245" t="str">
        <f>_xlfn.XLOOKUP(C:C,'RAW Data_HCP'!A:A,'RAW Data_HCP'!B:B)</f>
        <v>Dr_61</v>
      </c>
      <c r="F245" t="str">
        <f>_xlfn.XLOOKUP(C:C,'RAW Data_HCP'!A:A,'RAW Data_HCP'!C:C)</f>
        <v>Hematology-Oncology</v>
      </c>
      <c r="G245" t="str">
        <f>_xlfn.XLOOKUP(C:C,'RAW Data_HCP'!A:A,'RAW Data_HCP'!D:D)</f>
        <v>West</v>
      </c>
    </row>
    <row r="246" spans="1:7" x14ac:dyDescent="0.25">
      <c r="A246" t="s">
        <v>2432</v>
      </c>
      <c r="B246" t="s">
        <v>253</v>
      </c>
      <c r="C246" t="s">
        <v>6752</v>
      </c>
      <c r="D246" s="1">
        <v>45835</v>
      </c>
      <c r="E246" t="str">
        <f>_xlfn.XLOOKUP(C:C,'RAW Data_HCP'!A:A,'RAW Data_HCP'!B:B)</f>
        <v>Dr_74</v>
      </c>
      <c r="F246" t="str">
        <f>_xlfn.XLOOKUP(C:C,'RAW Data_HCP'!A:A,'RAW Data_HCP'!C:C)</f>
        <v>Hematology-Oncology</v>
      </c>
      <c r="G246" t="str">
        <f>_xlfn.XLOOKUP(C:C,'RAW Data_HCP'!A:A,'RAW Data_HCP'!D:D)</f>
        <v>South</v>
      </c>
    </row>
    <row r="247" spans="1:7" x14ac:dyDescent="0.25">
      <c r="A247" t="s">
        <v>2436</v>
      </c>
      <c r="B247" t="s">
        <v>254</v>
      </c>
      <c r="C247" t="s">
        <v>6630</v>
      </c>
      <c r="D247" s="1">
        <v>45755</v>
      </c>
      <c r="E247" t="str">
        <f>_xlfn.XLOOKUP(C:C,'RAW Data_HCP'!A:A,'RAW Data_HCP'!B:B)</f>
        <v>Dr_13</v>
      </c>
      <c r="F247" t="str">
        <f>_xlfn.XLOOKUP(C:C,'RAW Data_HCP'!A:A,'RAW Data_HCP'!C:C)</f>
        <v>Hematology-Oncology</v>
      </c>
      <c r="G247" t="str">
        <f>_xlfn.XLOOKUP(C:C,'RAW Data_HCP'!A:A,'RAW Data_HCP'!D:D)</f>
        <v>East</v>
      </c>
    </row>
    <row r="248" spans="1:7" x14ac:dyDescent="0.25">
      <c r="A248" t="s">
        <v>2443</v>
      </c>
      <c r="B248" t="s">
        <v>255</v>
      </c>
      <c r="C248" t="s">
        <v>6804</v>
      </c>
      <c r="D248" s="1">
        <v>45764</v>
      </c>
      <c r="E248" t="str">
        <f>_xlfn.XLOOKUP(C:C,'RAW Data_HCP'!A:A,'RAW Data_HCP'!B:B)</f>
        <v>Dr_100</v>
      </c>
      <c r="F248" t="str">
        <f>_xlfn.XLOOKUP(C:C,'RAW Data_HCP'!A:A,'RAW Data_HCP'!C:C)</f>
        <v>Medical Oncology</v>
      </c>
      <c r="G248" t="str">
        <f>_xlfn.XLOOKUP(C:C,'RAW Data_HCP'!A:A,'RAW Data_HCP'!D:D)</f>
        <v>North</v>
      </c>
    </row>
    <row r="249" spans="1:7" x14ac:dyDescent="0.25">
      <c r="A249" t="s">
        <v>2449</v>
      </c>
      <c r="B249" t="s">
        <v>256</v>
      </c>
      <c r="C249" t="s">
        <v>6766</v>
      </c>
      <c r="D249" s="1">
        <v>45799</v>
      </c>
      <c r="E249" t="str">
        <f>_xlfn.XLOOKUP(C:C,'RAW Data_HCP'!A:A,'RAW Data_HCP'!B:B)</f>
        <v>Dr_81</v>
      </c>
      <c r="F249" t="str">
        <f>_xlfn.XLOOKUP(C:C,'RAW Data_HCP'!A:A,'RAW Data_HCP'!C:C)</f>
        <v>Radiation Oncology</v>
      </c>
      <c r="G249" t="str">
        <f>_xlfn.XLOOKUP(C:C,'RAW Data_HCP'!A:A,'RAW Data_HCP'!D:D)</f>
        <v>North</v>
      </c>
    </row>
    <row r="250" spans="1:7" x14ac:dyDescent="0.25">
      <c r="A250" t="s">
        <v>2456</v>
      </c>
      <c r="B250" t="s">
        <v>257</v>
      </c>
      <c r="C250" t="s">
        <v>6632</v>
      </c>
      <c r="D250" s="1">
        <v>45661</v>
      </c>
      <c r="E250" t="str">
        <f>_xlfn.XLOOKUP(C:C,'RAW Data_HCP'!A:A,'RAW Data_HCP'!B:B)</f>
        <v>Dr_14</v>
      </c>
      <c r="F250" t="str">
        <f>_xlfn.XLOOKUP(C:C,'RAW Data_HCP'!A:A,'RAW Data_HCP'!C:C)</f>
        <v>Medical Oncology</v>
      </c>
      <c r="G250" t="str">
        <f>_xlfn.XLOOKUP(C:C,'RAW Data_HCP'!A:A,'RAW Data_HCP'!D:D)</f>
        <v>South</v>
      </c>
    </row>
    <row r="251" spans="1:7" x14ac:dyDescent="0.25">
      <c r="A251" t="s">
        <v>2462</v>
      </c>
      <c r="B251" t="s">
        <v>258</v>
      </c>
      <c r="C251" t="s">
        <v>6734</v>
      </c>
      <c r="D251" s="1">
        <v>45709</v>
      </c>
      <c r="E251" t="str">
        <f>_xlfn.XLOOKUP(C:C,'RAW Data_HCP'!A:A,'RAW Data_HCP'!B:B)</f>
        <v>Dr_65</v>
      </c>
      <c r="F251" t="str">
        <f>_xlfn.XLOOKUP(C:C,'RAW Data_HCP'!A:A,'RAW Data_HCP'!C:C)</f>
        <v>Hematology-Oncology</v>
      </c>
      <c r="G251" t="str">
        <f>_xlfn.XLOOKUP(C:C,'RAW Data_HCP'!A:A,'RAW Data_HCP'!D:D)</f>
        <v>East</v>
      </c>
    </row>
    <row r="252" spans="1:7" x14ac:dyDescent="0.25">
      <c r="A252" t="s">
        <v>2468</v>
      </c>
      <c r="B252" t="s">
        <v>259</v>
      </c>
      <c r="C252" t="s">
        <v>6832</v>
      </c>
      <c r="D252" s="1">
        <v>45715</v>
      </c>
      <c r="E252" t="str">
        <f>_xlfn.XLOOKUP(C:C,'RAW Data_HCP'!A:A,'RAW Data_HCP'!B:B)</f>
        <v>Dr_114</v>
      </c>
      <c r="F252" t="str">
        <f>_xlfn.XLOOKUP(C:C,'RAW Data_HCP'!A:A,'RAW Data_HCP'!C:C)</f>
        <v>Hematology-Oncology</v>
      </c>
      <c r="G252" t="str">
        <f>_xlfn.XLOOKUP(C:C,'RAW Data_HCP'!A:A,'RAW Data_HCP'!D:D)</f>
        <v>North</v>
      </c>
    </row>
    <row r="253" spans="1:7" x14ac:dyDescent="0.25">
      <c r="A253" t="s">
        <v>2474</v>
      </c>
      <c r="B253" t="s">
        <v>260</v>
      </c>
      <c r="C253" t="s">
        <v>6794</v>
      </c>
      <c r="D253" s="1">
        <v>45808</v>
      </c>
      <c r="E253" t="str">
        <f>_xlfn.XLOOKUP(C:C,'RAW Data_HCP'!A:A,'RAW Data_HCP'!B:B)</f>
        <v>Dr_95</v>
      </c>
      <c r="F253" t="str">
        <f>_xlfn.XLOOKUP(C:C,'RAW Data_HCP'!A:A,'RAW Data_HCP'!C:C)</f>
        <v>Medical Oncology</v>
      </c>
      <c r="G253" t="str">
        <f>_xlfn.XLOOKUP(C:C,'RAW Data_HCP'!A:A,'RAW Data_HCP'!D:D)</f>
        <v>South</v>
      </c>
    </row>
    <row r="254" spans="1:7" x14ac:dyDescent="0.25">
      <c r="A254" t="s">
        <v>2479</v>
      </c>
      <c r="B254" t="s">
        <v>261</v>
      </c>
      <c r="C254" t="s">
        <v>6884</v>
      </c>
      <c r="D254" s="1">
        <v>45812</v>
      </c>
      <c r="E254" t="str">
        <f>_xlfn.XLOOKUP(C:C,'RAW Data_HCP'!A:A,'RAW Data_HCP'!B:B)</f>
        <v>Dr_140</v>
      </c>
      <c r="F254" t="str">
        <f>_xlfn.XLOOKUP(C:C,'RAW Data_HCP'!A:A,'RAW Data_HCP'!C:C)</f>
        <v>Medical Oncology</v>
      </c>
      <c r="G254" t="str">
        <f>_xlfn.XLOOKUP(C:C,'RAW Data_HCP'!A:A,'RAW Data_HCP'!D:D)</f>
        <v>North</v>
      </c>
    </row>
    <row r="255" spans="1:7" x14ac:dyDescent="0.25">
      <c r="A255" t="s">
        <v>2484</v>
      </c>
      <c r="B255" t="s">
        <v>262</v>
      </c>
      <c r="C255" t="s">
        <v>6706</v>
      </c>
      <c r="D255" s="1">
        <v>45707</v>
      </c>
      <c r="E255" t="str">
        <f>_xlfn.XLOOKUP(C:C,'RAW Data_HCP'!A:A,'RAW Data_HCP'!B:B)</f>
        <v>Dr_51</v>
      </c>
      <c r="F255" t="str">
        <f>_xlfn.XLOOKUP(C:C,'RAW Data_HCP'!A:A,'RAW Data_HCP'!C:C)</f>
        <v>Medical Oncology</v>
      </c>
      <c r="G255" t="str">
        <f>_xlfn.XLOOKUP(C:C,'RAW Data_HCP'!A:A,'RAW Data_HCP'!D:D)</f>
        <v>East</v>
      </c>
    </row>
    <row r="256" spans="1:7" x14ac:dyDescent="0.25">
      <c r="A256" t="s">
        <v>2489</v>
      </c>
      <c r="B256" t="s">
        <v>263</v>
      </c>
      <c r="C256" t="s">
        <v>6756</v>
      </c>
      <c r="D256" s="1">
        <v>45772</v>
      </c>
      <c r="E256" t="str">
        <f>_xlfn.XLOOKUP(C:C,'RAW Data_HCP'!A:A,'RAW Data_HCP'!B:B)</f>
        <v>Dr_76</v>
      </c>
      <c r="F256" t="str">
        <f>_xlfn.XLOOKUP(C:C,'RAW Data_HCP'!A:A,'RAW Data_HCP'!C:C)</f>
        <v>Hematology-Oncology</v>
      </c>
      <c r="G256" t="str">
        <f>_xlfn.XLOOKUP(C:C,'RAW Data_HCP'!A:A,'RAW Data_HCP'!D:D)</f>
        <v>East</v>
      </c>
    </row>
    <row r="257" spans="1:7" x14ac:dyDescent="0.25">
      <c r="A257" t="s">
        <v>2494</v>
      </c>
      <c r="B257" t="s">
        <v>264</v>
      </c>
      <c r="C257" t="s">
        <v>6696</v>
      </c>
      <c r="D257" s="1">
        <v>45832</v>
      </c>
      <c r="E257" t="str">
        <f>_xlfn.XLOOKUP(C:C,'RAW Data_HCP'!A:A,'RAW Data_HCP'!B:B)</f>
        <v>Dr_46</v>
      </c>
      <c r="F257" t="str">
        <f>_xlfn.XLOOKUP(C:C,'RAW Data_HCP'!A:A,'RAW Data_HCP'!C:C)</f>
        <v>Radiation Oncology</v>
      </c>
      <c r="G257" t="str">
        <f>_xlfn.XLOOKUP(C:C,'RAW Data_HCP'!A:A,'RAW Data_HCP'!D:D)</f>
        <v>East</v>
      </c>
    </row>
    <row r="258" spans="1:7" x14ac:dyDescent="0.25">
      <c r="A258" t="s">
        <v>2500</v>
      </c>
      <c r="B258" t="s">
        <v>265</v>
      </c>
      <c r="C258" t="s">
        <v>6644</v>
      </c>
      <c r="D258" s="1">
        <v>45705</v>
      </c>
      <c r="E258" t="str">
        <f>_xlfn.XLOOKUP(C:C,'RAW Data_HCP'!A:A,'RAW Data_HCP'!B:B)</f>
        <v>Dr_20</v>
      </c>
      <c r="F258" t="str">
        <f>_xlfn.XLOOKUP(C:C,'RAW Data_HCP'!A:A,'RAW Data_HCP'!C:C)</f>
        <v>Medical Oncology</v>
      </c>
      <c r="G258" t="str">
        <f>_xlfn.XLOOKUP(C:C,'RAW Data_HCP'!A:A,'RAW Data_HCP'!D:D)</f>
        <v>East</v>
      </c>
    </row>
    <row r="259" spans="1:7" x14ac:dyDescent="0.25">
      <c r="A259" t="s">
        <v>2505</v>
      </c>
      <c r="B259" t="s">
        <v>266</v>
      </c>
      <c r="C259" t="s">
        <v>6694</v>
      </c>
      <c r="D259" s="1">
        <v>45789</v>
      </c>
      <c r="E259" t="str">
        <f>_xlfn.XLOOKUP(C:C,'RAW Data_HCP'!A:A,'RAW Data_HCP'!B:B)</f>
        <v>Dr_45</v>
      </c>
      <c r="F259" t="str">
        <f>_xlfn.XLOOKUP(C:C,'RAW Data_HCP'!A:A,'RAW Data_HCP'!C:C)</f>
        <v>Medical Oncology</v>
      </c>
      <c r="G259" t="str">
        <f>_xlfn.XLOOKUP(C:C,'RAW Data_HCP'!A:A,'RAW Data_HCP'!D:D)</f>
        <v>East</v>
      </c>
    </row>
    <row r="260" spans="1:7" x14ac:dyDescent="0.25">
      <c r="A260" t="s">
        <v>2510</v>
      </c>
      <c r="B260" t="s">
        <v>267</v>
      </c>
      <c r="C260" t="s">
        <v>6666</v>
      </c>
      <c r="D260" s="1">
        <v>45754</v>
      </c>
      <c r="E260" t="str">
        <f>_xlfn.XLOOKUP(C:C,'RAW Data_HCP'!A:A,'RAW Data_HCP'!B:B)</f>
        <v>Dr_31</v>
      </c>
      <c r="F260" t="str">
        <f>_xlfn.XLOOKUP(C:C,'RAW Data_HCP'!A:A,'RAW Data_HCP'!C:C)</f>
        <v>Medical Oncology</v>
      </c>
      <c r="G260" t="str">
        <f>_xlfn.XLOOKUP(C:C,'RAW Data_HCP'!A:A,'RAW Data_HCP'!D:D)</f>
        <v>North</v>
      </c>
    </row>
    <row r="261" spans="1:7" x14ac:dyDescent="0.25">
      <c r="A261" t="s">
        <v>2517</v>
      </c>
      <c r="B261" t="s">
        <v>268</v>
      </c>
      <c r="C261" t="s">
        <v>6626</v>
      </c>
      <c r="D261" s="1">
        <v>45767</v>
      </c>
      <c r="E261" t="str">
        <f>_xlfn.XLOOKUP(C:C,'RAW Data_HCP'!A:A,'RAW Data_HCP'!B:B)</f>
        <v>Dr_11</v>
      </c>
      <c r="F261" t="str">
        <f>_xlfn.XLOOKUP(C:C,'RAW Data_HCP'!A:A,'RAW Data_HCP'!C:C)</f>
        <v>Hematology-Oncology</v>
      </c>
      <c r="G261" t="str">
        <f>_xlfn.XLOOKUP(C:C,'RAW Data_HCP'!A:A,'RAW Data_HCP'!D:D)</f>
        <v>West</v>
      </c>
    </row>
    <row r="262" spans="1:7" x14ac:dyDescent="0.25">
      <c r="A262" t="s">
        <v>2523</v>
      </c>
      <c r="B262" t="s">
        <v>269</v>
      </c>
      <c r="C262" t="s">
        <v>6748</v>
      </c>
      <c r="D262" s="1">
        <v>45800</v>
      </c>
      <c r="E262" t="str">
        <f>_xlfn.XLOOKUP(C:C,'RAW Data_HCP'!A:A,'RAW Data_HCP'!B:B)</f>
        <v>Dr_72</v>
      </c>
      <c r="F262" t="str">
        <f>_xlfn.XLOOKUP(C:C,'RAW Data_HCP'!A:A,'RAW Data_HCP'!C:C)</f>
        <v>Radiation Oncology</v>
      </c>
      <c r="G262" t="str">
        <f>_xlfn.XLOOKUP(C:C,'RAW Data_HCP'!A:A,'RAW Data_HCP'!D:D)</f>
        <v>North</v>
      </c>
    </row>
    <row r="263" spans="1:7" x14ac:dyDescent="0.25">
      <c r="A263" t="s">
        <v>2530</v>
      </c>
      <c r="B263" t="s">
        <v>270</v>
      </c>
      <c r="C263" t="s">
        <v>6740</v>
      </c>
      <c r="D263" s="1">
        <v>45691</v>
      </c>
      <c r="E263" t="str">
        <f>_xlfn.XLOOKUP(C:C,'RAW Data_HCP'!A:A,'RAW Data_HCP'!B:B)</f>
        <v>Dr_68</v>
      </c>
      <c r="F263" t="str">
        <f>_xlfn.XLOOKUP(C:C,'RAW Data_HCP'!A:A,'RAW Data_HCP'!C:C)</f>
        <v>Hematology-Oncology</v>
      </c>
      <c r="G263" t="str">
        <f>_xlfn.XLOOKUP(C:C,'RAW Data_HCP'!A:A,'RAW Data_HCP'!D:D)</f>
        <v>East</v>
      </c>
    </row>
    <row r="264" spans="1:7" x14ac:dyDescent="0.25">
      <c r="A264" t="s">
        <v>2537</v>
      </c>
      <c r="B264" t="s">
        <v>271</v>
      </c>
      <c r="C264" t="s">
        <v>6688</v>
      </c>
      <c r="D264" s="1">
        <v>45807</v>
      </c>
      <c r="E264" t="str">
        <f>_xlfn.XLOOKUP(C:C,'RAW Data_HCP'!A:A,'RAW Data_HCP'!B:B)</f>
        <v>Dr_42</v>
      </c>
      <c r="F264" t="str">
        <f>_xlfn.XLOOKUP(C:C,'RAW Data_HCP'!A:A,'RAW Data_HCP'!C:C)</f>
        <v>Hematology-Oncology</v>
      </c>
      <c r="G264" t="str">
        <f>_xlfn.XLOOKUP(C:C,'RAW Data_HCP'!A:A,'RAW Data_HCP'!D:D)</f>
        <v>South</v>
      </c>
    </row>
    <row r="265" spans="1:7" x14ac:dyDescent="0.25">
      <c r="A265" t="s">
        <v>2544</v>
      </c>
      <c r="B265" t="s">
        <v>272</v>
      </c>
      <c r="C265" t="s">
        <v>6736</v>
      </c>
      <c r="D265" s="1">
        <v>45659</v>
      </c>
      <c r="E265" t="str">
        <f>_xlfn.XLOOKUP(C:C,'RAW Data_HCP'!A:A,'RAW Data_HCP'!B:B)</f>
        <v>Dr_66</v>
      </c>
      <c r="F265" t="str">
        <f>_xlfn.XLOOKUP(C:C,'RAW Data_HCP'!A:A,'RAW Data_HCP'!C:C)</f>
        <v>Hematology-Oncology</v>
      </c>
      <c r="G265" t="str">
        <f>_xlfn.XLOOKUP(C:C,'RAW Data_HCP'!A:A,'RAW Data_HCP'!D:D)</f>
        <v>North</v>
      </c>
    </row>
    <row r="266" spans="1:7" x14ac:dyDescent="0.25">
      <c r="A266" t="s">
        <v>2548</v>
      </c>
      <c r="B266" t="s">
        <v>273</v>
      </c>
      <c r="C266" t="s">
        <v>6774</v>
      </c>
      <c r="D266" s="1">
        <v>45777</v>
      </c>
      <c r="E266" t="str">
        <f>_xlfn.XLOOKUP(C:C,'RAW Data_HCP'!A:A,'RAW Data_HCP'!B:B)</f>
        <v>Dr_85</v>
      </c>
      <c r="F266" t="str">
        <f>_xlfn.XLOOKUP(C:C,'RAW Data_HCP'!A:A,'RAW Data_HCP'!C:C)</f>
        <v>Hematology-Oncology</v>
      </c>
      <c r="G266" t="str">
        <f>_xlfn.XLOOKUP(C:C,'RAW Data_HCP'!A:A,'RAW Data_HCP'!D:D)</f>
        <v>North</v>
      </c>
    </row>
    <row r="267" spans="1:7" x14ac:dyDescent="0.25">
      <c r="A267" t="s">
        <v>2552</v>
      </c>
      <c r="B267" t="s">
        <v>274</v>
      </c>
      <c r="C267" t="s">
        <v>6684</v>
      </c>
      <c r="D267" s="1">
        <v>45668</v>
      </c>
      <c r="E267" t="str">
        <f>_xlfn.XLOOKUP(C:C,'RAW Data_HCP'!A:A,'RAW Data_HCP'!B:B)</f>
        <v>Dr_40</v>
      </c>
      <c r="F267" t="str">
        <f>_xlfn.XLOOKUP(C:C,'RAW Data_HCP'!A:A,'RAW Data_HCP'!C:C)</f>
        <v>Medical Oncology</v>
      </c>
      <c r="G267" t="str">
        <f>_xlfn.XLOOKUP(C:C,'RAW Data_HCP'!A:A,'RAW Data_HCP'!D:D)</f>
        <v>West</v>
      </c>
    </row>
    <row r="268" spans="1:7" x14ac:dyDescent="0.25">
      <c r="A268" t="s">
        <v>2557</v>
      </c>
      <c r="B268" t="s">
        <v>275</v>
      </c>
      <c r="C268" t="s">
        <v>6684</v>
      </c>
      <c r="D268" s="1">
        <v>45740</v>
      </c>
      <c r="E268" t="str">
        <f>_xlfn.XLOOKUP(C:C,'RAW Data_HCP'!A:A,'RAW Data_HCP'!B:B)</f>
        <v>Dr_40</v>
      </c>
      <c r="F268" t="str">
        <f>_xlfn.XLOOKUP(C:C,'RAW Data_HCP'!A:A,'RAW Data_HCP'!C:C)</f>
        <v>Medical Oncology</v>
      </c>
      <c r="G268" t="str">
        <f>_xlfn.XLOOKUP(C:C,'RAW Data_HCP'!A:A,'RAW Data_HCP'!D:D)</f>
        <v>West</v>
      </c>
    </row>
    <row r="269" spans="1:7" x14ac:dyDescent="0.25">
      <c r="A269" t="s">
        <v>2564</v>
      </c>
      <c r="B269" t="s">
        <v>276</v>
      </c>
      <c r="C269" t="s">
        <v>6632</v>
      </c>
      <c r="D269" s="1">
        <v>45818</v>
      </c>
      <c r="E269" t="str">
        <f>_xlfn.XLOOKUP(C:C,'RAW Data_HCP'!A:A,'RAW Data_HCP'!B:B)</f>
        <v>Dr_14</v>
      </c>
      <c r="F269" t="str">
        <f>_xlfn.XLOOKUP(C:C,'RAW Data_HCP'!A:A,'RAW Data_HCP'!C:C)</f>
        <v>Medical Oncology</v>
      </c>
      <c r="G269" t="str">
        <f>_xlfn.XLOOKUP(C:C,'RAW Data_HCP'!A:A,'RAW Data_HCP'!D:D)</f>
        <v>South</v>
      </c>
    </row>
    <row r="270" spans="1:7" x14ac:dyDescent="0.25">
      <c r="A270" t="s">
        <v>2568</v>
      </c>
      <c r="B270" t="s">
        <v>277</v>
      </c>
      <c r="C270" t="s">
        <v>6760</v>
      </c>
      <c r="D270" s="1">
        <v>45783</v>
      </c>
      <c r="E270" t="str">
        <f>_xlfn.XLOOKUP(C:C,'RAW Data_HCP'!A:A,'RAW Data_HCP'!B:B)</f>
        <v>Dr_78</v>
      </c>
      <c r="F270" t="str">
        <f>_xlfn.XLOOKUP(C:C,'RAW Data_HCP'!A:A,'RAW Data_HCP'!C:C)</f>
        <v>Medical Oncology</v>
      </c>
      <c r="G270" t="str">
        <f>_xlfn.XLOOKUP(C:C,'RAW Data_HCP'!A:A,'RAW Data_HCP'!D:D)</f>
        <v>East</v>
      </c>
    </row>
    <row r="271" spans="1:7" x14ac:dyDescent="0.25">
      <c r="A271" t="s">
        <v>2572</v>
      </c>
      <c r="B271" t="s">
        <v>278</v>
      </c>
      <c r="C271" t="s">
        <v>6898</v>
      </c>
      <c r="D271" s="1">
        <v>45798</v>
      </c>
      <c r="E271" t="str">
        <f>_xlfn.XLOOKUP(C:C,'RAW Data_HCP'!A:A,'RAW Data_HCP'!B:B)</f>
        <v>Dr_147</v>
      </c>
      <c r="F271" t="str">
        <f>_xlfn.XLOOKUP(C:C,'RAW Data_HCP'!A:A,'RAW Data_HCP'!C:C)</f>
        <v>Radiation Oncology</v>
      </c>
      <c r="G271" t="str">
        <f>_xlfn.XLOOKUP(C:C,'RAW Data_HCP'!A:A,'RAW Data_HCP'!D:D)</f>
        <v>North</v>
      </c>
    </row>
    <row r="272" spans="1:7" x14ac:dyDescent="0.25">
      <c r="A272" t="s">
        <v>2578</v>
      </c>
      <c r="B272" t="s">
        <v>279</v>
      </c>
      <c r="C272" t="s">
        <v>6788</v>
      </c>
      <c r="D272" s="1">
        <v>45676</v>
      </c>
      <c r="E272" t="str">
        <f>_xlfn.XLOOKUP(C:C,'RAW Data_HCP'!A:A,'RAW Data_HCP'!B:B)</f>
        <v>Dr_92</v>
      </c>
      <c r="F272" t="str">
        <f>_xlfn.XLOOKUP(C:C,'RAW Data_HCP'!A:A,'RAW Data_HCP'!C:C)</f>
        <v>Hematology-Oncology</v>
      </c>
      <c r="G272" t="str">
        <f>_xlfn.XLOOKUP(C:C,'RAW Data_HCP'!A:A,'RAW Data_HCP'!D:D)</f>
        <v>East</v>
      </c>
    </row>
    <row r="273" spans="1:7" x14ac:dyDescent="0.25">
      <c r="A273" t="s">
        <v>2585</v>
      </c>
      <c r="B273" t="s">
        <v>280</v>
      </c>
      <c r="C273" t="s">
        <v>6768</v>
      </c>
      <c r="D273" s="1">
        <v>45792</v>
      </c>
      <c r="E273" t="str">
        <f>_xlfn.XLOOKUP(C:C,'RAW Data_HCP'!A:A,'RAW Data_HCP'!B:B)</f>
        <v>Dr_82</v>
      </c>
      <c r="F273" t="str">
        <f>_xlfn.XLOOKUP(C:C,'RAW Data_HCP'!A:A,'RAW Data_HCP'!C:C)</f>
        <v>Medical Oncology</v>
      </c>
      <c r="G273" t="str">
        <f>_xlfn.XLOOKUP(C:C,'RAW Data_HCP'!A:A,'RAW Data_HCP'!D:D)</f>
        <v>East</v>
      </c>
    </row>
    <row r="274" spans="1:7" x14ac:dyDescent="0.25">
      <c r="A274" t="s">
        <v>2591</v>
      </c>
      <c r="B274" t="s">
        <v>281</v>
      </c>
      <c r="C274" t="s">
        <v>6718</v>
      </c>
      <c r="D274" s="1">
        <v>45705</v>
      </c>
      <c r="E274" t="str">
        <f>_xlfn.XLOOKUP(C:C,'RAW Data_HCP'!A:A,'RAW Data_HCP'!B:B)</f>
        <v>Dr_57</v>
      </c>
      <c r="F274" t="str">
        <f>_xlfn.XLOOKUP(C:C,'RAW Data_HCP'!A:A,'RAW Data_HCP'!C:C)</f>
        <v>Medical Oncology</v>
      </c>
      <c r="G274" t="str">
        <f>_xlfn.XLOOKUP(C:C,'RAW Data_HCP'!A:A,'RAW Data_HCP'!D:D)</f>
        <v>West</v>
      </c>
    </row>
    <row r="275" spans="1:7" x14ac:dyDescent="0.25">
      <c r="A275" t="s">
        <v>2595</v>
      </c>
      <c r="B275" t="s">
        <v>282</v>
      </c>
      <c r="C275" t="s">
        <v>6872</v>
      </c>
      <c r="D275" s="1">
        <v>45675</v>
      </c>
      <c r="E275" t="str">
        <f>_xlfn.XLOOKUP(C:C,'RAW Data_HCP'!A:A,'RAW Data_HCP'!B:B)</f>
        <v>Dr_134</v>
      </c>
      <c r="F275" t="str">
        <f>_xlfn.XLOOKUP(C:C,'RAW Data_HCP'!A:A,'RAW Data_HCP'!C:C)</f>
        <v>Radiation Oncology</v>
      </c>
      <c r="G275" t="str">
        <f>_xlfn.XLOOKUP(C:C,'RAW Data_HCP'!A:A,'RAW Data_HCP'!D:D)</f>
        <v>East</v>
      </c>
    </row>
    <row r="276" spans="1:7" x14ac:dyDescent="0.25">
      <c r="A276" t="s">
        <v>2600</v>
      </c>
      <c r="B276" t="s">
        <v>283</v>
      </c>
      <c r="C276" t="s">
        <v>6864</v>
      </c>
      <c r="D276" s="1">
        <v>45698</v>
      </c>
      <c r="E276" t="str">
        <f>_xlfn.XLOOKUP(C:C,'RAW Data_HCP'!A:A,'RAW Data_HCP'!B:B)</f>
        <v>Dr_130</v>
      </c>
      <c r="F276" t="str">
        <f>_xlfn.XLOOKUP(C:C,'RAW Data_HCP'!A:A,'RAW Data_HCP'!C:C)</f>
        <v>Medical Oncology</v>
      </c>
      <c r="G276" t="str">
        <f>_xlfn.XLOOKUP(C:C,'RAW Data_HCP'!A:A,'RAW Data_HCP'!D:D)</f>
        <v>West</v>
      </c>
    </row>
    <row r="277" spans="1:7" x14ac:dyDescent="0.25">
      <c r="A277" t="s">
        <v>2604</v>
      </c>
      <c r="B277" t="s">
        <v>284</v>
      </c>
      <c r="C277" t="s">
        <v>6818</v>
      </c>
      <c r="D277" s="1">
        <v>45797</v>
      </c>
      <c r="E277" t="str">
        <f>_xlfn.XLOOKUP(C:C,'RAW Data_HCP'!A:A,'RAW Data_HCP'!B:B)</f>
        <v>Dr_107</v>
      </c>
      <c r="F277" t="str">
        <f>_xlfn.XLOOKUP(C:C,'RAW Data_HCP'!A:A,'RAW Data_HCP'!C:C)</f>
        <v>Hematology-Oncology</v>
      </c>
      <c r="G277" t="str">
        <f>_xlfn.XLOOKUP(C:C,'RAW Data_HCP'!A:A,'RAW Data_HCP'!D:D)</f>
        <v>West</v>
      </c>
    </row>
    <row r="278" spans="1:7" x14ac:dyDescent="0.25">
      <c r="A278" t="s">
        <v>2608</v>
      </c>
      <c r="B278" t="s">
        <v>285</v>
      </c>
      <c r="C278" t="s">
        <v>6880</v>
      </c>
      <c r="D278" s="1">
        <v>45761</v>
      </c>
      <c r="E278" t="str">
        <f>_xlfn.XLOOKUP(C:C,'RAW Data_HCP'!A:A,'RAW Data_HCP'!B:B)</f>
        <v>Dr_138</v>
      </c>
      <c r="F278" t="str">
        <f>_xlfn.XLOOKUP(C:C,'RAW Data_HCP'!A:A,'RAW Data_HCP'!C:C)</f>
        <v>Medical Oncology</v>
      </c>
      <c r="G278" t="str">
        <f>_xlfn.XLOOKUP(C:C,'RAW Data_HCP'!A:A,'RAW Data_HCP'!D:D)</f>
        <v>North</v>
      </c>
    </row>
    <row r="279" spans="1:7" x14ac:dyDescent="0.25">
      <c r="A279" t="s">
        <v>2615</v>
      </c>
      <c r="B279" t="s">
        <v>286</v>
      </c>
      <c r="C279" t="s">
        <v>6652</v>
      </c>
      <c r="D279" s="1">
        <v>45747</v>
      </c>
      <c r="E279" t="str">
        <f>_xlfn.XLOOKUP(C:C,'RAW Data_HCP'!A:A,'RAW Data_HCP'!B:B)</f>
        <v>Dr_24</v>
      </c>
      <c r="F279" t="str">
        <f>_xlfn.XLOOKUP(C:C,'RAW Data_HCP'!A:A,'RAW Data_HCP'!C:C)</f>
        <v>Radiation Oncology</v>
      </c>
      <c r="G279" t="str">
        <f>_xlfn.XLOOKUP(C:C,'RAW Data_HCP'!A:A,'RAW Data_HCP'!D:D)</f>
        <v>North</v>
      </c>
    </row>
    <row r="280" spans="1:7" x14ac:dyDescent="0.25">
      <c r="A280" t="s">
        <v>2622</v>
      </c>
      <c r="B280" t="s">
        <v>287</v>
      </c>
      <c r="C280" t="s">
        <v>6718</v>
      </c>
      <c r="D280" s="1">
        <v>45712</v>
      </c>
      <c r="E280" t="str">
        <f>_xlfn.XLOOKUP(C:C,'RAW Data_HCP'!A:A,'RAW Data_HCP'!B:B)</f>
        <v>Dr_57</v>
      </c>
      <c r="F280" t="str">
        <f>_xlfn.XLOOKUP(C:C,'RAW Data_HCP'!A:A,'RAW Data_HCP'!C:C)</f>
        <v>Medical Oncology</v>
      </c>
      <c r="G280" t="str">
        <f>_xlfn.XLOOKUP(C:C,'RAW Data_HCP'!A:A,'RAW Data_HCP'!D:D)</f>
        <v>West</v>
      </c>
    </row>
    <row r="281" spans="1:7" x14ac:dyDescent="0.25">
      <c r="A281" t="s">
        <v>2628</v>
      </c>
      <c r="B281" t="s">
        <v>288</v>
      </c>
      <c r="C281" t="s">
        <v>6774</v>
      </c>
      <c r="D281" s="1">
        <v>45742</v>
      </c>
      <c r="E281" t="str">
        <f>_xlfn.XLOOKUP(C:C,'RAW Data_HCP'!A:A,'RAW Data_HCP'!B:B)</f>
        <v>Dr_85</v>
      </c>
      <c r="F281" t="str">
        <f>_xlfn.XLOOKUP(C:C,'RAW Data_HCP'!A:A,'RAW Data_HCP'!C:C)</f>
        <v>Hematology-Oncology</v>
      </c>
      <c r="G281" t="str">
        <f>_xlfn.XLOOKUP(C:C,'RAW Data_HCP'!A:A,'RAW Data_HCP'!D:D)</f>
        <v>North</v>
      </c>
    </row>
    <row r="282" spans="1:7" x14ac:dyDescent="0.25">
      <c r="A282" t="s">
        <v>2633</v>
      </c>
      <c r="B282" t="s">
        <v>289</v>
      </c>
      <c r="C282" t="s">
        <v>6790</v>
      </c>
      <c r="D282" s="1">
        <v>45733</v>
      </c>
      <c r="E282" t="str">
        <f>_xlfn.XLOOKUP(C:C,'RAW Data_HCP'!A:A,'RAW Data_HCP'!B:B)</f>
        <v>Dr_93</v>
      </c>
      <c r="F282" t="str">
        <f>_xlfn.XLOOKUP(C:C,'RAW Data_HCP'!A:A,'RAW Data_HCP'!C:C)</f>
        <v>Radiation Oncology</v>
      </c>
      <c r="G282" t="str">
        <f>_xlfn.XLOOKUP(C:C,'RAW Data_HCP'!A:A,'RAW Data_HCP'!D:D)</f>
        <v>East</v>
      </c>
    </row>
    <row r="283" spans="1:7" x14ac:dyDescent="0.25">
      <c r="A283" t="s">
        <v>2640</v>
      </c>
      <c r="B283" t="s">
        <v>290</v>
      </c>
      <c r="C283" t="s">
        <v>6716</v>
      </c>
      <c r="D283" s="1">
        <v>45816</v>
      </c>
      <c r="E283" t="str">
        <f>_xlfn.XLOOKUP(C:C,'RAW Data_HCP'!A:A,'RAW Data_HCP'!B:B)</f>
        <v>Dr_56</v>
      </c>
      <c r="F283" t="str">
        <f>_xlfn.XLOOKUP(C:C,'RAW Data_HCP'!A:A,'RAW Data_HCP'!C:C)</f>
        <v>Radiation Oncology</v>
      </c>
      <c r="G283" t="str">
        <f>_xlfn.XLOOKUP(C:C,'RAW Data_HCP'!A:A,'RAW Data_HCP'!D:D)</f>
        <v>South</v>
      </c>
    </row>
    <row r="284" spans="1:7" x14ac:dyDescent="0.25">
      <c r="A284" t="s">
        <v>2646</v>
      </c>
      <c r="B284" t="s">
        <v>291</v>
      </c>
      <c r="C284" t="s">
        <v>6876</v>
      </c>
      <c r="D284" s="1">
        <v>45779</v>
      </c>
      <c r="E284" t="str">
        <f>_xlfn.XLOOKUP(C:C,'RAW Data_HCP'!A:A,'RAW Data_HCP'!B:B)</f>
        <v>Dr_136</v>
      </c>
      <c r="F284" t="str">
        <f>_xlfn.XLOOKUP(C:C,'RAW Data_HCP'!A:A,'RAW Data_HCP'!C:C)</f>
        <v>Medical Oncology</v>
      </c>
      <c r="G284" t="str">
        <f>_xlfn.XLOOKUP(C:C,'RAW Data_HCP'!A:A,'RAW Data_HCP'!D:D)</f>
        <v>South</v>
      </c>
    </row>
    <row r="285" spans="1:7" x14ac:dyDescent="0.25">
      <c r="A285" t="s">
        <v>2650</v>
      </c>
      <c r="B285" t="s">
        <v>292</v>
      </c>
      <c r="C285" t="s">
        <v>6892</v>
      </c>
      <c r="D285" s="1">
        <v>45824</v>
      </c>
      <c r="E285" t="str">
        <f>_xlfn.XLOOKUP(C:C,'RAW Data_HCP'!A:A,'RAW Data_HCP'!B:B)</f>
        <v>Dr_144</v>
      </c>
      <c r="F285" t="str">
        <f>_xlfn.XLOOKUP(C:C,'RAW Data_HCP'!A:A,'RAW Data_HCP'!C:C)</f>
        <v>Medical Oncology</v>
      </c>
      <c r="G285" t="str">
        <f>_xlfn.XLOOKUP(C:C,'RAW Data_HCP'!A:A,'RAW Data_HCP'!D:D)</f>
        <v>North</v>
      </c>
    </row>
    <row r="286" spans="1:7" x14ac:dyDescent="0.25">
      <c r="A286" t="s">
        <v>2656</v>
      </c>
      <c r="B286" t="s">
        <v>293</v>
      </c>
      <c r="C286" t="s">
        <v>6610</v>
      </c>
      <c r="D286" s="1">
        <v>45687</v>
      </c>
      <c r="E286" t="str">
        <f>_xlfn.XLOOKUP(C:C,'RAW Data_HCP'!A:A,'RAW Data_HCP'!B:B)</f>
        <v>Dr_3</v>
      </c>
      <c r="F286" t="str">
        <f>_xlfn.XLOOKUP(C:C,'RAW Data_HCP'!A:A,'RAW Data_HCP'!C:C)</f>
        <v>Medical Oncology</v>
      </c>
      <c r="G286" t="str">
        <f>_xlfn.XLOOKUP(C:C,'RAW Data_HCP'!A:A,'RAW Data_HCP'!D:D)</f>
        <v>South</v>
      </c>
    </row>
    <row r="287" spans="1:7" x14ac:dyDescent="0.25">
      <c r="A287" t="s">
        <v>2663</v>
      </c>
      <c r="B287" t="s">
        <v>294</v>
      </c>
      <c r="C287" t="s">
        <v>6782</v>
      </c>
      <c r="D287" s="1">
        <v>45772</v>
      </c>
      <c r="E287" t="str">
        <f>_xlfn.XLOOKUP(C:C,'RAW Data_HCP'!A:A,'RAW Data_HCP'!B:B)</f>
        <v>Dr_89</v>
      </c>
      <c r="F287" t="str">
        <f>_xlfn.XLOOKUP(C:C,'RAW Data_HCP'!A:A,'RAW Data_HCP'!C:C)</f>
        <v>Hematology-Oncology</v>
      </c>
      <c r="G287" t="str">
        <f>_xlfn.XLOOKUP(C:C,'RAW Data_HCP'!A:A,'RAW Data_HCP'!D:D)</f>
        <v>South</v>
      </c>
    </row>
    <row r="288" spans="1:7" x14ac:dyDescent="0.25">
      <c r="A288" t="s">
        <v>2668</v>
      </c>
      <c r="B288" t="s">
        <v>295</v>
      </c>
      <c r="C288" t="s">
        <v>6728</v>
      </c>
      <c r="D288" s="1">
        <v>45822</v>
      </c>
      <c r="E288" t="str">
        <f>_xlfn.XLOOKUP(C:C,'RAW Data_HCP'!A:A,'RAW Data_HCP'!B:B)</f>
        <v>Dr_62</v>
      </c>
      <c r="F288" t="str">
        <f>_xlfn.XLOOKUP(C:C,'RAW Data_HCP'!A:A,'RAW Data_HCP'!C:C)</f>
        <v>Hematology-Oncology</v>
      </c>
      <c r="G288" t="str">
        <f>_xlfn.XLOOKUP(C:C,'RAW Data_HCP'!A:A,'RAW Data_HCP'!D:D)</f>
        <v>North</v>
      </c>
    </row>
    <row r="289" spans="1:7" x14ac:dyDescent="0.25">
      <c r="A289" t="s">
        <v>2672</v>
      </c>
      <c r="B289" t="s">
        <v>296</v>
      </c>
      <c r="C289" t="s">
        <v>6730</v>
      </c>
      <c r="D289" s="1">
        <v>45668</v>
      </c>
      <c r="E289" t="str">
        <f>_xlfn.XLOOKUP(C:C,'RAW Data_HCP'!A:A,'RAW Data_HCP'!B:B)</f>
        <v>Dr_63</v>
      </c>
      <c r="F289" t="str">
        <f>_xlfn.XLOOKUP(C:C,'RAW Data_HCP'!A:A,'RAW Data_HCP'!C:C)</f>
        <v>Radiation Oncology</v>
      </c>
      <c r="G289" t="str">
        <f>_xlfn.XLOOKUP(C:C,'RAW Data_HCP'!A:A,'RAW Data_HCP'!D:D)</f>
        <v>West</v>
      </c>
    </row>
    <row r="290" spans="1:7" x14ac:dyDescent="0.25">
      <c r="A290" t="s">
        <v>2676</v>
      </c>
      <c r="B290" t="s">
        <v>297</v>
      </c>
      <c r="C290" t="s">
        <v>6770</v>
      </c>
      <c r="D290" s="1">
        <v>45755</v>
      </c>
      <c r="E290" t="str">
        <f>_xlfn.XLOOKUP(C:C,'RAW Data_HCP'!A:A,'RAW Data_HCP'!B:B)</f>
        <v>Dr_83</v>
      </c>
      <c r="F290" t="str">
        <f>_xlfn.XLOOKUP(C:C,'RAW Data_HCP'!A:A,'RAW Data_HCP'!C:C)</f>
        <v>Radiation Oncology</v>
      </c>
      <c r="G290" t="str">
        <f>_xlfn.XLOOKUP(C:C,'RAW Data_HCP'!A:A,'RAW Data_HCP'!D:D)</f>
        <v>South</v>
      </c>
    </row>
    <row r="291" spans="1:7" x14ac:dyDescent="0.25">
      <c r="A291" t="s">
        <v>2683</v>
      </c>
      <c r="B291" t="s">
        <v>298</v>
      </c>
      <c r="C291" t="s">
        <v>6664</v>
      </c>
      <c r="D291" s="1">
        <v>45756</v>
      </c>
      <c r="E291" t="str">
        <f>_xlfn.XLOOKUP(C:C,'RAW Data_HCP'!A:A,'RAW Data_HCP'!B:B)</f>
        <v>Dr_30</v>
      </c>
      <c r="F291" t="str">
        <f>_xlfn.XLOOKUP(C:C,'RAW Data_HCP'!A:A,'RAW Data_HCP'!C:C)</f>
        <v>Radiation Oncology</v>
      </c>
      <c r="G291" t="str">
        <f>_xlfn.XLOOKUP(C:C,'RAW Data_HCP'!A:A,'RAW Data_HCP'!D:D)</f>
        <v>North</v>
      </c>
    </row>
    <row r="292" spans="1:7" x14ac:dyDescent="0.25">
      <c r="A292" t="s">
        <v>2687</v>
      </c>
      <c r="B292" t="s">
        <v>299</v>
      </c>
      <c r="C292" t="s">
        <v>6736</v>
      </c>
      <c r="D292" s="1">
        <v>45796</v>
      </c>
      <c r="E292" t="str">
        <f>_xlfn.XLOOKUP(C:C,'RAW Data_HCP'!A:A,'RAW Data_HCP'!B:B)</f>
        <v>Dr_66</v>
      </c>
      <c r="F292" t="str">
        <f>_xlfn.XLOOKUP(C:C,'RAW Data_HCP'!A:A,'RAW Data_HCP'!C:C)</f>
        <v>Hematology-Oncology</v>
      </c>
      <c r="G292" t="str">
        <f>_xlfn.XLOOKUP(C:C,'RAW Data_HCP'!A:A,'RAW Data_HCP'!D:D)</f>
        <v>North</v>
      </c>
    </row>
    <row r="293" spans="1:7" x14ac:dyDescent="0.25">
      <c r="A293" t="s">
        <v>2694</v>
      </c>
      <c r="B293" t="s">
        <v>300</v>
      </c>
      <c r="C293" t="s">
        <v>6750</v>
      </c>
      <c r="D293" s="1">
        <v>45664</v>
      </c>
      <c r="E293" t="str">
        <f>_xlfn.XLOOKUP(C:C,'RAW Data_HCP'!A:A,'RAW Data_HCP'!B:B)</f>
        <v>Dr_73</v>
      </c>
      <c r="F293" t="str">
        <f>_xlfn.XLOOKUP(C:C,'RAW Data_HCP'!A:A,'RAW Data_HCP'!C:C)</f>
        <v>Hematology-Oncology</v>
      </c>
      <c r="G293" t="str">
        <f>_xlfn.XLOOKUP(C:C,'RAW Data_HCP'!A:A,'RAW Data_HCP'!D:D)</f>
        <v>East</v>
      </c>
    </row>
    <row r="294" spans="1:7" x14ac:dyDescent="0.25">
      <c r="A294" t="s">
        <v>2700</v>
      </c>
      <c r="B294" t="s">
        <v>301</v>
      </c>
      <c r="C294" t="s">
        <v>6870</v>
      </c>
      <c r="D294" s="1">
        <v>45753</v>
      </c>
      <c r="E294" t="str">
        <f>_xlfn.XLOOKUP(C:C,'RAW Data_HCP'!A:A,'RAW Data_HCP'!B:B)</f>
        <v>Dr_133</v>
      </c>
      <c r="F294" t="str">
        <f>_xlfn.XLOOKUP(C:C,'RAW Data_HCP'!A:A,'RAW Data_HCP'!C:C)</f>
        <v>Radiation Oncology</v>
      </c>
      <c r="G294" t="str">
        <f>_xlfn.XLOOKUP(C:C,'RAW Data_HCP'!A:A,'RAW Data_HCP'!D:D)</f>
        <v>East</v>
      </c>
    </row>
    <row r="295" spans="1:7" x14ac:dyDescent="0.25">
      <c r="A295" t="s">
        <v>2704</v>
      </c>
      <c r="B295" t="s">
        <v>302</v>
      </c>
      <c r="C295" t="s">
        <v>6868</v>
      </c>
      <c r="D295" s="1">
        <v>45788</v>
      </c>
      <c r="E295" t="str">
        <f>_xlfn.XLOOKUP(C:C,'RAW Data_HCP'!A:A,'RAW Data_HCP'!B:B)</f>
        <v>Dr_132</v>
      </c>
      <c r="F295" t="str">
        <f>_xlfn.XLOOKUP(C:C,'RAW Data_HCP'!A:A,'RAW Data_HCP'!C:C)</f>
        <v>Radiation Oncology</v>
      </c>
      <c r="G295" t="str">
        <f>_xlfn.XLOOKUP(C:C,'RAW Data_HCP'!A:A,'RAW Data_HCP'!D:D)</f>
        <v>North</v>
      </c>
    </row>
    <row r="296" spans="1:7" x14ac:dyDescent="0.25">
      <c r="A296" t="s">
        <v>2708</v>
      </c>
      <c r="B296" t="s">
        <v>303</v>
      </c>
      <c r="C296" t="s">
        <v>6834</v>
      </c>
      <c r="D296" s="1">
        <v>45782</v>
      </c>
      <c r="E296" t="str">
        <f>_xlfn.XLOOKUP(C:C,'RAW Data_HCP'!A:A,'RAW Data_HCP'!B:B)</f>
        <v>Dr_115</v>
      </c>
      <c r="F296" t="str">
        <f>_xlfn.XLOOKUP(C:C,'RAW Data_HCP'!A:A,'RAW Data_HCP'!C:C)</f>
        <v>Hematology-Oncology</v>
      </c>
      <c r="G296" t="str">
        <f>_xlfn.XLOOKUP(C:C,'RAW Data_HCP'!A:A,'RAW Data_HCP'!D:D)</f>
        <v>North</v>
      </c>
    </row>
    <row r="297" spans="1:7" x14ac:dyDescent="0.25">
      <c r="A297" t="s">
        <v>2712</v>
      </c>
      <c r="B297" t="s">
        <v>304</v>
      </c>
      <c r="C297" t="s">
        <v>6628</v>
      </c>
      <c r="D297" s="1">
        <v>45733</v>
      </c>
      <c r="E297" t="str">
        <f>_xlfn.XLOOKUP(C:C,'RAW Data_HCP'!A:A,'RAW Data_HCP'!B:B)</f>
        <v>Dr_12</v>
      </c>
      <c r="F297" t="str">
        <f>_xlfn.XLOOKUP(C:C,'RAW Data_HCP'!A:A,'RAW Data_HCP'!C:C)</f>
        <v>Medical Oncology</v>
      </c>
      <c r="G297" t="str">
        <f>_xlfn.XLOOKUP(C:C,'RAW Data_HCP'!A:A,'RAW Data_HCP'!D:D)</f>
        <v>West</v>
      </c>
    </row>
    <row r="298" spans="1:7" x14ac:dyDescent="0.25">
      <c r="A298" t="s">
        <v>2716</v>
      </c>
      <c r="B298" t="s">
        <v>305</v>
      </c>
      <c r="C298" t="s">
        <v>6704</v>
      </c>
      <c r="D298" s="1">
        <v>45740</v>
      </c>
      <c r="E298" t="str">
        <f>_xlfn.XLOOKUP(C:C,'RAW Data_HCP'!A:A,'RAW Data_HCP'!B:B)</f>
        <v>Dr_50</v>
      </c>
      <c r="F298" t="str">
        <f>_xlfn.XLOOKUP(C:C,'RAW Data_HCP'!A:A,'RAW Data_HCP'!C:C)</f>
        <v>Radiation Oncology</v>
      </c>
      <c r="G298" t="str">
        <f>_xlfn.XLOOKUP(C:C,'RAW Data_HCP'!A:A,'RAW Data_HCP'!D:D)</f>
        <v>West</v>
      </c>
    </row>
    <row r="299" spans="1:7" x14ac:dyDescent="0.25">
      <c r="A299" t="s">
        <v>2721</v>
      </c>
      <c r="B299" t="s">
        <v>306</v>
      </c>
      <c r="C299" t="s">
        <v>6868</v>
      </c>
      <c r="D299" s="1">
        <v>45679</v>
      </c>
      <c r="E299" t="str">
        <f>_xlfn.XLOOKUP(C:C,'RAW Data_HCP'!A:A,'RAW Data_HCP'!B:B)</f>
        <v>Dr_132</v>
      </c>
      <c r="F299" t="str">
        <f>_xlfn.XLOOKUP(C:C,'RAW Data_HCP'!A:A,'RAW Data_HCP'!C:C)</f>
        <v>Radiation Oncology</v>
      </c>
      <c r="G299" t="str">
        <f>_xlfn.XLOOKUP(C:C,'RAW Data_HCP'!A:A,'RAW Data_HCP'!D:D)</f>
        <v>North</v>
      </c>
    </row>
    <row r="300" spans="1:7" x14ac:dyDescent="0.25">
      <c r="A300" t="s">
        <v>2725</v>
      </c>
      <c r="B300" t="s">
        <v>307</v>
      </c>
      <c r="C300" t="s">
        <v>6654</v>
      </c>
      <c r="D300" s="1">
        <v>45700</v>
      </c>
      <c r="E300" t="str">
        <f>_xlfn.XLOOKUP(C:C,'RAW Data_HCP'!A:A,'RAW Data_HCP'!B:B)</f>
        <v>Dr_25</v>
      </c>
      <c r="F300" t="str">
        <f>_xlfn.XLOOKUP(C:C,'RAW Data_HCP'!A:A,'RAW Data_HCP'!C:C)</f>
        <v>Hematology-Oncology</v>
      </c>
      <c r="G300" t="str">
        <f>_xlfn.XLOOKUP(C:C,'RAW Data_HCP'!A:A,'RAW Data_HCP'!D:D)</f>
        <v>East</v>
      </c>
    </row>
    <row r="301" spans="1:7" x14ac:dyDescent="0.25">
      <c r="A301" t="s">
        <v>2729</v>
      </c>
      <c r="B301" t="s">
        <v>308</v>
      </c>
      <c r="C301" t="s">
        <v>6880</v>
      </c>
      <c r="D301" s="1">
        <v>45794</v>
      </c>
      <c r="E301" t="str">
        <f>_xlfn.XLOOKUP(C:C,'RAW Data_HCP'!A:A,'RAW Data_HCP'!B:B)</f>
        <v>Dr_138</v>
      </c>
      <c r="F301" t="str">
        <f>_xlfn.XLOOKUP(C:C,'RAW Data_HCP'!A:A,'RAW Data_HCP'!C:C)</f>
        <v>Medical Oncology</v>
      </c>
      <c r="G301" t="str">
        <f>_xlfn.XLOOKUP(C:C,'RAW Data_HCP'!A:A,'RAW Data_HCP'!D:D)</f>
        <v>North</v>
      </c>
    </row>
    <row r="302" spans="1:7" x14ac:dyDescent="0.25">
      <c r="A302" t="s">
        <v>2735</v>
      </c>
      <c r="B302" t="s">
        <v>309</v>
      </c>
      <c r="C302" t="s">
        <v>6608</v>
      </c>
      <c r="D302" s="1">
        <v>45818</v>
      </c>
      <c r="E302" t="str">
        <f>_xlfn.XLOOKUP(C:C,'RAW Data_HCP'!A:A,'RAW Data_HCP'!B:B)</f>
        <v>Dr_2</v>
      </c>
      <c r="F302" t="str">
        <f>_xlfn.XLOOKUP(C:C,'RAW Data_HCP'!A:A,'RAW Data_HCP'!C:C)</f>
        <v>Medical Oncology</v>
      </c>
      <c r="G302" t="str">
        <f>_xlfn.XLOOKUP(C:C,'RAW Data_HCP'!A:A,'RAW Data_HCP'!D:D)</f>
        <v>East</v>
      </c>
    </row>
    <row r="303" spans="1:7" x14ac:dyDescent="0.25">
      <c r="A303" t="s">
        <v>2741</v>
      </c>
      <c r="B303" t="s">
        <v>310</v>
      </c>
      <c r="C303" t="s">
        <v>6638</v>
      </c>
      <c r="D303" s="1">
        <v>45711</v>
      </c>
      <c r="E303" t="str">
        <f>_xlfn.XLOOKUP(C:C,'RAW Data_HCP'!A:A,'RAW Data_HCP'!B:B)</f>
        <v>Dr_17</v>
      </c>
      <c r="F303" t="str">
        <f>_xlfn.XLOOKUP(C:C,'RAW Data_HCP'!A:A,'RAW Data_HCP'!C:C)</f>
        <v>Medical Oncology</v>
      </c>
      <c r="G303" t="str">
        <f>_xlfn.XLOOKUP(C:C,'RAW Data_HCP'!A:A,'RAW Data_HCP'!D:D)</f>
        <v>South</v>
      </c>
    </row>
    <row r="304" spans="1:7" x14ac:dyDescent="0.25">
      <c r="A304" t="s">
        <v>2745</v>
      </c>
      <c r="B304" t="s">
        <v>311</v>
      </c>
      <c r="C304" t="s">
        <v>6714</v>
      </c>
      <c r="D304" s="1">
        <v>45833</v>
      </c>
      <c r="E304" t="str">
        <f>_xlfn.XLOOKUP(C:C,'RAW Data_HCP'!A:A,'RAW Data_HCP'!B:B)</f>
        <v>Dr_55</v>
      </c>
      <c r="F304" t="str">
        <f>_xlfn.XLOOKUP(C:C,'RAW Data_HCP'!A:A,'RAW Data_HCP'!C:C)</f>
        <v>Hematology-Oncology</v>
      </c>
      <c r="G304" t="str">
        <f>_xlfn.XLOOKUP(C:C,'RAW Data_HCP'!A:A,'RAW Data_HCP'!D:D)</f>
        <v>West</v>
      </c>
    </row>
    <row r="305" spans="1:7" x14ac:dyDescent="0.25">
      <c r="A305" t="s">
        <v>2749</v>
      </c>
      <c r="B305" t="s">
        <v>312</v>
      </c>
      <c r="C305" t="s">
        <v>6822</v>
      </c>
      <c r="D305" s="1">
        <v>45684</v>
      </c>
      <c r="E305" t="str">
        <f>_xlfn.XLOOKUP(C:C,'RAW Data_HCP'!A:A,'RAW Data_HCP'!B:B)</f>
        <v>Dr_109</v>
      </c>
      <c r="F305" t="str">
        <f>_xlfn.XLOOKUP(C:C,'RAW Data_HCP'!A:A,'RAW Data_HCP'!C:C)</f>
        <v>Radiation Oncology</v>
      </c>
      <c r="G305" t="str">
        <f>_xlfn.XLOOKUP(C:C,'RAW Data_HCP'!A:A,'RAW Data_HCP'!D:D)</f>
        <v>South</v>
      </c>
    </row>
    <row r="306" spans="1:7" x14ac:dyDescent="0.25">
      <c r="A306" t="s">
        <v>2755</v>
      </c>
      <c r="B306" t="s">
        <v>313</v>
      </c>
      <c r="C306" t="s">
        <v>6710</v>
      </c>
      <c r="D306" s="1">
        <v>45795</v>
      </c>
      <c r="E306" t="str">
        <f>_xlfn.XLOOKUP(C:C,'RAW Data_HCP'!A:A,'RAW Data_HCP'!B:B)</f>
        <v>Dr_53</v>
      </c>
      <c r="F306" t="str">
        <f>_xlfn.XLOOKUP(C:C,'RAW Data_HCP'!A:A,'RAW Data_HCP'!C:C)</f>
        <v>Hematology-Oncology</v>
      </c>
      <c r="G306" t="str">
        <f>_xlfn.XLOOKUP(C:C,'RAW Data_HCP'!A:A,'RAW Data_HCP'!D:D)</f>
        <v>East</v>
      </c>
    </row>
    <row r="307" spans="1:7" x14ac:dyDescent="0.25">
      <c r="A307" t="s">
        <v>2762</v>
      </c>
      <c r="B307" t="s">
        <v>314</v>
      </c>
      <c r="C307" t="s">
        <v>6828</v>
      </c>
      <c r="D307" s="1">
        <v>45823</v>
      </c>
      <c r="E307" t="str">
        <f>_xlfn.XLOOKUP(C:C,'RAW Data_HCP'!A:A,'RAW Data_HCP'!B:B)</f>
        <v>Dr_112</v>
      </c>
      <c r="F307" t="str">
        <f>_xlfn.XLOOKUP(C:C,'RAW Data_HCP'!A:A,'RAW Data_HCP'!C:C)</f>
        <v>Radiation Oncology</v>
      </c>
      <c r="G307" t="str">
        <f>_xlfn.XLOOKUP(C:C,'RAW Data_HCP'!A:A,'RAW Data_HCP'!D:D)</f>
        <v>West</v>
      </c>
    </row>
    <row r="308" spans="1:7" x14ac:dyDescent="0.25">
      <c r="A308" t="s">
        <v>2767</v>
      </c>
      <c r="B308" t="s">
        <v>315</v>
      </c>
      <c r="C308" t="s">
        <v>6642</v>
      </c>
      <c r="D308" s="1">
        <v>45833</v>
      </c>
      <c r="E308" t="str">
        <f>_xlfn.XLOOKUP(C:C,'RAW Data_HCP'!A:A,'RAW Data_HCP'!B:B)</f>
        <v>Dr_19</v>
      </c>
      <c r="F308" t="str">
        <f>_xlfn.XLOOKUP(C:C,'RAW Data_HCP'!A:A,'RAW Data_HCP'!C:C)</f>
        <v>Medical Oncology</v>
      </c>
      <c r="G308" t="str">
        <f>_xlfn.XLOOKUP(C:C,'RAW Data_HCP'!A:A,'RAW Data_HCP'!D:D)</f>
        <v>West</v>
      </c>
    </row>
    <row r="309" spans="1:7" x14ac:dyDescent="0.25">
      <c r="A309" t="s">
        <v>2773</v>
      </c>
      <c r="B309" t="s">
        <v>316</v>
      </c>
      <c r="C309" t="s">
        <v>6684</v>
      </c>
      <c r="D309" s="1">
        <v>45664</v>
      </c>
      <c r="E309" t="str">
        <f>_xlfn.XLOOKUP(C:C,'RAW Data_HCP'!A:A,'RAW Data_HCP'!B:B)</f>
        <v>Dr_40</v>
      </c>
      <c r="F309" t="str">
        <f>_xlfn.XLOOKUP(C:C,'RAW Data_HCP'!A:A,'RAW Data_HCP'!C:C)</f>
        <v>Medical Oncology</v>
      </c>
      <c r="G309" t="str">
        <f>_xlfn.XLOOKUP(C:C,'RAW Data_HCP'!A:A,'RAW Data_HCP'!D:D)</f>
        <v>West</v>
      </c>
    </row>
    <row r="310" spans="1:7" x14ac:dyDescent="0.25">
      <c r="A310" t="s">
        <v>2779</v>
      </c>
      <c r="B310" t="s">
        <v>317</v>
      </c>
      <c r="C310" t="s">
        <v>6840</v>
      </c>
      <c r="D310" s="1">
        <v>45742</v>
      </c>
      <c r="E310" t="str">
        <f>_xlfn.XLOOKUP(C:C,'RAW Data_HCP'!A:A,'RAW Data_HCP'!B:B)</f>
        <v>Dr_118</v>
      </c>
      <c r="F310" t="str">
        <f>_xlfn.XLOOKUP(C:C,'RAW Data_HCP'!A:A,'RAW Data_HCP'!C:C)</f>
        <v>Medical Oncology</v>
      </c>
      <c r="G310" t="str">
        <f>_xlfn.XLOOKUP(C:C,'RAW Data_HCP'!A:A,'RAW Data_HCP'!D:D)</f>
        <v>South</v>
      </c>
    </row>
    <row r="311" spans="1:7" x14ac:dyDescent="0.25">
      <c r="A311" t="s">
        <v>2784</v>
      </c>
      <c r="B311" t="s">
        <v>318</v>
      </c>
      <c r="C311" t="s">
        <v>6624</v>
      </c>
      <c r="D311" s="1">
        <v>45680</v>
      </c>
      <c r="E311" t="str">
        <f>_xlfn.XLOOKUP(C:C,'RAW Data_HCP'!A:A,'RAW Data_HCP'!B:B)</f>
        <v>Dr_10</v>
      </c>
      <c r="F311" t="str">
        <f>_xlfn.XLOOKUP(C:C,'RAW Data_HCP'!A:A,'RAW Data_HCP'!C:C)</f>
        <v>Hematology-Oncology</v>
      </c>
      <c r="G311" t="str">
        <f>_xlfn.XLOOKUP(C:C,'RAW Data_HCP'!A:A,'RAW Data_HCP'!D:D)</f>
        <v>South</v>
      </c>
    </row>
    <row r="312" spans="1:7" x14ac:dyDescent="0.25">
      <c r="A312" t="s">
        <v>2789</v>
      </c>
      <c r="B312" t="s">
        <v>319</v>
      </c>
      <c r="C312" t="s">
        <v>6642</v>
      </c>
      <c r="D312" s="1">
        <v>45671</v>
      </c>
      <c r="E312" t="str">
        <f>_xlfn.XLOOKUP(C:C,'RAW Data_HCP'!A:A,'RAW Data_HCP'!B:B)</f>
        <v>Dr_19</v>
      </c>
      <c r="F312" t="str">
        <f>_xlfn.XLOOKUP(C:C,'RAW Data_HCP'!A:A,'RAW Data_HCP'!C:C)</f>
        <v>Medical Oncology</v>
      </c>
      <c r="G312" t="str">
        <f>_xlfn.XLOOKUP(C:C,'RAW Data_HCP'!A:A,'RAW Data_HCP'!D:D)</f>
        <v>West</v>
      </c>
    </row>
    <row r="313" spans="1:7" x14ac:dyDescent="0.25">
      <c r="A313" t="s">
        <v>2795</v>
      </c>
      <c r="B313" t="s">
        <v>320</v>
      </c>
      <c r="C313" t="s">
        <v>6696</v>
      </c>
      <c r="D313" s="1">
        <v>45722</v>
      </c>
      <c r="E313" t="str">
        <f>_xlfn.XLOOKUP(C:C,'RAW Data_HCP'!A:A,'RAW Data_HCP'!B:B)</f>
        <v>Dr_46</v>
      </c>
      <c r="F313" t="str">
        <f>_xlfn.XLOOKUP(C:C,'RAW Data_HCP'!A:A,'RAW Data_HCP'!C:C)</f>
        <v>Radiation Oncology</v>
      </c>
      <c r="G313" t="str">
        <f>_xlfn.XLOOKUP(C:C,'RAW Data_HCP'!A:A,'RAW Data_HCP'!D:D)</f>
        <v>East</v>
      </c>
    </row>
    <row r="314" spans="1:7" x14ac:dyDescent="0.25">
      <c r="A314" t="s">
        <v>2802</v>
      </c>
      <c r="B314" t="s">
        <v>321</v>
      </c>
      <c r="C314" t="s">
        <v>6890</v>
      </c>
      <c r="D314" s="1">
        <v>45676</v>
      </c>
      <c r="E314" t="str">
        <f>_xlfn.XLOOKUP(C:C,'RAW Data_HCP'!A:A,'RAW Data_HCP'!B:B)</f>
        <v>Dr_143</v>
      </c>
      <c r="F314" t="str">
        <f>_xlfn.XLOOKUP(C:C,'RAW Data_HCP'!A:A,'RAW Data_HCP'!C:C)</f>
        <v>Medical Oncology</v>
      </c>
      <c r="G314" t="str">
        <f>_xlfn.XLOOKUP(C:C,'RAW Data_HCP'!A:A,'RAW Data_HCP'!D:D)</f>
        <v>North</v>
      </c>
    </row>
    <row r="315" spans="1:7" x14ac:dyDescent="0.25">
      <c r="A315" t="s">
        <v>2806</v>
      </c>
      <c r="B315" t="s">
        <v>322</v>
      </c>
      <c r="C315" t="s">
        <v>6900</v>
      </c>
      <c r="D315" s="1">
        <v>45716</v>
      </c>
      <c r="E315" t="str">
        <f>_xlfn.XLOOKUP(C:C,'RAW Data_HCP'!A:A,'RAW Data_HCP'!B:B)</f>
        <v>Dr_148</v>
      </c>
      <c r="F315" t="str">
        <f>_xlfn.XLOOKUP(C:C,'RAW Data_HCP'!A:A,'RAW Data_HCP'!C:C)</f>
        <v>Hematology-Oncology</v>
      </c>
      <c r="G315" t="str">
        <f>_xlfn.XLOOKUP(C:C,'RAW Data_HCP'!A:A,'RAW Data_HCP'!D:D)</f>
        <v>South</v>
      </c>
    </row>
    <row r="316" spans="1:7" x14ac:dyDescent="0.25">
      <c r="A316" t="s">
        <v>2811</v>
      </c>
      <c r="B316" t="s">
        <v>323</v>
      </c>
      <c r="C316" t="s">
        <v>6738</v>
      </c>
      <c r="D316" s="1">
        <v>45762</v>
      </c>
      <c r="E316" t="str">
        <f>_xlfn.XLOOKUP(C:C,'RAW Data_HCP'!A:A,'RAW Data_HCP'!B:B)</f>
        <v>Dr_67</v>
      </c>
      <c r="F316" t="str">
        <f>_xlfn.XLOOKUP(C:C,'RAW Data_HCP'!A:A,'RAW Data_HCP'!C:C)</f>
        <v>Hematology-Oncology</v>
      </c>
      <c r="G316" t="str">
        <f>_xlfn.XLOOKUP(C:C,'RAW Data_HCP'!A:A,'RAW Data_HCP'!D:D)</f>
        <v>North</v>
      </c>
    </row>
    <row r="317" spans="1:7" x14ac:dyDescent="0.25">
      <c r="A317" t="s">
        <v>2817</v>
      </c>
      <c r="B317" t="s">
        <v>324</v>
      </c>
      <c r="C317" t="s">
        <v>6804</v>
      </c>
      <c r="D317" s="1">
        <v>45773</v>
      </c>
      <c r="E317" t="str">
        <f>_xlfn.XLOOKUP(C:C,'RAW Data_HCP'!A:A,'RAW Data_HCP'!B:B)</f>
        <v>Dr_100</v>
      </c>
      <c r="F317" t="str">
        <f>_xlfn.XLOOKUP(C:C,'RAW Data_HCP'!A:A,'RAW Data_HCP'!C:C)</f>
        <v>Medical Oncology</v>
      </c>
      <c r="G317" t="str">
        <f>_xlfn.XLOOKUP(C:C,'RAW Data_HCP'!A:A,'RAW Data_HCP'!D:D)</f>
        <v>North</v>
      </c>
    </row>
    <row r="318" spans="1:7" x14ac:dyDescent="0.25">
      <c r="A318" t="s">
        <v>2824</v>
      </c>
      <c r="B318" t="s">
        <v>325</v>
      </c>
      <c r="C318" t="s">
        <v>6812</v>
      </c>
      <c r="D318" s="1">
        <v>45768</v>
      </c>
      <c r="E318" t="str">
        <f>_xlfn.XLOOKUP(C:C,'RAW Data_HCP'!A:A,'RAW Data_HCP'!B:B)</f>
        <v>Dr_104</v>
      </c>
      <c r="F318" t="str">
        <f>_xlfn.XLOOKUP(C:C,'RAW Data_HCP'!A:A,'RAW Data_HCP'!C:C)</f>
        <v>Medical Oncology</v>
      </c>
      <c r="G318" t="str">
        <f>_xlfn.XLOOKUP(C:C,'RAW Data_HCP'!A:A,'RAW Data_HCP'!D:D)</f>
        <v>South</v>
      </c>
    </row>
    <row r="319" spans="1:7" x14ac:dyDescent="0.25">
      <c r="A319" t="s">
        <v>2830</v>
      </c>
      <c r="B319" t="s">
        <v>326</v>
      </c>
      <c r="C319" t="s">
        <v>6766</v>
      </c>
      <c r="D319" s="1">
        <v>45662</v>
      </c>
      <c r="E319" t="str">
        <f>_xlfn.XLOOKUP(C:C,'RAW Data_HCP'!A:A,'RAW Data_HCP'!B:B)</f>
        <v>Dr_81</v>
      </c>
      <c r="F319" t="str">
        <f>_xlfn.XLOOKUP(C:C,'RAW Data_HCP'!A:A,'RAW Data_HCP'!C:C)</f>
        <v>Radiation Oncology</v>
      </c>
      <c r="G319" t="str">
        <f>_xlfn.XLOOKUP(C:C,'RAW Data_HCP'!A:A,'RAW Data_HCP'!D:D)</f>
        <v>North</v>
      </c>
    </row>
    <row r="320" spans="1:7" x14ac:dyDescent="0.25">
      <c r="A320" t="s">
        <v>2836</v>
      </c>
      <c r="B320" t="s">
        <v>327</v>
      </c>
      <c r="C320" t="s">
        <v>6804</v>
      </c>
      <c r="D320" s="1">
        <v>45830</v>
      </c>
      <c r="E320" t="str">
        <f>_xlfn.XLOOKUP(C:C,'RAW Data_HCP'!A:A,'RAW Data_HCP'!B:B)</f>
        <v>Dr_100</v>
      </c>
      <c r="F320" t="str">
        <f>_xlfn.XLOOKUP(C:C,'RAW Data_HCP'!A:A,'RAW Data_HCP'!C:C)</f>
        <v>Medical Oncology</v>
      </c>
      <c r="G320" t="str">
        <f>_xlfn.XLOOKUP(C:C,'RAW Data_HCP'!A:A,'RAW Data_HCP'!D:D)</f>
        <v>North</v>
      </c>
    </row>
    <row r="321" spans="1:7" x14ac:dyDescent="0.25">
      <c r="A321" t="s">
        <v>2843</v>
      </c>
      <c r="B321" t="s">
        <v>328</v>
      </c>
      <c r="C321" t="s">
        <v>6666</v>
      </c>
      <c r="D321" s="1">
        <v>45794</v>
      </c>
      <c r="E321" t="str">
        <f>_xlfn.XLOOKUP(C:C,'RAW Data_HCP'!A:A,'RAW Data_HCP'!B:B)</f>
        <v>Dr_31</v>
      </c>
      <c r="F321" t="str">
        <f>_xlfn.XLOOKUP(C:C,'RAW Data_HCP'!A:A,'RAW Data_HCP'!C:C)</f>
        <v>Medical Oncology</v>
      </c>
      <c r="G321" t="str">
        <f>_xlfn.XLOOKUP(C:C,'RAW Data_HCP'!A:A,'RAW Data_HCP'!D:D)</f>
        <v>North</v>
      </c>
    </row>
    <row r="322" spans="1:7" x14ac:dyDescent="0.25">
      <c r="A322" t="s">
        <v>2849</v>
      </c>
      <c r="B322" t="s">
        <v>329</v>
      </c>
      <c r="C322" t="s">
        <v>6608</v>
      </c>
      <c r="D322" s="1">
        <v>45822</v>
      </c>
      <c r="E322" t="str">
        <f>_xlfn.XLOOKUP(C:C,'RAW Data_HCP'!A:A,'RAW Data_HCP'!B:B)</f>
        <v>Dr_2</v>
      </c>
      <c r="F322" t="str">
        <f>_xlfn.XLOOKUP(C:C,'RAW Data_HCP'!A:A,'RAW Data_HCP'!C:C)</f>
        <v>Medical Oncology</v>
      </c>
      <c r="G322" t="str">
        <f>_xlfn.XLOOKUP(C:C,'RAW Data_HCP'!A:A,'RAW Data_HCP'!D:D)</f>
        <v>East</v>
      </c>
    </row>
    <row r="323" spans="1:7" x14ac:dyDescent="0.25">
      <c r="A323" t="s">
        <v>2855</v>
      </c>
      <c r="B323" t="s">
        <v>330</v>
      </c>
      <c r="C323" t="s">
        <v>6638</v>
      </c>
      <c r="D323" s="1">
        <v>45807</v>
      </c>
      <c r="E323" t="str">
        <f>_xlfn.XLOOKUP(C:C,'RAW Data_HCP'!A:A,'RAW Data_HCP'!B:B)</f>
        <v>Dr_17</v>
      </c>
      <c r="F323" t="str">
        <f>_xlfn.XLOOKUP(C:C,'RAW Data_HCP'!A:A,'RAW Data_HCP'!C:C)</f>
        <v>Medical Oncology</v>
      </c>
      <c r="G323" t="str">
        <f>_xlfn.XLOOKUP(C:C,'RAW Data_HCP'!A:A,'RAW Data_HCP'!D:D)</f>
        <v>South</v>
      </c>
    </row>
    <row r="324" spans="1:7" x14ac:dyDescent="0.25">
      <c r="A324" t="s">
        <v>2861</v>
      </c>
      <c r="B324" t="s">
        <v>331</v>
      </c>
      <c r="C324" t="s">
        <v>6628</v>
      </c>
      <c r="D324" s="1">
        <v>45837</v>
      </c>
      <c r="E324" t="str">
        <f>_xlfn.XLOOKUP(C:C,'RAW Data_HCP'!A:A,'RAW Data_HCP'!B:B)</f>
        <v>Dr_12</v>
      </c>
      <c r="F324" t="str">
        <f>_xlfn.XLOOKUP(C:C,'RAW Data_HCP'!A:A,'RAW Data_HCP'!C:C)</f>
        <v>Medical Oncology</v>
      </c>
      <c r="G324" t="str">
        <f>_xlfn.XLOOKUP(C:C,'RAW Data_HCP'!A:A,'RAW Data_HCP'!D:D)</f>
        <v>West</v>
      </c>
    </row>
    <row r="325" spans="1:7" x14ac:dyDescent="0.25">
      <c r="A325" t="s">
        <v>2868</v>
      </c>
      <c r="B325" t="s">
        <v>332</v>
      </c>
      <c r="C325" t="s">
        <v>6642</v>
      </c>
      <c r="D325" s="1">
        <v>45749</v>
      </c>
      <c r="E325" t="str">
        <f>_xlfn.XLOOKUP(C:C,'RAW Data_HCP'!A:A,'RAW Data_HCP'!B:B)</f>
        <v>Dr_19</v>
      </c>
      <c r="F325" t="str">
        <f>_xlfn.XLOOKUP(C:C,'RAW Data_HCP'!A:A,'RAW Data_HCP'!C:C)</f>
        <v>Medical Oncology</v>
      </c>
      <c r="G325" t="str">
        <f>_xlfn.XLOOKUP(C:C,'RAW Data_HCP'!A:A,'RAW Data_HCP'!D:D)</f>
        <v>West</v>
      </c>
    </row>
    <row r="326" spans="1:7" x14ac:dyDescent="0.25">
      <c r="A326" t="s">
        <v>2875</v>
      </c>
      <c r="B326" t="s">
        <v>333</v>
      </c>
      <c r="C326" t="s">
        <v>6862</v>
      </c>
      <c r="D326" s="1">
        <v>45685</v>
      </c>
      <c r="E326" t="str">
        <f>_xlfn.XLOOKUP(C:C,'RAW Data_HCP'!A:A,'RAW Data_HCP'!B:B)</f>
        <v>Dr_129</v>
      </c>
      <c r="F326" t="str">
        <f>_xlfn.XLOOKUP(C:C,'RAW Data_HCP'!A:A,'RAW Data_HCP'!C:C)</f>
        <v>Radiation Oncology</v>
      </c>
      <c r="G326" t="str">
        <f>_xlfn.XLOOKUP(C:C,'RAW Data_HCP'!A:A,'RAW Data_HCP'!D:D)</f>
        <v>West</v>
      </c>
    </row>
    <row r="327" spans="1:7" x14ac:dyDescent="0.25">
      <c r="A327" t="s">
        <v>2880</v>
      </c>
      <c r="B327" t="s">
        <v>334</v>
      </c>
      <c r="C327" t="s">
        <v>6754</v>
      </c>
      <c r="D327" s="1">
        <v>45833</v>
      </c>
      <c r="E327" t="str">
        <f>_xlfn.XLOOKUP(C:C,'RAW Data_HCP'!A:A,'RAW Data_HCP'!B:B)</f>
        <v>Dr_75</v>
      </c>
      <c r="F327" t="str">
        <f>_xlfn.XLOOKUP(C:C,'RAW Data_HCP'!A:A,'RAW Data_HCP'!C:C)</f>
        <v>Hematology-Oncology</v>
      </c>
      <c r="G327" t="str">
        <f>_xlfn.XLOOKUP(C:C,'RAW Data_HCP'!A:A,'RAW Data_HCP'!D:D)</f>
        <v>North</v>
      </c>
    </row>
    <row r="328" spans="1:7" x14ac:dyDescent="0.25">
      <c r="A328" t="s">
        <v>2887</v>
      </c>
      <c r="B328" t="s">
        <v>335</v>
      </c>
      <c r="C328" t="s">
        <v>6760</v>
      </c>
      <c r="D328" s="1">
        <v>45813</v>
      </c>
      <c r="E328" t="str">
        <f>_xlfn.XLOOKUP(C:C,'RAW Data_HCP'!A:A,'RAW Data_HCP'!B:B)</f>
        <v>Dr_78</v>
      </c>
      <c r="F328" t="str">
        <f>_xlfn.XLOOKUP(C:C,'RAW Data_HCP'!A:A,'RAW Data_HCP'!C:C)</f>
        <v>Medical Oncology</v>
      </c>
      <c r="G328" t="str">
        <f>_xlfn.XLOOKUP(C:C,'RAW Data_HCP'!A:A,'RAW Data_HCP'!D:D)</f>
        <v>East</v>
      </c>
    </row>
    <row r="329" spans="1:7" x14ac:dyDescent="0.25">
      <c r="A329" t="s">
        <v>2894</v>
      </c>
      <c r="B329" t="s">
        <v>336</v>
      </c>
      <c r="C329" t="s">
        <v>6650</v>
      </c>
      <c r="D329" s="1">
        <v>45730</v>
      </c>
      <c r="E329" t="str">
        <f>_xlfn.XLOOKUP(C:C,'RAW Data_HCP'!A:A,'RAW Data_HCP'!B:B)</f>
        <v>Dr_23</v>
      </c>
      <c r="F329" t="str">
        <f>_xlfn.XLOOKUP(C:C,'RAW Data_HCP'!A:A,'RAW Data_HCP'!C:C)</f>
        <v>Hematology-Oncology</v>
      </c>
      <c r="G329" t="str">
        <f>_xlfn.XLOOKUP(C:C,'RAW Data_HCP'!A:A,'RAW Data_HCP'!D:D)</f>
        <v>North</v>
      </c>
    </row>
    <row r="330" spans="1:7" x14ac:dyDescent="0.25">
      <c r="A330" t="s">
        <v>2901</v>
      </c>
      <c r="B330" t="s">
        <v>337</v>
      </c>
      <c r="C330" t="s">
        <v>6830</v>
      </c>
      <c r="D330" s="1">
        <v>45755</v>
      </c>
      <c r="E330" t="str">
        <f>_xlfn.XLOOKUP(C:C,'RAW Data_HCP'!A:A,'RAW Data_HCP'!B:B)</f>
        <v>Dr_113</v>
      </c>
      <c r="F330" t="str">
        <f>_xlfn.XLOOKUP(C:C,'RAW Data_HCP'!A:A,'RAW Data_HCP'!C:C)</f>
        <v>Radiation Oncology</v>
      </c>
      <c r="G330" t="str">
        <f>_xlfn.XLOOKUP(C:C,'RAW Data_HCP'!A:A,'RAW Data_HCP'!D:D)</f>
        <v>West</v>
      </c>
    </row>
    <row r="331" spans="1:7" x14ac:dyDescent="0.25">
      <c r="A331" t="s">
        <v>2905</v>
      </c>
      <c r="B331" t="s">
        <v>338</v>
      </c>
      <c r="C331" t="s">
        <v>6808</v>
      </c>
      <c r="D331" s="1">
        <v>45827</v>
      </c>
      <c r="E331" t="str">
        <f>_xlfn.XLOOKUP(C:C,'RAW Data_HCP'!A:A,'RAW Data_HCP'!B:B)</f>
        <v>Dr_102</v>
      </c>
      <c r="F331" t="str">
        <f>_xlfn.XLOOKUP(C:C,'RAW Data_HCP'!A:A,'RAW Data_HCP'!C:C)</f>
        <v>Medical Oncology</v>
      </c>
      <c r="G331" t="str">
        <f>_xlfn.XLOOKUP(C:C,'RAW Data_HCP'!A:A,'RAW Data_HCP'!D:D)</f>
        <v>North</v>
      </c>
    </row>
    <row r="332" spans="1:7" x14ac:dyDescent="0.25">
      <c r="A332" t="s">
        <v>2912</v>
      </c>
      <c r="B332" t="s">
        <v>339</v>
      </c>
      <c r="C332" t="s">
        <v>6620</v>
      </c>
      <c r="D332" s="1">
        <v>45779</v>
      </c>
      <c r="E332" t="str">
        <f>_xlfn.XLOOKUP(C:C,'RAW Data_HCP'!A:A,'RAW Data_HCP'!B:B)</f>
        <v>Dr_8</v>
      </c>
      <c r="F332" t="str">
        <f>_xlfn.XLOOKUP(C:C,'RAW Data_HCP'!A:A,'RAW Data_HCP'!C:C)</f>
        <v>Medical Oncology</v>
      </c>
      <c r="G332" t="str">
        <f>_xlfn.XLOOKUP(C:C,'RAW Data_HCP'!A:A,'RAW Data_HCP'!D:D)</f>
        <v>South</v>
      </c>
    </row>
    <row r="333" spans="1:7" x14ac:dyDescent="0.25">
      <c r="A333" t="s">
        <v>2919</v>
      </c>
      <c r="B333" t="s">
        <v>340</v>
      </c>
      <c r="C333" t="s">
        <v>6686</v>
      </c>
      <c r="D333" s="1">
        <v>45794</v>
      </c>
      <c r="E333" t="str">
        <f>_xlfn.XLOOKUP(C:C,'RAW Data_HCP'!A:A,'RAW Data_HCP'!B:B)</f>
        <v>Dr_41</v>
      </c>
      <c r="F333" t="str">
        <f>_xlfn.XLOOKUP(C:C,'RAW Data_HCP'!A:A,'RAW Data_HCP'!C:C)</f>
        <v>Radiation Oncology</v>
      </c>
      <c r="G333" t="str">
        <f>_xlfn.XLOOKUP(C:C,'RAW Data_HCP'!A:A,'RAW Data_HCP'!D:D)</f>
        <v>East</v>
      </c>
    </row>
    <row r="334" spans="1:7" x14ac:dyDescent="0.25">
      <c r="A334" t="s">
        <v>2926</v>
      </c>
      <c r="B334" t="s">
        <v>341</v>
      </c>
      <c r="C334" t="s">
        <v>6718</v>
      </c>
      <c r="D334" s="1">
        <v>45692</v>
      </c>
      <c r="E334" t="str">
        <f>_xlfn.XLOOKUP(C:C,'RAW Data_HCP'!A:A,'RAW Data_HCP'!B:B)</f>
        <v>Dr_57</v>
      </c>
      <c r="F334" t="str">
        <f>_xlfn.XLOOKUP(C:C,'RAW Data_HCP'!A:A,'RAW Data_HCP'!C:C)</f>
        <v>Medical Oncology</v>
      </c>
      <c r="G334" t="str">
        <f>_xlfn.XLOOKUP(C:C,'RAW Data_HCP'!A:A,'RAW Data_HCP'!D:D)</f>
        <v>West</v>
      </c>
    </row>
    <row r="335" spans="1:7" x14ac:dyDescent="0.25">
      <c r="A335" t="s">
        <v>2933</v>
      </c>
      <c r="B335" t="s">
        <v>342</v>
      </c>
      <c r="C335" t="s">
        <v>6806</v>
      </c>
      <c r="D335" s="1">
        <v>45797</v>
      </c>
      <c r="E335" t="str">
        <f>_xlfn.XLOOKUP(C:C,'RAW Data_HCP'!A:A,'RAW Data_HCP'!B:B)</f>
        <v>Dr_101</v>
      </c>
      <c r="F335" t="str">
        <f>_xlfn.XLOOKUP(C:C,'RAW Data_HCP'!A:A,'RAW Data_HCP'!C:C)</f>
        <v>Hematology-Oncology</v>
      </c>
      <c r="G335" t="str">
        <f>_xlfn.XLOOKUP(C:C,'RAW Data_HCP'!A:A,'RAW Data_HCP'!D:D)</f>
        <v>North</v>
      </c>
    </row>
    <row r="336" spans="1:7" x14ac:dyDescent="0.25">
      <c r="A336" t="s">
        <v>2937</v>
      </c>
      <c r="B336" t="s">
        <v>343</v>
      </c>
      <c r="C336" t="s">
        <v>6756</v>
      </c>
      <c r="D336" s="1">
        <v>45820</v>
      </c>
      <c r="E336" t="str">
        <f>_xlfn.XLOOKUP(C:C,'RAW Data_HCP'!A:A,'RAW Data_HCP'!B:B)</f>
        <v>Dr_76</v>
      </c>
      <c r="F336" t="str">
        <f>_xlfn.XLOOKUP(C:C,'RAW Data_HCP'!A:A,'RAW Data_HCP'!C:C)</f>
        <v>Hematology-Oncology</v>
      </c>
      <c r="G336" t="str">
        <f>_xlfn.XLOOKUP(C:C,'RAW Data_HCP'!A:A,'RAW Data_HCP'!D:D)</f>
        <v>East</v>
      </c>
    </row>
    <row r="337" spans="1:7" x14ac:dyDescent="0.25">
      <c r="A337" t="s">
        <v>2943</v>
      </c>
      <c r="B337" t="s">
        <v>344</v>
      </c>
      <c r="C337" t="s">
        <v>6678</v>
      </c>
      <c r="D337" s="1">
        <v>45734</v>
      </c>
      <c r="E337" t="str">
        <f>_xlfn.XLOOKUP(C:C,'RAW Data_HCP'!A:A,'RAW Data_HCP'!B:B)</f>
        <v>Dr_37</v>
      </c>
      <c r="F337" t="str">
        <f>_xlfn.XLOOKUP(C:C,'RAW Data_HCP'!A:A,'RAW Data_HCP'!C:C)</f>
        <v>Hematology-Oncology</v>
      </c>
      <c r="G337" t="str">
        <f>_xlfn.XLOOKUP(C:C,'RAW Data_HCP'!A:A,'RAW Data_HCP'!D:D)</f>
        <v>North</v>
      </c>
    </row>
    <row r="338" spans="1:7" x14ac:dyDescent="0.25">
      <c r="A338" t="s">
        <v>2949</v>
      </c>
      <c r="B338" t="s">
        <v>345</v>
      </c>
      <c r="C338" t="s">
        <v>6796</v>
      </c>
      <c r="D338" s="1">
        <v>45660</v>
      </c>
      <c r="E338" t="str">
        <f>_xlfn.XLOOKUP(C:C,'RAW Data_HCP'!A:A,'RAW Data_HCP'!B:B)</f>
        <v>Dr_96</v>
      </c>
      <c r="F338" t="str">
        <f>_xlfn.XLOOKUP(C:C,'RAW Data_HCP'!A:A,'RAW Data_HCP'!C:C)</f>
        <v>Medical Oncology</v>
      </c>
      <c r="G338" t="str">
        <f>_xlfn.XLOOKUP(C:C,'RAW Data_HCP'!A:A,'RAW Data_HCP'!D:D)</f>
        <v>North</v>
      </c>
    </row>
    <row r="339" spans="1:7" x14ac:dyDescent="0.25">
      <c r="A339" t="s">
        <v>2956</v>
      </c>
      <c r="B339" t="s">
        <v>346</v>
      </c>
      <c r="C339" t="s">
        <v>6888</v>
      </c>
      <c r="D339" s="1">
        <v>45800</v>
      </c>
      <c r="E339" t="str">
        <f>_xlfn.XLOOKUP(C:C,'RAW Data_HCP'!A:A,'RAW Data_HCP'!B:B)</f>
        <v>Dr_142</v>
      </c>
      <c r="F339" t="str">
        <f>_xlfn.XLOOKUP(C:C,'RAW Data_HCP'!A:A,'RAW Data_HCP'!C:C)</f>
        <v>Hematology-Oncology</v>
      </c>
      <c r="G339" t="str">
        <f>_xlfn.XLOOKUP(C:C,'RAW Data_HCP'!A:A,'RAW Data_HCP'!D:D)</f>
        <v>South</v>
      </c>
    </row>
    <row r="340" spans="1:7" x14ac:dyDescent="0.25">
      <c r="A340" t="s">
        <v>2963</v>
      </c>
      <c r="B340" t="s">
        <v>347</v>
      </c>
      <c r="C340" t="s">
        <v>6678</v>
      </c>
      <c r="D340" s="1">
        <v>45689</v>
      </c>
      <c r="E340" t="str">
        <f>_xlfn.XLOOKUP(C:C,'RAW Data_HCP'!A:A,'RAW Data_HCP'!B:B)</f>
        <v>Dr_37</v>
      </c>
      <c r="F340" t="str">
        <f>_xlfn.XLOOKUP(C:C,'RAW Data_HCP'!A:A,'RAW Data_HCP'!C:C)</f>
        <v>Hematology-Oncology</v>
      </c>
      <c r="G340" t="str">
        <f>_xlfn.XLOOKUP(C:C,'RAW Data_HCP'!A:A,'RAW Data_HCP'!D:D)</f>
        <v>North</v>
      </c>
    </row>
    <row r="341" spans="1:7" x14ac:dyDescent="0.25">
      <c r="A341" t="s">
        <v>2968</v>
      </c>
      <c r="B341" t="s">
        <v>348</v>
      </c>
      <c r="C341" t="s">
        <v>6626</v>
      </c>
      <c r="D341" s="1">
        <v>45659</v>
      </c>
      <c r="E341" t="str">
        <f>_xlfn.XLOOKUP(C:C,'RAW Data_HCP'!A:A,'RAW Data_HCP'!B:B)</f>
        <v>Dr_11</v>
      </c>
      <c r="F341" t="str">
        <f>_xlfn.XLOOKUP(C:C,'RAW Data_HCP'!A:A,'RAW Data_HCP'!C:C)</f>
        <v>Hematology-Oncology</v>
      </c>
      <c r="G341" t="str">
        <f>_xlfn.XLOOKUP(C:C,'RAW Data_HCP'!A:A,'RAW Data_HCP'!D:D)</f>
        <v>West</v>
      </c>
    </row>
    <row r="342" spans="1:7" x14ac:dyDescent="0.25">
      <c r="A342" t="s">
        <v>2973</v>
      </c>
      <c r="B342" t="s">
        <v>349</v>
      </c>
      <c r="C342" t="s">
        <v>6898</v>
      </c>
      <c r="D342" s="1">
        <v>45810</v>
      </c>
      <c r="E342" t="str">
        <f>_xlfn.XLOOKUP(C:C,'RAW Data_HCP'!A:A,'RAW Data_HCP'!B:B)</f>
        <v>Dr_147</v>
      </c>
      <c r="F342" t="str">
        <f>_xlfn.XLOOKUP(C:C,'RAW Data_HCP'!A:A,'RAW Data_HCP'!C:C)</f>
        <v>Radiation Oncology</v>
      </c>
      <c r="G342" t="str">
        <f>_xlfn.XLOOKUP(C:C,'RAW Data_HCP'!A:A,'RAW Data_HCP'!D:D)</f>
        <v>North</v>
      </c>
    </row>
    <row r="343" spans="1:7" x14ac:dyDescent="0.25">
      <c r="A343" t="s">
        <v>2978</v>
      </c>
      <c r="B343" t="s">
        <v>350</v>
      </c>
      <c r="C343" t="s">
        <v>6806</v>
      </c>
      <c r="D343" s="1">
        <v>45795</v>
      </c>
      <c r="E343" t="str">
        <f>_xlfn.XLOOKUP(C:C,'RAW Data_HCP'!A:A,'RAW Data_HCP'!B:B)</f>
        <v>Dr_101</v>
      </c>
      <c r="F343" t="str">
        <f>_xlfn.XLOOKUP(C:C,'RAW Data_HCP'!A:A,'RAW Data_HCP'!C:C)</f>
        <v>Hematology-Oncology</v>
      </c>
      <c r="G343" t="str">
        <f>_xlfn.XLOOKUP(C:C,'RAW Data_HCP'!A:A,'RAW Data_HCP'!D:D)</f>
        <v>North</v>
      </c>
    </row>
    <row r="344" spans="1:7" x14ac:dyDescent="0.25">
      <c r="A344" t="s">
        <v>2982</v>
      </c>
      <c r="B344" t="s">
        <v>351</v>
      </c>
      <c r="C344" t="s">
        <v>6886</v>
      </c>
      <c r="D344" s="1">
        <v>45679</v>
      </c>
      <c r="E344" t="str">
        <f>_xlfn.XLOOKUP(C:C,'RAW Data_HCP'!A:A,'RAW Data_HCP'!B:B)</f>
        <v>Dr_141</v>
      </c>
      <c r="F344" t="str">
        <f>_xlfn.XLOOKUP(C:C,'RAW Data_HCP'!A:A,'RAW Data_HCP'!C:C)</f>
        <v>Hematology-Oncology</v>
      </c>
      <c r="G344" t="str">
        <f>_xlfn.XLOOKUP(C:C,'RAW Data_HCP'!A:A,'RAW Data_HCP'!D:D)</f>
        <v>West</v>
      </c>
    </row>
    <row r="345" spans="1:7" x14ac:dyDescent="0.25">
      <c r="A345" t="s">
        <v>2986</v>
      </c>
      <c r="B345" t="s">
        <v>352</v>
      </c>
      <c r="C345" t="s">
        <v>6762</v>
      </c>
      <c r="D345" s="1">
        <v>45711</v>
      </c>
      <c r="E345" t="str">
        <f>_xlfn.XLOOKUP(C:C,'RAW Data_HCP'!A:A,'RAW Data_HCP'!B:B)</f>
        <v>Dr_79</v>
      </c>
      <c r="F345" t="str">
        <f>_xlfn.XLOOKUP(C:C,'RAW Data_HCP'!A:A,'RAW Data_HCP'!C:C)</f>
        <v>Medical Oncology</v>
      </c>
      <c r="G345" t="str">
        <f>_xlfn.XLOOKUP(C:C,'RAW Data_HCP'!A:A,'RAW Data_HCP'!D:D)</f>
        <v>North</v>
      </c>
    </row>
    <row r="346" spans="1:7" x14ac:dyDescent="0.25">
      <c r="A346" t="s">
        <v>2990</v>
      </c>
      <c r="B346" t="s">
        <v>353</v>
      </c>
      <c r="C346" t="s">
        <v>6782</v>
      </c>
      <c r="D346" s="1">
        <v>45712</v>
      </c>
      <c r="E346" t="str">
        <f>_xlfn.XLOOKUP(C:C,'RAW Data_HCP'!A:A,'RAW Data_HCP'!B:B)</f>
        <v>Dr_89</v>
      </c>
      <c r="F346" t="str">
        <f>_xlfn.XLOOKUP(C:C,'RAW Data_HCP'!A:A,'RAW Data_HCP'!C:C)</f>
        <v>Hematology-Oncology</v>
      </c>
      <c r="G346" t="str">
        <f>_xlfn.XLOOKUP(C:C,'RAW Data_HCP'!A:A,'RAW Data_HCP'!D:D)</f>
        <v>South</v>
      </c>
    </row>
    <row r="347" spans="1:7" x14ac:dyDescent="0.25">
      <c r="A347" t="s">
        <v>2994</v>
      </c>
      <c r="B347" t="s">
        <v>354</v>
      </c>
      <c r="C347" t="s">
        <v>6816</v>
      </c>
      <c r="D347" s="1">
        <v>45823</v>
      </c>
      <c r="E347" t="str">
        <f>_xlfn.XLOOKUP(C:C,'RAW Data_HCP'!A:A,'RAW Data_HCP'!B:B)</f>
        <v>Dr_106</v>
      </c>
      <c r="F347" t="str">
        <f>_xlfn.XLOOKUP(C:C,'RAW Data_HCP'!A:A,'RAW Data_HCP'!C:C)</f>
        <v>Medical Oncology</v>
      </c>
      <c r="G347" t="str">
        <f>_xlfn.XLOOKUP(C:C,'RAW Data_HCP'!A:A,'RAW Data_HCP'!D:D)</f>
        <v>South</v>
      </c>
    </row>
    <row r="348" spans="1:7" x14ac:dyDescent="0.25">
      <c r="A348" t="s">
        <v>2998</v>
      </c>
      <c r="B348" t="s">
        <v>355</v>
      </c>
      <c r="C348" t="s">
        <v>6868</v>
      </c>
      <c r="D348" s="1">
        <v>45694</v>
      </c>
      <c r="E348" t="str">
        <f>_xlfn.XLOOKUP(C:C,'RAW Data_HCP'!A:A,'RAW Data_HCP'!B:B)</f>
        <v>Dr_132</v>
      </c>
      <c r="F348" t="str">
        <f>_xlfn.XLOOKUP(C:C,'RAW Data_HCP'!A:A,'RAW Data_HCP'!C:C)</f>
        <v>Radiation Oncology</v>
      </c>
      <c r="G348" t="str">
        <f>_xlfn.XLOOKUP(C:C,'RAW Data_HCP'!A:A,'RAW Data_HCP'!D:D)</f>
        <v>North</v>
      </c>
    </row>
    <row r="349" spans="1:7" x14ac:dyDescent="0.25">
      <c r="A349" t="s">
        <v>3005</v>
      </c>
      <c r="B349" t="s">
        <v>356</v>
      </c>
      <c r="C349" t="s">
        <v>6688</v>
      </c>
      <c r="D349" s="1">
        <v>45705</v>
      </c>
      <c r="E349" t="str">
        <f>_xlfn.XLOOKUP(C:C,'RAW Data_HCP'!A:A,'RAW Data_HCP'!B:B)</f>
        <v>Dr_42</v>
      </c>
      <c r="F349" t="str">
        <f>_xlfn.XLOOKUP(C:C,'RAW Data_HCP'!A:A,'RAW Data_HCP'!C:C)</f>
        <v>Hematology-Oncology</v>
      </c>
      <c r="G349" t="str">
        <f>_xlfn.XLOOKUP(C:C,'RAW Data_HCP'!A:A,'RAW Data_HCP'!D:D)</f>
        <v>South</v>
      </c>
    </row>
    <row r="350" spans="1:7" x14ac:dyDescent="0.25">
      <c r="A350" t="s">
        <v>3010</v>
      </c>
      <c r="B350" t="s">
        <v>357</v>
      </c>
      <c r="C350" t="s">
        <v>6718</v>
      </c>
      <c r="D350" s="1">
        <v>45815</v>
      </c>
      <c r="E350" t="str">
        <f>_xlfn.XLOOKUP(C:C,'RAW Data_HCP'!A:A,'RAW Data_HCP'!B:B)</f>
        <v>Dr_57</v>
      </c>
      <c r="F350" t="str">
        <f>_xlfn.XLOOKUP(C:C,'RAW Data_HCP'!A:A,'RAW Data_HCP'!C:C)</f>
        <v>Medical Oncology</v>
      </c>
      <c r="G350" t="str">
        <f>_xlfn.XLOOKUP(C:C,'RAW Data_HCP'!A:A,'RAW Data_HCP'!D:D)</f>
        <v>West</v>
      </c>
    </row>
    <row r="351" spans="1:7" x14ac:dyDescent="0.25">
      <c r="A351" t="s">
        <v>3015</v>
      </c>
      <c r="B351" t="s">
        <v>358</v>
      </c>
      <c r="C351" t="s">
        <v>6734</v>
      </c>
      <c r="D351" s="1">
        <v>45707</v>
      </c>
      <c r="E351" t="str">
        <f>_xlfn.XLOOKUP(C:C,'RAW Data_HCP'!A:A,'RAW Data_HCP'!B:B)</f>
        <v>Dr_65</v>
      </c>
      <c r="F351" t="str">
        <f>_xlfn.XLOOKUP(C:C,'RAW Data_HCP'!A:A,'RAW Data_HCP'!C:C)</f>
        <v>Hematology-Oncology</v>
      </c>
      <c r="G351" t="str">
        <f>_xlfn.XLOOKUP(C:C,'RAW Data_HCP'!A:A,'RAW Data_HCP'!D:D)</f>
        <v>East</v>
      </c>
    </row>
    <row r="352" spans="1:7" x14ac:dyDescent="0.25">
      <c r="A352" t="s">
        <v>3021</v>
      </c>
      <c r="B352" t="s">
        <v>359</v>
      </c>
      <c r="C352" t="s">
        <v>6664</v>
      </c>
      <c r="D352" s="1">
        <v>45704</v>
      </c>
      <c r="E352" t="str">
        <f>_xlfn.XLOOKUP(C:C,'RAW Data_HCP'!A:A,'RAW Data_HCP'!B:B)</f>
        <v>Dr_30</v>
      </c>
      <c r="F352" t="str">
        <f>_xlfn.XLOOKUP(C:C,'RAW Data_HCP'!A:A,'RAW Data_HCP'!C:C)</f>
        <v>Radiation Oncology</v>
      </c>
      <c r="G352" t="str">
        <f>_xlfn.XLOOKUP(C:C,'RAW Data_HCP'!A:A,'RAW Data_HCP'!D:D)</f>
        <v>North</v>
      </c>
    </row>
    <row r="353" spans="1:7" x14ac:dyDescent="0.25">
      <c r="A353" t="s">
        <v>3025</v>
      </c>
      <c r="B353" t="s">
        <v>360</v>
      </c>
      <c r="C353" t="s">
        <v>6896</v>
      </c>
      <c r="D353" s="1">
        <v>45671</v>
      </c>
      <c r="E353" t="str">
        <f>_xlfn.XLOOKUP(C:C,'RAW Data_HCP'!A:A,'RAW Data_HCP'!B:B)</f>
        <v>Dr_146</v>
      </c>
      <c r="F353" t="str">
        <f>_xlfn.XLOOKUP(C:C,'RAW Data_HCP'!A:A,'RAW Data_HCP'!C:C)</f>
        <v>Hematology-Oncology</v>
      </c>
      <c r="G353" t="str">
        <f>_xlfn.XLOOKUP(C:C,'RAW Data_HCP'!A:A,'RAW Data_HCP'!D:D)</f>
        <v>South</v>
      </c>
    </row>
    <row r="354" spans="1:7" x14ac:dyDescent="0.25">
      <c r="A354" t="s">
        <v>3029</v>
      </c>
      <c r="B354" t="s">
        <v>361</v>
      </c>
      <c r="C354" t="s">
        <v>6886</v>
      </c>
      <c r="D354" s="1">
        <v>45776</v>
      </c>
      <c r="E354" t="str">
        <f>_xlfn.XLOOKUP(C:C,'RAW Data_HCP'!A:A,'RAW Data_HCP'!B:B)</f>
        <v>Dr_141</v>
      </c>
      <c r="F354" t="str">
        <f>_xlfn.XLOOKUP(C:C,'RAW Data_HCP'!A:A,'RAW Data_HCP'!C:C)</f>
        <v>Hematology-Oncology</v>
      </c>
      <c r="G354" t="str">
        <f>_xlfn.XLOOKUP(C:C,'RAW Data_HCP'!A:A,'RAW Data_HCP'!D:D)</f>
        <v>West</v>
      </c>
    </row>
    <row r="355" spans="1:7" x14ac:dyDescent="0.25">
      <c r="A355" t="s">
        <v>3034</v>
      </c>
      <c r="B355" t="s">
        <v>362</v>
      </c>
      <c r="C355" t="s">
        <v>6886</v>
      </c>
      <c r="D355" s="1">
        <v>45676</v>
      </c>
      <c r="E355" t="str">
        <f>_xlfn.XLOOKUP(C:C,'RAW Data_HCP'!A:A,'RAW Data_HCP'!B:B)</f>
        <v>Dr_141</v>
      </c>
      <c r="F355" t="str">
        <f>_xlfn.XLOOKUP(C:C,'RAW Data_HCP'!A:A,'RAW Data_HCP'!C:C)</f>
        <v>Hematology-Oncology</v>
      </c>
      <c r="G355" t="str">
        <f>_xlfn.XLOOKUP(C:C,'RAW Data_HCP'!A:A,'RAW Data_HCP'!D:D)</f>
        <v>West</v>
      </c>
    </row>
    <row r="356" spans="1:7" x14ac:dyDescent="0.25">
      <c r="A356" t="s">
        <v>3039</v>
      </c>
      <c r="B356" t="s">
        <v>363</v>
      </c>
      <c r="C356" t="s">
        <v>6754</v>
      </c>
      <c r="D356" s="1">
        <v>45829</v>
      </c>
      <c r="E356" t="str">
        <f>_xlfn.XLOOKUP(C:C,'RAW Data_HCP'!A:A,'RAW Data_HCP'!B:B)</f>
        <v>Dr_75</v>
      </c>
      <c r="F356" t="str">
        <f>_xlfn.XLOOKUP(C:C,'RAW Data_HCP'!A:A,'RAW Data_HCP'!C:C)</f>
        <v>Hematology-Oncology</v>
      </c>
      <c r="G356" t="str">
        <f>_xlfn.XLOOKUP(C:C,'RAW Data_HCP'!A:A,'RAW Data_HCP'!D:D)</f>
        <v>North</v>
      </c>
    </row>
    <row r="357" spans="1:7" x14ac:dyDescent="0.25">
      <c r="A357" t="s">
        <v>3043</v>
      </c>
      <c r="B357" t="s">
        <v>364</v>
      </c>
      <c r="C357" t="s">
        <v>6640</v>
      </c>
      <c r="D357" s="1">
        <v>45722</v>
      </c>
      <c r="E357" t="str">
        <f>_xlfn.XLOOKUP(C:C,'RAW Data_HCP'!A:A,'RAW Data_HCP'!B:B)</f>
        <v>Dr_18</v>
      </c>
      <c r="F357" t="str">
        <f>_xlfn.XLOOKUP(C:C,'RAW Data_HCP'!A:A,'RAW Data_HCP'!C:C)</f>
        <v>Radiation Oncology</v>
      </c>
      <c r="G357" t="str">
        <f>_xlfn.XLOOKUP(C:C,'RAW Data_HCP'!A:A,'RAW Data_HCP'!D:D)</f>
        <v>North</v>
      </c>
    </row>
    <row r="358" spans="1:7" x14ac:dyDescent="0.25">
      <c r="A358" t="s">
        <v>3048</v>
      </c>
      <c r="B358" t="s">
        <v>365</v>
      </c>
      <c r="C358" t="s">
        <v>6656</v>
      </c>
      <c r="D358" s="1">
        <v>45708</v>
      </c>
      <c r="E358" t="str">
        <f>_xlfn.XLOOKUP(C:C,'RAW Data_HCP'!A:A,'RAW Data_HCP'!B:B)</f>
        <v>Dr_26</v>
      </c>
      <c r="F358" t="str">
        <f>_xlfn.XLOOKUP(C:C,'RAW Data_HCP'!A:A,'RAW Data_HCP'!C:C)</f>
        <v>Hematology-Oncology</v>
      </c>
      <c r="G358" t="str">
        <f>_xlfn.XLOOKUP(C:C,'RAW Data_HCP'!A:A,'RAW Data_HCP'!D:D)</f>
        <v>East</v>
      </c>
    </row>
    <row r="359" spans="1:7" x14ac:dyDescent="0.25">
      <c r="A359" t="s">
        <v>3053</v>
      </c>
      <c r="B359" t="s">
        <v>366</v>
      </c>
      <c r="C359" t="s">
        <v>6902</v>
      </c>
      <c r="D359" s="1">
        <v>45782</v>
      </c>
      <c r="E359" t="str">
        <f>_xlfn.XLOOKUP(C:C,'RAW Data_HCP'!A:A,'RAW Data_HCP'!B:B)</f>
        <v>Dr_149</v>
      </c>
      <c r="F359" t="str">
        <f>_xlfn.XLOOKUP(C:C,'RAW Data_HCP'!A:A,'RAW Data_HCP'!C:C)</f>
        <v>Hematology-Oncology</v>
      </c>
      <c r="G359" t="str">
        <f>_xlfn.XLOOKUP(C:C,'RAW Data_HCP'!A:A,'RAW Data_HCP'!D:D)</f>
        <v>North</v>
      </c>
    </row>
    <row r="360" spans="1:7" x14ac:dyDescent="0.25">
      <c r="A360" t="s">
        <v>3057</v>
      </c>
      <c r="B360" t="s">
        <v>367</v>
      </c>
      <c r="C360" t="s">
        <v>6774</v>
      </c>
      <c r="D360" s="1">
        <v>45749</v>
      </c>
      <c r="E360" t="str">
        <f>_xlfn.XLOOKUP(C:C,'RAW Data_HCP'!A:A,'RAW Data_HCP'!B:B)</f>
        <v>Dr_85</v>
      </c>
      <c r="F360" t="str">
        <f>_xlfn.XLOOKUP(C:C,'RAW Data_HCP'!A:A,'RAW Data_HCP'!C:C)</f>
        <v>Hematology-Oncology</v>
      </c>
      <c r="G360" t="str">
        <f>_xlfn.XLOOKUP(C:C,'RAW Data_HCP'!A:A,'RAW Data_HCP'!D:D)</f>
        <v>North</v>
      </c>
    </row>
    <row r="361" spans="1:7" x14ac:dyDescent="0.25">
      <c r="A361" t="s">
        <v>3062</v>
      </c>
      <c r="B361" t="s">
        <v>368</v>
      </c>
      <c r="C361" t="s">
        <v>6670</v>
      </c>
      <c r="D361" s="1">
        <v>45829</v>
      </c>
      <c r="E361" t="str">
        <f>_xlfn.XLOOKUP(C:C,'RAW Data_HCP'!A:A,'RAW Data_HCP'!B:B)</f>
        <v>Dr_33</v>
      </c>
      <c r="F361" t="str">
        <f>_xlfn.XLOOKUP(C:C,'RAW Data_HCP'!A:A,'RAW Data_HCP'!C:C)</f>
        <v>Radiation Oncology</v>
      </c>
      <c r="G361" t="str">
        <f>_xlfn.XLOOKUP(C:C,'RAW Data_HCP'!A:A,'RAW Data_HCP'!D:D)</f>
        <v>East</v>
      </c>
    </row>
    <row r="362" spans="1:7" x14ac:dyDescent="0.25">
      <c r="A362" t="s">
        <v>3067</v>
      </c>
      <c r="B362" t="s">
        <v>369</v>
      </c>
      <c r="C362" t="s">
        <v>6726</v>
      </c>
      <c r="D362" s="1">
        <v>45683</v>
      </c>
      <c r="E362" t="str">
        <f>_xlfn.XLOOKUP(C:C,'RAW Data_HCP'!A:A,'RAW Data_HCP'!B:B)</f>
        <v>Dr_61</v>
      </c>
      <c r="F362" t="str">
        <f>_xlfn.XLOOKUP(C:C,'RAW Data_HCP'!A:A,'RAW Data_HCP'!C:C)</f>
        <v>Hematology-Oncology</v>
      </c>
      <c r="G362" t="str">
        <f>_xlfn.XLOOKUP(C:C,'RAW Data_HCP'!A:A,'RAW Data_HCP'!D:D)</f>
        <v>West</v>
      </c>
    </row>
    <row r="363" spans="1:7" x14ac:dyDescent="0.25">
      <c r="A363" t="s">
        <v>3073</v>
      </c>
      <c r="B363" t="s">
        <v>370</v>
      </c>
      <c r="C363" t="s">
        <v>6750</v>
      </c>
      <c r="D363" s="1">
        <v>45816</v>
      </c>
      <c r="E363" t="str">
        <f>_xlfn.XLOOKUP(C:C,'RAW Data_HCP'!A:A,'RAW Data_HCP'!B:B)</f>
        <v>Dr_73</v>
      </c>
      <c r="F363" t="str">
        <f>_xlfn.XLOOKUP(C:C,'RAW Data_HCP'!A:A,'RAW Data_HCP'!C:C)</f>
        <v>Hematology-Oncology</v>
      </c>
      <c r="G363" t="str">
        <f>_xlfn.XLOOKUP(C:C,'RAW Data_HCP'!A:A,'RAW Data_HCP'!D:D)</f>
        <v>East</v>
      </c>
    </row>
    <row r="364" spans="1:7" x14ac:dyDescent="0.25">
      <c r="A364" t="s">
        <v>3080</v>
      </c>
      <c r="B364" t="s">
        <v>371</v>
      </c>
      <c r="C364" t="s">
        <v>6640</v>
      </c>
      <c r="D364" s="1">
        <v>45707</v>
      </c>
      <c r="E364" t="str">
        <f>_xlfn.XLOOKUP(C:C,'RAW Data_HCP'!A:A,'RAW Data_HCP'!B:B)</f>
        <v>Dr_18</v>
      </c>
      <c r="F364" t="str">
        <f>_xlfn.XLOOKUP(C:C,'RAW Data_HCP'!A:A,'RAW Data_HCP'!C:C)</f>
        <v>Radiation Oncology</v>
      </c>
      <c r="G364" t="str">
        <f>_xlfn.XLOOKUP(C:C,'RAW Data_HCP'!A:A,'RAW Data_HCP'!D:D)</f>
        <v>North</v>
      </c>
    </row>
    <row r="365" spans="1:7" x14ac:dyDescent="0.25">
      <c r="A365" t="s">
        <v>3085</v>
      </c>
      <c r="B365" t="s">
        <v>372</v>
      </c>
      <c r="C365" t="s">
        <v>6768</v>
      </c>
      <c r="D365" s="1">
        <v>45782</v>
      </c>
      <c r="E365" t="str">
        <f>_xlfn.XLOOKUP(C:C,'RAW Data_HCP'!A:A,'RAW Data_HCP'!B:B)</f>
        <v>Dr_82</v>
      </c>
      <c r="F365" t="str">
        <f>_xlfn.XLOOKUP(C:C,'RAW Data_HCP'!A:A,'RAW Data_HCP'!C:C)</f>
        <v>Medical Oncology</v>
      </c>
      <c r="G365" t="str">
        <f>_xlfn.XLOOKUP(C:C,'RAW Data_HCP'!A:A,'RAW Data_HCP'!D:D)</f>
        <v>East</v>
      </c>
    </row>
    <row r="366" spans="1:7" x14ac:dyDescent="0.25">
      <c r="A366" t="s">
        <v>3092</v>
      </c>
      <c r="B366" t="s">
        <v>373</v>
      </c>
      <c r="C366" t="s">
        <v>6836</v>
      </c>
      <c r="D366" s="1">
        <v>45742</v>
      </c>
      <c r="E366" t="str">
        <f>_xlfn.XLOOKUP(C:C,'RAW Data_HCP'!A:A,'RAW Data_HCP'!B:B)</f>
        <v>Dr_116</v>
      </c>
      <c r="F366" t="str">
        <f>_xlfn.XLOOKUP(C:C,'RAW Data_HCP'!A:A,'RAW Data_HCP'!C:C)</f>
        <v>Medical Oncology</v>
      </c>
      <c r="G366" t="str">
        <f>_xlfn.XLOOKUP(C:C,'RAW Data_HCP'!A:A,'RAW Data_HCP'!D:D)</f>
        <v>West</v>
      </c>
    </row>
    <row r="367" spans="1:7" x14ac:dyDescent="0.25">
      <c r="A367" t="s">
        <v>3098</v>
      </c>
      <c r="B367" t="s">
        <v>374</v>
      </c>
      <c r="C367" t="s">
        <v>6762</v>
      </c>
      <c r="D367" s="1">
        <v>45835</v>
      </c>
      <c r="E367" t="str">
        <f>_xlfn.XLOOKUP(C:C,'RAW Data_HCP'!A:A,'RAW Data_HCP'!B:B)</f>
        <v>Dr_79</v>
      </c>
      <c r="F367" t="str">
        <f>_xlfn.XLOOKUP(C:C,'RAW Data_HCP'!A:A,'RAW Data_HCP'!C:C)</f>
        <v>Medical Oncology</v>
      </c>
      <c r="G367" t="str">
        <f>_xlfn.XLOOKUP(C:C,'RAW Data_HCP'!A:A,'RAW Data_HCP'!D:D)</f>
        <v>North</v>
      </c>
    </row>
    <row r="368" spans="1:7" x14ac:dyDescent="0.25">
      <c r="A368" t="s">
        <v>3102</v>
      </c>
      <c r="B368" t="s">
        <v>375</v>
      </c>
      <c r="C368" t="s">
        <v>6904</v>
      </c>
      <c r="D368" s="1">
        <v>45697</v>
      </c>
      <c r="E368" t="str">
        <f>_xlfn.XLOOKUP(C:C,'RAW Data_HCP'!A:A,'RAW Data_HCP'!B:B)</f>
        <v>Dr_150</v>
      </c>
      <c r="F368" t="str">
        <f>_xlfn.XLOOKUP(C:C,'RAW Data_HCP'!A:A,'RAW Data_HCP'!C:C)</f>
        <v>Hematology-Oncology</v>
      </c>
      <c r="G368" t="str">
        <f>_xlfn.XLOOKUP(C:C,'RAW Data_HCP'!A:A,'RAW Data_HCP'!D:D)</f>
        <v>North</v>
      </c>
    </row>
    <row r="369" spans="1:7" x14ac:dyDescent="0.25">
      <c r="A369" t="s">
        <v>3108</v>
      </c>
      <c r="B369" t="s">
        <v>376</v>
      </c>
      <c r="C369" t="s">
        <v>6894</v>
      </c>
      <c r="D369" s="1">
        <v>45803</v>
      </c>
      <c r="E369" t="str">
        <f>_xlfn.XLOOKUP(C:C,'RAW Data_HCP'!A:A,'RAW Data_HCP'!B:B)</f>
        <v>Dr_145</v>
      </c>
      <c r="F369" t="str">
        <f>_xlfn.XLOOKUP(C:C,'RAW Data_HCP'!A:A,'RAW Data_HCP'!C:C)</f>
        <v>Hematology-Oncology</v>
      </c>
      <c r="G369" t="str">
        <f>_xlfn.XLOOKUP(C:C,'RAW Data_HCP'!A:A,'RAW Data_HCP'!D:D)</f>
        <v>North</v>
      </c>
    </row>
    <row r="370" spans="1:7" x14ac:dyDescent="0.25">
      <c r="A370" t="s">
        <v>3113</v>
      </c>
      <c r="B370" t="s">
        <v>377</v>
      </c>
      <c r="C370" t="s">
        <v>6792</v>
      </c>
      <c r="D370" s="1">
        <v>45738</v>
      </c>
      <c r="E370" t="str">
        <f>_xlfn.XLOOKUP(C:C,'RAW Data_HCP'!A:A,'RAW Data_HCP'!B:B)</f>
        <v>Dr_94</v>
      </c>
      <c r="F370" t="str">
        <f>_xlfn.XLOOKUP(C:C,'RAW Data_HCP'!A:A,'RAW Data_HCP'!C:C)</f>
        <v>Radiation Oncology</v>
      </c>
      <c r="G370" t="str">
        <f>_xlfn.XLOOKUP(C:C,'RAW Data_HCP'!A:A,'RAW Data_HCP'!D:D)</f>
        <v>West</v>
      </c>
    </row>
    <row r="371" spans="1:7" x14ac:dyDescent="0.25">
      <c r="A371" t="s">
        <v>3118</v>
      </c>
      <c r="B371" t="s">
        <v>378</v>
      </c>
      <c r="C371" t="s">
        <v>6824</v>
      </c>
      <c r="D371" s="1">
        <v>45701</v>
      </c>
      <c r="E371" t="str">
        <f>_xlfn.XLOOKUP(C:C,'RAW Data_HCP'!A:A,'RAW Data_HCP'!B:B)</f>
        <v>Dr_110</v>
      </c>
      <c r="F371" t="str">
        <f>_xlfn.XLOOKUP(C:C,'RAW Data_HCP'!A:A,'RAW Data_HCP'!C:C)</f>
        <v>Medical Oncology</v>
      </c>
      <c r="G371" t="str">
        <f>_xlfn.XLOOKUP(C:C,'RAW Data_HCP'!A:A,'RAW Data_HCP'!D:D)</f>
        <v>North</v>
      </c>
    </row>
    <row r="372" spans="1:7" x14ac:dyDescent="0.25">
      <c r="A372" t="s">
        <v>3123</v>
      </c>
      <c r="B372" t="s">
        <v>379</v>
      </c>
      <c r="C372" t="s">
        <v>6608</v>
      </c>
      <c r="D372" s="1">
        <v>45738</v>
      </c>
      <c r="E372" t="str">
        <f>_xlfn.XLOOKUP(C:C,'RAW Data_HCP'!A:A,'RAW Data_HCP'!B:B)</f>
        <v>Dr_2</v>
      </c>
      <c r="F372" t="str">
        <f>_xlfn.XLOOKUP(C:C,'RAW Data_HCP'!A:A,'RAW Data_HCP'!C:C)</f>
        <v>Medical Oncology</v>
      </c>
      <c r="G372" t="str">
        <f>_xlfn.XLOOKUP(C:C,'RAW Data_HCP'!A:A,'RAW Data_HCP'!D:D)</f>
        <v>East</v>
      </c>
    </row>
    <row r="373" spans="1:7" x14ac:dyDescent="0.25">
      <c r="A373" t="s">
        <v>3130</v>
      </c>
      <c r="B373" t="s">
        <v>380</v>
      </c>
      <c r="C373" t="s">
        <v>6732</v>
      </c>
      <c r="D373" s="1">
        <v>45714</v>
      </c>
      <c r="E373" t="str">
        <f>_xlfn.XLOOKUP(C:C,'RAW Data_HCP'!A:A,'RAW Data_HCP'!B:B)</f>
        <v>Dr_64</v>
      </c>
      <c r="F373" t="str">
        <f>_xlfn.XLOOKUP(C:C,'RAW Data_HCP'!A:A,'RAW Data_HCP'!C:C)</f>
        <v>Hematology-Oncology</v>
      </c>
      <c r="G373" t="str">
        <f>_xlfn.XLOOKUP(C:C,'RAW Data_HCP'!A:A,'RAW Data_HCP'!D:D)</f>
        <v>West</v>
      </c>
    </row>
    <row r="374" spans="1:7" x14ac:dyDescent="0.25">
      <c r="A374" t="s">
        <v>3134</v>
      </c>
      <c r="B374" t="s">
        <v>381</v>
      </c>
      <c r="C374" t="s">
        <v>6828</v>
      </c>
      <c r="D374" s="1">
        <v>45728</v>
      </c>
      <c r="E374" t="str">
        <f>_xlfn.XLOOKUP(C:C,'RAW Data_HCP'!A:A,'RAW Data_HCP'!B:B)</f>
        <v>Dr_112</v>
      </c>
      <c r="F374" t="str">
        <f>_xlfn.XLOOKUP(C:C,'RAW Data_HCP'!A:A,'RAW Data_HCP'!C:C)</f>
        <v>Radiation Oncology</v>
      </c>
      <c r="G374" t="str">
        <f>_xlfn.XLOOKUP(C:C,'RAW Data_HCP'!A:A,'RAW Data_HCP'!D:D)</f>
        <v>West</v>
      </c>
    </row>
    <row r="375" spans="1:7" x14ac:dyDescent="0.25">
      <c r="A375" t="s">
        <v>3139</v>
      </c>
      <c r="B375" t="s">
        <v>382</v>
      </c>
      <c r="C375" t="s">
        <v>6790</v>
      </c>
      <c r="D375" s="1">
        <v>45692</v>
      </c>
      <c r="E375" t="str">
        <f>_xlfn.XLOOKUP(C:C,'RAW Data_HCP'!A:A,'RAW Data_HCP'!B:B)</f>
        <v>Dr_93</v>
      </c>
      <c r="F375" t="str">
        <f>_xlfn.XLOOKUP(C:C,'RAW Data_HCP'!A:A,'RAW Data_HCP'!C:C)</f>
        <v>Radiation Oncology</v>
      </c>
      <c r="G375" t="str">
        <f>_xlfn.XLOOKUP(C:C,'RAW Data_HCP'!A:A,'RAW Data_HCP'!D:D)</f>
        <v>East</v>
      </c>
    </row>
    <row r="376" spans="1:7" x14ac:dyDescent="0.25">
      <c r="A376" t="s">
        <v>3143</v>
      </c>
      <c r="B376" t="s">
        <v>383</v>
      </c>
      <c r="C376" t="s">
        <v>6774</v>
      </c>
      <c r="D376" s="1">
        <v>45780</v>
      </c>
      <c r="E376" t="str">
        <f>_xlfn.XLOOKUP(C:C,'RAW Data_HCP'!A:A,'RAW Data_HCP'!B:B)</f>
        <v>Dr_85</v>
      </c>
      <c r="F376" t="str">
        <f>_xlfn.XLOOKUP(C:C,'RAW Data_HCP'!A:A,'RAW Data_HCP'!C:C)</f>
        <v>Hematology-Oncology</v>
      </c>
      <c r="G376" t="str">
        <f>_xlfn.XLOOKUP(C:C,'RAW Data_HCP'!A:A,'RAW Data_HCP'!D:D)</f>
        <v>North</v>
      </c>
    </row>
    <row r="377" spans="1:7" x14ac:dyDescent="0.25">
      <c r="A377" t="s">
        <v>3148</v>
      </c>
      <c r="B377" t="s">
        <v>384</v>
      </c>
      <c r="C377" t="s">
        <v>6842</v>
      </c>
      <c r="D377" s="1">
        <v>45772</v>
      </c>
      <c r="E377" t="str">
        <f>_xlfn.XLOOKUP(C:C,'RAW Data_HCP'!A:A,'RAW Data_HCP'!B:B)</f>
        <v>Dr_119</v>
      </c>
      <c r="F377" t="str">
        <f>_xlfn.XLOOKUP(C:C,'RAW Data_HCP'!A:A,'RAW Data_HCP'!C:C)</f>
        <v>Medical Oncology</v>
      </c>
      <c r="G377" t="str">
        <f>_xlfn.XLOOKUP(C:C,'RAW Data_HCP'!A:A,'RAW Data_HCP'!D:D)</f>
        <v>South</v>
      </c>
    </row>
    <row r="378" spans="1:7" x14ac:dyDescent="0.25">
      <c r="A378" t="s">
        <v>3152</v>
      </c>
      <c r="B378" t="s">
        <v>385</v>
      </c>
      <c r="C378" t="s">
        <v>6788</v>
      </c>
      <c r="D378" s="1">
        <v>45736</v>
      </c>
      <c r="E378" t="str">
        <f>_xlfn.XLOOKUP(C:C,'RAW Data_HCP'!A:A,'RAW Data_HCP'!B:B)</f>
        <v>Dr_92</v>
      </c>
      <c r="F378" t="str">
        <f>_xlfn.XLOOKUP(C:C,'RAW Data_HCP'!A:A,'RAW Data_HCP'!C:C)</f>
        <v>Hematology-Oncology</v>
      </c>
      <c r="G378" t="str">
        <f>_xlfn.XLOOKUP(C:C,'RAW Data_HCP'!A:A,'RAW Data_HCP'!D:D)</f>
        <v>East</v>
      </c>
    </row>
    <row r="379" spans="1:7" x14ac:dyDescent="0.25">
      <c r="A379" t="s">
        <v>3157</v>
      </c>
      <c r="B379" t="s">
        <v>386</v>
      </c>
      <c r="C379" t="s">
        <v>6854</v>
      </c>
      <c r="D379" s="1">
        <v>45799</v>
      </c>
      <c r="E379" t="str">
        <f>_xlfn.XLOOKUP(C:C,'RAW Data_HCP'!A:A,'RAW Data_HCP'!B:B)</f>
        <v>Dr_125</v>
      </c>
      <c r="F379" t="str">
        <f>_xlfn.XLOOKUP(C:C,'RAW Data_HCP'!A:A,'RAW Data_HCP'!C:C)</f>
        <v>Hematology-Oncology</v>
      </c>
      <c r="G379" t="str">
        <f>_xlfn.XLOOKUP(C:C,'RAW Data_HCP'!A:A,'RAW Data_HCP'!D:D)</f>
        <v>North</v>
      </c>
    </row>
    <row r="380" spans="1:7" x14ac:dyDescent="0.25">
      <c r="A380" t="s">
        <v>3161</v>
      </c>
      <c r="B380" t="s">
        <v>387</v>
      </c>
      <c r="C380" t="s">
        <v>6660</v>
      </c>
      <c r="D380" s="1">
        <v>45702</v>
      </c>
      <c r="E380" t="str">
        <f>_xlfn.XLOOKUP(C:C,'RAW Data_HCP'!A:A,'RAW Data_HCP'!B:B)</f>
        <v>Dr_28</v>
      </c>
      <c r="F380" t="str">
        <f>_xlfn.XLOOKUP(C:C,'RAW Data_HCP'!A:A,'RAW Data_HCP'!C:C)</f>
        <v>Hematology-Oncology</v>
      </c>
      <c r="G380" t="str">
        <f>_xlfn.XLOOKUP(C:C,'RAW Data_HCP'!A:A,'RAW Data_HCP'!D:D)</f>
        <v>North</v>
      </c>
    </row>
    <row r="381" spans="1:7" x14ac:dyDescent="0.25">
      <c r="A381" t="s">
        <v>3166</v>
      </c>
      <c r="B381" t="s">
        <v>388</v>
      </c>
      <c r="C381" t="s">
        <v>6646</v>
      </c>
      <c r="D381" s="1">
        <v>45729</v>
      </c>
      <c r="E381" t="str">
        <f>_xlfn.XLOOKUP(C:C,'RAW Data_HCP'!A:A,'RAW Data_HCP'!B:B)</f>
        <v>Dr_21</v>
      </c>
      <c r="F381" t="str">
        <f>_xlfn.XLOOKUP(C:C,'RAW Data_HCP'!A:A,'RAW Data_HCP'!C:C)</f>
        <v>Radiation Oncology</v>
      </c>
      <c r="G381" t="str">
        <f>_xlfn.XLOOKUP(C:C,'RAW Data_HCP'!A:A,'RAW Data_HCP'!D:D)</f>
        <v>East</v>
      </c>
    </row>
    <row r="382" spans="1:7" x14ac:dyDescent="0.25">
      <c r="A382" t="s">
        <v>3170</v>
      </c>
      <c r="B382" t="s">
        <v>389</v>
      </c>
      <c r="C382" t="s">
        <v>6676</v>
      </c>
      <c r="D382" s="1">
        <v>45795</v>
      </c>
      <c r="E382" t="str">
        <f>_xlfn.XLOOKUP(C:C,'RAW Data_HCP'!A:A,'RAW Data_HCP'!B:B)</f>
        <v>Dr_36</v>
      </c>
      <c r="F382" t="str">
        <f>_xlfn.XLOOKUP(C:C,'RAW Data_HCP'!A:A,'RAW Data_HCP'!C:C)</f>
        <v>Hematology-Oncology</v>
      </c>
      <c r="G382" t="str">
        <f>_xlfn.XLOOKUP(C:C,'RAW Data_HCP'!A:A,'RAW Data_HCP'!D:D)</f>
        <v>East</v>
      </c>
    </row>
    <row r="383" spans="1:7" x14ac:dyDescent="0.25">
      <c r="A383" t="s">
        <v>3176</v>
      </c>
      <c r="B383" t="s">
        <v>390</v>
      </c>
      <c r="C383" t="s">
        <v>6706</v>
      </c>
      <c r="D383" s="1">
        <v>45725</v>
      </c>
      <c r="E383" t="str">
        <f>_xlfn.XLOOKUP(C:C,'RAW Data_HCP'!A:A,'RAW Data_HCP'!B:B)</f>
        <v>Dr_51</v>
      </c>
      <c r="F383" t="str">
        <f>_xlfn.XLOOKUP(C:C,'RAW Data_HCP'!A:A,'RAW Data_HCP'!C:C)</f>
        <v>Medical Oncology</v>
      </c>
      <c r="G383" t="str">
        <f>_xlfn.XLOOKUP(C:C,'RAW Data_HCP'!A:A,'RAW Data_HCP'!D:D)</f>
        <v>East</v>
      </c>
    </row>
    <row r="384" spans="1:7" x14ac:dyDescent="0.25">
      <c r="A384" t="s">
        <v>3182</v>
      </c>
      <c r="B384" t="s">
        <v>391</v>
      </c>
      <c r="C384" t="s">
        <v>6644</v>
      </c>
      <c r="D384" s="1">
        <v>45677</v>
      </c>
      <c r="E384" t="str">
        <f>_xlfn.XLOOKUP(C:C,'RAW Data_HCP'!A:A,'RAW Data_HCP'!B:B)</f>
        <v>Dr_20</v>
      </c>
      <c r="F384" t="str">
        <f>_xlfn.XLOOKUP(C:C,'RAW Data_HCP'!A:A,'RAW Data_HCP'!C:C)</f>
        <v>Medical Oncology</v>
      </c>
      <c r="G384" t="str">
        <f>_xlfn.XLOOKUP(C:C,'RAW Data_HCP'!A:A,'RAW Data_HCP'!D:D)</f>
        <v>East</v>
      </c>
    </row>
    <row r="385" spans="1:7" x14ac:dyDescent="0.25">
      <c r="A385" t="s">
        <v>3189</v>
      </c>
      <c r="B385" t="s">
        <v>392</v>
      </c>
      <c r="C385" t="s">
        <v>6614</v>
      </c>
      <c r="D385" s="1">
        <v>45787</v>
      </c>
      <c r="E385" t="str">
        <f>_xlfn.XLOOKUP(C:C,'RAW Data_HCP'!A:A,'RAW Data_HCP'!B:B)</f>
        <v>Dr_5</v>
      </c>
      <c r="F385" t="str">
        <f>_xlfn.XLOOKUP(C:C,'RAW Data_HCP'!A:A,'RAW Data_HCP'!C:C)</f>
        <v>Hematology-Oncology</v>
      </c>
      <c r="G385" t="str">
        <f>_xlfn.XLOOKUP(C:C,'RAW Data_HCP'!A:A,'RAW Data_HCP'!D:D)</f>
        <v>North</v>
      </c>
    </row>
    <row r="386" spans="1:7" x14ac:dyDescent="0.25">
      <c r="A386" t="s">
        <v>3194</v>
      </c>
      <c r="B386" t="s">
        <v>393</v>
      </c>
      <c r="C386" t="s">
        <v>6620</v>
      </c>
      <c r="D386" s="1">
        <v>45806</v>
      </c>
      <c r="E386" t="str">
        <f>_xlfn.XLOOKUP(C:C,'RAW Data_HCP'!A:A,'RAW Data_HCP'!B:B)</f>
        <v>Dr_8</v>
      </c>
      <c r="F386" t="str">
        <f>_xlfn.XLOOKUP(C:C,'RAW Data_HCP'!A:A,'RAW Data_HCP'!C:C)</f>
        <v>Medical Oncology</v>
      </c>
      <c r="G386" t="str">
        <f>_xlfn.XLOOKUP(C:C,'RAW Data_HCP'!A:A,'RAW Data_HCP'!D:D)</f>
        <v>South</v>
      </c>
    </row>
    <row r="387" spans="1:7" x14ac:dyDescent="0.25">
      <c r="A387" t="s">
        <v>3200</v>
      </c>
      <c r="B387" t="s">
        <v>394</v>
      </c>
      <c r="C387" t="s">
        <v>6902</v>
      </c>
      <c r="D387" s="1">
        <v>45761</v>
      </c>
      <c r="E387" t="str">
        <f>_xlfn.XLOOKUP(C:C,'RAW Data_HCP'!A:A,'RAW Data_HCP'!B:B)</f>
        <v>Dr_149</v>
      </c>
      <c r="F387" t="str">
        <f>_xlfn.XLOOKUP(C:C,'RAW Data_HCP'!A:A,'RAW Data_HCP'!C:C)</f>
        <v>Hematology-Oncology</v>
      </c>
      <c r="G387" t="str">
        <f>_xlfn.XLOOKUP(C:C,'RAW Data_HCP'!A:A,'RAW Data_HCP'!D:D)</f>
        <v>North</v>
      </c>
    </row>
    <row r="388" spans="1:7" x14ac:dyDescent="0.25">
      <c r="A388" t="s">
        <v>3206</v>
      </c>
      <c r="B388" t="s">
        <v>395</v>
      </c>
      <c r="C388" t="s">
        <v>6714</v>
      </c>
      <c r="D388" s="1">
        <v>45667</v>
      </c>
      <c r="E388" t="str">
        <f>_xlfn.XLOOKUP(C:C,'RAW Data_HCP'!A:A,'RAW Data_HCP'!B:B)</f>
        <v>Dr_55</v>
      </c>
      <c r="F388" t="str">
        <f>_xlfn.XLOOKUP(C:C,'RAW Data_HCP'!A:A,'RAW Data_HCP'!C:C)</f>
        <v>Hematology-Oncology</v>
      </c>
      <c r="G388" t="str">
        <f>_xlfn.XLOOKUP(C:C,'RAW Data_HCP'!A:A,'RAW Data_HCP'!D:D)</f>
        <v>West</v>
      </c>
    </row>
    <row r="389" spans="1:7" x14ac:dyDescent="0.25">
      <c r="A389" t="s">
        <v>3212</v>
      </c>
      <c r="B389" t="s">
        <v>396</v>
      </c>
      <c r="C389" t="s">
        <v>6888</v>
      </c>
      <c r="D389" s="1">
        <v>45724</v>
      </c>
      <c r="E389" t="str">
        <f>_xlfn.XLOOKUP(C:C,'RAW Data_HCP'!A:A,'RAW Data_HCP'!B:B)</f>
        <v>Dr_142</v>
      </c>
      <c r="F389" t="str">
        <f>_xlfn.XLOOKUP(C:C,'RAW Data_HCP'!A:A,'RAW Data_HCP'!C:C)</f>
        <v>Hematology-Oncology</v>
      </c>
      <c r="G389" t="str">
        <f>_xlfn.XLOOKUP(C:C,'RAW Data_HCP'!A:A,'RAW Data_HCP'!D:D)</f>
        <v>South</v>
      </c>
    </row>
    <row r="390" spans="1:7" x14ac:dyDescent="0.25">
      <c r="A390" t="s">
        <v>3216</v>
      </c>
      <c r="B390" t="s">
        <v>397</v>
      </c>
      <c r="C390" t="s">
        <v>6884</v>
      </c>
      <c r="D390" s="1">
        <v>45796</v>
      </c>
      <c r="E390" t="str">
        <f>_xlfn.XLOOKUP(C:C,'RAW Data_HCP'!A:A,'RAW Data_HCP'!B:B)</f>
        <v>Dr_140</v>
      </c>
      <c r="F390" t="str">
        <f>_xlfn.XLOOKUP(C:C,'RAW Data_HCP'!A:A,'RAW Data_HCP'!C:C)</f>
        <v>Medical Oncology</v>
      </c>
      <c r="G390" t="str">
        <f>_xlfn.XLOOKUP(C:C,'RAW Data_HCP'!A:A,'RAW Data_HCP'!D:D)</f>
        <v>North</v>
      </c>
    </row>
    <row r="391" spans="1:7" x14ac:dyDescent="0.25">
      <c r="A391" t="s">
        <v>3221</v>
      </c>
      <c r="B391" t="s">
        <v>398</v>
      </c>
      <c r="C391" t="s">
        <v>6846</v>
      </c>
      <c r="D391" s="1">
        <v>45825</v>
      </c>
      <c r="E391" t="str">
        <f>_xlfn.XLOOKUP(C:C,'RAW Data_HCP'!A:A,'RAW Data_HCP'!B:B)</f>
        <v>Dr_121</v>
      </c>
      <c r="F391" t="str">
        <f>_xlfn.XLOOKUP(C:C,'RAW Data_HCP'!A:A,'RAW Data_HCP'!C:C)</f>
        <v>Medical Oncology</v>
      </c>
      <c r="G391" t="str">
        <f>_xlfn.XLOOKUP(C:C,'RAW Data_HCP'!A:A,'RAW Data_HCP'!D:D)</f>
        <v>West</v>
      </c>
    </row>
    <row r="392" spans="1:7" x14ac:dyDescent="0.25">
      <c r="A392" t="s">
        <v>3228</v>
      </c>
      <c r="B392" t="s">
        <v>399</v>
      </c>
      <c r="C392" t="s">
        <v>6682</v>
      </c>
      <c r="D392" s="1">
        <v>45751</v>
      </c>
      <c r="E392" t="str">
        <f>_xlfn.XLOOKUP(C:C,'RAW Data_HCP'!A:A,'RAW Data_HCP'!B:B)</f>
        <v>Dr_39</v>
      </c>
      <c r="F392" t="str">
        <f>_xlfn.XLOOKUP(C:C,'RAW Data_HCP'!A:A,'RAW Data_HCP'!C:C)</f>
        <v>Hematology-Oncology</v>
      </c>
      <c r="G392" t="str">
        <f>_xlfn.XLOOKUP(C:C,'RAW Data_HCP'!A:A,'RAW Data_HCP'!D:D)</f>
        <v>South</v>
      </c>
    </row>
    <row r="393" spans="1:7" x14ac:dyDescent="0.25">
      <c r="A393" t="s">
        <v>3235</v>
      </c>
      <c r="B393" t="s">
        <v>400</v>
      </c>
      <c r="C393" t="s">
        <v>6806</v>
      </c>
      <c r="D393" s="1">
        <v>45715</v>
      </c>
      <c r="E393" t="str">
        <f>_xlfn.XLOOKUP(C:C,'RAW Data_HCP'!A:A,'RAW Data_HCP'!B:B)</f>
        <v>Dr_101</v>
      </c>
      <c r="F393" t="str">
        <f>_xlfn.XLOOKUP(C:C,'RAW Data_HCP'!A:A,'RAW Data_HCP'!C:C)</f>
        <v>Hematology-Oncology</v>
      </c>
      <c r="G393" t="str">
        <f>_xlfn.XLOOKUP(C:C,'RAW Data_HCP'!A:A,'RAW Data_HCP'!D:D)</f>
        <v>North</v>
      </c>
    </row>
    <row r="394" spans="1:7" x14ac:dyDescent="0.25">
      <c r="A394" t="s">
        <v>3241</v>
      </c>
      <c r="B394" t="s">
        <v>401</v>
      </c>
      <c r="C394" t="s">
        <v>6754</v>
      </c>
      <c r="D394" s="1">
        <v>45692</v>
      </c>
      <c r="E394" t="str">
        <f>_xlfn.XLOOKUP(C:C,'RAW Data_HCP'!A:A,'RAW Data_HCP'!B:B)</f>
        <v>Dr_75</v>
      </c>
      <c r="F394" t="str">
        <f>_xlfn.XLOOKUP(C:C,'RAW Data_HCP'!A:A,'RAW Data_HCP'!C:C)</f>
        <v>Hematology-Oncology</v>
      </c>
      <c r="G394" t="str">
        <f>_xlfn.XLOOKUP(C:C,'RAW Data_HCP'!A:A,'RAW Data_HCP'!D:D)</f>
        <v>North</v>
      </c>
    </row>
    <row r="395" spans="1:7" x14ac:dyDescent="0.25">
      <c r="A395" t="s">
        <v>3248</v>
      </c>
      <c r="B395" t="s">
        <v>402</v>
      </c>
      <c r="C395" t="s">
        <v>6842</v>
      </c>
      <c r="D395" s="1">
        <v>45786</v>
      </c>
      <c r="E395" t="str">
        <f>_xlfn.XLOOKUP(C:C,'RAW Data_HCP'!A:A,'RAW Data_HCP'!B:B)</f>
        <v>Dr_119</v>
      </c>
      <c r="F395" t="str">
        <f>_xlfn.XLOOKUP(C:C,'RAW Data_HCP'!A:A,'RAW Data_HCP'!C:C)</f>
        <v>Medical Oncology</v>
      </c>
      <c r="G395" t="str">
        <f>_xlfn.XLOOKUP(C:C,'RAW Data_HCP'!A:A,'RAW Data_HCP'!D:D)</f>
        <v>South</v>
      </c>
    </row>
    <row r="396" spans="1:7" x14ac:dyDescent="0.25">
      <c r="A396" t="s">
        <v>3254</v>
      </c>
      <c r="B396" t="s">
        <v>403</v>
      </c>
      <c r="C396" t="s">
        <v>6866</v>
      </c>
      <c r="D396" s="1">
        <v>45681</v>
      </c>
      <c r="E396" t="str">
        <f>_xlfn.XLOOKUP(C:C,'RAW Data_HCP'!A:A,'RAW Data_HCP'!B:B)</f>
        <v>Dr_131</v>
      </c>
      <c r="F396" t="str">
        <f>_xlfn.XLOOKUP(C:C,'RAW Data_HCP'!A:A,'RAW Data_HCP'!C:C)</f>
        <v>Medical Oncology</v>
      </c>
      <c r="G396" t="str">
        <f>_xlfn.XLOOKUP(C:C,'RAW Data_HCP'!A:A,'RAW Data_HCP'!D:D)</f>
        <v>South</v>
      </c>
    </row>
    <row r="397" spans="1:7" x14ac:dyDescent="0.25">
      <c r="A397" t="s">
        <v>3258</v>
      </c>
      <c r="B397" t="s">
        <v>404</v>
      </c>
      <c r="C397" t="s">
        <v>6808</v>
      </c>
      <c r="D397" s="1">
        <v>45751</v>
      </c>
      <c r="E397" t="str">
        <f>_xlfn.XLOOKUP(C:C,'RAW Data_HCP'!A:A,'RAW Data_HCP'!B:B)</f>
        <v>Dr_102</v>
      </c>
      <c r="F397" t="str">
        <f>_xlfn.XLOOKUP(C:C,'RAW Data_HCP'!A:A,'RAW Data_HCP'!C:C)</f>
        <v>Medical Oncology</v>
      </c>
      <c r="G397" t="str">
        <f>_xlfn.XLOOKUP(C:C,'RAW Data_HCP'!A:A,'RAW Data_HCP'!D:D)</f>
        <v>North</v>
      </c>
    </row>
    <row r="398" spans="1:7" x14ac:dyDescent="0.25">
      <c r="A398" t="s">
        <v>3265</v>
      </c>
      <c r="B398" t="s">
        <v>405</v>
      </c>
      <c r="C398" t="s">
        <v>6862</v>
      </c>
      <c r="D398" s="1">
        <v>45660</v>
      </c>
      <c r="E398" t="str">
        <f>_xlfn.XLOOKUP(C:C,'RAW Data_HCP'!A:A,'RAW Data_HCP'!B:B)</f>
        <v>Dr_129</v>
      </c>
      <c r="F398" t="str">
        <f>_xlfn.XLOOKUP(C:C,'RAW Data_HCP'!A:A,'RAW Data_HCP'!C:C)</f>
        <v>Radiation Oncology</v>
      </c>
      <c r="G398" t="str">
        <f>_xlfn.XLOOKUP(C:C,'RAW Data_HCP'!A:A,'RAW Data_HCP'!D:D)</f>
        <v>West</v>
      </c>
    </row>
    <row r="399" spans="1:7" x14ac:dyDescent="0.25">
      <c r="A399" t="s">
        <v>3272</v>
      </c>
      <c r="B399" t="s">
        <v>406</v>
      </c>
      <c r="C399" t="s">
        <v>6728</v>
      </c>
      <c r="D399" s="1">
        <v>45815</v>
      </c>
      <c r="E399" t="str">
        <f>_xlfn.XLOOKUP(C:C,'RAW Data_HCP'!A:A,'RAW Data_HCP'!B:B)</f>
        <v>Dr_62</v>
      </c>
      <c r="F399" t="str">
        <f>_xlfn.XLOOKUP(C:C,'RAW Data_HCP'!A:A,'RAW Data_HCP'!C:C)</f>
        <v>Hematology-Oncology</v>
      </c>
      <c r="G399" t="str">
        <f>_xlfn.XLOOKUP(C:C,'RAW Data_HCP'!A:A,'RAW Data_HCP'!D:D)</f>
        <v>North</v>
      </c>
    </row>
    <row r="400" spans="1:7" x14ac:dyDescent="0.25">
      <c r="A400" t="s">
        <v>3278</v>
      </c>
      <c r="B400" t="s">
        <v>407</v>
      </c>
      <c r="C400" t="s">
        <v>6690</v>
      </c>
      <c r="D400" s="1">
        <v>45789</v>
      </c>
      <c r="E400" t="str">
        <f>_xlfn.XLOOKUP(C:C,'RAW Data_HCP'!A:A,'RAW Data_HCP'!B:B)</f>
        <v>Dr_43</v>
      </c>
      <c r="F400" t="str">
        <f>_xlfn.XLOOKUP(C:C,'RAW Data_HCP'!A:A,'RAW Data_HCP'!C:C)</f>
        <v>Hematology-Oncology</v>
      </c>
      <c r="G400" t="str">
        <f>_xlfn.XLOOKUP(C:C,'RAW Data_HCP'!A:A,'RAW Data_HCP'!D:D)</f>
        <v>East</v>
      </c>
    </row>
    <row r="401" spans="1:7" x14ac:dyDescent="0.25">
      <c r="A401" t="s">
        <v>3284</v>
      </c>
      <c r="B401" t="s">
        <v>408</v>
      </c>
      <c r="C401" t="s">
        <v>6676</v>
      </c>
      <c r="D401" s="1">
        <v>45772</v>
      </c>
      <c r="E401" t="str">
        <f>_xlfn.XLOOKUP(C:C,'RAW Data_HCP'!A:A,'RAW Data_HCP'!B:B)</f>
        <v>Dr_36</v>
      </c>
      <c r="F401" t="str">
        <f>_xlfn.XLOOKUP(C:C,'RAW Data_HCP'!A:A,'RAW Data_HCP'!C:C)</f>
        <v>Hematology-Oncology</v>
      </c>
      <c r="G401" t="str">
        <f>_xlfn.XLOOKUP(C:C,'RAW Data_HCP'!A:A,'RAW Data_HCP'!D:D)</f>
        <v>East</v>
      </c>
    </row>
    <row r="402" spans="1:7" x14ac:dyDescent="0.25">
      <c r="A402" t="s">
        <v>3289</v>
      </c>
      <c r="B402" t="s">
        <v>409</v>
      </c>
      <c r="C402" t="s">
        <v>6686</v>
      </c>
      <c r="D402" s="1">
        <v>45703</v>
      </c>
      <c r="E402" t="str">
        <f>_xlfn.XLOOKUP(C:C,'RAW Data_HCP'!A:A,'RAW Data_HCP'!B:B)</f>
        <v>Dr_41</v>
      </c>
      <c r="F402" t="str">
        <f>_xlfn.XLOOKUP(C:C,'RAW Data_HCP'!A:A,'RAW Data_HCP'!C:C)</f>
        <v>Radiation Oncology</v>
      </c>
      <c r="G402" t="str">
        <f>_xlfn.XLOOKUP(C:C,'RAW Data_HCP'!A:A,'RAW Data_HCP'!D:D)</f>
        <v>East</v>
      </c>
    </row>
    <row r="403" spans="1:7" x14ac:dyDescent="0.25">
      <c r="A403" t="s">
        <v>3293</v>
      </c>
      <c r="B403" t="s">
        <v>410</v>
      </c>
      <c r="C403" t="s">
        <v>6894</v>
      </c>
      <c r="D403" s="1">
        <v>45802</v>
      </c>
      <c r="E403" t="str">
        <f>_xlfn.XLOOKUP(C:C,'RAW Data_HCP'!A:A,'RAW Data_HCP'!B:B)</f>
        <v>Dr_145</v>
      </c>
      <c r="F403" t="str">
        <f>_xlfn.XLOOKUP(C:C,'RAW Data_HCP'!A:A,'RAW Data_HCP'!C:C)</f>
        <v>Hematology-Oncology</v>
      </c>
      <c r="G403" t="str">
        <f>_xlfn.XLOOKUP(C:C,'RAW Data_HCP'!A:A,'RAW Data_HCP'!D:D)</f>
        <v>North</v>
      </c>
    </row>
    <row r="404" spans="1:7" x14ac:dyDescent="0.25">
      <c r="A404" t="s">
        <v>3299</v>
      </c>
      <c r="B404" t="s">
        <v>411</v>
      </c>
      <c r="C404" t="s">
        <v>6680</v>
      </c>
      <c r="D404" s="1">
        <v>45781</v>
      </c>
      <c r="E404" t="str">
        <f>_xlfn.XLOOKUP(C:C,'RAW Data_HCP'!A:A,'RAW Data_HCP'!B:B)</f>
        <v>Dr_38</v>
      </c>
      <c r="F404" t="str">
        <f>_xlfn.XLOOKUP(C:C,'RAW Data_HCP'!A:A,'RAW Data_HCP'!C:C)</f>
        <v>Hematology-Oncology</v>
      </c>
      <c r="G404" t="str">
        <f>_xlfn.XLOOKUP(C:C,'RAW Data_HCP'!A:A,'RAW Data_HCP'!D:D)</f>
        <v>South</v>
      </c>
    </row>
    <row r="405" spans="1:7" x14ac:dyDescent="0.25">
      <c r="A405" t="s">
        <v>3304</v>
      </c>
      <c r="B405" t="s">
        <v>412</v>
      </c>
      <c r="C405" t="s">
        <v>6788</v>
      </c>
      <c r="D405" s="1">
        <v>45668</v>
      </c>
      <c r="E405" t="str">
        <f>_xlfn.XLOOKUP(C:C,'RAW Data_HCP'!A:A,'RAW Data_HCP'!B:B)</f>
        <v>Dr_92</v>
      </c>
      <c r="F405" t="str">
        <f>_xlfn.XLOOKUP(C:C,'RAW Data_HCP'!A:A,'RAW Data_HCP'!C:C)</f>
        <v>Hematology-Oncology</v>
      </c>
      <c r="G405" t="str">
        <f>_xlfn.XLOOKUP(C:C,'RAW Data_HCP'!A:A,'RAW Data_HCP'!D:D)</f>
        <v>East</v>
      </c>
    </row>
    <row r="406" spans="1:7" x14ac:dyDescent="0.25">
      <c r="A406" t="s">
        <v>3311</v>
      </c>
      <c r="B406" t="s">
        <v>413</v>
      </c>
      <c r="C406" t="s">
        <v>6718</v>
      </c>
      <c r="D406" s="1">
        <v>45782</v>
      </c>
      <c r="E406" t="str">
        <f>_xlfn.XLOOKUP(C:C,'RAW Data_HCP'!A:A,'RAW Data_HCP'!B:B)</f>
        <v>Dr_57</v>
      </c>
      <c r="F406" t="str">
        <f>_xlfn.XLOOKUP(C:C,'RAW Data_HCP'!A:A,'RAW Data_HCP'!C:C)</f>
        <v>Medical Oncology</v>
      </c>
      <c r="G406" t="str">
        <f>_xlfn.XLOOKUP(C:C,'RAW Data_HCP'!A:A,'RAW Data_HCP'!D:D)</f>
        <v>West</v>
      </c>
    </row>
    <row r="407" spans="1:7" x14ac:dyDescent="0.25">
      <c r="A407" t="s">
        <v>3318</v>
      </c>
      <c r="B407" t="s">
        <v>414</v>
      </c>
      <c r="C407" t="s">
        <v>6724</v>
      </c>
      <c r="D407" s="1">
        <v>45674</v>
      </c>
      <c r="E407" t="str">
        <f>_xlfn.XLOOKUP(C:C,'RAW Data_HCP'!A:A,'RAW Data_HCP'!B:B)</f>
        <v>Dr_60</v>
      </c>
      <c r="F407" t="str">
        <f>_xlfn.XLOOKUP(C:C,'RAW Data_HCP'!A:A,'RAW Data_HCP'!C:C)</f>
        <v>Hematology-Oncology</v>
      </c>
      <c r="G407" t="str">
        <f>_xlfn.XLOOKUP(C:C,'RAW Data_HCP'!A:A,'RAW Data_HCP'!D:D)</f>
        <v>South</v>
      </c>
    </row>
    <row r="408" spans="1:7" x14ac:dyDescent="0.25">
      <c r="A408" t="s">
        <v>3322</v>
      </c>
      <c r="B408" t="s">
        <v>415</v>
      </c>
      <c r="C408" t="s">
        <v>6740</v>
      </c>
      <c r="D408" s="1">
        <v>45752</v>
      </c>
      <c r="E408" t="str">
        <f>_xlfn.XLOOKUP(C:C,'RAW Data_HCP'!A:A,'RAW Data_HCP'!B:B)</f>
        <v>Dr_68</v>
      </c>
      <c r="F408" t="str">
        <f>_xlfn.XLOOKUP(C:C,'RAW Data_HCP'!A:A,'RAW Data_HCP'!C:C)</f>
        <v>Hematology-Oncology</v>
      </c>
      <c r="G408" t="str">
        <f>_xlfn.XLOOKUP(C:C,'RAW Data_HCP'!A:A,'RAW Data_HCP'!D:D)</f>
        <v>East</v>
      </c>
    </row>
    <row r="409" spans="1:7" x14ac:dyDescent="0.25">
      <c r="A409" t="s">
        <v>3329</v>
      </c>
      <c r="B409" t="s">
        <v>416</v>
      </c>
      <c r="C409" t="s">
        <v>6724</v>
      </c>
      <c r="D409" s="1">
        <v>45668</v>
      </c>
      <c r="E409" t="str">
        <f>_xlfn.XLOOKUP(C:C,'RAW Data_HCP'!A:A,'RAW Data_HCP'!B:B)</f>
        <v>Dr_60</v>
      </c>
      <c r="F409" t="str">
        <f>_xlfn.XLOOKUP(C:C,'RAW Data_HCP'!A:A,'RAW Data_HCP'!C:C)</f>
        <v>Hematology-Oncology</v>
      </c>
      <c r="G409" t="str">
        <f>_xlfn.XLOOKUP(C:C,'RAW Data_HCP'!A:A,'RAW Data_HCP'!D:D)</f>
        <v>South</v>
      </c>
    </row>
    <row r="410" spans="1:7" x14ac:dyDescent="0.25">
      <c r="A410" t="s">
        <v>3333</v>
      </c>
      <c r="B410" t="s">
        <v>417</v>
      </c>
      <c r="C410" t="s">
        <v>6710</v>
      </c>
      <c r="D410" s="1">
        <v>45790</v>
      </c>
      <c r="E410" t="str">
        <f>_xlfn.XLOOKUP(C:C,'RAW Data_HCP'!A:A,'RAW Data_HCP'!B:B)</f>
        <v>Dr_53</v>
      </c>
      <c r="F410" t="str">
        <f>_xlfn.XLOOKUP(C:C,'RAW Data_HCP'!A:A,'RAW Data_HCP'!C:C)</f>
        <v>Hematology-Oncology</v>
      </c>
      <c r="G410" t="str">
        <f>_xlfn.XLOOKUP(C:C,'RAW Data_HCP'!A:A,'RAW Data_HCP'!D:D)</f>
        <v>East</v>
      </c>
    </row>
    <row r="411" spans="1:7" x14ac:dyDescent="0.25">
      <c r="A411" t="s">
        <v>3339</v>
      </c>
      <c r="B411" t="s">
        <v>418</v>
      </c>
      <c r="C411" t="s">
        <v>6790</v>
      </c>
      <c r="D411" s="1">
        <v>45757</v>
      </c>
      <c r="E411" t="str">
        <f>_xlfn.XLOOKUP(C:C,'RAW Data_HCP'!A:A,'RAW Data_HCP'!B:B)</f>
        <v>Dr_93</v>
      </c>
      <c r="F411" t="str">
        <f>_xlfn.XLOOKUP(C:C,'RAW Data_HCP'!A:A,'RAW Data_HCP'!C:C)</f>
        <v>Radiation Oncology</v>
      </c>
      <c r="G411" t="str">
        <f>_xlfn.XLOOKUP(C:C,'RAW Data_HCP'!A:A,'RAW Data_HCP'!D:D)</f>
        <v>East</v>
      </c>
    </row>
    <row r="412" spans="1:7" x14ac:dyDescent="0.25">
      <c r="A412" t="s">
        <v>3343</v>
      </c>
      <c r="B412" t="s">
        <v>419</v>
      </c>
      <c r="C412" t="s">
        <v>6846</v>
      </c>
      <c r="D412" s="1">
        <v>45774</v>
      </c>
      <c r="E412" t="str">
        <f>_xlfn.XLOOKUP(C:C,'RAW Data_HCP'!A:A,'RAW Data_HCP'!B:B)</f>
        <v>Dr_121</v>
      </c>
      <c r="F412" t="str">
        <f>_xlfn.XLOOKUP(C:C,'RAW Data_HCP'!A:A,'RAW Data_HCP'!C:C)</f>
        <v>Medical Oncology</v>
      </c>
      <c r="G412" t="str">
        <f>_xlfn.XLOOKUP(C:C,'RAW Data_HCP'!A:A,'RAW Data_HCP'!D:D)</f>
        <v>West</v>
      </c>
    </row>
    <row r="413" spans="1:7" x14ac:dyDescent="0.25">
      <c r="A413" t="s">
        <v>3350</v>
      </c>
      <c r="B413" t="s">
        <v>420</v>
      </c>
      <c r="C413" t="s">
        <v>6628</v>
      </c>
      <c r="D413" s="1">
        <v>45668</v>
      </c>
      <c r="E413" t="str">
        <f>_xlfn.XLOOKUP(C:C,'RAW Data_HCP'!A:A,'RAW Data_HCP'!B:B)</f>
        <v>Dr_12</v>
      </c>
      <c r="F413" t="str">
        <f>_xlfn.XLOOKUP(C:C,'RAW Data_HCP'!A:A,'RAW Data_HCP'!C:C)</f>
        <v>Medical Oncology</v>
      </c>
      <c r="G413" t="str">
        <f>_xlfn.XLOOKUP(C:C,'RAW Data_HCP'!A:A,'RAW Data_HCP'!D:D)</f>
        <v>West</v>
      </c>
    </row>
    <row r="414" spans="1:7" x14ac:dyDescent="0.25">
      <c r="A414" t="s">
        <v>3356</v>
      </c>
      <c r="B414" t="s">
        <v>421</v>
      </c>
      <c r="C414" t="s">
        <v>6770</v>
      </c>
      <c r="D414" s="1">
        <v>45684</v>
      </c>
      <c r="E414" t="str">
        <f>_xlfn.XLOOKUP(C:C,'RAW Data_HCP'!A:A,'RAW Data_HCP'!B:B)</f>
        <v>Dr_83</v>
      </c>
      <c r="F414" t="str">
        <f>_xlfn.XLOOKUP(C:C,'RAW Data_HCP'!A:A,'RAW Data_HCP'!C:C)</f>
        <v>Radiation Oncology</v>
      </c>
      <c r="G414" t="str">
        <f>_xlfn.XLOOKUP(C:C,'RAW Data_HCP'!A:A,'RAW Data_HCP'!D:D)</f>
        <v>South</v>
      </c>
    </row>
    <row r="415" spans="1:7" x14ac:dyDescent="0.25">
      <c r="A415" t="s">
        <v>3362</v>
      </c>
      <c r="B415" t="s">
        <v>422</v>
      </c>
      <c r="C415" t="s">
        <v>6872</v>
      </c>
      <c r="D415" s="1">
        <v>45820</v>
      </c>
      <c r="E415" t="str">
        <f>_xlfn.XLOOKUP(C:C,'RAW Data_HCP'!A:A,'RAW Data_HCP'!B:B)</f>
        <v>Dr_134</v>
      </c>
      <c r="F415" t="str">
        <f>_xlfn.XLOOKUP(C:C,'RAW Data_HCP'!A:A,'RAW Data_HCP'!C:C)</f>
        <v>Radiation Oncology</v>
      </c>
      <c r="G415" t="str">
        <f>_xlfn.XLOOKUP(C:C,'RAW Data_HCP'!A:A,'RAW Data_HCP'!D:D)</f>
        <v>East</v>
      </c>
    </row>
    <row r="416" spans="1:7" x14ac:dyDescent="0.25">
      <c r="A416" t="s">
        <v>3367</v>
      </c>
      <c r="B416" t="s">
        <v>423</v>
      </c>
      <c r="C416" t="s">
        <v>6746</v>
      </c>
      <c r="D416" s="1">
        <v>45725</v>
      </c>
      <c r="E416" t="str">
        <f>_xlfn.XLOOKUP(C:C,'RAW Data_HCP'!A:A,'RAW Data_HCP'!B:B)</f>
        <v>Dr_71</v>
      </c>
      <c r="F416" t="str">
        <f>_xlfn.XLOOKUP(C:C,'RAW Data_HCP'!A:A,'RAW Data_HCP'!C:C)</f>
        <v>Radiation Oncology</v>
      </c>
      <c r="G416" t="str">
        <f>_xlfn.XLOOKUP(C:C,'RAW Data_HCP'!A:A,'RAW Data_HCP'!D:D)</f>
        <v>South</v>
      </c>
    </row>
    <row r="417" spans="1:7" x14ac:dyDescent="0.25">
      <c r="A417" t="s">
        <v>3372</v>
      </c>
      <c r="B417" t="s">
        <v>424</v>
      </c>
      <c r="C417" t="s">
        <v>6902</v>
      </c>
      <c r="D417" s="1">
        <v>45797</v>
      </c>
      <c r="E417" t="str">
        <f>_xlfn.XLOOKUP(C:C,'RAW Data_HCP'!A:A,'RAW Data_HCP'!B:B)</f>
        <v>Dr_149</v>
      </c>
      <c r="F417" t="str">
        <f>_xlfn.XLOOKUP(C:C,'RAW Data_HCP'!A:A,'RAW Data_HCP'!C:C)</f>
        <v>Hematology-Oncology</v>
      </c>
      <c r="G417" t="str">
        <f>_xlfn.XLOOKUP(C:C,'RAW Data_HCP'!A:A,'RAW Data_HCP'!D:D)</f>
        <v>North</v>
      </c>
    </row>
    <row r="418" spans="1:7" x14ac:dyDescent="0.25">
      <c r="A418" t="s">
        <v>3376</v>
      </c>
      <c r="B418" t="s">
        <v>425</v>
      </c>
      <c r="C418" t="s">
        <v>6896</v>
      </c>
      <c r="D418" s="1">
        <v>45702</v>
      </c>
      <c r="E418" t="str">
        <f>_xlfn.XLOOKUP(C:C,'RAW Data_HCP'!A:A,'RAW Data_HCP'!B:B)</f>
        <v>Dr_146</v>
      </c>
      <c r="F418" t="str">
        <f>_xlfn.XLOOKUP(C:C,'RAW Data_HCP'!A:A,'RAW Data_HCP'!C:C)</f>
        <v>Hematology-Oncology</v>
      </c>
      <c r="G418" t="str">
        <f>_xlfn.XLOOKUP(C:C,'RAW Data_HCP'!A:A,'RAW Data_HCP'!D:D)</f>
        <v>South</v>
      </c>
    </row>
    <row r="419" spans="1:7" x14ac:dyDescent="0.25">
      <c r="A419" t="s">
        <v>3380</v>
      </c>
      <c r="B419" t="s">
        <v>426</v>
      </c>
      <c r="C419" t="s">
        <v>6798</v>
      </c>
      <c r="D419" s="1">
        <v>45825</v>
      </c>
      <c r="E419" t="str">
        <f>_xlfn.XLOOKUP(C:C,'RAW Data_HCP'!A:A,'RAW Data_HCP'!B:B)</f>
        <v>Dr_97</v>
      </c>
      <c r="F419" t="str">
        <f>_xlfn.XLOOKUP(C:C,'RAW Data_HCP'!A:A,'RAW Data_HCP'!C:C)</f>
        <v>Radiation Oncology</v>
      </c>
      <c r="G419" t="str">
        <f>_xlfn.XLOOKUP(C:C,'RAW Data_HCP'!A:A,'RAW Data_HCP'!D:D)</f>
        <v>North</v>
      </c>
    </row>
    <row r="420" spans="1:7" x14ac:dyDescent="0.25">
      <c r="A420" t="s">
        <v>3384</v>
      </c>
      <c r="B420" t="s">
        <v>427</v>
      </c>
      <c r="C420" t="s">
        <v>6798</v>
      </c>
      <c r="D420" s="1">
        <v>45751</v>
      </c>
      <c r="E420" t="str">
        <f>_xlfn.XLOOKUP(C:C,'RAW Data_HCP'!A:A,'RAW Data_HCP'!B:B)</f>
        <v>Dr_97</v>
      </c>
      <c r="F420" t="str">
        <f>_xlfn.XLOOKUP(C:C,'RAW Data_HCP'!A:A,'RAW Data_HCP'!C:C)</f>
        <v>Radiation Oncology</v>
      </c>
      <c r="G420" t="str">
        <f>_xlfn.XLOOKUP(C:C,'RAW Data_HCP'!A:A,'RAW Data_HCP'!D:D)</f>
        <v>North</v>
      </c>
    </row>
    <row r="421" spans="1:7" x14ac:dyDescent="0.25">
      <c r="A421" t="s">
        <v>3390</v>
      </c>
      <c r="B421" t="s">
        <v>428</v>
      </c>
      <c r="C421" t="s">
        <v>6644</v>
      </c>
      <c r="D421" s="1">
        <v>45790</v>
      </c>
      <c r="E421" t="str">
        <f>_xlfn.XLOOKUP(C:C,'RAW Data_HCP'!A:A,'RAW Data_HCP'!B:B)</f>
        <v>Dr_20</v>
      </c>
      <c r="F421" t="str">
        <f>_xlfn.XLOOKUP(C:C,'RAW Data_HCP'!A:A,'RAW Data_HCP'!C:C)</f>
        <v>Medical Oncology</v>
      </c>
      <c r="G421" t="str">
        <f>_xlfn.XLOOKUP(C:C,'RAW Data_HCP'!A:A,'RAW Data_HCP'!D:D)</f>
        <v>East</v>
      </c>
    </row>
    <row r="422" spans="1:7" x14ac:dyDescent="0.25">
      <c r="A422" t="s">
        <v>3396</v>
      </c>
      <c r="B422" t="s">
        <v>429</v>
      </c>
      <c r="C422" t="s">
        <v>6734</v>
      </c>
      <c r="D422" s="1">
        <v>45754</v>
      </c>
      <c r="E422" t="str">
        <f>_xlfn.XLOOKUP(C:C,'RAW Data_HCP'!A:A,'RAW Data_HCP'!B:B)</f>
        <v>Dr_65</v>
      </c>
      <c r="F422" t="str">
        <f>_xlfn.XLOOKUP(C:C,'RAW Data_HCP'!A:A,'RAW Data_HCP'!C:C)</f>
        <v>Hematology-Oncology</v>
      </c>
      <c r="G422" t="str">
        <f>_xlfn.XLOOKUP(C:C,'RAW Data_HCP'!A:A,'RAW Data_HCP'!D:D)</f>
        <v>East</v>
      </c>
    </row>
    <row r="423" spans="1:7" x14ac:dyDescent="0.25">
      <c r="A423" t="s">
        <v>3401</v>
      </c>
      <c r="B423" t="s">
        <v>430</v>
      </c>
      <c r="C423" t="s">
        <v>6720</v>
      </c>
      <c r="D423" s="1">
        <v>45790</v>
      </c>
      <c r="E423" t="str">
        <f>_xlfn.XLOOKUP(C:C,'RAW Data_HCP'!A:A,'RAW Data_HCP'!B:B)</f>
        <v>Dr_58</v>
      </c>
      <c r="F423" t="str">
        <f>_xlfn.XLOOKUP(C:C,'RAW Data_HCP'!A:A,'RAW Data_HCP'!C:C)</f>
        <v>Medical Oncology</v>
      </c>
      <c r="G423" t="str">
        <f>_xlfn.XLOOKUP(C:C,'RAW Data_HCP'!A:A,'RAW Data_HCP'!D:D)</f>
        <v>North</v>
      </c>
    </row>
    <row r="424" spans="1:7" x14ac:dyDescent="0.25">
      <c r="A424" t="s">
        <v>3408</v>
      </c>
      <c r="B424" t="s">
        <v>431</v>
      </c>
      <c r="C424" t="s">
        <v>6812</v>
      </c>
      <c r="D424" s="1">
        <v>45748</v>
      </c>
      <c r="E424" t="str">
        <f>_xlfn.XLOOKUP(C:C,'RAW Data_HCP'!A:A,'RAW Data_HCP'!B:B)</f>
        <v>Dr_104</v>
      </c>
      <c r="F424" t="str">
        <f>_xlfn.XLOOKUP(C:C,'RAW Data_HCP'!A:A,'RAW Data_HCP'!C:C)</f>
        <v>Medical Oncology</v>
      </c>
      <c r="G424" t="str">
        <f>_xlfn.XLOOKUP(C:C,'RAW Data_HCP'!A:A,'RAW Data_HCP'!D:D)</f>
        <v>South</v>
      </c>
    </row>
    <row r="425" spans="1:7" x14ac:dyDescent="0.25">
      <c r="A425" t="s">
        <v>3412</v>
      </c>
      <c r="B425" t="s">
        <v>432</v>
      </c>
      <c r="C425" t="s">
        <v>6782</v>
      </c>
      <c r="D425" s="1">
        <v>45782</v>
      </c>
      <c r="E425" t="str">
        <f>_xlfn.XLOOKUP(C:C,'RAW Data_HCP'!A:A,'RAW Data_HCP'!B:B)</f>
        <v>Dr_89</v>
      </c>
      <c r="F425" t="str">
        <f>_xlfn.XLOOKUP(C:C,'RAW Data_HCP'!A:A,'RAW Data_HCP'!C:C)</f>
        <v>Hematology-Oncology</v>
      </c>
      <c r="G425" t="str">
        <f>_xlfn.XLOOKUP(C:C,'RAW Data_HCP'!A:A,'RAW Data_HCP'!D:D)</f>
        <v>South</v>
      </c>
    </row>
    <row r="426" spans="1:7" x14ac:dyDescent="0.25">
      <c r="A426" t="s">
        <v>3416</v>
      </c>
      <c r="B426" t="s">
        <v>433</v>
      </c>
      <c r="C426" t="s">
        <v>6852</v>
      </c>
      <c r="D426" s="1">
        <v>45812</v>
      </c>
      <c r="E426" t="str">
        <f>_xlfn.XLOOKUP(C:C,'RAW Data_HCP'!A:A,'RAW Data_HCP'!B:B)</f>
        <v>Dr_124</v>
      </c>
      <c r="F426" t="str">
        <f>_xlfn.XLOOKUP(C:C,'RAW Data_HCP'!A:A,'RAW Data_HCP'!C:C)</f>
        <v>Medical Oncology</v>
      </c>
      <c r="G426" t="str">
        <f>_xlfn.XLOOKUP(C:C,'RAW Data_HCP'!A:A,'RAW Data_HCP'!D:D)</f>
        <v>West</v>
      </c>
    </row>
    <row r="427" spans="1:7" x14ac:dyDescent="0.25">
      <c r="A427" t="s">
        <v>3422</v>
      </c>
      <c r="B427" t="s">
        <v>434</v>
      </c>
      <c r="C427" t="s">
        <v>6608</v>
      </c>
      <c r="D427" s="1">
        <v>45786</v>
      </c>
      <c r="E427" t="str">
        <f>_xlfn.XLOOKUP(C:C,'RAW Data_HCP'!A:A,'RAW Data_HCP'!B:B)</f>
        <v>Dr_2</v>
      </c>
      <c r="F427" t="str">
        <f>_xlfn.XLOOKUP(C:C,'RAW Data_HCP'!A:A,'RAW Data_HCP'!C:C)</f>
        <v>Medical Oncology</v>
      </c>
      <c r="G427" t="str">
        <f>_xlfn.XLOOKUP(C:C,'RAW Data_HCP'!A:A,'RAW Data_HCP'!D:D)</f>
        <v>East</v>
      </c>
    </row>
    <row r="428" spans="1:7" x14ac:dyDescent="0.25">
      <c r="A428" t="s">
        <v>3426</v>
      </c>
      <c r="B428" t="s">
        <v>435</v>
      </c>
      <c r="C428" t="s">
        <v>6676</v>
      </c>
      <c r="D428" s="1">
        <v>45770</v>
      </c>
      <c r="E428" t="str">
        <f>_xlfn.XLOOKUP(C:C,'RAW Data_HCP'!A:A,'RAW Data_HCP'!B:B)</f>
        <v>Dr_36</v>
      </c>
      <c r="F428" t="str">
        <f>_xlfn.XLOOKUP(C:C,'RAW Data_HCP'!A:A,'RAW Data_HCP'!C:C)</f>
        <v>Hematology-Oncology</v>
      </c>
      <c r="G428" t="str">
        <f>_xlfn.XLOOKUP(C:C,'RAW Data_HCP'!A:A,'RAW Data_HCP'!D:D)</f>
        <v>East</v>
      </c>
    </row>
    <row r="429" spans="1:7" x14ac:dyDescent="0.25">
      <c r="A429" t="s">
        <v>3432</v>
      </c>
      <c r="B429" t="s">
        <v>436</v>
      </c>
      <c r="C429" t="s">
        <v>6690</v>
      </c>
      <c r="D429" s="1">
        <v>45716</v>
      </c>
      <c r="E429" t="str">
        <f>_xlfn.XLOOKUP(C:C,'RAW Data_HCP'!A:A,'RAW Data_HCP'!B:B)</f>
        <v>Dr_43</v>
      </c>
      <c r="F429" t="str">
        <f>_xlfn.XLOOKUP(C:C,'RAW Data_HCP'!A:A,'RAW Data_HCP'!C:C)</f>
        <v>Hematology-Oncology</v>
      </c>
      <c r="G429" t="str">
        <f>_xlfn.XLOOKUP(C:C,'RAW Data_HCP'!A:A,'RAW Data_HCP'!D:D)</f>
        <v>East</v>
      </c>
    </row>
    <row r="430" spans="1:7" x14ac:dyDescent="0.25">
      <c r="A430" t="s">
        <v>3436</v>
      </c>
      <c r="B430" t="s">
        <v>437</v>
      </c>
      <c r="C430" t="s">
        <v>6644</v>
      </c>
      <c r="D430" s="1">
        <v>45789</v>
      </c>
      <c r="E430" t="str">
        <f>_xlfn.XLOOKUP(C:C,'RAW Data_HCP'!A:A,'RAW Data_HCP'!B:B)</f>
        <v>Dr_20</v>
      </c>
      <c r="F430" t="str">
        <f>_xlfn.XLOOKUP(C:C,'RAW Data_HCP'!A:A,'RAW Data_HCP'!C:C)</f>
        <v>Medical Oncology</v>
      </c>
      <c r="G430" t="str">
        <f>_xlfn.XLOOKUP(C:C,'RAW Data_HCP'!A:A,'RAW Data_HCP'!D:D)</f>
        <v>East</v>
      </c>
    </row>
    <row r="431" spans="1:7" x14ac:dyDescent="0.25">
      <c r="A431" t="s">
        <v>3443</v>
      </c>
      <c r="B431" t="s">
        <v>438</v>
      </c>
      <c r="C431" t="s">
        <v>6748</v>
      </c>
      <c r="D431" s="1">
        <v>45712</v>
      </c>
      <c r="E431" t="str">
        <f>_xlfn.XLOOKUP(C:C,'RAW Data_HCP'!A:A,'RAW Data_HCP'!B:B)</f>
        <v>Dr_72</v>
      </c>
      <c r="F431" t="str">
        <f>_xlfn.XLOOKUP(C:C,'RAW Data_HCP'!A:A,'RAW Data_HCP'!C:C)</f>
        <v>Radiation Oncology</v>
      </c>
      <c r="G431" t="str">
        <f>_xlfn.XLOOKUP(C:C,'RAW Data_HCP'!A:A,'RAW Data_HCP'!D:D)</f>
        <v>North</v>
      </c>
    </row>
    <row r="432" spans="1:7" x14ac:dyDescent="0.25">
      <c r="A432" t="s">
        <v>3449</v>
      </c>
      <c r="B432" t="s">
        <v>439</v>
      </c>
      <c r="C432" t="s">
        <v>6682</v>
      </c>
      <c r="D432" s="1">
        <v>45705</v>
      </c>
      <c r="E432" t="str">
        <f>_xlfn.XLOOKUP(C:C,'RAW Data_HCP'!A:A,'RAW Data_HCP'!B:B)</f>
        <v>Dr_39</v>
      </c>
      <c r="F432" t="str">
        <f>_xlfn.XLOOKUP(C:C,'RAW Data_HCP'!A:A,'RAW Data_HCP'!C:C)</f>
        <v>Hematology-Oncology</v>
      </c>
      <c r="G432" t="str">
        <f>_xlfn.XLOOKUP(C:C,'RAW Data_HCP'!A:A,'RAW Data_HCP'!D:D)</f>
        <v>South</v>
      </c>
    </row>
    <row r="433" spans="1:7" x14ac:dyDescent="0.25">
      <c r="A433" t="s">
        <v>3456</v>
      </c>
      <c r="B433" t="s">
        <v>440</v>
      </c>
      <c r="C433" t="s">
        <v>6686</v>
      </c>
      <c r="D433" s="1">
        <v>45750</v>
      </c>
      <c r="E433" t="str">
        <f>_xlfn.XLOOKUP(C:C,'RAW Data_HCP'!A:A,'RAW Data_HCP'!B:B)</f>
        <v>Dr_41</v>
      </c>
      <c r="F433" t="str">
        <f>_xlfn.XLOOKUP(C:C,'RAW Data_HCP'!A:A,'RAW Data_HCP'!C:C)</f>
        <v>Radiation Oncology</v>
      </c>
      <c r="G433" t="str">
        <f>_xlfn.XLOOKUP(C:C,'RAW Data_HCP'!A:A,'RAW Data_HCP'!D:D)</f>
        <v>East</v>
      </c>
    </row>
    <row r="434" spans="1:7" x14ac:dyDescent="0.25">
      <c r="A434" t="s">
        <v>3463</v>
      </c>
      <c r="B434" t="s">
        <v>441</v>
      </c>
      <c r="C434" t="s">
        <v>6666</v>
      </c>
      <c r="D434" s="1">
        <v>45827</v>
      </c>
      <c r="E434" t="str">
        <f>_xlfn.XLOOKUP(C:C,'RAW Data_HCP'!A:A,'RAW Data_HCP'!B:B)</f>
        <v>Dr_31</v>
      </c>
      <c r="F434" t="str">
        <f>_xlfn.XLOOKUP(C:C,'RAW Data_HCP'!A:A,'RAW Data_HCP'!C:C)</f>
        <v>Medical Oncology</v>
      </c>
      <c r="G434" t="str">
        <f>_xlfn.XLOOKUP(C:C,'RAW Data_HCP'!A:A,'RAW Data_HCP'!D:D)</f>
        <v>North</v>
      </c>
    </row>
    <row r="435" spans="1:7" x14ac:dyDescent="0.25">
      <c r="A435" t="s">
        <v>3467</v>
      </c>
      <c r="B435" t="s">
        <v>442</v>
      </c>
      <c r="C435" t="s">
        <v>6722</v>
      </c>
      <c r="D435" s="1">
        <v>45764</v>
      </c>
      <c r="E435" t="str">
        <f>_xlfn.XLOOKUP(C:C,'RAW Data_HCP'!A:A,'RAW Data_HCP'!B:B)</f>
        <v>Dr_59</v>
      </c>
      <c r="F435" t="str">
        <f>_xlfn.XLOOKUP(C:C,'RAW Data_HCP'!A:A,'RAW Data_HCP'!C:C)</f>
        <v>Medical Oncology</v>
      </c>
      <c r="G435" t="str">
        <f>_xlfn.XLOOKUP(C:C,'RAW Data_HCP'!A:A,'RAW Data_HCP'!D:D)</f>
        <v>South</v>
      </c>
    </row>
    <row r="436" spans="1:7" x14ac:dyDescent="0.25">
      <c r="A436" t="s">
        <v>3473</v>
      </c>
      <c r="B436" t="s">
        <v>443</v>
      </c>
      <c r="C436" t="s">
        <v>6774</v>
      </c>
      <c r="D436" s="1">
        <v>45687</v>
      </c>
      <c r="E436" t="str">
        <f>_xlfn.XLOOKUP(C:C,'RAW Data_HCP'!A:A,'RAW Data_HCP'!B:B)</f>
        <v>Dr_85</v>
      </c>
      <c r="F436" t="str">
        <f>_xlfn.XLOOKUP(C:C,'RAW Data_HCP'!A:A,'RAW Data_HCP'!C:C)</f>
        <v>Hematology-Oncology</v>
      </c>
      <c r="G436" t="str">
        <f>_xlfn.XLOOKUP(C:C,'RAW Data_HCP'!A:A,'RAW Data_HCP'!D:D)</f>
        <v>North</v>
      </c>
    </row>
    <row r="437" spans="1:7" x14ac:dyDescent="0.25">
      <c r="A437" t="s">
        <v>3479</v>
      </c>
      <c r="B437" t="s">
        <v>444</v>
      </c>
      <c r="C437" t="s">
        <v>6852</v>
      </c>
      <c r="D437" s="1">
        <v>45830</v>
      </c>
      <c r="E437" t="str">
        <f>_xlfn.XLOOKUP(C:C,'RAW Data_HCP'!A:A,'RAW Data_HCP'!B:B)</f>
        <v>Dr_124</v>
      </c>
      <c r="F437" t="str">
        <f>_xlfn.XLOOKUP(C:C,'RAW Data_HCP'!A:A,'RAW Data_HCP'!C:C)</f>
        <v>Medical Oncology</v>
      </c>
      <c r="G437" t="str">
        <f>_xlfn.XLOOKUP(C:C,'RAW Data_HCP'!A:A,'RAW Data_HCP'!D:D)</f>
        <v>West</v>
      </c>
    </row>
    <row r="438" spans="1:7" x14ac:dyDescent="0.25">
      <c r="A438" t="s">
        <v>3486</v>
      </c>
      <c r="B438" t="s">
        <v>445</v>
      </c>
      <c r="C438" t="s">
        <v>6850</v>
      </c>
      <c r="D438" s="1">
        <v>45780</v>
      </c>
      <c r="E438" t="str">
        <f>_xlfn.XLOOKUP(C:C,'RAW Data_HCP'!A:A,'RAW Data_HCP'!B:B)</f>
        <v>Dr_123</v>
      </c>
      <c r="F438" t="str">
        <f>_xlfn.XLOOKUP(C:C,'RAW Data_HCP'!A:A,'RAW Data_HCP'!C:C)</f>
        <v>Radiation Oncology</v>
      </c>
      <c r="G438" t="str">
        <f>_xlfn.XLOOKUP(C:C,'RAW Data_HCP'!A:A,'RAW Data_HCP'!D:D)</f>
        <v>South</v>
      </c>
    </row>
    <row r="439" spans="1:7" x14ac:dyDescent="0.25">
      <c r="A439" t="s">
        <v>3491</v>
      </c>
      <c r="B439" t="s">
        <v>446</v>
      </c>
      <c r="C439" t="s">
        <v>6712</v>
      </c>
      <c r="D439" s="1">
        <v>45809</v>
      </c>
      <c r="E439" t="str">
        <f>_xlfn.XLOOKUP(C:C,'RAW Data_HCP'!A:A,'RAW Data_HCP'!B:B)</f>
        <v>Dr_54</v>
      </c>
      <c r="F439" t="str">
        <f>_xlfn.XLOOKUP(C:C,'RAW Data_HCP'!A:A,'RAW Data_HCP'!C:C)</f>
        <v>Hematology-Oncology</v>
      </c>
      <c r="G439" t="str">
        <f>_xlfn.XLOOKUP(C:C,'RAW Data_HCP'!A:A,'RAW Data_HCP'!D:D)</f>
        <v>West</v>
      </c>
    </row>
    <row r="440" spans="1:7" x14ac:dyDescent="0.25">
      <c r="A440" t="s">
        <v>3496</v>
      </c>
      <c r="B440" t="s">
        <v>447</v>
      </c>
      <c r="C440" t="s">
        <v>6688</v>
      </c>
      <c r="D440" s="1">
        <v>45823</v>
      </c>
      <c r="E440" t="str">
        <f>_xlfn.XLOOKUP(C:C,'RAW Data_HCP'!A:A,'RAW Data_HCP'!B:B)</f>
        <v>Dr_42</v>
      </c>
      <c r="F440" t="str">
        <f>_xlfn.XLOOKUP(C:C,'RAW Data_HCP'!A:A,'RAW Data_HCP'!C:C)</f>
        <v>Hematology-Oncology</v>
      </c>
      <c r="G440" t="str">
        <f>_xlfn.XLOOKUP(C:C,'RAW Data_HCP'!A:A,'RAW Data_HCP'!D:D)</f>
        <v>South</v>
      </c>
    </row>
    <row r="441" spans="1:7" x14ac:dyDescent="0.25">
      <c r="A441" t="s">
        <v>3500</v>
      </c>
      <c r="B441" t="s">
        <v>448</v>
      </c>
      <c r="C441" t="s">
        <v>6816</v>
      </c>
      <c r="D441" s="1">
        <v>45663</v>
      </c>
      <c r="E441" t="str">
        <f>_xlfn.XLOOKUP(C:C,'RAW Data_HCP'!A:A,'RAW Data_HCP'!B:B)</f>
        <v>Dr_106</v>
      </c>
      <c r="F441" t="str">
        <f>_xlfn.XLOOKUP(C:C,'RAW Data_HCP'!A:A,'RAW Data_HCP'!C:C)</f>
        <v>Medical Oncology</v>
      </c>
      <c r="G441" t="str">
        <f>_xlfn.XLOOKUP(C:C,'RAW Data_HCP'!A:A,'RAW Data_HCP'!D:D)</f>
        <v>South</v>
      </c>
    </row>
    <row r="442" spans="1:7" x14ac:dyDescent="0.25">
      <c r="A442" t="s">
        <v>3505</v>
      </c>
      <c r="B442" t="s">
        <v>449</v>
      </c>
      <c r="C442" t="s">
        <v>6730</v>
      </c>
      <c r="D442" s="1">
        <v>45669</v>
      </c>
      <c r="E442" t="str">
        <f>_xlfn.XLOOKUP(C:C,'RAW Data_HCP'!A:A,'RAW Data_HCP'!B:B)</f>
        <v>Dr_63</v>
      </c>
      <c r="F442" t="str">
        <f>_xlfn.XLOOKUP(C:C,'RAW Data_HCP'!A:A,'RAW Data_HCP'!C:C)</f>
        <v>Radiation Oncology</v>
      </c>
      <c r="G442" t="str">
        <f>_xlfn.XLOOKUP(C:C,'RAW Data_HCP'!A:A,'RAW Data_HCP'!D:D)</f>
        <v>West</v>
      </c>
    </row>
    <row r="443" spans="1:7" x14ac:dyDescent="0.25">
      <c r="A443" t="s">
        <v>3510</v>
      </c>
      <c r="B443" t="s">
        <v>450</v>
      </c>
      <c r="C443" t="s">
        <v>6670</v>
      </c>
      <c r="D443" s="1">
        <v>45804</v>
      </c>
      <c r="E443" t="str">
        <f>_xlfn.XLOOKUP(C:C,'RAW Data_HCP'!A:A,'RAW Data_HCP'!B:B)</f>
        <v>Dr_33</v>
      </c>
      <c r="F443" t="str">
        <f>_xlfn.XLOOKUP(C:C,'RAW Data_HCP'!A:A,'RAW Data_HCP'!C:C)</f>
        <v>Radiation Oncology</v>
      </c>
      <c r="G443" t="str">
        <f>_xlfn.XLOOKUP(C:C,'RAW Data_HCP'!A:A,'RAW Data_HCP'!D:D)</f>
        <v>East</v>
      </c>
    </row>
    <row r="444" spans="1:7" x14ac:dyDescent="0.25">
      <c r="A444" t="s">
        <v>3515</v>
      </c>
      <c r="B444" t="s">
        <v>451</v>
      </c>
      <c r="C444" t="s">
        <v>6688</v>
      </c>
      <c r="D444" s="1">
        <v>45692</v>
      </c>
      <c r="E444" t="str">
        <f>_xlfn.XLOOKUP(C:C,'RAW Data_HCP'!A:A,'RAW Data_HCP'!B:B)</f>
        <v>Dr_42</v>
      </c>
      <c r="F444" t="str">
        <f>_xlfn.XLOOKUP(C:C,'RAW Data_HCP'!A:A,'RAW Data_HCP'!C:C)</f>
        <v>Hematology-Oncology</v>
      </c>
      <c r="G444" t="str">
        <f>_xlfn.XLOOKUP(C:C,'RAW Data_HCP'!A:A,'RAW Data_HCP'!D:D)</f>
        <v>South</v>
      </c>
    </row>
    <row r="445" spans="1:7" x14ac:dyDescent="0.25">
      <c r="A445" t="s">
        <v>3522</v>
      </c>
      <c r="B445" t="s">
        <v>452</v>
      </c>
      <c r="C445" t="s">
        <v>6868</v>
      </c>
      <c r="D445" s="1">
        <v>45668</v>
      </c>
      <c r="E445" t="str">
        <f>_xlfn.XLOOKUP(C:C,'RAW Data_HCP'!A:A,'RAW Data_HCP'!B:B)</f>
        <v>Dr_132</v>
      </c>
      <c r="F445" t="str">
        <f>_xlfn.XLOOKUP(C:C,'RAW Data_HCP'!A:A,'RAW Data_HCP'!C:C)</f>
        <v>Radiation Oncology</v>
      </c>
      <c r="G445" t="str">
        <f>_xlfn.XLOOKUP(C:C,'RAW Data_HCP'!A:A,'RAW Data_HCP'!D:D)</f>
        <v>North</v>
      </c>
    </row>
    <row r="446" spans="1:7" x14ac:dyDescent="0.25">
      <c r="A446" t="s">
        <v>3529</v>
      </c>
      <c r="B446" t="s">
        <v>453</v>
      </c>
      <c r="C446" t="s">
        <v>6898</v>
      </c>
      <c r="D446" s="1">
        <v>45695</v>
      </c>
      <c r="E446" t="str">
        <f>_xlfn.XLOOKUP(C:C,'RAW Data_HCP'!A:A,'RAW Data_HCP'!B:B)</f>
        <v>Dr_147</v>
      </c>
      <c r="F446" t="str">
        <f>_xlfn.XLOOKUP(C:C,'RAW Data_HCP'!A:A,'RAW Data_HCP'!C:C)</f>
        <v>Radiation Oncology</v>
      </c>
      <c r="G446" t="str">
        <f>_xlfn.XLOOKUP(C:C,'RAW Data_HCP'!A:A,'RAW Data_HCP'!D:D)</f>
        <v>North</v>
      </c>
    </row>
    <row r="447" spans="1:7" x14ac:dyDescent="0.25">
      <c r="A447" t="s">
        <v>3534</v>
      </c>
      <c r="B447" t="s">
        <v>454</v>
      </c>
      <c r="C447" t="s">
        <v>6634</v>
      </c>
      <c r="D447" s="1">
        <v>45700</v>
      </c>
      <c r="E447" t="str">
        <f>_xlfn.XLOOKUP(C:C,'RAW Data_HCP'!A:A,'RAW Data_HCP'!B:B)</f>
        <v>Dr_15</v>
      </c>
      <c r="F447" t="str">
        <f>_xlfn.XLOOKUP(C:C,'RAW Data_HCP'!A:A,'RAW Data_HCP'!C:C)</f>
        <v>Hematology-Oncology</v>
      </c>
      <c r="G447" t="str">
        <f>_xlfn.XLOOKUP(C:C,'RAW Data_HCP'!A:A,'RAW Data_HCP'!D:D)</f>
        <v>West</v>
      </c>
    </row>
    <row r="448" spans="1:7" x14ac:dyDescent="0.25">
      <c r="A448" t="s">
        <v>3540</v>
      </c>
      <c r="B448" t="s">
        <v>455</v>
      </c>
      <c r="C448" t="s">
        <v>6738</v>
      </c>
      <c r="D448" s="1">
        <v>45704</v>
      </c>
      <c r="E448" t="str">
        <f>_xlfn.XLOOKUP(C:C,'RAW Data_HCP'!A:A,'RAW Data_HCP'!B:B)</f>
        <v>Dr_67</v>
      </c>
      <c r="F448" t="str">
        <f>_xlfn.XLOOKUP(C:C,'RAW Data_HCP'!A:A,'RAW Data_HCP'!C:C)</f>
        <v>Hematology-Oncology</v>
      </c>
      <c r="G448" t="str">
        <f>_xlfn.XLOOKUP(C:C,'RAW Data_HCP'!A:A,'RAW Data_HCP'!D:D)</f>
        <v>North</v>
      </c>
    </row>
    <row r="449" spans="1:7" x14ac:dyDescent="0.25">
      <c r="A449" t="s">
        <v>3544</v>
      </c>
      <c r="B449" t="s">
        <v>456</v>
      </c>
      <c r="C449" t="s">
        <v>6870</v>
      </c>
      <c r="D449" s="1">
        <v>45761</v>
      </c>
      <c r="E449" t="str">
        <f>_xlfn.XLOOKUP(C:C,'RAW Data_HCP'!A:A,'RAW Data_HCP'!B:B)</f>
        <v>Dr_133</v>
      </c>
      <c r="F449" t="str">
        <f>_xlfn.XLOOKUP(C:C,'RAW Data_HCP'!A:A,'RAW Data_HCP'!C:C)</f>
        <v>Radiation Oncology</v>
      </c>
      <c r="G449" t="str">
        <f>_xlfn.XLOOKUP(C:C,'RAW Data_HCP'!A:A,'RAW Data_HCP'!D:D)</f>
        <v>East</v>
      </c>
    </row>
    <row r="450" spans="1:7" x14ac:dyDescent="0.25">
      <c r="A450" t="s">
        <v>3550</v>
      </c>
      <c r="B450" t="s">
        <v>457</v>
      </c>
      <c r="C450" t="s">
        <v>6894</v>
      </c>
      <c r="D450" s="1">
        <v>45821</v>
      </c>
      <c r="E450" t="str">
        <f>_xlfn.XLOOKUP(C:C,'RAW Data_HCP'!A:A,'RAW Data_HCP'!B:B)</f>
        <v>Dr_145</v>
      </c>
      <c r="F450" t="str">
        <f>_xlfn.XLOOKUP(C:C,'RAW Data_HCP'!A:A,'RAW Data_HCP'!C:C)</f>
        <v>Hematology-Oncology</v>
      </c>
      <c r="G450" t="str">
        <f>_xlfn.XLOOKUP(C:C,'RAW Data_HCP'!A:A,'RAW Data_HCP'!D:D)</f>
        <v>North</v>
      </c>
    </row>
    <row r="451" spans="1:7" x14ac:dyDescent="0.25">
      <c r="A451" t="s">
        <v>3555</v>
      </c>
      <c r="B451" t="s">
        <v>458</v>
      </c>
      <c r="C451" t="s">
        <v>6614</v>
      </c>
      <c r="D451" s="1">
        <v>45827</v>
      </c>
      <c r="E451" t="str">
        <f>_xlfn.XLOOKUP(C:C,'RAW Data_HCP'!A:A,'RAW Data_HCP'!B:B)</f>
        <v>Dr_5</v>
      </c>
      <c r="F451" t="str">
        <f>_xlfn.XLOOKUP(C:C,'RAW Data_HCP'!A:A,'RAW Data_HCP'!C:C)</f>
        <v>Hematology-Oncology</v>
      </c>
      <c r="G451" t="str">
        <f>_xlfn.XLOOKUP(C:C,'RAW Data_HCP'!A:A,'RAW Data_HCP'!D:D)</f>
        <v>North</v>
      </c>
    </row>
    <row r="452" spans="1:7" x14ac:dyDescent="0.25">
      <c r="A452" t="s">
        <v>3562</v>
      </c>
      <c r="B452" t="s">
        <v>459</v>
      </c>
      <c r="C452" t="s">
        <v>6750</v>
      </c>
      <c r="D452" s="1">
        <v>45679</v>
      </c>
      <c r="E452" t="str">
        <f>_xlfn.XLOOKUP(C:C,'RAW Data_HCP'!A:A,'RAW Data_HCP'!B:B)</f>
        <v>Dr_73</v>
      </c>
      <c r="F452" t="str">
        <f>_xlfn.XLOOKUP(C:C,'RAW Data_HCP'!A:A,'RAW Data_HCP'!C:C)</f>
        <v>Hematology-Oncology</v>
      </c>
      <c r="G452" t="str">
        <f>_xlfn.XLOOKUP(C:C,'RAW Data_HCP'!A:A,'RAW Data_HCP'!D:D)</f>
        <v>East</v>
      </c>
    </row>
    <row r="453" spans="1:7" x14ac:dyDescent="0.25">
      <c r="A453" t="s">
        <v>3566</v>
      </c>
      <c r="B453" t="s">
        <v>460</v>
      </c>
      <c r="C453" t="s">
        <v>6716</v>
      </c>
      <c r="D453" s="1">
        <v>45772</v>
      </c>
      <c r="E453" t="str">
        <f>_xlfn.XLOOKUP(C:C,'RAW Data_HCP'!A:A,'RAW Data_HCP'!B:B)</f>
        <v>Dr_56</v>
      </c>
      <c r="F453" t="str">
        <f>_xlfn.XLOOKUP(C:C,'RAW Data_HCP'!A:A,'RAW Data_HCP'!C:C)</f>
        <v>Radiation Oncology</v>
      </c>
      <c r="G453" t="str">
        <f>_xlfn.XLOOKUP(C:C,'RAW Data_HCP'!A:A,'RAW Data_HCP'!D:D)</f>
        <v>South</v>
      </c>
    </row>
    <row r="454" spans="1:7" x14ac:dyDescent="0.25">
      <c r="A454" t="s">
        <v>3571</v>
      </c>
      <c r="B454" t="s">
        <v>461</v>
      </c>
      <c r="C454" t="s">
        <v>6846</v>
      </c>
      <c r="D454" s="1">
        <v>45781</v>
      </c>
      <c r="E454" t="str">
        <f>_xlfn.XLOOKUP(C:C,'RAW Data_HCP'!A:A,'RAW Data_HCP'!B:B)</f>
        <v>Dr_121</v>
      </c>
      <c r="F454" t="str">
        <f>_xlfn.XLOOKUP(C:C,'RAW Data_HCP'!A:A,'RAW Data_HCP'!C:C)</f>
        <v>Medical Oncology</v>
      </c>
      <c r="G454" t="str">
        <f>_xlfn.XLOOKUP(C:C,'RAW Data_HCP'!A:A,'RAW Data_HCP'!D:D)</f>
        <v>West</v>
      </c>
    </row>
    <row r="455" spans="1:7" x14ac:dyDescent="0.25">
      <c r="A455" t="s">
        <v>3576</v>
      </c>
      <c r="B455" t="s">
        <v>462</v>
      </c>
      <c r="C455" t="s">
        <v>6692</v>
      </c>
      <c r="D455" s="1">
        <v>45714</v>
      </c>
      <c r="E455" t="str">
        <f>_xlfn.XLOOKUP(C:C,'RAW Data_HCP'!A:A,'RAW Data_HCP'!B:B)</f>
        <v>Dr_44</v>
      </c>
      <c r="F455" t="str">
        <f>_xlfn.XLOOKUP(C:C,'RAW Data_HCP'!A:A,'RAW Data_HCP'!C:C)</f>
        <v>Medical Oncology</v>
      </c>
      <c r="G455" t="str">
        <f>_xlfn.XLOOKUP(C:C,'RAW Data_HCP'!A:A,'RAW Data_HCP'!D:D)</f>
        <v>South</v>
      </c>
    </row>
    <row r="456" spans="1:7" x14ac:dyDescent="0.25">
      <c r="A456" t="s">
        <v>3583</v>
      </c>
      <c r="B456" t="s">
        <v>463</v>
      </c>
      <c r="C456" t="s">
        <v>6816</v>
      </c>
      <c r="D456" s="1">
        <v>45811</v>
      </c>
      <c r="E456" t="str">
        <f>_xlfn.XLOOKUP(C:C,'RAW Data_HCP'!A:A,'RAW Data_HCP'!B:B)</f>
        <v>Dr_106</v>
      </c>
      <c r="F456" t="str">
        <f>_xlfn.XLOOKUP(C:C,'RAW Data_HCP'!A:A,'RAW Data_HCP'!C:C)</f>
        <v>Medical Oncology</v>
      </c>
      <c r="G456" t="str">
        <f>_xlfn.XLOOKUP(C:C,'RAW Data_HCP'!A:A,'RAW Data_HCP'!D:D)</f>
        <v>South</v>
      </c>
    </row>
    <row r="457" spans="1:7" x14ac:dyDescent="0.25">
      <c r="A457" t="s">
        <v>3590</v>
      </c>
      <c r="B457" t="s">
        <v>464</v>
      </c>
      <c r="C457" t="s">
        <v>6678</v>
      </c>
      <c r="D457" s="1">
        <v>45807</v>
      </c>
      <c r="E457" t="str">
        <f>_xlfn.XLOOKUP(C:C,'RAW Data_HCP'!A:A,'RAW Data_HCP'!B:B)</f>
        <v>Dr_37</v>
      </c>
      <c r="F457" t="str">
        <f>_xlfn.XLOOKUP(C:C,'RAW Data_HCP'!A:A,'RAW Data_HCP'!C:C)</f>
        <v>Hematology-Oncology</v>
      </c>
      <c r="G457" t="str">
        <f>_xlfn.XLOOKUP(C:C,'RAW Data_HCP'!A:A,'RAW Data_HCP'!D:D)</f>
        <v>North</v>
      </c>
    </row>
    <row r="458" spans="1:7" x14ac:dyDescent="0.25">
      <c r="A458" t="s">
        <v>3594</v>
      </c>
      <c r="B458" t="s">
        <v>465</v>
      </c>
      <c r="C458" t="s">
        <v>6698</v>
      </c>
      <c r="D458" s="1">
        <v>45817</v>
      </c>
      <c r="E458" t="str">
        <f>_xlfn.XLOOKUP(C:C,'RAW Data_HCP'!A:A,'RAW Data_HCP'!B:B)</f>
        <v>Dr_47</v>
      </c>
      <c r="F458" t="str">
        <f>_xlfn.XLOOKUP(C:C,'RAW Data_HCP'!A:A,'RAW Data_HCP'!C:C)</f>
        <v>Medical Oncology</v>
      </c>
      <c r="G458" t="str">
        <f>_xlfn.XLOOKUP(C:C,'RAW Data_HCP'!A:A,'RAW Data_HCP'!D:D)</f>
        <v>South</v>
      </c>
    </row>
    <row r="459" spans="1:7" x14ac:dyDescent="0.25">
      <c r="A459" t="s">
        <v>3600</v>
      </c>
      <c r="B459" t="s">
        <v>466</v>
      </c>
      <c r="C459" t="s">
        <v>6866</v>
      </c>
      <c r="D459" s="1">
        <v>45725</v>
      </c>
      <c r="E459" t="str">
        <f>_xlfn.XLOOKUP(C:C,'RAW Data_HCP'!A:A,'RAW Data_HCP'!B:B)</f>
        <v>Dr_131</v>
      </c>
      <c r="F459" t="str">
        <f>_xlfn.XLOOKUP(C:C,'RAW Data_HCP'!A:A,'RAW Data_HCP'!C:C)</f>
        <v>Medical Oncology</v>
      </c>
      <c r="G459" t="str">
        <f>_xlfn.XLOOKUP(C:C,'RAW Data_HCP'!A:A,'RAW Data_HCP'!D:D)</f>
        <v>South</v>
      </c>
    </row>
    <row r="460" spans="1:7" x14ac:dyDescent="0.25">
      <c r="A460" t="s">
        <v>3606</v>
      </c>
      <c r="B460" t="s">
        <v>467</v>
      </c>
      <c r="C460" t="s">
        <v>6690</v>
      </c>
      <c r="D460" s="1">
        <v>45833</v>
      </c>
      <c r="E460" t="str">
        <f>_xlfn.XLOOKUP(C:C,'RAW Data_HCP'!A:A,'RAW Data_HCP'!B:B)</f>
        <v>Dr_43</v>
      </c>
      <c r="F460" t="str">
        <f>_xlfn.XLOOKUP(C:C,'RAW Data_HCP'!A:A,'RAW Data_HCP'!C:C)</f>
        <v>Hematology-Oncology</v>
      </c>
      <c r="G460" t="str">
        <f>_xlfn.XLOOKUP(C:C,'RAW Data_HCP'!A:A,'RAW Data_HCP'!D:D)</f>
        <v>East</v>
      </c>
    </row>
    <row r="461" spans="1:7" x14ac:dyDescent="0.25">
      <c r="A461" t="s">
        <v>3612</v>
      </c>
      <c r="B461" t="s">
        <v>468</v>
      </c>
      <c r="C461" t="s">
        <v>6780</v>
      </c>
      <c r="D461" s="1">
        <v>45774</v>
      </c>
      <c r="E461" t="str">
        <f>_xlfn.XLOOKUP(C:C,'RAW Data_HCP'!A:A,'RAW Data_HCP'!B:B)</f>
        <v>Dr_88</v>
      </c>
      <c r="F461" t="str">
        <f>_xlfn.XLOOKUP(C:C,'RAW Data_HCP'!A:A,'RAW Data_HCP'!C:C)</f>
        <v>Medical Oncology</v>
      </c>
      <c r="G461" t="str">
        <f>_xlfn.XLOOKUP(C:C,'RAW Data_HCP'!A:A,'RAW Data_HCP'!D:D)</f>
        <v>West</v>
      </c>
    </row>
    <row r="462" spans="1:7" x14ac:dyDescent="0.25">
      <c r="A462" t="s">
        <v>3617</v>
      </c>
      <c r="B462" t="s">
        <v>469</v>
      </c>
      <c r="C462" t="s">
        <v>6640</v>
      </c>
      <c r="D462" s="1">
        <v>45716</v>
      </c>
      <c r="E462" t="str">
        <f>_xlfn.XLOOKUP(C:C,'RAW Data_HCP'!A:A,'RAW Data_HCP'!B:B)</f>
        <v>Dr_18</v>
      </c>
      <c r="F462" t="str">
        <f>_xlfn.XLOOKUP(C:C,'RAW Data_HCP'!A:A,'RAW Data_HCP'!C:C)</f>
        <v>Radiation Oncology</v>
      </c>
      <c r="G462" t="str">
        <f>_xlfn.XLOOKUP(C:C,'RAW Data_HCP'!A:A,'RAW Data_HCP'!D:D)</f>
        <v>North</v>
      </c>
    </row>
    <row r="463" spans="1:7" x14ac:dyDescent="0.25">
      <c r="A463" t="s">
        <v>3622</v>
      </c>
      <c r="B463" t="s">
        <v>470</v>
      </c>
      <c r="C463" t="s">
        <v>6798</v>
      </c>
      <c r="D463" s="1">
        <v>45756</v>
      </c>
      <c r="E463" t="str">
        <f>_xlfn.XLOOKUP(C:C,'RAW Data_HCP'!A:A,'RAW Data_HCP'!B:B)</f>
        <v>Dr_97</v>
      </c>
      <c r="F463" t="str">
        <f>_xlfn.XLOOKUP(C:C,'RAW Data_HCP'!A:A,'RAW Data_HCP'!C:C)</f>
        <v>Radiation Oncology</v>
      </c>
      <c r="G463" t="str">
        <f>_xlfn.XLOOKUP(C:C,'RAW Data_HCP'!A:A,'RAW Data_HCP'!D:D)</f>
        <v>North</v>
      </c>
    </row>
    <row r="464" spans="1:7" x14ac:dyDescent="0.25">
      <c r="A464" t="s">
        <v>3627</v>
      </c>
      <c r="B464" t="s">
        <v>471</v>
      </c>
      <c r="C464" t="s">
        <v>6672</v>
      </c>
      <c r="D464" s="1">
        <v>45685</v>
      </c>
      <c r="E464" t="str">
        <f>_xlfn.XLOOKUP(C:C,'RAW Data_HCP'!A:A,'RAW Data_HCP'!B:B)</f>
        <v>Dr_34</v>
      </c>
      <c r="F464" t="str">
        <f>_xlfn.XLOOKUP(C:C,'RAW Data_HCP'!A:A,'RAW Data_HCP'!C:C)</f>
        <v>Medical Oncology</v>
      </c>
      <c r="G464" t="str">
        <f>_xlfn.XLOOKUP(C:C,'RAW Data_HCP'!A:A,'RAW Data_HCP'!D:D)</f>
        <v>East</v>
      </c>
    </row>
    <row r="465" spans="1:7" x14ac:dyDescent="0.25">
      <c r="A465" t="s">
        <v>3632</v>
      </c>
      <c r="B465" t="s">
        <v>472</v>
      </c>
      <c r="C465" t="s">
        <v>6614</v>
      </c>
      <c r="D465" s="1">
        <v>45709</v>
      </c>
      <c r="E465" t="str">
        <f>_xlfn.XLOOKUP(C:C,'RAW Data_HCP'!A:A,'RAW Data_HCP'!B:B)</f>
        <v>Dr_5</v>
      </c>
      <c r="F465" t="str">
        <f>_xlfn.XLOOKUP(C:C,'RAW Data_HCP'!A:A,'RAW Data_HCP'!C:C)</f>
        <v>Hematology-Oncology</v>
      </c>
      <c r="G465" t="str">
        <f>_xlfn.XLOOKUP(C:C,'RAW Data_HCP'!A:A,'RAW Data_HCP'!D:D)</f>
        <v>North</v>
      </c>
    </row>
    <row r="466" spans="1:7" x14ac:dyDescent="0.25">
      <c r="A466" t="s">
        <v>3637</v>
      </c>
      <c r="B466" t="s">
        <v>473</v>
      </c>
      <c r="C466" t="s">
        <v>6872</v>
      </c>
      <c r="D466" s="1">
        <v>45787</v>
      </c>
      <c r="E466" t="str">
        <f>_xlfn.XLOOKUP(C:C,'RAW Data_HCP'!A:A,'RAW Data_HCP'!B:B)</f>
        <v>Dr_134</v>
      </c>
      <c r="F466" t="str">
        <f>_xlfn.XLOOKUP(C:C,'RAW Data_HCP'!A:A,'RAW Data_HCP'!C:C)</f>
        <v>Radiation Oncology</v>
      </c>
      <c r="G466" t="str">
        <f>_xlfn.XLOOKUP(C:C,'RAW Data_HCP'!A:A,'RAW Data_HCP'!D:D)</f>
        <v>East</v>
      </c>
    </row>
    <row r="467" spans="1:7" x14ac:dyDescent="0.25">
      <c r="A467" t="s">
        <v>3644</v>
      </c>
      <c r="B467" t="s">
        <v>474</v>
      </c>
      <c r="C467" t="s">
        <v>6820</v>
      </c>
      <c r="D467" s="1">
        <v>45696</v>
      </c>
      <c r="E467" t="str">
        <f>_xlfn.XLOOKUP(C:C,'RAW Data_HCP'!A:A,'RAW Data_HCP'!B:B)</f>
        <v>Dr_108</v>
      </c>
      <c r="F467" t="str">
        <f>_xlfn.XLOOKUP(C:C,'RAW Data_HCP'!A:A,'RAW Data_HCP'!C:C)</f>
        <v>Medical Oncology</v>
      </c>
      <c r="G467" t="str">
        <f>_xlfn.XLOOKUP(C:C,'RAW Data_HCP'!A:A,'RAW Data_HCP'!D:D)</f>
        <v>West</v>
      </c>
    </row>
    <row r="468" spans="1:7" x14ac:dyDescent="0.25">
      <c r="A468" t="s">
        <v>3648</v>
      </c>
      <c r="B468" t="s">
        <v>475</v>
      </c>
      <c r="C468" t="s">
        <v>6654</v>
      </c>
      <c r="D468" s="1">
        <v>45703</v>
      </c>
      <c r="E468" t="str">
        <f>_xlfn.XLOOKUP(C:C,'RAW Data_HCP'!A:A,'RAW Data_HCP'!B:B)</f>
        <v>Dr_25</v>
      </c>
      <c r="F468" t="str">
        <f>_xlfn.XLOOKUP(C:C,'RAW Data_HCP'!A:A,'RAW Data_HCP'!C:C)</f>
        <v>Hematology-Oncology</v>
      </c>
      <c r="G468" t="str">
        <f>_xlfn.XLOOKUP(C:C,'RAW Data_HCP'!A:A,'RAW Data_HCP'!D:D)</f>
        <v>East</v>
      </c>
    </row>
    <row r="469" spans="1:7" x14ac:dyDescent="0.25">
      <c r="A469" t="s">
        <v>3652</v>
      </c>
      <c r="B469" t="s">
        <v>476</v>
      </c>
      <c r="C469" t="s">
        <v>6848</v>
      </c>
      <c r="D469" s="1">
        <v>45815</v>
      </c>
      <c r="E469" t="str">
        <f>_xlfn.XLOOKUP(C:C,'RAW Data_HCP'!A:A,'RAW Data_HCP'!B:B)</f>
        <v>Dr_122</v>
      </c>
      <c r="F469" t="str">
        <f>_xlfn.XLOOKUP(C:C,'RAW Data_HCP'!A:A,'RAW Data_HCP'!C:C)</f>
        <v>Medical Oncology</v>
      </c>
      <c r="G469" t="str">
        <f>_xlfn.XLOOKUP(C:C,'RAW Data_HCP'!A:A,'RAW Data_HCP'!D:D)</f>
        <v>East</v>
      </c>
    </row>
    <row r="470" spans="1:7" x14ac:dyDescent="0.25">
      <c r="A470" t="s">
        <v>3658</v>
      </c>
      <c r="B470" t="s">
        <v>477</v>
      </c>
      <c r="C470" t="s">
        <v>6624</v>
      </c>
      <c r="D470" s="1">
        <v>45794</v>
      </c>
      <c r="E470" t="str">
        <f>_xlfn.XLOOKUP(C:C,'RAW Data_HCP'!A:A,'RAW Data_HCP'!B:B)</f>
        <v>Dr_10</v>
      </c>
      <c r="F470" t="str">
        <f>_xlfn.XLOOKUP(C:C,'RAW Data_HCP'!A:A,'RAW Data_HCP'!C:C)</f>
        <v>Hematology-Oncology</v>
      </c>
      <c r="G470" t="str">
        <f>_xlfn.XLOOKUP(C:C,'RAW Data_HCP'!A:A,'RAW Data_HCP'!D:D)</f>
        <v>South</v>
      </c>
    </row>
    <row r="471" spans="1:7" x14ac:dyDescent="0.25">
      <c r="A471" t="s">
        <v>3662</v>
      </c>
      <c r="B471" t="s">
        <v>478</v>
      </c>
      <c r="C471" t="s">
        <v>6862</v>
      </c>
      <c r="D471" s="1">
        <v>45688</v>
      </c>
      <c r="E471" t="str">
        <f>_xlfn.XLOOKUP(C:C,'RAW Data_HCP'!A:A,'RAW Data_HCP'!B:B)</f>
        <v>Dr_129</v>
      </c>
      <c r="F471" t="str">
        <f>_xlfn.XLOOKUP(C:C,'RAW Data_HCP'!A:A,'RAW Data_HCP'!C:C)</f>
        <v>Radiation Oncology</v>
      </c>
      <c r="G471" t="str">
        <f>_xlfn.XLOOKUP(C:C,'RAW Data_HCP'!A:A,'RAW Data_HCP'!D:D)</f>
        <v>West</v>
      </c>
    </row>
    <row r="472" spans="1:7" x14ac:dyDescent="0.25">
      <c r="A472" t="s">
        <v>3667</v>
      </c>
      <c r="B472" t="s">
        <v>479</v>
      </c>
      <c r="C472" t="s">
        <v>6652</v>
      </c>
      <c r="D472" s="1">
        <v>45781</v>
      </c>
      <c r="E472" t="str">
        <f>_xlfn.XLOOKUP(C:C,'RAW Data_HCP'!A:A,'RAW Data_HCP'!B:B)</f>
        <v>Dr_24</v>
      </c>
      <c r="F472" t="str">
        <f>_xlfn.XLOOKUP(C:C,'RAW Data_HCP'!A:A,'RAW Data_HCP'!C:C)</f>
        <v>Radiation Oncology</v>
      </c>
      <c r="G472" t="str">
        <f>_xlfn.XLOOKUP(C:C,'RAW Data_HCP'!A:A,'RAW Data_HCP'!D:D)</f>
        <v>North</v>
      </c>
    </row>
    <row r="473" spans="1:7" x14ac:dyDescent="0.25">
      <c r="A473" t="s">
        <v>3674</v>
      </c>
      <c r="B473" t="s">
        <v>480</v>
      </c>
      <c r="C473" t="s">
        <v>6672</v>
      </c>
      <c r="D473" s="1">
        <v>45812</v>
      </c>
      <c r="E473" t="str">
        <f>_xlfn.XLOOKUP(C:C,'RAW Data_HCP'!A:A,'RAW Data_HCP'!B:B)</f>
        <v>Dr_34</v>
      </c>
      <c r="F473" t="str">
        <f>_xlfn.XLOOKUP(C:C,'RAW Data_HCP'!A:A,'RAW Data_HCP'!C:C)</f>
        <v>Medical Oncology</v>
      </c>
      <c r="G473" t="str">
        <f>_xlfn.XLOOKUP(C:C,'RAW Data_HCP'!A:A,'RAW Data_HCP'!D:D)</f>
        <v>East</v>
      </c>
    </row>
    <row r="474" spans="1:7" x14ac:dyDescent="0.25">
      <c r="A474" t="s">
        <v>3678</v>
      </c>
      <c r="B474" t="s">
        <v>481</v>
      </c>
      <c r="C474" t="s">
        <v>6882</v>
      </c>
      <c r="D474" s="1">
        <v>45658</v>
      </c>
      <c r="E474" t="str">
        <f>_xlfn.XLOOKUP(C:C,'RAW Data_HCP'!A:A,'RAW Data_HCP'!B:B)</f>
        <v>Dr_139</v>
      </c>
      <c r="F474" t="str">
        <f>_xlfn.XLOOKUP(C:C,'RAW Data_HCP'!A:A,'RAW Data_HCP'!C:C)</f>
        <v>Hematology-Oncology</v>
      </c>
      <c r="G474" t="str">
        <f>_xlfn.XLOOKUP(C:C,'RAW Data_HCP'!A:A,'RAW Data_HCP'!D:D)</f>
        <v>East</v>
      </c>
    </row>
    <row r="475" spans="1:7" x14ac:dyDescent="0.25">
      <c r="A475" t="s">
        <v>3683</v>
      </c>
      <c r="B475" t="s">
        <v>482</v>
      </c>
      <c r="C475" t="s">
        <v>6826</v>
      </c>
      <c r="D475" s="1">
        <v>45791</v>
      </c>
      <c r="E475" t="str">
        <f>_xlfn.XLOOKUP(C:C,'RAW Data_HCP'!A:A,'RAW Data_HCP'!B:B)</f>
        <v>Dr_111</v>
      </c>
      <c r="F475" t="str">
        <f>_xlfn.XLOOKUP(C:C,'RAW Data_HCP'!A:A,'RAW Data_HCP'!C:C)</f>
        <v>Hematology-Oncology</v>
      </c>
      <c r="G475" t="str">
        <f>_xlfn.XLOOKUP(C:C,'RAW Data_HCP'!A:A,'RAW Data_HCP'!D:D)</f>
        <v>West</v>
      </c>
    </row>
    <row r="476" spans="1:7" x14ac:dyDescent="0.25">
      <c r="A476" t="s">
        <v>3689</v>
      </c>
      <c r="B476" t="s">
        <v>483</v>
      </c>
      <c r="C476" t="s">
        <v>6820</v>
      </c>
      <c r="D476" s="1">
        <v>45752</v>
      </c>
      <c r="E476" t="str">
        <f>_xlfn.XLOOKUP(C:C,'RAW Data_HCP'!A:A,'RAW Data_HCP'!B:B)</f>
        <v>Dr_108</v>
      </c>
      <c r="F476" t="str">
        <f>_xlfn.XLOOKUP(C:C,'RAW Data_HCP'!A:A,'RAW Data_HCP'!C:C)</f>
        <v>Medical Oncology</v>
      </c>
      <c r="G476" t="str">
        <f>_xlfn.XLOOKUP(C:C,'RAW Data_HCP'!A:A,'RAW Data_HCP'!D:D)</f>
        <v>West</v>
      </c>
    </row>
    <row r="477" spans="1:7" x14ac:dyDescent="0.25">
      <c r="A477" t="s">
        <v>3696</v>
      </c>
      <c r="B477" t="s">
        <v>484</v>
      </c>
      <c r="C477" t="s">
        <v>6628</v>
      </c>
      <c r="D477" s="1">
        <v>45836</v>
      </c>
      <c r="E477" t="str">
        <f>_xlfn.XLOOKUP(C:C,'RAW Data_HCP'!A:A,'RAW Data_HCP'!B:B)</f>
        <v>Dr_12</v>
      </c>
      <c r="F477" t="str">
        <f>_xlfn.XLOOKUP(C:C,'RAW Data_HCP'!A:A,'RAW Data_HCP'!C:C)</f>
        <v>Medical Oncology</v>
      </c>
      <c r="G477" t="str">
        <f>_xlfn.XLOOKUP(C:C,'RAW Data_HCP'!A:A,'RAW Data_HCP'!D:D)</f>
        <v>West</v>
      </c>
    </row>
    <row r="478" spans="1:7" x14ac:dyDescent="0.25">
      <c r="A478" t="s">
        <v>3701</v>
      </c>
      <c r="B478" t="s">
        <v>485</v>
      </c>
      <c r="C478" t="s">
        <v>6876</v>
      </c>
      <c r="D478" s="1">
        <v>45767</v>
      </c>
      <c r="E478" t="str">
        <f>_xlfn.XLOOKUP(C:C,'RAW Data_HCP'!A:A,'RAW Data_HCP'!B:B)</f>
        <v>Dr_136</v>
      </c>
      <c r="F478" t="str">
        <f>_xlfn.XLOOKUP(C:C,'RAW Data_HCP'!A:A,'RAW Data_HCP'!C:C)</f>
        <v>Medical Oncology</v>
      </c>
      <c r="G478" t="str">
        <f>_xlfn.XLOOKUP(C:C,'RAW Data_HCP'!A:A,'RAW Data_HCP'!D:D)</f>
        <v>South</v>
      </c>
    </row>
    <row r="479" spans="1:7" x14ac:dyDescent="0.25">
      <c r="A479" t="s">
        <v>3707</v>
      </c>
      <c r="B479" t="s">
        <v>486</v>
      </c>
      <c r="C479" t="s">
        <v>6722</v>
      </c>
      <c r="D479" s="1">
        <v>45781</v>
      </c>
      <c r="E479" t="str">
        <f>_xlfn.XLOOKUP(C:C,'RAW Data_HCP'!A:A,'RAW Data_HCP'!B:B)</f>
        <v>Dr_59</v>
      </c>
      <c r="F479" t="str">
        <f>_xlfn.XLOOKUP(C:C,'RAW Data_HCP'!A:A,'RAW Data_HCP'!C:C)</f>
        <v>Medical Oncology</v>
      </c>
      <c r="G479" t="str">
        <f>_xlfn.XLOOKUP(C:C,'RAW Data_HCP'!A:A,'RAW Data_HCP'!D:D)</f>
        <v>South</v>
      </c>
    </row>
    <row r="480" spans="1:7" x14ac:dyDescent="0.25">
      <c r="A480" t="s">
        <v>3712</v>
      </c>
      <c r="B480" t="s">
        <v>487</v>
      </c>
      <c r="C480" t="s">
        <v>6800</v>
      </c>
      <c r="D480" s="1">
        <v>45747</v>
      </c>
      <c r="E480" t="str">
        <f>_xlfn.XLOOKUP(C:C,'RAW Data_HCP'!A:A,'RAW Data_HCP'!B:B)</f>
        <v>Dr_98</v>
      </c>
      <c r="F480" t="str">
        <f>_xlfn.XLOOKUP(C:C,'RAW Data_HCP'!A:A,'RAW Data_HCP'!C:C)</f>
        <v>Hematology-Oncology</v>
      </c>
      <c r="G480" t="str">
        <f>_xlfn.XLOOKUP(C:C,'RAW Data_HCP'!A:A,'RAW Data_HCP'!D:D)</f>
        <v>South</v>
      </c>
    </row>
    <row r="481" spans="1:7" x14ac:dyDescent="0.25">
      <c r="A481" t="s">
        <v>3716</v>
      </c>
      <c r="B481" t="s">
        <v>488</v>
      </c>
      <c r="C481" t="s">
        <v>6900</v>
      </c>
      <c r="D481" s="1">
        <v>45683</v>
      </c>
      <c r="E481" t="str">
        <f>_xlfn.XLOOKUP(C:C,'RAW Data_HCP'!A:A,'RAW Data_HCP'!B:B)</f>
        <v>Dr_148</v>
      </c>
      <c r="F481" t="str">
        <f>_xlfn.XLOOKUP(C:C,'RAW Data_HCP'!A:A,'RAW Data_HCP'!C:C)</f>
        <v>Hematology-Oncology</v>
      </c>
      <c r="G481" t="str">
        <f>_xlfn.XLOOKUP(C:C,'RAW Data_HCP'!A:A,'RAW Data_HCP'!D:D)</f>
        <v>South</v>
      </c>
    </row>
    <row r="482" spans="1:7" x14ac:dyDescent="0.25">
      <c r="A482" t="s">
        <v>3720</v>
      </c>
      <c r="B482" t="s">
        <v>489</v>
      </c>
      <c r="C482" t="s">
        <v>6822</v>
      </c>
      <c r="D482" s="1">
        <v>45692</v>
      </c>
      <c r="E482" t="str">
        <f>_xlfn.XLOOKUP(C:C,'RAW Data_HCP'!A:A,'RAW Data_HCP'!B:B)</f>
        <v>Dr_109</v>
      </c>
      <c r="F482" t="str">
        <f>_xlfn.XLOOKUP(C:C,'RAW Data_HCP'!A:A,'RAW Data_HCP'!C:C)</f>
        <v>Radiation Oncology</v>
      </c>
      <c r="G482" t="str">
        <f>_xlfn.XLOOKUP(C:C,'RAW Data_HCP'!A:A,'RAW Data_HCP'!D:D)</f>
        <v>South</v>
      </c>
    </row>
    <row r="483" spans="1:7" x14ac:dyDescent="0.25">
      <c r="A483" t="s">
        <v>3727</v>
      </c>
      <c r="B483" t="s">
        <v>490</v>
      </c>
      <c r="C483" t="s">
        <v>6736</v>
      </c>
      <c r="D483" s="1">
        <v>45780</v>
      </c>
      <c r="E483" t="str">
        <f>_xlfn.XLOOKUP(C:C,'RAW Data_HCP'!A:A,'RAW Data_HCP'!B:B)</f>
        <v>Dr_66</v>
      </c>
      <c r="F483" t="str">
        <f>_xlfn.XLOOKUP(C:C,'RAW Data_HCP'!A:A,'RAW Data_HCP'!C:C)</f>
        <v>Hematology-Oncology</v>
      </c>
      <c r="G483" t="str">
        <f>_xlfn.XLOOKUP(C:C,'RAW Data_HCP'!A:A,'RAW Data_HCP'!D:D)</f>
        <v>North</v>
      </c>
    </row>
    <row r="484" spans="1:7" x14ac:dyDescent="0.25">
      <c r="A484" t="s">
        <v>3731</v>
      </c>
      <c r="B484" t="s">
        <v>491</v>
      </c>
      <c r="C484" t="s">
        <v>6724</v>
      </c>
      <c r="D484" s="1">
        <v>45679</v>
      </c>
      <c r="E484" t="str">
        <f>_xlfn.XLOOKUP(C:C,'RAW Data_HCP'!A:A,'RAW Data_HCP'!B:B)</f>
        <v>Dr_60</v>
      </c>
      <c r="F484" t="str">
        <f>_xlfn.XLOOKUP(C:C,'RAW Data_HCP'!A:A,'RAW Data_HCP'!C:C)</f>
        <v>Hematology-Oncology</v>
      </c>
      <c r="G484" t="str">
        <f>_xlfn.XLOOKUP(C:C,'RAW Data_HCP'!A:A,'RAW Data_HCP'!D:D)</f>
        <v>South</v>
      </c>
    </row>
    <row r="485" spans="1:7" x14ac:dyDescent="0.25">
      <c r="A485" t="s">
        <v>3735</v>
      </c>
      <c r="B485" t="s">
        <v>492</v>
      </c>
      <c r="C485" t="s">
        <v>6750</v>
      </c>
      <c r="D485" s="1">
        <v>45811</v>
      </c>
      <c r="E485" t="str">
        <f>_xlfn.XLOOKUP(C:C,'RAW Data_HCP'!A:A,'RAW Data_HCP'!B:B)</f>
        <v>Dr_73</v>
      </c>
      <c r="F485" t="str">
        <f>_xlfn.XLOOKUP(C:C,'RAW Data_HCP'!A:A,'RAW Data_HCP'!C:C)</f>
        <v>Hematology-Oncology</v>
      </c>
      <c r="G485" t="str">
        <f>_xlfn.XLOOKUP(C:C,'RAW Data_HCP'!A:A,'RAW Data_HCP'!D:D)</f>
        <v>East</v>
      </c>
    </row>
    <row r="486" spans="1:7" x14ac:dyDescent="0.25">
      <c r="A486" t="s">
        <v>3742</v>
      </c>
      <c r="B486" t="s">
        <v>493</v>
      </c>
      <c r="C486" t="s">
        <v>6884</v>
      </c>
      <c r="D486" s="1">
        <v>45762</v>
      </c>
      <c r="E486" t="str">
        <f>_xlfn.XLOOKUP(C:C,'RAW Data_HCP'!A:A,'RAW Data_HCP'!B:B)</f>
        <v>Dr_140</v>
      </c>
      <c r="F486" t="str">
        <f>_xlfn.XLOOKUP(C:C,'RAW Data_HCP'!A:A,'RAW Data_HCP'!C:C)</f>
        <v>Medical Oncology</v>
      </c>
      <c r="G486" t="str">
        <f>_xlfn.XLOOKUP(C:C,'RAW Data_HCP'!A:A,'RAW Data_HCP'!D:D)</f>
        <v>North</v>
      </c>
    </row>
    <row r="487" spans="1:7" x14ac:dyDescent="0.25">
      <c r="A487" t="s">
        <v>3747</v>
      </c>
      <c r="B487" t="s">
        <v>494</v>
      </c>
      <c r="C487" t="s">
        <v>6736</v>
      </c>
      <c r="D487" s="1">
        <v>45706</v>
      </c>
      <c r="E487" t="str">
        <f>_xlfn.XLOOKUP(C:C,'RAW Data_HCP'!A:A,'RAW Data_HCP'!B:B)</f>
        <v>Dr_66</v>
      </c>
      <c r="F487" t="str">
        <f>_xlfn.XLOOKUP(C:C,'RAW Data_HCP'!A:A,'RAW Data_HCP'!C:C)</f>
        <v>Hematology-Oncology</v>
      </c>
      <c r="G487" t="str">
        <f>_xlfn.XLOOKUP(C:C,'RAW Data_HCP'!A:A,'RAW Data_HCP'!D:D)</f>
        <v>North</v>
      </c>
    </row>
    <row r="488" spans="1:7" x14ac:dyDescent="0.25">
      <c r="A488" t="s">
        <v>3754</v>
      </c>
      <c r="B488" t="s">
        <v>495</v>
      </c>
      <c r="C488" t="s">
        <v>6608</v>
      </c>
      <c r="D488" s="1">
        <v>45659</v>
      </c>
      <c r="E488" t="str">
        <f>_xlfn.XLOOKUP(C:C,'RAW Data_HCP'!A:A,'RAW Data_HCP'!B:B)</f>
        <v>Dr_2</v>
      </c>
      <c r="F488" t="str">
        <f>_xlfn.XLOOKUP(C:C,'RAW Data_HCP'!A:A,'RAW Data_HCP'!C:C)</f>
        <v>Medical Oncology</v>
      </c>
      <c r="G488" t="str">
        <f>_xlfn.XLOOKUP(C:C,'RAW Data_HCP'!A:A,'RAW Data_HCP'!D:D)</f>
        <v>East</v>
      </c>
    </row>
    <row r="489" spans="1:7" x14ac:dyDescent="0.25">
      <c r="A489" t="s">
        <v>3759</v>
      </c>
      <c r="B489" t="s">
        <v>496</v>
      </c>
      <c r="C489" t="s">
        <v>6900</v>
      </c>
      <c r="D489" s="1">
        <v>45791</v>
      </c>
      <c r="E489" t="str">
        <f>_xlfn.XLOOKUP(C:C,'RAW Data_HCP'!A:A,'RAW Data_HCP'!B:B)</f>
        <v>Dr_148</v>
      </c>
      <c r="F489" t="str">
        <f>_xlfn.XLOOKUP(C:C,'RAW Data_HCP'!A:A,'RAW Data_HCP'!C:C)</f>
        <v>Hematology-Oncology</v>
      </c>
      <c r="G489" t="str">
        <f>_xlfn.XLOOKUP(C:C,'RAW Data_HCP'!A:A,'RAW Data_HCP'!D:D)</f>
        <v>South</v>
      </c>
    </row>
    <row r="490" spans="1:7" x14ac:dyDescent="0.25">
      <c r="A490" t="s">
        <v>3766</v>
      </c>
      <c r="B490" t="s">
        <v>497</v>
      </c>
      <c r="C490" t="s">
        <v>6666</v>
      </c>
      <c r="D490" s="1">
        <v>45791</v>
      </c>
      <c r="E490" t="str">
        <f>_xlfn.XLOOKUP(C:C,'RAW Data_HCP'!A:A,'RAW Data_HCP'!B:B)</f>
        <v>Dr_31</v>
      </c>
      <c r="F490" t="str">
        <f>_xlfn.XLOOKUP(C:C,'RAW Data_HCP'!A:A,'RAW Data_HCP'!C:C)</f>
        <v>Medical Oncology</v>
      </c>
      <c r="G490" t="str">
        <f>_xlfn.XLOOKUP(C:C,'RAW Data_HCP'!A:A,'RAW Data_HCP'!D:D)</f>
        <v>North</v>
      </c>
    </row>
    <row r="491" spans="1:7" x14ac:dyDescent="0.25">
      <c r="A491" t="s">
        <v>3770</v>
      </c>
      <c r="B491" t="s">
        <v>498</v>
      </c>
      <c r="C491" t="s">
        <v>6608</v>
      </c>
      <c r="D491" s="1">
        <v>45754</v>
      </c>
      <c r="E491" t="str">
        <f>_xlfn.XLOOKUP(C:C,'RAW Data_HCP'!A:A,'RAW Data_HCP'!B:B)</f>
        <v>Dr_2</v>
      </c>
      <c r="F491" t="str">
        <f>_xlfn.XLOOKUP(C:C,'RAW Data_HCP'!A:A,'RAW Data_HCP'!C:C)</f>
        <v>Medical Oncology</v>
      </c>
      <c r="G491" t="str">
        <f>_xlfn.XLOOKUP(C:C,'RAW Data_HCP'!A:A,'RAW Data_HCP'!D:D)</f>
        <v>East</v>
      </c>
    </row>
    <row r="492" spans="1:7" x14ac:dyDescent="0.25">
      <c r="A492" t="s">
        <v>3776</v>
      </c>
      <c r="B492" t="s">
        <v>499</v>
      </c>
      <c r="C492" t="s">
        <v>6710</v>
      </c>
      <c r="D492" s="1">
        <v>45834</v>
      </c>
      <c r="E492" t="str">
        <f>_xlfn.XLOOKUP(C:C,'RAW Data_HCP'!A:A,'RAW Data_HCP'!B:B)</f>
        <v>Dr_53</v>
      </c>
      <c r="F492" t="str">
        <f>_xlfn.XLOOKUP(C:C,'RAW Data_HCP'!A:A,'RAW Data_HCP'!C:C)</f>
        <v>Hematology-Oncology</v>
      </c>
      <c r="G492" t="str">
        <f>_xlfn.XLOOKUP(C:C,'RAW Data_HCP'!A:A,'RAW Data_HCP'!D:D)</f>
        <v>East</v>
      </c>
    </row>
    <row r="493" spans="1:7" x14ac:dyDescent="0.25">
      <c r="A493" t="s">
        <v>3781</v>
      </c>
      <c r="B493" t="s">
        <v>500</v>
      </c>
      <c r="C493" t="s">
        <v>6766</v>
      </c>
      <c r="D493" s="1">
        <v>45762</v>
      </c>
      <c r="E493" t="str">
        <f>_xlfn.XLOOKUP(C:C,'RAW Data_HCP'!A:A,'RAW Data_HCP'!B:B)</f>
        <v>Dr_81</v>
      </c>
      <c r="F493" t="str">
        <f>_xlfn.XLOOKUP(C:C,'RAW Data_HCP'!A:A,'RAW Data_HCP'!C:C)</f>
        <v>Radiation Oncology</v>
      </c>
      <c r="G493" t="str">
        <f>_xlfn.XLOOKUP(C:C,'RAW Data_HCP'!A:A,'RAW Data_HCP'!D:D)</f>
        <v>North</v>
      </c>
    </row>
    <row r="494" spans="1:7" x14ac:dyDescent="0.25">
      <c r="A494" t="s">
        <v>3787</v>
      </c>
      <c r="B494" t="s">
        <v>501</v>
      </c>
      <c r="C494" t="s">
        <v>6790</v>
      </c>
      <c r="D494" s="1">
        <v>45685</v>
      </c>
      <c r="E494" t="str">
        <f>_xlfn.XLOOKUP(C:C,'RAW Data_HCP'!A:A,'RAW Data_HCP'!B:B)</f>
        <v>Dr_93</v>
      </c>
      <c r="F494" t="str">
        <f>_xlfn.XLOOKUP(C:C,'RAW Data_HCP'!A:A,'RAW Data_HCP'!C:C)</f>
        <v>Radiation Oncology</v>
      </c>
      <c r="G494" t="str">
        <f>_xlfn.XLOOKUP(C:C,'RAW Data_HCP'!A:A,'RAW Data_HCP'!D:D)</f>
        <v>East</v>
      </c>
    </row>
    <row r="495" spans="1:7" x14ac:dyDescent="0.25">
      <c r="A495" t="s">
        <v>3793</v>
      </c>
      <c r="B495" t="s">
        <v>502</v>
      </c>
      <c r="C495" t="s">
        <v>6684</v>
      </c>
      <c r="D495" s="1">
        <v>45767</v>
      </c>
      <c r="E495" t="str">
        <f>_xlfn.XLOOKUP(C:C,'RAW Data_HCP'!A:A,'RAW Data_HCP'!B:B)</f>
        <v>Dr_40</v>
      </c>
      <c r="F495" t="str">
        <f>_xlfn.XLOOKUP(C:C,'RAW Data_HCP'!A:A,'RAW Data_HCP'!C:C)</f>
        <v>Medical Oncology</v>
      </c>
      <c r="G495" t="str">
        <f>_xlfn.XLOOKUP(C:C,'RAW Data_HCP'!A:A,'RAW Data_HCP'!D:D)</f>
        <v>West</v>
      </c>
    </row>
    <row r="496" spans="1:7" x14ac:dyDescent="0.25">
      <c r="A496" t="s">
        <v>3797</v>
      </c>
      <c r="B496" t="s">
        <v>503</v>
      </c>
      <c r="C496" t="s">
        <v>6904</v>
      </c>
      <c r="D496" s="1">
        <v>45722</v>
      </c>
      <c r="E496" t="str">
        <f>_xlfn.XLOOKUP(C:C,'RAW Data_HCP'!A:A,'RAW Data_HCP'!B:B)</f>
        <v>Dr_150</v>
      </c>
      <c r="F496" t="str">
        <f>_xlfn.XLOOKUP(C:C,'RAW Data_HCP'!A:A,'RAW Data_HCP'!C:C)</f>
        <v>Hematology-Oncology</v>
      </c>
      <c r="G496" t="str">
        <f>_xlfn.XLOOKUP(C:C,'RAW Data_HCP'!A:A,'RAW Data_HCP'!D:D)</f>
        <v>North</v>
      </c>
    </row>
    <row r="497" spans="1:7" x14ac:dyDescent="0.25">
      <c r="A497" t="s">
        <v>3804</v>
      </c>
      <c r="B497" t="s">
        <v>504</v>
      </c>
      <c r="C497" t="s">
        <v>6738</v>
      </c>
      <c r="D497" s="1">
        <v>45795</v>
      </c>
      <c r="E497" t="str">
        <f>_xlfn.XLOOKUP(C:C,'RAW Data_HCP'!A:A,'RAW Data_HCP'!B:B)</f>
        <v>Dr_67</v>
      </c>
      <c r="F497" t="str">
        <f>_xlfn.XLOOKUP(C:C,'RAW Data_HCP'!A:A,'RAW Data_HCP'!C:C)</f>
        <v>Hematology-Oncology</v>
      </c>
      <c r="G497" t="str">
        <f>_xlfn.XLOOKUP(C:C,'RAW Data_HCP'!A:A,'RAW Data_HCP'!D:D)</f>
        <v>North</v>
      </c>
    </row>
    <row r="498" spans="1:7" x14ac:dyDescent="0.25">
      <c r="A498" t="s">
        <v>3810</v>
      </c>
      <c r="B498" t="s">
        <v>505</v>
      </c>
      <c r="C498" t="s">
        <v>6822</v>
      </c>
      <c r="D498" s="1">
        <v>45802</v>
      </c>
      <c r="E498" t="str">
        <f>_xlfn.XLOOKUP(C:C,'RAW Data_HCP'!A:A,'RAW Data_HCP'!B:B)</f>
        <v>Dr_109</v>
      </c>
      <c r="F498" t="str">
        <f>_xlfn.XLOOKUP(C:C,'RAW Data_HCP'!A:A,'RAW Data_HCP'!C:C)</f>
        <v>Radiation Oncology</v>
      </c>
      <c r="G498" t="str">
        <f>_xlfn.XLOOKUP(C:C,'RAW Data_HCP'!A:A,'RAW Data_HCP'!D:D)</f>
        <v>South</v>
      </c>
    </row>
    <row r="499" spans="1:7" x14ac:dyDescent="0.25">
      <c r="A499" t="s">
        <v>3814</v>
      </c>
      <c r="B499" t="s">
        <v>506</v>
      </c>
      <c r="C499" t="s">
        <v>6792</v>
      </c>
      <c r="D499" s="1">
        <v>45814</v>
      </c>
      <c r="E499" t="str">
        <f>_xlfn.XLOOKUP(C:C,'RAW Data_HCP'!A:A,'RAW Data_HCP'!B:B)</f>
        <v>Dr_94</v>
      </c>
      <c r="F499" t="str">
        <f>_xlfn.XLOOKUP(C:C,'RAW Data_HCP'!A:A,'RAW Data_HCP'!C:C)</f>
        <v>Radiation Oncology</v>
      </c>
      <c r="G499" t="str">
        <f>_xlfn.XLOOKUP(C:C,'RAW Data_HCP'!A:A,'RAW Data_HCP'!D:D)</f>
        <v>West</v>
      </c>
    </row>
    <row r="500" spans="1:7" x14ac:dyDescent="0.25">
      <c r="A500" t="s">
        <v>3818</v>
      </c>
      <c r="B500" t="s">
        <v>507</v>
      </c>
      <c r="C500" t="s">
        <v>6746</v>
      </c>
      <c r="D500" s="1">
        <v>45832</v>
      </c>
      <c r="E500" t="str">
        <f>_xlfn.XLOOKUP(C:C,'RAW Data_HCP'!A:A,'RAW Data_HCP'!B:B)</f>
        <v>Dr_71</v>
      </c>
      <c r="F500" t="str">
        <f>_xlfn.XLOOKUP(C:C,'RAW Data_HCP'!A:A,'RAW Data_HCP'!C:C)</f>
        <v>Radiation Oncology</v>
      </c>
      <c r="G500" t="str">
        <f>_xlfn.XLOOKUP(C:C,'RAW Data_HCP'!A:A,'RAW Data_HCP'!D:D)</f>
        <v>South</v>
      </c>
    </row>
    <row r="501" spans="1:7" x14ac:dyDescent="0.25">
      <c r="A501" t="s">
        <v>3822</v>
      </c>
      <c r="B501" t="s">
        <v>508</v>
      </c>
      <c r="C501" t="s">
        <v>6808</v>
      </c>
      <c r="D501" s="1">
        <v>45710</v>
      </c>
      <c r="E501" t="str">
        <f>_xlfn.XLOOKUP(C:C,'RAW Data_HCP'!A:A,'RAW Data_HCP'!B:B)</f>
        <v>Dr_102</v>
      </c>
      <c r="F501" t="str">
        <f>_xlfn.XLOOKUP(C:C,'RAW Data_HCP'!A:A,'RAW Data_HCP'!C:C)</f>
        <v>Medical Oncology</v>
      </c>
      <c r="G501" t="str">
        <f>_xlfn.XLOOKUP(C:C,'RAW Data_HCP'!A:A,'RAW Data_HCP'!D:D)</f>
        <v>North</v>
      </c>
    </row>
    <row r="502" spans="1:7" x14ac:dyDescent="0.25">
      <c r="A502" t="s">
        <v>3829</v>
      </c>
      <c r="B502" t="s">
        <v>509</v>
      </c>
      <c r="C502" t="s">
        <v>6816</v>
      </c>
      <c r="D502" s="1">
        <v>45799</v>
      </c>
      <c r="E502" t="str">
        <f>_xlfn.XLOOKUP(C:C,'RAW Data_HCP'!A:A,'RAW Data_HCP'!B:B)</f>
        <v>Dr_106</v>
      </c>
      <c r="F502" t="str">
        <f>_xlfn.XLOOKUP(C:C,'RAW Data_HCP'!A:A,'RAW Data_HCP'!C:C)</f>
        <v>Medical Oncology</v>
      </c>
      <c r="G502" t="str">
        <f>_xlfn.XLOOKUP(C:C,'RAW Data_HCP'!A:A,'RAW Data_HCP'!D:D)</f>
        <v>South</v>
      </c>
    </row>
    <row r="503" spans="1:7" x14ac:dyDescent="0.25">
      <c r="A503" t="s">
        <v>3836</v>
      </c>
      <c r="B503" t="s">
        <v>510</v>
      </c>
      <c r="C503" t="s">
        <v>6890</v>
      </c>
      <c r="D503" s="1">
        <v>45781</v>
      </c>
      <c r="E503" t="str">
        <f>_xlfn.XLOOKUP(C:C,'RAW Data_HCP'!A:A,'RAW Data_HCP'!B:B)</f>
        <v>Dr_143</v>
      </c>
      <c r="F503" t="str">
        <f>_xlfn.XLOOKUP(C:C,'RAW Data_HCP'!A:A,'RAW Data_HCP'!C:C)</f>
        <v>Medical Oncology</v>
      </c>
      <c r="G503" t="str">
        <f>_xlfn.XLOOKUP(C:C,'RAW Data_HCP'!A:A,'RAW Data_HCP'!D:D)</f>
        <v>North</v>
      </c>
    </row>
    <row r="504" spans="1:7" x14ac:dyDescent="0.25">
      <c r="A504" t="s">
        <v>3842</v>
      </c>
      <c r="B504" t="s">
        <v>511</v>
      </c>
      <c r="C504" t="s">
        <v>6696</v>
      </c>
      <c r="D504" s="1">
        <v>45752</v>
      </c>
      <c r="E504" t="str">
        <f>_xlfn.XLOOKUP(C:C,'RAW Data_HCP'!A:A,'RAW Data_HCP'!B:B)</f>
        <v>Dr_46</v>
      </c>
      <c r="F504" t="str">
        <f>_xlfn.XLOOKUP(C:C,'RAW Data_HCP'!A:A,'RAW Data_HCP'!C:C)</f>
        <v>Radiation Oncology</v>
      </c>
      <c r="G504" t="str">
        <f>_xlfn.XLOOKUP(C:C,'RAW Data_HCP'!A:A,'RAW Data_HCP'!D:D)</f>
        <v>East</v>
      </c>
    </row>
    <row r="505" spans="1:7" x14ac:dyDescent="0.25">
      <c r="A505" t="s">
        <v>3847</v>
      </c>
      <c r="B505" t="s">
        <v>512</v>
      </c>
      <c r="C505" t="s">
        <v>6892</v>
      </c>
      <c r="D505" s="1">
        <v>45800</v>
      </c>
      <c r="E505" t="str">
        <f>_xlfn.XLOOKUP(C:C,'RAW Data_HCP'!A:A,'RAW Data_HCP'!B:B)</f>
        <v>Dr_144</v>
      </c>
      <c r="F505" t="str">
        <f>_xlfn.XLOOKUP(C:C,'RAW Data_HCP'!A:A,'RAW Data_HCP'!C:C)</f>
        <v>Medical Oncology</v>
      </c>
      <c r="G505" t="str">
        <f>_xlfn.XLOOKUP(C:C,'RAW Data_HCP'!A:A,'RAW Data_HCP'!D:D)</f>
        <v>North</v>
      </c>
    </row>
    <row r="506" spans="1:7" x14ac:dyDescent="0.25">
      <c r="A506" t="s">
        <v>3853</v>
      </c>
      <c r="B506" t="s">
        <v>513</v>
      </c>
      <c r="C506" t="s">
        <v>6852</v>
      </c>
      <c r="D506" s="1">
        <v>45722</v>
      </c>
      <c r="E506" t="str">
        <f>_xlfn.XLOOKUP(C:C,'RAW Data_HCP'!A:A,'RAW Data_HCP'!B:B)</f>
        <v>Dr_124</v>
      </c>
      <c r="F506" t="str">
        <f>_xlfn.XLOOKUP(C:C,'RAW Data_HCP'!A:A,'RAW Data_HCP'!C:C)</f>
        <v>Medical Oncology</v>
      </c>
      <c r="G506" t="str">
        <f>_xlfn.XLOOKUP(C:C,'RAW Data_HCP'!A:A,'RAW Data_HCP'!D:D)</f>
        <v>West</v>
      </c>
    </row>
    <row r="507" spans="1:7" x14ac:dyDescent="0.25">
      <c r="A507" t="s">
        <v>3858</v>
      </c>
      <c r="B507" t="s">
        <v>514</v>
      </c>
      <c r="C507" t="s">
        <v>6762</v>
      </c>
      <c r="D507" s="1">
        <v>45805</v>
      </c>
      <c r="E507" t="str">
        <f>_xlfn.XLOOKUP(C:C,'RAW Data_HCP'!A:A,'RAW Data_HCP'!B:B)</f>
        <v>Dr_79</v>
      </c>
      <c r="F507" t="str">
        <f>_xlfn.XLOOKUP(C:C,'RAW Data_HCP'!A:A,'RAW Data_HCP'!C:C)</f>
        <v>Medical Oncology</v>
      </c>
      <c r="G507" t="str">
        <f>_xlfn.XLOOKUP(C:C,'RAW Data_HCP'!A:A,'RAW Data_HCP'!D:D)</f>
        <v>North</v>
      </c>
    </row>
    <row r="508" spans="1:7" x14ac:dyDescent="0.25">
      <c r="A508" t="s">
        <v>3865</v>
      </c>
      <c r="B508" t="s">
        <v>515</v>
      </c>
      <c r="C508" t="s">
        <v>6782</v>
      </c>
      <c r="D508" s="1">
        <v>45838</v>
      </c>
      <c r="E508" t="str">
        <f>_xlfn.XLOOKUP(C:C,'RAW Data_HCP'!A:A,'RAW Data_HCP'!B:B)</f>
        <v>Dr_89</v>
      </c>
      <c r="F508" t="str">
        <f>_xlfn.XLOOKUP(C:C,'RAW Data_HCP'!A:A,'RAW Data_HCP'!C:C)</f>
        <v>Hematology-Oncology</v>
      </c>
      <c r="G508" t="str">
        <f>_xlfn.XLOOKUP(C:C,'RAW Data_HCP'!A:A,'RAW Data_HCP'!D:D)</f>
        <v>South</v>
      </c>
    </row>
    <row r="509" spans="1:7" x14ac:dyDescent="0.25">
      <c r="A509" t="s">
        <v>3869</v>
      </c>
      <c r="B509" t="s">
        <v>516</v>
      </c>
      <c r="C509" t="s">
        <v>6808</v>
      </c>
      <c r="D509" s="1">
        <v>45693</v>
      </c>
      <c r="E509" t="str">
        <f>_xlfn.XLOOKUP(C:C,'RAW Data_HCP'!A:A,'RAW Data_HCP'!B:B)</f>
        <v>Dr_102</v>
      </c>
      <c r="F509" t="str">
        <f>_xlfn.XLOOKUP(C:C,'RAW Data_HCP'!A:A,'RAW Data_HCP'!C:C)</f>
        <v>Medical Oncology</v>
      </c>
      <c r="G509" t="str">
        <f>_xlfn.XLOOKUP(C:C,'RAW Data_HCP'!A:A,'RAW Data_HCP'!D:D)</f>
        <v>North</v>
      </c>
    </row>
    <row r="510" spans="1:7" x14ac:dyDescent="0.25">
      <c r="A510" t="s">
        <v>3873</v>
      </c>
      <c r="B510" t="s">
        <v>517</v>
      </c>
      <c r="C510" t="s">
        <v>6666</v>
      </c>
      <c r="D510" s="1">
        <v>45716</v>
      </c>
      <c r="E510" t="str">
        <f>_xlfn.XLOOKUP(C:C,'RAW Data_HCP'!A:A,'RAW Data_HCP'!B:B)</f>
        <v>Dr_31</v>
      </c>
      <c r="F510" t="str">
        <f>_xlfn.XLOOKUP(C:C,'RAW Data_HCP'!A:A,'RAW Data_HCP'!C:C)</f>
        <v>Medical Oncology</v>
      </c>
      <c r="G510" t="str">
        <f>_xlfn.XLOOKUP(C:C,'RAW Data_HCP'!A:A,'RAW Data_HCP'!D:D)</f>
        <v>North</v>
      </c>
    </row>
    <row r="511" spans="1:7" x14ac:dyDescent="0.25">
      <c r="A511" t="s">
        <v>3877</v>
      </c>
      <c r="B511" t="s">
        <v>518</v>
      </c>
      <c r="C511" t="s">
        <v>6834</v>
      </c>
      <c r="D511" s="1">
        <v>45837</v>
      </c>
      <c r="E511" t="str">
        <f>_xlfn.XLOOKUP(C:C,'RAW Data_HCP'!A:A,'RAW Data_HCP'!B:B)</f>
        <v>Dr_115</v>
      </c>
      <c r="F511" t="str">
        <f>_xlfn.XLOOKUP(C:C,'RAW Data_HCP'!A:A,'RAW Data_HCP'!C:C)</f>
        <v>Hematology-Oncology</v>
      </c>
      <c r="G511" t="str">
        <f>_xlfn.XLOOKUP(C:C,'RAW Data_HCP'!A:A,'RAW Data_HCP'!D:D)</f>
        <v>North</v>
      </c>
    </row>
    <row r="512" spans="1:7" x14ac:dyDescent="0.25">
      <c r="A512" t="s">
        <v>3882</v>
      </c>
      <c r="B512" t="s">
        <v>519</v>
      </c>
      <c r="C512" t="s">
        <v>6688</v>
      </c>
      <c r="D512" s="1">
        <v>45683</v>
      </c>
      <c r="E512" t="str">
        <f>_xlfn.XLOOKUP(C:C,'RAW Data_HCP'!A:A,'RAW Data_HCP'!B:B)</f>
        <v>Dr_42</v>
      </c>
      <c r="F512" t="str">
        <f>_xlfn.XLOOKUP(C:C,'RAW Data_HCP'!A:A,'RAW Data_HCP'!C:C)</f>
        <v>Hematology-Oncology</v>
      </c>
      <c r="G512" t="str">
        <f>_xlfn.XLOOKUP(C:C,'RAW Data_HCP'!A:A,'RAW Data_HCP'!D:D)</f>
        <v>South</v>
      </c>
    </row>
    <row r="513" spans="1:7" x14ac:dyDescent="0.25">
      <c r="A513" t="s">
        <v>3888</v>
      </c>
      <c r="B513" t="s">
        <v>520</v>
      </c>
      <c r="C513" t="s">
        <v>6714</v>
      </c>
      <c r="D513" s="1">
        <v>45788</v>
      </c>
      <c r="E513" t="str">
        <f>_xlfn.XLOOKUP(C:C,'RAW Data_HCP'!A:A,'RAW Data_HCP'!B:B)</f>
        <v>Dr_55</v>
      </c>
      <c r="F513" t="str">
        <f>_xlfn.XLOOKUP(C:C,'RAW Data_HCP'!A:A,'RAW Data_HCP'!C:C)</f>
        <v>Hematology-Oncology</v>
      </c>
      <c r="G513" t="str">
        <f>_xlfn.XLOOKUP(C:C,'RAW Data_HCP'!A:A,'RAW Data_HCP'!D:D)</f>
        <v>West</v>
      </c>
    </row>
    <row r="514" spans="1:7" x14ac:dyDescent="0.25">
      <c r="A514" t="s">
        <v>3893</v>
      </c>
      <c r="B514" t="s">
        <v>521</v>
      </c>
      <c r="C514" t="s">
        <v>6810</v>
      </c>
      <c r="D514" s="1">
        <v>45744</v>
      </c>
      <c r="E514" t="str">
        <f>_xlfn.XLOOKUP(C:C,'RAW Data_HCP'!A:A,'RAW Data_HCP'!B:B)</f>
        <v>Dr_103</v>
      </c>
      <c r="F514" t="str">
        <f>_xlfn.XLOOKUP(C:C,'RAW Data_HCP'!A:A,'RAW Data_HCP'!C:C)</f>
        <v>Medical Oncology</v>
      </c>
      <c r="G514" t="str">
        <f>_xlfn.XLOOKUP(C:C,'RAW Data_HCP'!A:A,'RAW Data_HCP'!D:D)</f>
        <v>East</v>
      </c>
    </row>
    <row r="515" spans="1:7" x14ac:dyDescent="0.25">
      <c r="A515" t="s">
        <v>3900</v>
      </c>
      <c r="B515" t="s">
        <v>522</v>
      </c>
      <c r="C515" t="s">
        <v>6886</v>
      </c>
      <c r="D515" s="1">
        <v>45815</v>
      </c>
      <c r="E515" t="str">
        <f>_xlfn.XLOOKUP(C:C,'RAW Data_HCP'!A:A,'RAW Data_HCP'!B:B)</f>
        <v>Dr_141</v>
      </c>
      <c r="F515" t="str">
        <f>_xlfn.XLOOKUP(C:C,'RAW Data_HCP'!A:A,'RAW Data_HCP'!C:C)</f>
        <v>Hematology-Oncology</v>
      </c>
      <c r="G515" t="str">
        <f>_xlfn.XLOOKUP(C:C,'RAW Data_HCP'!A:A,'RAW Data_HCP'!D:D)</f>
        <v>West</v>
      </c>
    </row>
    <row r="516" spans="1:7" x14ac:dyDescent="0.25">
      <c r="A516" t="s">
        <v>3904</v>
      </c>
      <c r="B516" t="s">
        <v>523</v>
      </c>
      <c r="C516" t="s">
        <v>6632</v>
      </c>
      <c r="D516" s="1">
        <v>45699</v>
      </c>
      <c r="E516" t="str">
        <f>_xlfn.XLOOKUP(C:C,'RAW Data_HCP'!A:A,'RAW Data_HCP'!B:B)</f>
        <v>Dr_14</v>
      </c>
      <c r="F516" t="str">
        <f>_xlfn.XLOOKUP(C:C,'RAW Data_HCP'!A:A,'RAW Data_HCP'!C:C)</f>
        <v>Medical Oncology</v>
      </c>
      <c r="G516" t="str">
        <f>_xlfn.XLOOKUP(C:C,'RAW Data_HCP'!A:A,'RAW Data_HCP'!D:D)</f>
        <v>South</v>
      </c>
    </row>
    <row r="517" spans="1:7" x14ac:dyDescent="0.25">
      <c r="A517" t="s">
        <v>3909</v>
      </c>
      <c r="B517" t="s">
        <v>524</v>
      </c>
      <c r="C517" t="s">
        <v>6804</v>
      </c>
      <c r="D517" s="1">
        <v>45820</v>
      </c>
      <c r="E517" t="str">
        <f>_xlfn.XLOOKUP(C:C,'RAW Data_HCP'!A:A,'RAW Data_HCP'!B:B)</f>
        <v>Dr_100</v>
      </c>
      <c r="F517" t="str">
        <f>_xlfn.XLOOKUP(C:C,'RAW Data_HCP'!A:A,'RAW Data_HCP'!C:C)</f>
        <v>Medical Oncology</v>
      </c>
      <c r="G517" t="str">
        <f>_xlfn.XLOOKUP(C:C,'RAW Data_HCP'!A:A,'RAW Data_HCP'!D:D)</f>
        <v>North</v>
      </c>
    </row>
    <row r="518" spans="1:7" x14ac:dyDescent="0.25">
      <c r="A518" t="s">
        <v>3915</v>
      </c>
      <c r="B518" t="s">
        <v>525</v>
      </c>
      <c r="C518" t="s">
        <v>6608</v>
      </c>
      <c r="D518" s="1">
        <v>45681</v>
      </c>
      <c r="E518" t="str">
        <f>_xlfn.XLOOKUP(C:C,'RAW Data_HCP'!A:A,'RAW Data_HCP'!B:B)</f>
        <v>Dr_2</v>
      </c>
      <c r="F518" t="str">
        <f>_xlfn.XLOOKUP(C:C,'RAW Data_HCP'!A:A,'RAW Data_HCP'!C:C)</f>
        <v>Medical Oncology</v>
      </c>
      <c r="G518" t="str">
        <f>_xlfn.XLOOKUP(C:C,'RAW Data_HCP'!A:A,'RAW Data_HCP'!D:D)</f>
        <v>East</v>
      </c>
    </row>
    <row r="519" spans="1:7" x14ac:dyDescent="0.25">
      <c r="A519" t="s">
        <v>3922</v>
      </c>
      <c r="B519" t="s">
        <v>526</v>
      </c>
      <c r="C519" t="s">
        <v>6680</v>
      </c>
      <c r="D519" s="1">
        <v>45778</v>
      </c>
      <c r="E519" t="str">
        <f>_xlfn.XLOOKUP(C:C,'RAW Data_HCP'!A:A,'RAW Data_HCP'!B:B)</f>
        <v>Dr_38</v>
      </c>
      <c r="F519" t="str">
        <f>_xlfn.XLOOKUP(C:C,'RAW Data_HCP'!A:A,'RAW Data_HCP'!C:C)</f>
        <v>Hematology-Oncology</v>
      </c>
      <c r="G519" t="str">
        <f>_xlfn.XLOOKUP(C:C,'RAW Data_HCP'!A:A,'RAW Data_HCP'!D:D)</f>
        <v>South</v>
      </c>
    </row>
    <row r="520" spans="1:7" x14ac:dyDescent="0.25">
      <c r="A520" t="s">
        <v>3929</v>
      </c>
      <c r="B520" t="s">
        <v>527</v>
      </c>
      <c r="C520" t="s">
        <v>6828</v>
      </c>
      <c r="D520" s="1">
        <v>45680</v>
      </c>
      <c r="E520" t="str">
        <f>_xlfn.XLOOKUP(C:C,'RAW Data_HCP'!A:A,'RAW Data_HCP'!B:B)</f>
        <v>Dr_112</v>
      </c>
      <c r="F520" t="str">
        <f>_xlfn.XLOOKUP(C:C,'RAW Data_HCP'!A:A,'RAW Data_HCP'!C:C)</f>
        <v>Radiation Oncology</v>
      </c>
      <c r="G520" t="str">
        <f>_xlfn.XLOOKUP(C:C,'RAW Data_HCP'!A:A,'RAW Data_HCP'!D:D)</f>
        <v>West</v>
      </c>
    </row>
    <row r="521" spans="1:7" x14ac:dyDescent="0.25">
      <c r="A521" t="s">
        <v>3933</v>
      </c>
      <c r="B521" t="s">
        <v>528</v>
      </c>
      <c r="C521" t="s">
        <v>6638</v>
      </c>
      <c r="D521" s="1">
        <v>45725</v>
      </c>
      <c r="E521" t="str">
        <f>_xlfn.XLOOKUP(C:C,'RAW Data_HCP'!A:A,'RAW Data_HCP'!B:B)</f>
        <v>Dr_17</v>
      </c>
      <c r="F521" t="str">
        <f>_xlfn.XLOOKUP(C:C,'RAW Data_HCP'!A:A,'RAW Data_HCP'!C:C)</f>
        <v>Medical Oncology</v>
      </c>
      <c r="G521" t="str">
        <f>_xlfn.XLOOKUP(C:C,'RAW Data_HCP'!A:A,'RAW Data_HCP'!D:D)</f>
        <v>South</v>
      </c>
    </row>
    <row r="522" spans="1:7" x14ac:dyDescent="0.25">
      <c r="A522" t="s">
        <v>3937</v>
      </c>
      <c r="B522" t="s">
        <v>529</v>
      </c>
      <c r="C522" t="s">
        <v>6718</v>
      </c>
      <c r="D522" s="1">
        <v>45752</v>
      </c>
      <c r="E522" t="str">
        <f>_xlfn.XLOOKUP(C:C,'RAW Data_HCP'!A:A,'RAW Data_HCP'!B:B)</f>
        <v>Dr_57</v>
      </c>
      <c r="F522" t="str">
        <f>_xlfn.XLOOKUP(C:C,'RAW Data_HCP'!A:A,'RAW Data_HCP'!C:C)</f>
        <v>Medical Oncology</v>
      </c>
      <c r="G522" t="str">
        <f>_xlfn.XLOOKUP(C:C,'RAW Data_HCP'!A:A,'RAW Data_HCP'!D:D)</f>
        <v>West</v>
      </c>
    </row>
    <row r="523" spans="1:7" x14ac:dyDescent="0.25">
      <c r="A523" t="s">
        <v>3944</v>
      </c>
      <c r="B523" t="s">
        <v>530</v>
      </c>
      <c r="C523" t="s">
        <v>6646</v>
      </c>
      <c r="D523" s="1">
        <v>45813</v>
      </c>
      <c r="E523" t="str">
        <f>_xlfn.XLOOKUP(C:C,'RAW Data_HCP'!A:A,'RAW Data_HCP'!B:B)</f>
        <v>Dr_21</v>
      </c>
      <c r="F523" t="str">
        <f>_xlfn.XLOOKUP(C:C,'RAW Data_HCP'!A:A,'RAW Data_HCP'!C:C)</f>
        <v>Radiation Oncology</v>
      </c>
      <c r="G523" t="str">
        <f>_xlfn.XLOOKUP(C:C,'RAW Data_HCP'!A:A,'RAW Data_HCP'!D:D)</f>
        <v>East</v>
      </c>
    </row>
    <row r="524" spans="1:7" x14ac:dyDescent="0.25">
      <c r="A524" t="s">
        <v>3950</v>
      </c>
      <c r="B524" t="s">
        <v>531</v>
      </c>
      <c r="C524" t="s">
        <v>6624</v>
      </c>
      <c r="D524" s="1">
        <v>45756</v>
      </c>
      <c r="E524" t="str">
        <f>_xlfn.XLOOKUP(C:C,'RAW Data_HCP'!A:A,'RAW Data_HCP'!B:B)</f>
        <v>Dr_10</v>
      </c>
      <c r="F524" t="str">
        <f>_xlfn.XLOOKUP(C:C,'RAW Data_HCP'!A:A,'RAW Data_HCP'!C:C)</f>
        <v>Hematology-Oncology</v>
      </c>
      <c r="G524" t="str">
        <f>_xlfn.XLOOKUP(C:C,'RAW Data_HCP'!A:A,'RAW Data_HCP'!D:D)</f>
        <v>South</v>
      </c>
    </row>
    <row r="525" spans="1:7" x14ac:dyDescent="0.25">
      <c r="A525" t="s">
        <v>3954</v>
      </c>
      <c r="B525" t="s">
        <v>532</v>
      </c>
      <c r="C525" t="s">
        <v>6810</v>
      </c>
      <c r="D525" s="1">
        <v>45815</v>
      </c>
      <c r="E525" t="str">
        <f>_xlfn.XLOOKUP(C:C,'RAW Data_HCP'!A:A,'RAW Data_HCP'!B:B)</f>
        <v>Dr_103</v>
      </c>
      <c r="F525" t="str">
        <f>_xlfn.XLOOKUP(C:C,'RAW Data_HCP'!A:A,'RAW Data_HCP'!C:C)</f>
        <v>Medical Oncology</v>
      </c>
      <c r="G525" t="str">
        <f>_xlfn.XLOOKUP(C:C,'RAW Data_HCP'!A:A,'RAW Data_HCP'!D:D)</f>
        <v>East</v>
      </c>
    </row>
    <row r="526" spans="1:7" x14ac:dyDescent="0.25">
      <c r="A526" t="s">
        <v>3960</v>
      </c>
      <c r="B526" t="s">
        <v>533</v>
      </c>
      <c r="C526" t="s">
        <v>6872</v>
      </c>
      <c r="D526" s="1">
        <v>45731</v>
      </c>
      <c r="E526" t="str">
        <f>_xlfn.XLOOKUP(C:C,'RAW Data_HCP'!A:A,'RAW Data_HCP'!B:B)</f>
        <v>Dr_134</v>
      </c>
      <c r="F526" t="str">
        <f>_xlfn.XLOOKUP(C:C,'RAW Data_HCP'!A:A,'RAW Data_HCP'!C:C)</f>
        <v>Radiation Oncology</v>
      </c>
      <c r="G526" t="str">
        <f>_xlfn.XLOOKUP(C:C,'RAW Data_HCP'!A:A,'RAW Data_HCP'!D:D)</f>
        <v>East</v>
      </c>
    </row>
    <row r="527" spans="1:7" x14ac:dyDescent="0.25">
      <c r="A527" t="s">
        <v>3967</v>
      </c>
      <c r="B527" t="s">
        <v>534</v>
      </c>
      <c r="C527" t="s">
        <v>6634</v>
      </c>
      <c r="D527" s="1">
        <v>45702</v>
      </c>
      <c r="E527" t="str">
        <f>_xlfn.XLOOKUP(C:C,'RAW Data_HCP'!A:A,'RAW Data_HCP'!B:B)</f>
        <v>Dr_15</v>
      </c>
      <c r="F527" t="str">
        <f>_xlfn.XLOOKUP(C:C,'RAW Data_HCP'!A:A,'RAW Data_HCP'!C:C)</f>
        <v>Hematology-Oncology</v>
      </c>
      <c r="G527" t="str">
        <f>_xlfn.XLOOKUP(C:C,'RAW Data_HCP'!A:A,'RAW Data_HCP'!D:D)</f>
        <v>West</v>
      </c>
    </row>
    <row r="528" spans="1:7" x14ac:dyDescent="0.25">
      <c r="A528" t="s">
        <v>3972</v>
      </c>
      <c r="B528" t="s">
        <v>535</v>
      </c>
      <c r="C528" t="s">
        <v>6858</v>
      </c>
      <c r="D528" s="1">
        <v>45770</v>
      </c>
      <c r="E528" t="str">
        <f>_xlfn.XLOOKUP(C:C,'RAW Data_HCP'!A:A,'RAW Data_HCP'!B:B)</f>
        <v>Dr_127</v>
      </c>
      <c r="F528" t="str">
        <f>_xlfn.XLOOKUP(C:C,'RAW Data_HCP'!A:A,'RAW Data_HCP'!C:C)</f>
        <v>Medical Oncology</v>
      </c>
      <c r="G528" t="str">
        <f>_xlfn.XLOOKUP(C:C,'RAW Data_HCP'!A:A,'RAW Data_HCP'!D:D)</f>
        <v>South</v>
      </c>
    </row>
    <row r="529" spans="1:7" x14ac:dyDescent="0.25">
      <c r="A529" t="s">
        <v>3976</v>
      </c>
      <c r="B529" t="s">
        <v>536</v>
      </c>
      <c r="C529" t="s">
        <v>6610</v>
      </c>
      <c r="D529" s="1">
        <v>45709</v>
      </c>
      <c r="E529" t="str">
        <f>_xlfn.XLOOKUP(C:C,'RAW Data_HCP'!A:A,'RAW Data_HCP'!B:B)</f>
        <v>Dr_3</v>
      </c>
      <c r="F529" t="str">
        <f>_xlfn.XLOOKUP(C:C,'RAW Data_HCP'!A:A,'RAW Data_HCP'!C:C)</f>
        <v>Medical Oncology</v>
      </c>
      <c r="G529" t="str">
        <f>_xlfn.XLOOKUP(C:C,'RAW Data_HCP'!A:A,'RAW Data_HCP'!D:D)</f>
        <v>South</v>
      </c>
    </row>
    <row r="530" spans="1:7" x14ac:dyDescent="0.25">
      <c r="A530" t="s">
        <v>3980</v>
      </c>
      <c r="B530" t="s">
        <v>537</v>
      </c>
      <c r="C530" t="s">
        <v>6870</v>
      </c>
      <c r="D530" s="1">
        <v>45731</v>
      </c>
      <c r="E530" t="str">
        <f>_xlfn.XLOOKUP(C:C,'RAW Data_HCP'!A:A,'RAW Data_HCP'!B:B)</f>
        <v>Dr_133</v>
      </c>
      <c r="F530" t="str">
        <f>_xlfn.XLOOKUP(C:C,'RAW Data_HCP'!A:A,'RAW Data_HCP'!C:C)</f>
        <v>Radiation Oncology</v>
      </c>
      <c r="G530" t="str">
        <f>_xlfn.XLOOKUP(C:C,'RAW Data_HCP'!A:A,'RAW Data_HCP'!D:D)</f>
        <v>East</v>
      </c>
    </row>
    <row r="531" spans="1:7" x14ac:dyDescent="0.25">
      <c r="A531" t="s">
        <v>3985</v>
      </c>
      <c r="B531" t="s">
        <v>538</v>
      </c>
      <c r="C531" t="s">
        <v>6704</v>
      </c>
      <c r="D531" s="1">
        <v>45666</v>
      </c>
      <c r="E531" t="str">
        <f>_xlfn.XLOOKUP(C:C,'RAW Data_HCP'!A:A,'RAW Data_HCP'!B:B)</f>
        <v>Dr_50</v>
      </c>
      <c r="F531" t="str">
        <f>_xlfn.XLOOKUP(C:C,'RAW Data_HCP'!A:A,'RAW Data_HCP'!C:C)</f>
        <v>Radiation Oncology</v>
      </c>
      <c r="G531" t="str">
        <f>_xlfn.XLOOKUP(C:C,'RAW Data_HCP'!A:A,'RAW Data_HCP'!D:D)</f>
        <v>West</v>
      </c>
    </row>
    <row r="532" spans="1:7" x14ac:dyDescent="0.25">
      <c r="A532" t="s">
        <v>3989</v>
      </c>
      <c r="B532" t="s">
        <v>539</v>
      </c>
      <c r="C532" t="s">
        <v>6866</v>
      </c>
      <c r="D532" s="1">
        <v>45790</v>
      </c>
      <c r="E532" t="str">
        <f>_xlfn.XLOOKUP(C:C,'RAW Data_HCP'!A:A,'RAW Data_HCP'!B:B)</f>
        <v>Dr_131</v>
      </c>
      <c r="F532" t="str">
        <f>_xlfn.XLOOKUP(C:C,'RAW Data_HCP'!A:A,'RAW Data_HCP'!C:C)</f>
        <v>Medical Oncology</v>
      </c>
      <c r="G532" t="str">
        <f>_xlfn.XLOOKUP(C:C,'RAW Data_HCP'!A:A,'RAW Data_HCP'!D:D)</f>
        <v>South</v>
      </c>
    </row>
    <row r="533" spans="1:7" x14ac:dyDescent="0.25">
      <c r="A533" t="s">
        <v>3993</v>
      </c>
      <c r="B533" t="s">
        <v>540</v>
      </c>
      <c r="C533" t="s">
        <v>6724</v>
      </c>
      <c r="D533" s="1">
        <v>45815</v>
      </c>
      <c r="E533" t="str">
        <f>_xlfn.XLOOKUP(C:C,'RAW Data_HCP'!A:A,'RAW Data_HCP'!B:B)</f>
        <v>Dr_60</v>
      </c>
      <c r="F533" t="str">
        <f>_xlfn.XLOOKUP(C:C,'RAW Data_HCP'!A:A,'RAW Data_HCP'!C:C)</f>
        <v>Hematology-Oncology</v>
      </c>
      <c r="G533" t="str">
        <f>_xlfn.XLOOKUP(C:C,'RAW Data_HCP'!A:A,'RAW Data_HCP'!D:D)</f>
        <v>South</v>
      </c>
    </row>
    <row r="534" spans="1:7" x14ac:dyDescent="0.25">
      <c r="A534" t="s">
        <v>3998</v>
      </c>
      <c r="B534" t="s">
        <v>541</v>
      </c>
      <c r="C534" t="s">
        <v>6692</v>
      </c>
      <c r="D534" s="1">
        <v>45830</v>
      </c>
      <c r="E534" t="str">
        <f>_xlfn.XLOOKUP(C:C,'RAW Data_HCP'!A:A,'RAW Data_HCP'!B:B)</f>
        <v>Dr_44</v>
      </c>
      <c r="F534" t="str">
        <f>_xlfn.XLOOKUP(C:C,'RAW Data_HCP'!A:A,'RAW Data_HCP'!C:C)</f>
        <v>Medical Oncology</v>
      </c>
      <c r="G534" t="str">
        <f>_xlfn.XLOOKUP(C:C,'RAW Data_HCP'!A:A,'RAW Data_HCP'!D:D)</f>
        <v>South</v>
      </c>
    </row>
    <row r="535" spans="1:7" x14ac:dyDescent="0.25">
      <c r="A535" t="s">
        <v>4005</v>
      </c>
      <c r="B535" t="s">
        <v>542</v>
      </c>
      <c r="C535" t="s">
        <v>6624</v>
      </c>
      <c r="D535" s="1">
        <v>45750</v>
      </c>
      <c r="E535" t="str">
        <f>_xlfn.XLOOKUP(C:C,'RAW Data_HCP'!A:A,'RAW Data_HCP'!B:B)</f>
        <v>Dr_10</v>
      </c>
      <c r="F535" t="str">
        <f>_xlfn.XLOOKUP(C:C,'RAW Data_HCP'!A:A,'RAW Data_HCP'!C:C)</f>
        <v>Hematology-Oncology</v>
      </c>
      <c r="G535" t="str">
        <f>_xlfn.XLOOKUP(C:C,'RAW Data_HCP'!A:A,'RAW Data_HCP'!D:D)</f>
        <v>South</v>
      </c>
    </row>
    <row r="536" spans="1:7" x14ac:dyDescent="0.25">
      <c r="A536" t="s">
        <v>4010</v>
      </c>
      <c r="B536" t="s">
        <v>543</v>
      </c>
      <c r="C536" t="s">
        <v>6728</v>
      </c>
      <c r="D536" s="1">
        <v>45825</v>
      </c>
      <c r="E536" t="str">
        <f>_xlfn.XLOOKUP(C:C,'RAW Data_HCP'!A:A,'RAW Data_HCP'!B:B)</f>
        <v>Dr_62</v>
      </c>
      <c r="F536" t="str">
        <f>_xlfn.XLOOKUP(C:C,'RAW Data_HCP'!A:A,'RAW Data_HCP'!C:C)</f>
        <v>Hematology-Oncology</v>
      </c>
      <c r="G536" t="str">
        <f>_xlfn.XLOOKUP(C:C,'RAW Data_HCP'!A:A,'RAW Data_HCP'!D:D)</f>
        <v>North</v>
      </c>
    </row>
    <row r="537" spans="1:7" x14ac:dyDescent="0.25">
      <c r="A537" t="s">
        <v>4014</v>
      </c>
      <c r="B537" t="s">
        <v>544</v>
      </c>
      <c r="C537" t="s">
        <v>6606</v>
      </c>
      <c r="D537" s="1">
        <v>45698</v>
      </c>
      <c r="E537" t="str">
        <f>_xlfn.XLOOKUP(C:C,'RAW Data_HCP'!A:A,'RAW Data_HCP'!B:B)</f>
        <v>Dr_1</v>
      </c>
      <c r="F537" t="str">
        <f>_xlfn.XLOOKUP(C:C,'RAW Data_HCP'!A:A,'RAW Data_HCP'!C:C)</f>
        <v>Hematology-Oncology</v>
      </c>
      <c r="G537" t="str">
        <f>_xlfn.XLOOKUP(C:C,'RAW Data_HCP'!A:A,'RAW Data_HCP'!D:D)</f>
        <v>North</v>
      </c>
    </row>
    <row r="538" spans="1:7" x14ac:dyDescent="0.25">
      <c r="A538" t="s">
        <v>4018</v>
      </c>
      <c r="B538" t="s">
        <v>545</v>
      </c>
      <c r="C538" t="s">
        <v>6650</v>
      </c>
      <c r="D538" s="1">
        <v>45728</v>
      </c>
      <c r="E538" t="str">
        <f>_xlfn.XLOOKUP(C:C,'RAW Data_HCP'!A:A,'RAW Data_HCP'!B:B)</f>
        <v>Dr_23</v>
      </c>
      <c r="F538" t="str">
        <f>_xlfn.XLOOKUP(C:C,'RAW Data_HCP'!A:A,'RAW Data_HCP'!C:C)</f>
        <v>Hematology-Oncology</v>
      </c>
      <c r="G538" t="str">
        <f>_xlfn.XLOOKUP(C:C,'RAW Data_HCP'!A:A,'RAW Data_HCP'!D:D)</f>
        <v>North</v>
      </c>
    </row>
    <row r="539" spans="1:7" x14ac:dyDescent="0.25">
      <c r="A539" t="s">
        <v>4022</v>
      </c>
      <c r="B539" t="s">
        <v>546</v>
      </c>
      <c r="C539" t="s">
        <v>6810</v>
      </c>
      <c r="D539" s="1">
        <v>45748</v>
      </c>
      <c r="E539" t="str">
        <f>_xlfn.XLOOKUP(C:C,'RAW Data_HCP'!A:A,'RAW Data_HCP'!B:B)</f>
        <v>Dr_103</v>
      </c>
      <c r="F539" t="str">
        <f>_xlfn.XLOOKUP(C:C,'RAW Data_HCP'!A:A,'RAW Data_HCP'!C:C)</f>
        <v>Medical Oncology</v>
      </c>
      <c r="G539" t="str">
        <f>_xlfn.XLOOKUP(C:C,'RAW Data_HCP'!A:A,'RAW Data_HCP'!D:D)</f>
        <v>East</v>
      </c>
    </row>
    <row r="540" spans="1:7" x14ac:dyDescent="0.25">
      <c r="A540" t="s">
        <v>4029</v>
      </c>
      <c r="B540" t="s">
        <v>547</v>
      </c>
      <c r="C540" t="s">
        <v>6808</v>
      </c>
      <c r="D540" s="1">
        <v>45761</v>
      </c>
      <c r="E540" t="str">
        <f>_xlfn.XLOOKUP(C:C,'RAW Data_HCP'!A:A,'RAW Data_HCP'!B:B)</f>
        <v>Dr_102</v>
      </c>
      <c r="F540" t="str">
        <f>_xlfn.XLOOKUP(C:C,'RAW Data_HCP'!A:A,'RAW Data_HCP'!C:C)</f>
        <v>Medical Oncology</v>
      </c>
      <c r="G540" t="str">
        <f>_xlfn.XLOOKUP(C:C,'RAW Data_HCP'!A:A,'RAW Data_HCP'!D:D)</f>
        <v>North</v>
      </c>
    </row>
    <row r="541" spans="1:7" x14ac:dyDescent="0.25">
      <c r="A541" t="s">
        <v>4034</v>
      </c>
      <c r="B541" t="s">
        <v>548</v>
      </c>
      <c r="C541" t="s">
        <v>6708</v>
      </c>
      <c r="D541" s="1">
        <v>45790</v>
      </c>
      <c r="E541" t="str">
        <f>_xlfn.XLOOKUP(C:C,'RAW Data_HCP'!A:A,'RAW Data_HCP'!B:B)</f>
        <v>Dr_52</v>
      </c>
      <c r="F541" t="str">
        <f>_xlfn.XLOOKUP(C:C,'RAW Data_HCP'!A:A,'RAW Data_HCP'!C:C)</f>
        <v>Medical Oncology</v>
      </c>
      <c r="G541" t="str">
        <f>_xlfn.XLOOKUP(C:C,'RAW Data_HCP'!A:A,'RAW Data_HCP'!D:D)</f>
        <v>South</v>
      </c>
    </row>
    <row r="542" spans="1:7" x14ac:dyDescent="0.25">
      <c r="A542" t="s">
        <v>4041</v>
      </c>
      <c r="B542" t="s">
        <v>549</v>
      </c>
      <c r="C542" t="s">
        <v>6612</v>
      </c>
      <c r="D542" s="1">
        <v>45838</v>
      </c>
      <c r="E542" t="str">
        <f>_xlfn.XLOOKUP(C:C,'RAW Data_HCP'!A:A,'RAW Data_HCP'!B:B)</f>
        <v>Dr_4</v>
      </c>
      <c r="F542" t="str">
        <f>_xlfn.XLOOKUP(C:C,'RAW Data_HCP'!A:A,'RAW Data_HCP'!C:C)</f>
        <v>Medical Oncology</v>
      </c>
      <c r="G542" t="str">
        <f>_xlfn.XLOOKUP(C:C,'RAW Data_HCP'!A:A,'RAW Data_HCP'!D:D)</f>
        <v>North</v>
      </c>
    </row>
    <row r="543" spans="1:7" x14ac:dyDescent="0.25">
      <c r="A543" t="s">
        <v>4047</v>
      </c>
      <c r="B543" t="s">
        <v>550</v>
      </c>
      <c r="C543" t="s">
        <v>6640</v>
      </c>
      <c r="D543" s="1">
        <v>45681</v>
      </c>
      <c r="E543" t="str">
        <f>_xlfn.XLOOKUP(C:C,'RAW Data_HCP'!A:A,'RAW Data_HCP'!B:B)</f>
        <v>Dr_18</v>
      </c>
      <c r="F543" t="str">
        <f>_xlfn.XLOOKUP(C:C,'RAW Data_HCP'!A:A,'RAW Data_HCP'!C:C)</f>
        <v>Radiation Oncology</v>
      </c>
      <c r="G543" t="str">
        <f>_xlfn.XLOOKUP(C:C,'RAW Data_HCP'!A:A,'RAW Data_HCP'!D:D)</f>
        <v>North</v>
      </c>
    </row>
    <row r="544" spans="1:7" x14ac:dyDescent="0.25">
      <c r="A544" t="s">
        <v>4051</v>
      </c>
      <c r="B544" t="s">
        <v>551</v>
      </c>
      <c r="C544" t="s">
        <v>6886</v>
      </c>
      <c r="D544" s="1">
        <v>45730</v>
      </c>
      <c r="E544" t="str">
        <f>_xlfn.XLOOKUP(C:C,'RAW Data_HCP'!A:A,'RAW Data_HCP'!B:B)</f>
        <v>Dr_141</v>
      </c>
      <c r="F544" t="str">
        <f>_xlfn.XLOOKUP(C:C,'RAW Data_HCP'!A:A,'RAW Data_HCP'!C:C)</f>
        <v>Hematology-Oncology</v>
      </c>
      <c r="G544" t="str">
        <f>_xlfn.XLOOKUP(C:C,'RAW Data_HCP'!A:A,'RAW Data_HCP'!D:D)</f>
        <v>West</v>
      </c>
    </row>
    <row r="545" spans="1:7" x14ac:dyDescent="0.25">
      <c r="A545" t="s">
        <v>4055</v>
      </c>
      <c r="B545" t="s">
        <v>552</v>
      </c>
      <c r="C545" t="s">
        <v>6892</v>
      </c>
      <c r="D545" s="1">
        <v>45807</v>
      </c>
      <c r="E545" t="str">
        <f>_xlfn.XLOOKUP(C:C,'RAW Data_HCP'!A:A,'RAW Data_HCP'!B:B)</f>
        <v>Dr_144</v>
      </c>
      <c r="F545" t="str">
        <f>_xlfn.XLOOKUP(C:C,'RAW Data_HCP'!A:A,'RAW Data_HCP'!C:C)</f>
        <v>Medical Oncology</v>
      </c>
      <c r="G545" t="str">
        <f>_xlfn.XLOOKUP(C:C,'RAW Data_HCP'!A:A,'RAW Data_HCP'!D:D)</f>
        <v>North</v>
      </c>
    </row>
    <row r="546" spans="1:7" x14ac:dyDescent="0.25">
      <c r="A546" t="s">
        <v>4059</v>
      </c>
      <c r="B546" t="s">
        <v>553</v>
      </c>
      <c r="C546" t="s">
        <v>6784</v>
      </c>
      <c r="D546" s="1">
        <v>45746</v>
      </c>
      <c r="E546" t="str">
        <f>_xlfn.XLOOKUP(C:C,'RAW Data_HCP'!A:A,'RAW Data_HCP'!B:B)</f>
        <v>Dr_90</v>
      </c>
      <c r="F546" t="str">
        <f>_xlfn.XLOOKUP(C:C,'RAW Data_HCP'!A:A,'RAW Data_HCP'!C:C)</f>
        <v>Radiation Oncology</v>
      </c>
      <c r="G546" t="str">
        <f>_xlfn.XLOOKUP(C:C,'RAW Data_HCP'!A:A,'RAW Data_HCP'!D:D)</f>
        <v>West</v>
      </c>
    </row>
    <row r="547" spans="1:7" x14ac:dyDescent="0.25">
      <c r="A547" t="s">
        <v>4065</v>
      </c>
      <c r="B547" t="s">
        <v>554</v>
      </c>
      <c r="C547" t="s">
        <v>6746</v>
      </c>
      <c r="D547" s="1">
        <v>45715</v>
      </c>
      <c r="E547" t="str">
        <f>_xlfn.XLOOKUP(C:C,'RAW Data_HCP'!A:A,'RAW Data_HCP'!B:B)</f>
        <v>Dr_71</v>
      </c>
      <c r="F547" t="str">
        <f>_xlfn.XLOOKUP(C:C,'RAW Data_HCP'!A:A,'RAW Data_HCP'!C:C)</f>
        <v>Radiation Oncology</v>
      </c>
      <c r="G547" t="str">
        <f>_xlfn.XLOOKUP(C:C,'RAW Data_HCP'!A:A,'RAW Data_HCP'!D:D)</f>
        <v>South</v>
      </c>
    </row>
    <row r="548" spans="1:7" x14ac:dyDescent="0.25">
      <c r="A548" t="s">
        <v>4071</v>
      </c>
      <c r="B548" t="s">
        <v>555</v>
      </c>
      <c r="C548" t="s">
        <v>6704</v>
      </c>
      <c r="D548" s="1">
        <v>45774</v>
      </c>
      <c r="E548" t="str">
        <f>_xlfn.XLOOKUP(C:C,'RAW Data_HCP'!A:A,'RAW Data_HCP'!B:B)</f>
        <v>Dr_50</v>
      </c>
      <c r="F548" t="str">
        <f>_xlfn.XLOOKUP(C:C,'RAW Data_HCP'!A:A,'RAW Data_HCP'!C:C)</f>
        <v>Radiation Oncology</v>
      </c>
      <c r="G548" t="str">
        <f>_xlfn.XLOOKUP(C:C,'RAW Data_HCP'!A:A,'RAW Data_HCP'!D:D)</f>
        <v>West</v>
      </c>
    </row>
    <row r="549" spans="1:7" x14ac:dyDescent="0.25">
      <c r="A549" t="s">
        <v>4078</v>
      </c>
      <c r="B549" t="s">
        <v>556</v>
      </c>
      <c r="C549" t="s">
        <v>6812</v>
      </c>
      <c r="D549" s="1">
        <v>45805</v>
      </c>
      <c r="E549" t="str">
        <f>_xlfn.XLOOKUP(C:C,'RAW Data_HCP'!A:A,'RAW Data_HCP'!B:B)</f>
        <v>Dr_104</v>
      </c>
      <c r="F549" t="str">
        <f>_xlfn.XLOOKUP(C:C,'RAW Data_HCP'!A:A,'RAW Data_HCP'!C:C)</f>
        <v>Medical Oncology</v>
      </c>
      <c r="G549" t="str">
        <f>_xlfn.XLOOKUP(C:C,'RAW Data_HCP'!A:A,'RAW Data_HCP'!D:D)</f>
        <v>South</v>
      </c>
    </row>
    <row r="550" spans="1:7" x14ac:dyDescent="0.25">
      <c r="A550" t="s">
        <v>4082</v>
      </c>
      <c r="B550" t="s">
        <v>557</v>
      </c>
      <c r="C550" t="s">
        <v>6608</v>
      </c>
      <c r="D550" s="1">
        <v>45724</v>
      </c>
      <c r="E550" t="str">
        <f>_xlfn.XLOOKUP(C:C,'RAW Data_HCP'!A:A,'RAW Data_HCP'!B:B)</f>
        <v>Dr_2</v>
      </c>
      <c r="F550" t="str">
        <f>_xlfn.XLOOKUP(C:C,'RAW Data_HCP'!A:A,'RAW Data_HCP'!C:C)</f>
        <v>Medical Oncology</v>
      </c>
      <c r="G550" t="str">
        <f>_xlfn.XLOOKUP(C:C,'RAW Data_HCP'!A:A,'RAW Data_HCP'!D:D)</f>
        <v>East</v>
      </c>
    </row>
    <row r="551" spans="1:7" x14ac:dyDescent="0.25">
      <c r="A551" t="s">
        <v>4086</v>
      </c>
      <c r="B551" t="s">
        <v>558</v>
      </c>
      <c r="C551" t="s">
        <v>6694</v>
      </c>
      <c r="D551" s="1">
        <v>45762</v>
      </c>
      <c r="E551" t="str">
        <f>_xlfn.XLOOKUP(C:C,'RAW Data_HCP'!A:A,'RAW Data_HCP'!B:B)</f>
        <v>Dr_45</v>
      </c>
      <c r="F551" t="str">
        <f>_xlfn.XLOOKUP(C:C,'RAW Data_HCP'!A:A,'RAW Data_HCP'!C:C)</f>
        <v>Medical Oncology</v>
      </c>
      <c r="G551" t="str">
        <f>_xlfn.XLOOKUP(C:C,'RAW Data_HCP'!A:A,'RAW Data_HCP'!D:D)</f>
        <v>East</v>
      </c>
    </row>
    <row r="552" spans="1:7" x14ac:dyDescent="0.25">
      <c r="A552" t="s">
        <v>4090</v>
      </c>
      <c r="B552" t="s">
        <v>559</v>
      </c>
      <c r="C552" t="s">
        <v>6864</v>
      </c>
      <c r="D552" s="1">
        <v>45685</v>
      </c>
      <c r="E552" t="str">
        <f>_xlfn.XLOOKUP(C:C,'RAW Data_HCP'!A:A,'RAW Data_HCP'!B:B)</f>
        <v>Dr_130</v>
      </c>
      <c r="F552" t="str">
        <f>_xlfn.XLOOKUP(C:C,'RAW Data_HCP'!A:A,'RAW Data_HCP'!C:C)</f>
        <v>Medical Oncology</v>
      </c>
      <c r="G552" t="str">
        <f>_xlfn.XLOOKUP(C:C,'RAW Data_HCP'!A:A,'RAW Data_HCP'!D:D)</f>
        <v>West</v>
      </c>
    </row>
    <row r="553" spans="1:7" x14ac:dyDescent="0.25">
      <c r="A553" t="s">
        <v>4097</v>
      </c>
      <c r="B553" t="s">
        <v>560</v>
      </c>
      <c r="C553" t="s">
        <v>6892</v>
      </c>
      <c r="D553" s="1">
        <v>45676</v>
      </c>
      <c r="E553" t="str">
        <f>_xlfn.XLOOKUP(C:C,'RAW Data_HCP'!A:A,'RAW Data_HCP'!B:B)</f>
        <v>Dr_144</v>
      </c>
      <c r="F553" t="str">
        <f>_xlfn.XLOOKUP(C:C,'RAW Data_HCP'!A:A,'RAW Data_HCP'!C:C)</f>
        <v>Medical Oncology</v>
      </c>
      <c r="G553" t="str">
        <f>_xlfn.XLOOKUP(C:C,'RAW Data_HCP'!A:A,'RAW Data_HCP'!D:D)</f>
        <v>North</v>
      </c>
    </row>
    <row r="554" spans="1:7" x14ac:dyDescent="0.25">
      <c r="A554" t="s">
        <v>4101</v>
      </c>
      <c r="B554" t="s">
        <v>561</v>
      </c>
      <c r="C554" t="s">
        <v>6862</v>
      </c>
      <c r="D554" s="1">
        <v>45733</v>
      </c>
      <c r="E554" t="str">
        <f>_xlfn.XLOOKUP(C:C,'RAW Data_HCP'!A:A,'RAW Data_HCP'!B:B)</f>
        <v>Dr_129</v>
      </c>
      <c r="F554" t="str">
        <f>_xlfn.XLOOKUP(C:C,'RAW Data_HCP'!A:A,'RAW Data_HCP'!C:C)</f>
        <v>Radiation Oncology</v>
      </c>
      <c r="G554" t="str">
        <f>_xlfn.XLOOKUP(C:C,'RAW Data_HCP'!A:A,'RAW Data_HCP'!D:D)</f>
        <v>West</v>
      </c>
    </row>
    <row r="555" spans="1:7" x14ac:dyDescent="0.25">
      <c r="A555" t="s">
        <v>4107</v>
      </c>
      <c r="B555" t="s">
        <v>562</v>
      </c>
      <c r="C555" t="s">
        <v>6780</v>
      </c>
      <c r="D555" s="1">
        <v>45687</v>
      </c>
      <c r="E555" t="str">
        <f>_xlfn.XLOOKUP(C:C,'RAW Data_HCP'!A:A,'RAW Data_HCP'!B:B)</f>
        <v>Dr_88</v>
      </c>
      <c r="F555" t="str">
        <f>_xlfn.XLOOKUP(C:C,'RAW Data_HCP'!A:A,'RAW Data_HCP'!C:C)</f>
        <v>Medical Oncology</v>
      </c>
      <c r="G555" t="str">
        <f>_xlfn.XLOOKUP(C:C,'RAW Data_HCP'!A:A,'RAW Data_HCP'!D:D)</f>
        <v>West</v>
      </c>
    </row>
    <row r="556" spans="1:7" x14ac:dyDescent="0.25">
      <c r="A556" t="s">
        <v>4113</v>
      </c>
      <c r="B556" t="s">
        <v>563</v>
      </c>
      <c r="C556" t="s">
        <v>6868</v>
      </c>
      <c r="D556" s="1">
        <v>45723</v>
      </c>
      <c r="E556" t="str">
        <f>_xlfn.XLOOKUP(C:C,'RAW Data_HCP'!A:A,'RAW Data_HCP'!B:B)</f>
        <v>Dr_132</v>
      </c>
      <c r="F556" t="str">
        <f>_xlfn.XLOOKUP(C:C,'RAW Data_HCP'!A:A,'RAW Data_HCP'!C:C)</f>
        <v>Radiation Oncology</v>
      </c>
      <c r="G556" t="str">
        <f>_xlfn.XLOOKUP(C:C,'RAW Data_HCP'!A:A,'RAW Data_HCP'!D:D)</f>
        <v>North</v>
      </c>
    </row>
    <row r="557" spans="1:7" x14ac:dyDescent="0.25">
      <c r="A557" t="s">
        <v>4118</v>
      </c>
      <c r="B557" t="s">
        <v>564</v>
      </c>
      <c r="C557" t="s">
        <v>6880</v>
      </c>
      <c r="D557" s="1">
        <v>45805</v>
      </c>
      <c r="E557" t="str">
        <f>_xlfn.XLOOKUP(C:C,'RAW Data_HCP'!A:A,'RAW Data_HCP'!B:B)</f>
        <v>Dr_138</v>
      </c>
      <c r="F557" t="str">
        <f>_xlfn.XLOOKUP(C:C,'RAW Data_HCP'!A:A,'RAW Data_HCP'!C:C)</f>
        <v>Medical Oncology</v>
      </c>
      <c r="G557" t="str">
        <f>_xlfn.XLOOKUP(C:C,'RAW Data_HCP'!A:A,'RAW Data_HCP'!D:D)</f>
        <v>North</v>
      </c>
    </row>
    <row r="558" spans="1:7" x14ac:dyDescent="0.25">
      <c r="A558" t="s">
        <v>4125</v>
      </c>
      <c r="B558" t="s">
        <v>565</v>
      </c>
      <c r="C558" t="s">
        <v>6734</v>
      </c>
      <c r="D558" s="1">
        <v>45835</v>
      </c>
      <c r="E558" t="str">
        <f>_xlfn.XLOOKUP(C:C,'RAW Data_HCP'!A:A,'RAW Data_HCP'!B:B)</f>
        <v>Dr_65</v>
      </c>
      <c r="F558" t="str">
        <f>_xlfn.XLOOKUP(C:C,'RAW Data_HCP'!A:A,'RAW Data_HCP'!C:C)</f>
        <v>Hematology-Oncology</v>
      </c>
      <c r="G558" t="str">
        <f>_xlfn.XLOOKUP(C:C,'RAW Data_HCP'!A:A,'RAW Data_HCP'!D:D)</f>
        <v>East</v>
      </c>
    </row>
    <row r="559" spans="1:7" x14ac:dyDescent="0.25">
      <c r="A559" t="s">
        <v>4132</v>
      </c>
      <c r="B559" t="s">
        <v>566</v>
      </c>
      <c r="C559" t="s">
        <v>6832</v>
      </c>
      <c r="D559" s="1">
        <v>45754</v>
      </c>
      <c r="E559" t="str">
        <f>_xlfn.XLOOKUP(C:C,'RAW Data_HCP'!A:A,'RAW Data_HCP'!B:B)</f>
        <v>Dr_114</v>
      </c>
      <c r="F559" t="str">
        <f>_xlfn.XLOOKUP(C:C,'RAW Data_HCP'!A:A,'RAW Data_HCP'!C:C)</f>
        <v>Hematology-Oncology</v>
      </c>
      <c r="G559" t="str">
        <f>_xlfn.XLOOKUP(C:C,'RAW Data_HCP'!A:A,'RAW Data_HCP'!D:D)</f>
        <v>North</v>
      </c>
    </row>
    <row r="560" spans="1:7" x14ac:dyDescent="0.25">
      <c r="A560" t="s">
        <v>4136</v>
      </c>
      <c r="B560" t="s">
        <v>567</v>
      </c>
      <c r="C560" t="s">
        <v>6894</v>
      </c>
      <c r="D560" s="1">
        <v>45781</v>
      </c>
      <c r="E560" t="str">
        <f>_xlfn.XLOOKUP(C:C,'RAW Data_HCP'!A:A,'RAW Data_HCP'!B:B)</f>
        <v>Dr_145</v>
      </c>
      <c r="F560" t="str">
        <f>_xlfn.XLOOKUP(C:C,'RAW Data_HCP'!A:A,'RAW Data_HCP'!C:C)</f>
        <v>Hematology-Oncology</v>
      </c>
      <c r="G560" t="str">
        <f>_xlfn.XLOOKUP(C:C,'RAW Data_HCP'!A:A,'RAW Data_HCP'!D:D)</f>
        <v>North</v>
      </c>
    </row>
    <row r="561" spans="1:7" x14ac:dyDescent="0.25">
      <c r="A561" t="s">
        <v>4141</v>
      </c>
      <c r="B561" t="s">
        <v>568</v>
      </c>
      <c r="C561" t="s">
        <v>6730</v>
      </c>
      <c r="D561" s="1">
        <v>45744</v>
      </c>
      <c r="E561" t="str">
        <f>_xlfn.XLOOKUP(C:C,'RAW Data_HCP'!A:A,'RAW Data_HCP'!B:B)</f>
        <v>Dr_63</v>
      </c>
      <c r="F561" t="str">
        <f>_xlfn.XLOOKUP(C:C,'RAW Data_HCP'!A:A,'RAW Data_HCP'!C:C)</f>
        <v>Radiation Oncology</v>
      </c>
      <c r="G561" t="str">
        <f>_xlfn.XLOOKUP(C:C,'RAW Data_HCP'!A:A,'RAW Data_HCP'!D:D)</f>
        <v>West</v>
      </c>
    </row>
    <row r="562" spans="1:7" x14ac:dyDescent="0.25">
      <c r="A562" t="s">
        <v>4148</v>
      </c>
      <c r="B562" t="s">
        <v>569</v>
      </c>
      <c r="C562" t="s">
        <v>6840</v>
      </c>
      <c r="D562" s="1">
        <v>45832</v>
      </c>
      <c r="E562" t="str">
        <f>_xlfn.XLOOKUP(C:C,'RAW Data_HCP'!A:A,'RAW Data_HCP'!B:B)</f>
        <v>Dr_118</v>
      </c>
      <c r="F562" t="str">
        <f>_xlfn.XLOOKUP(C:C,'RAW Data_HCP'!A:A,'RAW Data_HCP'!C:C)</f>
        <v>Medical Oncology</v>
      </c>
      <c r="G562" t="str">
        <f>_xlfn.XLOOKUP(C:C,'RAW Data_HCP'!A:A,'RAW Data_HCP'!D:D)</f>
        <v>South</v>
      </c>
    </row>
    <row r="563" spans="1:7" x14ac:dyDescent="0.25">
      <c r="A563" t="s">
        <v>4153</v>
      </c>
      <c r="B563" t="s">
        <v>570</v>
      </c>
      <c r="C563" t="s">
        <v>6840</v>
      </c>
      <c r="D563" s="1">
        <v>45808</v>
      </c>
      <c r="E563" t="str">
        <f>_xlfn.XLOOKUP(C:C,'RAW Data_HCP'!A:A,'RAW Data_HCP'!B:B)</f>
        <v>Dr_118</v>
      </c>
      <c r="F563" t="str">
        <f>_xlfn.XLOOKUP(C:C,'RAW Data_HCP'!A:A,'RAW Data_HCP'!C:C)</f>
        <v>Medical Oncology</v>
      </c>
      <c r="G563" t="str">
        <f>_xlfn.XLOOKUP(C:C,'RAW Data_HCP'!A:A,'RAW Data_HCP'!D:D)</f>
        <v>South</v>
      </c>
    </row>
    <row r="564" spans="1:7" x14ac:dyDescent="0.25">
      <c r="A564" t="s">
        <v>4157</v>
      </c>
      <c r="B564" t="s">
        <v>571</v>
      </c>
      <c r="C564" t="s">
        <v>6620</v>
      </c>
      <c r="D564" s="1">
        <v>45781</v>
      </c>
      <c r="E564" t="str">
        <f>_xlfn.XLOOKUP(C:C,'RAW Data_HCP'!A:A,'RAW Data_HCP'!B:B)</f>
        <v>Dr_8</v>
      </c>
      <c r="F564" t="str">
        <f>_xlfn.XLOOKUP(C:C,'RAW Data_HCP'!A:A,'RAW Data_HCP'!C:C)</f>
        <v>Medical Oncology</v>
      </c>
      <c r="G564" t="str">
        <f>_xlfn.XLOOKUP(C:C,'RAW Data_HCP'!A:A,'RAW Data_HCP'!D:D)</f>
        <v>South</v>
      </c>
    </row>
    <row r="565" spans="1:7" x14ac:dyDescent="0.25">
      <c r="A565" t="s">
        <v>4164</v>
      </c>
      <c r="B565" t="s">
        <v>572</v>
      </c>
      <c r="C565" t="s">
        <v>6664</v>
      </c>
      <c r="D565" s="1">
        <v>45724</v>
      </c>
      <c r="E565" t="str">
        <f>_xlfn.XLOOKUP(C:C,'RAW Data_HCP'!A:A,'RAW Data_HCP'!B:B)</f>
        <v>Dr_30</v>
      </c>
      <c r="F565" t="str">
        <f>_xlfn.XLOOKUP(C:C,'RAW Data_HCP'!A:A,'RAW Data_HCP'!C:C)</f>
        <v>Radiation Oncology</v>
      </c>
      <c r="G565" t="str">
        <f>_xlfn.XLOOKUP(C:C,'RAW Data_HCP'!A:A,'RAW Data_HCP'!D:D)</f>
        <v>North</v>
      </c>
    </row>
    <row r="566" spans="1:7" x14ac:dyDescent="0.25">
      <c r="A566" t="s">
        <v>4171</v>
      </c>
      <c r="B566" t="s">
        <v>573</v>
      </c>
      <c r="C566" t="s">
        <v>6640</v>
      </c>
      <c r="D566" s="1">
        <v>45755</v>
      </c>
      <c r="E566" t="str">
        <f>_xlfn.XLOOKUP(C:C,'RAW Data_HCP'!A:A,'RAW Data_HCP'!B:B)</f>
        <v>Dr_18</v>
      </c>
      <c r="F566" t="str">
        <f>_xlfn.XLOOKUP(C:C,'RAW Data_HCP'!A:A,'RAW Data_HCP'!C:C)</f>
        <v>Radiation Oncology</v>
      </c>
      <c r="G566" t="str">
        <f>_xlfn.XLOOKUP(C:C,'RAW Data_HCP'!A:A,'RAW Data_HCP'!D:D)</f>
        <v>North</v>
      </c>
    </row>
    <row r="567" spans="1:7" x14ac:dyDescent="0.25">
      <c r="A567" t="s">
        <v>4176</v>
      </c>
      <c r="B567" t="s">
        <v>574</v>
      </c>
      <c r="C567" t="s">
        <v>6718</v>
      </c>
      <c r="D567" s="1">
        <v>45831</v>
      </c>
      <c r="E567" t="str">
        <f>_xlfn.XLOOKUP(C:C,'RAW Data_HCP'!A:A,'RAW Data_HCP'!B:B)</f>
        <v>Dr_57</v>
      </c>
      <c r="F567" t="str">
        <f>_xlfn.XLOOKUP(C:C,'RAW Data_HCP'!A:A,'RAW Data_HCP'!C:C)</f>
        <v>Medical Oncology</v>
      </c>
      <c r="G567" t="str">
        <f>_xlfn.XLOOKUP(C:C,'RAW Data_HCP'!A:A,'RAW Data_HCP'!D:D)</f>
        <v>West</v>
      </c>
    </row>
    <row r="568" spans="1:7" x14ac:dyDescent="0.25">
      <c r="A568" t="s">
        <v>4180</v>
      </c>
      <c r="B568" t="s">
        <v>575</v>
      </c>
      <c r="C568" t="s">
        <v>6722</v>
      </c>
      <c r="D568" s="1">
        <v>45738</v>
      </c>
      <c r="E568" t="str">
        <f>_xlfn.XLOOKUP(C:C,'RAW Data_HCP'!A:A,'RAW Data_HCP'!B:B)</f>
        <v>Dr_59</v>
      </c>
      <c r="F568" t="str">
        <f>_xlfn.XLOOKUP(C:C,'RAW Data_HCP'!A:A,'RAW Data_HCP'!C:C)</f>
        <v>Medical Oncology</v>
      </c>
      <c r="G568" t="str">
        <f>_xlfn.XLOOKUP(C:C,'RAW Data_HCP'!A:A,'RAW Data_HCP'!D:D)</f>
        <v>South</v>
      </c>
    </row>
    <row r="569" spans="1:7" x14ac:dyDescent="0.25">
      <c r="A569" t="s">
        <v>4186</v>
      </c>
      <c r="B569" t="s">
        <v>576</v>
      </c>
      <c r="C569" t="s">
        <v>6816</v>
      </c>
      <c r="D569" s="1">
        <v>45748</v>
      </c>
      <c r="E569" t="str">
        <f>_xlfn.XLOOKUP(C:C,'RAW Data_HCP'!A:A,'RAW Data_HCP'!B:B)</f>
        <v>Dr_106</v>
      </c>
      <c r="F569" t="str">
        <f>_xlfn.XLOOKUP(C:C,'RAW Data_HCP'!A:A,'RAW Data_HCP'!C:C)</f>
        <v>Medical Oncology</v>
      </c>
      <c r="G569" t="str">
        <f>_xlfn.XLOOKUP(C:C,'RAW Data_HCP'!A:A,'RAW Data_HCP'!D:D)</f>
        <v>South</v>
      </c>
    </row>
    <row r="570" spans="1:7" x14ac:dyDescent="0.25">
      <c r="A570" t="s">
        <v>4192</v>
      </c>
      <c r="B570" t="s">
        <v>577</v>
      </c>
      <c r="C570" t="s">
        <v>6870</v>
      </c>
      <c r="D570" s="1">
        <v>45795</v>
      </c>
      <c r="E570" t="str">
        <f>_xlfn.XLOOKUP(C:C,'RAW Data_HCP'!A:A,'RAW Data_HCP'!B:B)</f>
        <v>Dr_133</v>
      </c>
      <c r="F570" t="str">
        <f>_xlfn.XLOOKUP(C:C,'RAW Data_HCP'!A:A,'RAW Data_HCP'!C:C)</f>
        <v>Radiation Oncology</v>
      </c>
      <c r="G570" t="str">
        <f>_xlfn.XLOOKUP(C:C,'RAW Data_HCP'!A:A,'RAW Data_HCP'!D:D)</f>
        <v>East</v>
      </c>
    </row>
    <row r="571" spans="1:7" x14ac:dyDescent="0.25">
      <c r="A571" t="s">
        <v>4196</v>
      </c>
      <c r="B571" t="s">
        <v>578</v>
      </c>
      <c r="C571" t="s">
        <v>6610</v>
      </c>
      <c r="D571" s="1">
        <v>45837</v>
      </c>
      <c r="E571" t="str">
        <f>_xlfn.XLOOKUP(C:C,'RAW Data_HCP'!A:A,'RAW Data_HCP'!B:B)</f>
        <v>Dr_3</v>
      </c>
      <c r="F571" t="str">
        <f>_xlfn.XLOOKUP(C:C,'RAW Data_HCP'!A:A,'RAW Data_HCP'!C:C)</f>
        <v>Medical Oncology</v>
      </c>
      <c r="G571" t="str">
        <f>_xlfn.XLOOKUP(C:C,'RAW Data_HCP'!A:A,'RAW Data_HCP'!D:D)</f>
        <v>South</v>
      </c>
    </row>
    <row r="572" spans="1:7" x14ac:dyDescent="0.25">
      <c r="A572" t="s">
        <v>4201</v>
      </c>
      <c r="B572" t="s">
        <v>579</v>
      </c>
      <c r="C572" t="s">
        <v>6740</v>
      </c>
      <c r="D572" s="1">
        <v>45721</v>
      </c>
      <c r="E572" t="str">
        <f>_xlfn.XLOOKUP(C:C,'RAW Data_HCP'!A:A,'RAW Data_HCP'!B:B)</f>
        <v>Dr_68</v>
      </c>
      <c r="F572" t="str">
        <f>_xlfn.XLOOKUP(C:C,'RAW Data_HCP'!A:A,'RAW Data_HCP'!C:C)</f>
        <v>Hematology-Oncology</v>
      </c>
      <c r="G572" t="str">
        <f>_xlfn.XLOOKUP(C:C,'RAW Data_HCP'!A:A,'RAW Data_HCP'!D:D)</f>
        <v>East</v>
      </c>
    </row>
    <row r="573" spans="1:7" x14ac:dyDescent="0.25">
      <c r="A573" t="s">
        <v>4208</v>
      </c>
      <c r="B573" t="s">
        <v>580</v>
      </c>
      <c r="C573" t="s">
        <v>6752</v>
      </c>
      <c r="D573" s="1">
        <v>45681</v>
      </c>
      <c r="E573" t="str">
        <f>_xlfn.XLOOKUP(C:C,'RAW Data_HCP'!A:A,'RAW Data_HCP'!B:B)</f>
        <v>Dr_74</v>
      </c>
      <c r="F573" t="str">
        <f>_xlfn.XLOOKUP(C:C,'RAW Data_HCP'!A:A,'RAW Data_HCP'!C:C)</f>
        <v>Hematology-Oncology</v>
      </c>
      <c r="G573" t="str">
        <f>_xlfn.XLOOKUP(C:C,'RAW Data_HCP'!A:A,'RAW Data_HCP'!D:D)</f>
        <v>South</v>
      </c>
    </row>
    <row r="574" spans="1:7" x14ac:dyDescent="0.25">
      <c r="A574" t="s">
        <v>4212</v>
      </c>
      <c r="B574" t="s">
        <v>581</v>
      </c>
      <c r="C574" t="s">
        <v>6810</v>
      </c>
      <c r="D574" s="1">
        <v>45830</v>
      </c>
      <c r="E574" t="str">
        <f>_xlfn.XLOOKUP(C:C,'RAW Data_HCP'!A:A,'RAW Data_HCP'!B:B)</f>
        <v>Dr_103</v>
      </c>
      <c r="F574" t="str">
        <f>_xlfn.XLOOKUP(C:C,'RAW Data_HCP'!A:A,'RAW Data_HCP'!C:C)</f>
        <v>Medical Oncology</v>
      </c>
      <c r="G574" t="str">
        <f>_xlfn.XLOOKUP(C:C,'RAW Data_HCP'!A:A,'RAW Data_HCP'!D:D)</f>
        <v>East</v>
      </c>
    </row>
    <row r="575" spans="1:7" x14ac:dyDescent="0.25">
      <c r="A575" t="s">
        <v>4218</v>
      </c>
      <c r="B575" t="s">
        <v>582</v>
      </c>
      <c r="C575" t="s">
        <v>6780</v>
      </c>
      <c r="D575" s="1">
        <v>45677</v>
      </c>
      <c r="E575" t="str">
        <f>_xlfn.XLOOKUP(C:C,'RAW Data_HCP'!A:A,'RAW Data_HCP'!B:B)</f>
        <v>Dr_88</v>
      </c>
      <c r="F575" t="str">
        <f>_xlfn.XLOOKUP(C:C,'RAW Data_HCP'!A:A,'RAW Data_HCP'!C:C)</f>
        <v>Medical Oncology</v>
      </c>
      <c r="G575" t="str">
        <f>_xlfn.XLOOKUP(C:C,'RAW Data_HCP'!A:A,'RAW Data_HCP'!D:D)</f>
        <v>West</v>
      </c>
    </row>
    <row r="576" spans="1:7" x14ac:dyDescent="0.25">
      <c r="A576" t="s">
        <v>4224</v>
      </c>
      <c r="B576" t="s">
        <v>583</v>
      </c>
      <c r="C576" t="s">
        <v>6888</v>
      </c>
      <c r="D576" s="1">
        <v>45703</v>
      </c>
      <c r="E576" t="str">
        <f>_xlfn.XLOOKUP(C:C,'RAW Data_HCP'!A:A,'RAW Data_HCP'!B:B)</f>
        <v>Dr_142</v>
      </c>
      <c r="F576" t="str">
        <f>_xlfn.XLOOKUP(C:C,'RAW Data_HCP'!A:A,'RAW Data_HCP'!C:C)</f>
        <v>Hematology-Oncology</v>
      </c>
      <c r="G576" t="str">
        <f>_xlfn.XLOOKUP(C:C,'RAW Data_HCP'!A:A,'RAW Data_HCP'!D:D)</f>
        <v>South</v>
      </c>
    </row>
    <row r="577" spans="1:7" x14ac:dyDescent="0.25">
      <c r="A577" t="s">
        <v>4230</v>
      </c>
      <c r="B577" t="s">
        <v>584</v>
      </c>
      <c r="C577" t="s">
        <v>6848</v>
      </c>
      <c r="D577" s="1">
        <v>45738</v>
      </c>
      <c r="E577" t="str">
        <f>_xlfn.XLOOKUP(C:C,'RAW Data_HCP'!A:A,'RAW Data_HCP'!B:B)</f>
        <v>Dr_122</v>
      </c>
      <c r="F577" t="str">
        <f>_xlfn.XLOOKUP(C:C,'RAW Data_HCP'!A:A,'RAW Data_HCP'!C:C)</f>
        <v>Medical Oncology</v>
      </c>
      <c r="G577" t="str">
        <f>_xlfn.XLOOKUP(C:C,'RAW Data_HCP'!A:A,'RAW Data_HCP'!D:D)</f>
        <v>East</v>
      </c>
    </row>
    <row r="578" spans="1:7" x14ac:dyDescent="0.25">
      <c r="A578" t="s">
        <v>4234</v>
      </c>
      <c r="B578" t="s">
        <v>585</v>
      </c>
      <c r="C578" t="s">
        <v>6786</v>
      </c>
      <c r="D578" s="1">
        <v>45713</v>
      </c>
      <c r="E578" t="str">
        <f>_xlfn.XLOOKUP(C:C,'RAW Data_HCP'!A:A,'RAW Data_HCP'!B:B)</f>
        <v>Dr_91</v>
      </c>
      <c r="F578" t="str">
        <f>_xlfn.XLOOKUP(C:C,'RAW Data_HCP'!A:A,'RAW Data_HCP'!C:C)</f>
        <v>Medical Oncology</v>
      </c>
      <c r="G578" t="str">
        <f>_xlfn.XLOOKUP(C:C,'RAW Data_HCP'!A:A,'RAW Data_HCP'!D:D)</f>
        <v>South</v>
      </c>
    </row>
    <row r="579" spans="1:7" x14ac:dyDescent="0.25">
      <c r="A579" t="s">
        <v>4238</v>
      </c>
      <c r="B579" t="s">
        <v>586</v>
      </c>
      <c r="C579" t="s">
        <v>6898</v>
      </c>
      <c r="D579" s="1">
        <v>45726</v>
      </c>
      <c r="E579" t="str">
        <f>_xlfn.XLOOKUP(C:C,'RAW Data_HCP'!A:A,'RAW Data_HCP'!B:B)</f>
        <v>Dr_147</v>
      </c>
      <c r="F579" t="str">
        <f>_xlfn.XLOOKUP(C:C,'RAW Data_HCP'!A:A,'RAW Data_HCP'!C:C)</f>
        <v>Radiation Oncology</v>
      </c>
      <c r="G579" t="str">
        <f>_xlfn.XLOOKUP(C:C,'RAW Data_HCP'!A:A,'RAW Data_HCP'!D:D)</f>
        <v>North</v>
      </c>
    </row>
    <row r="580" spans="1:7" x14ac:dyDescent="0.25">
      <c r="A580" t="s">
        <v>4243</v>
      </c>
      <c r="B580" t="s">
        <v>587</v>
      </c>
      <c r="C580" t="s">
        <v>6698</v>
      </c>
      <c r="D580" s="1">
        <v>45832</v>
      </c>
      <c r="E580" t="str">
        <f>_xlfn.XLOOKUP(C:C,'RAW Data_HCP'!A:A,'RAW Data_HCP'!B:B)</f>
        <v>Dr_47</v>
      </c>
      <c r="F580" t="str">
        <f>_xlfn.XLOOKUP(C:C,'RAW Data_HCP'!A:A,'RAW Data_HCP'!C:C)</f>
        <v>Medical Oncology</v>
      </c>
      <c r="G580" t="str">
        <f>_xlfn.XLOOKUP(C:C,'RAW Data_HCP'!A:A,'RAW Data_HCP'!D:D)</f>
        <v>South</v>
      </c>
    </row>
    <row r="581" spans="1:7" x14ac:dyDescent="0.25">
      <c r="A581" t="s">
        <v>4249</v>
      </c>
      <c r="B581" t="s">
        <v>588</v>
      </c>
      <c r="C581" t="s">
        <v>6702</v>
      </c>
      <c r="D581" s="1">
        <v>45785</v>
      </c>
      <c r="E581" t="str">
        <f>_xlfn.XLOOKUP(C:C,'RAW Data_HCP'!A:A,'RAW Data_HCP'!B:B)</f>
        <v>Dr_49</v>
      </c>
      <c r="F581" t="str">
        <f>_xlfn.XLOOKUP(C:C,'RAW Data_HCP'!A:A,'RAW Data_HCP'!C:C)</f>
        <v>Medical Oncology</v>
      </c>
      <c r="G581" t="str">
        <f>_xlfn.XLOOKUP(C:C,'RAW Data_HCP'!A:A,'RAW Data_HCP'!D:D)</f>
        <v>West</v>
      </c>
    </row>
    <row r="582" spans="1:7" x14ac:dyDescent="0.25">
      <c r="A582" t="s">
        <v>4253</v>
      </c>
      <c r="B582" t="s">
        <v>589</v>
      </c>
      <c r="C582" t="s">
        <v>6708</v>
      </c>
      <c r="D582" s="1">
        <v>45718</v>
      </c>
      <c r="E582" t="str">
        <f>_xlfn.XLOOKUP(C:C,'RAW Data_HCP'!A:A,'RAW Data_HCP'!B:B)</f>
        <v>Dr_52</v>
      </c>
      <c r="F582" t="str">
        <f>_xlfn.XLOOKUP(C:C,'RAW Data_HCP'!A:A,'RAW Data_HCP'!C:C)</f>
        <v>Medical Oncology</v>
      </c>
      <c r="G582" t="str">
        <f>_xlfn.XLOOKUP(C:C,'RAW Data_HCP'!A:A,'RAW Data_HCP'!D:D)</f>
        <v>South</v>
      </c>
    </row>
    <row r="583" spans="1:7" x14ac:dyDescent="0.25">
      <c r="A583" t="s">
        <v>4257</v>
      </c>
      <c r="B583" t="s">
        <v>590</v>
      </c>
      <c r="C583" t="s">
        <v>6728</v>
      </c>
      <c r="D583" s="1">
        <v>45725</v>
      </c>
      <c r="E583" t="str">
        <f>_xlfn.XLOOKUP(C:C,'RAW Data_HCP'!A:A,'RAW Data_HCP'!B:B)</f>
        <v>Dr_62</v>
      </c>
      <c r="F583" t="str">
        <f>_xlfn.XLOOKUP(C:C,'RAW Data_HCP'!A:A,'RAW Data_HCP'!C:C)</f>
        <v>Hematology-Oncology</v>
      </c>
      <c r="G583" t="str">
        <f>_xlfn.XLOOKUP(C:C,'RAW Data_HCP'!A:A,'RAW Data_HCP'!D:D)</f>
        <v>North</v>
      </c>
    </row>
    <row r="584" spans="1:7" x14ac:dyDescent="0.25">
      <c r="A584" t="s">
        <v>4262</v>
      </c>
      <c r="B584" t="s">
        <v>591</v>
      </c>
      <c r="C584" t="s">
        <v>6710</v>
      </c>
      <c r="D584" s="1">
        <v>45716</v>
      </c>
      <c r="E584" t="str">
        <f>_xlfn.XLOOKUP(C:C,'RAW Data_HCP'!A:A,'RAW Data_HCP'!B:B)</f>
        <v>Dr_53</v>
      </c>
      <c r="F584" t="str">
        <f>_xlfn.XLOOKUP(C:C,'RAW Data_HCP'!A:A,'RAW Data_HCP'!C:C)</f>
        <v>Hematology-Oncology</v>
      </c>
      <c r="G584" t="str">
        <f>_xlfn.XLOOKUP(C:C,'RAW Data_HCP'!A:A,'RAW Data_HCP'!D:D)</f>
        <v>East</v>
      </c>
    </row>
    <row r="585" spans="1:7" x14ac:dyDescent="0.25">
      <c r="A585" t="s">
        <v>4268</v>
      </c>
      <c r="B585" t="s">
        <v>592</v>
      </c>
      <c r="C585" t="s">
        <v>6708</v>
      </c>
      <c r="D585" s="1">
        <v>45721</v>
      </c>
      <c r="E585" t="str">
        <f>_xlfn.XLOOKUP(C:C,'RAW Data_HCP'!A:A,'RAW Data_HCP'!B:B)</f>
        <v>Dr_52</v>
      </c>
      <c r="F585" t="str">
        <f>_xlfn.XLOOKUP(C:C,'RAW Data_HCP'!A:A,'RAW Data_HCP'!C:C)</f>
        <v>Medical Oncology</v>
      </c>
      <c r="G585" t="str">
        <f>_xlfn.XLOOKUP(C:C,'RAW Data_HCP'!A:A,'RAW Data_HCP'!D:D)</f>
        <v>South</v>
      </c>
    </row>
    <row r="586" spans="1:7" x14ac:dyDescent="0.25">
      <c r="A586" t="s">
        <v>4273</v>
      </c>
      <c r="B586" t="s">
        <v>593</v>
      </c>
      <c r="C586" t="s">
        <v>6788</v>
      </c>
      <c r="D586" s="1">
        <v>45697</v>
      </c>
      <c r="E586" t="str">
        <f>_xlfn.XLOOKUP(C:C,'RAW Data_HCP'!A:A,'RAW Data_HCP'!B:B)</f>
        <v>Dr_92</v>
      </c>
      <c r="F586" t="str">
        <f>_xlfn.XLOOKUP(C:C,'RAW Data_HCP'!A:A,'RAW Data_HCP'!C:C)</f>
        <v>Hematology-Oncology</v>
      </c>
      <c r="G586" t="str">
        <f>_xlfn.XLOOKUP(C:C,'RAW Data_HCP'!A:A,'RAW Data_HCP'!D:D)</f>
        <v>East</v>
      </c>
    </row>
    <row r="587" spans="1:7" x14ac:dyDescent="0.25">
      <c r="A587" t="s">
        <v>4278</v>
      </c>
      <c r="B587" t="s">
        <v>594</v>
      </c>
      <c r="C587" t="s">
        <v>6660</v>
      </c>
      <c r="D587" s="1">
        <v>45688</v>
      </c>
      <c r="E587" t="str">
        <f>_xlfn.XLOOKUP(C:C,'RAW Data_HCP'!A:A,'RAW Data_HCP'!B:B)</f>
        <v>Dr_28</v>
      </c>
      <c r="F587" t="str">
        <f>_xlfn.XLOOKUP(C:C,'RAW Data_HCP'!A:A,'RAW Data_HCP'!C:C)</f>
        <v>Hematology-Oncology</v>
      </c>
      <c r="G587" t="str">
        <f>_xlfn.XLOOKUP(C:C,'RAW Data_HCP'!A:A,'RAW Data_HCP'!D:D)</f>
        <v>North</v>
      </c>
    </row>
    <row r="588" spans="1:7" x14ac:dyDescent="0.25">
      <c r="A588" t="s">
        <v>4285</v>
      </c>
      <c r="B588" t="s">
        <v>595</v>
      </c>
      <c r="C588" t="s">
        <v>6646</v>
      </c>
      <c r="D588" s="1">
        <v>45831</v>
      </c>
      <c r="E588" t="str">
        <f>_xlfn.XLOOKUP(C:C,'RAW Data_HCP'!A:A,'RAW Data_HCP'!B:B)</f>
        <v>Dr_21</v>
      </c>
      <c r="F588" t="str">
        <f>_xlfn.XLOOKUP(C:C,'RAW Data_HCP'!A:A,'RAW Data_HCP'!C:C)</f>
        <v>Radiation Oncology</v>
      </c>
      <c r="G588" t="str">
        <f>_xlfn.XLOOKUP(C:C,'RAW Data_HCP'!A:A,'RAW Data_HCP'!D:D)</f>
        <v>East</v>
      </c>
    </row>
    <row r="589" spans="1:7" x14ac:dyDescent="0.25">
      <c r="A589" t="s">
        <v>4290</v>
      </c>
      <c r="B589" t="s">
        <v>596</v>
      </c>
      <c r="C589" t="s">
        <v>6858</v>
      </c>
      <c r="D589" s="1">
        <v>45815</v>
      </c>
      <c r="E589" t="str">
        <f>_xlfn.XLOOKUP(C:C,'RAW Data_HCP'!A:A,'RAW Data_HCP'!B:B)</f>
        <v>Dr_127</v>
      </c>
      <c r="F589" t="str">
        <f>_xlfn.XLOOKUP(C:C,'RAW Data_HCP'!A:A,'RAW Data_HCP'!C:C)</f>
        <v>Medical Oncology</v>
      </c>
      <c r="G589" t="str">
        <f>_xlfn.XLOOKUP(C:C,'RAW Data_HCP'!A:A,'RAW Data_HCP'!D:D)</f>
        <v>South</v>
      </c>
    </row>
    <row r="590" spans="1:7" x14ac:dyDescent="0.25">
      <c r="A590" t="s">
        <v>4297</v>
      </c>
      <c r="B590" t="s">
        <v>597</v>
      </c>
      <c r="C590" t="s">
        <v>6608</v>
      </c>
      <c r="D590" s="1">
        <v>45796</v>
      </c>
      <c r="E590" t="str">
        <f>_xlfn.XLOOKUP(C:C,'RAW Data_HCP'!A:A,'RAW Data_HCP'!B:B)</f>
        <v>Dr_2</v>
      </c>
      <c r="F590" t="str">
        <f>_xlfn.XLOOKUP(C:C,'RAW Data_HCP'!A:A,'RAW Data_HCP'!C:C)</f>
        <v>Medical Oncology</v>
      </c>
      <c r="G590" t="str">
        <f>_xlfn.XLOOKUP(C:C,'RAW Data_HCP'!A:A,'RAW Data_HCP'!D:D)</f>
        <v>East</v>
      </c>
    </row>
    <row r="591" spans="1:7" x14ac:dyDescent="0.25">
      <c r="A591" t="s">
        <v>4304</v>
      </c>
      <c r="B591" t="s">
        <v>598</v>
      </c>
      <c r="C591" t="s">
        <v>6626</v>
      </c>
      <c r="D591" s="1">
        <v>45781</v>
      </c>
      <c r="E591" t="str">
        <f>_xlfn.XLOOKUP(C:C,'RAW Data_HCP'!A:A,'RAW Data_HCP'!B:B)</f>
        <v>Dr_11</v>
      </c>
      <c r="F591" t="str">
        <f>_xlfn.XLOOKUP(C:C,'RAW Data_HCP'!A:A,'RAW Data_HCP'!C:C)</f>
        <v>Hematology-Oncology</v>
      </c>
      <c r="G591" t="str">
        <f>_xlfn.XLOOKUP(C:C,'RAW Data_HCP'!A:A,'RAW Data_HCP'!D:D)</f>
        <v>West</v>
      </c>
    </row>
    <row r="592" spans="1:7" x14ac:dyDescent="0.25">
      <c r="A592" t="s">
        <v>4309</v>
      </c>
      <c r="B592" t="s">
        <v>599</v>
      </c>
      <c r="C592" t="s">
        <v>6796</v>
      </c>
      <c r="D592" s="1">
        <v>45816</v>
      </c>
      <c r="E592" t="str">
        <f>_xlfn.XLOOKUP(C:C,'RAW Data_HCP'!A:A,'RAW Data_HCP'!B:B)</f>
        <v>Dr_96</v>
      </c>
      <c r="F592" t="str">
        <f>_xlfn.XLOOKUP(C:C,'RAW Data_HCP'!A:A,'RAW Data_HCP'!C:C)</f>
        <v>Medical Oncology</v>
      </c>
      <c r="G592" t="str">
        <f>_xlfn.XLOOKUP(C:C,'RAW Data_HCP'!A:A,'RAW Data_HCP'!D:D)</f>
        <v>North</v>
      </c>
    </row>
    <row r="593" spans="1:7" x14ac:dyDescent="0.25">
      <c r="A593" t="s">
        <v>4313</v>
      </c>
      <c r="B593" t="s">
        <v>600</v>
      </c>
      <c r="C593" t="s">
        <v>6766</v>
      </c>
      <c r="D593" s="1">
        <v>45784</v>
      </c>
      <c r="E593" t="str">
        <f>_xlfn.XLOOKUP(C:C,'RAW Data_HCP'!A:A,'RAW Data_HCP'!B:B)</f>
        <v>Dr_81</v>
      </c>
      <c r="F593" t="str">
        <f>_xlfn.XLOOKUP(C:C,'RAW Data_HCP'!A:A,'RAW Data_HCP'!C:C)</f>
        <v>Radiation Oncology</v>
      </c>
      <c r="G593" t="str">
        <f>_xlfn.XLOOKUP(C:C,'RAW Data_HCP'!A:A,'RAW Data_HCP'!D:D)</f>
        <v>North</v>
      </c>
    </row>
    <row r="594" spans="1:7" x14ac:dyDescent="0.25">
      <c r="A594" t="s">
        <v>4319</v>
      </c>
      <c r="B594" t="s">
        <v>601</v>
      </c>
      <c r="C594" t="s">
        <v>6900</v>
      </c>
      <c r="D594" s="1">
        <v>45728</v>
      </c>
      <c r="E594" t="str">
        <f>_xlfn.XLOOKUP(C:C,'RAW Data_HCP'!A:A,'RAW Data_HCP'!B:B)</f>
        <v>Dr_148</v>
      </c>
      <c r="F594" t="str">
        <f>_xlfn.XLOOKUP(C:C,'RAW Data_HCP'!A:A,'RAW Data_HCP'!C:C)</f>
        <v>Hematology-Oncology</v>
      </c>
      <c r="G594" t="str">
        <f>_xlfn.XLOOKUP(C:C,'RAW Data_HCP'!A:A,'RAW Data_HCP'!D:D)</f>
        <v>South</v>
      </c>
    </row>
    <row r="595" spans="1:7" x14ac:dyDescent="0.25">
      <c r="A595" t="s">
        <v>4323</v>
      </c>
      <c r="B595" t="s">
        <v>602</v>
      </c>
      <c r="C595" t="s">
        <v>6856</v>
      </c>
      <c r="D595" s="1">
        <v>45704</v>
      </c>
      <c r="E595" t="str">
        <f>_xlfn.XLOOKUP(C:C,'RAW Data_HCP'!A:A,'RAW Data_HCP'!B:B)</f>
        <v>Dr_126</v>
      </c>
      <c r="F595" t="str">
        <f>_xlfn.XLOOKUP(C:C,'RAW Data_HCP'!A:A,'RAW Data_HCP'!C:C)</f>
        <v>Medical Oncology</v>
      </c>
      <c r="G595" t="str">
        <f>_xlfn.XLOOKUP(C:C,'RAW Data_HCP'!A:A,'RAW Data_HCP'!D:D)</f>
        <v>North</v>
      </c>
    </row>
    <row r="596" spans="1:7" x14ac:dyDescent="0.25">
      <c r="A596" t="s">
        <v>4330</v>
      </c>
      <c r="B596" t="s">
        <v>603</v>
      </c>
      <c r="C596" t="s">
        <v>6866</v>
      </c>
      <c r="D596" s="1">
        <v>45729</v>
      </c>
      <c r="E596" t="str">
        <f>_xlfn.XLOOKUP(C:C,'RAW Data_HCP'!A:A,'RAW Data_HCP'!B:B)</f>
        <v>Dr_131</v>
      </c>
      <c r="F596" t="str">
        <f>_xlfn.XLOOKUP(C:C,'RAW Data_HCP'!A:A,'RAW Data_HCP'!C:C)</f>
        <v>Medical Oncology</v>
      </c>
      <c r="G596" t="str">
        <f>_xlfn.XLOOKUP(C:C,'RAW Data_HCP'!A:A,'RAW Data_HCP'!D:D)</f>
        <v>South</v>
      </c>
    </row>
    <row r="597" spans="1:7" x14ac:dyDescent="0.25">
      <c r="A597" t="s">
        <v>4334</v>
      </c>
      <c r="B597" t="s">
        <v>604</v>
      </c>
      <c r="C597" t="s">
        <v>6808</v>
      </c>
      <c r="D597" s="1">
        <v>45714</v>
      </c>
      <c r="E597" t="str">
        <f>_xlfn.XLOOKUP(C:C,'RAW Data_HCP'!A:A,'RAW Data_HCP'!B:B)</f>
        <v>Dr_102</v>
      </c>
      <c r="F597" t="str">
        <f>_xlfn.XLOOKUP(C:C,'RAW Data_HCP'!A:A,'RAW Data_HCP'!C:C)</f>
        <v>Medical Oncology</v>
      </c>
      <c r="G597" t="str">
        <f>_xlfn.XLOOKUP(C:C,'RAW Data_HCP'!A:A,'RAW Data_HCP'!D:D)</f>
        <v>North</v>
      </c>
    </row>
    <row r="598" spans="1:7" x14ac:dyDescent="0.25">
      <c r="A598" t="s">
        <v>4338</v>
      </c>
      <c r="B598" t="s">
        <v>605</v>
      </c>
      <c r="C598" t="s">
        <v>6900</v>
      </c>
      <c r="D598" s="1">
        <v>45690</v>
      </c>
      <c r="E598" t="str">
        <f>_xlfn.XLOOKUP(C:C,'RAW Data_HCP'!A:A,'RAW Data_HCP'!B:B)</f>
        <v>Dr_148</v>
      </c>
      <c r="F598" t="str">
        <f>_xlfn.XLOOKUP(C:C,'RAW Data_HCP'!A:A,'RAW Data_HCP'!C:C)</f>
        <v>Hematology-Oncology</v>
      </c>
      <c r="G598" t="str">
        <f>_xlfn.XLOOKUP(C:C,'RAW Data_HCP'!A:A,'RAW Data_HCP'!D:D)</f>
        <v>South</v>
      </c>
    </row>
    <row r="599" spans="1:7" x14ac:dyDescent="0.25">
      <c r="A599" t="s">
        <v>4344</v>
      </c>
      <c r="B599" t="s">
        <v>606</v>
      </c>
      <c r="C599" t="s">
        <v>6632</v>
      </c>
      <c r="D599" s="1">
        <v>45792</v>
      </c>
      <c r="E599" t="str">
        <f>_xlfn.XLOOKUP(C:C,'RAW Data_HCP'!A:A,'RAW Data_HCP'!B:B)</f>
        <v>Dr_14</v>
      </c>
      <c r="F599" t="str">
        <f>_xlfn.XLOOKUP(C:C,'RAW Data_HCP'!A:A,'RAW Data_HCP'!C:C)</f>
        <v>Medical Oncology</v>
      </c>
      <c r="G599" t="str">
        <f>_xlfn.XLOOKUP(C:C,'RAW Data_HCP'!A:A,'RAW Data_HCP'!D:D)</f>
        <v>South</v>
      </c>
    </row>
    <row r="600" spans="1:7" x14ac:dyDescent="0.25">
      <c r="A600" t="s">
        <v>4348</v>
      </c>
      <c r="B600" t="s">
        <v>607</v>
      </c>
      <c r="C600" t="s">
        <v>6822</v>
      </c>
      <c r="D600" s="1">
        <v>45780</v>
      </c>
      <c r="E600" t="str">
        <f>_xlfn.XLOOKUP(C:C,'RAW Data_HCP'!A:A,'RAW Data_HCP'!B:B)</f>
        <v>Dr_109</v>
      </c>
      <c r="F600" t="str">
        <f>_xlfn.XLOOKUP(C:C,'RAW Data_HCP'!A:A,'RAW Data_HCP'!C:C)</f>
        <v>Radiation Oncology</v>
      </c>
      <c r="G600" t="str">
        <f>_xlfn.XLOOKUP(C:C,'RAW Data_HCP'!A:A,'RAW Data_HCP'!D:D)</f>
        <v>South</v>
      </c>
    </row>
    <row r="601" spans="1:7" x14ac:dyDescent="0.25">
      <c r="A601" t="s">
        <v>4353</v>
      </c>
      <c r="B601" t="s">
        <v>608</v>
      </c>
      <c r="C601" t="s">
        <v>6882</v>
      </c>
      <c r="D601" s="1">
        <v>45666</v>
      </c>
      <c r="E601" t="str">
        <f>_xlfn.XLOOKUP(C:C,'RAW Data_HCP'!A:A,'RAW Data_HCP'!B:B)</f>
        <v>Dr_139</v>
      </c>
      <c r="F601" t="str">
        <f>_xlfn.XLOOKUP(C:C,'RAW Data_HCP'!A:A,'RAW Data_HCP'!C:C)</f>
        <v>Hematology-Oncology</v>
      </c>
      <c r="G601" t="str">
        <f>_xlfn.XLOOKUP(C:C,'RAW Data_HCP'!A:A,'RAW Data_HCP'!D:D)</f>
        <v>East</v>
      </c>
    </row>
    <row r="602" spans="1:7" x14ac:dyDescent="0.25">
      <c r="A602" t="s">
        <v>4360</v>
      </c>
      <c r="B602" t="s">
        <v>609</v>
      </c>
      <c r="C602" t="s">
        <v>6862</v>
      </c>
      <c r="D602" s="1">
        <v>45746</v>
      </c>
      <c r="E602" t="str">
        <f>_xlfn.XLOOKUP(C:C,'RAW Data_HCP'!A:A,'RAW Data_HCP'!B:B)</f>
        <v>Dr_129</v>
      </c>
      <c r="F602" t="str">
        <f>_xlfn.XLOOKUP(C:C,'RAW Data_HCP'!A:A,'RAW Data_HCP'!C:C)</f>
        <v>Radiation Oncology</v>
      </c>
      <c r="G602" t="str">
        <f>_xlfn.XLOOKUP(C:C,'RAW Data_HCP'!A:A,'RAW Data_HCP'!D:D)</f>
        <v>West</v>
      </c>
    </row>
    <row r="603" spans="1:7" x14ac:dyDescent="0.25">
      <c r="A603" t="s">
        <v>4366</v>
      </c>
      <c r="B603" t="s">
        <v>610</v>
      </c>
      <c r="C603" t="s">
        <v>6806</v>
      </c>
      <c r="D603" s="1">
        <v>45833</v>
      </c>
      <c r="E603" t="str">
        <f>_xlfn.XLOOKUP(C:C,'RAW Data_HCP'!A:A,'RAW Data_HCP'!B:B)</f>
        <v>Dr_101</v>
      </c>
      <c r="F603" t="str">
        <f>_xlfn.XLOOKUP(C:C,'RAW Data_HCP'!A:A,'RAW Data_HCP'!C:C)</f>
        <v>Hematology-Oncology</v>
      </c>
      <c r="G603" t="str">
        <f>_xlfn.XLOOKUP(C:C,'RAW Data_HCP'!A:A,'RAW Data_HCP'!D:D)</f>
        <v>North</v>
      </c>
    </row>
    <row r="604" spans="1:7" x14ac:dyDescent="0.25">
      <c r="A604" t="s">
        <v>4373</v>
      </c>
      <c r="B604" t="s">
        <v>611</v>
      </c>
      <c r="C604" t="s">
        <v>6694</v>
      </c>
      <c r="D604" s="1">
        <v>45775</v>
      </c>
      <c r="E604" t="str">
        <f>_xlfn.XLOOKUP(C:C,'RAW Data_HCP'!A:A,'RAW Data_HCP'!B:B)</f>
        <v>Dr_45</v>
      </c>
      <c r="F604" t="str">
        <f>_xlfn.XLOOKUP(C:C,'RAW Data_HCP'!A:A,'RAW Data_HCP'!C:C)</f>
        <v>Medical Oncology</v>
      </c>
      <c r="G604" t="str">
        <f>_xlfn.XLOOKUP(C:C,'RAW Data_HCP'!A:A,'RAW Data_HCP'!D:D)</f>
        <v>East</v>
      </c>
    </row>
    <row r="605" spans="1:7" x14ac:dyDescent="0.25">
      <c r="A605" t="s">
        <v>4377</v>
      </c>
      <c r="B605" t="s">
        <v>612</v>
      </c>
      <c r="C605" t="s">
        <v>6666</v>
      </c>
      <c r="D605" s="1">
        <v>45836</v>
      </c>
      <c r="E605" t="str">
        <f>_xlfn.XLOOKUP(C:C,'RAW Data_HCP'!A:A,'RAW Data_HCP'!B:B)</f>
        <v>Dr_31</v>
      </c>
      <c r="F605" t="str">
        <f>_xlfn.XLOOKUP(C:C,'RAW Data_HCP'!A:A,'RAW Data_HCP'!C:C)</f>
        <v>Medical Oncology</v>
      </c>
      <c r="G605" t="str">
        <f>_xlfn.XLOOKUP(C:C,'RAW Data_HCP'!A:A,'RAW Data_HCP'!D:D)</f>
        <v>North</v>
      </c>
    </row>
    <row r="606" spans="1:7" x14ac:dyDescent="0.25">
      <c r="A606" t="s">
        <v>4382</v>
      </c>
      <c r="B606" t="s">
        <v>613</v>
      </c>
      <c r="C606" t="s">
        <v>6870</v>
      </c>
      <c r="D606" s="1">
        <v>45775</v>
      </c>
      <c r="E606" t="str">
        <f>_xlfn.XLOOKUP(C:C,'RAW Data_HCP'!A:A,'RAW Data_HCP'!B:B)</f>
        <v>Dr_133</v>
      </c>
      <c r="F606" t="str">
        <f>_xlfn.XLOOKUP(C:C,'RAW Data_HCP'!A:A,'RAW Data_HCP'!C:C)</f>
        <v>Radiation Oncology</v>
      </c>
      <c r="G606" t="str">
        <f>_xlfn.XLOOKUP(C:C,'RAW Data_HCP'!A:A,'RAW Data_HCP'!D:D)</f>
        <v>East</v>
      </c>
    </row>
    <row r="607" spans="1:7" x14ac:dyDescent="0.25">
      <c r="A607" t="s">
        <v>4387</v>
      </c>
      <c r="B607" t="s">
        <v>614</v>
      </c>
      <c r="C607" t="s">
        <v>6766</v>
      </c>
      <c r="D607" s="1">
        <v>45834</v>
      </c>
      <c r="E607" t="str">
        <f>_xlfn.XLOOKUP(C:C,'RAW Data_HCP'!A:A,'RAW Data_HCP'!B:B)</f>
        <v>Dr_81</v>
      </c>
      <c r="F607" t="str">
        <f>_xlfn.XLOOKUP(C:C,'RAW Data_HCP'!A:A,'RAW Data_HCP'!C:C)</f>
        <v>Radiation Oncology</v>
      </c>
      <c r="G607" t="str">
        <f>_xlfn.XLOOKUP(C:C,'RAW Data_HCP'!A:A,'RAW Data_HCP'!D:D)</f>
        <v>North</v>
      </c>
    </row>
    <row r="608" spans="1:7" x14ac:dyDescent="0.25">
      <c r="A608" t="s">
        <v>4393</v>
      </c>
      <c r="B608" t="s">
        <v>615</v>
      </c>
      <c r="C608" t="s">
        <v>6610</v>
      </c>
      <c r="D608" s="1">
        <v>45661</v>
      </c>
      <c r="E608" t="str">
        <f>_xlfn.XLOOKUP(C:C,'RAW Data_HCP'!A:A,'RAW Data_HCP'!B:B)</f>
        <v>Dr_3</v>
      </c>
      <c r="F608" t="str">
        <f>_xlfn.XLOOKUP(C:C,'RAW Data_HCP'!A:A,'RAW Data_HCP'!C:C)</f>
        <v>Medical Oncology</v>
      </c>
      <c r="G608" t="str">
        <f>_xlfn.XLOOKUP(C:C,'RAW Data_HCP'!A:A,'RAW Data_HCP'!D:D)</f>
        <v>South</v>
      </c>
    </row>
    <row r="609" spans="1:7" x14ac:dyDescent="0.25">
      <c r="A609" t="s">
        <v>4400</v>
      </c>
      <c r="B609" t="s">
        <v>616</v>
      </c>
      <c r="C609" t="s">
        <v>6712</v>
      </c>
      <c r="D609" s="1">
        <v>45755</v>
      </c>
      <c r="E609" t="str">
        <f>_xlfn.XLOOKUP(C:C,'RAW Data_HCP'!A:A,'RAW Data_HCP'!B:B)</f>
        <v>Dr_54</v>
      </c>
      <c r="F609" t="str">
        <f>_xlfn.XLOOKUP(C:C,'RAW Data_HCP'!A:A,'RAW Data_HCP'!C:C)</f>
        <v>Hematology-Oncology</v>
      </c>
      <c r="G609" t="str">
        <f>_xlfn.XLOOKUP(C:C,'RAW Data_HCP'!A:A,'RAW Data_HCP'!D:D)</f>
        <v>West</v>
      </c>
    </row>
    <row r="610" spans="1:7" x14ac:dyDescent="0.25">
      <c r="A610" t="s">
        <v>4406</v>
      </c>
      <c r="B610" t="s">
        <v>617</v>
      </c>
      <c r="C610" t="s">
        <v>6902</v>
      </c>
      <c r="D610" s="1">
        <v>45683</v>
      </c>
      <c r="E610" t="str">
        <f>_xlfn.XLOOKUP(C:C,'RAW Data_HCP'!A:A,'RAW Data_HCP'!B:B)</f>
        <v>Dr_149</v>
      </c>
      <c r="F610" t="str">
        <f>_xlfn.XLOOKUP(C:C,'RAW Data_HCP'!A:A,'RAW Data_HCP'!C:C)</f>
        <v>Hematology-Oncology</v>
      </c>
      <c r="G610" t="str">
        <f>_xlfn.XLOOKUP(C:C,'RAW Data_HCP'!A:A,'RAW Data_HCP'!D:D)</f>
        <v>North</v>
      </c>
    </row>
    <row r="611" spans="1:7" x14ac:dyDescent="0.25">
      <c r="A611" t="s">
        <v>4413</v>
      </c>
      <c r="B611" t="s">
        <v>618</v>
      </c>
      <c r="C611" t="s">
        <v>6772</v>
      </c>
      <c r="D611" s="1">
        <v>45750</v>
      </c>
      <c r="E611" t="str">
        <f>_xlfn.XLOOKUP(C:C,'RAW Data_HCP'!A:A,'RAW Data_HCP'!B:B)</f>
        <v>Dr_84</v>
      </c>
      <c r="F611" t="str">
        <f>_xlfn.XLOOKUP(C:C,'RAW Data_HCP'!A:A,'RAW Data_HCP'!C:C)</f>
        <v>Medical Oncology</v>
      </c>
      <c r="G611" t="str">
        <f>_xlfn.XLOOKUP(C:C,'RAW Data_HCP'!A:A,'RAW Data_HCP'!D:D)</f>
        <v>South</v>
      </c>
    </row>
    <row r="612" spans="1:7" x14ac:dyDescent="0.25">
      <c r="A612" t="s">
        <v>4420</v>
      </c>
      <c r="B612" t="s">
        <v>619</v>
      </c>
      <c r="C612" t="s">
        <v>6738</v>
      </c>
      <c r="D612" s="1">
        <v>45705</v>
      </c>
      <c r="E612" t="str">
        <f>_xlfn.XLOOKUP(C:C,'RAW Data_HCP'!A:A,'RAW Data_HCP'!B:B)</f>
        <v>Dr_67</v>
      </c>
      <c r="F612" t="str">
        <f>_xlfn.XLOOKUP(C:C,'RAW Data_HCP'!A:A,'RAW Data_HCP'!C:C)</f>
        <v>Hematology-Oncology</v>
      </c>
      <c r="G612" t="str">
        <f>_xlfn.XLOOKUP(C:C,'RAW Data_HCP'!A:A,'RAW Data_HCP'!D:D)</f>
        <v>North</v>
      </c>
    </row>
    <row r="613" spans="1:7" x14ac:dyDescent="0.25">
      <c r="A613" t="s">
        <v>4427</v>
      </c>
      <c r="B613" t="s">
        <v>620</v>
      </c>
      <c r="C613" t="s">
        <v>6886</v>
      </c>
      <c r="D613" s="1">
        <v>45725</v>
      </c>
      <c r="E613" t="str">
        <f>_xlfn.XLOOKUP(C:C,'RAW Data_HCP'!A:A,'RAW Data_HCP'!B:B)</f>
        <v>Dr_141</v>
      </c>
      <c r="F613" t="str">
        <f>_xlfn.XLOOKUP(C:C,'RAW Data_HCP'!A:A,'RAW Data_HCP'!C:C)</f>
        <v>Hematology-Oncology</v>
      </c>
      <c r="G613" t="str">
        <f>_xlfn.XLOOKUP(C:C,'RAW Data_HCP'!A:A,'RAW Data_HCP'!D:D)</f>
        <v>West</v>
      </c>
    </row>
    <row r="614" spans="1:7" x14ac:dyDescent="0.25">
      <c r="A614" t="s">
        <v>4433</v>
      </c>
      <c r="B614" t="s">
        <v>621</v>
      </c>
      <c r="C614" t="s">
        <v>6726</v>
      </c>
      <c r="D614" s="1">
        <v>45726</v>
      </c>
      <c r="E614" t="str">
        <f>_xlfn.XLOOKUP(C:C,'RAW Data_HCP'!A:A,'RAW Data_HCP'!B:B)</f>
        <v>Dr_61</v>
      </c>
      <c r="F614" t="str">
        <f>_xlfn.XLOOKUP(C:C,'RAW Data_HCP'!A:A,'RAW Data_HCP'!C:C)</f>
        <v>Hematology-Oncology</v>
      </c>
      <c r="G614" t="str">
        <f>_xlfn.XLOOKUP(C:C,'RAW Data_HCP'!A:A,'RAW Data_HCP'!D:D)</f>
        <v>West</v>
      </c>
    </row>
    <row r="615" spans="1:7" x14ac:dyDescent="0.25">
      <c r="A615" t="s">
        <v>4438</v>
      </c>
      <c r="B615" t="s">
        <v>622</v>
      </c>
      <c r="C615" t="s">
        <v>6846</v>
      </c>
      <c r="D615" s="1">
        <v>45814</v>
      </c>
      <c r="E615" t="str">
        <f>_xlfn.XLOOKUP(C:C,'RAW Data_HCP'!A:A,'RAW Data_HCP'!B:B)</f>
        <v>Dr_121</v>
      </c>
      <c r="F615" t="str">
        <f>_xlfn.XLOOKUP(C:C,'RAW Data_HCP'!A:A,'RAW Data_HCP'!C:C)</f>
        <v>Medical Oncology</v>
      </c>
      <c r="G615" t="str">
        <f>_xlfn.XLOOKUP(C:C,'RAW Data_HCP'!A:A,'RAW Data_HCP'!D:D)</f>
        <v>West</v>
      </c>
    </row>
    <row r="616" spans="1:7" x14ac:dyDescent="0.25">
      <c r="A616" t="s">
        <v>4444</v>
      </c>
      <c r="B616" t="s">
        <v>623</v>
      </c>
      <c r="C616" t="s">
        <v>6780</v>
      </c>
      <c r="D616" s="1">
        <v>45751</v>
      </c>
      <c r="E616" t="str">
        <f>_xlfn.XLOOKUP(C:C,'RAW Data_HCP'!A:A,'RAW Data_HCP'!B:B)</f>
        <v>Dr_88</v>
      </c>
      <c r="F616" t="str">
        <f>_xlfn.XLOOKUP(C:C,'RAW Data_HCP'!A:A,'RAW Data_HCP'!C:C)</f>
        <v>Medical Oncology</v>
      </c>
      <c r="G616" t="str">
        <f>_xlfn.XLOOKUP(C:C,'RAW Data_HCP'!A:A,'RAW Data_HCP'!D:D)</f>
        <v>West</v>
      </c>
    </row>
    <row r="617" spans="1:7" x14ac:dyDescent="0.25">
      <c r="A617" t="s">
        <v>4449</v>
      </c>
      <c r="B617" t="s">
        <v>624</v>
      </c>
      <c r="C617" t="s">
        <v>6700</v>
      </c>
      <c r="D617" s="1">
        <v>45785</v>
      </c>
      <c r="E617" t="str">
        <f>_xlfn.XLOOKUP(C:C,'RAW Data_HCP'!A:A,'RAW Data_HCP'!B:B)</f>
        <v>Dr_48</v>
      </c>
      <c r="F617" t="str">
        <f>_xlfn.XLOOKUP(C:C,'RAW Data_HCP'!A:A,'RAW Data_HCP'!C:C)</f>
        <v>Hematology-Oncology</v>
      </c>
      <c r="G617" t="str">
        <f>_xlfn.XLOOKUP(C:C,'RAW Data_HCP'!A:A,'RAW Data_HCP'!D:D)</f>
        <v>East</v>
      </c>
    </row>
    <row r="618" spans="1:7" x14ac:dyDescent="0.25">
      <c r="A618" t="s">
        <v>4453</v>
      </c>
      <c r="B618" t="s">
        <v>625</v>
      </c>
      <c r="C618" t="s">
        <v>6822</v>
      </c>
      <c r="D618" s="1">
        <v>45711</v>
      </c>
      <c r="E618" t="str">
        <f>_xlfn.XLOOKUP(C:C,'RAW Data_HCP'!A:A,'RAW Data_HCP'!B:B)</f>
        <v>Dr_109</v>
      </c>
      <c r="F618" t="str">
        <f>_xlfn.XLOOKUP(C:C,'RAW Data_HCP'!A:A,'RAW Data_HCP'!C:C)</f>
        <v>Radiation Oncology</v>
      </c>
      <c r="G618" t="str">
        <f>_xlfn.XLOOKUP(C:C,'RAW Data_HCP'!A:A,'RAW Data_HCP'!D:D)</f>
        <v>South</v>
      </c>
    </row>
    <row r="619" spans="1:7" x14ac:dyDescent="0.25">
      <c r="A619" t="s">
        <v>4458</v>
      </c>
      <c r="B619" t="s">
        <v>626</v>
      </c>
      <c r="C619" t="s">
        <v>6820</v>
      </c>
      <c r="D619" s="1">
        <v>45837</v>
      </c>
      <c r="E619" t="str">
        <f>_xlfn.XLOOKUP(C:C,'RAW Data_HCP'!A:A,'RAW Data_HCP'!B:B)</f>
        <v>Dr_108</v>
      </c>
      <c r="F619" t="str">
        <f>_xlfn.XLOOKUP(C:C,'RAW Data_HCP'!A:A,'RAW Data_HCP'!C:C)</f>
        <v>Medical Oncology</v>
      </c>
      <c r="G619" t="str">
        <f>_xlfn.XLOOKUP(C:C,'RAW Data_HCP'!A:A,'RAW Data_HCP'!D:D)</f>
        <v>West</v>
      </c>
    </row>
    <row r="620" spans="1:7" x14ac:dyDescent="0.25">
      <c r="A620" t="s">
        <v>4462</v>
      </c>
      <c r="B620" t="s">
        <v>627</v>
      </c>
      <c r="C620" t="s">
        <v>6796</v>
      </c>
      <c r="D620" s="1">
        <v>45751</v>
      </c>
      <c r="E620" t="str">
        <f>_xlfn.XLOOKUP(C:C,'RAW Data_HCP'!A:A,'RAW Data_HCP'!B:B)</f>
        <v>Dr_96</v>
      </c>
      <c r="F620" t="str">
        <f>_xlfn.XLOOKUP(C:C,'RAW Data_HCP'!A:A,'RAW Data_HCP'!C:C)</f>
        <v>Medical Oncology</v>
      </c>
      <c r="G620" t="str">
        <f>_xlfn.XLOOKUP(C:C,'RAW Data_HCP'!A:A,'RAW Data_HCP'!D:D)</f>
        <v>North</v>
      </c>
    </row>
    <row r="621" spans="1:7" x14ac:dyDescent="0.25">
      <c r="A621" t="s">
        <v>4469</v>
      </c>
      <c r="B621" t="s">
        <v>628</v>
      </c>
      <c r="C621" t="s">
        <v>6810</v>
      </c>
      <c r="D621" s="1">
        <v>45729</v>
      </c>
      <c r="E621" t="str">
        <f>_xlfn.XLOOKUP(C:C,'RAW Data_HCP'!A:A,'RAW Data_HCP'!B:B)</f>
        <v>Dr_103</v>
      </c>
      <c r="F621" t="str">
        <f>_xlfn.XLOOKUP(C:C,'RAW Data_HCP'!A:A,'RAW Data_HCP'!C:C)</f>
        <v>Medical Oncology</v>
      </c>
      <c r="G621" t="str">
        <f>_xlfn.XLOOKUP(C:C,'RAW Data_HCP'!A:A,'RAW Data_HCP'!D:D)</f>
        <v>East</v>
      </c>
    </row>
    <row r="622" spans="1:7" x14ac:dyDescent="0.25">
      <c r="A622" t="s">
        <v>4475</v>
      </c>
      <c r="B622" t="s">
        <v>629</v>
      </c>
      <c r="C622" t="s">
        <v>6836</v>
      </c>
      <c r="D622" s="1">
        <v>45704</v>
      </c>
      <c r="E622" t="str">
        <f>_xlfn.XLOOKUP(C:C,'RAW Data_HCP'!A:A,'RAW Data_HCP'!B:B)</f>
        <v>Dr_116</v>
      </c>
      <c r="F622" t="str">
        <f>_xlfn.XLOOKUP(C:C,'RAW Data_HCP'!A:A,'RAW Data_HCP'!C:C)</f>
        <v>Medical Oncology</v>
      </c>
      <c r="G622" t="str">
        <f>_xlfn.XLOOKUP(C:C,'RAW Data_HCP'!A:A,'RAW Data_HCP'!D:D)</f>
        <v>West</v>
      </c>
    </row>
    <row r="623" spans="1:7" x14ac:dyDescent="0.25">
      <c r="A623" t="s">
        <v>4482</v>
      </c>
      <c r="B623" t="s">
        <v>630</v>
      </c>
      <c r="C623" t="s">
        <v>6898</v>
      </c>
      <c r="D623" s="1">
        <v>45691</v>
      </c>
      <c r="E623" t="str">
        <f>_xlfn.XLOOKUP(C:C,'RAW Data_HCP'!A:A,'RAW Data_HCP'!B:B)</f>
        <v>Dr_147</v>
      </c>
      <c r="F623" t="str">
        <f>_xlfn.XLOOKUP(C:C,'RAW Data_HCP'!A:A,'RAW Data_HCP'!C:C)</f>
        <v>Radiation Oncology</v>
      </c>
      <c r="G623" t="str">
        <f>_xlfn.XLOOKUP(C:C,'RAW Data_HCP'!A:A,'RAW Data_HCP'!D:D)</f>
        <v>North</v>
      </c>
    </row>
    <row r="624" spans="1:7" x14ac:dyDescent="0.25">
      <c r="A624" t="s">
        <v>4486</v>
      </c>
      <c r="B624" t="s">
        <v>631</v>
      </c>
      <c r="C624" t="s">
        <v>6900</v>
      </c>
      <c r="D624" s="1">
        <v>45833</v>
      </c>
      <c r="E624" t="str">
        <f>_xlfn.XLOOKUP(C:C,'RAW Data_HCP'!A:A,'RAW Data_HCP'!B:B)</f>
        <v>Dr_148</v>
      </c>
      <c r="F624" t="str">
        <f>_xlfn.XLOOKUP(C:C,'RAW Data_HCP'!A:A,'RAW Data_HCP'!C:C)</f>
        <v>Hematology-Oncology</v>
      </c>
      <c r="G624" t="str">
        <f>_xlfn.XLOOKUP(C:C,'RAW Data_HCP'!A:A,'RAW Data_HCP'!D:D)</f>
        <v>South</v>
      </c>
    </row>
    <row r="625" spans="1:7" x14ac:dyDescent="0.25">
      <c r="A625" t="s">
        <v>4490</v>
      </c>
      <c r="B625" t="s">
        <v>632</v>
      </c>
      <c r="C625" t="s">
        <v>6722</v>
      </c>
      <c r="D625" s="1">
        <v>45683</v>
      </c>
      <c r="E625" t="str">
        <f>_xlfn.XLOOKUP(C:C,'RAW Data_HCP'!A:A,'RAW Data_HCP'!B:B)</f>
        <v>Dr_59</v>
      </c>
      <c r="F625" t="str">
        <f>_xlfn.XLOOKUP(C:C,'RAW Data_HCP'!A:A,'RAW Data_HCP'!C:C)</f>
        <v>Medical Oncology</v>
      </c>
      <c r="G625" t="str">
        <f>_xlfn.XLOOKUP(C:C,'RAW Data_HCP'!A:A,'RAW Data_HCP'!D:D)</f>
        <v>South</v>
      </c>
    </row>
    <row r="626" spans="1:7" x14ac:dyDescent="0.25">
      <c r="A626" t="s">
        <v>4494</v>
      </c>
      <c r="B626" t="s">
        <v>633</v>
      </c>
      <c r="C626" t="s">
        <v>6744</v>
      </c>
      <c r="D626" s="1">
        <v>45718</v>
      </c>
      <c r="E626" t="str">
        <f>_xlfn.XLOOKUP(C:C,'RAW Data_HCP'!A:A,'RAW Data_HCP'!B:B)</f>
        <v>Dr_70</v>
      </c>
      <c r="F626" t="str">
        <f>_xlfn.XLOOKUP(C:C,'RAW Data_HCP'!A:A,'RAW Data_HCP'!C:C)</f>
        <v>Medical Oncology</v>
      </c>
      <c r="G626" t="str">
        <f>_xlfn.XLOOKUP(C:C,'RAW Data_HCP'!A:A,'RAW Data_HCP'!D:D)</f>
        <v>East</v>
      </c>
    </row>
    <row r="627" spans="1:7" x14ac:dyDescent="0.25">
      <c r="A627" t="s">
        <v>4499</v>
      </c>
      <c r="B627" t="s">
        <v>634</v>
      </c>
      <c r="C627" t="s">
        <v>6890</v>
      </c>
      <c r="D627" s="1">
        <v>45768</v>
      </c>
      <c r="E627" t="str">
        <f>_xlfn.XLOOKUP(C:C,'RAW Data_HCP'!A:A,'RAW Data_HCP'!B:B)</f>
        <v>Dr_143</v>
      </c>
      <c r="F627" t="str">
        <f>_xlfn.XLOOKUP(C:C,'RAW Data_HCP'!A:A,'RAW Data_HCP'!C:C)</f>
        <v>Medical Oncology</v>
      </c>
      <c r="G627" t="str">
        <f>_xlfn.XLOOKUP(C:C,'RAW Data_HCP'!A:A,'RAW Data_HCP'!D:D)</f>
        <v>North</v>
      </c>
    </row>
    <row r="628" spans="1:7" x14ac:dyDescent="0.25">
      <c r="A628" t="s">
        <v>4506</v>
      </c>
      <c r="B628" t="s">
        <v>635</v>
      </c>
      <c r="C628" t="s">
        <v>6800</v>
      </c>
      <c r="D628" s="1">
        <v>45708</v>
      </c>
      <c r="E628" t="str">
        <f>_xlfn.XLOOKUP(C:C,'RAW Data_HCP'!A:A,'RAW Data_HCP'!B:B)</f>
        <v>Dr_98</v>
      </c>
      <c r="F628" t="str">
        <f>_xlfn.XLOOKUP(C:C,'RAW Data_HCP'!A:A,'RAW Data_HCP'!C:C)</f>
        <v>Hematology-Oncology</v>
      </c>
      <c r="G628" t="str">
        <f>_xlfn.XLOOKUP(C:C,'RAW Data_HCP'!A:A,'RAW Data_HCP'!D:D)</f>
        <v>South</v>
      </c>
    </row>
    <row r="629" spans="1:7" x14ac:dyDescent="0.25">
      <c r="A629" t="s">
        <v>4513</v>
      </c>
      <c r="B629" t="s">
        <v>636</v>
      </c>
      <c r="C629" t="s">
        <v>6680</v>
      </c>
      <c r="D629" s="1">
        <v>45696</v>
      </c>
      <c r="E629" t="str">
        <f>_xlfn.XLOOKUP(C:C,'RAW Data_HCP'!A:A,'RAW Data_HCP'!B:B)</f>
        <v>Dr_38</v>
      </c>
      <c r="F629" t="str">
        <f>_xlfn.XLOOKUP(C:C,'RAW Data_HCP'!A:A,'RAW Data_HCP'!C:C)</f>
        <v>Hematology-Oncology</v>
      </c>
      <c r="G629" t="str">
        <f>_xlfn.XLOOKUP(C:C,'RAW Data_HCP'!A:A,'RAW Data_HCP'!D:D)</f>
        <v>South</v>
      </c>
    </row>
    <row r="630" spans="1:7" x14ac:dyDescent="0.25">
      <c r="A630" t="s">
        <v>4520</v>
      </c>
      <c r="B630" t="s">
        <v>637</v>
      </c>
      <c r="C630" t="s">
        <v>6848</v>
      </c>
      <c r="D630" s="1">
        <v>45660</v>
      </c>
      <c r="E630" t="str">
        <f>_xlfn.XLOOKUP(C:C,'RAW Data_HCP'!A:A,'RAW Data_HCP'!B:B)</f>
        <v>Dr_122</v>
      </c>
      <c r="F630" t="str">
        <f>_xlfn.XLOOKUP(C:C,'RAW Data_HCP'!A:A,'RAW Data_HCP'!C:C)</f>
        <v>Medical Oncology</v>
      </c>
      <c r="G630" t="str">
        <f>_xlfn.XLOOKUP(C:C,'RAW Data_HCP'!A:A,'RAW Data_HCP'!D:D)</f>
        <v>East</v>
      </c>
    </row>
    <row r="631" spans="1:7" x14ac:dyDescent="0.25">
      <c r="A631" t="s">
        <v>4524</v>
      </c>
      <c r="B631" t="s">
        <v>638</v>
      </c>
      <c r="C631" t="s">
        <v>6696</v>
      </c>
      <c r="D631" s="1">
        <v>45765</v>
      </c>
      <c r="E631" t="str">
        <f>_xlfn.XLOOKUP(C:C,'RAW Data_HCP'!A:A,'RAW Data_HCP'!B:B)</f>
        <v>Dr_46</v>
      </c>
      <c r="F631" t="str">
        <f>_xlfn.XLOOKUP(C:C,'RAW Data_HCP'!A:A,'RAW Data_HCP'!C:C)</f>
        <v>Radiation Oncology</v>
      </c>
      <c r="G631" t="str">
        <f>_xlfn.XLOOKUP(C:C,'RAW Data_HCP'!A:A,'RAW Data_HCP'!D:D)</f>
        <v>East</v>
      </c>
    </row>
    <row r="632" spans="1:7" x14ac:dyDescent="0.25">
      <c r="A632" t="s">
        <v>4531</v>
      </c>
      <c r="B632" t="s">
        <v>639</v>
      </c>
      <c r="C632" t="s">
        <v>6860</v>
      </c>
      <c r="D632" s="1">
        <v>45692</v>
      </c>
      <c r="E632" t="str">
        <f>_xlfn.XLOOKUP(C:C,'RAW Data_HCP'!A:A,'RAW Data_HCP'!B:B)</f>
        <v>Dr_128</v>
      </c>
      <c r="F632" t="str">
        <f>_xlfn.XLOOKUP(C:C,'RAW Data_HCP'!A:A,'RAW Data_HCP'!C:C)</f>
        <v>Medical Oncology</v>
      </c>
      <c r="G632" t="str">
        <f>_xlfn.XLOOKUP(C:C,'RAW Data_HCP'!A:A,'RAW Data_HCP'!D:D)</f>
        <v>West</v>
      </c>
    </row>
    <row r="633" spans="1:7" x14ac:dyDescent="0.25">
      <c r="A633" t="s">
        <v>4538</v>
      </c>
      <c r="B633" t="s">
        <v>640</v>
      </c>
      <c r="C633" t="s">
        <v>6870</v>
      </c>
      <c r="D633" s="1">
        <v>45794</v>
      </c>
      <c r="E633" t="str">
        <f>_xlfn.XLOOKUP(C:C,'RAW Data_HCP'!A:A,'RAW Data_HCP'!B:B)</f>
        <v>Dr_133</v>
      </c>
      <c r="F633" t="str">
        <f>_xlfn.XLOOKUP(C:C,'RAW Data_HCP'!A:A,'RAW Data_HCP'!C:C)</f>
        <v>Radiation Oncology</v>
      </c>
      <c r="G633" t="str">
        <f>_xlfn.XLOOKUP(C:C,'RAW Data_HCP'!A:A,'RAW Data_HCP'!D:D)</f>
        <v>East</v>
      </c>
    </row>
    <row r="634" spans="1:7" x14ac:dyDescent="0.25">
      <c r="A634" t="s">
        <v>4542</v>
      </c>
      <c r="B634" t="s">
        <v>641</v>
      </c>
      <c r="C634" t="s">
        <v>6766</v>
      </c>
      <c r="D634" s="1">
        <v>45782</v>
      </c>
      <c r="E634" t="str">
        <f>_xlfn.XLOOKUP(C:C,'RAW Data_HCP'!A:A,'RAW Data_HCP'!B:B)</f>
        <v>Dr_81</v>
      </c>
      <c r="F634" t="str">
        <f>_xlfn.XLOOKUP(C:C,'RAW Data_HCP'!A:A,'RAW Data_HCP'!C:C)</f>
        <v>Radiation Oncology</v>
      </c>
      <c r="G634" t="str">
        <f>_xlfn.XLOOKUP(C:C,'RAW Data_HCP'!A:A,'RAW Data_HCP'!D:D)</f>
        <v>North</v>
      </c>
    </row>
    <row r="635" spans="1:7" x14ac:dyDescent="0.25">
      <c r="A635" t="s">
        <v>4547</v>
      </c>
      <c r="B635" t="s">
        <v>642</v>
      </c>
      <c r="C635" t="s">
        <v>6758</v>
      </c>
      <c r="D635" s="1">
        <v>45722</v>
      </c>
      <c r="E635" t="str">
        <f>_xlfn.XLOOKUP(C:C,'RAW Data_HCP'!A:A,'RAW Data_HCP'!B:B)</f>
        <v>Dr_77</v>
      </c>
      <c r="F635" t="str">
        <f>_xlfn.XLOOKUP(C:C,'RAW Data_HCP'!A:A,'RAW Data_HCP'!C:C)</f>
        <v>Hematology-Oncology</v>
      </c>
      <c r="G635" t="str">
        <f>_xlfn.XLOOKUP(C:C,'RAW Data_HCP'!A:A,'RAW Data_HCP'!D:D)</f>
        <v>South</v>
      </c>
    </row>
    <row r="636" spans="1:7" x14ac:dyDescent="0.25">
      <c r="A636" t="s">
        <v>4554</v>
      </c>
      <c r="B636" t="s">
        <v>643</v>
      </c>
      <c r="C636" t="s">
        <v>6892</v>
      </c>
      <c r="D636" s="1">
        <v>45803</v>
      </c>
      <c r="E636" t="str">
        <f>_xlfn.XLOOKUP(C:C,'RAW Data_HCP'!A:A,'RAW Data_HCP'!B:B)</f>
        <v>Dr_144</v>
      </c>
      <c r="F636" t="str">
        <f>_xlfn.XLOOKUP(C:C,'RAW Data_HCP'!A:A,'RAW Data_HCP'!C:C)</f>
        <v>Medical Oncology</v>
      </c>
      <c r="G636" t="str">
        <f>_xlfn.XLOOKUP(C:C,'RAW Data_HCP'!A:A,'RAW Data_HCP'!D:D)</f>
        <v>North</v>
      </c>
    </row>
    <row r="637" spans="1:7" x14ac:dyDescent="0.25">
      <c r="A637" t="s">
        <v>4559</v>
      </c>
      <c r="B637" t="s">
        <v>644</v>
      </c>
      <c r="C637" t="s">
        <v>6630</v>
      </c>
      <c r="D637" s="1">
        <v>45759</v>
      </c>
      <c r="E637" t="str">
        <f>_xlfn.XLOOKUP(C:C,'RAW Data_HCP'!A:A,'RAW Data_HCP'!B:B)</f>
        <v>Dr_13</v>
      </c>
      <c r="F637" t="str">
        <f>_xlfn.XLOOKUP(C:C,'RAW Data_HCP'!A:A,'RAW Data_HCP'!C:C)</f>
        <v>Hematology-Oncology</v>
      </c>
      <c r="G637" t="str">
        <f>_xlfn.XLOOKUP(C:C,'RAW Data_HCP'!A:A,'RAW Data_HCP'!D:D)</f>
        <v>East</v>
      </c>
    </row>
    <row r="638" spans="1:7" x14ac:dyDescent="0.25">
      <c r="A638" t="s">
        <v>4566</v>
      </c>
      <c r="B638" t="s">
        <v>645</v>
      </c>
      <c r="C638" t="s">
        <v>6656</v>
      </c>
      <c r="D638" s="1">
        <v>45834</v>
      </c>
      <c r="E638" t="str">
        <f>_xlfn.XLOOKUP(C:C,'RAW Data_HCP'!A:A,'RAW Data_HCP'!B:B)</f>
        <v>Dr_26</v>
      </c>
      <c r="F638" t="str">
        <f>_xlfn.XLOOKUP(C:C,'RAW Data_HCP'!A:A,'RAW Data_HCP'!C:C)</f>
        <v>Hematology-Oncology</v>
      </c>
      <c r="G638" t="str">
        <f>_xlfn.XLOOKUP(C:C,'RAW Data_HCP'!A:A,'RAW Data_HCP'!D:D)</f>
        <v>East</v>
      </c>
    </row>
    <row r="639" spans="1:7" x14ac:dyDescent="0.25">
      <c r="A639" t="s">
        <v>4572</v>
      </c>
      <c r="B639" t="s">
        <v>646</v>
      </c>
      <c r="C639" t="s">
        <v>6688</v>
      </c>
      <c r="D639" s="1">
        <v>45673</v>
      </c>
      <c r="E639" t="str">
        <f>_xlfn.XLOOKUP(C:C,'RAW Data_HCP'!A:A,'RAW Data_HCP'!B:B)</f>
        <v>Dr_42</v>
      </c>
      <c r="F639" t="str">
        <f>_xlfn.XLOOKUP(C:C,'RAW Data_HCP'!A:A,'RAW Data_HCP'!C:C)</f>
        <v>Hematology-Oncology</v>
      </c>
      <c r="G639" t="str">
        <f>_xlfn.XLOOKUP(C:C,'RAW Data_HCP'!A:A,'RAW Data_HCP'!D:D)</f>
        <v>South</v>
      </c>
    </row>
    <row r="640" spans="1:7" x14ac:dyDescent="0.25">
      <c r="A640" t="s">
        <v>4579</v>
      </c>
      <c r="B640" t="s">
        <v>647</v>
      </c>
      <c r="C640" t="s">
        <v>6716</v>
      </c>
      <c r="D640" s="1">
        <v>45723</v>
      </c>
      <c r="E640" t="str">
        <f>_xlfn.XLOOKUP(C:C,'RAW Data_HCP'!A:A,'RAW Data_HCP'!B:B)</f>
        <v>Dr_56</v>
      </c>
      <c r="F640" t="str">
        <f>_xlfn.XLOOKUP(C:C,'RAW Data_HCP'!A:A,'RAW Data_HCP'!C:C)</f>
        <v>Radiation Oncology</v>
      </c>
      <c r="G640" t="str">
        <f>_xlfn.XLOOKUP(C:C,'RAW Data_HCP'!A:A,'RAW Data_HCP'!D:D)</f>
        <v>South</v>
      </c>
    </row>
    <row r="641" spans="1:7" x14ac:dyDescent="0.25">
      <c r="A641" t="s">
        <v>4585</v>
      </c>
      <c r="B641" t="s">
        <v>648</v>
      </c>
      <c r="C641" t="s">
        <v>6848</v>
      </c>
      <c r="D641" s="1">
        <v>45819</v>
      </c>
      <c r="E641" t="str">
        <f>_xlfn.XLOOKUP(C:C,'RAW Data_HCP'!A:A,'RAW Data_HCP'!B:B)</f>
        <v>Dr_122</v>
      </c>
      <c r="F641" t="str">
        <f>_xlfn.XLOOKUP(C:C,'RAW Data_HCP'!A:A,'RAW Data_HCP'!C:C)</f>
        <v>Medical Oncology</v>
      </c>
      <c r="G641" t="str">
        <f>_xlfn.XLOOKUP(C:C,'RAW Data_HCP'!A:A,'RAW Data_HCP'!D:D)</f>
        <v>East</v>
      </c>
    </row>
    <row r="642" spans="1:7" x14ac:dyDescent="0.25">
      <c r="A642" t="s">
        <v>4590</v>
      </c>
      <c r="B642" t="s">
        <v>649</v>
      </c>
      <c r="C642" t="s">
        <v>6654</v>
      </c>
      <c r="D642" s="1">
        <v>45773</v>
      </c>
      <c r="E642" t="str">
        <f>_xlfn.XLOOKUP(C:C,'RAW Data_HCP'!A:A,'RAW Data_HCP'!B:B)</f>
        <v>Dr_25</v>
      </c>
      <c r="F642" t="str">
        <f>_xlfn.XLOOKUP(C:C,'RAW Data_HCP'!A:A,'RAW Data_HCP'!C:C)</f>
        <v>Hematology-Oncology</v>
      </c>
      <c r="G642" t="str">
        <f>_xlfn.XLOOKUP(C:C,'RAW Data_HCP'!A:A,'RAW Data_HCP'!D:D)</f>
        <v>East</v>
      </c>
    </row>
    <row r="643" spans="1:7" x14ac:dyDescent="0.25">
      <c r="A643" t="s">
        <v>4596</v>
      </c>
      <c r="B643" t="s">
        <v>650</v>
      </c>
      <c r="C643" t="s">
        <v>6776</v>
      </c>
      <c r="D643" s="1">
        <v>45724</v>
      </c>
      <c r="E643" t="str">
        <f>_xlfn.XLOOKUP(C:C,'RAW Data_HCP'!A:A,'RAW Data_HCP'!B:B)</f>
        <v>Dr_86</v>
      </c>
      <c r="F643" t="str">
        <f>_xlfn.XLOOKUP(C:C,'RAW Data_HCP'!A:A,'RAW Data_HCP'!C:C)</f>
        <v>Medical Oncology</v>
      </c>
      <c r="G643" t="str">
        <f>_xlfn.XLOOKUP(C:C,'RAW Data_HCP'!A:A,'RAW Data_HCP'!D:D)</f>
        <v>West</v>
      </c>
    </row>
    <row r="644" spans="1:7" x14ac:dyDescent="0.25">
      <c r="A644" t="s">
        <v>4603</v>
      </c>
      <c r="B644" t="s">
        <v>651</v>
      </c>
      <c r="C644" t="s">
        <v>6790</v>
      </c>
      <c r="D644" s="1">
        <v>45750</v>
      </c>
      <c r="E644" t="str">
        <f>_xlfn.XLOOKUP(C:C,'RAW Data_HCP'!A:A,'RAW Data_HCP'!B:B)</f>
        <v>Dr_93</v>
      </c>
      <c r="F644" t="str">
        <f>_xlfn.XLOOKUP(C:C,'RAW Data_HCP'!A:A,'RAW Data_HCP'!C:C)</f>
        <v>Radiation Oncology</v>
      </c>
      <c r="G644" t="str">
        <f>_xlfn.XLOOKUP(C:C,'RAW Data_HCP'!A:A,'RAW Data_HCP'!D:D)</f>
        <v>East</v>
      </c>
    </row>
    <row r="645" spans="1:7" x14ac:dyDescent="0.25">
      <c r="A645" t="s">
        <v>4607</v>
      </c>
      <c r="B645" t="s">
        <v>652</v>
      </c>
      <c r="C645" t="s">
        <v>6892</v>
      </c>
      <c r="D645" s="1">
        <v>45800</v>
      </c>
      <c r="E645" t="str">
        <f>_xlfn.XLOOKUP(C:C,'RAW Data_HCP'!A:A,'RAW Data_HCP'!B:B)</f>
        <v>Dr_144</v>
      </c>
      <c r="F645" t="str">
        <f>_xlfn.XLOOKUP(C:C,'RAW Data_HCP'!A:A,'RAW Data_HCP'!C:C)</f>
        <v>Medical Oncology</v>
      </c>
      <c r="G645" t="str">
        <f>_xlfn.XLOOKUP(C:C,'RAW Data_HCP'!A:A,'RAW Data_HCP'!D:D)</f>
        <v>North</v>
      </c>
    </row>
    <row r="646" spans="1:7" x14ac:dyDescent="0.25">
      <c r="A646" t="s">
        <v>4614</v>
      </c>
      <c r="B646" t="s">
        <v>653</v>
      </c>
      <c r="C646" t="s">
        <v>6736</v>
      </c>
      <c r="D646" s="1">
        <v>45746</v>
      </c>
      <c r="E646" t="str">
        <f>_xlfn.XLOOKUP(C:C,'RAW Data_HCP'!A:A,'RAW Data_HCP'!B:B)</f>
        <v>Dr_66</v>
      </c>
      <c r="F646" t="str">
        <f>_xlfn.XLOOKUP(C:C,'RAW Data_HCP'!A:A,'RAW Data_HCP'!C:C)</f>
        <v>Hematology-Oncology</v>
      </c>
      <c r="G646" t="str">
        <f>_xlfn.XLOOKUP(C:C,'RAW Data_HCP'!A:A,'RAW Data_HCP'!D:D)</f>
        <v>North</v>
      </c>
    </row>
    <row r="647" spans="1:7" x14ac:dyDescent="0.25">
      <c r="A647" t="s">
        <v>4620</v>
      </c>
      <c r="B647" t="s">
        <v>654</v>
      </c>
      <c r="C647" t="s">
        <v>6616</v>
      </c>
      <c r="D647" s="1">
        <v>45763</v>
      </c>
      <c r="E647" t="str">
        <f>_xlfn.XLOOKUP(C:C,'RAW Data_HCP'!A:A,'RAW Data_HCP'!B:B)</f>
        <v>Dr_6</v>
      </c>
      <c r="F647" t="str">
        <f>_xlfn.XLOOKUP(C:C,'RAW Data_HCP'!A:A,'RAW Data_HCP'!C:C)</f>
        <v>Hematology-Oncology</v>
      </c>
      <c r="G647" t="str">
        <f>_xlfn.XLOOKUP(C:C,'RAW Data_HCP'!A:A,'RAW Data_HCP'!D:D)</f>
        <v>West</v>
      </c>
    </row>
    <row r="648" spans="1:7" x14ac:dyDescent="0.25">
      <c r="A648" t="s">
        <v>4627</v>
      </c>
      <c r="B648" t="s">
        <v>655</v>
      </c>
      <c r="C648" t="s">
        <v>6668</v>
      </c>
      <c r="D648" s="1">
        <v>45747</v>
      </c>
      <c r="E648" t="str">
        <f>_xlfn.XLOOKUP(C:C,'RAW Data_HCP'!A:A,'RAW Data_HCP'!B:B)</f>
        <v>Dr_32</v>
      </c>
      <c r="F648" t="str">
        <f>_xlfn.XLOOKUP(C:C,'RAW Data_HCP'!A:A,'RAW Data_HCP'!C:C)</f>
        <v>Radiation Oncology</v>
      </c>
      <c r="G648" t="str">
        <f>_xlfn.XLOOKUP(C:C,'RAW Data_HCP'!A:A,'RAW Data_HCP'!D:D)</f>
        <v>East</v>
      </c>
    </row>
    <row r="649" spans="1:7" x14ac:dyDescent="0.25">
      <c r="A649" t="s">
        <v>4632</v>
      </c>
      <c r="B649" t="s">
        <v>656</v>
      </c>
      <c r="C649" t="s">
        <v>6706</v>
      </c>
      <c r="D649" s="1">
        <v>45805</v>
      </c>
      <c r="E649" t="str">
        <f>_xlfn.XLOOKUP(C:C,'RAW Data_HCP'!A:A,'RAW Data_HCP'!B:B)</f>
        <v>Dr_51</v>
      </c>
      <c r="F649" t="str">
        <f>_xlfn.XLOOKUP(C:C,'RAW Data_HCP'!A:A,'RAW Data_HCP'!C:C)</f>
        <v>Medical Oncology</v>
      </c>
      <c r="G649" t="str">
        <f>_xlfn.XLOOKUP(C:C,'RAW Data_HCP'!A:A,'RAW Data_HCP'!D:D)</f>
        <v>East</v>
      </c>
    </row>
    <row r="650" spans="1:7" x14ac:dyDescent="0.25">
      <c r="A650" t="s">
        <v>4636</v>
      </c>
      <c r="B650" t="s">
        <v>657</v>
      </c>
      <c r="C650" t="s">
        <v>6900</v>
      </c>
      <c r="D650" s="1">
        <v>45824</v>
      </c>
      <c r="E650" t="str">
        <f>_xlfn.XLOOKUP(C:C,'RAW Data_HCP'!A:A,'RAW Data_HCP'!B:B)</f>
        <v>Dr_148</v>
      </c>
      <c r="F650" t="str">
        <f>_xlfn.XLOOKUP(C:C,'RAW Data_HCP'!A:A,'RAW Data_HCP'!C:C)</f>
        <v>Hematology-Oncology</v>
      </c>
      <c r="G650" t="str">
        <f>_xlfn.XLOOKUP(C:C,'RAW Data_HCP'!A:A,'RAW Data_HCP'!D:D)</f>
        <v>South</v>
      </c>
    </row>
    <row r="651" spans="1:7" x14ac:dyDescent="0.25">
      <c r="A651" t="s">
        <v>4640</v>
      </c>
      <c r="B651" t="s">
        <v>658</v>
      </c>
      <c r="C651" t="s">
        <v>6880</v>
      </c>
      <c r="D651" s="1">
        <v>45702</v>
      </c>
      <c r="E651" t="str">
        <f>_xlfn.XLOOKUP(C:C,'RAW Data_HCP'!A:A,'RAW Data_HCP'!B:B)</f>
        <v>Dr_138</v>
      </c>
      <c r="F651" t="str">
        <f>_xlfn.XLOOKUP(C:C,'RAW Data_HCP'!A:A,'RAW Data_HCP'!C:C)</f>
        <v>Medical Oncology</v>
      </c>
      <c r="G651" t="str">
        <f>_xlfn.XLOOKUP(C:C,'RAW Data_HCP'!A:A,'RAW Data_HCP'!D:D)</f>
        <v>North</v>
      </c>
    </row>
    <row r="652" spans="1:7" x14ac:dyDescent="0.25">
      <c r="A652" t="s">
        <v>4645</v>
      </c>
      <c r="B652" t="s">
        <v>659</v>
      </c>
      <c r="C652" t="s">
        <v>6750</v>
      </c>
      <c r="D652" s="1">
        <v>45748</v>
      </c>
      <c r="E652" t="str">
        <f>_xlfn.XLOOKUP(C:C,'RAW Data_HCP'!A:A,'RAW Data_HCP'!B:B)</f>
        <v>Dr_73</v>
      </c>
      <c r="F652" t="str">
        <f>_xlfn.XLOOKUP(C:C,'RAW Data_HCP'!A:A,'RAW Data_HCP'!C:C)</f>
        <v>Hematology-Oncology</v>
      </c>
      <c r="G652" t="str">
        <f>_xlfn.XLOOKUP(C:C,'RAW Data_HCP'!A:A,'RAW Data_HCP'!D:D)</f>
        <v>East</v>
      </c>
    </row>
    <row r="653" spans="1:7" x14ac:dyDescent="0.25">
      <c r="A653" t="s">
        <v>4651</v>
      </c>
      <c r="B653" t="s">
        <v>660</v>
      </c>
      <c r="C653" t="s">
        <v>6772</v>
      </c>
      <c r="D653" s="1">
        <v>45830</v>
      </c>
      <c r="E653" t="str">
        <f>_xlfn.XLOOKUP(C:C,'RAW Data_HCP'!A:A,'RAW Data_HCP'!B:B)</f>
        <v>Dr_84</v>
      </c>
      <c r="F653" t="str">
        <f>_xlfn.XLOOKUP(C:C,'RAW Data_HCP'!A:A,'RAW Data_HCP'!C:C)</f>
        <v>Medical Oncology</v>
      </c>
      <c r="G653" t="str">
        <f>_xlfn.XLOOKUP(C:C,'RAW Data_HCP'!A:A,'RAW Data_HCP'!D:D)</f>
        <v>South</v>
      </c>
    </row>
    <row r="654" spans="1:7" x14ac:dyDescent="0.25">
      <c r="A654" t="s">
        <v>4656</v>
      </c>
      <c r="B654" t="s">
        <v>661</v>
      </c>
      <c r="C654" t="s">
        <v>6866</v>
      </c>
      <c r="D654" s="1">
        <v>45782</v>
      </c>
      <c r="E654" t="str">
        <f>_xlfn.XLOOKUP(C:C,'RAW Data_HCP'!A:A,'RAW Data_HCP'!B:B)</f>
        <v>Dr_131</v>
      </c>
      <c r="F654" t="str">
        <f>_xlfn.XLOOKUP(C:C,'RAW Data_HCP'!A:A,'RAW Data_HCP'!C:C)</f>
        <v>Medical Oncology</v>
      </c>
      <c r="G654" t="str">
        <f>_xlfn.XLOOKUP(C:C,'RAW Data_HCP'!A:A,'RAW Data_HCP'!D:D)</f>
        <v>South</v>
      </c>
    </row>
    <row r="655" spans="1:7" x14ac:dyDescent="0.25">
      <c r="A655" t="s">
        <v>4661</v>
      </c>
      <c r="B655" t="s">
        <v>662</v>
      </c>
      <c r="C655" t="s">
        <v>6834</v>
      </c>
      <c r="D655" s="1">
        <v>45678</v>
      </c>
      <c r="E655" t="str">
        <f>_xlfn.XLOOKUP(C:C,'RAW Data_HCP'!A:A,'RAW Data_HCP'!B:B)</f>
        <v>Dr_115</v>
      </c>
      <c r="F655" t="str">
        <f>_xlfn.XLOOKUP(C:C,'RAW Data_HCP'!A:A,'RAW Data_HCP'!C:C)</f>
        <v>Hematology-Oncology</v>
      </c>
      <c r="G655" t="str">
        <f>_xlfn.XLOOKUP(C:C,'RAW Data_HCP'!A:A,'RAW Data_HCP'!D:D)</f>
        <v>North</v>
      </c>
    </row>
    <row r="656" spans="1:7" x14ac:dyDescent="0.25">
      <c r="A656" t="s">
        <v>4668</v>
      </c>
      <c r="B656" t="s">
        <v>663</v>
      </c>
      <c r="C656" t="s">
        <v>6800</v>
      </c>
      <c r="D656" s="1">
        <v>45815</v>
      </c>
      <c r="E656" t="str">
        <f>_xlfn.XLOOKUP(C:C,'RAW Data_HCP'!A:A,'RAW Data_HCP'!B:B)</f>
        <v>Dr_98</v>
      </c>
      <c r="F656" t="str">
        <f>_xlfn.XLOOKUP(C:C,'RAW Data_HCP'!A:A,'RAW Data_HCP'!C:C)</f>
        <v>Hematology-Oncology</v>
      </c>
      <c r="G656" t="str">
        <f>_xlfn.XLOOKUP(C:C,'RAW Data_HCP'!A:A,'RAW Data_HCP'!D:D)</f>
        <v>South</v>
      </c>
    </row>
    <row r="657" spans="1:7" x14ac:dyDescent="0.25">
      <c r="A657" t="s">
        <v>4672</v>
      </c>
      <c r="B657" t="s">
        <v>664</v>
      </c>
      <c r="C657" t="s">
        <v>6752</v>
      </c>
      <c r="D657" s="1">
        <v>45776</v>
      </c>
      <c r="E657" t="str">
        <f>_xlfn.XLOOKUP(C:C,'RAW Data_HCP'!A:A,'RAW Data_HCP'!B:B)</f>
        <v>Dr_74</v>
      </c>
      <c r="F657" t="str">
        <f>_xlfn.XLOOKUP(C:C,'RAW Data_HCP'!A:A,'RAW Data_HCP'!C:C)</f>
        <v>Hematology-Oncology</v>
      </c>
      <c r="G657" t="str">
        <f>_xlfn.XLOOKUP(C:C,'RAW Data_HCP'!A:A,'RAW Data_HCP'!D:D)</f>
        <v>South</v>
      </c>
    </row>
    <row r="658" spans="1:7" x14ac:dyDescent="0.25">
      <c r="A658" t="s">
        <v>4679</v>
      </c>
      <c r="B658" t="s">
        <v>665</v>
      </c>
      <c r="C658" t="s">
        <v>6680</v>
      </c>
      <c r="D658" s="1">
        <v>45700</v>
      </c>
      <c r="E658" t="str">
        <f>_xlfn.XLOOKUP(C:C,'RAW Data_HCP'!A:A,'RAW Data_HCP'!B:B)</f>
        <v>Dr_38</v>
      </c>
      <c r="F658" t="str">
        <f>_xlfn.XLOOKUP(C:C,'RAW Data_HCP'!A:A,'RAW Data_HCP'!C:C)</f>
        <v>Hematology-Oncology</v>
      </c>
      <c r="G658" t="str">
        <f>_xlfn.XLOOKUP(C:C,'RAW Data_HCP'!A:A,'RAW Data_HCP'!D:D)</f>
        <v>South</v>
      </c>
    </row>
    <row r="659" spans="1:7" x14ac:dyDescent="0.25">
      <c r="A659" t="s">
        <v>4685</v>
      </c>
      <c r="B659" t="s">
        <v>666</v>
      </c>
      <c r="C659" t="s">
        <v>6778</v>
      </c>
      <c r="D659" s="1">
        <v>45765</v>
      </c>
      <c r="E659" t="str">
        <f>_xlfn.XLOOKUP(C:C,'RAW Data_HCP'!A:A,'RAW Data_HCP'!B:B)</f>
        <v>Dr_87</v>
      </c>
      <c r="F659" t="str">
        <f>_xlfn.XLOOKUP(C:C,'RAW Data_HCP'!A:A,'RAW Data_HCP'!C:C)</f>
        <v>Medical Oncology</v>
      </c>
      <c r="G659" t="str">
        <f>_xlfn.XLOOKUP(C:C,'RAW Data_HCP'!A:A,'RAW Data_HCP'!D:D)</f>
        <v>South</v>
      </c>
    </row>
    <row r="660" spans="1:7" x14ac:dyDescent="0.25">
      <c r="A660" t="s">
        <v>4692</v>
      </c>
      <c r="B660" t="s">
        <v>667</v>
      </c>
      <c r="C660" t="s">
        <v>6898</v>
      </c>
      <c r="D660" s="1">
        <v>45761</v>
      </c>
      <c r="E660" t="str">
        <f>_xlfn.XLOOKUP(C:C,'RAW Data_HCP'!A:A,'RAW Data_HCP'!B:B)</f>
        <v>Dr_147</v>
      </c>
      <c r="F660" t="str">
        <f>_xlfn.XLOOKUP(C:C,'RAW Data_HCP'!A:A,'RAW Data_HCP'!C:C)</f>
        <v>Radiation Oncology</v>
      </c>
      <c r="G660" t="str">
        <f>_xlfn.XLOOKUP(C:C,'RAW Data_HCP'!A:A,'RAW Data_HCP'!D:D)</f>
        <v>North</v>
      </c>
    </row>
    <row r="661" spans="1:7" x14ac:dyDescent="0.25">
      <c r="A661" t="s">
        <v>4697</v>
      </c>
      <c r="B661" t="s">
        <v>668</v>
      </c>
      <c r="C661" t="s">
        <v>6642</v>
      </c>
      <c r="D661" s="1">
        <v>45678</v>
      </c>
      <c r="E661" t="str">
        <f>_xlfn.XLOOKUP(C:C,'RAW Data_HCP'!A:A,'RAW Data_HCP'!B:B)</f>
        <v>Dr_19</v>
      </c>
      <c r="F661" t="str">
        <f>_xlfn.XLOOKUP(C:C,'RAW Data_HCP'!A:A,'RAW Data_HCP'!C:C)</f>
        <v>Medical Oncology</v>
      </c>
      <c r="G661" t="str">
        <f>_xlfn.XLOOKUP(C:C,'RAW Data_HCP'!A:A,'RAW Data_HCP'!D:D)</f>
        <v>West</v>
      </c>
    </row>
    <row r="662" spans="1:7" x14ac:dyDescent="0.25">
      <c r="A662" t="s">
        <v>4703</v>
      </c>
      <c r="B662" t="s">
        <v>669</v>
      </c>
      <c r="C662" t="s">
        <v>6688</v>
      </c>
      <c r="D662" s="1">
        <v>45745</v>
      </c>
      <c r="E662" t="str">
        <f>_xlfn.XLOOKUP(C:C,'RAW Data_HCP'!A:A,'RAW Data_HCP'!B:B)</f>
        <v>Dr_42</v>
      </c>
      <c r="F662" t="str">
        <f>_xlfn.XLOOKUP(C:C,'RAW Data_HCP'!A:A,'RAW Data_HCP'!C:C)</f>
        <v>Hematology-Oncology</v>
      </c>
      <c r="G662" t="str">
        <f>_xlfn.XLOOKUP(C:C,'RAW Data_HCP'!A:A,'RAW Data_HCP'!D:D)</f>
        <v>South</v>
      </c>
    </row>
    <row r="663" spans="1:7" x14ac:dyDescent="0.25">
      <c r="A663" t="s">
        <v>4707</v>
      </c>
      <c r="B663" t="s">
        <v>670</v>
      </c>
      <c r="C663" t="s">
        <v>6722</v>
      </c>
      <c r="D663" s="1">
        <v>45738</v>
      </c>
      <c r="E663" t="str">
        <f>_xlfn.XLOOKUP(C:C,'RAW Data_HCP'!A:A,'RAW Data_HCP'!B:B)</f>
        <v>Dr_59</v>
      </c>
      <c r="F663" t="str">
        <f>_xlfn.XLOOKUP(C:C,'RAW Data_HCP'!A:A,'RAW Data_HCP'!C:C)</f>
        <v>Medical Oncology</v>
      </c>
      <c r="G663" t="str">
        <f>_xlfn.XLOOKUP(C:C,'RAW Data_HCP'!A:A,'RAW Data_HCP'!D:D)</f>
        <v>South</v>
      </c>
    </row>
    <row r="664" spans="1:7" x14ac:dyDescent="0.25">
      <c r="A664" t="s">
        <v>4712</v>
      </c>
      <c r="B664" t="s">
        <v>671</v>
      </c>
      <c r="C664" t="s">
        <v>6768</v>
      </c>
      <c r="D664" s="1">
        <v>45825</v>
      </c>
      <c r="E664" t="str">
        <f>_xlfn.XLOOKUP(C:C,'RAW Data_HCP'!A:A,'RAW Data_HCP'!B:B)</f>
        <v>Dr_82</v>
      </c>
      <c r="F664" t="str">
        <f>_xlfn.XLOOKUP(C:C,'RAW Data_HCP'!A:A,'RAW Data_HCP'!C:C)</f>
        <v>Medical Oncology</v>
      </c>
      <c r="G664" t="str">
        <f>_xlfn.XLOOKUP(C:C,'RAW Data_HCP'!A:A,'RAW Data_HCP'!D:D)</f>
        <v>East</v>
      </c>
    </row>
    <row r="665" spans="1:7" x14ac:dyDescent="0.25">
      <c r="A665" t="s">
        <v>4718</v>
      </c>
      <c r="B665" t="s">
        <v>672</v>
      </c>
      <c r="C665" t="s">
        <v>6754</v>
      </c>
      <c r="D665" s="1">
        <v>45726</v>
      </c>
      <c r="E665" t="str">
        <f>_xlfn.XLOOKUP(C:C,'RAW Data_HCP'!A:A,'RAW Data_HCP'!B:B)</f>
        <v>Dr_75</v>
      </c>
      <c r="F665" t="str">
        <f>_xlfn.XLOOKUP(C:C,'RAW Data_HCP'!A:A,'RAW Data_HCP'!C:C)</f>
        <v>Hematology-Oncology</v>
      </c>
      <c r="G665" t="str">
        <f>_xlfn.XLOOKUP(C:C,'RAW Data_HCP'!A:A,'RAW Data_HCP'!D:D)</f>
        <v>North</v>
      </c>
    </row>
    <row r="666" spans="1:7" x14ac:dyDescent="0.25">
      <c r="A666" t="s">
        <v>4722</v>
      </c>
      <c r="B666" t="s">
        <v>673</v>
      </c>
      <c r="C666" t="s">
        <v>6808</v>
      </c>
      <c r="D666" s="1">
        <v>45727</v>
      </c>
      <c r="E666" t="str">
        <f>_xlfn.XLOOKUP(C:C,'RAW Data_HCP'!A:A,'RAW Data_HCP'!B:B)</f>
        <v>Dr_102</v>
      </c>
      <c r="F666" t="str">
        <f>_xlfn.XLOOKUP(C:C,'RAW Data_HCP'!A:A,'RAW Data_HCP'!C:C)</f>
        <v>Medical Oncology</v>
      </c>
      <c r="G666" t="str">
        <f>_xlfn.XLOOKUP(C:C,'RAW Data_HCP'!A:A,'RAW Data_HCP'!D:D)</f>
        <v>North</v>
      </c>
    </row>
    <row r="667" spans="1:7" x14ac:dyDescent="0.25">
      <c r="A667" t="s">
        <v>4728</v>
      </c>
      <c r="B667" t="s">
        <v>674</v>
      </c>
      <c r="C667" t="s">
        <v>6832</v>
      </c>
      <c r="D667" s="1">
        <v>45750</v>
      </c>
      <c r="E667" t="str">
        <f>_xlfn.XLOOKUP(C:C,'RAW Data_HCP'!A:A,'RAW Data_HCP'!B:B)</f>
        <v>Dr_114</v>
      </c>
      <c r="F667" t="str">
        <f>_xlfn.XLOOKUP(C:C,'RAW Data_HCP'!A:A,'RAW Data_HCP'!C:C)</f>
        <v>Hematology-Oncology</v>
      </c>
      <c r="G667" t="str">
        <f>_xlfn.XLOOKUP(C:C,'RAW Data_HCP'!A:A,'RAW Data_HCP'!D:D)</f>
        <v>North</v>
      </c>
    </row>
    <row r="668" spans="1:7" x14ac:dyDescent="0.25">
      <c r="A668" t="s">
        <v>4734</v>
      </c>
      <c r="B668" t="s">
        <v>675</v>
      </c>
      <c r="C668" t="s">
        <v>6872</v>
      </c>
      <c r="D668" s="1">
        <v>45773</v>
      </c>
      <c r="E668" t="str">
        <f>_xlfn.XLOOKUP(C:C,'RAW Data_HCP'!A:A,'RAW Data_HCP'!B:B)</f>
        <v>Dr_134</v>
      </c>
      <c r="F668" t="str">
        <f>_xlfn.XLOOKUP(C:C,'RAW Data_HCP'!A:A,'RAW Data_HCP'!C:C)</f>
        <v>Radiation Oncology</v>
      </c>
      <c r="G668" t="str">
        <f>_xlfn.XLOOKUP(C:C,'RAW Data_HCP'!A:A,'RAW Data_HCP'!D:D)</f>
        <v>East</v>
      </c>
    </row>
    <row r="669" spans="1:7" x14ac:dyDescent="0.25">
      <c r="A669" t="s">
        <v>4740</v>
      </c>
      <c r="B669" t="s">
        <v>676</v>
      </c>
      <c r="C669" t="s">
        <v>6816</v>
      </c>
      <c r="D669" s="1">
        <v>45700</v>
      </c>
      <c r="E669" t="str">
        <f>_xlfn.XLOOKUP(C:C,'RAW Data_HCP'!A:A,'RAW Data_HCP'!B:B)</f>
        <v>Dr_106</v>
      </c>
      <c r="F669" t="str">
        <f>_xlfn.XLOOKUP(C:C,'RAW Data_HCP'!A:A,'RAW Data_HCP'!C:C)</f>
        <v>Medical Oncology</v>
      </c>
      <c r="G669" t="str">
        <f>_xlfn.XLOOKUP(C:C,'RAW Data_HCP'!A:A,'RAW Data_HCP'!D:D)</f>
        <v>South</v>
      </c>
    </row>
    <row r="670" spans="1:7" x14ac:dyDescent="0.25">
      <c r="A670" t="s">
        <v>4745</v>
      </c>
      <c r="B670" t="s">
        <v>677</v>
      </c>
      <c r="C670" t="s">
        <v>6700</v>
      </c>
      <c r="D670" s="1">
        <v>45663</v>
      </c>
      <c r="E670" t="str">
        <f>_xlfn.XLOOKUP(C:C,'RAW Data_HCP'!A:A,'RAW Data_HCP'!B:B)</f>
        <v>Dr_48</v>
      </c>
      <c r="F670" t="str">
        <f>_xlfn.XLOOKUP(C:C,'RAW Data_HCP'!A:A,'RAW Data_HCP'!C:C)</f>
        <v>Hematology-Oncology</v>
      </c>
      <c r="G670" t="str">
        <f>_xlfn.XLOOKUP(C:C,'RAW Data_HCP'!A:A,'RAW Data_HCP'!D:D)</f>
        <v>East</v>
      </c>
    </row>
    <row r="671" spans="1:7" x14ac:dyDescent="0.25">
      <c r="A671" t="s">
        <v>4750</v>
      </c>
      <c r="B671" t="s">
        <v>678</v>
      </c>
      <c r="C671" t="s">
        <v>6670</v>
      </c>
      <c r="D671" s="1">
        <v>45718</v>
      </c>
      <c r="E671" t="str">
        <f>_xlfn.XLOOKUP(C:C,'RAW Data_HCP'!A:A,'RAW Data_HCP'!B:B)</f>
        <v>Dr_33</v>
      </c>
      <c r="F671" t="str">
        <f>_xlfn.XLOOKUP(C:C,'RAW Data_HCP'!A:A,'RAW Data_HCP'!C:C)</f>
        <v>Radiation Oncology</v>
      </c>
      <c r="G671" t="str">
        <f>_xlfn.XLOOKUP(C:C,'RAW Data_HCP'!A:A,'RAW Data_HCP'!D:D)</f>
        <v>East</v>
      </c>
    </row>
    <row r="672" spans="1:7" x14ac:dyDescent="0.25">
      <c r="A672" t="s">
        <v>4755</v>
      </c>
      <c r="B672" t="s">
        <v>679</v>
      </c>
      <c r="C672" t="s">
        <v>6734</v>
      </c>
      <c r="D672" s="1">
        <v>45837</v>
      </c>
      <c r="E672" t="str">
        <f>_xlfn.XLOOKUP(C:C,'RAW Data_HCP'!A:A,'RAW Data_HCP'!B:B)</f>
        <v>Dr_65</v>
      </c>
      <c r="F672" t="str">
        <f>_xlfn.XLOOKUP(C:C,'RAW Data_HCP'!A:A,'RAW Data_HCP'!C:C)</f>
        <v>Hematology-Oncology</v>
      </c>
      <c r="G672" t="str">
        <f>_xlfn.XLOOKUP(C:C,'RAW Data_HCP'!A:A,'RAW Data_HCP'!D:D)</f>
        <v>East</v>
      </c>
    </row>
    <row r="673" spans="1:7" x14ac:dyDescent="0.25">
      <c r="A673" t="s">
        <v>4760</v>
      </c>
      <c r="B673" t="s">
        <v>680</v>
      </c>
      <c r="C673" t="s">
        <v>6646</v>
      </c>
      <c r="D673" s="1">
        <v>45711</v>
      </c>
      <c r="E673" t="str">
        <f>_xlfn.XLOOKUP(C:C,'RAW Data_HCP'!A:A,'RAW Data_HCP'!B:B)</f>
        <v>Dr_21</v>
      </c>
      <c r="F673" t="str">
        <f>_xlfn.XLOOKUP(C:C,'RAW Data_HCP'!A:A,'RAW Data_HCP'!C:C)</f>
        <v>Radiation Oncology</v>
      </c>
      <c r="G673" t="str">
        <f>_xlfn.XLOOKUP(C:C,'RAW Data_HCP'!A:A,'RAW Data_HCP'!D:D)</f>
        <v>East</v>
      </c>
    </row>
    <row r="674" spans="1:7" x14ac:dyDescent="0.25">
      <c r="A674" t="s">
        <v>4767</v>
      </c>
      <c r="B674" t="s">
        <v>681</v>
      </c>
      <c r="C674" t="s">
        <v>6690</v>
      </c>
      <c r="D674" s="1">
        <v>45759</v>
      </c>
      <c r="E674" t="str">
        <f>_xlfn.XLOOKUP(C:C,'RAW Data_HCP'!A:A,'RAW Data_HCP'!B:B)</f>
        <v>Dr_43</v>
      </c>
      <c r="F674" t="str">
        <f>_xlfn.XLOOKUP(C:C,'RAW Data_HCP'!A:A,'RAW Data_HCP'!C:C)</f>
        <v>Hematology-Oncology</v>
      </c>
      <c r="G674" t="str">
        <f>_xlfn.XLOOKUP(C:C,'RAW Data_HCP'!A:A,'RAW Data_HCP'!D:D)</f>
        <v>East</v>
      </c>
    </row>
    <row r="675" spans="1:7" x14ac:dyDescent="0.25">
      <c r="A675" t="s">
        <v>4774</v>
      </c>
      <c r="B675" t="s">
        <v>682</v>
      </c>
      <c r="C675" t="s">
        <v>6658</v>
      </c>
      <c r="D675" s="1">
        <v>45682</v>
      </c>
      <c r="E675" t="str">
        <f>_xlfn.XLOOKUP(C:C,'RAW Data_HCP'!A:A,'RAW Data_HCP'!B:B)</f>
        <v>Dr_27</v>
      </c>
      <c r="F675" t="str">
        <f>_xlfn.XLOOKUP(C:C,'RAW Data_HCP'!A:A,'RAW Data_HCP'!C:C)</f>
        <v>Hematology-Oncology</v>
      </c>
      <c r="G675" t="str">
        <f>_xlfn.XLOOKUP(C:C,'RAW Data_HCP'!A:A,'RAW Data_HCP'!D:D)</f>
        <v>South</v>
      </c>
    </row>
    <row r="676" spans="1:7" x14ac:dyDescent="0.25">
      <c r="A676" t="s">
        <v>4781</v>
      </c>
      <c r="B676" t="s">
        <v>683</v>
      </c>
      <c r="C676" t="s">
        <v>6638</v>
      </c>
      <c r="D676" s="1">
        <v>45779</v>
      </c>
      <c r="E676" t="str">
        <f>_xlfn.XLOOKUP(C:C,'RAW Data_HCP'!A:A,'RAW Data_HCP'!B:B)</f>
        <v>Dr_17</v>
      </c>
      <c r="F676" t="str">
        <f>_xlfn.XLOOKUP(C:C,'RAW Data_HCP'!A:A,'RAW Data_HCP'!C:C)</f>
        <v>Medical Oncology</v>
      </c>
      <c r="G676" t="str">
        <f>_xlfn.XLOOKUP(C:C,'RAW Data_HCP'!A:A,'RAW Data_HCP'!D:D)</f>
        <v>South</v>
      </c>
    </row>
    <row r="677" spans="1:7" x14ac:dyDescent="0.25">
      <c r="A677" t="s">
        <v>4786</v>
      </c>
      <c r="B677" t="s">
        <v>684</v>
      </c>
      <c r="C677" t="s">
        <v>6886</v>
      </c>
      <c r="D677" s="1">
        <v>45671</v>
      </c>
      <c r="E677" t="str">
        <f>_xlfn.XLOOKUP(C:C,'RAW Data_HCP'!A:A,'RAW Data_HCP'!B:B)</f>
        <v>Dr_141</v>
      </c>
      <c r="F677" t="str">
        <f>_xlfn.XLOOKUP(C:C,'RAW Data_HCP'!A:A,'RAW Data_HCP'!C:C)</f>
        <v>Hematology-Oncology</v>
      </c>
      <c r="G677" t="str">
        <f>_xlfn.XLOOKUP(C:C,'RAW Data_HCP'!A:A,'RAW Data_HCP'!D:D)</f>
        <v>West</v>
      </c>
    </row>
    <row r="678" spans="1:7" x14ac:dyDescent="0.25">
      <c r="A678" t="s">
        <v>4793</v>
      </c>
      <c r="B678" t="s">
        <v>685</v>
      </c>
      <c r="C678" t="s">
        <v>6618</v>
      </c>
      <c r="D678" s="1">
        <v>45759</v>
      </c>
      <c r="E678" t="str">
        <f>_xlfn.XLOOKUP(C:C,'RAW Data_HCP'!A:A,'RAW Data_HCP'!B:B)</f>
        <v>Dr_7</v>
      </c>
      <c r="F678" t="str">
        <f>_xlfn.XLOOKUP(C:C,'RAW Data_HCP'!A:A,'RAW Data_HCP'!C:C)</f>
        <v>Medical Oncology</v>
      </c>
      <c r="G678" t="str">
        <f>_xlfn.XLOOKUP(C:C,'RAW Data_HCP'!A:A,'RAW Data_HCP'!D:D)</f>
        <v>North</v>
      </c>
    </row>
    <row r="679" spans="1:7" x14ac:dyDescent="0.25">
      <c r="A679" t="s">
        <v>4798</v>
      </c>
      <c r="B679" t="s">
        <v>686</v>
      </c>
      <c r="C679" t="s">
        <v>6874</v>
      </c>
      <c r="D679" s="1">
        <v>45679</v>
      </c>
      <c r="E679" t="str">
        <f>_xlfn.XLOOKUP(C:C,'RAW Data_HCP'!A:A,'RAW Data_HCP'!B:B)</f>
        <v>Dr_135</v>
      </c>
      <c r="F679" t="str">
        <f>_xlfn.XLOOKUP(C:C,'RAW Data_HCP'!A:A,'RAW Data_HCP'!C:C)</f>
        <v>Radiation Oncology</v>
      </c>
      <c r="G679" t="str">
        <f>_xlfn.XLOOKUP(C:C,'RAW Data_HCP'!A:A,'RAW Data_HCP'!D:D)</f>
        <v>West</v>
      </c>
    </row>
    <row r="680" spans="1:7" x14ac:dyDescent="0.25">
      <c r="A680" t="s">
        <v>4805</v>
      </c>
      <c r="B680" t="s">
        <v>687</v>
      </c>
      <c r="C680" t="s">
        <v>6658</v>
      </c>
      <c r="D680" s="1">
        <v>45725</v>
      </c>
      <c r="E680" t="str">
        <f>_xlfn.XLOOKUP(C:C,'RAW Data_HCP'!A:A,'RAW Data_HCP'!B:B)</f>
        <v>Dr_27</v>
      </c>
      <c r="F680" t="str">
        <f>_xlfn.XLOOKUP(C:C,'RAW Data_HCP'!A:A,'RAW Data_HCP'!C:C)</f>
        <v>Hematology-Oncology</v>
      </c>
      <c r="G680" t="str">
        <f>_xlfn.XLOOKUP(C:C,'RAW Data_HCP'!A:A,'RAW Data_HCP'!D:D)</f>
        <v>South</v>
      </c>
    </row>
    <row r="681" spans="1:7" x14ac:dyDescent="0.25">
      <c r="A681" t="s">
        <v>4812</v>
      </c>
      <c r="B681" t="s">
        <v>688</v>
      </c>
      <c r="C681" t="s">
        <v>6684</v>
      </c>
      <c r="D681" s="1">
        <v>45679</v>
      </c>
      <c r="E681" t="str">
        <f>_xlfn.XLOOKUP(C:C,'RAW Data_HCP'!A:A,'RAW Data_HCP'!B:B)</f>
        <v>Dr_40</v>
      </c>
      <c r="F681" t="str">
        <f>_xlfn.XLOOKUP(C:C,'RAW Data_HCP'!A:A,'RAW Data_HCP'!C:C)</f>
        <v>Medical Oncology</v>
      </c>
      <c r="G681" t="str">
        <f>_xlfn.XLOOKUP(C:C,'RAW Data_HCP'!A:A,'RAW Data_HCP'!D:D)</f>
        <v>West</v>
      </c>
    </row>
    <row r="682" spans="1:7" x14ac:dyDescent="0.25">
      <c r="A682" t="s">
        <v>4816</v>
      </c>
      <c r="B682" t="s">
        <v>689</v>
      </c>
      <c r="C682" t="s">
        <v>6804</v>
      </c>
      <c r="D682" s="1">
        <v>45737</v>
      </c>
      <c r="E682" t="str">
        <f>_xlfn.XLOOKUP(C:C,'RAW Data_HCP'!A:A,'RAW Data_HCP'!B:B)</f>
        <v>Dr_100</v>
      </c>
      <c r="F682" t="str">
        <f>_xlfn.XLOOKUP(C:C,'RAW Data_HCP'!A:A,'RAW Data_HCP'!C:C)</f>
        <v>Medical Oncology</v>
      </c>
      <c r="G682" t="str">
        <f>_xlfn.XLOOKUP(C:C,'RAW Data_HCP'!A:A,'RAW Data_HCP'!D:D)</f>
        <v>North</v>
      </c>
    </row>
    <row r="683" spans="1:7" x14ac:dyDescent="0.25">
      <c r="A683" t="s">
        <v>4820</v>
      </c>
      <c r="B683" t="s">
        <v>690</v>
      </c>
      <c r="C683" t="s">
        <v>6722</v>
      </c>
      <c r="D683" s="1">
        <v>45721</v>
      </c>
      <c r="E683" t="str">
        <f>_xlfn.XLOOKUP(C:C,'RAW Data_HCP'!A:A,'RAW Data_HCP'!B:B)</f>
        <v>Dr_59</v>
      </c>
      <c r="F683" t="str">
        <f>_xlfn.XLOOKUP(C:C,'RAW Data_HCP'!A:A,'RAW Data_HCP'!C:C)</f>
        <v>Medical Oncology</v>
      </c>
      <c r="G683" t="str">
        <f>_xlfn.XLOOKUP(C:C,'RAW Data_HCP'!A:A,'RAW Data_HCP'!D:D)</f>
        <v>South</v>
      </c>
    </row>
    <row r="684" spans="1:7" x14ac:dyDescent="0.25">
      <c r="A684" t="s">
        <v>4827</v>
      </c>
      <c r="B684" t="s">
        <v>691</v>
      </c>
      <c r="C684" t="s">
        <v>6750</v>
      </c>
      <c r="D684" s="1">
        <v>45771</v>
      </c>
      <c r="E684" t="str">
        <f>_xlfn.XLOOKUP(C:C,'RAW Data_HCP'!A:A,'RAW Data_HCP'!B:B)</f>
        <v>Dr_73</v>
      </c>
      <c r="F684" t="str">
        <f>_xlfn.XLOOKUP(C:C,'RAW Data_HCP'!A:A,'RAW Data_HCP'!C:C)</f>
        <v>Hematology-Oncology</v>
      </c>
      <c r="G684" t="str">
        <f>_xlfn.XLOOKUP(C:C,'RAW Data_HCP'!A:A,'RAW Data_HCP'!D:D)</f>
        <v>East</v>
      </c>
    </row>
    <row r="685" spans="1:7" x14ac:dyDescent="0.25">
      <c r="A685" t="s">
        <v>4832</v>
      </c>
      <c r="B685" t="s">
        <v>692</v>
      </c>
      <c r="C685" t="s">
        <v>6670</v>
      </c>
      <c r="D685" s="1">
        <v>45691</v>
      </c>
      <c r="E685" t="str">
        <f>_xlfn.XLOOKUP(C:C,'RAW Data_HCP'!A:A,'RAW Data_HCP'!B:B)</f>
        <v>Dr_33</v>
      </c>
      <c r="F685" t="str">
        <f>_xlfn.XLOOKUP(C:C,'RAW Data_HCP'!A:A,'RAW Data_HCP'!C:C)</f>
        <v>Radiation Oncology</v>
      </c>
      <c r="G685" t="str">
        <f>_xlfn.XLOOKUP(C:C,'RAW Data_HCP'!A:A,'RAW Data_HCP'!D:D)</f>
        <v>East</v>
      </c>
    </row>
    <row r="686" spans="1:7" x14ac:dyDescent="0.25">
      <c r="A686" t="s">
        <v>4836</v>
      </c>
      <c r="B686" t="s">
        <v>693</v>
      </c>
      <c r="C686" t="s">
        <v>6874</v>
      </c>
      <c r="D686" s="1">
        <v>45701</v>
      </c>
      <c r="E686" t="str">
        <f>_xlfn.XLOOKUP(C:C,'RAW Data_HCP'!A:A,'RAW Data_HCP'!B:B)</f>
        <v>Dr_135</v>
      </c>
      <c r="F686" t="str">
        <f>_xlfn.XLOOKUP(C:C,'RAW Data_HCP'!A:A,'RAW Data_HCP'!C:C)</f>
        <v>Radiation Oncology</v>
      </c>
      <c r="G686" t="str">
        <f>_xlfn.XLOOKUP(C:C,'RAW Data_HCP'!A:A,'RAW Data_HCP'!D:D)</f>
        <v>West</v>
      </c>
    </row>
    <row r="687" spans="1:7" x14ac:dyDescent="0.25">
      <c r="A687" t="s">
        <v>4843</v>
      </c>
      <c r="B687" t="s">
        <v>694</v>
      </c>
      <c r="C687" t="s">
        <v>6620</v>
      </c>
      <c r="D687" s="1">
        <v>45666</v>
      </c>
      <c r="E687" t="str">
        <f>_xlfn.XLOOKUP(C:C,'RAW Data_HCP'!A:A,'RAW Data_HCP'!B:B)</f>
        <v>Dr_8</v>
      </c>
      <c r="F687" t="str">
        <f>_xlfn.XLOOKUP(C:C,'RAW Data_HCP'!A:A,'RAW Data_HCP'!C:C)</f>
        <v>Medical Oncology</v>
      </c>
      <c r="G687" t="str">
        <f>_xlfn.XLOOKUP(C:C,'RAW Data_HCP'!A:A,'RAW Data_HCP'!D:D)</f>
        <v>South</v>
      </c>
    </row>
    <row r="688" spans="1:7" x14ac:dyDescent="0.25">
      <c r="A688" t="s">
        <v>4850</v>
      </c>
      <c r="B688" t="s">
        <v>695</v>
      </c>
      <c r="C688" t="s">
        <v>6788</v>
      </c>
      <c r="D688" s="1">
        <v>45741</v>
      </c>
      <c r="E688" t="str">
        <f>_xlfn.XLOOKUP(C:C,'RAW Data_HCP'!A:A,'RAW Data_HCP'!B:B)</f>
        <v>Dr_92</v>
      </c>
      <c r="F688" t="str">
        <f>_xlfn.XLOOKUP(C:C,'RAW Data_HCP'!A:A,'RAW Data_HCP'!C:C)</f>
        <v>Hematology-Oncology</v>
      </c>
      <c r="G688" t="str">
        <f>_xlfn.XLOOKUP(C:C,'RAW Data_HCP'!A:A,'RAW Data_HCP'!D:D)</f>
        <v>East</v>
      </c>
    </row>
    <row r="689" spans="1:7" x14ac:dyDescent="0.25">
      <c r="A689" t="s">
        <v>4857</v>
      </c>
      <c r="B689" t="s">
        <v>696</v>
      </c>
      <c r="C689" t="s">
        <v>6848</v>
      </c>
      <c r="D689" s="1">
        <v>45777</v>
      </c>
      <c r="E689" t="str">
        <f>_xlfn.XLOOKUP(C:C,'RAW Data_HCP'!A:A,'RAW Data_HCP'!B:B)</f>
        <v>Dr_122</v>
      </c>
      <c r="F689" t="str">
        <f>_xlfn.XLOOKUP(C:C,'RAW Data_HCP'!A:A,'RAW Data_HCP'!C:C)</f>
        <v>Medical Oncology</v>
      </c>
      <c r="G689" t="str">
        <f>_xlfn.XLOOKUP(C:C,'RAW Data_HCP'!A:A,'RAW Data_HCP'!D:D)</f>
        <v>East</v>
      </c>
    </row>
    <row r="690" spans="1:7" x14ac:dyDescent="0.25">
      <c r="A690" t="s">
        <v>4861</v>
      </c>
      <c r="B690" t="s">
        <v>697</v>
      </c>
      <c r="C690" t="s">
        <v>6882</v>
      </c>
      <c r="D690" s="1">
        <v>45727</v>
      </c>
      <c r="E690" t="str">
        <f>_xlfn.XLOOKUP(C:C,'RAW Data_HCP'!A:A,'RAW Data_HCP'!B:B)</f>
        <v>Dr_139</v>
      </c>
      <c r="F690" t="str">
        <f>_xlfn.XLOOKUP(C:C,'RAW Data_HCP'!A:A,'RAW Data_HCP'!C:C)</f>
        <v>Hematology-Oncology</v>
      </c>
      <c r="G690" t="str">
        <f>_xlfn.XLOOKUP(C:C,'RAW Data_HCP'!A:A,'RAW Data_HCP'!D:D)</f>
        <v>East</v>
      </c>
    </row>
    <row r="691" spans="1:7" x14ac:dyDescent="0.25">
      <c r="A691" t="s">
        <v>4867</v>
      </c>
      <c r="B691" t="s">
        <v>698</v>
      </c>
      <c r="C691" t="s">
        <v>6886</v>
      </c>
      <c r="D691" s="1">
        <v>45771</v>
      </c>
      <c r="E691" t="str">
        <f>_xlfn.XLOOKUP(C:C,'RAW Data_HCP'!A:A,'RAW Data_HCP'!B:B)</f>
        <v>Dr_141</v>
      </c>
      <c r="F691" t="str">
        <f>_xlfn.XLOOKUP(C:C,'RAW Data_HCP'!A:A,'RAW Data_HCP'!C:C)</f>
        <v>Hematology-Oncology</v>
      </c>
      <c r="G691" t="str">
        <f>_xlfn.XLOOKUP(C:C,'RAW Data_HCP'!A:A,'RAW Data_HCP'!D:D)</f>
        <v>West</v>
      </c>
    </row>
    <row r="692" spans="1:7" x14ac:dyDescent="0.25">
      <c r="A692" t="s">
        <v>4873</v>
      </c>
      <c r="B692" t="s">
        <v>699</v>
      </c>
      <c r="C692" t="s">
        <v>6674</v>
      </c>
      <c r="D692" s="1">
        <v>45836</v>
      </c>
      <c r="E692" t="str">
        <f>_xlfn.XLOOKUP(C:C,'RAW Data_HCP'!A:A,'RAW Data_HCP'!B:B)</f>
        <v>Dr_35</v>
      </c>
      <c r="F692" t="str">
        <f>_xlfn.XLOOKUP(C:C,'RAW Data_HCP'!A:A,'RAW Data_HCP'!C:C)</f>
        <v>Radiation Oncology</v>
      </c>
      <c r="G692" t="str">
        <f>_xlfn.XLOOKUP(C:C,'RAW Data_HCP'!A:A,'RAW Data_HCP'!D:D)</f>
        <v>South</v>
      </c>
    </row>
    <row r="693" spans="1:7" x14ac:dyDescent="0.25">
      <c r="A693" t="s">
        <v>4877</v>
      </c>
      <c r="B693" t="s">
        <v>700</v>
      </c>
      <c r="C693" t="s">
        <v>6882</v>
      </c>
      <c r="D693" s="1">
        <v>45703</v>
      </c>
      <c r="E693" t="str">
        <f>_xlfn.XLOOKUP(C:C,'RAW Data_HCP'!A:A,'RAW Data_HCP'!B:B)</f>
        <v>Dr_139</v>
      </c>
      <c r="F693" t="str">
        <f>_xlfn.XLOOKUP(C:C,'RAW Data_HCP'!A:A,'RAW Data_HCP'!C:C)</f>
        <v>Hematology-Oncology</v>
      </c>
      <c r="G693" t="str">
        <f>_xlfn.XLOOKUP(C:C,'RAW Data_HCP'!A:A,'RAW Data_HCP'!D:D)</f>
        <v>East</v>
      </c>
    </row>
    <row r="694" spans="1:7" x14ac:dyDescent="0.25">
      <c r="A694" t="s">
        <v>4882</v>
      </c>
      <c r="B694" t="s">
        <v>701</v>
      </c>
      <c r="C694" t="s">
        <v>6838</v>
      </c>
      <c r="D694" s="1">
        <v>45819</v>
      </c>
      <c r="E694" t="str">
        <f>_xlfn.XLOOKUP(C:C,'RAW Data_HCP'!A:A,'RAW Data_HCP'!B:B)</f>
        <v>Dr_117</v>
      </c>
      <c r="F694" t="str">
        <f>_xlfn.XLOOKUP(C:C,'RAW Data_HCP'!A:A,'RAW Data_HCP'!C:C)</f>
        <v>Hematology-Oncology</v>
      </c>
      <c r="G694" t="str">
        <f>_xlfn.XLOOKUP(C:C,'RAW Data_HCP'!A:A,'RAW Data_HCP'!D:D)</f>
        <v>East</v>
      </c>
    </row>
    <row r="695" spans="1:7" x14ac:dyDescent="0.25">
      <c r="A695" t="s">
        <v>4889</v>
      </c>
      <c r="B695" t="s">
        <v>702</v>
      </c>
      <c r="C695" t="s">
        <v>6894</v>
      </c>
      <c r="D695" s="1">
        <v>45769</v>
      </c>
      <c r="E695" t="str">
        <f>_xlfn.XLOOKUP(C:C,'RAW Data_HCP'!A:A,'RAW Data_HCP'!B:B)</f>
        <v>Dr_145</v>
      </c>
      <c r="F695" t="str">
        <f>_xlfn.XLOOKUP(C:C,'RAW Data_HCP'!A:A,'RAW Data_HCP'!C:C)</f>
        <v>Hematology-Oncology</v>
      </c>
      <c r="G695" t="str">
        <f>_xlfn.XLOOKUP(C:C,'RAW Data_HCP'!A:A,'RAW Data_HCP'!D:D)</f>
        <v>North</v>
      </c>
    </row>
    <row r="696" spans="1:7" x14ac:dyDescent="0.25">
      <c r="A696" t="s">
        <v>4895</v>
      </c>
      <c r="B696" t="s">
        <v>703</v>
      </c>
      <c r="C696" t="s">
        <v>6874</v>
      </c>
      <c r="D696" s="1">
        <v>45821</v>
      </c>
      <c r="E696" t="str">
        <f>_xlfn.XLOOKUP(C:C,'RAW Data_HCP'!A:A,'RAW Data_HCP'!B:B)</f>
        <v>Dr_135</v>
      </c>
      <c r="F696" t="str">
        <f>_xlfn.XLOOKUP(C:C,'RAW Data_HCP'!A:A,'RAW Data_HCP'!C:C)</f>
        <v>Radiation Oncology</v>
      </c>
      <c r="G696" t="str">
        <f>_xlfn.XLOOKUP(C:C,'RAW Data_HCP'!A:A,'RAW Data_HCP'!D:D)</f>
        <v>West</v>
      </c>
    </row>
    <row r="697" spans="1:7" x14ac:dyDescent="0.25">
      <c r="A697" t="s">
        <v>4901</v>
      </c>
      <c r="B697" t="s">
        <v>704</v>
      </c>
      <c r="C697" t="s">
        <v>6878</v>
      </c>
      <c r="D697" s="1">
        <v>45737</v>
      </c>
      <c r="E697" t="str">
        <f>_xlfn.XLOOKUP(C:C,'RAW Data_HCP'!A:A,'RAW Data_HCP'!B:B)</f>
        <v>Dr_137</v>
      </c>
      <c r="F697" t="str">
        <f>_xlfn.XLOOKUP(C:C,'RAW Data_HCP'!A:A,'RAW Data_HCP'!C:C)</f>
        <v>Radiation Oncology</v>
      </c>
      <c r="G697" t="str">
        <f>_xlfn.XLOOKUP(C:C,'RAW Data_HCP'!A:A,'RAW Data_HCP'!D:D)</f>
        <v>South</v>
      </c>
    </row>
    <row r="698" spans="1:7" x14ac:dyDescent="0.25">
      <c r="A698" t="s">
        <v>4908</v>
      </c>
      <c r="B698" t="s">
        <v>705</v>
      </c>
      <c r="C698" t="s">
        <v>6782</v>
      </c>
      <c r="D698" s="1">
        <v>45781</v>
      </c>
      <c r="E698" t="str">
        <f>_xlfn.XLOOKUP(C:C,'RAW Data_HCP'!A:A,'RAW Data_HCP'!B:B)</f>
        <v>Dr_89</v>
      </c>
      <c r="F698" t="str">
        <f>_xlfn.XLOOKUP(C:C,'RAW Data_HCP'!A:A,'RAW Data_HCP'!C:C)</f>
        <v>Hematology-Oncology</v>
      </c>
      <c r="G698" t="str">
        <f>_xlfn.XLOOKUP(C:C,'RAW Data_HCP'!A:A,'RAW Data_HCP'!D:D)</f>
        <v>South</v>
      </c>
    </row>
    <row r="699" spans="1:7" x14ac:dyDescent="0.25">
      <c r="A699" t="s">
        <v>4912</v>
      </c>
      <c r="B699" t="s">
        <v>706</v>
      </c>
      <c r="C699" t="s">
        <v>6882</v>
      </c>
      <c r="D699" s="1">
        <v>45716</v>
      </c>
      <c r="E699" t="str">
        <f>_xlfn.XLOOKUP(C:C,'RAW Data_HCP'!A:A,'RAW Data_HCP'!B:B)</f>
        <v>Dr_139</v>
      </c>
      <c r="F699" t="str">
        <f>_xlfn.XLOOKUP(C:C,'RAW Data_HCP'!A:A,'RAW Data_HCP'!C:C)</f>
        <v>Hematology-Oncology</v>
      </c>
      <c r="G699" t="str">
        <f>_xlfn.XLOOKUP(C:C,'RAW Data_HCP'!A:A,'RAW Data_HCP'!D:D)</f>
        <v>East</v>
      </c>
    </row>
    <row r="700" spans="1:7" x14ac:dyDescent="0.25">
      <c r="A700" t="s">
        <v>4916</v>
      </c>
      <c r="B700" t="s">
        <v>707</v>
      </c>
      <c r="C700" t="s">
        <v>6650</v>
      </c>
      <c r="D700" s="1">
        <v>45771</v>
      </c>
      <c r="E700" t="str">
        <f>_xlfn.XLOOKUP(C:C,'RAW Data_HCP'!A:A,'RAW Data_HCP'!B:B)</f>
        <v>Dr_23</v>
      </c>
      <c r="F700" t="str">
        <f>_xlfn.XLOOKUP(C:C,'RAW Data_HCP'!A:A,'RAW Data_HCP'!C:C)</f>
        <v>Hematology-Oncology</v>
      </c>
      <c r="G700" t="str">
        <f>_xlfn.XLOOKUP(C:C,'RAW Data_HCP'!A:A,'RAW Data_HCP'!D:D)</f>
        <v>North</v>
      </c>
    </row>
    <row r="701" spans="1:7" x14ac:dyDescent="0.25">
      <c r="A701" t="s">
        <v>4922</v>
      </c>
      <c r="B701" t="s">
        <v>708</v>
      </c>
      <c r="C701" t="s">
        <v>6762</v>
      </c>
      <c r="D701" s="1">
        <v>45751</v>
      </c>
      <c r="E701" t="str">
        <f>_xlfn.XLOOKUP(C:C,'RAW Data_HCP'!A:A,'RAW Data_HCP'!B:B)</f>
        <v>Dr_79</v>
      </c>
      <c r="F701" t="str">
        <f>_xlfn.XLOOKUP(C:C,'RAW Data_HCP'!A:A,'RAW Data_HCP'!C:C)</f>
        <v>Medical Oncology</v>
      </c>
      <c r="G701" t="str">
        <f>_xlfn.XLOOKUP(C:C,'RAW Data_HCP'!A:A,'RAW Data_HCP'!D:D)</f>
        <v>North</v>
      </c>
    </row>
    <row r="702" spans="1:7" x14ac:dyDescent="0.25">
      <c r="A702" t="s">
        <v>4927</v>
      </c>
      <c r="B702" t="s">
        <v>709</v>
      </c>
      <c r="C702" t="s">
        <v>6816</v>
      </c>
      <c r="D702" s="1">
        <v>45724</v>
      </c>
      <c r="E702" t="str">
        <f>_xlfn.XLOOKUP(C:C,'RAW Data_HCP'!A:A,'RAW Data_HCP'!B:B)</f>
        <v>Dr_106</v>
      </c>
      <c r="F702" t="str">
        <f>_xlfn.XLOOKUP(C:C,'RAW Data_HCP'!A:A,'RAW Data_HCP'!C:C)</f>
        <v>Medical Oncology</v>
      </c>
      <c r="G702" t="str">
        <f>_xlfn.XLOOKUP(C:C,'RAW Data_HCP'!A:A,'RAW Data_HCP'!D:D)</f>
        <v>South</v>
      </c>
    </row>
    <row r="703" spans="1:7" x14ac:dyDescent="0.25">
      <c r="A703" t="s">
        <v>4934</v>
      </c>
      <c r="B703" t="s">
        <v>710</v>
      </c>
      <c r="C703" t="s">
        <v>6684</v>
      </c>
      <c r="D703" s="1">
        <v>45735</v>
      </c>
      <c r="E703" t="str">
        <f>_xlfn.XLOOKUP(C:C,'RAW Data_HCP'!A:A,'RAW Data_HCP'!B:B)</f>
        <v>Dr_40</v>
      </c>
      <c r="F703" t="str">
        <f>_xlfn.XLOOKUP(C:C,'RAW Data_HCP'!A:A,'RAW Data_HCP'!C:C)</f>
        <v>Medical Oncology</v>
      </c>
      <c r="G703" t="str">
        <f>_xlfn.XLOOKUP(C:C,'RAW Data_HCP'!A:A,'RAW Data_HCP'!D:D)</f>
        <v>West</v>
      </c>
    </row>
    <row r="704" spans="1:7" x14ac:dyDescent="0.25">
      <c r="A704" t="s">
        <v>4939</v>
      </c>
      <c r="B704" t="s">
        <v>711</v>
      </c>
      <c r="C704" t="s">
        <v>6610</v>
      </c>
      <c r="D704" s="1">
        <v>45658</v>
      </c>
      <c r="E704" t="str">
        <f>_xlfn.XLOOKUP(C:C,'RAW Data_HCP'!A:A,'RAW Data_HCP'!B:B)</f>
        <v>Dr_3</v>
      </c>
      <c r="F704" t="str">
        <f>_xlfn.XLOOKUP(C:C,'RAW Data_HCP'!A:A,'RAW Data_HCP'!C:C)</f>
        <v>Medical Oncology</v>
      </c>
      <c r="G704" t="str">
        <f>_xlfn.XLOOKUP(C:C,'RAW Data_HCP'!A:A,'RAW Data_HCP'!D:D)</f>
        <v>South</v>
      </c>
    </row>
    <row r="705" spans="1:7" x14ac:dyDescent="0.25">
      <c r="A705" t="s">
        <v>4946</v>
      </c>
      <c r="B705" t="s">
        <v>712</v>
      </c>
      <c r="C705" t="s">
        <v>6872</v>
      </c>
      <c r="D705" s="1">
        <v>45692</v>
      </c>
      <c r="E705" t="str">
        <f>_xlfn.XLOOKUP(C:C,'RAW Data_HCP'!A:A,'RAW Data_HCP'!B:B)</f>
        <v>Dr_134</v>
      </c>
      <c r="F705" t="str">
        <f>_xlfn.XLOOKUP(C:C,'RAW Data_HCP'!A:A,'RAW Data_HCP'!C:C)</f>
        <v>Radiation Oncology</v>
      </c>
      <c r="G705" t="str">
        <f>_xlfn.XLOOKUP(C:C,'RAW Data_HCP'!A:A,'RAW Data_HCP'!D:D)</f>
        <v>East</v>
      </c>
    </row>
    <row r="706" spans="1:7" x14ac:dyDescent="0.25">
      <c r="A706" t="s">
        <v>4952</v>
      </c>
      <c r="B706" t="s">
        <v>713</v>
      </c>
      <c r="C706" t="s">
        <v>6782</v>
      </c>
      <c r="D706" s="1">
        <v>45731</v>
      </c>
      <c r="E706" t="str">
        <f>_xlfn.XLOOKUP(C:C,'RAW Data_HCP'!A:A,'RAW Data_HCP'!B:B)</f>
        <v>Dr_89</v>
      </c>
      <c r="F706" t="str">
        <f>_xlfn.XLOOKUP(C:C,'RAW Data_HCP'!A:A,'RAW Data_HCP'!C:C)</f>
        <v>Hematology-Oncology</v>
      </c>
      <c r="G706" t="str">
        <f>_xlfn.XLOOKUP(C:C,'RAW Data_HCP'!A:A,'RAW Data_HCP'!D:D)</f>
        <v>South</v>
      </c>
    </row>
    <row r="707" spans="1:7" x14ac:dyDescent="0.25">
      <c r="A707" t="s">
        <v>4959</v>
      </c>
      <c r="B707" t="s">
        <v>714</v>
      </c>
      <c r="C707" t="s">
        <v>6846</v>
      </c>
      <c r="D707" s="1">
        <v>45794</v>
      </c>
      <c r="E707" t="str">
        <f>_xlfn.XLOOKUP(C:C,'RAW Data_HCP'!A:A,'RAW Data_HCP'!B:B)</f>
        <v>Dr_121</v>
      </c>
      <c r="F707" t="str">
        <f>_xlfn.XLOOKUP(C:C,'RAW Data_HCP'!A:A,'RAW Data_HCP'!C:C)</f>
        <v>Medical Oncology</v>
      </c>
      <c r="G707" t="str">
        <f>_xlfn.XLOOKUP(C:C,'RAW Data_HCP'!A:A,'RAW Data_HCP'!D:D)</f>
        <v>West</v>
      </c>
    </row>
    <row r="708" spans="1:7" x14ac:dyDescent="0.25">
      <c r="A708" t="s">
        <v>4966</v>
      </c>
      <c r="B708" t="s">
        <v>715</v>
      </c>
      <c r="C708" t="s">
        <v>6610</v>
      </c>
      <c r="D708" s="1">
        <v>45834</v>
      </c>
      <c r="E708" t="str">
        <f>_xlfn.XLOOKUP(C:C,'RAW Data_HCP'!A:A,'RAW Data_HCP'!B:B)</f>
        <v>Dr_3</v>
      </c>
      <c r="F708" t="str">
        <f>_xlfn.XLOOKUP(C:C,'RAW Data_HCP'!A:A,'RAW Data_HCP'!C:C)</f>
        <v>Medical Oncology</v>
      </c>
      <c r="G708" t="str">
        <f>_xlfn.XLOOKUP(C:C,'RAW Data_HCP'!A:A,'RAW Data_HCP'!D:D)</f>
        <v>South</v>
      </c>
    </row>
    <row r="709" spans="1:7" x14ac:dyDescent="0.25">
      <c r="A709" t="s">
        <v>4971</v>
      </c>
      <c r="B709" t="s">
        <v>716</v>
      </c>
      <c r="C709" t="s">
        <v>6856</v>
      </c>
      <c r="D709" s="1">
        <v>45780</v>
      </c>
      <c r="E709" t="str">
        <f>_xlfn.XLOOKUP(C:C,'RAW Data_HCP'!A:A,'RAW Data_HCP'!B:B)</f>
        <v>Dr_126</v>
      </c>
      <c r="F709" t="str">
        <f>_xlfn.XLOOKUP(C:C,'RAW Data_HCP'!A:A,'RAW Data_HCP'!C:C)</f>
        <v>Medical Oncology</v>
      </c>
      <c r="G709" t="str">
        <f>_xlfn.XLOOKUP(C:C,'RAW Data_HCP'!A:A,'RAW Data_HCP'!D:D)</f>
        <v>North</v>
      </c>
    </row>
    <row r="710" spans="1:7" x14ac:dyDescent="0.25">
      <c r="A710" t="s">
        <v>4977</v>
      </c>
      <c r="B710" t="s">
        <v>717</v>
      </c>
      <c r="C710" t="s">
        <v>6758</v>
      </c>
      <c r="D710" s="1">
        <v>45660</v>
      </c>
      <c r="E710" t="str">
        <f>_xlfn.XLOOKUP(C:C,'RAW Data_HCP'!A:A,'RAW Data_HCP'!B:B)</f>
        <v>Dr_77</v>
      </c>
      <c r="F710" t="str">
        <f>_xlfn.XLOOKUP(C:C,'RAW Data_HCP'!A:A,'RAW Data_HCP'!C:C)</f>
        <v>Hematology-Oncology</v>
      </c>
      <c r="G710" t="str">
        <f>_xlfn.XLOOKUP(C:C,'RAW Data_HCP'!A:A,'RAW Data_HCP'!D:D)</f>
        <v>South</v>
      </c>
    </row>
    <row r="711" spans="1:7" x14ac:dyDescent="0.25">
      <c r="A711" t="s">
        <v>4981</v>
      </c>
      <c r="B711" t="s">
        <v>718</v>
      </c>
      <c r="C711" t="s">
        <v>6826</v>
      </c>
      <c r="D711" s="1">
        <v>45732</v>
      </c>
      <c r="E711" t="str">
        <f>_xlfn.XLOOKUP(C:C,'RAW Data_HCP'!A:A,'RAW Data_HCP'!B:B)</f>
        <v>Dr_111</v>
      </c>
      <c r="F711" t="str">
        <f>_xlfn.XLOOKUP(C:C,'RAW Data_HCP'!A:A,'RAW Data_HCP'!C:C)</f>
        <v>Hematology-Oncology</v>
      </c>
      <c r="G711" t="str">
        <f>_xlfn.XLOOKUP(C:C,'RAW Data_HCP'!A:A,'RAW Data_HCP'!D:D)</f>
        <v>West</v>
      </c>
    </row>
    <row r="712" spans="1:7" x14ac:dyDescent="0.25">
      <c r="A712" t="s">
        <v>4988</v>
      </c>
      <c r="B712" t="s">
        <v>719</v>
      </c>
      <c r="C712" t="s">
        <v>6724</v>
      </c>
      <c r="D712" s="1">
        <v>45659</v>
      </c>
      <c r="E712" t="str">
        <f>_xlfn.XLOOKUP(C:C,'RAW Data_HCP'!A:A,'RAW Data_HCP'!B:B)</f>
        <v>Dr_60</v>
      </c>
      <c r="F712" t="str">
        <f>_xlfn.XLOOKUP(C:C,'RAW Data_HCP'!A:A,'RAW Data_HCP'!C:C)</f>
        <v>Hematology-Oncology</v>
      </c>
      <c r="G712" t="str">
        <f>_xlfn.XLOOKUP(C:C,'RAW Data_HCP'!A:A,'RAW Data_HCP'!D:D)</f>
        <v>South</v>
      </c>
    </row>
    <row r="713" spans="1:7" x14ac:dyDescent="0.25">
      <c r="A713" t="s">
        <v>4992</v>
      </c>
      <c r="B713" t="s">
        <v>720</v>
      </c>
      <c r="C713" t="s">
        <v>6886</v>
      </c>
      <c r="D713" s="1">
        <v>45753</v>
      </c>
      <c r="E713" t="str">
        <f>_xlfn.XLOOKUP(C:C,'RAW Data_HCP'!A:A,'RAW Data_HCP'!B:B)</f>
        <v>Dr_141</v>
      </c>
      <c r="F713" t="str">
        <f>_xlfn.XLOOKUP(C:C,'RAW Data_HCP'!A:A,'RAW Data_HCP'!C:C)</f>
        <v>Hematology-Oncology</v>
      </c>
      <c r="G713" t="str">
        <f>_xlfn.XLOOKUP(C:C,'RAW Data_HCP'!A:A,'RAW Data_HCP'!D:D)</f>
        <v>West</v>
      </c>
    </row>
    <row r="714" spans="1:7" x14ac:dyDescent="0.25">
      <c r="A714" t="s">
        <v>4998</v>
      </c>
      <c r="B714" t="s">
        <v>721</v>
      </c>
      <c r="C714" t="s">
        <v>6702</v>
      </c>
      <c r="D714" s="1">
        <v>45763</v>
      </c>
      <c r="E714" t="str">
        <f>_xlfn.XLOOKUP(C:C,'RAW Data_HCP'!A:A,'RAW Data_HCP'!B:B)</f>
        <v>Dr_49</v>
      </c>
      <c r="F714" t="str">
        <f>_xlfn.XLOOKUP(C:C,'RAW Data_HCP'!A:A,'RAW Data_HCP'!C:C)</f>
        <v>Medical Oncology</v>
      </c>
      <c r="G714" t="str">
        <f>_xlfn.XLOOKUP(C:C,'RAW Data_HCP'!A:A,'RAW Data_HCP'!D:D)</f>
        <v>West</v>
      </c>
    </row>
    <row r="715" spans="1:7" x14ac:dyDescent="0.25">
      <c r="A715" t="s">
        <v>5005</v>
      </c>
      <c r="B715" t="s">
        <v>722</v>
      </c>
      <c r="C715" t="s">
        <v>6892</v>
      </c>
      <c r="D715" s="1">
        <v>45769</v>
      </c>
      <c r="E715" t="str">
        <f>_xlfn.XLOOKUP(C:C,'RAW Data_HCP'!A:A,'RAW Data_HCP'!B:B)</f>
        <v>Dr_144</v>
      </c>
      <c r="F715" t="str">
        <f>_xlfn.XLOOKUP(C:C,'RAW Data_HCP'!A:A,'RAW Data_HCP'!C:C)</f>
        <v>Medical Oncology</v>
      </c>
      <c r="G715" t="str">
        <f>_xlfn.XLOOKUP(C:C,'RAW Data_HCP'!A:A,'RAW Data_HCP'!D:D)</f>
        <v>North</v>
      </c>
    </row>
    <row r="716" spans="1:7" x14ac:dyDescent="0.25">
      <c r="A716" t="s">
        <v>5011</v>
      </c>
      <c r="B716" t="s">
        <v>723</v>
      </c>
      <c r="C716" t="s">
        <v>6808</v>
      </c>
      <c r="D716" s="1">
        <v>45721</v>
      </c>
      <c r="E716" t="str">
        <f>_xlfn.XLOOKUP(C:C,'RAW Data_HCP'!A:A,'RAW Data_HCP'!B:B)</f>
        <v>Dr_102</v>
      </c>
      <c r="F716" t="str">
        <f>_xlfn.XLOOKUP(C:C,'RAW Data_HCP'!A:A,'RAW Data_HCP'!C:C)</f>
        <v>Medical Oncology</v>
      </c>
      <c r="G716" t="str">
        <f>_xlfn.XLOOKUP(C:C,'RAW Data_HCP'!A:A,'RAW Data_HCP'!D:D)</f>
        <v>North</v>
      </c>
    </row>
    <row r="717" spans="1:7" x14ac:dyDescent="0.25">
      <c r="A717" t="s">
        <v>5015</v>
      </c>
      <c r="B717" t="s">
        <v>724</v>
      </c>
      <c r="C717" t="s">
        <v>6688</v>
      </c>
      <c r="D717" s="1">
        <v>45823</v>
      </c>
      <c r="E717" t="str">
        <f>_xlfn.XLOOKUP(C:C,'RAW Data_HCP'!A:A,'RAW Data_HCP'!B:B)</f>
        <v>Dr_42</v>
      </c>
      <c r="F717" t="str">
        <f>_xlfn.XLOOKUP(C:C,'RAW Data_HCP'!A:A,'RAW Data_HCP'!C:C)</f>
        <v>Hematology-Oncology</v>
      </c>
      <c r="G717" t="str">
        <f>_xlfn.XLOOKUP(C:C,'RAW Data_HCP'!A:A,'RAW Data_HCP'!D:D)</f>
        <v>South</v>
      </c>
    </row>
    <row r="718" spans="1:7" x14ac:dyDescent="0.25">
      <c r="A718" t="s">
        <v>5019</v>
      </c>
      <c r="B718" t="s">
        <v>725</v>
      </c>
      <c r="C718" t="s">
        <v>6804</v>
      </c>
      <c r="D718" s="1">
        <v>45754</v>
      </c>
      <c r="E718" t="str">
        <f>_xlfn.XLOOKUP(C:C,'RAW Data_HCP'!A:A,'RAW Data_HCP'!B:B)</f>
        <v>Dr_100</v>
      </c>
      <c r="F718" t="str">
        <f>_xlfn.XLOOKUP(C:C,'RAW Data_HCP'!A:A,'RAW Data_HCP'!C:C)</f>
        <v>Medical Oncology</v>
      </c>
      <c r="G718" t="str">
        <f>_xlfn.XLOOKUP(C:C,'RAW Data_HCP'!A:A,'RAW Data_HCP'!D:D)</f>
        <v>North</v>
      </c>
    </row>
    <row r="719" spans="1:7" x14ac:dyDescent="0.25">
      <c r="A719" t="s">
        <v>5023</v>
      </c>
      <c r="B719" t="s">
        <v>726</v>
      </c>
      <c r="C719" t="s">
        <v>6718</v>
      </c>
      <c r="D719" s="1">
        <v>45725</v>
      </c>
      <c r="E719" t="str">
        <f>_xlfn.XLOOKUP(C:C,'RAW Data_HCP'!A:A,'RAW Data_HCP'!B:B)</f>
        <v>Dr_57</v>
      </c>
      <c r="F719" t="str">
        <f>_xlfn.XLOOKUP(C:C,'RAW Data_HCP'!A:A,'RAW Data_HCP'!C:C)</f>
        <v>Medical Oncology</v>
      </c>
      <c r="G719" t="str">
        <f>_xlfn.XLOOKUP(C:C,'RAW Data_HCP'!A:A,'RAW Data_HCP'!D:D)</f>
        <v>West</v>
      </c>
    </row>
    <row r="720" spans="1:7" x14ac:dyDescent="0.25">
      <c r="A720" t="s">
        <v>5028</v>
      </c>
      <c r="B720" t="s">
        <v>727</v>
      </c>
      <c r="C720" t="s">
        <v>6646</v>
      </c>
      <c r="D720" s="1">
        <v>45766</v>
      </c>
      <c r="E720" t="str">
        <f>_xlfn.XLOOKUP(C:C,'RAW Data_HCP'!A:A,'RAW Data_HCP'!B:B)</f>
        <v>Dr_21</v>
      </c>
      <c r="F720" t="str">
        <f>_xlfn.XLOOKUP(C:C,'RAW Data_HCP'!A:A,'RAW Data_HCP'!C:C)</f>
        <v>Radiation Oncology</v>
      </c>
      <c r="G720" t="str">
        <f>_xlfn.XLOOKUP(C:C,'RAW Data_HCP'!A:A,'RAW Data_HCP'!D:D)</f>
        <v>East</v>
      </c>
    </row>
    <row r="721" spans="1:7" x14ac:dyDescent="0.25">
      <c r="A721" t="s">
        <v>5034</v>
      </c>
      <c r="B721" t="s">
        <v>728</v>
      </c>
      <c r="C721" t="s">
        <v>6728</v>
      </c>
      <c r="D721" s="1">
        <v>45790</v>
      </c>
      <c r="E721" t="str">
        <f>_xlfn.XLOOKUP(C:C,'RAW Data_HCP'!A:A,'RAW Data_HCP'!B:B)</f>
        <v>Dr_62</v>
      </c>
      <c r="F721" t="str">
        <f>_xlfn.XLOOKUP(C:C,'RAW Data_HCP'!A:A,'RAW Data_HCP'!C:C)</f>
        <v>Hematology-Oncology</v>
      </c>
      <c r="G721" t="str">
        <f>_xlfn.XLOOKUP(C:C,'RAW Data_HCP'!A:A,'RAW Data_HCP'!D:D)</f>
        <v>North</v>
      </c>
    </row>
    <row r="722" spans="1:7" x14ac:dyDescent="0.25">
      <c r="A722" t="s">
        <v>5039</v>
      </c>
      <c r="B722" t="s">
        <v>729</v>
      </c>
      <c r="C722" t="s">
        <v>6744</v>
      </c>
      <c r="D722" s="1">
        <v>45730</v>
      </c>
      <c r="E722" t="str">
        <f>_xlfn.XLOOKUP(C:C,'RAW Data_HCP'!A:A,'RAW Data_HCP'!B:B)</f>
        <v>Dr_70</v>
      </c>
      <c r="F722" t="str">
        <f>_xlfn.XLOOKUP(C:C,'RAW Data_HCP'!A:A,'RAW Data_HCP'!C:C)</f>
        <v>Medical Oncology</v>
      </c>
      <c r="G722" t="str">
        <f>_xlfn.XLOOKUP(C:C,'RAW Data_HCP'!A:A,'RAW Data_HCP'!D:D)</f>
        <v>East</v>
      </c>
    </row>
    <row r="723" spans="1:7" x14ac:dyDescent="0.25">
      <c r="A723" t="s">
        <v>5045</v>
      </c>
      <c r="B723" t="s">
        <v>730</v>
      </c>
      <c r="C723" t="s">
        <v>6878</v>
      </c>
      <c r="D723" s="1">
        <v>45726</v>
      </c>
      <c r="E723" t="str">
        <f>_xlfn.XLOOKUP(C:C,'RAW Data_HCP'!A:A,'RAW Data_HCP'!B:B)</f>
        <v>Dr_137</v>
      </c>
      <c r="F723" t="str">
        <f>_xlfn.XLOOKUP(C:C,'RAW Data_HCP'!A:A,'RAW Data_HCP'!C:C)</f>
        <v>Radiation Oncology</v>
      </c>
      <c r="G723" t="str">
        <f>_xlfn.XLOOKUP(C:C,'RAW Data_HCP'!A:A,'RAW Data_HCP'!D:D)</f>
        <v>South</v>
      </c>
    </row>
    <row r="724" spans="1:7" x14ac:dyDescent="0.25">
      <c r="A724" t="s">
        <v>5051</v>
      </c>
      <c r="B724" t="s">
        <v>731</v>
      </c>
      <c r="C724" t="s">
        <v>6816</v>
      </c>
      <c r="D724" s="1">
        <v>45706</v>
      </c>
      <c r="E724" t="str">
        <f>_xlfn.XLOOKUP(C:C,'RAW Data_HCP'!A:A,'RAW Data_HCP'!B:B)</f>
        <v>Dr_106</v>
      </c>
      <c r="F724" t="str">
        <f>_xlfn.XLOOKUP(C:C,'RAW Data_HCP'!A:A,'RAW Data_HCP'!C:C)</f>
        <v>Medical Oncology</v>
      </c>
      <c r="G724" t="str">
        <f>_xlfn.XLOOKUP(C:C,'RAW Data_HCP'!A:A,'RAW Data_HCP'!D:D)</f>
        <v>South</v>
      </c>
    </row>
    <row r="725" spans="1:7" x14ac:dyDescent="0.25">
      <c r="A725" t="s">
        <v>5058</v>
      </c>
      <c r="B725" t="s">
        <v>732</v>
      </c>
      <c r="C725" t="s">
        <v>6640</v>
      </c>
      <c r="D725" s="1">
        <v>45704</v>
      </c>
      <c r="E725" t="str">
        <f>_xlfn.XLOOKUP(C:C,'RAW Data_HCP'!A:A,'RAW Data_HCP'!B:B)</f>
        <v>Dr_18</v>
      </c>
      <c r="F725" t="str">
        <f>_xlfn.XLOOKUP(C:C,'RAW Data_HCP'!A:A,'RAW Data_HCP'!C:C)</f>
        <v>Radiation Oncology</v>
      </c>
      <c r="G725" t="str">
        <f>_xlfn.XLOOKUP(C:C,'RAW Data_HCP'!A:A,'RAW Data_HCP'!D:D)</f>
        <v>North</v>
      </c>
    </row>
    <row r="726" spans="1:7" x14ac:dyDescent="0.25">
      <c r="A726" t="s">
        <v>5062</v>
      </c>
      <c r="B726" t="s">
        <v>733</v>
      </c>
      <c r="C726" t="s">
        <v>6674</v>
      </c>
      <c r="D726" s="1">
        <v>45732</v>
      </c>
      <c r="E726" t="str">
        <f>_xlfn.XLOOKUP(C:C,'RAW Data_HCP'!A:A,'RAW Data_HCP'!B:B)</f>
        <v>Dr_35</v>
      </c>
      <c r="F726" t="str">
        <f>_xlfn.XLOOKUP(C:C,'RAW Data_HCP'!A:A,'RAW Data_HCP'!C:C)</f>
        <v>Radiation Oncology</v>
      </c>
      <c r="G726" t="str">
        <f>_xlfn.XLOOKUP(C:C,'RAW Data_HCP'!A:A,'RAW Data_HCP'!D:D)</f>
        <v>South</v>
      </c>
    </row>
    <row r="727" spans="1:7" x14ac:dyDescent="0.25">
      <c r="A727" t="s">
        <v>5067</v>
      </c>
      <c r="B727" t="s">
        <v>734</v>
      </c>
      <c r="C727" t="s">
        <v>6662</v>
      </c>
      <c r="D727" s="1">
        <v>45821</v>
      </c>
      <c r="E727" t="str">
        <f>_xlfn.XLOOKUP(C:C,'RAW Data_HCP'!A:A,'RAW Data_HCP'!B:B)</f>
        <v>Dr_29</v>
      </c>
      <c r="F727" t="str">
        <f>_xlfn.XLOOKUP(C:C,'RAW Data_HCP'!A:A,'RAW Data_HCP'!C:C)</f>
        <v>Medical Oncology</v>
      </c>
      <c r="G727" t="str">
        <f>_xlfn.XLOOKUP(C:C,'RAW Data_HCP'!A:A,'RAW Data_HCP'!D:D)</f>
        <v>South</v>
      </c>
    </row>
    <row r="728" spans="1:7" x14ac:dyDescent="0.25">
      <c r="A728" t="s">
        <v>5074</v>
      </c>
      <c r="B728" t="s">
        <v>735</v>
      </c>
      <c r="C728" t="s">
        <v>6838</v>
      </c>
      <c r="D728" s="1">
        <v>45816</v>
      </c>
      <c r="E728" t="str">
        <f>_xlfn.XLOOKUP(C:C,'RAW Data_HCP'!A:A,'RAW Data_HCP'!B:B)</f>
        <v>Dr_117</v>
      </c>
      <c r="F728" t="str">
        <f>_xlfn.XLOOKUP(C:C,'RAW Data_HCP'!A:A,'RAW Data_HCP'!C:C)</f>
        <v>Hematology-Oncology</v>
      </c>
      <c r="G728" t="str">
        <f>_xlfn.XLOOKUP(C:C,'RAW Data_HCP'!A:A,'RAW Data_HCP'!D:D)</f>
        <v>East</v>
      </c>
    </row>
    <row r="729" spans="1:7" x14ac:dyDescent="0.25">
      <c r="A729" t="s">
        <v>5080</v>
      </c>
      <c r="B729" t="s">
        <v>736</v>
      </c>
      <c r="C729" t="s">
        <v>6836</v>
      </c>
      <c r="D729" s="1">
        <v>45727</v>
      </c>
      <c r="E729" t="str">
        <f>_xlfn.XLOOKUP(C:C,'RAW Data_HCP'!A:A,'RAW Data_HCP'!B:B)</f>
        <v>Dr_116</v>
      </c>
      <c r="F729" t="str">
        <f>_xlfn.XLOOKUP(C:C,'RAW Data_HCP'!A:A,'RAW Data_HCP'!C:C)</f>
        <v>Medical Oncology</v>
      </c>
      <c r="G729" t="str">
        <f>_xlfn.XLOOKUP(C:C,'RAW Data_HCP'!A:A,'RAW Data_HCP'!D:D)</f>
        <v>West</v>
      </c>
    </row>
    <row r="730" spans="1:7" x14ac:dyDescent="0.25">
      <c r="A730" t="s">
        <v>5087</v>
      </c>
      <c r="B730" t="s">
        <v>737</v>
      </c>
      <c r="C730" t="s">
        <v>6856</v>
      </c>
      <c r="D730" s="1">
        <v>45706</v>
      </c>
      <c r="E730" t="str">
        <f>_xlfn.XLOOKUP(C:C,'RAW Data_HCP'!A:A,'RAW Data_HCP'!B:B)</f>
        <v>Dr_126</v>
      </c>
      <c r="F730" t="str">
        <f>_xlfn.XLOOKUP(C:C,'RAW Data_HCP'!A:A,'RAW Data_HCP'!C:C)</f>
        <v>Medical Oncology</v>
      </c>
      <c r="G730" t="str">
        <f>_xlfn.XLOOKUP(C:C,'RAW Data_HCP'!A:A,'RAW Data_HCP'!D:D)</f>
        <v>North</v>
      </c>
    </row>
    <row r="731" spans="1:7" x14ac:dyDescent="0.25">
      <c r="A731" t="s">
        <v>5091</v>
      </c>
      <c r="B731" t="s">
        <v>738</v>
      </c>
      <c r="C731" t="s">
        <v>6770</v>
      </c>
      <c r="D731" s="1">
        <v>45662</v>
      </c>
      <c r="E731" t="str">
        <f>_xlfn.XLOOKUP(C:C,'RAW Data_HCP'!A:A,'RAW Data_HCP'!B:B)</f>
        <v>Dr_83</v>
      </c>
      <c r="F731" t="str">
        <f>_xlfn.XLOOKUP(C:C,'RAW Data_HCP'!A:A,'RAW Data_HCP'!C:C)</f>
        <v>Radiation Oncology</v>
      </c>
      <c r="G731" t="str">
        <f>_xlfn.XLOOKUP(C:C,'RAW Data_HCP'!A:A,'RAW Data_HCP'!D:D)</f>
        <v>South</v>
      </c>
    </row>
    <row r="732" spans="1:7" x14ac:dyDescent="0.25">
      <c r="A732" t="s">
        <v>5096</v>
      </c>
      <c r="B732" t="s">
        <v>739</v>
      </c>
      <c r="C732" t="s">
        <v>6682</v>
      </c>
      <c r="D732" s="1">
        <v>45670</v>
      </c>
      <c r="E732" t="str">
        <f>_xlfn.XLOOKUP(C:C,'RAW Data_HCP'!A:A,'RAW Data_HCP'!B:B)</f>
        <v>Dr_39</v>
      </c>
      <c r="F732" t="str">
        <f>_xlfn.XLOOKUP(C:C,'RAW Data_HCP'!A:A,'RAW Data_HCP'!C:C)</f>
        <v>Hematology-Oncology</v>
      </c>
      <c r="G732" t="str">
        <f>_xlfn.XLOOKUP(C:C,'RAW Data_HCP'!A:A,'RAW Data_HCP'!D:D)</f>
        <v>South</v>
      </c>
    </row>
    <row r="733" spans="1:7" x14ac:dyDescent="0.25">
      <c r="A733" t="s">
        <v>5101</v>
      </c>
      <c r="B733" t="s">
        <v>740</v>
      </c>
      <c r="C733" t="s">
        <v>6878</v>
      </c>
      <c r="D733" s="1">
        <v>45663</v>
      </c>
      <c r="E733" t="str">
        <f>_xlfn.XLOOKUP(C:C,'RAW Data_HCP'!A:A,'RAW Data_HCP'!B:B)</f>
        <v>Dr_137</v>
      </c>
      <c r="F733" t="str">
        <f>_xlfn.XLOOKUP(C:C,'RAW Data_HCP'!A:A,'RAW Data_HCP'!C:C)</f>
        <v>Radiation Oncology</v>
      </c>
      <c r="G733" t="str">
        <f>_xlfn.XLOOKUP(C:C,'RAW Data_HCP'!A:A,'RAW Data_HCP'!D:D)</f>
        <v>South</v>
      </c>
    </row>
    <row r="734" spans="1:7" x14ac:dyDescent="0.25">
      <c r="A734" t="s">
        <v>5106</v>
      </c>
      <c r="B734" t="s">
        <v>741</v>
      </c>
      <c r="C734" t="s">
        <v>6700</v>
      </c>
      <c r="D734" s="1">
        <v>45684</v>
      </c>
      <c r="E734" t="str">
        <f>_xlfn.XLOOKUP(C:C,'RAW Data_HCP'!A:A,'RAW Data_HCP'!B:B)</f>
        <v>Dr_48</v>
      </c>
      <c r="F734" t="str">
        <f>_xlfn.XLOOKUP(C:C,'RAW Data_HCP'!A:A,'RAW Data_HCP'!C:C)</f>
        <v>Hematology-Oncology</v>
      </c>
      <c r="G734" t="str">
        <f>_xlfn.XLOOKUP(C:C,'RAW Data_HCP'!A:A,'RAW Data_HCP'!D:D)</f>
        <v>East</v>
      </c>
    </row>
    <row r="735" spans="1:7" x14ac:dyDescent="0.25">
      <c r="A735" t="s">
        <v>5113</v>
      </c>
      <c r="B735" t="s">
        <v>742</v>
      </c>
      <c r="C735" t="s">
        <v>6750</v>
      </c>
      <c r="D735" s="1">
        <v>45726</v>
      </c>
      <c r="E735" t="str">
        <f>_xlfn.XLOOKUP(C:C,'RAW Data_HCP'!A:A,'RAW Data_HCP'!B:B)</f>
        <v>Dr_73</v>
      </c>
      <c r="F735" t="str">
        <f>_xlfn.XLOOKUP(C:C,'RAW Data_HCP'!A:A,'RAW Data_HCP'!C:C)</f>
        <v>Hematology-Oncology</v>
      </c>
      <c r="G735" t="str">
        <f>_xlfn.XLOOKUP(C:C,'RAW Data_HCP'!A:A,'RAW Data_HCP'!D:D)</f>
        <v>East</v>
      </c>
    </row>
    <row r="736" spans="1:7" x14ac:dyDescent="0.25">
      <c r="A736" t="s">
        <v>5120</v>
      </c>
      <c r="B736" t="s">
        <v>743</v>
      </c>
      <c r="C736" t="s">
        <v>6670</v>
      </c>
      <c r="D736" s="1">
        <v>45770</v>
      </c>
      <c r="E736" t="str">
        <f>_xlfn.XLOOKUP(C:C,'RAW Data_HCP'!A:A,'RAW Data_HCP'!B:B)</f>
        <v>Dr_33</v>
      </c>
      <c r="F736" t="str">
        <f>_xlfn.XLOOKUP(C:C,'RAW Data_HCP'!A:A,'RAW Data_HCP'!C:C)</f>
        <v>Radiation Oncology</v>
      </c>
      <c r="G736" t="str">
        <f>_xlfn.XLOOKUP(C:C,'RAW Data_HCP'!A:A,'RAW Data_HCP'!D:D)</f>
        <v>East</v>
      </c>
    </row>
    <row r="737" spans="1:7" x14ac:dyDescent="0.25">
      <c r="A737" t="s">
        <v>5126</v>
      </c>
      <c r="B737" t="s">
        <v>744</v>
      </c>
      <c r="C737" t="s">
        <v>6610</v>
      </c>
      <c r="D737" s="1">
        <v>45717</v>
      </c>
      <c r="E737" t="str">
        <f>_xlfn.XLOOKUP(C:C,'RAW Data_HCP'!A:A,'RAW Data_HCP'!B:B)</f>
        <v>Dr_3</v>
      </c>
      <c r="F737" t="str">
        <f>_xlfn.XLOOKUP(C:C,'RAW Data_HCP'!A:A,'RAW Data_HCP'!C:C)</f>
        <v>Medical Oncology</v>
      </c>
      <c r="G737" t="str">
        <f>_xlfn.XLOOKUP(C:C,'RAW Data_HCP'!A:A,'RAW Data_HCP'!D:D)</f>
        <v>South</v>
      </c>
    </row>
    <row r="738" spans="1:7" x14ac:dyDescent="0.25">
      <c r="A738" t="s">
        <v>5131</v>
      </c>
      <c r="B738" t="s">
        <v>745</v>
      </c>
      <c r="C738" t="s">
        <v>6652</v>
      </c>
      <c r="D738" s="1">
        <v>45696</v>
      </c>
      <c r="E738" t="str">
        <f>_xlfn.XLOOKUP(C:C,'RAW Data_HCP'!A:A,'RAW Data_HCP'!B:B)</f>
        <v>Dr_24</v>
      </c>
      <c r="F738" t="str">
        <f>_xlfn.XLOOKUP(C:C,'RAW Data_HCP'!A:A,'RAW Data_HCP'!C:C)</f>
        <v>Radiation Oncology</v>
      </c>
      <c r="G738" t="str">
        <f>_xlfn.XLOOKUP(C:C,'RAW Data_HCP'!A:A,'RAW Data_HCP'!D:D)</f>
        <v>North</v>
      </c>
    </row>
    <row r="739" spans="1:7" x14ac:dyDescent="0.25">
      <c r="A739" t="s">
        <v>5137</v>
      </c>
      <c r="B739" t="s">
        <v>746</v>
      </c>
      <c r="C739" t="s">
        <v>6612</v>
      </c>
      <c r="D739" s="1">
        <v>45784</v>
      </c>
      <c r="E739" t="str">
        <f>_xlfn.XLOOKUP(C:C,'RAW Data_HCP'!A:A,'RAW Data_HCP'!B:B)</f>
        <v>Dr_4</v>
      </c>
      <c r="F739" t="str">
        <f>_xlfn.XLOOKUP(C:C,'RAW Data_HCP'!A:A,'RAW Data_HCP'!C:C)</f>
        <v>Medical Oncology</v>
      </c>
      <c r="G739" t="str">
        <f>_xlfn.XLOOKUP(C:C,'RAW Data_HCP'!A:A,'RAW Data_HCP'!D:D)</f>
        <v>North</v>
      </c>
    </row>
    <row r="740" spans="1:7" x14ac:dyDescent="0.25">
      <c r="A740" t="s">
        <v>5141</v>
      </c>
      <c r="B740" t="s">
        <v>747</v>
      </c>
      <c r="C740" t="s">
        <v>6716</v>
      </c>
      <c r="D740" s="1">
        <v>45745</v>
      </c>
      <c r="E740" t="str">
        <f>_xlfn.XLOOKUP(C:C,'RAW Data_HCP'!A:A,'RAW Data_HCP'!B:B)</f>
        <v>Dr_56</v>
      </c>
      <c r="F740" t="str">
        <f>_xlfn.XLOOKUP(C:C,'RAW Data_HCP'!A:A,'RAW Data_HCP'!C:C)</f>
        <v>Radiation Oncology</v>
      </c>
      <c r="G740" t="str">
        <f>_xlfn.XLOOKUP(C:C,'RAW Data_HCP'!A:A,'RAW Data_HCP'!D:D)</f>
        <v>South</v>
      </c>
    </row>
    <row r="741" spans="1:7" x14ac:dyDescent="0.25">
      <c r="A741" t="s">
        <v>5145</v>
      </c>
      <c r="B741" t="s">
        <v>748</v>
      </c>
      <c r="C741" t="s">
        <v>6820</v>
      </c>
      <c r="D741" s="1">
        <v>45737</v>
      </c>
      <c r="E741" t="str">
        <f>_xlfn.XLOOKUP(C:C,'RAW Data_HCP'!A:A,'RAW Data_HCP'!B:B)</f>
        <v>Dr_108</v>
      </c>
      <c r="F741" t="str">
        <f>_xlfn.XLOOKUP(C:C,'RAW Data_HCP'!A:A,'RAW Data_HCP'!C:C)</f>
        <v>Medical Oncology</v>
      </c>
      <c r="G741" t="str">
        <f>_xlfn.XLOOKUP(C:C,'RAW Data_HCP'!A:A,'RAW Data_HCP'!D:D)</f>
        <v>West</v>
      </c>
    </row>
    <row r="742" spans="1:7" x14ac:dyDescent="0.25">
      <c r="A742" t="s">
        <v>5152</v>
      </c>
      <c r="B742" t="s">
        <v>749</v>
      </c>
      <c r="C742" t="s">
        <v>6860</v>
      </c>
      <c r="D742" s="1">
        <v>45753</v>
      </c>
      <c r="E742" t="str">
        <f>_xlfn.XLOOKUP(C:C,'RAW Data_HCP'!A:A,'RAW Data_HCP'!B:B)</f>
        <v>Dr_128</v>
      </c>
      <c r="F742" t="str">
        <f>_xlfn.XLOOKUP(C:C,'RAW Data_HCP'!A:A,'RAW Data_HCP'!C:C)</f>
        <v>Medical Oncology</v>
      </c>
      <c r="G742" t="str">
        <f>_xlfn.XLOOKUP(C:C,'RAW Data_HCP'!A:A,'RAW Data_HCP'!D:D)</f>
        <v>West</v>
      </c>
    </row>
    <row r="743" spans="1:7" x14ac:dyDescent="0.25">
      <c r="A743" t="s">
        <v>5159</v>
      </c>
      <c r="B743" t="s">
        <v>750</v>
      </c>
      <c r="C743" t="s">
        <v>6842</v>
      </c>
      <c r="D743" s="1">
        <v>45836</v>
      </c>
      <c r="E743" t="str">
        <f>_xlfn.XLOOKUP(C:C,'RAW Data_HCP'!A:A,'RAW Data_HCP'!B:B)</f>
        <v>Dr_119</v>
      </c>
      <c r="F743" t="str">
        <f>_xlfn.XLOOKUP(C:C,'RAW Data_HCP'!A:A,'RAW Data_HCP'!C:C)</f>
        <v>Medical Oncology</v>
      </c>
      <c r="G743" t="str">
        <f>_xlfn.XLOOKUP(C:C,'RAW Data_HCP'!A:A,'RAW Data_HCP'!D:D)</f>
        <v>South</v>
      </c>
    </row>
    <row r="744" spans="1:7" x14ac:dyDescent="0.25">
      <c r="A744" t="s">
        <v>5163</v>
      </c>
      <c r="B744" t="s">
        <v>751</v>
      </c>
      <c r="C744" t="s">
        <v>6622</v>
      </c>
      <c r="D744" s="1">
        <v>45742</v>
      </c>
      <c r="E744" t="str">
        <f>_xlfn.XLOOKUP(C:C,'RAW Data_HCP'!A:A,'RAW Data_HCP'!B:B)</f>
        <v>Dr_9</v>
      </c>
      <c r="F744" t="str">
        <f>_xlfn.XLOOKUP(C:C,'RAW Data_HCP'!A:A,'RAW Data_HCP'!C:C)</f>
        <v>Medical Oncology</v>
      </c>
      <c r="G744" t="str">
        <f>_xlfn.XLOOKUP(C:C,'RAW Data_HCP'!A:A,'RAW Data_HCP'!D:D)</f>
        <v>North</v>
      </c>
    </row>
    <row r="745" spans="1:7" x14ac:dyDescent="0.25">
      <c r="A745" t="s">
        <v>5170</v>
      </c>
      <c r="B745" t="s">
        <v>752</v>
      </c>
      <c r="C745" t="s">
        <v>6646</v>
      </c>
      <c r="D745" s="1">
        <v>45695</v>
      </c>
      <c r="E745" t="str">
        <f>_xlfn.XLOOKUP(C:C,'RAW Data_HCP'!A:A,'RAW Data_HCP'!B:B)</f>
        <v>Dr_21</v>
      </c>
      <c r="F745" t="str">
        <f>_xlfn.XLOOKUP(C:C,'RAW Data_HCP'!A:A,'RAW Data_HCP'!C:C)</f>
        <v>Radiation Oncology</v>
      </c>
      <c r="G745" t="str">
        <f>_xlfn.XLOOKUP(C:C,'RAW Data_HCP'!A:A,'RAW Data_HCP'!D:D)</f>
        <v>East</v>
      </c>
    </row>
    <row r="746" spans="1:7" x14ac:dyDescent="0.25">
      <c r="A746" t="s">
        <v>5176</v>
      </c>
      <c r="B746" t="s">
        <v>753</v>
      </c>
      <c r="C746" t="s">
        <v>6634</v>
      </c>
      <c r="D746" s="1">
        <v>45726</v>
      </c>
      <c r="E746" t="str">
        <f>_xlfn.XLOOKUP(C:C,'RAW Data_HCP'!A:A,'RAW Data_HCP'!B:B)</f>
        <v>Dr_15</v>
      </c>
      <c r="F746" t="str">
        <f>_xlfn.XLOOKUP(C:C,'RAW Data_HCP'!A:A,'RAW Data_HCP'!C:C)</f>
        <v>Hematology-Oncology</v>
      </c>
      <c r="G746" t="str">
        <f>_xlfn.XLOOKUP(C:C,'RAW Data_HCP'!A:A,'RAW Data_HCP'!D:D)</f>
        <v>West</v>
      </c>
    </row>
    <row r="747" spans="1:7" x14ac:dyDescent="0.25">
      <c r="A747" t="s">
        <v>5182</v>
      </c>
      <c r="B747" t="s">
        <v>754</v>
      </c>
      <c r="C747" t="s">
        <v>6806</v>
      </c>
      <c r="D747" s="1">
        <v>45676</v>
      </c>
      <c r="E747" t="str">
        <f>_xlfn.XLOOKUP(C:C,'RAW Data_HCP'!A:A,'RAW Data_HCP'!B:B)</f>
        <v>Dr_101</v>
      </c>
      <c r="F747" t="str">
        <f>_xlfn.XLOOKUP(C:C,'RAW Data_HCP'!A:A,'RAW Data_HCP'!C:C)</f>
        <v>Hematology-Oncology</v>
      </c>
      <c r="G747" t="str">
        <f>_xlfn.XLOOKUP(C:C,'RAW Data_HCP'!A:A,'RAW Data_HCP'!D:D)</f>
        <v>North</v>
      </c>
    </row>
    <row r="748" spans="1:7" x14ac:dyDescent="0.25">
      <c r="A748" t="s">
        <v>5186</v>
      </c>
      <c r="B748" t="s">
        <v>755</v>
      </c>
      <c r="C748" t="s">
        <v>6884</v>
      </c>
      <c r="D748" s="1">
        <v>45778</v>
      </c>
      <c r="E748" t="str">
        <f>_xlfn.XLOOKUP(C:C,'RAW Data_HCP'!A:A,'RAW Data_HCP'!B:B)</f>
        <v>Dr_140</v>
      </c>
      <c r="F748" t="str">
        <f>_xlfn.XLOOKUP(C:C,'RAW Data_HCP'!A:A,'RAW Data_HCP'!C:C)</f>
        <v>Medical Oncology</v>
      </c>
      <c r="G748" t="str">
        <f>_xlfn.XLOOKUP(C:C,'RAW Data_HCP'!A:A,'RAW Data_HCP'!D:D)</f>
        <v>North</v>
      </c>
    </row>
    <row r="749" spans="1:7" x14ac:dyDescent="0.25">
      <c r="A749" t="s">
        <v>5193</v>
      </c>
      <c r="B749" t="s">
        <v>756</v>
      </c>
      <c r="C749" t="s">
        <v>6698</v>
      </c>
      <c r="D749" s="1">
        <v>45707</v>
      </c>
      <c r="E749" t="str">
        <f>_xlfn.XLOOKUP(C:C,'RAW Data_HCP'!A:A,'RAW Data_HCP'!B:B)</f>
        <v>Dr_47</v>
      </c>
      <c r="F749" t="str">
        <f>_xlfn.XLOOKUP(C:C,'RAW Data_HCP'!A:A,'RAW Data_HCP'!C:C)</f>
        <v>Medical Oncology</v>
      </c>
      <c r="G749" t="str">
        <f>_xlfn.XLOOKUP(C:C,'RAW Data_HCP'!A:A,'RAW Data_HCP'!D:D)</f>
        <v>South</v>
      </c>
    </row>
    <row r="750" spans="1:7" x14ac:dyDescent="0.25">
      <c r="A750" t="s">
        <v>5197</v>
      </c>
      <c r="B750" t="s">
        <v>757</v>
      </c>
      <c r="C750" t="s">
        <v>6734</v>
      </c>
      <c r="D750" s="1">
        <v>45755</v>
      </c>
      <c r="E750" t="str">
        <f>_xlfn.XLOOKUP(C:C,'RAW Data_HCP'!A:A,'RAW Data_HCP'!B:B)</f>
        <v>Dr_65</v>
      </c>
      <c r="F750" t="str">
        <f>_xlfn.XLOOKUP(C:C,'RAW Data_HCP'!A:A,'RAW Data_HCP'!C:C)</f>
        <v>Hematology-Oncology</v>
      </c>
      <c r="G750" t="str">
        <f>_xlfn.XLOOKUP(C:C,'RAW Data_HCP'!A:A,'RAW Data_HCP'!D:D)</f>
        <v>East</v>
      </c>
    </row>
    <row r="751" spans="1:7" x14ac:dyDescent="0.25">
      <c r="A751" t="s">
        <v>5203</v>
      </c>
      <c r="B751" t="s">
        <v>758</v>
      </c>
      <c r="C751" t="s">
        <v>6612</v>
      </c>
      <c r="D751" s="1">
        <v>45689</v>
      </c>
      <c r="E751" t="str">
        <f>_xlfn.XLOOKUP(C:C,'RAW Data_HCP'!A:A,'RAW Data_HCP'!B:B)</f>
        <v>Dr_4</v>
      </c>
      <c r="F751" t="str">
        <f>_xlfn.XLOOKUP(C:C,'RAW Data_HCP'!A:A,'RAW Data_HCP'!C:C)</f>
        <v>Medical Oncology</v>
      </c>
      <c r="G751" t="str">
        <f>_xlfn.XLOOKUP(C:C,'RAW Data_HCP'!A:A,'RAW Data_HCP'!D:D)</f>
        <v>North</v>
      </c>
    </row>
    <row r="752" spans="1:7" x14ac:dyDescent="0.25">
      <c r="A752" t="s">
        <v>5207</v>
      </c>
      <c r="B752" t="s">
        <v>759</v>
      </c>
      <c r="C752" t="s">
        <v>6732</v>
      </c>
      <c r="D752" s="1">
        <v>45756</v>
      </c>
      <c r="E752" t="str">
        <f>_xlfn.XLOOKUP(C:C,'RAW Data_HCP'!A:A,'RAW Data_HCP'!B:B)</f>
        <v>Dr_64</v>
      </c>
      <c r="F752" t="str">
        <f>_xlfn.XLOOKUP(C:C,'RAW Data_HCP'!A:A,'RAW Data_HCP'!C:C)</f>
        <v>Hematology-Oncology</v>
      </c>
      <c r="G752" t="str">
        <f>_xlfn.XLOOKUP(C:C,'RAW Data_HCP'!A:A,'RAW Data_HCP'!D:D)</f>
        <v>West</v>
      </c>
    </row>
    <row r="753" spans="1:7" x14ac:dyDescent="0.25">
      <c r="A753" t="s">
        <v>5211</v>
      </c>
      <c r="B753" t="s">
        <v>760</v>
      </c>
      <c r="C753" t="s">
        <v>6832</v>
      </c>
      <c r="D753" s="1">
        <v>45721</v>
      </c>
      <c r="E753" t="str">
        <f>_xlfn.XLOOKUP(C:C,'RAW Data_HCP'!A:A,'RAW Data_HCP'!B:B)</f>
        <v>Dr_114</v>
      </c>
      <c r="F753" t="str">
        <f>_xlfn.XLOOKUP(C:C,'RAW Data_HCP'!A:A,'RAW Data_HCP'!C:C)</f>
        <v>Hematology-Oncology</v>
      </c>
      <c r="G753" t="str">
        <f>_xlfn.XLOOKUP(C:C,'RAW Data_HCP'!A:A,'RAW Data_HCP'!D:D)</f>
        <v>North</v>
      </c>
    </row>
    <row r="754" spans="1:7" x14ac:dyDescent="0.25">
      <c r="A754" t="s">
        <v>5216</v>
      </c>
      <c r="B754" t="s">
        <v>761</v>
      </c>
      <c r="C754" t="s">
        <v>6622</v>
      </c>
      <c r="D754" s="1">
        <v>45708</v>
      </c>
      <c r="E754" t="str">
        <f>_xlfn.XLOOKUP(C:C,'RAW Data_HCP'!A:A,'RAW Data_HCP'!B:B)</f>
        <v>Dr_9</v>
      </c>
      <c r="F754" t="str">
        <f>_xlfn.XLOOKUP(C:C,'RAW Data_HCP'!A:A,'RAW Data_HCP'!C:C)</f>
        <v>Medical Oncology</v>
      </c>
      <c r="G754" t="str">
        <f>_xlfn.XLOOKUP(C:C,'RAW Data_HCP'!A:A,'RAW Data_HCP'!D:D)</f>
        <v>North</v>
      </c>
    </row>
    <row r="755" spans="1:7" x14ac:dyDescent="0.25">
      <c r="A755" t="s">
        <v>5223</v>
      </c>
      <c r="B755" t="s">
        <v>762</v>
      </c>
      <c r="C755" t="s">
        <v>6840</v>
      </c>
      <c r="D755" s="1">
        <v>45682</v>
      </c>
      <c r="E755" t="str">
        <f>_xlfn.XLOOKUP(C:C,'RAW Data_HCP'!A:A,'RAW Data_HCP'!B:B)</f>
        <v>Dr_118</v>
      </c>
      <c r="F755" t="str">
        <f>_xlfn.XLOOKUP(C:C,'RAW Data_HCP'!A:A,'RAW Data_HCP'!C:C)</f>
        <v>Medical Oncology</v>
      </c>
      <c r="G755" t="str">
        <f>_xlfn.XLOOKUP(C:C,'RAW Data_HCP'!A:A,'RAW Data_HCP'!D:D)</f>
        <v>South</v>
      </c>
    </row>
    <row r="756" spans="1:7" x14ac:dyDescent="0.25">
      <c r="A756" t="s">
        <v>5229</v>
      </c>
      <c r="B756" t="s">
        <v>763</v>
      </c>
      <c r="C756" t="s">
        <v>6872</v>
      </c>
      <c r="D756" s="1">
        <v>45828</v>
      </c>
      <c r="E756" t="str">
        <f>_xlfn.XLOOKUP(C:C,'RAW Data_HCP'!A:A,'RAW Data_HCP'!B:B)</f>
        <v>Dr_134</v>
      </c>
      <c r="F756" t="str">
        <f>_xlfn.XLOOKUP(C:C,'RAW Data_HCP'!A:A,'RAW Data_HCP'!C:C)</f>
        <v>Radiation Oncology</v>
      </c>
      <c r="G756" t="str">
        <f>_xlfn.XLOOKUP(C:C,'RAW Data_HCP'!A:A,'RAW Data_HCP'!D:D)</f>
        <v>East</v>
      </c>
    </row>
    <row r="757" spans="1:7" x14ac:dyDescent="0.25">
      <c r="A757" t="s">
        <v>5236</v>
      </c>
      <c r="B757" t="s">
        <v>764</v>
      </c>
      <c r="C757" t="s">
        <v>6712</v>
      </c>
      <c r="D757" s="1">
        <v>45779</v>
      </c>
      <c r="E757" t="str">
        <f>_xlfn.XLOOKUP(C:C,'RAW Data_HCP'!A:A,'RAW Data_HCP'!B:B)</f>
        <v>Dr_54</v>
      </c>
      <c r="F757" t="str">
        <f>_xlfn.XLOOKUP(C:C,'RAW Data_HCP'!A:A,'RAW Data_HCP'!C:C)</f>
        <v>Hematology-Oncology</v>
      </c>
      <c r="G757" t="str">
        <f>_xlfn.XLOOKUP(C:C,'RAW Data_HCP'!A:A,'RAW Data_HCP'!D:D)</f>
        <v>West</v>
      </c>
    </row>
    <row r="758" spans="1:7" x14ac:dyDescent="0.25">
      <c r="A758" t="s">
        <v>5241</v>
      </c>
      <c r="B758" t="s">
        <v>765</v>
      </c>
      <c r="C758" t="s">
        <v>6804</v>
      </c>
      <c r="D758" s="1">
        <v>45832</v>
      </c>
      <c r="E758" t="str">
        <f>_xlfn.XLOOKUP(C:C,'RAW Data_HCP'!A:A,'RAW Data_HCP'!B:B)</f>
        <v>Dr_100</v>
      </c>
      <c r="F758" t="str">
        <f>_xlfn.XLOOKUP(C:C,'RAW Data_HCP'!A:A,'RAW Data_HCP'!C:C)</f>
        <v>Medical Oncology</v>
      </c>
      <c r="G758" t="str">
        <f>_xlfn.XLOOKUP(C:C,'RAW Data_HCP'!A:A,'RAW Data_HCP'!D:D)</f>
        <v>North</v>
      </c>
    </row>
    <row r="759" spans="1:7" x14ac:dyDescent="0.25">
      <c r="A759" t="s">
        <v>5245</v>
      </c>
      <c r="B759" t="s">
        <v>766</v>
      </c>
      <c r="C759" t="s">
        <v>6764</v>
      </c>
      <c r="D759" s="1">
        <v>45740</v>
      </c>
      <c r="E759" t="str">
        <f>_xlfn.XLOOKUP(C:C,'RAW Data_HCP'!A:A,'RAW Data_HCP'!B:B)</f>
        <v>Dr_80</v>
      </c>
      <c r="F759" t="str">
        <f>_xlfn.XLOOKUP(C:C,'RAW Data_HCP'!A:A,'RAW Data_HCP'!C:C)</f>
        <v>Hematology-Oncology</v>
      </c>
      <c r="G759" t="str">
        <f>_xlfn.XLOOKUP(C:C,'RAW Data_HCP'!A:A,'RAW Data_HCP'!D:D)</f>
        <v>East</v>
      </c>
    </row>
    <row r="760" spans="1:7" x14ac:dyDescent="0.25">
      <c r="A760" t="s">
        <v>5252</v>
      </c>
      <c r="B760" t="s">
        <v>767</v>
      </c>
      <c r="C760" t="s">
        <v>6686</v>
      </c>
      <c r="D760" s="1">
        <v>45819</v>
      </c>
      <c r="E760" t="str">
        <f>_xlfn.XLOOKUP(C:C,'RAW Data_HCP'!A:A,'RAW Data_HCP'!B:B)</f>
        <v>Dr_41</v>
      </c>
      <c r="F760" t="str">
        <f>_xlfn.XLOOKUP(C:C,'RAW Data_HCP'!A:A,'RAW Data_HCP'!C:C)</f>
        <v>Radiation Oncology</v>
      </c>
      <c r="G760" t="str">
        <f>_xlfn.XLOOKUP(C:C,'RAW Data_HCP'!A:A,'RAW Data_HCP'!D:D)</f>
        <v>East</v>
      </c>
    </row>
    <row r="761" spans="1:7" x14ac:dyDescent="0.25">
      <c r="A761" t="s">
        <v>5259</v>
      </c>
      <c r="B761" t="s">
        <v>768</v>
      </c>
      <c r="C761" t="s">
        <v>6626</v>
      </c>
      <c r="D761" s="1">
        <v>45798</v>
      </c>
      <c r="E761" t="str">
        <f>_xlfn.XLOOKUP(C:C,'RAW Data_HCP'!A:A,'RAW Data_HCP'!B:B)</f>
        <v>Dr_11</v>
      </c>
      <c r="F761" t="str">
        <f>_xlfn.XLOOKUP(C:C,'RAW Data_HCP'!A:A,'RAW Data_HCP'!C:C)</f>
        <v>Hematology-Oncology</v>
      </c>
      <c r="G761" t="str">
        <f>_xlfn.XLOOKUP(C:C,'RAW Data_HCP'!A:A,'RAW Data_HCP'!D:D)</f>
        <v>West</v>
      </c>
    </row>
    <row r="762" spans="1:7" x14ac:dyDescent="0.25">
      <c r="A762" t="s">
        <v>5266</v>
      </c>
      <c r="B762" t="s">
        <v>769</v>
      </c>
      <c r="C762" t="s">
        <v>6872</v>
      </c>
      <c r="D762" s="1">
        <v>45689</v>
      </c>
      <c r="E762" t="str">
        <f>_xlfn.XLOOKUP(C:C,'RAW Data_HCP'!A:A,'RAW Data_HCP'!B:B)</f>
        <v>Dr_134</v>
      </c>
      <c r="F762" t="str">
        <f>_xlfn.XLOOKUP(C:C,'RAW Data_HCP'!A:A,'RAW Data_HCP'!C:C)</f>
        <v>Radiation Oncology</v>
      </c>
      <c r="G762" t="str">
        <f>_xlfn.XLOOKUP(C:C,'RAW Data_HCP'!A:A,'RAW Data_HCP'!D:D)</f>
        <v>East</v>
      </c>
    </row>
    <row r="763" spans="1:7" x14ac:dyDescent="0.25">
      <c r="A763" t="s">
        <v>5273</v>
      </c>
      <c r="B763" t="s">
        <v>770</v>
      </c>
      <c r="C763" t="s">
        <v>6734</v>
      </c>
      <c r="D763" s="1">
        <v>45781</v>
      </c>
      <c r="E763" t="str">
        <f>_xlfn.XLOOKUP(C:C,'RAW Data_HCP'!A:A,'RAW Data_HCP'!B:B)</f>
        <v>Dr_65</v>
      </c>
      <c r="F763" t="str">
        <f>_xlfn.XLOOKUP(C:C,'RAW Data_HCP'!A:A,'RAW Data_HCP'!C:C)</f>
        <v>Hematology-Oncology</v>
      </c>
      <c r="G763" t="str">
        <f>_xlfn.XLOOKUP(C:C,'RAW Data_HCP'!A:A,'RAW Data_HCP'!D:D)</f>
        <v>East</v>
      </c>
    </row>
    <row r="764" spans="1:7" x14ac:dyDescent="0.25">
      <c r="A764" t="s">
        <v>5279</v>
      </c>
      <c r="B764" t="s">
        <v>771</v>
      </c>
      <c r="C764" t="s">
        <v>6758</v>
      </c>
      <c r="D764" s="1">
        <v>45708</v>
      </c>
      <c r="E764" t="str">
        <f>_xlfn.XLOOKUP(C:C,'RAW Data_HCP'!A:A,'RAW Data_HCP'!B:B)</f>
        <v>Dr_77</v>
      </c>
      <c r="F764" t="str">
        <f>_xlfn.XLOOKUP(C:C,'RAW Data_HCP'!A:A,'RAW Data_HCP'!C:C)</f>
        <v>Hematology-Oncology</v>
      </c>
      <c r="G764" t="str">
        <f>_xlfn.XLOOKUP(C:C,'RAW Data_HCP'!A:A,'RAW Data_HCP'!D:D)</f>
        <v>South</v>
      </c>
    </row>
    <row r="765" spans="1:7" x14ac:dyDescent="0.25">
      <c r="A765" t="s">
        <v>5283</v>
      </c>
      <c r="B765" t="s">
        <v>772</v>
      </c>
      <c r="C765" t="s">
        <v>6790</v>
      </c>
      <c r="D765" s="1">
        <v>45671</v>
      </c>
      <c r="E765" t="str">
        <f>_xlfn.XLOOKUP(C:C,'RAW Data_HCP'!A:A,'RAW Data_HCP'!B:B)</f>
        <v>Dr_93</v>
      </c>
      <c r="F765" t="str">
        <f>_xlfn.XLOOKUP(C:C,'RAW Data_HCP'!A:A,'RAW Data_HCP'!C:C)</f>
        <v>Radiation Oncology</v>
      </c>
      <c r="G765" t="str">
        <f>_xlfn.XLOOKUP(C:C,'RAW Data_HCP'!A:A,'RAW Data_HCP'!D:D)</f>
        <v>East</v>
      </c>
    </row>
    <row r="766" spans="1:7" x14ac:dyDescent="0.25">
      <c r="A766" t="s">
        <v>5288</v>
      </c>
      <c r="B766" t="s">
        <v>773</v>
      </c>
      <c r="C766" t="s">
        <v>6716</v>
      </c>
      <c r="D766" s="1">
        <v>45686</v>
      </c>
      <c r="E766" t="str">
        <f>_xlfn.XLOOKUP(C:C,'RAW Data_HCP'!A:A,'RAW Data_HCP'!B:B)</f>
        <v>Dr_56</v>
      </c>
      <c r="F766" t="str">
        <f>_xlfn.XLOOKUP(C:C,'RAW Data_HCP'!A:A,'RAW Data_HCP'!C:C)</f>
        <v>Radiation Oncology</v>
      </c>
      <c r="G766" t="str">
        <f>_xlfn.XLOOKUP(C:C,'RAW Data_HCP'!A:A,'RAW Data_HCP'!D:D)</f>
        <v>South</v>
      </c>
    </row>
    <row r="767" spans="1:7" x14ac:dyDescent="0.25">
      <c r="A767" t="s">
        <v>5295</v>
      </c>
      <c r="B767" t="s">
        <v>774</v>
      </c>
      <c r="C767" t="s">
        <v>6726</v>
      </c>
      <c r="D767" s="1">
        <v>45820</v>
      </c>
      <c r="E767" t="str">
        <f>_xlfn.XLOOKUP(C:C,'RAW Data_HCP'!A:A,'RAW Data_HCP'!B:B)</f>
        <v>Dr_61</v>
      </c>
      <c r="F767" t="str">
        <f>_xlfn.XLOOKUP(C:C,'RAW Data_HCP'!A:A,'RAW Data_HCP'!C:C)</f>
        <v>Hematology-Oncology</v>
      </c>
      <c r="G767" t="str">
        <f>_xlfn.XLOOKUP(C:C,'RAW Data_HCP'!A:A,'RAW Data_HCP'!D:D)</f>
        <v>West</v>
      </c>
    </row>
    <row r="768" spans="1:7" x14ac:dyDescent="0.25">
      <c r="A768" t="s">
        <v>5301</v>
      </c>
      <c r="B768" t="s">
        <v>775</v>
      </c>
      <c r="C768" t="s">
        <v>6828</v>
      </c>
      <c r="D768" s="1">
        <v>45741</v>
      </c>
      <c r="E768" t="str">
        <f>_xlfn.XLOOKUP(C:C,'RAW Data_HCP'!A:A,'RAW Data_HCP'!B:B)</f>
        <v>Dr_112</v>
      </c>
      <c r="F768" t="str">
        <f>_xlfn.XLOOKUP(C:C,'RAW Data_HCP'!A:A,'RAW Data_HCP'!C:C)</f>
        <v>Radiation Oncology</v>
      </c>
      <c r="G768" t="str">
        <f>_xlfn.XLOOKUP(C:C,'RAW Data_HCP'!A:A,'RAW Data_HCP'!D:D)</f>
        <v>West</v>
      </c>
    </row>
    <row r="769" spans="1:7" x14ac:dyDescent="0.25">
      <c r="A769" t="s">
        <v>5308</v>
      </c>
      <c r="B769" t="s">
        <v>776</v>
      </c>
      <c r="C769" t="s">
        <v>6612</v>
      </c>
      <c r="D769" s="1">
        <v>45700</v>
      </c>
      <c r="E769" t="str">
        <f>_xlfn.XLOOKUP(C:C,'RAW Data_HCP'!A:A,'RAW Data_HCP'!B:B)</f>
        <v>Dr_4</v>
      </c>
      <c r="F769" t="str">
        <f>_xlfn.XLOOKUP(C:C,'RAW Data_HCP'!A:A,'RAW Data_HCP'!C:C)</f>
        <v>Medical Oncology</v>
      </c>
      <c r="G769" t="str">
        <f>_xlfn.XLOOKUP(C:C,'RAW Data_HCP'!A:A,'RAW Data_HCP'!D:D)</f>
        <v>North</v>
      </c>
    </row>
    <row r="770" spans="1:7" x14ac:dyDescent="0.25">
      <c r="A770" t="s">
        <v>5312</v>
      </c>
      <c r="B770" t="s">
        <v>777</v>
      </c>
      <c r="C770" t="s">
        <v>6746</v>
      </c>
      <c r="D770" s="1">
        <v>45807</v>
      </c>
      <c r="E770" t="str">
        <f>_xlfn.XLOOKUP(C:C,'RAW Data_HCP'!A:A,'RAW Data_HCP'!B:B)</f>
        <v>Dr_71</v>
      </c>
      <c r="F770" t="str">
        <f>_xlfn.XLOOKUP(C:C,'RAW Data_HCP'!A:A,'RAW Data_HCP'!C:C)</f>
        <v>Radiation Oncology</v>
      </c>
      <c r="G770" t="str">
        <f>_xlfn.XLOOKUP(C:C,'RAW Data_HCP'!A:A,'RAW Data_HCP'!D:D)</f>
        <v>South</v>
      </c>
    </row>
    <row r="771" spans="1:7" x14ac:dyDescent="0.25">
      <c r="A771" t="s">
        <v>5319</v>
      </c>
      <c r="B771" t="s">
        <v>778</v>
      </c>
      <c r="C771" t="s">
        <v>6666</v>
      </c>
      <c r="D771" s="1">
        <v>45759</v>
      </c>
      <c r="E771" t="str">
        <f>_xlfn.XLOOKUP(C:C,'RAW Data_HCP'!A:A,'RAW Data_HCP'!B:B)</f>
        <v>Dr_31</v>
      </c>
      <c r="F771" t="str">
        <f>_xlfn.XLOOKUP(C:C,'RAW Data_HCP'!A:A,'RAW Data_HCP'!C:C)</f>
        <v>Medical Oncology</v>
      </c>
      <c r="G771" t="str">
        <f>_xlfn.XLOOKUP(C:C,'RAW Data_HCP'!A:A,'RAW Data_HCP'!D:D)</f>
        <v>North</v>
      </c>
    </row>
    <row r="772" spans="1:7" x14ac:dyDescent="0.25">
      <c r="A772" t="s">
        <v>5323</v>
      </c>
      <c r="B772" t="s">
        <v>779</v>
      </c>
      <c r="C772" t="s">
        <v>6730</v>
      </c>
      <c r="D772" s="1">
        <v>45660</v>
      </c>
      <c r="E772" t="str">
        <f>_xlfn.XLOOKUP(C:C,'RAW Data_HCP'!A:A,'RAW Data_HCP'!B:B)</f>
        <v>Dr_63</v>
      </c>
      <c r="F772" t="str">
        <f>_xlfn.XLOOKUP(C:C,'RAW Data_HCP'!A:A,'RAW Data_HCP'!C:C)</f>
        <v>Radiation Oncology</v>
      </c>
      <c r="G772" t="str">
        <f>_xlfn.XLOOKUP(C:C,'RAW Data_HCP'!A:A,'RAW Data_HCP'!D:D)</f>
        <v>West</v>
      </c>
    </row>
    <row r="773" spans="1:7" x14ac:dyDescent="0.25">
      <c r="A773" t="s">
        <v>5330</v>
      </c>
      <c r="B773" t="s">
        <v>780</v>
      </c>
      <c r="C773" t="s">
        <v>6626</v>
      </c>
      <c r="D773" s="1">
        <v>45806</v>
      </c>
      <c r="E773" t="str">
        <f>_xlfn.XLOOKUP(C:C,'RAW Data_HCP'!A:A,'RAW Data_HCP'!B:B)</f>
        <v>Dr_11</v>
      </c>
      <c r="F773" t="str">
        <f>_xlfn.XLOOKUP(C:C,'RAW Data_HCP'!A:A,'RAW Data_HCP'!C:C)</f>
        <v>Hematology-Oncology</v>
      </c>
      <c r="G773" t="str">
        <f>_xlfn.XLOOKUP(C:C,'RAW Data_HCP'!A:A,'RAW Data_HCP'!D:D)</f>
        <v>West</v>
      </c>
    </row>
    <row r="774" spans="1:7" x14ac:dyDescent="0.25">
      <c r="A774" t="s">
        <v>5336</v>
      </c>
      <c r="B774" t="s">
        <v>781</v>
      </c>
      <c r="C774" t="s">
        <v>6848</v>
      </c>
      <c r="D774" s="1">
        <v>45834</v>
      </c>
      <c r="E774" t="str">
        <f>_xlfn.XLOOKUP(C:C,'RAW Data_HCP'!A:A,'RAW Data_HCP'!B:B)</f>
        <v>Dr_122</v>
      </c>
      <c r="F774" t="str">
        <f>_xlfn.XLOOKUP(C:C,'RAW Data_HCP'!A:A,'RAW Data_HCP'!C:C)</f>
        <v>Medical Oncology</v>
      </c>
      <c r="G774" t="str">
        <f>_xlfn.XLOOKUP(C:C,'RAW Data_HCP'!A:A,'RAW Data_HCP'!D:D)</f>
        <v>East</v>
      </c>
    </row>
    <row r="775" spans="1:7" x14ac:dyDescent="0.25">
      <c r="A775" t="s">
        <v>5343</v>
      </c>
      <c r="B775" t="s">
        <v>782</v>
      </c>
      <c r="C775" t="s">
        <v>6684</v>
      </c>
      <c r="D775" s="1">
        <v>45753</v>
      </c>
      <c r="E775" t="str">
        <f>_xlfn.XLOOKUP(C:C,'RAW Data_HCP'!A:A,'RAW Data_HCP'!B:B)</f>
        <v>Dr_40</v>
      </c>
      <c r="F775" t="str">
        <f>_xlfn.XLOOKUP(C:C,'RAW Data_HCP'!A:A,'RAW Data_HCP'!C:C)</f>
        <v>Medical Oncology</v>
      </c>
      <c r="G775" t="str">
        <f>_xlfn.XLOOKUP(C:C,'RAW Data_HCP'!A:A,'RAW Data_HCP'!D:D)</f>
        <v>West</v>
      </c>
    </row>
    <row r="776" spans="1:7" x14ac:dyDescent="0.25">
      <c r="A776" t="s">
        <v>5347</v>
      </c>
      <c r="B776" t="s">
        <v>783</v>
      </c>
      <c r="C776" t="s">
        <v>6650</v>
      </c>
      <c r="D776" s="1">
        <v>45721</v>
      </c>
      <c r="E776" t="str">
        <f>_xlfn.XLOOKUP(C:C,'RAW Data_HCP'!A:A,'RAW Data_HCP'!B:B)</f>
        <v>Dr_23</v>
      </c>
      <c r="F776" t="str">
        <f>_xlfn.XLOOKUP(C:C,'RAW Data_HCP'!A:A,'RAW Data_HCP'!C:C)</f>
        <v>Hematology-Oncology</v>
      </c>
      <c r="G776" t="str">
        <f>_xlfn.XLOOKUP(C:C,'RAW Data_HCP'!A:A,'RAW Data_HCP'!D:D)</f>
        <v>North</v>
      </c>
    </row>
    <row r="777" spans="1:7" x14ac:dyDescent="0.25">
      <c r="A777" t="s">
        <v>5353</v>
      </c>
      <c r="B777" t="s">
        <v>784</v>
      </c>
      <c r="C777" t="s">
        <v>6686</v>
      </c>
      <c r="D777" s="1">
        <v>45785</v>
      </c>
      <c r="E777" t="str">
        <f>_xlfn.XLOOKUP(C:C,'RAW Data_HCP'!A:A,'RAW Data_HCP'!B:B)</f>
        <v>Dr_41</v>
      </c>
      <c r="F777" t="str">
        <f>_xlfn.XLOOKUP(C:C,'RAW Data_HCP'!A:A,'RAW Data_HCP'!C:C)</f>
        <v>Radiation Oncology</v>
      </c>
      <c r="G777" t="str">
        <f>_xlfn.XLOOKUP(C:C,'RAW Data_HCP'!A:A,'RAW Data_HCP'!D:D)</f>
        <v>East</v>
      </c>
    </row>
    <row r="778" spans="1:7" x14ac:dyDescent="0.25">
      <c r="A778" t="s">
        <v>5358</v>
      </c>
      <c r="B778" t="s">
        <v>785</v>
      </c>
      <c r="C778" t="s">
        <v>6652</v>
      </c>
      <c r="D778" s="1">
        <v>45833</v>
      </c>
      <c r="E778" t="str">
        <f>_xlfn.XLOOKUP(C:C,'RAW Data_HCP'!A:A,'RAW Data_HCP'!B:B)</f>
        <v>Dr_24</v>
      </c>
      <c r="F778" t="str">
        <f>_xlfn.XLOOKUP(C:C,'RAW Data_HCP'!A:A,'RAW Data_HCP'!C:C)</f>
        <v>Radiation Oncology</v>
      </c>
      <c r="G778" t="str">
        <f>_xlfn.XLOOKUP(C:C,'RAW Data_HCP'!A:A,'RAW Data_HCP'!D:D)</f>
        <v>North</v>
      </c>
    </row>
    <row r="779" spans="1:7" x14ac:dyDescent="0.25">
      <c r="A779" t="s">
        <v>5364</v>
      </c>
      <c r="B779" t="s">
        <v>786</v>
      </c>
      <c r="C779" t="s">
        <v>6778</v>
      </c>
      <c r="D779" s="1">
        <v>45818</v>
      </c>
      <c r="E779" t="str">
        <f>_xlfn.XLOOKUP(C:C,'RAW Data_HCP'!A:A,'RAW Data_HCP'!B:B)</f>
        <v>Dr_87</v>
      </c>
      <c r="F779" t="str">
        <f>_xlfn.XLOOKUP(C:C,'RAW Data_HCP'!A:A,'RAW Data_HCP'!C:C)</f>
        <v>Medical Oncology</v>
      </c>
      <c r="G779" t="str">
        <f>_xlfn.XLOOKUP(C:C,'RAW Data_HCP'!A:A,'RAW Data_HCP'!D:D)</f>
        <v>South</v>
      </c>
    </row>
    <row r="780" spans="1:7" x14ac:dyDescent="0.25">
      <c r="A780" t="s">
        <v>5369</v>
      </c>
      <c r="B780" t="s">
        <v>787</v>
      </c>
      <c r="C780" t="s">
        <v>6636</v>
      </c>
      <c r="D780" s="1">
        <v>45673</v>
      </c>
      <c r="E780" t="str">
        <f>_xlfn.XLOOKUP(C:C,'RAW Data_HCP'!A:A,'RAW Data_HCP'!B:B)</f>
        <v>Dr_16</v>
      </c>
      <c r="F780" t="str">
        <f>_xlfn.XLOOKUP(C:C,'RAW Data_HCP'!A:A,'RAW Data_HCP'!C:C)</f>
        <v>Radiation Oncology</v>
      </c>
      <c r="G780" t="str">
        <f>_xlfn.XLOOKUP(C:C,'RAW Data_HCP'!A:A,'RAW Data_HCP'!D:D)</f>
        <v>East</v>
      </c>
    </row>
    <row r="781" spans="1:7" x14ac:dyDescent="0.25">
      <c r="A781" t="s">
        <v>5376</v>
      </c>
      <c r="B781" t="s">
        <v>788</v>
      </c>
      <c r="C781" t="s">
        <v>6788</v>
      </c>
      <c r="D781" s="1">
        <v>45823</v>
      </c>
      <c r="E781" t="str">
        <f>_xlfn.XLOOKUP(C:C,'RAW Data_HCP'!A:A,'RAW Data_HCP'!B:B)</f>
        <v>Dr_92</v>
      </c>
      <c r="F781" t="str">
        <f>_xlfn.XLOOKUP(C:C,'RAW Data_HCP'!A:A,'RAW Data_HCP'!C:C)</f>
        <v>Hematology-Oncology</v>
      </c>
      <c r="G781" t="str">
        <f>_xlfn.XLOOKUP(C:C,'RAW Data_HCP'!A:A,'RAW Data_HCP'!D:D)</f>
        <v>East</v>
      </c>
    </row>
    <row r="782" spans="1:7" x14ac:dyDescent="0.25">
      <c r="A782" t="s">
        <v>5381</v>
      </c>
      <c r="B782" t="s">
        <v>789</v>
      </c>
      <c r="C782" t="s">
        <v>6684</v>
      </c>
      <c r="D782" s="1">
        <v>45837</v>
      </c>
      <c r="E782" t="str">
        <f>_xlfn.XLOOKUP(C:C,'RAW Data_HCP'!A:A,'RAW Data_HCP'!B:B)</f>
        <v>Dr_40</v>
      </c>
      <c r="F782" t="str">
        <f>_xlfn.XLOOKUP(C:C,'RAW Data_HCP'!A:A,'RAW Data_HCP'!C:C)</f>
        <v>Medical Oncology</v>
      </c>
      <c r="G782" t="str">
        <f>_xlfn.XLOOKUP(C:C,'RAW Data_HCP'!A:A,'RAW Data_HCP'!D:D)</f>
        <v>West</v>
      </c>
    </row>
    <row r="783" spans="1:7" x14ac:dyDescent="0.25">
      <c r="A783" t="s">
        <v>5385</v>
      </c>
      <c r="B783" t="s">
        <v>790</v>
      </c>
      <c r="C783" t="s">
        <v>6880</v>
      </c>
      <c r="D783" s="1">
        <v>45685</v>
      </c>
      <c r="E783" t="str">
        <f>_xlfn.XLOOKUP(C:C,'RAW Data_HCP'!A:A,'RAW Data_HCP'!B:B)</f>
        <v>Dr_138</v>
      </c>
      <c r="F783" t="str">
        <f>_xlfn.XLOOKUP(C:C,'RAW Data_HCP'!A:A,'RAW Data_HCP'!C:C)</f>
        <v>Medical Oncology</v>
      </c>
      <c r="G783" t="str">
        <f>_xlfn.XLOOKUP(C:C,'RAW Data_HCP'!A:A,'RAW Data_HCP'!D:D)</f>
        <v>North</v>
      </c>
    </row>
    <row r="784" spans="1:7" x14ac:dyDescent="0.25">
      <c r="A784" t="s">
        <v>5389</v>
      </c>
      <c r="B784" t="s">
        <v>791</v>
      </c>
      <c r="C784" t="s">
        <v>6670</v>
      </c>
      <c r="D784" s="1">
        <v>45782</v>
      </c>
      <c r="E784" t="str">
        <f>_xlfn.XLOOKUP(C:C,'RAW Data_HCP'!A:A,'RAW Data_HCP'!B:B)</f>
        <v>Dr_33</v>
      </c>
      <c r="F784" t="str">
        <f>_xlfn.XLOOKUP(C:C,'RAW Data_HCP'!A:A,'RAW Data_HCP'!C:C)</f>
        <v>Radiation Oncology</v>
      </c>
      <c r="G784" t="str">
        <f>_xlfn.XLOOKUP(C:C,'RAW Data_HCP'!A:A,'RAW Data_HCP'!D:D)</f>
        <v>East</v>
      </c>
    </row>
    <row r="785" spans="1:7" x14ac:dyDescent="0.25">
      <c r="A785" t="s">
        <v>5393</v>
      </c>
      <c r="B785" t="s">
        <v>792</v>
      </c>
      <c r="C785" t="s">
        <v>6724</v>
      </c>
      <c r="D785" s="1">
        <v>45739</v>
      </c>
      <c r="E785" t="str">
        <f>_xlfn.XLOOKUP(C:C,'RAW Data_HCP'!A:A,'RAW Data_HCP'!B:B)</f>
        <v>Dr_60</v>
      </c>
      <c r="F785" t="str">
        <f>_xlfn.XLOOKUP(C:C,'RAW Data_HCP'!A:A,'RAW Data_HCP'!C:C)</f>
        <v>Hematology-Oncology</v>
      </c>
      <c r="G785" t="str">
        <f>_xlfn.XLOOKUP(C:C,'RAW Data_HCP'!A:A,'RAW Data_HCP'!D:D)</f>
        <v>South</v>
      </c>
    </row>
    <row r="786" spans="1:7" x14ac:dyDescent="0.25">
      <c r="A786" t="s">
        <v>5398</v>
      </c>
      <c r="B786" t="s">
        <v>793</v>
      </c>
      <c r="C786" t="s">
        <v>6890</v>
      </c>
      <c r="D786" s="1">
        <v>45823</v>
      </c>
      <c r="E786" t="str">
        <f>_xlfn.XLOOKUP(C:C,'RAW Data_HCP'!A:A,'RAW Data_HCP'!B:B)</f>
        <v>Dr_143</v>
      </c>
      <c r="F786" t="str">
        <f>_xlfn.XLOOKUP(C:C,'RAW Data_HCP'!A:A,'RAW Data_HCP'!C:C)</f>
        <v>Medical Oncology</v>
      </c>
      <c r="G786" t="str">
        <f>_xlfn.XLOOKUP(C:C,'RAW Data_HCP'!A:A,'RAW Data_HCP'!D:D)</f>
        <v>North</v>
      </c>
    </row>
    <row r="787" spans="1:7" x14ac:dyDescent="0.25">
      <c r="A787" t="s">
        <v>5402</v>
      </c>
      <c r="B787" t="s">
        <v>794</v>
      </c>
      <c r="C787" t="s">
        <v>6782</v>
      </c>
      <c r="D787" s="1">
        <v>45770</v>
      </c>
      <c r="E787" t="str">
        <f>_xlfn.XLOOKUP(C:C,'RAW Data_HCP'!A:A,'RAW Data_HCP'!B:B)</f>
        <v>Dr_89</v>
      </c>
      <c r="F787" t="str">
        <f>_xlfn.XLOOKUP(C:C,'RAW Data_HCP'!A:A,'RAW Data_HCP'!C:C)</f>
        <v>Hematology-Oncology</v>
      </c>
      <c r="G787" t="str">
        <f>_xlfn.XLOOKUP(C:C,'RAW Data_HCP'!A:A,'RAW Data_HCP'!D:D)</f>
        <v>South</v>
      </c>
    </row>
    <row r="788" spans="1:7" x14ac:dyDescent="0.25">
      <c r="A788" t="s">
        <v>5407</v>
      </c>
      <c r="B788" t="s">
        <v>795</v>
      </c>
      <c r="C788" t="s">
        <v>6704</v>
      </c>
      <c r="D788" s="1">
        <v>45663</v>
      </c>
      <c r="E788" t="str">
        <f>_xlfn.XLOOKUP(C:C,'RAW Data_HCP'!A:A,'RAW Data_HCP'!B:B)</f>
        <v>Dr_50</v>
      </c>
      <c r="F788" t="str">
        <f>_xlfn.XLOOKUP(C:C,'RAW Data_HCP'!A:A,'RAW Data_HCP'!C:C)</f>
        <v>Radiation Oncology</v>
      </c>
      <c r="G788" t="str">
        <f>_xlfn.XLOOKUP(C:C,'RAW Data_HCP'!A:A,'RAW Data_HCP'!D:D)</f>
        <v>West</v>
      </c>
    </row>
    <row r="789" spans="1:7" x14ac:dyDescent="0.25">
      <c r="A789" t="s">
        <v>5411</v>
      </c>
      <c r="B789" t="s">
        <v>796</v>
      </c>
      <c r="C789" t="s">
        <v>6798</v>
      </c>
      <c r="D789" s="1">
        <v>45749</v>
      </c>
      <c r="E789" t="str">
        <f>_xlfn.XLOOKUP(C:C,'RAW Data_HCP'!A:A,'RAW Data_HCP'!B:B)</f>
        <v>Dr_97</v>
      </c>
      <c r="F789" t="str">
        <f>_xlfn.XLOOKUP(C:C,'RAW Data_HCP'!A:A,'RAW Data_HCP'!C:C)</f>
        <v>Radiation Oncology</v>
      </c>
      <c r="G789" t="str">
        <f>_xlfn.XLOOKUP(C:C,'RAW Data_HCP'!A:A,'RAW Data_HCP'!D:D)</f>
        <v>North</v>
      </c>
    </row>
    <row r="790" spans="1:7" x14ac:dyDescent="0.25">
      <c r="A790" t="s">
        <v>5415</v>
      </c>
      <c r="B790" t="s">
        <v>797</v>
      </c>
      <c r="C790" t="s">
        <v>6674</v>
      </c>
      <c r="D790" s="1">
        <v>45722</v>
      </c>
      <c r="E790" t="str">
        <f>_xlfn.XLOOKUP(C:C,'RAW Data_HCP'!A:A,'RAW Data_HCP'!B:B)</f>
        <v>Dr_35</v>
      </c>
      <c r="F790" t="str">
        <f>_xlfn.XLOOKUP(C:C,'RAW Data_HCP'!A:A,'RAW Data_HCP'!C:C)</f>
        <v>Radiation Oncology</v>
      </c>
      <c r="G790" t="str">
        <f>_xlfn.XLOOKUP(C:C,'RAW Data_HCP'!A:A,'RAW Data_HCP'!D:D)</f>
        <v>South</v>
      </c>
    </row>
    <row r="791" spans="1:7" x14ac:dyDescent="0.25">
      <c r="A791" t="s">
        <v>5419</v>
      </c>
      <c r="B791" t="s">
        <v>798</v>
      </c>
      <c r="C791" t="s">
        <v>6626</v>
      </c>
      <c r="D791" s="1">
        <v>45782</v>
      </c>
      <c r="E791" t="str">
        <f>_xlfn.XLOOKUP(C:C,'RAW Data_HCP'!A:A,'RAW Data_HCP'!B:B)</f>
        <v>Dr_11</v>
      </c>
      <c r="F791" t="str">
        <f>_xlfn.XLOOKUP(C:C,'RAW Data_HCP'!A:A,'RAW Data_HCP'!C:C)</f>
        <v>Hematology-Oncology</v>
      </c>
      <c r="G791" t="str">
        <f>_xlfn.XLOOKUP(C:C,'RAW Data_HCP'!A:A,'RAW Data_HCP'!D:D)</f>
        <v>West</v>
      </c>
    </row>
    <row r="792" spans="1:7" x14ac:dyDescent="0.25">
      <c r="A792" t="s">
        <v>5426</v>
      </c>
      <c r="B792" t="s">
        <v>799</v>
      </c>
      <c r="C792" t="s">
        <v>6830</v>
      </c>
      <c r="D792" s="1">
        <v>45801</v>
      </c>
      <c r="E792" t="str">
        <f>_xlfn.XLOOKUP(C:C,'RAW Data_HCP'!A:A,'RAW Data_HCP'!B:B)</f>
        <v>Dr_113</v>
      </c>
      <c r="F792" t="str">
        <f>_xlfn.XLOOKUP(C:C,'RAW Data_HCP'!A:A,'RAW Data_HCP'!C:C)</f>
        <v>Radiation Oncology</v>
      </c>
      <c r="G792" t="str">
        <f>_xlfn.XLOOKUP(C:C,'RAW Data_HCP'!A:A,'RAW Data_HCP'!D:D)</f>
        <v>West</v>
      </c>
    </row>
    <row r="793" spans="1:7" x14ac:dyDescent="0.25">
      <c r="A793" t="s">
        <v>5432</v>
      </c>
      <c r="B793" t="s">
        <v>800</v>
      </c>
      <c r="C793" t="s">
        <v>6756</v>
      </c>
      <c r="D793" s="1">
        <v>45796</v>
      </c>
      <c r="E793" t="str">
        <f>_xlfn.XLOOKUP(C:C,'RAW Data_HCP'!A:A,'RAW Data_HCP'!B:B)</f>
        <v>Dr_76</v>
      </c>
      <c r="F793" t="str">
        <f>_xlfn.XLOOKUP(C:C,'RAW Data_HCP'!A:A,'RAW Data_HCP'!C:C)</f>
        <v>Hematology-Oncology</v>
      </c>
      <c r="G793" t="str">
        <f>_xlfn.XLOOKUP(C:C,'RAW Data_HCP'!A:A,'RAW Data_HCP'!D:D)</f>
        <v>East</v>
      </c>
    </row>
    <row r="794" spans="1:7" x14ac:dyDescent="0.25">
      <c r="A794" t="s">
        <v>5437</v>
      </c>
      <c r="B794" t="s">
        <v>801</v>
      </c>
      <c r="C794" t="s">
        <v>6856</v>
      </c>
      <c r="D794" s="1">
        <v>45706</v>
      </c>
      <c r="E794" t="str">
        <f>_xlfn.XLOOKUP(C:C,'RAW Data_HCP'!A:A,'RAW Data_HCP'!B:B)</f>
        <v>Dr_126</v>
      </c>
      <c r="F794" t="str">
        <f>_xlfn.XLOOKUP(C:C,'RAW Data_HCP'!A:A,'RAW Data_HCP'!C:C)</f>
        <v>Medical Oncology</v>
      </c>
      <c r="G794" t="str">
        <f>_xlfn.XLOOKUP(C:C,'RAW Data_HCP'!A:A,'RAW Data_HCP'!D:D)</f>
        <v>North</v>
      </c>
    </row>
    <row r="795" spans="1:7" x14ac:dyDescent="0.25">
      <c r="A795" t="s">
        <v>5442</v>
      </c>
      <c r="B795" t="s">
        <v>802</v>
      </c>
      <c r="C795" t="s">
        <v>6896</v>
      </c>
      <c r="D795" s="1">
        <v>45705</v>
      </c>
      <c r="E795" t="str">
        <f>_xlfn.XLOOKUP(C:C,'RAW Data_HCP'!A:A,'RAW Data_HCP'!B:B)</f>
        <v>Dr_146</v>
      </c>
      <c r="F795" t="str">
        <f>_xlfn.XLOOKUP(C:C,'RAW Data_HCP'!A:A,'RAW Data_HCP'!C:C)</f>
        <v>Hematology-Oncology</v>
      </c>
      <c r="G795" t="str">
        <f>_xlfn.XLOOKUP(C:C,'RAW Data_HCP'!A:A,'RAW Data_HCP'!D:D)</f>
        <v>South</v>
      </c>
    </row>
    <row r="796" spans="1:7" x14ac:dyDescent="0.25">
      <c r="A796" t="s">
        <v>5448</v>
      </c>
      <c r="B796" t="s">
        <v>803</v>
      </c>
      <c r="C796" t="s">
        <v>6884</v>
      </c>
      <c r="D796" s="1">
        <v>45747</v>
      </c>
      <c r="E796" t="str">
        <f>_xlfn.XLOOKUP(C:C,'RAW Data_HCP'!A:A,'RAW Data_HCP'!B:B)</f>
        <v>Dr_140</v>
      </c>
      <c r="F796" t="str">
        <f>_xlfn.XLOOKUP(C:C,'RAW Data_HCP'!A:A,'RAW Data_HCP'!C:C)</f>
        <v>Medical Oncology</v>
      </c>
      <c r="G796" t="str">
        <f>_xlfn.XLOOKUP(C:C,'RAW Data_HCP'!A:A,'RAW Data_HCP'!D:D)</f>
        <v>North</v>
      </c>
    </row>
    <row r="797" spans="1:7" x14ac:dyDescent="0.25">
      <c r="A797" t="s">
        <v>5453</v>
      </c>
      <c r="B797" t="s">
        <v>804</v>
      </c>
      <c r="C797" t="s">
        <v>6770</v>
      </c>
      <c r="D797" s="1">
        <v>45777</v>
      </c>
      <c r="E797" t="str">
        <f>_xlfn.XLOOKUP(C:C,'RAW Data_HCP'!A:A,'RAW Data_HCP'!B:B)</f>
        <v>Dr_83</v>
      </c>
      <c r="F797" t="str">
        <f>_xlfn.XLOOKUP(C:C,'RAW Data_HCP'!A:A,'RAW Data_HCP'!C:C)</f>
        <v>Radiation Oncology</v>
      </c>
      <c r="G797" t="str">
        <f>_xlfn.XLOOKUP(C:C,'RAW Data_HCP'!A:A,'RAW Data_HCP'!D:D)</f>
        <v>South</v>
      </c>
    </row>
    <row r="798" spans="1:7" x14ac:dyDescent="0.25">
      <c r="A798" t="s">
        <v>5460</v>
      </c>
      <c r="B798" t="s">
        <v>805</v>
      </c>
      <c r="C798" t="s">
        <v>6746</v>
      </c>
      <c r="D798" s="1">
        <v>45811</v>
      </c>
      <c r="E798" t="str">
        <f>_xlfn.XLOOKUP(C:C,'RAW Data_HCP'!A:A,'RAW Data_HCP'!B:B)</f>
        <v>Dr_71</v>
      </c>
      <c r="F798" t="str">
        <f>_xlfn.XLOOKUP(C:C,'RAW Data_HCP'!A:A,'RAW Data_HCP'!C:C)</f>
        <v>Radiation Oncology</v>
      </c>
      <c r="G798" t="str">
        <f>_xlfn.XLOOKUP(C:C,'RAW Data_HCP'!A:A,'RAW Data_HCP'!D:D)</f>
        <v>South</v>
      </c>
    </row>
    <row r="799" spans="1:7" x14ac:dyDescent="0.25">
      <c r="A799" t="s">
        <v>5466</v>
      </c>
      <c r="B799" t="s">
        <v>806</v>
      </c>
      <c r="C799" t="s">
        <v>6888</v>
      </c>
      <c r="D799" s="1">
        <v>45699</v>
      </c>
      <c r="E799" t="str">
        <f>_xlfn.XLOOKUP(C:C,'RAW Data_HCP'!A:A,'RAW Data_HCP'!B:B)</f>
        <v>Dr_142</v>
      </c>
      <c r="F799" t="str">
        <f>_xlfn.XLOOKUP(C:C,'RAW Data_HCP'!A:A,'RAW Data_HCP'!C:C)</f>
        <v>Hematology-Oncology</v>
      </c>
      <c r="G799" t="str">
        <f>_xlfn.XLOOKUP(C:C,'RAW Data_HCP'!A:A,'RAW Data_HCP'!D:D)</f>
        <v>South</v>
      </c>
    </row>
    <row r="800" spans="1:7" x14ac:dyDescent="0.25">
      <c r="A800" t="s">
        <v>5472</v>
      </c>
      <c r="B800" t="s">
        <v>807</v>
      </c>
      <c r="C800" t="s">
        <v>6640</v>
      </c>
      <c r="D800" s="1">
        <v>45793</v>
      </c>
      <c r="E800" t="str">
        <f>_xlfn.XLOOKUP(C:C,'RAW Data_HCP'!A:A,'RAW Data_HCP'!B:B)</f>
        <v>Dr_18</v>
      </c>
      <c r="F800" t="str">
        <f>_xlfn.XLOOKUP(C:C,'RAW Data_HCP'!A:A,'RAW Data_HCP'!C:C)</f>
        <v>Radiation Oncology</v>
      </c>
      <c r="G800" t="str">
        <f>_xlfn.XLOOKUP(C:C,'RAW Data_HCP'!A:A,'RAW Data_HCP'!D:D)</f>
        <v>North</v>
      </c>
    </row>
    <row r="801" spans="1:7" x14ac:dyDescent="0.25">
      <c r="A801" t="s">
        <v>5479</v>
      </c>
      <c r="B801" t="s">
        <v>808</v>
      </c>
      <c r="C801" t="s">
        <v>6684</v>
      </c>
      <c r="D801" s="1">
        <v>45773</v>
      </c>
      <c r="E801" t="str">
        <f>_xlfn.XLOOKUP(C:C,'RAW Data_HCP'!A:A,'RAW Data_HCP'!B:B)</f>
        <v>Dr_40</v>
      </c>
      <c r="F801" t="str">
        <f>_xlfn.XLOOKUP(C:C,'RAW Data_HCP'!A:A,'RAW Data_HCP'!C:C)</f>
        <v>Medical Oncology</v>
      </c>
      <c r="G801" t="str">
        <f>_xlfn.XLOOKUP(C:C,'RAW Data_HCP'!A:A,'RAW Data_HCP'!D:D)</f>
        <v>West</v>
      </c>
    </row>
    <row r="802" spans="1:7" x14ac:dyDescent="0.25">
      <c r="A802" t="s">
        <v>5485</v>
      </c>
      <c r="B802" t="s">
        <v>809</v>
      </c>
      <c r="C802" t="s">
        <v>6756</v>
      </c>
      <c r="D802" s="1">
        <v>45725</v>
      </c>
      <c r="E802" t="str">
        <f>_xlfn.XLOOKUP(C:C,'RAW Data_HCP'!A:A,'RAW Data_HCP'!B:B)</f>
        <v>Dr_76</v>
      </c>
      <c r="F802" t="str">
        <f>_xlfn.XLOOKUP(C:C,'RAW Data_HCP'!A:A,'RAW Data_HCP'!C:C)</f>
        <v>Hematology-Oncology</v>
      </c>
      <c r="G802" t="str">
        <f>_xlfn.XLOOKUP(C:C,'RAW Data_HCP'!A:A,'RAW Data_HCP'!D:D)</f>
        <v>East</v>
      </c>
    </row>
    <row r="803" spans="1:7" x14ac:dyDescent="0.25">
      <c r="A803" t="s">
        <v>5492</v>
      </c>
      <c r="B803" t="s">
        <v>810</v>
      </c>
      <c r="C803" t="s">
        <v>6882</v>
      </c>
      <c r="D803" s="1">
        <v>45751</v>
      </c>
      <c r="E803" t="str">
        <f>_xlfn.XLOOKUP(C:C,'RAW Data_HCP'!A:A,'RAW Data_HCP'!B:B)</f>
        <v>Dr_139</v>
      </c>
      <c r="F803" t="str">
        <f>_xlfn.XLOOKUP(C:C,'RAW Data_HCP'!A:A,'RAW Data_HCP'!C:C)</f>
        <v>Hematology-Oncology</v>
      </c>
      <c r="G803" t="str">
        <f>_xlfn.XLOOKUP(C:C,'RAW Data_HCP'!A:A,'RAW Data_HCP'!D:D)</f>
        <v>East</v>
      </c>
    </row>
    <row r="804" spans="1:7" x14ac:dyDescent="0.25">
      <c r="A804" t="s">
        <v>5496</v>
      </c>
      <c r="B804" t="s">
        <v>811</v>
      </c>
      <c r="C804" t="s">
        <v>6838</v>
      </c>
      <c r="D804" s="1">
        <v>45658</v>
      </c>
      <c r="E804" t="str">
        <f>_xlfn.XLOOKUP(C:C,'RAW Data_HCP'!A:A,'RAW Data_HCP'!B:B)</f>
        <v>Dr_117</v>
      </c>
      <c r="F804" t="str">
        <f>_xlfn.XLOOKUP(C:C,'RAW Data_HCP'!A:A,'RAW Data_HCP'!C:C)</f>
        <v>Hematology-Oncology</v>
      </c>
      <c r="G804" t="str">
        <f>_xlfn.XLOOKUP(C:C,'RAW Data_HCP'!A:A,'RAW Data_HCP'!D:D)</f>
        <v>East</v>
      </c>
    </row>
    <row r="805" spans="1:7" x14ac:dyDescent="0.25">
      <c r="A805" t="s">
        <v>5502</v>
      </c>
      <c r="B805" t="s">
        <v>812</v>
      </c>
      <c r="C805" t="s">
        <v>6864</v>
      </c>
      <c r="D805" s="1">
        <v>45755</v>
      </c>
      <c r="E805" t="str">
        <f>_xlfn.XLOOKUP(C:C,'RAW Data_HCP'!A:A,'RAW Data_HCP'!B:B)</f>
        <v>Dr_130</v>
      </c>
      <c r="F805" t="str">
        <f>_xlfn.XLOOKUP(C:C,'RAW Data_HCP'!A:A,'RAW Data_HCP'!C:C)</f>
        <v>Medical Oncology</v>
      </c>
      <c r="G805" t="str">
        <f>_xlfn.XLOOKUP(C:C,'RAW Data_HCP'!A:A,'RAW Data_HCP'!D:D)</f>
        <v>West</v>
      </c>
    </row>
    <row r="806" spans="1:7" x14ac:dyDescent="0.25">
      <c r="A806" t="s">
        <v>5506</v>
      </c>
      <c r="B806" t="s">
        <v>813</v>
      </c>
      <c r="C806" t="s">
        <v>6700</v>
      </c>
      <c r="D806" s="1">
        <v>45662</v>
      </c>
      <c r="E806" t="str">
        <f>_xlfn.XLOOKUP(C:C,'RAW Data_HCP'!A:A,'RAW Data_HCP'!B:B)</f>
        <v>Dr_48</v>
      </c>
      <c r="F806" t="str">
        <f>_xlfn.XLOOKUP(C:C,'RAW Data_HCP'!A:A,'RAW Data_HCP'!C:C)</f>
        <v>Hematology-Oncology</v>
      </c>
      <c r="G806" t="str">
        <f>_xlfn.XLOOKUP(C:C,'RAW Data_HCP'!A:A,'RAW Data_HCP'!D:D)</f>
        <v>East</v>
      </c>
    </row>
    <row r="807" spans="1:7" x14ac:dyDescent="0.25">
      <c r="A807" t="s">
        <v>5513</v>
      </c>
      <c r="B807" t="s">
        <v>814</v>
      </c>
      <c r="C807" t="s">
        <v>6792</v>
      </c>
      <c r="D807" s="1">
        <v>45816</v>
      </c>
      <c r="E807" t="str">
        <f>_xlfn.XLOOKUP(C:C,'RAW Data_HCP'!A:A,'RAW Data_HCP'!B:B)</f>
        <v>Dr_94</v>
      </c>
      <c r="F807" t="str">
        <f>_xlfn.XLOOKUP(C:C,'RAW Data_HCP'!A:A,'RAW Data_HCP'!C:C)</f>
        <v>Radiation Oncology</v>
      </c>
      <c r="G807" t="str">
        <f>_xlfn.XLOOKUP(C:C,'RAW Data_HCP'!A:A,'RAW Data_HCP'!D:D)</f>
        <v>West</v>
      </c>
    </row>
    <row r="808" spans="1:7" x14ac:dyDescent="0.25">
      <c r="A808" t="s">
        <v>5517</v>
      </c>
      <c r="B808" t="s">
        <v>815</v>
      </c>
      <c r="C808" t="s">
        <v>6728</v>
      </c>
      <c r="D808" s="1">
        <v>45740</v>
      </c>
      <c r="E808" t="str">
        <f>_xlfn.XLOOKUP(C:C,'RAW Data_HCP'!A:A,'RAW Data_HCP'!B:B)</f>
        <v>Dr_62</v>
      </c>
      <c r="F808" t="str">
        <f>_xlfn.XLOOKUP(C:C,'RAW Data_HCP'!A:A,'RAW Data_HCP'!C:C)</f>
        <v>Hematology-Oncology</v>
      </c>
      <c r="G808" t="str">
        <f>_xlfn.XLOOKUP(C:C,'RAW Data_HCP'!A:A,'RAW Data_HCP'!D:D)</f>
        <v>North</v>
      </c>
    </row>
    <row r="809" spans="1:7" x14ac:dyDescent="0.25">
      <c r="A809" t="s">
        <v>5521</v>
      </c>
      <c r="B809" t="s">
        <v>816</v>
      </c>
      <c r="C809" t="s">
        <v>6638</v>
      </c>
      <c r="D809" s="1">
        <v>45826</v>
      </c>
      <c r="E809" t="str">
        <f>_xlfn.XLOOKUP(C:C,'RAW Data_HCP'!A:A,'RAW Data_HCP'!B:B)</f>
        <v>Dr_17</v>
      </c>
      <c r="F809" t="str">
        <f>_xlfn.XLOOKUP(C:C,'RAW Data_HCP'!A:A,'RAW Data_HCP'!C:C)</f>
        <v>Medical Oncology</v>
      </c>
      <c r="G809" t="str">
        <f>_xlfn.XLOOKUP(C:C,'RAW Data_HCP'!A:A,'RAW Data_HCP'!D:D)</f>
        <v>South</v>
      </c>
    </row>
    <row r="810" spans="1:7" x14ac:dyDescent="0.25">
      <c r="A810" t="s">
        <v>5525</v>
      </c>
      <c r="B810" t="s">
        <v>817</v>
      </c>
      <c r="C810" t="s">
        <v>6880</v>
      </c>
      <c r="D810" s="1">
        <v>45757</v>
      </c>
      <c r="E810" t="str">
        <f>_xlfn.XLOOKUP(C:C,'RAW Data_HCP'!A:A,'RAW Data_HCP'!B:B)</f>
        <v>Dr_138</v>
      </c>
      <c r="F810" t="str">
        <f>_xlfn.XLOOKUP(C:C,'RAW Data_HCP'!A:A,'RAW Data_HCP'!C:C)</f>
        <v>Medical Oncology</v>
      </c>
      <c r="G810" t="str">
        <f>_xlfn.XLOOKUP(C:C,'RAW Data_HCP'!A:A,'RAW Data_HCP'!D:D)</f>
        <v>North</v>
      </c>
    </row>
    <row r="811" spans="1:7" x14ac:dyDescent="0.25">
      <c r="A811" t="s">
        <v>5531</v>
      </c>
      <c r="B811" t="s">
        <v>818</v>
      </c>
      <c r="C811" t="s">
        <v>6702</v>
      </c>
      <c r="D811" s="1">
        <v>45792</v>
      </c>
      <c r="E811" t="str">
        <f>_xlfn.XLOOKUP(C:C,'RAW Data_HCP'!A:A,'RAW Data_HCP'!B:B)</f>
        <v>Dr_49</v>
      </c>
      <c r="F811" t="str">
        <f>_xlfn.XLOOKUP(C:C,'RAW Data_HCP'!A:A,'RAW Data_HCP'!C:C)</f>
        <v>Medical Oncology</v>
      </c>
      <c r="G811" t="str">
        <f>_xlfn.XLOOKUP(C:C,'RAW Data_HCP'!A:A,'RAW Data_HCP'!D:D)</f>
        <v>West</v>
      </c>
    </row>
    <row r="812" spans="1:7" x14ac:dyDescent="0.25">
      <c r="A812" t="s">
        <v>5535</v>
      </c>
      <c r="B812" t="s">
        <v>819</v>
      </c>
      <c r="C812" t="s">
        <v>6860</v>
      </c>
      <c r="D812" s="1">
        <v>45799</v>
      </c>
      <c r="E812" t="str">
        <f>_xlfn.XLOOKUP(C:C,'RAW Data_HCP'!A:A,'RAW Data_HCP'!B:B)</f>
        <v>Dr_128</v>
      </c>
      <c r="F812" t="str">
        <f>_xlfn.XLOOKUP(C:C,'RAW Data_HCP'!A:A,'RAW Data_HCP'!C:C)</f>
        <v>Medical Oncology</v>
      </c>
      <c r="G812" t="str">
        <f>_xlfn.XLOOKUP(C:C,'RAW Data_HCP'!A:A,'RAW Data_HCP'!D:D)</f>
        <v>West</v>
      </c>
    </row>
    <row r="813" spans="1:7" x14ac:dyDescent="0.25">
      <c r="A813" t="s">
        <v>5542</v>
      </c>
      <c r="B813" t="s">
        <v>820</v>
      </c>
      <c r="C813" t="s">
        <v>6684</v>
      </c>
      <c r="D813" s="1">
        <v>45814</v>
      </c>
      <c r="E813" t="str">
        <f>_xlfn.XLOOKUP(C:C,'RAW Data_HCP'!A:A,'RAW Data_HCP'!B:B)</f>
        <v>Dr_40</v>
      </c>
      <c r="F813" t="str">
        <f>_xlfn.XLOOKUP(C:C,'RAW Data_HCP'!A:A,'RAW Data_HCP'!C:C)</f>
        <v>Medical Oncology</v>
      </c>
      <c r="G813" t="str">
        <f>_xlfn.XLOOKUP(C:C,'RAW Data_HCP'!A:A,'RAW Data_HCP'!D:D)</f>
        <v>West</v>
      </c>
    </row>
    <row r="814" spans="1:7" x14ac:dyDescent="0.25">
      <c r="A814" t="s">
        <v>5549</v>
      </c>
      <c r="B814" t="s">
        <v>821</v>
      </c>
      <c r="C814" t="s">
        <v>6750</v>
      </c>
      <c r="D814" s="1">
        <v>45740</v>
      </c>
      <c r="E814" t="str">
        <f>_xlfn.XLOOKUP(C:C,'RAW Data_HCP'!A:A,'RAW Data_HCP'!B:B)</f>
        <v>Dr_73</v>
      </c>
      <c r="F814" t="str">
        <f>_xlfn.XLOOKUP(C:C,'RAW Data_HCP'!A:A,'RAW Data_HCP'!C:C)</f>
        <v>Hematology-Oncology</v>
      </c>
      <c r="G814" t="str">
        <f>_xlfn.XLOOKUP(C:C,'RAW Data_HCP'!A:A,'RAW Data_HCP'!D:D)</f>
        <v>East</v>
      </c>
    </row>
    <row r="815" spans="1:7" x14ac:dyDescent="0.25">
      <c r="A815" t="s">
        <v>5555</v>
      </c>
      <c r="B815" t="s">
        <v>822</v>
      </c>
      <c r="C815" t="s">
        <v>6814</v>
      </c>
      <c r="D815" s="1">
        <v>45822</v>
      </c>
      <c r="E815" t="str">
        <f>_xlfn.XLOOKUP(C:C,'RAW Data_HCP'!A:A,'RAW Data_HCP'!B:B)</f>
        <v>Dr_105</v>
      </c>
      <c r="F815" t="str">
        <f>_xlfn.XLOOKUP(C:C,'RAW Data_HCP'!A:A,'RAW Data_HCP'!C:C)</f>
        <v>Radiation Oncology</v>
      </c>
      <c r="G815" t="str">
        <f>_xlfn.XLOOKUP(C:C,'RAW Data_HCP'!A:A,'RAW Data_HCP'!D:D)</f>
        <v>West</v>
      </c>
    </row>
    <row r="816" spans="1:7" x14ac:dyDescent="0.25">
      <c r="A816" t="s">
        <v>5560</v>
      </c>
      <c r="B816" t="s">
        <v>823</v>
      </c>
      <c r="C816" t="s">
        <v>6770</v>
      </c>
      <c r="D816" s="1">
        <v>45686</v>
      </c>
      <c r="E816" t="str">
        <f>_xlfn.XLOOKUP(C:C,'RAW Data_HCP'!A:A,'RAW Data_HCP'!B:B)</f>
        <v>Dr_83</v>
      </c>
      <c r="F816" t="str">
        <f>_xlfn.XLOOKUP(C:C,'RAW Data_HCP'!A:A,'RAW Data_HCP'!C:C)</f>
        <v>Radiation Oncology</v>
      </c>
      <c r="G816" t="str">
        <f>_xlfn.XLOOKUP(C:C,'RAW Data_HCP'!A:A,'RAW Data_HCP'!D:D)</f>
        <v>South</v>
      </c>
    </row>
    <row r="817" spans="1:7" x14ac:dyDescent="0.25">
      <c r="A817" t="s">
        <v>5564</v>
      </c>
      <c r="B817" t="s">
        <v>824</v>
      </c>
      <c r="C817" t="s">
        <v>6654</v>
      </c>
      <c r="D817" s="1">
        <v>45791</v>
      </c>
      <c r="E817" t="str">
        <f>_xlfn.XLOOKUP(C:C,'RAW Data_HCP'!A:A,'RAW Data_HCP'!B:B)</f>
        <v>Dr_25</v>
      </c>
      <c r="F817" t="str">
        <f>_xlfn.XLOOKUP(C:C,'RAW Data_HCP'!A:A,'RAW Data_HCP'!C:C)</f>
        <v>Hematology-Oncology</v>
      </c>
      <c r="G817" t="str">
        <f>_xlfn.XLOOKUP(C:C,'RAW Data_HCP'!A:A,'RAW Data_HCP'!D:D)</f>
        <v>East</v>
      </c>
    </row>
    <row r="818" spans="1:7" x14ac:dyDescent="0.25">
      <c r="A818" t="s">
        <v>5569</v>
      </c>
      <c r="B818" t="s">
        <v>825</v>
      </c>
      <c r="C818" t="s">
        <v>6640</v>
      </c>
      <c r="D818" s="1">
        <v>45669</v>
      </c>
      <c r="E818" t="str">
        <f>_xlfn.XLOOKUP(C:C,'RAW Data_HCP'!A:A,'RAW Data_HCP'!B:B)</f>
        <v>Dr_18</v>
      </c>
      <c r="F818" t="str">
        <f>_xlfn.XLOOKUP(C:C,'RAW Data_HCP'!A:A,'RAW Data_HCP'!C:C)</f>
        <v>Radiation Oncology</v>
      </c>
      <c r="G818" t="str">
        <f>_xlfn.XLOOKUP(C:C,'RAW Data_HCP'!A:A,'RAW Data_HCP'!D:D)</f>
        <v>North</v>
      </c>
    </row>
    <row r="819" spans="1:7" x14ac:dyDescent="0.25">
      <c r="A819" t="s">
        <v>5576</v>
      </c>
      <c r="B819" t="s">
        <v>826</v>
      </c>
      <c r="C819" t="s">
        <v>6672</v>
      </c>
      <c r="D819" s="1">
        <v>45703</v>
      </c>
      <c r="E819" t="str">
        <f>_xlfn.XLOOKUP(C:C,'RAW Data_HCP'!A:A,'RAW Data_HCP'!B:B)</f>
        <v>Dr_34</v>
      </c>
      <c r="F819" t="str">
        <f>_xlfn.XLOOKUP(C:C,'RAW Data_HCP'!A:A,'RAW Data_HCP'!C:C)</f>
        <v>Medical Oncology</v>
      </c>
      <c r="G819" t="str">
        <f>_xlfn.XLOOKUP(C:C,'RAW Data_HCP'!A:A,'RAW Data_HCP'!D:D)</f>
        <v>East</v>
      </c>
    </row>
    <row r="820" spans="1:7" x14ac:dyDescent="0.25">
      <c r="A820" t="s">
        <v>5580</v>
      </c>
      <c r="B820" t="s">
        <v>827</v>
      </c>
      <c r="C820" t="s">
        <v>6622</v>
      </c>
      <c r="D820" s="1">
        <v>45709</v>
      </c>
      <c r="E820" t="str">
        <f>_xlfn.XLOOKUP(C:C,'RAW Data_HCP'!A:A,'RAW Data_HCP'!B:B)</f>
        <v>Dr_9</v>
      </c>
      <c r="F820" t="str">
        <f>_xlfn.XLOOKUP(C:C,'RAW Data_HCP'!A:A,'RAW Data_HCP'!C:C)</f>
        <v>Medical Oncology</v>
      </c>
      <c r="G820" t="str">
        <f>_xlfn.XLOOKUP(C:C,'RAW Data_HCP'!A:A,'RAW Data_HCP'!D:D)</f>
        <v>North</v>
      </c>
    </row>
    <row r="821" spans="1:7" x14ac:dyDescent="0.25">
      <c r="A821" t="s">
        <v>5584</v>
      </c>
      <c r="B821" t="s">
        <v>828</v>
      </c>
      <c r="C821" t="s">
        <v>6660</v>
      </c>
      <c r="D821" s="1">
        <v>45782</v>
      </c>
      <c r="E821" t="str">
        <f>_xlfn.XLOOKUP(C:C,'RAW Data_HCP'!A:A,'RAW Data_HCP'!B:B)</f>
        <v>Dr_28</v>
      </c>
      <c r="F821" t="str">
        <f>_xlfn.XLOOKUP(C:C,'RAW Data_HCP'!A:A,'RAW Data_HCP'!C:C)</f>
        <v>Hematology-Oncology</v>
      </c>
      <c r="G821" t="str">
        <f>_xlfn.XLOOKUP(C:C,'RAW Data_HCP'!A:A,'RAW Data_HCP'!D:D)</f>
        <v>North</v>
      </c>
    </row>
    <row r="822" spans="1:7" x14ac:dyDescent="0.25">
      <c r="A822" t="s">
        <v>5589</v>
      </c>
      <c r="B822" t="s">
        <v>829</v>
      </c>
      <c r="C822" t="s">
        <v>6704</v>
      </c>
      <c r="D822" s="1">
        <v>45683</v>
      </c>
      <c r="E822" t="str">
        <f>_xlfn.XLOOKUP(C:C,'RAW Data_HCP'!A:A,'RAW Data_HCP'!B:B)</f>
        <v>Dr_50</v>
      </c>
      <c r="F822" t="str">
        <f>_xlfn.XLOOKUP(C:C,'RAW Data_HCP'!A:A,'RAW Data_HCP'!C:C)</f>
        <v>Radiation Oncology</v>
      </c>
      <c r="G822" t="str">
        <f>_xlfn.XLOOKUP(C:C,'RAW Data_HCP'!A:A,'RAW Data_HCP'!D:D)</f>
        <v>West</v>
      </c>
    </row>
    <row r="823" spans="1:7" x14ac:dyDescent="0.25">
      <c r="A823" t="s">
        <v>5593</v>
      </c>
      <c r="B823" t="s">
        <v>830</v>
      </c>
      <c r="C823" t="s">
        <v>6622</v>
      </c>
      <c r="D823" s="1">
        <v>45804</v>
      </c>
      <c r="E823" t="str">
        <f>_xlfn.XLOOKUP(C:C,'RAW Data_HCP'!A:A,'RAW Data_HCP'!B:B)</f>
        <v>Dr_9</v>
      </c>
      <c r="F823" t="str">
        <f>_xlfn.XLOOKUP(C:C,'RAW Data_HCP'!A:A,'RAW Data_HCP'!C:C)</f>
        <v>Medical Oncology</v>
      </c>
      <c r="G823" t="str">
        <f>_xlfn.XLOOKUP(C:C,'RAW Data_HCP'!A:A,'RAW Data_HCP'!D:D)</f>
        <v>North</v>
      </c>
    </row>
    <row r="824" spans="1:7" x14ac:dyDescent="0.25">
      <c r="A824" t="s">
        <v>5599</v>
      </c>
      <c r="B824" t="s">
        <v>831</v>
      </c>
      <c r="C824" t="s">
        <v>6804</v>
      </c>
      <c r="D824" s="1">
        <v>45826</v>
      </c>
      <c r="E824" t="str">
        <f>_xlfn.XLOOKUP(C:C,'RAW Data_HCP'!A:A,'RAW Data_HCP'!B:B)</f>
        <v>Dr_100</v>
      </c>
      <c r="F824" t="str">
        <f>_xlfn.XLOOKUP(C:C,'RAW Data_HCP'!A:A,'RAW Data_HCP'!C:C)</f>
        <v>Medical Oncology</v>
      </c>
      <c r="G824" t="str">
        <f>_xlfn.XLOOKUP(C:C,'RAW Data_HCP'!A:A,'RAW Data_HCP'!D:D)</f>
        <v>North</v>
      </c>
    </row>
    <row r="825" spans="1:7" x14ac:dyDescent="0.25">
      <c r="A825" t="s">
        <v>5605</v>
      </c>
      <c r="B825" t="s">
        <v>832</v>
      </c>
      <c r="C825" t="s">
        <v>6856</v>
      </c>
      <c r="D825" s="1">
        <v>45792</v>
      </c>
      <c r="E825" t="str">
        <f>_xlfn.XLOOKUP(C:C,'RAW Data_HCP'!A:A,'RAW Data_HCP'!B:B)</f>
        <v>Dr_126</v>
      </c>
      <c r="F825" t="str">
        <f>_xlfn.XLOOKUP(C:C,'RAW Data_HCP'!A:A,'RAW Data_HCP'!C:C)</f>
        <v>Medical Oncology</v>
      </c>
      <c r="G825" t="str">
        <f>_xlfn.XLOOKUP(C:C,'RAW Data_HCP'!A:A,'RAW Data_HCP'!D:D)</f>
        <v>North</v>
      </c>
    </row>
    <row r="826" spans="1:7" x14ac:dyDescent="0.25">
      <c r="A826" t="s">
        <v>5609</v>
      </c>
      <c r="B826" t="s">
        <v>833</v>
      </c>
      <c r="C826" t="s">
        <v>6736</v>
      </c>
      <c r="D826" s="1">
        <v>45670</v>
      </c>
      <c r="E826" t="str">
        <f>_xlfn.XLOOKUP(C:C,'RAW Data_HCP'!A:A,'RAW Data_HCP'!B:B)</f>
        <v>Dr_66</v>
      </c>
      <c r="F826" t="str">
        <f>_xlfn.XLOOKUP(C:C,'RAW Data_HCP'!A:A,'RAW Data_HCP'!C:C)</f>
        <v>Hematology-Oncology</v>
      </c>
      <c r="G826" t="str">
        <f>_xlfn.XLOOKUP(C:C,'RAW Data_HCP'!A:A,'RAW Data_HCP'!D:D)</f>
        <v>North</v>
      </c>
    </row>
    <row r="827" spans="1:7" x14ac:dyDescent="0.25">
      <c r="A827" t="s">
        <v>5616</v>
      </c>
      <c r="B827" t="s">
        <v>834</v>
      </c>
      <c r="C827" t="s">
        <v>6792</v>
      </c>
      <c r="D827" s="1">
        <v>45714</v>
      </c>
      <c r="E827" t="str">
        <f>_xlfn.XLOOKUP(C:C,'RAW Data_HCP'!A:A,'RAW Data_HCP'!B:B)</f>
        <v>Dr_94</v>
      </c>
      <c r="F827" t="str">
        <f>_xlfn.XLOOKUP(C:C,'RAW Data_HCP'!A:A,'RAW Data_HCP'!C:C)</f>
        <v>Radiation Oncology</v>
      </c>
      <c r="G827" t="str">
        <f>_xlfn.XLOOKUP(C:C,'RAW Data_HCP'!A:A,'RAW Data_HCP'!D:D)</f>
        <v>West</v>
      </c>
    </row>
    <row r="828" spans="1:7" x14ac:dyDescent="0.25">
      <c r="A828" t="s">
        <v>5621</v>
      </c>
      <c r="B828" t="s">
        <v>835</v>
      </c>
      <c r="C828" t="s">
        <v>6642</v>
      </c>
      <c r="D828" s="1">
        <v>45661</v>
      </c>
      <c r="E828" t="str">
        <f>_xlfn.XLOOKUP(C:C,'RAW Data_HCP'!A:A,'RAW Data_HCP'!B:B)</f>
        <v>Dr_19</v>
      </c>
      <c r="F828" t="str">
        <f>_xlfn.XLOOKUP(C:C,'RAW Data_HCP'!A:A,'RAW Data_HCP'!C:C)</f>
        <v>Medical Oncology</v>
      </c>
      <c r="G828" t="str">
        <f>_xlfn.XLOOKUP(C:C,'RAW Data_HCP'!A:A,'RAW Data_HCP'!D:D)</f>
        <v>West</v>
      </c>
    </row>
    <row r="829" spans="1:7" x14ac:dyDescent="0.25">
      <c r="A829" t="s">
        <v>5627</v>
      </c>
      <c r="B829" t="s">
        <v>836</v>
      </c>
      <c r="C829" t="s">
        <v>6712</v>
      </c>
      <c r="D829" s="1">
        <v>45825</v>
      </c>
      <c r="E829" t="str">
        <f>_xlfn.XLOOKUP(C:C,'RAW Data_HCP'!A:A,'RAW Data_HCP'!B:B)</f>
        <v>Dr_54</v>
      </c>
      <c r="F829" t="str">
        <f>_xlfn.XLOOKUP(C:C,'RAW Data_HCP'!A:A,'RAW Data_HCP'!C:C)</f>
        <v>Hematology-Oncology</v>
      </c>
      <c r="G829" t="str">
        <f>_xlfn.XLOOKUP(C:C,'RAW Data_HCP'!A:A,'RAW Data_HCP'!D:D)</f>
        <v>West</v>
      </c>
    </row>
    <row r="830" spans="1:7" x14ac:dyDescent="0.25">
      <c r="A830" t="s">
        <v>5632</v>
      </c>
      <c r="B830" t="s">
        <v>837</v>
      </c>
      <c r="C830" t="s">
        <v>6856</v>
      </c>
      <c r="D830" s="1">
        <v>45678</v>
      </c>
      <c r="E830" t="str">
        <f>_xlfn.XLOOKUP(C:C,'RAW Data_HCP'!A:A,'RAW Data_HCP'!B:B)</f>
        <v>Dr_126</v>
      </c>
      <c r="F830" t="str">
        <f>_xlfn.XLOOKUP(C:C,'RAW Data_HCP'!A:A,'RAW Data_HCP'!C:C)</f>
        <v>Medical Oncology</v>
      </c>
      <c r="G830" t="str">
        <f>_xlfn.XLOOKUP(C:C,'RAW Data_HCP'!A:A,'RAW Data_HCP'!D:D)</f>
        <v>North</v>
      </c>
    </row>
    <row r="831" spans="1:7" x14ac:dyDescent="0.25">
      <c r="A831" t="s">
        <v>5639</v>
      </c>
      <c r="B831" t="s">
        <v>838</v>
      </c>
      <c r="C831" t="s">
        <v>6844</v>
      </c>
      <c r="D831" s="1">
        <v>45821</v>
      </c>
      <c r="E831" t="str">
        <f>_xlfn.XLOOKUP(C:C,'RAW Data_HCP'!A:A,'RAW Data_HCP'!B:B)</f>
        <v>Dr_120</v>
      </c>
      <c r="F831" t="str">
        <f>_xlfn.XLOOKUP(C:C,'RAW Data_HCP'!A:A,'RAW Data_HCP'!C:C)</f>
        <v>Hematology-Oncology</v>
      </c>
      <c r="G831" t="str">
        <f>_xlfn.XLOOKUP(C:C,'RAW Data_HCP'!A:A,'RAW Data_HCP'!D:D)</f>
        <v>West</v>
      </c>
    </row>
    <row r="832" spans="1:7" x14ac:dyDescent="0.25">
      <c r="A832" t="s">
        <v>5645</v>
      </c>
      <c r="B832" t="s">
        <v>839</v>
      </c>
      <c r="C832" t="s">
        <v>6636</v>
      </c>
      <c r="D832" s="1">
        <v>45750</v>
      </c>
      <c r="E832" t="str">
        <f>_xlfn.XLOOKUP(C:C,'RAW Data_HCP'!A:A,'RAW Data_HCP'!B:B)</f>
        <v>Dr_16</v>
      </c>
      <c r="F832" t="str">
        <f>_xlfn.XLOOKUP(C:C,'RAW Data_HCP'!A:A,'RAW Data_HCP'!C:C)</f>
        <v>Radiation Oncology</v>
      </c>
      <c r="G832" t="str">
        <f>_xlfn.XLOOKUP(C:C,'RAW Data_HCP'!A:A,'RAW Data_HCP'!D:D)</f>
        <v>East</v>
      </c>
    </row>
    <row r="833" spans="1:7" x14ac:dyDescent="0.25">
      <c r="A833" t="s">
        <v>5650</v>
      </c>
      <c r="B833" t="s">
        <v>840</v>
      </c>
      <c r="C833" t="s">
        <v>6890</v>
      </c>
      <c r="D833" s="1">
        <v>45764</v>
      </c>
      <c r="E833" t="str">
        <f>_xlfn.XLOOKUP(C:C,'RAW Data_HCP'!A:A,'RAW Data_HCP'!B:B)</f>
        <v>Dr_143</v>
      </c>
      <c r="F833" t="str">
        <f>_xlfn.XLOOKUP(C:C,'RAW Data_HCP'!A:A,'RAW Data_HCP'!C:C)</f>
        <v>Medical Oncology</v>
      </c>
      <c r="G833" t="str">
        <f>_xlfn.XLOOKUP(C:C,'RAW Data_HCP'!A:A,'RAW Data_HCP'!D:D)</f>
        <v>North</v>
      </c>
    </row>
    <row r="834" spans="1:7" x14ac:dyDescent="0.25">
      <c r="A834" t="s">
        <v>5656</v>
      </c>
      <c r="B834" t="s">
        <v>841</v>
      </c>
      <c r="C834" t="s">
        <v>6794</v>
      </c>
      <c r="D834" s="1">
        <v>45672</v>
      </c>
      <c r="E834" t="str">
        <f>_xlfn.XLOOKUP(C:C,'RAW Data_HCP'!A:A,'RAW Data_HCP'!B:B)</f>
        <v>Dr_95</v>
      </c>
      <c r="F834" t="str">
        <f>_xlfn.XLOOKUP(C:C,'RAW Data_HCP'!A:A,'RAW Data_HCP'!C:C)</f>
        <v>Medical Oncology</v>
      </c>
      <c r="G834" t="str">
        <f>_xlfn.XLOOKUP(C:C,'RAW Data_HCP'!A:A,'RAW Data_HCP'!D:D)</f>
        <v>South</v>
      </c>
    </row>
    <row r="835" spans="1:7" x14ac:dyDescent="0.25">
      <c r="A835" t="s">
        <v>5662</v>
      </c>
      <c r="B835" t="s">
        <v>842</v>
      </c>
      <c r="C835" t="s">
        <v>6742</v>
      </c>
      <c r="D835" s="1">
        <v>45793</v>
      </c>
      <c r="E835" t="str">
        <f>_xlfn.XLOOKUP(C:C,'RAW Data_HCP'!A:A,'RAW Data_HCP'!B:B)</f>
        <v>Dr_69</v>
      </c>
      <c r="F835" t="str">
        <f>_xlfn.XLOOKUP(C:C,'RAW Data_HCP'!A:A,'RAW Data_HCP'!C:C)</f>
        <v>Hematology-Oncology</v>
      </c>
      <c r="G835" t="str">
        <f>_xlfn.XLOOKUP(C:C,'RAW Data_HCP'!A:A,'RAW Data_HCP'!D:D)</f>
        <v>East</v>
      </c>
    </row>
    <row r="836" spans="1:7" x14ac:dyDescent="0.25">
      <c r="A836" t="s">
        <v>5667</v>
      </c>
      <c r="B836" t="s">
        <v>843</v>
      </c>
      <c r="C836" t="s">
        <v>6626</v>
      </c>
      <c r="D836" s="1">
        <v>45676</v>
      </c>
      <c r="E836" t="str">
        <f>_xlfn.XLOOKUP(C:C,'RAW Data_HCP'!A:A,'RAW Data_HCP'!B:B)</f>
        <v>Dr_11</v>
      </c>
      <c r="F836" t="str">
        <f>_xlfn.XLOOKUP(C:C,'RAW Data_HCP'!A:A,'RAW Data_HCP'!C:C)</f>
        <v>Hematology-Oncology</v>
      </c>
      <c r="G836" t="str">
        <f>_xlfn.XLOOKUP(C:C,'RAW Data_HCP'!A:A,'RAW Data_HCP'!D:D)</f>
        <v>West</v>
      </c>
    </row>
    <row r="837" spans="1:7" x14ac:dyDescent="0.25">
      <c r="A837" t="s">
        <v>5674</v>
      </c>
      <c r="B837" t="s">
        <v>844</v>
      </c>
      <c r="C837" t="s">
        <v>6760</v>
      </c>
      <c r="D837" s="1">
        <v>45677</v>
      </c>
      <c r="E837" t="str">
        <f>_xlfn.XLOOKUP(C:C,'RAW Data_HCP'!A:A,'RAW Data_HCP'!B:B)</f>
        <v>Dr_78</v>
      </c>
      <c r="F837" t="str">
        <f>_xlfn.XLOOKUP(C:C,'RAW Data_HCP'!A:A,'RAW Data_HCP'!C:C)</f>
        <v>Medical Oncology</v>
      </c>
      <c r="G837" t="str">
        <f>_xlfn.XLOOKUP(C:C,'RAW Data_HCP'!A:A,'RAW Data_HCP'!D:D)</f>
        <v>East</v>
      </c>
    </row>
    <row r="838" spans="1:7" x14ac:dyDescent="0.25">
      <c r="A838" t="s">
        <v>5680</v>
      </c>
      <c r="B838" t="s">
        <v>845</v>
      </c>
      <c r="C838" t="s">
        <v>6716</v>
      </c>
      <c r="D838" s="1">
        <v>45790</v>
      </c>
      <c r="E838" t="str">
        <f>_xlfn.XLOOKUP(C:C,'RAW Data_HCP'!A:A,'RAW Data_HCP'!B:B)</f>
        <v>Dr_56</v>
      </c>
      <c r="F838" t="str">
        <f>_xlfn.XLOOKUP(C:C,'RAW Data_HCP'!A:A,'RAW Data_HCP'!C:C)</f>
        <v>Radiation Oncology</v>
      </c>
      <c r="G838" t="str">
        <f>_xlfn.XLOOKUP(C:C,'RAW Data_HCP'!A:A,'RAW Data_HCP'!D:D)</f>
        <v>South</v>
      </c>
    </row>
    <row r="839" spans="1:7" x14ac:dyDescent="0.25">
      <c r="A839" t="s">
        <v>5686</v>
      </c>
      <c r="B839" t="s">
        <v>846</v>
      </c>
      <c r="C839" t="s">
        <v>6654</v>
      </c>
      <c r="D839" s="1">
        <v>45683</v>
      </c>
      <c r="E839" t="str">
        <f>_xlfn.XLOOKUP(C:C,'RAW Data_HCP'!A:A,'RAW Data_HCP'!B:B)</f>
        <v>Dr_25</v>
      </c>
      <c r="F839" t="str">
        <f>_xlfn.XLOOKUP(C:C,'RAW Data_HCP'!A:A,'RAW Data_HCP'!C:C)</f>
        <v>Hematology-Oncology</v>
      </c>
      <c r="G839" t="str">
        <f>_xlfn.XLOOKUP(C:C,'RAW Data_HCP'!A:A,'RAW Data_HCP'!D:D)</f>
        <v>East</v>
      </c>
    </row>
    <row r="840" spans="1:7" x14ac:dyDescent="0.25">
      <c r="A840" t="s">
        <v>5693</v>
      </c>
      <c r="B840" t="s">
        <v>847</v>
      </c>
      <c r="C840" t="s">
        <v>6724</v>
      </c>
      <c r="D840" s="1">
        <v>45794</v>
      </c>
      <c r="E840" t="str">
        <f>_xlfn.XLOOKUP(C:C,'RAW Data_HCP'!A:A,'RAW Data_HCP'!B:B)</f>
        <v>Dr_60</v>
      </c>
      <c r="F840" t="str">
        <f>_xlfn.XLOOKUP(C:C,'RAW Data_HCP'!A:A,'RAW Data_HCP'!C:C)</f>
        <v>Hematology-Oncology</v>
      </c>
      <c r="G840" t="str">
        <f>_xlfn.XLOOKUP(C:C,'RAW Data_HCP'!A:A,'RAW Data_HCP'!D:D)</f>
        <v>South</v>
      </c>
    </row>
    <row r="841" spans="1:7" x14ac:dyDescent="0.25">
      <c r="A841" t="s">
        <v>5698</v>
      </c>
      <c r="B841" t="s">
        <v>848</v>
      </c>
      <c r="C841" t="s">
        <v>6802</v>
      </c>
      <c r="D841" s="1">
        <v>45706</v>
      </c>
      <c r="E841" t="str">
        <f>_xlfn.XLOOKUP(C:C,'RAW Data_HCP'!A:A,'RAW Data_HCP'!B:B)</f>
        <v>Dr_99</v>
      </c>
      <c r="F841" t="str">
        <f>_xlfn.XLOOKUP(C:C,'RAW Data_HCP'!A:A,'RAW Data_HCP'!C:C)</f>
        <v>Hematology-Oncology</v>
      </c>
      <c r="G841" t="str">
        <f>_xlfn.XLOOKUP(C:C,'RAW Data_HCP'!A:A,'RAW Data_HCP'!D:D)</f>
        <v>South</v>
      </c>
    </row>
    <row r="842" spans="1:7" x14ac:dyDescent="0.25">
      <c r="A842" t="s">
        <v>5703</v>
      </c>
      <c r="B842" t="s">
        <v>849</v>
      </c>
      <c r="C842" t="s">
        <v>6704</v>
      </c>
      <c r="D842" s="1">
        <v>45792</v>
      </c>
      <c r="E842" t="str">
        <f>_xlfn.XLOOKUP(C:C,'RAW Data_HCP'!A:A,'RAW Data_HCP'!B:B)</f>
        <v>Dr_50</v>
      </c>
      <c r="F842" t="str">
        <f>_xlfn.XLOOKUP(C:C,'RAW Data_HCP'!A:A,'RAW Data_HCP'!C:C)</f>
        <v>Radiation Oncology</v>
      </c>
      <c r="G842" t="str">
        <f>_xlfn.XLOOKUP(C:C,'RAW Data_HCP'!A:A,'RAW Data_HCP'!D:D)</f>
        <v>West</v>
      </c>
    </row>
    <row r="843" spans="1:7" x14ac:dyDescent="0.25">
      <c r="A843" t="s">
        <v>5708</v>
      </c>
      <c r="B843" t="s">
        <v>850</v>
      </c>
      <c r="C843" t="s">
        <v>6732</v>
      </c>
      <c r="D843" s="1">
        <v>45803</v>
      </c>
      <c r="E843" t="str">
        <f>_xlfn.XLOOKUP(C:C,'RAW Data_HCP'!A:A,'RAW Data_HCP'!B:B)</f>
        <v>Dr_64</v>
      </c>
      <c r="F843" t="str">
        <f>_xlfn.XLOOKUP(C:C,'RAW Data_HCP'!A:A,'RAW Data_HCP'!C:C)</f>
        <v>Hematology-Oncology</v>
      </c>
      <c r="G843" t="str">
        <f>_xlfn.XLOOKUP(C:C,'RAW Data_HCP'!A:A,'RAW Data_HCP'!D:D)</f>
        <v>West</v>
      </c>
    </row>
    <row r="844" spans="1:7" x14ac:dyDescent="0.25">
      <c r="A844" t="s">
        <v>5713</v>
      </c>
      <c r="B844" t="s">
        <v>851</v>
      </c>
      <c r="C844" t="s">
        <v>6696</v>
      </c>
      <c r="D844" s="1">
        <v>45800</v>
      </c>
      <c r="E844" t="str">
        <f>_xlfn.XLOOKUP(C:C,'RAW Data_HCP'!A:A,'RAW Data_HCP'!B:B)</f>
        <v>Dr_46</v>
      </c>
      <c r="F844" t="str">
        <f>_xlfn.XLOOKUP(C:C,'RAW Data_HCP'!A:A,'RAW Data_HCP'!C:C)</f>
        <v>Radiation Oncology</v>
      </c>
      <c r="G844" t="str">
        <f>_xlfn.XLOOKUP(C:C,'RAW Data_HCP'!A:A,'RAW Data_HCP'!D:D)</f>
        <v>East</v>
      </c>
    </row>
    <row r="845" spans="1:7" x14ac:dyDescent="0.25">
      <c r="A845" t="s">
        <v>5720</v>
      </c>
      <c r="B845" t="s">
        <v>852</v>
      </c>
      <c r="C845" t="s">
        <v>6890</v>
      </c>
      <c r="D845" s="1">
        <v>45764</v>
      </c>
      <c r="E845" t="str">
        <f>_xlfn.XLOOKUP(C:C,'RAW Data_HCP'!A:A,'RAW Data_HCP'!B:B)</f>
        <v>Dr_143</v>
      </c>
      <c r="F845" t="str">
        <f>_xlfn.XLOOKUP(C:C,'RAW Data_HCP'!A:A,'RAW Data_HCP'!C:C)</f>
        <v>Medical Oncology</v>
      </c>
      <c r="G845" t="str">
        <f>_xlfn.XLOOKUP(C:C,'RAW Data_HCP'!A:A,'RAW Data_HCP'!D:D)</f>
        <v>North</v>
      </c>
    </row>
    <row r="846" spans="1:7" x14ac:dyDescent="0.25">
      <c r="A846" t="s">
        <v>5725</v>
      </c>
      <c r="B846" t="s">
        <v>853</v>
      </c>
      <c r="C846" t="s">
        <v>6660</v>
      </c>
      <c r="D846" s="1">
        <v>45821</v>
      </c>
      <c r="E846" t="str">
        <f>_xlfn.XLOOKUP(C:C,'RAW Data_HCP'!A:A,'RAW Data_HCP'!B:B)</f>
        <v>Dr_28</v>
      </c>
      <c r="F846" t="str">
        <f>_xlfn.XLOOKUP(C:C,'RAW Data_HCP'!A:A,'RAW Data_HCP'!C:C)</f>
        <v>Hematology-Oncology</v>
      </c>
      <c r="G846" t="str">
        <f>_xlfn.XLOOKUP(C:C,'RAW Data_HCP'!A:A,'RAW Data_HCP'!D:D)</f>
        <v>North</v>
      </c>
    </row>
    <row r="847" spans="1:7" x14ac:dyDescent="0.25">
      <c r="A847" t="s">
        <v>5732</v>
      </c>
      <c r="B847" t="s">
        <v>854</v>
      </c>
      <c r="C847" t="s">
        <v>6900</v>
      </c>
      <c r="D847" s="1">
        <v>45749</v>
      </c>
      <c r="E847" t="str">
        <f>_xlfn.XLOOKUP(C:C,'RAW Data_HCP'!A:A,'RAW Data_HCP'!B:B)</f>
        <v>Dr_148</v>
      </c>
      <c r="F847" t="str">
        <f>_xlfn.XLOOKUP(C:C,'RAW Data_HCP'!A:A,'RAW Data_HCP'!C:C)</f>
        <v>Hematology-Oncology</v>
      </c>
      <c r="G847" t="str">
        <f>_xlfn.XLOOKUP(C:C,'RAW Data_HCP'!A:A,'RAW Data_HCP'!D:D)</f>
        <v>South</v>
      </c>
    </row>
    <row r="848" spans="1:7" x14ac:dyDescent="0.25">
      <c r="A848" t="s">
        <v>5737</v>
      </c>
      <c r="B848" t="s">
        <v>855</v>
      </c>
      <c r="C848" t="s">
        <v>6840</v>
      </c>
      <c r="D848" s="1">
        <v>45837</v>
      </c>
      <c r="E848" t="str">
        <f>_xlfn.XLOOKUP(C:C,'RAW Data_HCP'!A:A,'RAW Data_HCP'!B:B)</f>
        <v>Dr_118</v>
      </c>
      <c r="F848" t="str">
        <f>_xlfn.XLOOKUP(C:C,'RAW Data_HCP'!A:A,'RAW Data_HCP'!C:C)</f>
        <v>Medical Oncology</v>
      </c>
      <c r="G848" t="str">
        <f>_xlfn.XLOOKUP(C:C,'RAW Data_HCP'!A:A,'RAW Data_HCP'!D:D)</f>
        <v>South</v>
      </c>
    </row>
    <row r="849" spans="1:7" x14ac:dyDescent="0.25">
      <c r="A849" t="s">
        <v>5744</v>
      </c>
      <c r="B849" t="s">
        <v>856</v>
      </c>
      <c r="C849" t="s">
        <v>6824</v>
      </c>
      <c r="D849" s="1">
        <v>45684</v>
      </c>
      <c r="E849" t="str">
        <f>_xlfn.XLOOKUP(C:C,'RAW Data_HCP'!A:A,'RAW Data_HCP'!B:B)</f>
        <v>Dr_110</v>
      </c>
      <c r="F849" t="str">
        <f>_xlfn.XLOOKUP(C:C,'RAW Data_HCP'!A:A,'RAW Data_HCP'!C:C)</f>
        <v>Medical Oncology</v>
      </c>
      <c r="G849" t="str">
        <f>_xlfn.XLOOKUP(C:C,'RAW Data_HCP'!A:A,'RAW Data_HCP'!D:D)</f>
        <v>North</v>
      </c>
    </row>
    <row r="850" spans="1:7" x14ac:dyDescent="0.25">
      <c r="A850" t="s">
        <v>5751</v>
      </c>
      <c r="B850" t="s">
        <v>857</v>
      </c>
      <c r="C850" t="s">
        <v>6690</v>
      </c>
      <c r="D850" s="1">
        <v>45704</v>
      </c>
      <c r="E850" t="str">
        <f>_xlfn.XLOOKUP(C:C,'RAW Data_HCP'!A:A,'RAW Data_HCP'!B:B)</f>
        <v>Dr_43</v>
      </c>
      <c r="F850" t="str">
        <f>_xlfn.XLOOKUP(C:C,'RAW Data_HCP'!A:A,'RAW Data_HCP'!C:C)</f>
        <v>Hematology-Oncology</v>
      </c>
      <c r="G850" t="str">
        <f>_xlfn.XLOOKUP(C:C,'RAW Data_HCP'!A:A,'RAW Data_HCP'!D:D)</f>
        <v>East</v>
      </c>
    </row>
    <row r="851" spans="1:7" x14ac:dyDescent="0.25">
      <c r="A851" t="s">
        <v>5757</v>
      </c>
      <c r="B851" t="s">
        <v>858</v>
      </c>
      <c r="C851" t="s">
        <v>6886</v>
      </c>
      <c r="D851" s="1">
        <v>45760</v>
      </c>
      <c r="E851" t="str">
        <f>_xlfn.XLOOKUP(C:C,'RAW Data_HCP'!A:A,'RAW Data_HCP'!B:B)</f>
        <v>Dr_141</v>
      </c>
      <c r="F851" t="str">
        <f>_xlfn.XLOOKUP(C:C,'RAW Data_HCP'!A:A,'RAW Data_HCP'!C:C)</f>
        <v>Hematology-Oncology</v>
      </c>
      <c r="G851" t="str">
        <f>_xlfn.XLOOKUP(C:C,'RAW Data_HCP'!A:A,'RAW Data_HCP'!D:D)</f>
        <v>West</v>
      </c>
    </row>
    <row r="852" spans="1:7" x14ac:dyDescent="0.25">
      <c r="A852" t="s">
        <v>5763</v>
      </c>
      <c r="B852" t="s">
        <v>859</v>
      </c>
      <c r="C852" t="s">
        <v>6864</v>
      </c>
      <c r="D852" s="1">
        <v>45744</v>
      </c>
      <c r="E852" t="str">
        <f>_xlfn.XLOOKUP(C:C,'RAW Data_HCP'!A:A,'RAW Data_HCP'!B:B)</f>
        <v>Dr_130</v>
      </c>
      <c r="F852" t="str">
        <f>_xlfn.XLOOKUP(C:C,'RAW Data_HCP'!A:A,'RAW Data_HCP'!C:C)</f>
        <v>Medical Oncology</v>
      </c>
      <c r="G852" t="str">
        <f>_xlfn.XLOOKUP(C:C,'RAW Data_HCP'!A:A,'RAW Data_HCP'!D:D)</f>
        <v>West</v>
      </c>
    </row>
    <row r="853" spans="1:7" x14ac:dyDescent="0.25">
      <c r="A853" t="s">
        <v>5770</v>
      </c>
      <c r="B853" t="s">
        <v>860</v>
      </c>
      <c r="C853" t="s">
        <v>6686</v>
      </c>
      <c r="D853" s="1">
        <v>45794</v>
      </c>
      <c r="E853" t="str">
        <f>_xlfn.XLOOKUP(C:C,'RAW Data_HCP'!A:A,'RAW Data_HCP'!B:B)</f>
        <v>Dr_41</v>
      </c>
      <c r="F853" t="str">
        <f>_xlfn.XLOOKUP(C:C,'RAW Data_HCP'!A:A,'RAW Data_HCP'!C:C)</f>
        <v>Radiation Oncology</v>
      </c>
      <c r="G853" t="str">
        <f>_xlfn.XLOOKUP(C:C,'RAW Data_HCP'!A:A,'RAW Data_HCP'!D:D)</f>
        <v>East</v>
      </c>
    </row>
    <row r="854" spans="1:7" x14ac:dyDescent="0.25">
      <c r="A854" t="s">
        <v>5777</v>
      </c>
      <c r="B854" t="s">
        <v>861</v>
      </c>
      <c r="C854" t="s">
        <v>6832</v>
      </c>
      <c r="D854" s="1">
        <v>45748</v>
      </c>
      <c r="E854" t="str">
        <f>_xlfn.XLOOKUP(C:C,'RAW Data_HCP'!A:A,'RAW Data_HCP'!B:B)</f>
        <v>Dr_114</v>
      </c>
      <c r="F854" t="str">
        <f>_xlfn.XLOOKUP(C:C,'RAW Data_HCP'!A:A,'RAW Data_HCP'!C:C)</f>
        <v>Hematology-Oncology</v>
      </c>
      <c r="G854" t="str">
        <f>_xlfn.XLOOKUP(C:C,'RAW Data_HCP'!A:A,'RAW Data_HCP'!D:D)</f>
        <v>North</v>
      </c>
    </row>
    <row r="855" spans="1:7" x14ac:dyDescent="0.25">
      <c r="A855" t="s">
        <v>5781</v>
      </c>
      <c r="B855" t="s">
        <v>862</v>
      </c>
      <c r="C855" t="s">
        <v>6766</v>
      </c>
      <c r="D855" s="1">
        <v>45798</v>
      </c>
      <c r="E855" t="str">
        <f>_xlfn.XLOOKUP(C:C,'RAW Data_HCP'!A:A,'RAW Data_HCP'!B:B)</f>
        <v>Dr_81</v>
      </c>
      <c r="F855" t="str">
        <f>_xlfn.XLOOKUP(C:C,'RAW Data_HCP'!A:A,'RAW Data_HCP'!C:C)</f>
        <v>Radiation Oncology</v>
      </c>
      <c r="G855" t="str">
        <f>_xlfn.XLOOKUP(C:C,'RAW Data_HCP'!A:A,'RAW Data_HCP'!D:D)</f>
        <v>North</v>
      </c>
    </row>
    <row r="856" spans="1:7" x14ac:dyDescent="0.25">
      <c r="A856" t="s">
        <v>5785</v>
      </c>
      <c r="B856" t="s">
        <v>863</v>
      </c>
      <c r="C856" t="s">
        <v>6772</v>
      </c>
      <c r="D856" s="1">
        <v>45753</v>
      </c>
      <c r="E856" t="str">
        <f>_xlfn.XLOOKUP(C:C,'RAW Data_HCP'!A:A,'RAW Data_HCP'!B:B)</f>
        <v>Dr_84</v>
      </c>
      <c r="F856" t="str">
        <f>_xlfn.XLOOKUP(C:C,'RAW Data_HCP'!A:A,'RAW Data_HCP'!C:C)</f>
        <v>Medical Oncology</v>
      </c>
      <c r="G856" t="str">
        <f>_xlfn.XLOOKUP(C:C,'RAW Data_HCP'!A:A,'RAW Data_HCP'!D:D)</f>
        <v>South</v>
      </c>
    </row>
    <row r="857" spans="1:7" x14ac:dyDescent="0.25">
      <c r="A857" t="s">
        <v>5790</v>
      </c>
      <c r="B857" t="s">
        <v>864</v>
      </c>
      <c r="C857" t="s">
        <v>6816</v>
      </c>
      <c r="D857" s="1">
        <v>45820</v>
      </c>
      <c r="E857" t="str">
        <f>_xlfn.XLOOKUP(C:C,'RAW Data_HCP'!A:A,'RAW Data_HCP'!B:B)</f>
        <v>Dr_106</v>
      </c>
      <c r="F857" t="str">
        <f>_xlfn.XLOOKUP(C:C,'RAW Data_HCP'!A:A,'RAW Data_HCP'!C:C)</f>
        <v>Medical Oncology</v>
      </c>
      <c r="G857" t="str">
        <f>_xlfn.XLOOKUP(C:C,'RAW Data_HCP'!A:A,'RAW Data_HCP'!D:D)</f>
        <v>South</v>
      </c>
    </row>
    <row r="858" spans="1:7" x14ac:dyDescent="0.25">
      <c r="A858" t="s">
        <v>5796</v>
      </c>
      <c r="B858" t="s">
        <v>865</v>
      </c>
      <c r="C858" t="s">
        <v>6826</v>
      </c>
      <c r="D858" s="1">
        <v>45740</v>
      </c>
      <c r="E858" t="str">
        <f>_xlfn.XLOOKUP(C:C,'RAW Data_HCP'!A:A,'RAW Data_HCP'!B:B)</f>
        <v>Dr_111</v>
      </c>
      <c r="F858" t="str">
        <f>_xlfn.XLOOKUP(C:C,'RAW Data_HCP'!A:A,'RAW Data_HCP'!C:C)</f>
        <v>Hematology-Oncology</v>
      </c>
      <c r="G858" t="str">
        <f>_xlfn.XLOOKUP(C:C,'RAW Data_HCP'!A:A,'RAW Data_HCP'!D:D)</f>
        <v>West</v>
      </c>
    </row>
    <row r="859" spans="1:7" x14ac:dyDescent="0.25">
      <c r="A859" t="s">
        <v>5802</v>
      </c>
      <c r="B859" t="s">
        <v>866</v>
      </c>
      <c r="C859" t="s">
        <v>6728</v>
      </c>
      <c r="D859" s="1">
        <v>45802</v>
      </c>
      <c r="E859" t="str">
        <f>_xlfn.XLOOKUP(C:C,'RAW Data_HCP'!A:A,'RAW Data_HCP'!B:B)</f>
        <v>Dr_62</v>
      </c>
      <c r="F859" t="str">
        <f>_xlfn.XLOOKUP(C:C,'RAW Data_HCP'!A:A,'RAW Data_HCP'!C:C)</f>
        <v>Hematology-Oncology</v>
      </c>
      <c r="G859" t="str">
        <f>_xlfn.XLOOKUP(C:C,'RAW Data_HCP'!A:A,'RAW Data_HCP'!D:D)</f>
        <v>North</v>
      </c>
    </row>
    <row r="860" spans="1:7" x14ac:dyDescent="0.25">
      <c r="A860" t="s">
        <v>5806</v>
      </c>
      <c r="B860" t="s">
        <v>867</v>
      </c>
      <c r="C860" t="s">
        <v>6884</v>
      </c>
      <c r="D860" s="1">
        <v>45712</v>
      </c>
      <c r="E860" t="str">
        <f>_xlfn.XLOOKUP(C:C,'RAW Data_HCP'!A:A,'RAW Data_HCP'!B:B)</f>
        <v>Dr_140</v>
      </c>
      <c r="F860" t="str">
        <f>_xlfn.XLOOKUP(C:C,'RAW Data_HCP'!A:A,'RAW Data_HCP'!C:C)</f>
        <v>Medical Oncology</v>
      </c>
      <c r="G860" t="str">
        <f>_xlfn.XLOOKUP(C:C,'RAW Data_HCP'!A:A,'RAW Data_HCP'!D:D)</f>
        <v>North</v>
      </c>
    </row>
    <row r="861" spans="1:7" x14ac:dyDescent="0.25">
      <c r="A861" t="s">
        <v>5810</v>
      </c>
      <c r="B861" t="s">
        <v>868</v>
      </c>
      <c r="C861" t="s">
        <v>6798</v>
      </c>
      <c r="D861" s="1">
        <v>45798</v>
      </c>
      <c r="E861" t="str">
        <f>_xlfn.XLOOKUP(C:C,'RAW Data_HCP'!A:A,'RAW Data_HCP'!B:B)</f>
        <v>Dr_97</v>
      </c>
      <c r="F861" t="str">
        <f>_xlfn.XLOOKUP(C:C,'RAW Data_HCP'!A:A,'RAW Data_HCP'!C:C)</f>
        <v>Radiation Oncology</v>
      </c>
      <c r="G861" t="str">
        <f>_xlfn.XLOOKUP(C:C,'RAW Data_HCP'!A:A,'RAW Data_HCP'!D:D)</f>
        <v>North</v>
      </c>
    </row>
    <row r="862" spans="1:7" x14ac:dyDescent="0.25">
      <c r="A862" t="s">
        <v>5815</v>
      </c>
      <c r="B862" t="s">
        <v>869</v>
      </c>
      <c r="C862" t="s">
        <v>6736</v>
      </c>
      <c r="D862" s="1">
        <v>45750</v>
      </c>
      <c r="E862" t="str">
        <f>_xlfn.XLOOKUP(C:C,'RAW Data_HCP'!A:A,'RAW Data_HCP'!B:B)</f>
        <v>Dr_66</v>
      </c>
      <c r="F862" t="str">
        <f>_xlfn.XLOOKUP(C:C,'RAW Data_HCP'!A:A,'RAW Data_HCP'!C:C)</f>
        <v>Hematology-Oncology</v>
      </c>
      <c r="G862" t="str">
        <f>_xlfn.XLOOKUP(C:C,'RAW Data_HCP'!A:A,'RAW Data_HCP'!D:D)</f>
        <v>North</v>
      </c>
    </row>
    <row r="863" spans="1:7" x14ac:dyDescent="0.25">
      <c r="A863" t="s">
        <v>5820</v>
      </c>
      <c r="B863" t="s">
        <v>870</v>
      </c>
      <c r="C863" t="s">
        <v>6836</v>
      </c>
      <c r="D863" s="1">
        <v>45772</v>
      </c>
      <c r="E863" t="str">
        <f>_xlfn.XLOOKUP(C:C,'RAW Data_HCP'!A:A,'RAW Data_HCP'!B:B)</f>
        <v>Dr_116</v>
      </c>
      <c r="F863" t="str">
        <f>_xlfn.XLOOKUP(C:C,'RAW Data_HCP'!A:A,'RAW Data_HCP'!C:C)</f>
        <v>Medical Oncology</v>
      </c>
      <c r="G863" t="str">
        <f>_xlfn.XLOOKUP(C:C,'RAW Data_HCP'!A:A,'RAW Data_HCP'!D:D)</f>
        <v>West</v>
      </c>
    </row>
    <row r="864" spans="1:7" x14ac:dyDescent="0.25">
      <c r="A864" t="s">
        <v>5825</v>
      </c>
      <c r="B864" t="s">
        <v>871</v>
      </c>
      <c r="C864" t="s">
        <v>6808</v>
      </c>
      <c r="D864" s="1">
        <v>45658</v>
      </c>
      <c r="E864" t="str">
        <f>_xlfn.XLOOKUP(C:C,'RAW Data_HCP'!A:A,'RAW Data_HCP'!B:B)</f>
        <v>Dr_102</v>
      </c>
      <c r="F864" t="str">
        <f>_xlfn.XLOOKUP(C:C,'RAW Data_HCP'!A:A,'RAW Data_HCP'!C:C)</f>
        <v>Medical Oncology</v>
      </c>
      <c r="G864" t="str">
        <f>_xlfn.XLOOKUP(C:C,'RAW Data_HCP'!A:A,'RAW Data_HCP'!D:D)</f>
        <v>North</v>
      </c>
    </row>
    <row r="865" spans="1:7" x14ac:dyDescent="0.25">
      <c r="A865" t="s">
        <v>5830</v>
      </c>
      <c r="B865" t="s">
        <v>872</v>
      </c>
      <c r="C865" t="s">
        <v>6622</v>
      </c>
      <c r="D865" s="1">
        <v>45730</v>
      </c>
      <c r="E865" t="str">
        <f>_xlfn.XLOOKUP(C:C,'RAW Data_HCP'!A:A,'RAW Data_HCP'!B:B)</f>
        <v>Dr_9</v>
      </c>
      <c r="F865" t="str">
        <f>_xlfn.XLOOKUP(C:C,'RAW Data_HCP'!A:A,'RAW Data_HCP'!C:C)</f>
        <v>Medical Oncology</v>
      </c>
      <c r="G865" t="str">
        <f>_xlfn.XLOOKUP(C:C,'RAW Data_HCP'!A:A,'RAW Data_HCP'!D:D)</f>
        <v>North</v>
      </c>
    </row>
    <row r="866" spans="1:7" x14ac:dyDescent="0.25">
      <c r="A866" t="s">
        <v>5836</v>
      </c>
      <c r="B866" t="s">
        <v>873</v>
      </c>
      <c r="C866" t="s">
        <v>6614</v>
      </c>
      <c r="D866" s="1">
        <v>45790</v>
      </c>
      <c r="E866" t="str">
        <f>_xlfn.XLOOKUP(C:C,'RAW Data_HCP'!A:A,'RAW Data_HCP'!B:B)</f>
        <v>Dr_5</v>
      </c>
      <c r="F866" t="str">
        <f>_xlfn.XLOOKUP(C:C,'RAW Data_HCP'!A:A,'RAW Data_HCP'!C:C)</f>
        <v>Hematology-Oncology</v>
      </c>
      <c r="G866" t="str">
        <f>_xlfn.XLOOKUP(C:C,'RAW Data_HCP'!A:A,'RAW Data_HCP'!D:D)</f>
        <v>North</v>
      </c>
    </row>
    <row r="867" spans="1:7" x14ac:dyDescent="0.25">
      <c r="A867" t="s">
        <v>5841</v>
      </c>
      <c r="B867" t="s">
        <v>874</v>
      </c>
      <c r="C867" t="s">
        <v>6674</v>
      </c>
      <c r="D867" s="1">
        <v>45735</v>
      </c>
      <c r="E867" t="str">
        <f>_xlfn.XLOOKUP(C:C,'RAW Data_HCP'!A:A,'RAW Data_HCP'!B:B)</f>
        <v>Dr_35</v>
      </c>
      <c r="F867" t="str">
        <f>_xlfn.XLOOKUP(C:C,'RAW Data_HCP'!A:A,'RAW Data_HCP'!C:C)</f>
        <v>Radiation Oncology</v>
      </c>
      <c r="G867" t="str">
        <f>_xlfn.XLOOKUP(C:C,'RAW Data_HCP'!A:A,'RAW Data_HCP'!D:D)</f>
        <v>South</v>
      </c>
    </row>
    <row r="868" spans="1:7" x14ac:dyDescent="0.25">
      <c r="A868" t="s">
        <v>5845</v>
      </c>
      <c r="B868" t="s">
        <v>875</v>
      </c>
      <c r="C868" t="s">
        <v>6608</v>
      </c>
      <c r="D868" s="1">
        <v>45734</v>
      </c>
      <c r="E868" t="str">
        <f>_xlfn.XLOOKUP(C:C,'RAW Data_HCP'!A:A,'RAW Data_HCP'!B:B)</f>
        <v>Dr_2</v>
      </c>
      <c r="F868" t="str">
        <f>_xlfn.XLOOKUP(C:C,'RAW Data_HCP'!A:A,'RAW Data_HCP'!C:C)</f>
        <v>Medical Oncology</v>
      </c>
      <c r="G868" t="str">
        <f>_xlfn.XLOOKUP(C:C,'RAW Data_HCP'!A:A,'RAW Data_HCP'!D:D)</f>
        <v>East</v>
      </c>
    </row>
    <row r="869" spans="1:7" x14ac:dyDescent="0.25">
      <c r="A869" t="s">
        <v>5852</v>
      </c>
      <c r="B869" t="s">
        <v>876</v>
      </c>
      <c r="C869" t="s">
        <v>6718</v>
      </c>
      <c r="D869" s="1">
        <v>45712</v>
      </c>
      <c r="E869" t="str">
        <f>_xlfn.XLOOKUP(C:C,'RAW Data_HCP'!A:A,'RAW Data_HCP'!B:B)</f>
        <v>Dr_57</v>
      </c>
      <c r="F869" t="str">
        <f>_xlfn.XLOOKUP(C:C,'RAW Data_HCP'!A:A,'RAW Data_HCP'!C:C)</f>
        <v>Medical Oncology</v>
      </c>
      <c r="G869" t="str">
        <f>_xlfn.XLOOKUP(C:C,'RAW Data_HCP'!A:A,'RAW Data_HCP'!D:D)</f>
        <v>West</v>
      </c>
    </row>
    <row r="870" spans="1:7" x14ac:dyDescent="0.25">
      <c r="A870" t="s">
        <v>5858</v>
      </c>
      <c r="B870" t="s">
        <v>877</v>
      </c>
      <c r="C870" t="s">
        <v>6766</v>
      </c>
      <c r="D870" s="1">
        <v>45663</v>
      </c>
      <c r="E870" t="str">
        <f>_xlfn.XLOOKUP(C:C,'RAW Data_HCP'!A:A,'RAW Data_HCP'!B:B)</f>
        <v>Dr_81</v>
      </c>
      <c r="F870" t="str">
        <f>_xlfn.XLOOKUP(C:C,'RAW Data_HCP'!A:A,'RAW Data_HCP'!C:C)</f>
        <v>Radiation Oncology</v>
      </c>
      <c r="G870" t="str">
        <f>_xlfn.XLOOKUP(C:C,'RAW Data_HCP'!A:A,'RAW Data_HCP'!D:D)</f>
        <v>North</v>
      </c>
    </row>
    <row r="871" spans="1:7" x14ac:dyDescent="0.25">
      <c r="A871" t="s">
        <v>5864</v>
      </c>
      <c r="B871" t="s">
        <v>878</v>
      </c>
      <c r="C871" t="s">
        <v>6746</v>
      </c>
      <c r="D871" s="1">
        <v>45799</v>
      </c>
      <c r="E871" t="str">
        <f>_xlfn.XLOOKUP(C:C,'RAW Data_HCP'!A:A,'RAW Data_HCP'!B:B)</f>
        <v>Dr_71</v>
      </c>
      <c r="F871" t="str">
        <f>_xlfn.XLOOKUP(C:C,'RAW Data_HCP'!A:A,'RAW Data_HCP'!C:C)</f>
        <v>Radiation Oncology</v>
      </c>
      <c r="G871" t="str">
        <f>_xlfn.XLOOKUP(C:C,'RAW Data_HCP'!A:A,'RAW Data_HCP'!D:D)</f>
        <v>South</v>
      </c>
    </row>
    <row r="872" spans="1:7" x14ac:dyDescent="0.25">
      <c r="A872" t="s">
        <v>5871</v>
      </c>
      <c r="B872" t="s">
        <v>879</v>
      </c>
      <c r="C872" t="s">
        <v>6866</v>
      </c>
      <c r="D872" s="1">
        <v>45800</v>
      </c>
      <c r="E872" t="str">
        <f>_xlfn.XLOOKUP(C:C,'RAW Data_HCP'!A:A,'RAW Data_HCP'!B:B)</f>
        <v>Dr_131</v>
      </c>
      <c r="F872" t="str">
        <f>_xlfn.XLOOKUP(C:C,'RAW Data_HCP'!A:A,'RAW Data_HCP'!C:C)</f>
        <v>Medical Oncology</v>
      </c>
      <c r="G872" t="str">
        <f>_xlfn.XLOOKUP(C:C,'RAW Data_HCP'!A:A,'RAW Data_HCP'!D:D)</f>
        <v>South</v>
      </c>
    </row>
    <row r="873" spans="1:7" x14ac:dyDescent="0.25">
      <c r="A873" t="s">
        <v>5876</v>
      </c>
      <c r="B873" t="s">
        <v>880</v>
      </c>
      <c r="C873" t="s">
        <v>6898</v>
      </c>
      <c r="D873" s="1">
        <v>45804</v>
      </c>
      <c r="E873" t="str">
        <f>_xlfn.XLOOKUP(C:C,'RAW Data_HCP'!A:A,'RAW Data_HCP'!B:B)</f>
        <v>Dr_147</v>
      </c>
      <c r="F873" t="str">
        <f>_xlfn.XLOOKUP(C:C,'RAW Data_HCP'!A:A,'RAW Data_HCP'!C:C)</f>
        <v>Radiation Oncology</v>
      </c>
      <c r="G873" t="str">
        <f>_xlfn.XLOOKUP(C:C,'RAW Data_HCP'!A:A,'RAW Data_HCP'!D:D)</f>
        <v>North</v>
      </c>
    </row>
    <row r="874" spans="1:7" x14ac:dyDescent="0.25">
      <c r="A874" t="s">
        <v>5883</v>
      </c>
      <c r="B874" t="s">
        <v>881</v>
      </c>
      <c r="C874" t="s">
        <v>6684</v>
      </c>
      <c r="D874" s="1">
        <v>45682</v>
      </c>
      <c r="E874" t="str">
        <f>_xlfn.XLOOKUP(C:C,'RAW Data_HCP'!A:A,'RAW Data_HCP'!B:B)</f>
        <v>Dr_40</v>
      </c>
      <c r="F874" t="str">
        <f>_xlfn.XLOOKUP(C:C,'RAW Data_HCP'!A:A,'RAW Data_HCP'!C:C)</f>
        <v>Medical Oncology</v>
      </c>
      <c r="G874" t="str">
        <f>_xlfn.XLOOKUP(C:C,'RAW Data_HCP'!A:A,'RAW Data_HCP'!D:D)</f>
        <v>West</v>
      </c>
    </row>
    <row r="875" spans="1:7" x14ac:dyDescent="0.25">
      <c r="A875" t="s">
        <v>5890</v>
      </c>
      <c r="B875" t="s">
        <v>882</v>
      </c>
      <c r="C875" t="s">
        <v>6624</v>
      </c>
      <c r="D875" s="1">
        <v>45775</v>
      </c>
      <c r="E875" t="str">
        <f>_xlfn.XLOOKUP(C:C,'RAW Data_HCP'!A:A,'RAW Data_HCP'!B:B)</f>
        <v>Dr_10</v>
      </c>
      <c r="F875" t="str">
        <f>_xlfn.XLOOKUP(C:C,'RAW Data_HCP'!A:A,'RAW Data_HCP'!C:C)</f>
        <v>Hematology-Oncology</v>
      </c>
      <c r="G875" t="str">
        <f>_xlfn.XLOOKUP(C:C,'RAW Data_HCP'!A:A,'RAW Data_HCP'!D:D)</f>
        <v>South</v>
      </c>
    </row>
    <row r="876" spans="1:7" x14ac:dyDescent="0.25">
      <c r="A876" t="s">
        <v>5894</v>
      </c>
      <c r="B876" t="s">
        <v>883</v>
      </c>
      <c r="C876" t="s">
        <v>6788</v>
      </c>
      <c r="D876" s="1">
        <v>45697</v>
      </c>
      <c r="E876" t="str">
        <f>_xlfn.XLOOKUP(C:C,'RAW Data_HCP'!A:A,'RAW Data_HCP'!B:B)</f>
        <v>Dr_92</v>
      </c>
      <c r="F876" t="str">
        <f>_xlfn.XLOOKUP(C:C,'RAW Data_HCP'!A:A,'RAW Data_HCP'!C:C)</f>
        <v>Hematology-Oncology</v>
      </c>
      <c r="G876" t="str">
        <f>_xlfn.XLOOKUP(C:C,'RAW Data_HCP'!A:A,'RAW Data_HCP'!D:D)</f>
        <v>East</v>
      </c>
    </row>
    <row r="877" spans="1:7" x14ac:dyDescent="0.25">
      <c r="A877" t="s">
        <v>5899</v>
      </c>
      <c r="B877" t="s">
        <v>884</v>
      </c>
      <c r="C877" t="s">
        <v>6676</v>
      </c>
      <c r="D877" s="1">
        <v>45725</v>
      </c>
      <c r="E877" t="str">
        <f>_xlfn.XLOOKUP(C:C,'RAW Data_HCP'!A:A,'RAW Data_HCP'!B:B)</f>
        <v>Dr_36</v>
      </c>
      <c r="F877" t="str">
        <f>_xlfn.XLOOKUP(C:C,'RAW Data_HCP'!A:A,'RAW Data_HCP'!C:C)</f>
        <v>Hematology-Oncology</v>
      </c>
      <c r="G877" t="str">
        <f>_xlfn.XLOOKUP(C:C,'RAW Data_HCP'!A:A,'RAW Data_HCP'!D:D)</f>
        <v>East</v>
      </c>
    </row>
    <row r="878" spans="1:7" x14ac:dyDescent="0.25">
      <c r="A878" t="s">
        <v>5906</v>
      </c>
      <c r="B878" t="s">
        <v>885</v>
      </c>
      <c r="C878" t="s">
        <v>6792</v>
      </c>
      <c r="D878" s="1">
        <v>45807</v>
      </c>
      <c r="E878" t="str">
        <f>_xlfn.XLOOKUP(C:C,'RAW Data_HCP'!A:A,'RAW Data_HCP'!B:B)</f>
        <v>Dr_94</v>
      </c>
      <c r="F878" t="str">
        <f>_xlfn.XLOOKUP(C:C,'RAW Data_HCP'!A:A,'RAW Data_HCP'!C:C)</f>
        <v>Radiation Oncology</v>
      </c>
      <c r="G878" t="str">
        <f>_xlfn.XLOOKUP(C:C,'RAW Data_HCP'!A:A,'RAW Data_HCP'!D:D)</f>
        <v>West</v>
      </c>
    </row>
    <row r="879" spans="1:7" x14ac:dyDescent="0.25">
      <c r="A879" t="s">
        <v>5910</v>
      </c>
      <c r="B879" t="s">
        <v>886</v>
      </c>
      <c r="C879" t="s">
        <v>6732</v>
      </c>
      <c r="D879" s="1">
        <v>45717</v>
      </c>
      <c r="E879" t="str">
        <f>_xlfn.XLOOKUP(C:C,'RAW Data_HCP'!A:A,'RAW Data_HCP'!B:B)</f>
        <v>Dr_64</v>
      </c>
      <c r="F879" t="str">
        <f>_xlfn.XLOOKUP(C:C,'RAW Data_HCP'!A:A,'RAW Data_HCP'!C:C)</f>
        <v>Hematology-Oncology</v>
      </c>
      <c r="G879" t="str">
        <f>_xlfn.XLOOKUP(C:C,'RAW Data_HCP'!A:A,'RAW Data_HCP'!D:D)</f>
        <v>West</v>
      </c>
    </row>
    <row r="880" spans="1:7" x14ac:dyDescent="0.25">
      <c r="A880" t="s">
        <v>5914</v>
      </c>
      <c r="B880" t="s">
        <v>887</v>
      </c>
      <c r="C880" t="s">
        <v>6736</v>
      </c>
      <c r="D880" s="1">
        <v>45734</v>
      </c>
      <c r="E880" t="str">
        <f>_xlfn.XLOOKUP(C:C,'RAW Data_HCP'!A:A,'RAW Data_HCP'!B:B)</f>
        <v>Dr_66</v>
      </c>
      <c r="F880" t="str">
        <f>_xlfn.XLOOKUP(C:C,'RAW Data_HCP'!A:A,'RAW Data_HCP'!C:C)</f>
        <v>Hematology-Oncology</v>
      </c>
      <c r="G880" t="str">
        <f>_xlfn.XLOOKUP(C:C,'RAW Data_HCP'!A:A,'RAW Data_HCP'!D:D)</f>
        <v>North</v>
      </c>
    </row>
    <row r="881" spans="1:7" x14ac:dyDescent="0.25">
      <c r="A881" t="s">
        <v>5918</v>
      </c>
      <c r="B881" t="s">
        <v>888</v>
      </c>
      <c r="C881" t="s">
        <v>6652</v>
      </c>
      <c r="D881" s="1">
        <v>45804</v>
      </c>
      <c r="E881" t="str">
        <f>_xlfn.XLOOKUP(C:C,'RAW Data_HCP'!A:A,'RAW Data_HCP'!B:B)</f>
        <v>Dr_24</v>
      </c>
      <c r="F881" t="str">
        <f>_xlfn.XLOOKUP(C:C,'RAW Data_HCP'!A:A,'RAW Data_HCP'!C:C)</f>
        <v>Radiation Oncology</v>
      </c>
      <c r="G881" t="str">
        <f>_xlfn.XLOOKUP(C:C,'RAW Data_HCP'!A:A,'RAW Data_HCP'!D:D)</f>
        <v>North</v>
      </c>
    </row>
    <row r="882" spans="1:7" x14ac:dyDescent="0.25">
      <c r="A882" t="s">
        <v>5922</v>
      </c>
      <c r="B882" t="s">
        <v>889</v>
      </c>
      <c r="C882" t="s">
        <v>6810</v>
      </c>
      <c r="D882" s="1">
        <v>45803</v>
      </c>
      <c r="E882" t="str">
        <f>_xlfn.XLOOKUP(C:C,'RAW Data_HCP'!A:A,'RAW Data_HCP'!B:B)</f>
        <v>Dr_103</v>
      </c>
      <c r="F882" t="str">
        <f>_xlfn.XLOOKUP(C:C,'RAW Data_HCP'!A:A,'RAW Data_HCP'!C:C)</f>
        <v>Medical Oncology</v>
      </c>
      <c r="G882" t="str">
        <f>_xlfn.XLOOKUP(C:C,'RAW Data_HCP'!A:A,'RAW Data_HCP'!D:D)</f>
        <v>East</v>
      </c>
    </row>
    <row r="883" spans="1:7" x14ac:dyDescent="0.25">
      <c r="A883" t="s">
        <v>5928</v>
      </c>
      <c r="B883" t="s">
        <v>890</v>
      </c>
      <c r="C883" t="s">
        <v>6716</v>
      </c>
      <c r="D883" s="1">
        <v>45677</v>
      </c>
      <c r="E883" t="str">
        <f>_xlfn.XLOOKUP(C:C,'RAW Data_HCP'!A:A,'RAW Data_HCP'!B:B)</f>
        <v>Dr_56</v>
      </c>
      <c r="F883" t="str">
        <f>_xlfn.XLOOKUP(C:C,'RAW Data_HCP'!A:A,'RAW Data_HCP'!C:C)</f>
        <v>Radiation Oncology</v>
      </c>
      <c r="G883" t="str">
        <f>_xlfn.XLOOKUP(C:C,'RAW Data_HCP'!A:A,'RAW Data_HCP'!D:D)</f>
        <v>South</v>
      </c>
    </row>
    <row r="884" spans="1:7" x14ac:dyDescent="0.25">
      <c r="A884" t="s">
        <v>5933</v>
      </c>
      <c r="B884" t="s">
        <v>891</v>
      </c>
      <c r="C884" t="s">
        <v>6772</v>
      </c>
      <c r="D884" s="1">
        <v>45781</v>
      </c>
      <c r="E884" t="str">
        <f>_xlfn.XLOOKUP(C:C,'RAW Data_HCP'!A:A,'RAW Data_HCP'!B:B)</f>
        <v>Dr_84</v>
      </c>
      <c r="F884" t="str">
        <f>_xlfn.XLOOKUP(C:C,'RAW Data_HCP'!A:A,'RAW Data_HCP'!C:C)</f>
        <v>Medical Oncology</v>
      </c>
      <c r="G884" t="str">
        <f>_xlfn.XLOOKUP(C:C,'RAW Data_HCP'!A:A,'RAW Data_HCP'!D:D)</f>
        <v>South</v>
      </c>
    </row>
    <row r="885" spans="1:7" x14ac:dyDescent="0.25">
      <c r="A885" t="s">
        <v>5937</v>
      </c>
      <c r="B885" t="s">
        <v>892</v>
      </c>
      <c r="C885" t="s">
        <v>6694</v>
      </c>
      <c r="D885" s="1">
        <v>45782</v>
      </c>
      <c r="E885" t="str">
        <f>_xlfn.XLOOKUP(C:C,'RAW Data_HCP'!A:A,'RAW Data_HCP'!B:B)</f>
        <v>Dr_45</v>
      </c>
      <c r="F885" t="str">
        <f>_xlfn.XLOOKUP(C:C,'RAW Data_HCP'!A:A,'RAW Data_HCP'!C:C)</f>
        <v>Medical Oncology</v>
      </c>
      <c r="G885" t="str">
        <f>_xlfn.XLOOKUP(C:C,'RAW Data_HCP'!A:A,'RAW Data_HCP'!D:D)</f>
        <v>East</v>
      </c>
    </row>
    <row r="886" spans="1:7" x14ac:dyDescent="0.25">
      <c r="A886" t="s">
        <v>5943</v>
      </c>
      <c r="B886" t="s">
        <v>893</v>
      </c>
      <c r="C886" t="s">
        <v>6900</v>
      </c>
      <c r="D886" s="1">
        <v>45682</v>
      </c>
      <c r="E886" t="str">
        <f>_xlfn.XLOOKUP(C:C,'RAW Data_HCP'!A:A,'RAW Data_HCP'!B:B)</f>
        <v>Dr_148</v>
      </c>
      <c r="F886" t="str">
        <f>_xlfn.XLOOKUP(C:C,'RAW Data_HCP'!A:A,'RAW Data_HCP'!C:C)</f>
        <v>Hematology-Oncology</v>
      </c>
      <c r="G886" t="str">
        <f>_xlfn.XLOOKUP(C:C,'RAW Data_HCP'!A:A,'RAW Data_HCP'!D:D)</f>
        <v>South</v>
      </c>
    </row>
    <row r="887" spans="1:7" x14ac:dyDescent="0.25">
      <c r="A887" t="s">
        <v>5950</v>
      </c>
      <c r="B887" t="s">
        <v>894</v>
      </c>
      <c r="C887" t="s">
        <v>6758</v>
      </c>
      <c r="D887" s="1">
        <v>45667</v>
      </c>
      <c r="E887" t="str">
        <f>_xlfn.XLOOKUP(C:C,'RAW Data_HCP'!A:A,'RAW Data_HCP'!B:B)</f>
        <v>Dr_77</v>
      </c>
      <c r="F887" t="str">
        <f>_xlfn.XLOOKUP(C:C,'RAW Data_HCP'!A:A,'RAW Data_HCP'!C:C)</f>
        <v>Hematology-Oncology</v>
      </c>
      <c r="G887" t="str">
        <f>_xlfn.XLOOKUP(C:C,'RAW Data_HCP'!A:A,'RAW Data_HCP'!D:D)</f>
        <v>South</v>
      </c>
    </row>
    <row r="888" spans="1:7" x14ac:dyDescent="0.25">
      <c r="A888" t="s">
        <v>5954</v>
      </c>
      <c r="B888" t="s">
        <v>895</v>
      </c>
      <c r="C888" t="s">
        <v>6900</v>
      </c>
      <c r="D888" s="1">
        <v>45755</v>
      </c>
      <c r="E888" t="str">
        <f>_xlfn.XLOOKUP(C:C,'RAW Data_HCP'!A:A,'RAW Data_HCP'!B:B)</f>
        <v>Dr_148</v>
      </c>
      <c r="F888" t="str">
        <f>_xlfn.XLOOKUP(C:C,'RAW Data_HCP'!A:A,'RAW Data_HCP'!C:C)</f>
        <v>Hematology-Oncology</v>
      </c>
      <c r="G888" t="str">
        <f>_xlfn.XLOOKUP(C:C,'RAW Data_HCP'!A:A,'RAW Data_HCP'!D:D)</f>
        <v>South</v>
      </c>
    </row>
    <row r="889" spans="1:7" x14ac:dyDescent="0.25">
      <c r="A889" t="s">
        <v>5958</v>
      </c>
      <c r="B889" t="s">
        <v>896</v>
      </c>
      <c r="C889" t="s">
        <v>6646</v>
      </c>
      <c r="D889" s="1">
        <v>45672</v>
      </c>
      <c r="E889" t="str">
        <f>_xlfn.XLOOKUP(C:C,'RAW Data_HCP'!A:A,'RAW Data_HCP'!B:B)</f>
        <v>Dr_21</v>
      </c>
      <c r="F889" t="str">
        <f>_xlfn.XLOOKUP(C:C,'RAW Data_HCP'!A:A,'RAW Data_HCP'!C:C)</f>
        <v>Radiation Oncology</v>
      </c>
      <c r="G889" t="str">
        <f>_xlfn.XLOOKUP(C:C,'RAW Data_HCP'!A:A,'RAW Data_HCP'!D:D)</f>
        <v>East</v>
      </c>
    </row>
    <row r="890" spans="1:7" x14ac:dyDescent="0.25">
      <c r="A890" t="s">
        <v>5963</v>
      </c>
      <c r="B890" t="s">
        <v>897</v>
      </c>
      <c r="C890" t="s">
        <v>6776</v>
      </c>
      <c r="D890" s="1">
        <v>45747</v>
      </c>
      <c r="E890" t="str">
        <f>_xlfn.XLOOKUP(C:C,'RAW Data_HCP'!A:A,'RAW Data_HCP'!B:B)</f>
        <v>Dr_86</v>
      </c>
      <c r="F890" t="str">
        <f>_xlfn.XLOOKUP(C:C,'RAW Data_HCP'!A:A,'RAW Data_HCP'!C:C)</f>
        <v>Medical Oncology</v>
      </c>
      <c r="G890" t="str">
        <f>_xlfn.XLOOKUP(C:C,'RAW Data_HCP'!A:A,'RAW Data_HCP'!D:D)</f>
        <v>West</v>
      </c>
    </row>
    <row r="891" spans="1:7" x14ac:dyDescent="0.25">
      <c r="A891" t="s">
        <v>5970</v>
      </c>
      <c r="B891" t="s">
        <v>898</v>
      </c>
      <c r="C891" t="s">
        <v>6828</v>
      </c>
      <c r="D891" s="1">
        <v>45764</v>
      </c>
      <c r="E891" t="str">
        <f>_xlfn.XLOOKUP(C:C,'RAW Data_HCP'!A:A,'RAW Data_HCP'!B:B)</f>
        <v>Dr_112</v>
      </c>
      <c r="F891" t="str">
        <f>_xlfn.XLOOKUP(C:C,'RAW Data_HCP'!A:A,'RAW Data_HCP'!C:C)</f>
        <v>Radiation Oncology</v>
      </c>
      <c r="G891" t="str">
        <f>_xlfn.XLOOKUP(C:C,'RAW Data_HCP'!A:A,'RAW Data_HCP'!D:D)</f>
        <v>West</v>
      </c>
    </row>
    <row r="892" spans="1:7" x14ac:dyDescent="0.25">
      <c r="A892" t="s">
        <v>5974</v>
      </c>
      <c r="B892" t="s">
        <v>899</v>
      </c>
      <c r="C892" t="s">
        <v>6666</v>
      </c>
      <c r="D892" s="1">
        <v>45716</v>
      </c>
      <c r="E892" t="str">
        <f>_xlfn.XLOOKUP(C:C,'RAW Data_HCP'!A:A,'RAW Data_HCP'!B:B)</f>
        <v>Dr_31</v>
      </c>
      <c r="F892" t="str">
        <f>_xlfn.XLOOKUP(C:C,'RAW Data_HCP'!A:A,'RAW Data_HCP'!C:C)</f>
        <v>Medical Oncology</v>
      </c>
      <c r="G892" t="str">
        <f>_xlfn.XLOOKUP(C:C,'RAW Data_HCP'!A:A,'RAW Data_HCP'!D:D)</f>
        <v>North</v>
      </c>
    </row>
    <row r="893" spans="1:7" x14ac:dyDescent="0.25">
      <c r="A893" t="s">
        <v>5979</v>
      </c>
      <c r="B893" t="s">
        <v>900</v>
      </c>
      <c r="C893" t="s">
        <v>6610</v>
      </c>
      <c r="D893" s="1">
        <v>45820</v>
      </c>
      <c r="E893" t="str">
        <f>_xlfn.XLOOKUP(C:C,'RAW Data_HCP'!A:A,'RAW Data_HCP'!B:B)</f>
        <v>Dr_3</v>
      </c>
      <c r="F893" t="str">
        <f>_xlfn.XLOOKUP(C:C,'RAW Data_HCP'!A:A,'RAW Data_HCP'!C:C)</f>
        <v>Medical Oncology</v>
      </c>
      <c r="G893" t="str">
        <f>_xlfn.XLOOKUP(C:C,'RAW Data_HCP'!A:A,'RAW Data_HCP'!D:D)</f>
        <v>South</v>
      </c>
    </row>
    <row r="894" spans="1:7" x14ac:dyDescent="0.25">
      <c r="A894" t="s">
        <v>5985</v>
      </c>
      <c r="B894" t="s">
        <v>901</v>
      </c>
      <c r="C894" t="s">
        <v>6800</v>
      </c>
      <c r="D894" s="1">
        <v>45671</v>
      </c>
      <c r="E894" t="str">
        <f>_xlfn.XLOOKUP(C:C,'RAW Data_HCP'!A:A,'RAW Data_HCP'!B:B)</f>
        <v>Dr_98</v>
      </c>
      <c r="F894" t="str">
        <f>_xlfn.XLOOKUP(C:C,'RAW Data_HCP'!A:A,'RAW Data_HCP'!C:C)</f>
        <v>Hematology-Oncology</v>
      </c>
      <c r="G894" t="str">
        <f>_xlfn.XLOOKUP(C:C,'RAW Data_HCP'!A:A,'RAW Data_HCP'!D:D)</f>
        <v>South</v>
      </c>
    </row>
    <row r="895" spans="1:7" x14ac:dyDescent="0.25">
      <c r="A895" t="s">
        <v>5989</v>
      </c>
      <c r="B895" t="s">
        <v>902</v>
      </c>
      <c r="C895" t="s">
        <v>6762</v>
      </c>
      <c r="D895" s="1">
        <v>45792</v>
      </c>
      <c r="E895" t="str">
        <f>_xlfn.XLOOKUP(C:C,'RAW Data_HCP'!A:A,'RAW Data_HCP'!B:B)</f>
        <v>Dr_79</v>
      </c>
      <c r="F895" t="str">
        <f>_xlfn.XLOOKUP(C:C,'RAW Data_HCP'!A:A,'RAW Data_HCP'!C:C)</f>
        <v>Medical Oncology</v>
      </c>
      <c r="G895" t="str">
        <f>_xlfn.XLOOKUP(C:C,'RAW Data_HCP'!A:A,'RAW Data_HCP'!D:D)</f>
        <v>North</v>
      </c>
    </row>
    <row r="896" spans="1:7" x14ac:dyDescent="0.25">
      <c r="A896" t="s">
        <v>5993</v>
      </c>
      <c r="B896" t="s">
        <v>903</v>
      </c>
      <c r="C896" t="s">
        <v>6626</v>
      </c>
      <c r="D896" s="1">
        <v>45739</v>
      </c>
      <c r="E896" t="str">
        <f>_xlfn.XLOOKUP(C:C,'RAW Data_HCP'!A:A,'RAW Data_HCP'!B:B)</f>
        <v>Dr_11</v>
      </c>
      <c r="F896" t="str">
        <f>_xlfn.XLOOKUP(C:C,'RAW Data_HCP'!A:A,'RAW Data_HCP'!C:C)</f>
        <v>Hematology-Oncology</v>
      </c>
      <c r="G896" t="str">
        <f>_xlfn.XLOOKUP(C:C,'RAW Data_HCP'!A:A,'RAW Data_HCP'!D:D)</f>
        <v>West</v>
      </c>
    </row>
    <row r="897" spans="1:7" x14ac:dyDescent="0.25">
      <c r="A897" t="s">
        <v>5998</v>
      </c>
      <c r="B897" t="s">
        <v>904</v>
      </c>
      <c r="C897" t="s">
        <v>6882</v>
      </c>
      <c r="D897" s="1">
        <v>45802</v>
      </c>
      <c r="E897" t="str">
        <f>_xlfn.XLOOKUP(C:C,'RAW Data_HCP'!A:A,'RAW Data_HCP'!B:B)</f>
        <v>Dr_139</v>
      </c>
      <c r="F897" t="str">
        <f>_xlfn.XLOOKUP(C:C,'RAW Data_HCP'!A:A,'RAW Data_HCP'!C:C)</f>
        <v>Hematology-Oncology</v>
      </c>
      <c r="G897" t="str">
        <f>_xlfn.XLOOKUP(C:C,'RAW Data_HCP'!A:A,'RAW Data_HCP'!D:D)</f>
        <v>East</v>
      </c>
    </row>
    <row r="898" spans="1:7" x14ac:dyDescent="0.25">
      <c r="A898" t="s">
        <v>6004</v>
      </c>
      <c r="B898" t="s">
        <v>905</v>
      </c>
      <c r="C898" t="s">
        <v>6682</v>
      </c>
      <c r="D898" s="1">
        <v>45741</v>
      </c>
      <c r="E898" t="str">
        <f>_xlfn.XLOOKUP(C:C,'RAW Data_HCP'!A:A,'RAW Data_HCP'!B:B)</f>
        <v>Dr_39</v>
      </c>
      <c r="F898" t="str">
        <f>_xlfn.XLOOKUP(C:C,'RAW Data_HCP'!A:A,'RAW Data_HCP'!C:C)</f>
        <v>Hematology-Oncology</v>
      </c>
      <c r="G898" t="str">
        <f>_xlfn.XLOOKUP(C:C,'RAW Data_HCP'!A:A,'RAW Data_HCP'!D:D)</f>
        <v>South</v>
      </c>
    </row>
    <row r="899" spans="1:7" x14ac:dyDescent="0.25">
      <c r="A899" t="s">
        <v>6010</v>
      </c>
      <c r="B899" t="s">
        <v>906</v>
      </c>
      <c r="C899" t="s">
        <v>6862</v>
      </c>
      <c r="D899" s="1">
        <v>45836</v>
      </c>
      <c r="E899" t="str">
        <f>_xlfn.XLOOKUP(C:C,'RAW Data_HCP'!A:A,'RAW Data_HCP'!B:B)</f>
        <v>Dr_129</v>
      </c>
      <c r="F899" t="str">
        <f>_xlfn.XLOOKUP(C:C,'RAW Data_HCP'!A:A,'RAW Data_HCP'!C:C)</f>
        <v>Radiation Oncology</v>
      </c>
      <c r="G899" t="str">
        <f>_xlfn.XLOOKUP(C:C,'RAW Data_HCP'!A:A,'RAW Data_HCP'!D:D)</f>
        <v>West</v>
      </c>
    </row>
    <row r="900" spans="1:7" x14ac:dyDescent="0.25">
      <c r="A900" t="s">
        <v>6016</v>
      </c>
      <c r="B900" t="s">
        <v>907</v>
      </c>
      <c r="C900" t="s">
        <v>6718</v>
      </c>
      <c r="D900" s="1">
        <v>45697</v>
      </c>
      <c r="E900" t="str">
        <f>_xlfn.XLOOKUP(C:C,'RAW Data_HCP'!A:A,'RAW Data_HCP'!B:B)</f>
        <v>Dr_57</v>
      </c>
      <c r="F900" t="str">
        <f>_xlfn.XLOOKUP(C:C,'RAW Data_HCP'!A:A,'RAW Data_HCP'!C:C)</f>
        <v>Medical Oncology</v>
      </c>
      <c r="G900" t="str">
        <f>_xlfn.XLOOKUP(C:C,'RAW Data_HCP'!A:A,'RAW Data_HCP'!D:D)</f>
        <v>West</v>
      </c>
    </row>
    <row r="901" spans="1:7" x14ac:dyDescent="0.25">
      <c r="A901" t="s">
        <v>6023</v>
      </c>
      <c r="B901" t="s">
        <v>908</v>
      </c>
      <c r="C901" t="s">
        <v>6630</v>
      </c>
      <c r="D901" s="1">
        <v>45830</v>
      </c>
      <c r="E901" t="str">
        <f>_xlfn.XLOOKUP(C:C,'RAW Data_HCP'!A:A,'RAW Data_HCP'!B:B)</f>
        <v>Dr_13</v>
      </c>
      <c r="F901" t="str">
        <f>_xlfn.XLOOKUP(C:C,'RAW Data_HCP'!A:A,'RAW Data_HCP'!C:C)</f>
        <v>Hematology-Oncology</v>
      </c>
      <c r="G901" t="str">
        <f>_xlfn.XLOOKUP(C:C,'RAW Data_HCP'!A:A,'RAW Data_HCP'!D:D)</f>
        <v>East</v>
      </c>
    </row>
    <row r="902" spans="1:7" x14ac:dyDescent="0.25">
      <c r="A902" t="s">
        <v>6029</v>
      </c>
      <c r="B902" t="s">
        <v>909</v>
      </c>
      <c r="C902" t="s">
        <v>6806</v>
      </c>
      <c r="D902" s="1">
        <v>45772</v>
      </c>
      <c r="E902" t="str">
        <f>_xlfn.XLOOKUP(C:C,'RAW Data_HCP'!A:A,'RAW Data_HCP'!B:B)</f>
        <v>Dr_101</v>
      </c>
      <c r="F902" t="str">
        <f>_xlfn.XLOOKUP(C:C,'RAW Data_HCP'!A:A,'RAW Data_HCP'!C:C)</f>
        <v>Hematology-Oncology</v>
      </c>
      <c r="G902" t="str">
        <f>_xlfn.XLOOKUP(C:C,'RAW Data_HCP'!A:A,'RAW Data_HCP'!D:D)</f>
        <v>North</v>
      </c>
    </row>
    <row r="903" spans="1:7" x14ac:dyDescent="0.25">
      <c r="A903" t="s">
        <v>6036</v>
      </c>
      <c r="B903" t="s">
        <v>910</v>
      </c>
      <c r="C903" t="s">
        <v>6900</v>
      </c>
      <c r="D903" s="1">
        <v>45787</v>
      </c>
      <c r="E903" t="str">
        <f>_xlfn.XLOOKUP(C:C,'RAW Data_HCP'!A:A,'RAW Data_HCP'!B:B)</f>
        <v>Dr_148</v>
      </c>
      <c r="F903" t="str">
        <f>_xlfn.XLOOKUP(C:C,'RAW Data_HCP'!A:A,'RAW Data_HCP'!C:C)</f>
        <v>Hematology-Oncology</v>
      </c>
      <c r="G903" t="str">
        <f>_xlfn.XLOOKUP(C:C,'RAW Data_HCP'!A:A,'RAW Data_HCP'!D:D)</f>
        <v>South</v>
      </c>
    </row>
    <row r="904" spans="1:7" x14ac:dyDescent="0.25">
      <c r="A904" t="s">
        <v>6042</v>
      </c>
      <c r="B904" t="s">
        <v>911</v>
      </c>
      <c r="C904" t="s">
        <v>6652</v>
      </c>
      <c r="D904" s="1">
        <v>45714</v>
      </c>
      <c r="E904" t="str">
        <f>_xlfn.XLOOKUP(C:C,'RAW Data_HCP'!A:A,'RAW Data_HCP'!B:B)</f>
        <v>Dr_24</v>
      </c>
      <c r="F904" t="str">
        <f>_xlfn.XLOOKUP(C:C,'RAW Data_HCP'!A:A,'RAW Data_HCP'!C:C)</f>
        <v>Radiation Oncology</v>
      </c>
      <c r="G904" t="str">
        <f>_xlfn.XLOOKUP(C:C,'RAW Data_HCP'!A:A,'RAW Data_HCP'!D:D)</f>
        <v>North</v>
      </c>
    </row>
    <row r="905" spans="1:7" x14ac:dyDescent="0.25">
      <c r="A905" t="s">
        <v>6048</v>
      </c>
      <c r="B905" t="s">
        <v>912</v>
      </c>
      <c r="C905" t="s">
        <v>6826</v>
      </c>
      <c r="D905" s="1">
        <v>45732</v>
      </c>
      <c r="E905" t="str">
        <f>_xlfn.XLOOKUP(C:C,'RAW Data_HCP'!A:A,'RAW Data_HCP'!B:B)</f>
        <v>Dr_111</v>
      </c>
      <c r="F905" t="str">
        <f>_xlfn.XLOOKUP(C:C,'RAW Data_HCP'!A:A,'RAW Data_HCP'!C:C)</f>
        <v>Hematology-Oncology</v>
      </c>
      <c r="G905" t="str">
        <f>_xlfn.XLOOKUP(C:C,'RAW Data_HCP'!A:A,'RAW Data_HCP'!D:D)</f>
        <v>West</v>
      </c>
    </row>
    <row r="906" spans="1:7" x14ac:dyDescent="0.25">
      <c r="A906" t="s">
        <v>6052</v>
      </c>
      <c r="B906" t="s">
        <v>913</v>
      </c>
      <c r="C906" t="s">
        <v>6806</v>
      </c>
      <c r="D906" s="1">
        <v>45695</v>
      </c>
      <c r="E906" t="str">
        <f>_xlfn.XLOOKUP(C:C,'RAW Data_HCP'!A:A,'RAW Data_HCP'!B:B)</f>
        <v>Dr_101</v>
      </c>
      <c r="F906" t="str">
        <f>_xlfn.XLOOKUP(C:C,'RAW Data_HCP'!A:A,'RAW Data_HCP'!C:C)</f>
        <v>Hematology-Oncology</v>
      </c>
      <c r="G906" t="str">
        <f>_xlfn.XLOOKUP(C:C,'RAW Data_HCP'!A:A,'RAW Data_HCP'!D:D)</f>
        <v>North</v>
      </c>
    </row>
    <row r="907" spans="1:7" x14ac:dyDescent="0.25">
      <c r="A907" t="s">
        <v>6057</v>
      </c>
      <c r="B907" t="s">
        <v>914</v>
      </c>
      <c r="C907" t="s">
        <v>6672</v>
      </c>
      <c r="D907" s="1">
        <v>45744</v>
      </c>
      <c r="E907" t="str">
        <f>_xlfn.XLOOKUP(C:C,'RAW Data_HCP'!A:A,'RAW Data_HCP'!B:B)</f>
        <v>Dr_34</v>
      </c>
      <c r="F907" t="str">
        <f>_xlfn.XLOOKUP(C:C,'RAW Data_HCP'!A:A,'RAW Data_HCP'!C:C)</f>
        <v>Medical Oncology</v>
      </c>
      <c r="G907" t="str">
        <f>_xlfn.XLOOKUP(C:C,'RAW Data_HCP'!A:A,'RAW Data_HCP'!D:D)</f>
        <v>East</v>
      </c>
    </row>
    <row r="908" spans="1:7" x14ac:dyDescent="0.25">
      <c r="A908" t="s">
        <v>6063</v>
      </c>
      <c r="B908" t="s">
        <v>915</v>
      </c>
      <c r="C908" t="s">
        <v>6648</v>
      </c>
      <c r="D908" s="1">
        <v>45779</v>
      </c>
      <c r="E908" t="str">
        <f>_xlfn.XLOOKUP(C:C,'RAW Data_HCP'!A:A,'RAW Data_HCP'!B:B)</f>
        <v>Dr_22</v>
      </c>
      <c r="F908" t="str">
        <f>_xlfn.XLOOKUP(C:C,'RAW Data_HCP'!A:A,'RAW Data_HCP'!C:C)</f>
        <v>Medical Oncology</v>
      </c>
      <c r="G908" t="str">
        <f>_xlfn.XLOOKUP(C:C,'RAW Data_HCP'!A:A,'RAW Data_HCP'!D:D)</f>
        <v>West</v>
      </c>
    </row>
    <row r="909" spans="1:7" x14ac:dyDescent="0.25">
      <c r="A909" t="s">
        <v>6068</v>
      </c>
      <c r="B909" t="s">
        <v>916</v>
      </c>
      <c r="C909" t="s">
        <v>6898</v>
      </c>
      <c r="D909" s="1">
        <v>45670</v>
      </c>
      <c r="E909" t="str">
        <f>_xlfn.XLOOKUP(C:C,'RAW Data_HCP'!A:A,'RAW Data_HCP'!B:B)</f>
        <v>Dr_147</v>
      </c>
      <c r="F909" t="str">
        <f>_xlfn.XLOOKUP(C:C,'RAW Data_HCP'!A:A,'RAW Data_HCP'!C:C)</f>
        <v>Radiation Oncology</v>
      </c>
      <c r="G909" t="str">
        <f>_xlfn.XLOOKUP(C:C,'RAW Data_HCP'!A:A,'RAW Data_HCP'!D:D)</f>
        <v>North</v>
      </c>
    </row>
    <row r="910" spans="1:7" x14ac:dyDescent="0.25">
      <c r="A910" t="s">
        <v>6072</v>
      </c>
      <c r="B910" t="s">
        <v>917</v>
      </c>
      <c r="C910" t="s">
        <v>6886</v>
      </c>
      <c r="D910" s="1">
        <v>45760</v>
      </c>
      <c r="E910" t="str">
        <f>_xlfn.XLOOKUP(C:C,'RAW Data_HCP'!A:A,'RAW Data_HCP'!B:B)</f>
        <v>Dr_141</v>
      </c>
      <c r="F910" t="str">
        <f>_xlfn.XLOOKUP(C:C,'RAW Data_HCP'!A:A,'RAW Data_HCP'!C:C)</f>
        <v>Hematology-Oncology</v>
      </c>
      <c r="G910" t="str">
        <f>_xlfn.XLOOKUP(C:C,'RAW Data_HCP'!A:A,'RAW Data_HCP'!D:D)</f>
        <v>West</v>
      </c>
    </row>
    <row r="911" spans="1:7" x14ac:dyDescent="0.25">
      <c r="A911" t="s">
        <v>6076</v>
      </c>
      <c r="B911" t="s">
        <v>918</v>
      </c>
      <c r="C911" t="s">
        <v>6740</v>
      </c>
      <c r="D911" s="1">
        <v>45679</v>
      </c>
      <c r="E911" t="str">
        <f>_xlfn.XLOOKUP(C:C,'RAW Data_HCP'!A:A,'RAW Data_HCP'!B:B)</f>
        <v>Dr_68</v>
      </c>
      <c r="F911" t="str">
        <f>_xlfn.XLOOKUP(C:C,'RAW Data_HCP'!A:A,'RAW Data_HCP'!C:C)</f>
        <v>Hematology-Oncology</v>
      </c>
      <c r="G911" t="str">
        <f>_xlfn.XLOOKUP(C:C,'RAW Data_HCP'!A:A,'RAW Data_HCP'!D:D)</f>
        <v>East</v>
      </c>
    </row>
    <row r="912" spans="1:7" x14ac:dyDescent="0.25">
      <c r="A912" t="s">
        <v>6083</v>
      </c>
      <c r="B912" t="s">
        <v>919</v>
      </c>
      <c r="C912" t="s">
        <v>6810</v>
      </c>
      <c r="D912" s="1">
        <v>45786</v>
      </c>
      <c r="E912" t="str">
        <f>_xlfn.XLOOKUP(C:C,'RAW Data_HCP'!A:A,'RAW Data_HCP'!B:B)</f>
        <v>Dr_103</v>
      </c>
      <c r="F912" t="str">
        <f>_xlfn.XLOOKUP(C:C,'RAW Data_HCP'!A:A,'RAW Data_HCP'!C:C)</f>
        <v>Medical Oncology</v>
      </c>
      <c r="G912" t="str">
        <f>_xlfn.XLOOKUP(C:C,'RAW Data_HCP'!A:A,'RAW Data_HCP'!D:D)</f>
        <v>East</v>
      </c>
    </row>
    <row r="913" spans="1:7" x14ac:dyDescent="0.25">
      <c r="A913" t="s">
        <v>6089</v>
      </c>
      <c r="B913" t="s">
        <v>920</v>
      </c>
      <c r="C913" t="s">
        <v>6828</v>
      </c>
      <c r="D913" s="1">
        <v>45836</v>
      </c>
      <c r="E913" t="str">
        <f>_xlfn.XLOOKUP(C:C,'RAW Data_HCP'!A:A,'RAW Data_HCP'!B:B)</f>
        <v>Dr_112</v>
      </c>
      <c r="F913" t="str">
        <f>_xlfn.XLOOKUP(C:C,'RAW Data_HCP'!A:A,'RAW Data_HCP'!C:C)</f>
        <v>Radiation Oncology</v>
      </c>
      <c r="G913" t="str">
        <f>_xlfn.XLOOKUP(C:C,'RAW Data_HCP'!A:A,'RAW Data_HCP'!D:D)</f>
        <v>West</v>
      </c>
    </row>
    <row r="914" spans="1:7" x14ac:dyDescent="0.25">
      <c r="A914" t="s">
        <v>6096</v>
      </c>
      <c r="B914" t="s">
        <v>921</v>
      </c>
      <c r="C914" t="s">
        <v>6672</v>
      </c>
      <c r="D914" s="1">
        <v>45692</v>
      </c>
      <c r="E914" t="str">
        <f>_xlfn.XLOOKUP(C:C,'RAW Data_HCP'!A:A,'RAW Data_HCP'!B:B)</f>
        <v>Dr_34</v>
      </c>
      <c r="F914" t="str">
        <f>_xlfn.XLOOKUP(C:C,'RAW Data_HCP'!A:A,'RAW Data_HCP'!C:C)</f>
        <v>Medical Oncology</v>
      </c>
      <c r="G914" t="str">
        <f>_xlfn.XLOOKUP(C:C,'RAW Data_HCP'!A:A,'RAW Data_HCP'!D:D)</f>
        <v>East</v>
      </c>
    </row>
    <row r="915" spans="1:7" x14ac:dyDescent="0.25">
      <c r="A915" t="s">
        <v>6103</v>
      </c>
      <c r="B915" t="s">
        <v>922</v>
      </c>
      <c r="C915" t="s">
        <v>6852</v>
      </c>
      <c r="D915" s="1">
        <v>45801</v>
      </c>
      <c r="E915" t="str">
        <f>_xlfn.XLOOKUP(C:C,'RAW Data_HCP'!A:A,'RAW Data_HCP'!B:B)</f>
        <v>Dr_124</v>
      </c>
      <c r="F915" t="str">
        <f>_xlfn.XLOOKUP(C:C,'RAW Data_HCP'!A:A,'RAW Data_HCP'!C:C)</f>
        <v>Medical Oncology</v>
      </c>
      <c r="G915" t="str">
        <f>_xlfn.XLOOKUP(C:C,'RAW Data_HCP'!A:A,'RAW Data_HCP'!D:D)</f>
        <v>West</v>
      </c>
    </row>
    <row r="916" spans="1:7" x14ac:dyDescent="0.25">
      <c r="A916" t="s">
        <v>6108</v>
      </c>
      <c r="B916" t="s">
        <v>923</v>
      </c>
      <c r="C916" t="s">
        <v>6706</v>
      </c>
      <c r="D916" s="1">
        <v>45782</v>
      </c>
      <c r="E916" t="str">
        <f>_xlfn.XLOOKUP(C:C,'RAW Data_HCP'!A:A,'RAW Data_HCP'!B:B)</f>
        <v>Dr_51</v>
      </c>
      <c r="F916" t="str">
        <f>_xlfn.XLOOKUP(C:C,'RAW Data_HCP'!A:A,'RAW Data_HCP'!C:C)</f>
        <v>Medical Oncology</v>
      </c>
      <c r="G916" t="str">
        <f>_xlfn.XLOOKUP(C:C,'RAW Data_HCP'!A:A,'RAW Data_HCP'!D:D)</f>
        <v>East</v>
      </c>
    </row>
    <row r="917" spans="1:7" x14ac:dyDescent="0.25">
      <c r="A917" t="s">
        <v>6115</v>
      </c>
      <c r="B917" t="s">
        <v>924</v>
      </c>
      <c r="C917" t="s">
        <v>6808</v>
      </c>
      <c r="D917" s="1">
        <v>45824</v>
      </c>
      <c r="E917" t="str">
        <f>_xlfn.XLOOKUP(C:C,'RAW Data_HCP'!A:A,'RAW Data_HCP'!B:B)</f>
        <v>Dr_102</v>
      </c>
      <c r="F917" t="str">
        <f>_xlfn.XLOOKUP(C:C,'RAW Data_HCP'!A:A,'RAW Data_HCP'!C:C)</f>
        <v>Medical Oncology</v>
      </c>
      <c r="G917" t="str">
        <f>_xlfn.XLOOKUP(C:C,'RAW Data_HCP'!A:A,'RAW Data_HCP'!D:D)</f>
        <v>North</v>
      </c>
    </row>
    <row r="918" spans="1:7" x14ac:dyDescent="0.25">
      <c r="A918" t="s">
        <v>6120</v>
      </c>
      <c r="B918" t="s">
        <v>925</v>
      </c>
      <c r="C918" t="s">
        <v>6898</v>
      </c>
      <c r="D918" s="1">
        <v>45708</v>
      </c>
      <c r="E918" t="str">
        <f>_xlfn.XLOOKUP(C:C,'RAW Data_HCP'!A:A,'RAW Data_HCP'!B:B)</f>
        <v>Dr_147</v>
      </c>
      <c r="F918" t="str">
        <f>_xlfn.XLOOKUP(C:C,'RAW Data_HCP'!A:A,'RAW Data_HCP'!C:C)</f>
        <v>Radiation Oncology</v>
      </c>
      <c r="G918" t="str">
        <f>_xlfn.XLOOKUP(C:C,'RAW Data_HCP'!A:A,'RAW Data_HCP'!D:D)</f>
        <v>North</v>
      </c>
    </row>
    <row r="919" spans="1:7" x14ac:dyDescent="0.25">
      <c r="A919" t="s">
        <v>6124</v>
      </c>
      <c r="B919" t="s">
        <v>926</v>
      </c>
      <c r="C919" t="s">
        <v>6892</v>
      </c>
      <c r="D919" s="1">
        <v>45815</v>
      </c>
      <c r="E919" t="str">
        <f>_xlfn.XLOOKUP(C:C,'RAW Data_HCP'!A:A,'RAW Data_HCP'!B:B)</f>
        <v>Dr_144</v>
      </c>
      <c r="F919" t="str">
        <f>_xlfn.XLOOKUP(C:C,'RAW Data_HCP'!A:A,'RAW Data_HCP'!C:C)</f>
        <v>Medical Oncology</v>
      </c>
      <c r="G919" t="str">
        <f>_xlfn.XLOOKUP(C:C,'RAW Data_HCP'!A:A,'RAW Data_HCP'!D:D)</f>
        <v>North</v>
      </c>
    </row>
    <row r="920" spans="1:7" x14ac:dyDescent="0.25">
      <c r="A920" t="s">
        <v>6129</v>
      </c>
      <c r="B920" t="s">
        <v>927</v>
      </c>
      <c r="C920" t="s">
        <v>6874</v>
      </c>
      <c r="D920" s="1">
        <v>45721</v>
      </c>
      <c r="E920" t="str">
        <f>_xlfn.XLOOKUP(C:C,'RAW Data_HCP'!A:A,'RAW Data_HCP'!B:B)</f>
        <v>Dr_135</v>
      </c>
      <c r="F920" t="str">
        <f>_xlfn.XLOOKUP(C:C,'RAW Data_HCP'!A:A,'RAW Data_HCP'!C:C)</f>
        <v>Radiation Oncology</v>
      </c>
      <c r="G920" t="str">
        <f>_xlfn.XLOOKUP(C:C,'RAW Data_HCP'!A:A,'RAW Data_HCP'!D:D)</f>
        <v>West</v>
      </c>
    </row>
    <row r="921" spans="1:7" x14ac:dyDescent="0.25">
      <c r="A921" t="s">
        <v>6135</v>
      </c>
      <c r="B921" t="s">
        <v>928</v>
      </c>
      <c r="C921" t="s">
        <v>6730</v>
      </c>
      <c r="D921" s="1">
        <v>45676</v>
      </c>
      <c r="E921" t="str">
        <f>_xlfn.XLOOKUP(C:C,'RAW Data_HCP'!A:A,'RAW Data_HCP'!B:B)</f>
        <v>Dr_63</v>
      </c>
      <c r="F921" t="str">
        <f>_xlfn.XLOOKUP(C:C,'RAW Data_HCP'!A:A,'RAW Data_HCP'!C:C)</f>
        <v>Radiation Oncology</v>
      </c>
      <c r="G921" t="str">
        <f>_xlfn.XLOOKUP(C:C,'RAW Data_HCP'!A:A,'RAW Data_HCP'!D:D)</f>
        <v>West</v>
      </c>
    </row>
    <row r="922" spans="1:7" x14ac:dyDescent="0.25">
      <c r="A922" t="s">
        <v>6141</v>
      </c>
      <c r="B922" t="s">
        <v>929</v>
      </c>
      <c r="C922" t="s">
        <v>6742</v>
      </c>
      <c r="D922" s="1">
        <v>45768</v>
      </c>
      <c r="E922" t="str">
        <f>_xlfn.XLOOKUP(C:C,'RAW Data_HCP'!A:A,'RAW Data_HCP'!B:B)</f>
        <v>Dr_69</v>
      </c>
      <c r="F922" t="str">
        <f>_xlfn.XLOOKUP(C:C,'RAW Data_HCP'!A:A,'RAW Data_HCP'!C:C)</f>
        <v>Hematology-Oncology</v>
      </c>
      <c r="G922" t="str">
        <f>_xlfn.XLOOKUP(C:C,'RAW Data_HCP'!A:A,'RAW Data_HCP'!D:D)</f>
        <v>East</v>
      </c>
    </row>
    <row r="923" spans="1:7" x14ac:dyDescent="0.25">
      <c r="A923" t="s">
        <v>6147</v>
      </c>
      <c r="B923" t="s">
        <v>930</v>
      </c>
      <c r="C923" t="s">
        <v>6770</v>
      </c>
      <c r="D923" s="1">
        <v>45833</v>
      </c>
      <c r="E923" t="str">
        <f>_xlfn.XLOOKUP(C:C,'RAW Data_HCP'!A:A,'RAW Data_HCP'!B:B)</f>
        <v>Dr_83</v>
      </c>
      <c r="F923" t="str">
        <f>_xlfn.XLOOKUP(C:C,'RAW Data_HCP'!A:A,'RAW Data_HCP'!C:C)</f>
        <v>Radiation Oncology</v>
      </c>
      <c r="G923" t="str">
        <f>_xlfn.XLOOKUP(C:C,'RAW Data_HCP'!A:A,'RAW Data_HCP'!D:D)</f>
        <v>South</v>
      </c>
    </row>
    <row r="924" spans="1:7" x14ac:dyDescent="0.25">
      <c r="A924" t="s">
        <v>6154</v>
      </c>
      <c r="B924" t="s">
        <v>931</v>
      </c>
      <c r="C924" t="s">
        <v>6900</v>
      </c>
      <c r="D924" s="1">
        <v>45680</v>
      </c>
      <c r="E924" t="str">
        <f>_xlfn.XLOOKUP(C:C,'RAW Data_HCP'!A:A,'RAW Data_HCP'!B:B)</f>
        <v>Dr_148</v>
      </c>
      <c r="F924" t="str">
        <f>_xlfn.XLOOKUP(C:C,'RAW Data_HCP'!A:A,'RAW Data_HCP'!C:C)</f>
        <v>Hematology-Oncology</v>
      </c>
      <c r="G924" t="str">
        <f>_xlfn.XLOOKUP(C:C,'RAW Data_HCP'!A:A,'RAW Data_HCP'!D:D)</f>
        <v>South</v>
      </c>
    </row>
    <row r="925" spans="1:7" x14ac:dyDescent="0.25">
      <c r="A925" t="s">
        <v>6158</v>
      </c>
      <c r="B925" t="s">
        <v>932</v>
      </c>
      <c r="C925" t="s">
        <v>6662</v>
      </c>
      <c r="D925" s="1">
        <v>45829</v>
      </c>
      <c r="E925" t="str">
        <f>_xlfn.XLOOKUP(C:C,'RAW Data_HCP'!A:A,'RAW Data_HCP'!B:B)</f>
        <v>Dr_29</v>
      </c>
      <c r="F925" t="str">
        <f>_xlfn.XLOOKUP(C:C,'RAW Data_HCP'!A:A,'RAW Data_HCP'!C:C)</f>
        <v>Medical Oncology</v>
      </c>
      <c r="G925" t="str">
        <f>_xlfn.XLOOKUP(C:C,'RAW Data_HCP'!A:A,'RAW Data_HCP'!D:D)</f>
        <v>South</v>
      </c>
    </row>
    <row r="926" spans="1:7" x14ac:dyDescent="0.25">
      <c r="A926" t="s">
        <v>6164</v>
      </c>
      <c r="B926" t="s">
        <v>933</v>
      </c>
      <c r="C926" t="s">
        <v>6816</v>
      </c>
      <c r="D926" s="1">
        <v>45766</v>
      </c>
      <c r="E926" t="str">
        <f>_xlfn.XLOOKUP(C:C,'RAW Data_HCP'!A:A,'RAW Data_HCP'!B:B)</f>
        <v>Dr_106</v>
      </c>
      <c r="F926" t="str">
        <f>_xlfn.XLOOKUP(C:C,'RAW Data_HCP'!A:A,'RAW Data_HCP'!C:C)</f>
        <v>Medical Oncology</v>
      </c>
      <c r="G926" t="str">
        <f>_xlfn.XLOOKUP(C:C,'RAW Data_HCP'!A:A,'RAW Data_HCP'!D:D)</f>
        <v>South</v>
      </c>
    </row>
    <row r="927" spans="1:7" x14ac:dyDescent="0.25">
      <c r="A927" t="s">
        <v>6169</v>
      </c>
      <c r="B927" t="s">
        <v>934</v>
      </c>
      <c r="C927" t="s">
        <v>6792</v>
      </c>
      <c r="D927" s="1">
        <v>45747</v>
      </c>
      <c r="E927" t="str">
        <f>_xlfn.XLOOKUP(C:C,'RAW Data_HCP'!A:A,'RAW Data_HCP'!B:B)</f>
        <v>Dr_94</v>
      </c>
      <c r="F927" t="str">
        <f>_xlfn.XLOOKUP(C:C,'RAW Data_HCP'!A:A,'RAW Data_HCP'!C:C)</f>
        <v>Radiation Oncology</v>
      </c>
      <c r="G927" t="str">
        <f>_xlfn.XLOOKUP(C:C,'RAW Data_HCP'!A:A,'RAW Data_HCP'!D:D)</f>
        <v>West</v>
      </c>
    </row>
    <row r="928" spans="1:7" x14ac:dyDescent="0.25">
      <c r="A928" t="s">
        <v>6174</v>
      </c>
      <c r="B928" t="s">
        <v>935</v>
      </c>
      <c r="C928" t="s">
        <v>6702</v>
      </c>
      <c r="D928" s="1">
        <v>45740</v>
      </c>
      <c r="E928" t="str">
        <f>_xlfn.XLOOKUP(C:C,'RAW Data_HCP'!A:A,'RAW Data_HCP'!B:B)</f>
        <v>Dr_49</v>
      </c>
      <c r="F928" t="str">
        <f>_xlfn.XLOOKUP(C:C,'RAW Data_HCP'!A:A,'RAW Data_HCP'!C:C)</f>
        <v>Medical Oncology</v>
      </c>
      <c r="G928" t="str">
        <f>_xlfn.XLOOKUP(C:C,'RAW Data_HCP'!A:A,'RAW Data_HCP'!D:D)</f>
        <v>West</v>
      </c>
    </row>
    <row r="929" spans="1:7" x14ac:dyDescent="0.25">
      <c r="A929" t="s">
        <v>6180</v>
      </c>
      <c r="B929" t="s">
        <v>936</v>
      </c>
      <c r="C929" t="s">
        <v>6782</v>
      </c>
      <c r="D929" s="1">
        <v>45810</v>
      </c>
      <c r="E929" t="str">
        <f>_xlfn.XLOOKUP(C:C,'RAW Data_HCP'!A:A,'RAW Data_HCP'!B:B)</f>
        <v>Dr_89</v>
      </c>
      <c r="F929" t="str">
        <f>_xlfn.XLOOKUP(C:C,'RAW Data_HCP'!A:A,'RAW Data_HCP'!C:C)</f>
        <v>Hematology-Oncology</v>
      </c>
      <c r="G929" t="str">
        <f>_xlfn.XLOOKUP(C:C,'RAW Data_HCP'!A:A,'RAW Data_HCP'!D:D)</f>
        <v>South</v>
      </c>
    </row>
    <row r="930" spans="1:7" x14ac:dyDescent="0.25">
      <c r="A930" t="s">
        <v>6186</v>
      </c>
      <c r="B930" t="s">
        <v>937</v>
      </c>
      <c r="C930" t="s">
        <v>6618</v>
      </c>
      <c r="D930" s="1">
        <v>45736</v>
      </c>
      <c r="E930" t="str">
        <f>_xlfn.XLOOKUP(C:C,'RAW Data_HCP'!A:A,'RAW Data_HCP'!B:B)</f>
        <v>Dr_7</v>
      </c>
      <c r="F930" t="str">
        <f>_xlfn.XLOOKUP(C:C,'RAW Data_HCP'!A:A,'RAW Data_HCP'!C:C)</f>
        <v>Medical Oncology</v>
      </c>
      <c r="G930" t="str">
        <f>_xlfn.XLOOKUP(C:C,'RAW Data_HCP'!A:A,'RAW Data_HCP'!D:D)</f>
        <v>North</v>
      </c>
    </row>
    <row r="931" spans="1:7" x14ac:dyDescent="0.25">
      <c r="A931" t="s">
        <v>6190</v>
      </c>
      <c r="B931" t="s">
        <v>938</v>
      </c>
      <c r="C931" t="s">
        <v>6692</v>
      </c>
      <c r="D931" s="1">
        <v>45747</v>
      </c>
      <c r="E931" t="str">
        <f>_xlfn.XLOOKUP(C:C,'RAW Data_HCP'!A:A,'RAW Data_HCP'!B:B)</f>
        <v>Dr_44</v>
      </c>
      <c r="F931" t="str">
        <f>_xlfn.XLOOKUP(C:C,'RAW Data_HCP'!A:A,'RAW Data_HCP'!C:C)</f>
        <v>Medical Oncology</v>
      </c>
      <c r="G931" t="str">
        <f>_xlfn.XLOOKUP(C:C,'RAW Data_HCP'!A:A,'RAW Data_HCP'!D:D)</f>
        <v>South</v>
      </c>
    </row>
    <row r="932" spans="1:7" x14ac:dyDescent="0.25">
      <c r="A932" t="s">
        <v>6195</v>
      </c>
      <c r="B932" t="s">
        <v>939</v>
      </c>
      <c r="C932" t="s">
        <v>6832</v>
      </c>
      <c r="D932" s="1">
        <v>45817</v>
      </c>
      <c r="E932" t="str">
        <f>_xlfn.XLOOKUP(C:C,'RAW Data_HCP'!A:A,'RAW Data_HCP'!B:B)</f>
        <v>Dr_114</v>
      </c>
      <c r="F932" t="str">
        <f>_xlfn.XLOOKUP(C:C,'RAW Data_HCP'!A:A,'RAW Data_HCP'!C:C)</f>
        <v>Hematology-Oncology</v>
      </c>
      <c r="G932" t="str">
        <f>_xlfn.XLOOKUP(C:C,'RAW Data_HCP'!A:A,'RAW Data_HCP'!D:D)</f>
        <v>North</v>
      </c>
    </row>
    <row r="933" spans="1:7" x14ac:dyDescent="0.25">
      <c r="A933" t="s">
        <v>6202</v>
      </c>
      <c r="B933" t="s">
        <v>940</v>
      </c>
      <c r="C933" t="s">
        <v>6680</v>
      </c>
      <c r="D933" s="1">
        <v>45770</v>
      </c>
      <c r="E933" t="str">
        <f>_xlfn.XLOOKUP(C:C,'RAW Data_HCP'!A:A,'RAW Data_HCP'!B:B)</f>
        <v>Dr_38</v>
      </c>
      <c r="F933" t="str">
        <f>_xlfn.XLOOKUP(C:C,'RAW Data_HCP'!A:A,'RAW Data_HCP'!C:C)</f>
        <v>Hematology-Oncology</v>
      </c>
      <c r="G933" t="str">
        <f>_xlfn.XLOOKUP(C:C,'RAW Data_HCP'!A:A,'RAW Data_HCP'!D:D)</f>
        <v>South</v>
      </c>
    </row>
    <row r="934" spans="1:7" x14ac:dyDescent="0.25">
      <c r="A934" t="s">
        <v>6209</v>
      </c>
      <c r="B934" t="s">
        <v>941</v>
      </c>
      <c r="C934" t="s">
        <v>6628</v>
      </c>
      <c r="D934" s="1">
        <v>45717</v>
      </c>
      <c r="E934" t="str">
        <f>_xlfn.XLOOKUP(C:C,'RAW Data_HCP'!A:A,'RAW Data_HCP'!B:B)</f>
        <v>Dr_12</v>
      </c>
      <c r="F934" t="str">
        <f>_xlfn.XLOOKUP(C:C,'RAW Data_HCP'!A:A,'RAW Data_HCP'!C:C)</f>
        <v>Medical Oncology</v>
      </c>
      <c r="G934" t="str">
        <f>_xlfn.XLOOKUP(C:C,'RAW Data_HCP'!A:A,'RAW Data_HCP'!D:D)</f>
        <v>West</v>
      </c>
    </row>
    <row r="935" spans="1:7" x14ac:dyDescent="0.25">
      <c r="A935" t="s">
        <v>6214</v>
      </c>
      <c r="B935" t="s">
        <v>942</v>
      </c>
      <c r="C935" t="s">
        <v>6708</v>
      </c>
      <c r="D935" s="1">
        <v>45833</v>
      </c>
      <c r="E935" t="str">
        <f>_xlfn.XLOOKUP(C:C,'RAW Data_HCP'!A:A,'RAW Data_HCP'!B:B)</f>
        <v>Dr_52</v>
      </c>
      <c r="F935" t="str">
        <f>_xlfn.XLOOKUP(C:C,'RAW Data_HCP'!A:A,'RAW Data_HCP'!C:C)</f>
        <v>Medical Oncology</v>
      </c>
      <c r="G935" t="str">
        <f>_xlfn.XLOOKUP(C:C,'RAW Data_HCP'!A:A,'RAW Data_HCP'!D:D)</f>
        <v>South</v>
      </c>
    </row>
    <row r="936" spans="1:7" x14ac:dyDescent="0.25">
      <c r="A936" t="s">
        <v>6218</v>
      </c>
      <c r="B936" t="s">
        <v>943</v>
      </c>
      <c r="C936" t="s">
        <v>6796</v>
      </c>
      <c r="D936" s="1">
        <v>45697</v>
      </c>
      <c r="E936" t="str">
        <f>_xlfn.XLOOKUP(C:C,'RAW Data_HCP'!A:A,'RAW Data_HCP'!B:B)</f>
        <v>Dr_96</v>
      </c>
      <c r="F936" t="str">
        <f>_xlfn.XLOOKUP(C:C,'RAW Data_HCP'!A:A,'RAW Data_HCP'!C:C)</f>
        <v>Medical Oncology</v>
      </c>
      <c r="G936" t="str">
        <f>_xlfn.XLOOKUP(C:C,'RAW Data_HCP'!A:A,'RAW Data_HCP'!D:D)</f>
        <v>North</v>
      </c>
    </row>
    <row r="937" spans="1:7" x14ac:dyDescent="0.25">
      <c r="A937" t="s">
        <v>6225</v>
      </c>
      <c r="B937" t="s">
        <v>944</v>
      </c>
      <c r="C937" t="s">
        <v>6648</v>
      </c>
      <c r="D937" s="1">
        <v>45686</v>
      </c>
      <c r="E937" t="str">
        <f>_xlfn.XLOOKUP(C:C,'RAW Data_HCP'!A:A,'RAW Data_HCP'!B:B)</f>
        <v>Dr_22</v>
      </c>
      <c r="F937" t="str">
        <f>_xlfn.XLOOKUP(C:C,'RAW Data_HCP'!A:A,'RAW Data_HCP'!C:C)</f>
        <v>Medical Oncology</v>
      </c>
      <c r="G937" t="str">
        <f>_xlfn.XLOOKUP(C:C,'RAW Data_HCP'!A:A,'RAW Data_HCP'!D:D)</f>
        <v>West</v>
      </c>
    </row>
    <row r="938" spans="1:7" x14ac:dyDescent="0.25">
      <c r="A938" t="s">
        <v>6229</v>
      </c>
      <c r="B938" t="s">
        <v>945</v>
      </c>
      <c r="C938" t="s">
        <v>6632</v>
      </c>
      <c r="D938" s="1">
        <v>45720</v>
      </c>
      <c r="E938" t="str">
        <f>_xlfn.XLOOKUP(C:C,'RAW Data_HCP'!A:A,'RAW Data_HCP'!B:B)</f>
        <v>Dr_14</v>
      </c>
      <c r="F938" t="str">
        <f>_xlfn.XLOOKUP(C:C,'RAW Data_HCP'!A:A,'RAW Data_HCP'!C:C)</f>
        <v>Medical Oncology</v>
      </c>
      <c r="G938" t="str">
        <f>_xlfn.XLOOKUP(C:C,'RAW Data_HCP'!A:A,'RAW Data_HCP'!D:D)</f>
        <v>South</v>
      </c>
    </row>
    <row r="939" spans="1:7" x14ac:dyDescent="0.25">
      <c r="A939" t="s">
        <v>6236</v>
      </c>
      <c r="B939" t="s">
        <v>946</v>
      </c>
      <c r="C939" t="s">
        <v>6680</v>
      </c>
      <c r="D939" s="1">
        <v>45731</v>
      </c>
      <c r="E939" t="str">
        <f>_xlfn.XLOOKUP(C:C,'RAW Data_HCP'!A:A,'RAW Data_HCP'!B:B)</f>
        <v>Dr_38</v>
      </c>
      <c r="F939" t="str">
        <f>_xlfn.XLOOKUP(C:C,'RAW Data_HCP'!A:A,'RAW Data_HCP'!C:C)</f>
        <v>Hematology-Oncology</v>
      </c>
      <c r="G939" t="str">
        <f>_xlfn.XLOOKUP(C:C,'RAW Data_HCP'!A:A,'RAW Data_HCP'!D:D)</f>
        <v>South</v>
      </c>
    </row>
    <row r="940" spans="1:7" x14ac:dyDescent="0.25">
      <c r="A940" t="s">
        <v>6240</v>
      </c>
      <c r="B940" t="s">
        <v>947</v>
      </c>
      <c r="C940" t="s">
        <v>6612</v>
      </c>
      <c r="D940" s="1">
        <v>45745</v>
      </c>
      <c r="E940" t="str">
        <f>_xlfn.XLOOKUP(C:C,'RAW Data_HCP'!A:A,'RAW Data_HCP'!B:B)</f>
        <v>Dr_4</v>
      </c>
      <c r="F940" t="str">
        <f>_xlfn.XLOOKUP(C:C,'RAW Data_HCP'!A:A,'RAW Data_HCP'!C:C)</f>
        <v>Medical Oncology</v>
      </c>
      <c r="G940" t="str">
        <f>_xlfn.XLOOKUP(C:C,'RAW Data_HCP'!A:A,'RAW Data_HCP'!D:D)</f>
        <v>North</v>
      </c>
    </row>
    <row r="941" spans="1:7" x14ac:dyDescent="0.25">
      <c r="A941" t="s">
        <v>6246</v>
      </c>
      <c r="B941" t="s">
        <v>948</v>
      </c>
      <c r="C941" t="s">
        <v>6662</v>
      </c>
      <c r="D941" s="1">
        <v>45736</v>
      </c>
      <c r="E941" t="str">
        <f>_xlfn.XLOOKUP(C:C,'RAW Data_HCP'!A:A,'RAW Data_HCP'!B:B)</f>
        <v>Dr_29</v>
      </c>
      <c r="F941" t="str">
        <f>_xlfn.XLOOKUP(C:C,'RAW Data_HCP'!A:A,'RAW Data_HCP'!C:C)</f>
        <v>Medical Oncology</v>
      </c>
      <c r="G941" t="str">
        <f>_xlfn.XLOOKUP(C:C,'RAW Data_HCP'!A:A,'RAW Data_HCP'!D:D)</f>
        <v>South</v>
      </c>
    </row>
    <row r="942" spans="1:7" x14ac:dyDescent="0.25">
      <c r="A942" t="s">
        <v>6251</v>
      </c>
      <c r="B942" t="s">
        <v>949</v>
      </c>
      <c r="C942" t="s">
        <v>6836</v>
      </c>
      <c r="D942" s="1">
        <v>45778</v>
      </c>
      <c r="E942" t="str">
        <f>_xlfn.XLOOKUP(C:C,'RAW Data_HCP'!A:A,'RAW Data_HCP'!B:B)</f>
        <v>Dr_116</v>
      </c>
      <c r="F942" t="str">
        <f>_xlfn.XLOOKUP(C:C,'RAW Data_HCP'!A:A,'RAW Data_HCP'!C:C)</f>
        <v>Medical Oncology</v>
      </c>
      <c r="G942" t="str">
        <f>_xlfn.XLOOKUP(C:C,'RAW Data_HCP'!A:A,'RAW Data_HCP'!D:D)</f>
        <v>West</v>
      </c>
    </row>
    <row r="943" spans="1:7" x14ac:dyDescent="0.25">
      <c r="A943" t="s">
        <v>6257</v>
      </c>
      <c r="B943" t="s">
        <v>950</v>
      </c>
      <c r="C943" t="s">
        <v>6616</v>
      </c>
      <c r="D943" s="1">
        <v>45742</v>
      </c>
      <c r="E943" t="str">
        <f>_xlfn.XLOOKUP(C:C,'RAW Data_HCP'!A:A,'RAW Data_HCP'!B:B)</f>
        <v>Dr_6</v>
      </c>
      <c r="F943" t="str">
        <f>_xlfn.XLOOKUP(C:C,'RAW Data_HCP'!A:A,'RAW Data_HCP'!C:C)</f>
        <v>Hematology-Oncology</v>
      </c>
      <c r="G943" t="str">
        <f>_xlfn.XLOOKUP(C:C,'RAW Data_HCP'!A:A,'RAW Data_HCP'!D:D)</f>
        <v>West</v>
      </c>
    </row>
    <row r="944" spans="1:7" x14ac:dyDescent="0.25">
      <c r="A944" t="s">
        <v>6261</v>
      </c>
      <c r="B944" t="s">
        <v>951</v>
      </c>
      <c r="C944" t="s">
        <v>6712</v>
      </c>
      <c r="D944" s="1">
        <v>45795</v>
      </c>
      <c r="E944" t="str">
        <f>_xlfn.XLOOKUP(C:C,'RAW Data_HCP'!A:A,'RAW Data_HCP'!B:B)</f>
        <v>Dr_54</v>
      </c>
      <c r="F944" t="str">
        <f>_xlfn.XLOOKUP(C:C,'RAW Data_HCP'!A:A,'RAW Data_HCP'!C:C)</f>
        <v>Hematology-Oncology</v>
      </c>
      <c r="G944" t="str">
        <f>_xlfn.XLOOKUP(C:C,'RAW Data_HCP'!A:A,'RAW Data_HCP'!D:D)</f>
        <v>West</v>
      </c>
    </row>
    <row r="945" spans="1:7" x14ac:dyDescent="0.25">
      <c r="A945" t="s">
        <v>6268</v>
      </c>
      <c r="B945" t="s">
        <v>952</v>
      </c>
      <c r="C945" t="s">
        <v>6714</v>
      </c>
      <c r="D945" s="1">
        <v>45710</v>
      </c>
      <c r="E945" t="str">
        <f>_xlfn.XLOOKUP(C:C,'RAW Data_HCP'!A:A,'RAW Data_HCP'!B:B)</f>
        <v>Dr_55</v>
      </c>
      <c r="F945" t="str">
        <f>_xlfn.XLOOKUP(C:C,'RAW Data_HCP'!A:A,'RAW Data_HCP'!C:C)</f>
        <v>Hematology-Oncology</v>
      </c>
      <c r="G945" t="str">
        <f>_xlfn.XLOOKUP(C:C,'RAW Data_HCP'!A:A,'RAW Data_HCP'!D:D)</f>
        <v>West</v>
      </c>
    </row>
    <row r="946" spans="1:7" x14ac:dyDescent="0.25">
      <c r="A946" t="s">
        <v>6275</v>
      </c>
      <c r="B946" t="s">
        <v>953</v>
      </c>
      <c r="C946" t="s">
        <v>6884</v>
      </c>
      <c r="D946" s="1">
        <v>45791</v>
      </c>
      <c r="E946" t="str">
        <f>_xlfn.XLOOKUP(C:C,'RAW Data_HCP'!A:A,'RAW Data_HCP'!B:B)</f>
        <v>Dr_140</v>
      </c>
      <c r="F946" t="str">
        <f>_xlfn.XLOOKUP(C:C,'RAW Data_HCP'!A:A,'RAW Data_HCP'!C:C)</f>
        <v>Medical Oncology</v>
      </c>
      <c r="G946" t="str">
        <f>_xlfn.XLOOKUP(C:C,'RAW Data_HCP'!A:A,'RAW Data_HCP'!D:D)</f>
        <v>North</v>
      </c>
    </row>
    <row r="947" spans="1:7" x14ac:dyDescent="0.25">
      <c r="A947" t="s">
        <v>6282</v>
      </c>
      <c r="B947" t="s">
        <v>954</v>
      </c>
      <c r="C947" t="s">
        <v>6738</v>
      </c>
      <c r="D947" s="1">
        <v>45798</v>
      </c>
      <c r="E947" t="str">
        <f>_xlfn.XLOOKUP(C:C,'RAW Data_HCP'!A:A,'RAW Data_HCP'!B:B)</f>
        <v>Dr_67</v>
      </c>
      <c r="F947" t="str">
        <f>_xlfn.XLOOKUP(C:C,'RAW Data_HCP'!A:A,'RAW Data_HCP'!C:C)</f>
        <v>Hematology-Oncology</v>
      </c>
      <c r="G947" t="str">
        <f>_xlfn.XLOOKUP(C:C,'RAW Data_HCP'!A:A,'RAW Data_HCP'!D:D)</f>
        <v>North</v>
      </c>
    </row>
    <row r="948" spans="1:7" x14ac:dyDescent="0.25">
      <c r="A948" t="s">
        <v>6288</v>
      </c>
      <c r="B948" t="s">
        <v>955</v>
      </c>
      <c r="C948" t="s">
        <v>6852</v>
      </c>
      <c r="D948" s="1">
        <v>45817</v>
      </c>
      <c r="E948" t="str">
        <f>_xlfn.XLOOKUP(C:C,'RAW Data_HCP'!A:A,'RAW Data_HCP'!B:B)</f>
        <v>Dr_124</v>
      </c>
      <c r="F948" t="str">
        <f>_xlfn.XLOOKUP(C:C,'RAW Data_HCP'!A:A,'RAW Data_HCP'!C:C)</f>
        <v>Medical Oncology</v>
      </c>
      <c r="G948" t="str">
        <f>_xlfn.XLOOKUP(C:C,'RAW Data_HCP'!A:A,'RAW Data_HCP'!D:D)</f>
        <v>West</v>
      </c>
    </row>
    <row r="949" spans="1:7" x14ac:dyDescent="0.25">
      <c r="A949" t="s">
        <v>6293</v>
      </c>
      <c r="B949" t="s">
        <v>956</v>
      </c>
      <c r="C949" t="s">
        <v>6678</v>
      </c>
      <c r="D949" s="1">
        <v>45835</v>
      </c>
      <c r="E949" t="str">
        <f>_xlfn.XLOOKUP(C:C,'RAW Data_HCP'!A:A,'RAW Data_HCP'!B:B)</f>
        <v>Dr_37</v>
      </c>
      <c r="F949" t="str">
        <f>_xlfn.XLOOKUP(C:C,'RAW Data_HCP'!A:A,'RAW Data_HCP'!C:C)</f>
        <v>Hematology-Oncology</v>
      </c>
      <c r="G949" t="str">
        <f>_xlfn.XLOOKUP(C:C,'RAW Data_HCP'!A:A,'RAW Data_HCP'!D:D)</f>
        <v>North</v>
      </c>
    </row>
    <row r="950" spans="1:7" x14ac:dyDescent="0.25">
      <c r="A950" t="s">
        <v>6297</v>
      </c>
      <c r="B950" t="s">
        <v>957</v>
      </c>
      <c r="C950" t="s">
        <v>6614</v>
      </c>
      <c r="D950" s="1">
        <v>45754</v>
      </c>
      <c r="E950" t="str">
        <f>_xlfn.XLOOKUP(C:C,'RAW Data_HCP'!A:A,'RAW Data_HCP'!B:B)</f>
        <v>Dr_5</v>
      </c>
      <c r="F950" t="str">
        <f>_xlfn.XLOOKUP(C:C,'RAW Data_HCP'!A:A,'RAW Data_HCP'!C:C)</f>
        <v>Hematology-Oncology</v>
      </c>
      <c r="G950" t="str">
        <f>_xlfn.XLOOKUP(C:C,'RAW Data_HCP'!A:A,'RAW Data_HCP'!D:D)</f>
        <v>North</v>
      </c>
    </row>
    <row r="951" spans="1:7" x14ac:dyDescent="0.25">
      <c r="A951" t="s">
        <v>6304</v>
      </c>
      <c r="B951" t="s">
        <v>958</v>
      </c>
      <c r="C951" t="s">
        <v>6904</v>
      </c>
      <c r="D951" s="1">
        <v>45827</v>
      </c>
      <c r="E951" t="str">
        <f>_xlfn.XLOOKUP(C:C,'RAW Data_HCP'!A:A,'RAW Data_HCP'!B:B)</f>
        <v>Dr_150</v>
      </c>
      <c r="F951" t="str">
        <f>_xlfn.XLOOKUP(C:C,'RAW Data_HCP'!A:A,'RAW Data_HCP'!C:C)</f>
        <v>Hematology-Oncology</v>
      </c>
      <c r="G951" t="str">
        <f>_xlfn.XLOOKUP(C:C,'RAW Data_HCP'!A:A,'RAW Data_HCP'!D:D)</f>
        <v>North</v>
      </c>
    </row>
    <row r="952" spans="1:7" x14ac:dyDescent="0.25">
      <c r="A952" t="s">
        <v>6310</v>
      </c>
      <c r="B952" t="s">
        <v>959</v>
      </c>
      <c r="C952" t="s">
        <v>6874</v>
      </c>
      <c r="D952" s="1">
        <v>45669</v>
      </c>
      <c r="E952" t="str">
        <f>_xlfn.XLOOKUP(C:C,'RAW Data_HCP'!A:A,'RAW Data_HCP'!B:B)</f>
        <v>Dr_135</v>
      </c>
      <c r="F952" t="str">
        <f>_xlfn.XLOOKUP(C:C,'RAW Data_HCP'!A:A,'RAW Data_HCP'!C:C)</f>
        <v>Radiation Oncology</v>
      </c>
      <c r="G952" t="str">
        <f>_xlfn.XLOOKUP(C:C,'RAW Data_HCP'!A:A,'RAW Data_HCP'!D:D)</f>
        <v>West</v>
      </c>
    </row>
    <row r="953" spans="1:7" x14ac:dyDescent="0.25">
      <c r="A953" t="s">
        <v>6316</v>
      </c>
      <c r="B953" t="s">
        <v>960</v>
      </c>
      <c r="C953" t="s">
        <v>6736</v>
      </c>
      <c r="D953" s="1">
        <v>45701</v>
      </c>
      <c r="E953" t="str">
        <f>_xlfn.XLOOKUP(C:C,'RAW Data_HCP'!A:A,'RAW Data_HCP'!B:B)</f>
        <v>Dr_66</v>
      </c>
      <c r="F953" t="str">
        <f>_xlfn.XLOOKUP(C:C,'RAW Data_HCP'!A:A,'RAW Data_HCP'!C:C)</f>
        <v>Hematology-Oncology</v>
      </c>
      <c r="G953" t="str">
        <f>_xlfn.XLOOKUP(C:C,'RAW Data_HCP'!A:A,'RAW Data_HCP'!D:D)</f>
        <v>North</v>
      </c>
    </row>
    <row r="954" spans="1:7" x14ac:dyDescent="0.25">
      <c r="A954" t="s">
        <v>6322</v>
      </c>
      <c r="B954" t="s">
        <v>961</v>
      </c>
      <c r="C954" t="s">
        <v>6636</v>
      </c>
      <c r="D954" s="1">
        <v>45730</v>
      </c>
      <c r="E954" t="str">
        <f>_xlfn.XLOOKUP(C:C,'RAW Data_HCP'!A:A,'RAW Data_HCP'!B:B)</f>
        <v>Dr_16</v>
      </c>
      <c r="F954" t="str">
        <f>_xlfn.XLOOKUP(C:C,'RAW Data_HCP'!A:A,'RAW Data_HCP'!C:C)</f>
        <v>Radiation Oncology</v>
      </c>
      <c r="G954" t="str">
        <f>_xlfn.XLOOKUP(C:C,'RAW Data_HCP'!A:A,'RAW Data_HCP'!D:D)</f>
        <v>East</v>
      </c>
    </row>
    <row r="955" spans="1:7" x14ac:dyDescent="0.25">
      <c r="A955" t="s">
        <v>6327</v>
      </c>
      <c r="B955" t="s">
        <v>962</v>
      </c>
      <c r="C955" t="s">
        <v>6708</v>
      </c>
      <c r="D955" s="1">
        <v>45836</v>
      </c>
      <c r="E955" t="str">
        <f>_xlfn.XLOOKUP(C:C,'RAW Data_HCP'!A:A,'RAW Data_HCP'!B:B)</f>
        <v>Dr_52</v>
      </c>
      <c r="F955" t="str">
        <f>_xlfn.XLOOKUP(C:C,'RAW Data_HCP'!A:A,'RAW Data_HCP'!C:C)</f>
        <v>Medical Oncology</v>
      </c>
      <c r="G955" t="str">
        <f>_xlfn.XLOOKUP(C:C,'RAW Data_HCP'!A:A,'RAW Data_HCP'!D:D)</f>
        <v>South</v>
      </c>
    </row>
    <row r="956" spans="1:7" x14ac:dyDescent="0.25">
      <c r="A956" t="s">
        <v>6332</v>
      </c>
      <c r="B956" t="s">
        <v>963</v>
      </c>
      <c r="C956" t="s">
        <v>6744</v>
      </c>
      <c r="D956" s="1">
        <v>45671</v>
      </c>
      <c r="E956" t="str">
        <f>_xlfn.XLOOKUP(C:C,'RAW Data_HCP'!A:A,'RAW Data_HCP'!B:B)</f>
        <v>Dr_70</v>
      </c>
      <c r="F956" t="str">
        <f>_xlfn.XLOOKUP(C:C,'RAW Data_HCP'!A:A,'RAW Data_HCP'!C:C)</f>
        <v>Medical Oncology</v>
      </c>
      <c r="G956" t="str">
        <f>_xlfn.XLOOKUP(C:C,'RAW Data_HCP'!A:A,'RAW Data_HCP'!D:D)</f>
        <v>East</v>
      </c>
    </row>
    <row r="957" spans="1:7" x14ac:dyDescent="0.25">
      <c r="A957" t="s">
        <v>6339</v>
      </c>
      <c r="B957" t="s">
        <v>964</v>
      </c>
      <c r="C957" t="s">
        <v>6844</v>
      </c>
      <c r="D957" s="1">
        <v>45825</v>
      </c>
      <c r="E957" t="str">
        <f>_xlfn.XLOOKUP(C:C,'RAW Data_HCP'!A:A,'RAW Data_HCP'!B:B)</f>
        <v>Dr_120</v>
      </c>
      <c r="F957" t="str">
        <f>_xlfn.XLOOKUP(C:C,'RAW Data_HCP'!A:A,'RAW Data_HCP'!C:C)</f>
        <v>Hematology-Oncology</v>
      </c>
      <c r="G957" t="str">
        <f>_xlfn.XLOOKUP(C:C,'RAW Data_HCP'!A:A,'RAW Data_HCP'!D:D)</f>
        <v>West</v>
      </c>
    </row>
    <row r="958" spans="1:7" x14ac:dyDescent="0.25">
      <c r="A958" t="s">
        <v>6345</v>
      </c>
      <c r="B958" t="s">
        <v>965</v>
      </c>
      <c r="C958" t="s">
        <v>6610</v>
      </c>
      <c r="D958" s="1">
        <v>45675</v>
      </c>
      <c r="E958" t="str">
        <f>_xlfn.XLOOKUP(C:C,'RAW Data_HCP'!A:A,'RAW Data_HCP'!B:B)</f>
        <v>Dr_3</v>
      </c>
      <c r="F958" t="str">
        <f>_xlfn.XLOOKUP(C:C,'RAW Data_HCP'!A:A,'RAW Data_HCP'!C:C)</f>
        <v>Medical Oncology</v>
      </c>
      <c r="G958" t="str">
        <f>_xlfn.XLOOKUP(C:C,'RAW Data_HCP'!A:A,'RAW Data_HCP'!D:D)</f>
        <v>South</v>
      </c>
    </row>
    <row r="959" spans="1:7" x14ac:dyDescent="0.25">
      <c r="A959" t="s">
        <v>6352</v>
      </c>
      <c r="B959" t="s">
        <v>966</v>
      </c>
      <c r="C959" t="s">
        <v>6804</v>
      </c>
      <c r="D959" s="1">
        <v>45827</v>
      </c>
      <c r="E959" t="str">
        <f>_xlfn.XLOOKUP(C:C,'RAW Data_HCP'!A:A,'RAW Data_HCP'!B:B)</f>
        <v>Dr_100</v>
      </c>
      <c r="F959" t="str">
        <f>_xlfn.XLOOKUP(C:C,'RAW Data_HCP'!A:A,'RAW Data_HCP'!C:C)</f>
        <v>Medical Oncology</v>
      </c>
      <c r="G959" t="str">
        <f>_xlfn.XLOOKUP(C:C,'RAW Data_HCP'!A:A,'RAW Data_HCP'!D:D)</f>
        <v>North</v>
      </c>
    </row>
    <row r="960" spans="1:7" x14ac:dyDescent="0.25">
      <c r="A960" t="s">
        <v>6358</v>
      </c>
      <c r="B960" t="s">
        <v>967</v>
      </c>
      <c r="C960" t="s">
        <v>6744</v>
      </c>
      <c r="D960" s="1">
        <v>45827</v>
      </c>
      <c r="E960" t="str">
        <f>_xlfn.XLOOKUP(C:C,'RAW Data_HCP'!A:A,'RAW Data_HCP'!B:B)</f>
        <v>Dr_70</v>
      </c>
      <c r="F960" t="str">
        <f>_xlfn.XLOOKUP(C:C,'RAW Data_HCP'!A:A,'RAW Data_HCP'!C:C)</f>
        <v>Medical Oncology</v>
      </c>
      <c r="G960" t="str">
        <f>_xlfn.XLOOKUP(C:C,'RAW Data_HCP'!A:A,'RAW Data_HCP'!D:D)</f>
        <v>East</v>
      </c>
    </row>
    <row r="961" spans="1:7" x14ac:dyDescent="0.25">
      <c r="A961" t="s">
        <v>6364</v>
      </c>
      <c r="B961" t="s">
        <v>968</v>
      </c>
      <c r="C961" t="s">
        <v>6790</v>
      </c>
      <c r="D961" s="1">
        <v>45685</v>
      </c>
      <c r="E961" t="str">
        <f>_xlfn.XLOOKUP(C:C,'RAW Data_HCP'!A:A,'RAW Data_HCP'!B:B)</f>
        <v>Dr_93</v>
      </c>
      <c r="F961" t="str">
        <f>_xlfn.XLOOKUP(C:C,'RAW Data_HCP'!A:A,'RAW Data_HCP'!C:C)</f>
        <v>Radiation Oncology</v>
      </c>
      <c r="G961" t="str">
        <f>_xlfn.XLOOKUP(C:C,'RAW Data_HCP'!A:A,'RAW Data_HCP'!D:D)</f>
        <v>East</v>
      </c>
    </row>
    <row r="962" spans="1:7" x14ac:dyDescent="0.25">
      <c r="A962" t="s">
        <v>6368</v>
      </c>
      <c r="B962" t="s">
        <v>969</v>
      </c>
      <c r="C962" t="s">
        <v>6614</v>
      </c>
      <c r="D962" s="1">
        <v>45732</v>
      </c>
      <c r="E962" t="str">
        <f>_xlfn.XLOOKUP(C:C,'RAW Data_HCP'!A:A,'RAW Data_HCP'!B:B)</f>
        <v>Dr_5</v>
      </c>
      <c r="F962" t="str">
        <f>_xlfn.XLOOKUP(C:C,'RAW Data_HCP'!A:A,'RAW Data_HCP'!C:C)</f>
        <v>Hematology-Oncology</v>
      </c>
      <c r="G962" t="str">
        <f>_xlfn.XLOOKUP(C:C,'RAW Data_HCP'!A:A,'RAW Data_HCP'!D:D)</f>
        <v>North</v>
      </c>
    </row>
    <row r="963" spans="1:7" x14ac:dyDescent="0.25">
      <c r="A963" t="s">
        <v>6375</v>
      </c>
      <c r="B963" t="s">
        <v>970</v>
      </c>
      <c r="C963" t="s">
        <v>6802</v>
      </c>
      <c r="D963" s="1">
        <v>45717</v>
      </c>
      <c r="E963" t="str">
        <f>_xlfn.XLOOKUP(C:C,'RAW Data_HCP'!A:A,'RAW Data_HCP'!B:B)</f>
        <v>Dr_99</v>
      </c>
      <c r="F963" t="str">
        <f>_xlfn.XLOOKUP(C:C,'RAW Data_HCP'!A:A,'RAW Data_HCP'!C:C)</f>
        <v>Hematology-Oncology</v>
      </c>
      <c r="G963" t="str">
        <f>_xlfn.XLOOKUP(C:C,'RAW Data_HCP'!A:A,'RAW Data_HCP'!D:D)</f>
        <v>South</v>
      </c>
    </row>
    <row r="964" spans="1:7" x14ac:dyDescent="0.25">
      <c r="A964" t="s">
        <v>6380</v>
      </c>
      <c r="B964" t="s">
        <v>971</v>
      </c>
      <c r="C964" t="s">
        <v>6800</v>
      </c>
      <c r="D964" s="1">
        <v>45788</v>
      </c>
      <c r="E964" t="str">
        <f>_xlfn.XLOOKUP(C:C,'RAW Data_HCP'!A:A,'RAW Data_HCP'!B:B)</f>
        <v>Dr_98</v>
      </c>
      <c r="F964" t="str">
        <f>_xlfn.XLOOKUP(C:C,'RAW Data_HCP'!A:A,'RAW Data_HCP'!C:C)</f>
        <v>Hematology-Oncology</v>
      </c>
      <c r="G964" t="str">
        <f>_xlfn.XLOOKUP(C:C,'RAW Data_HCP'!A:A,'RAW Data_HCP'!D:D)</f>
        <v>South</v>
      </c>
    </row>
    <row r="965" spans="1:7" x14ac:dyDescent="0.25">
      <c r="A965" t="s">
        <v>6386</v>
      </c>
      <c r="B965" t="s">
        <v>972</v>
      </c>
      <c r="C965" t="s">
        <v>6656</v>
      </c>
      <c r="D965" s="1">
        <v>45738</v>
      </c>
      <c r="E965" t="str">
        <f>_xlfn.XLOOKUP(C:C,'RAW Data_HCP'!A:A,'RAW Data_HCP'!B:B)</f>
        <v>Dr_26</v>
      </c>
      <c r="F965" t="str">
        <f>_xlfn.XLOOKUP(C:C,'RAW Data_HCP'!A:A,'RAW Data_HCP'!C:C)</f>
        <v>Hematology-Oncology</v>
      </c>
      <c r="G965" t="str">
        <f>_xlfn.XLOOKUP(C:C,'RAW Data_HCP'!A:A,'RAW Data_HCP'!D:D)</f>
        <v>East</v>
      </c>
    </row>
    <row r="966" spans="1:7" x14ac:dyDescent="0.25">
      <c r="A966" t="s">
        <v>6390</v>
      </c>
      <c r="B966" t="s">
        <v>973</v>
      </c>
      <c r="C966" t="s">
        <v>6854</v>
      </c>
      <c r="D966" s="1">
        <v>45810</v>
      </c>
      <c r="E966" t="str">
        <f>_xlfn.XLOOKUP(C:C,'RAW Data_HCP'!A:A,'RAW Data_HCP'!B:B)</f>
        <v>Dr_125</v>
      </c>
      <c r="F966" t="str">
        <f>_xlfn.XLOOKUP(C:C,'RAW Data_HCP'!A:A,'RAW Data_HCP'!C:C)</f>
        <v>Hematology-Oncology</v>
      </c>
      <c r="G966" t="str">
        <f>_xlfn.XLOOKUP(C:C,'RAW Data_HCP'!A:A,'RAW Data_HCP'!D:D)</f>
        <v>North</v>
      </c>
    </row>
    <row r="967" spans="1:7" x14ac:dyDescent="0.25">
      <c r="A967" t="s">
        <v>6395</v>
      </c>
      <c r="B967" t="s">
        <v>974</v>
      </c>
      <c r="C967" t="s">
        <v>6878</v>
      </c>
      <c r="D967" s="1">
        <v>45680</v>
      </c>
      <c r="E967" t="str">
        <f>_xlfn.XLOOKUP(C:C,'RAW Data_HCP'!A:A,'RAW Data_HCP'!B:B)</f>
        <v>Dr_137</v>
      </c>
      <c r="F967" t="str">
        <f>_xlfn.XLOOKUP(C:C,'RAW Data_HCP'!A:A,'RAW Data_HCP'!C:C)</f>
        <v>Radiation Oncology</v>
      </c>
      <c r="G967" t="str">
        <f>_xlfn.XLOOKUP(C:C,'RAW Data_HCP'!A:A,'RAW Data_HCP'!D:D)</f>
        <v>South</v>
      </c>
    </row>
    <row r="968" spans="1:7" x14ac:dyDescent="0.25">
      <c r="A968" t="s">
        <v>6400</v>
      </c>
      <c r="B968" t="s">
        <v>975</v>
      </c>
      <c r="C968" t="s">
        <v>6700</v>
      </c>
      <c r="D968" s="1">
        <v>45708</v>
      </c>
      <c r="E968" t="str">
        <f>_xlfn.XLOOKUP(C:C,'RAW Data_HCP'!A:A,'RAW Data_HCP'!B:B)</f>
        <v>Dr_48</v>
      </c>
      <c r="F968" t="str">
        <f>_xlfn.XLOOKUP(C:C,'RAW Data_HCP'!A:A,'RAW Data_HCP'!C:C)</f>
        <v>Hematology-Oncology</v>
      </c>
      <c r="G968" t="str">
        <f>_xlfn.XLOOKUP(C:C,'RAW Data_HCP'!A:A,'RAW Data_HCP'!D:D)</f>
        <v>East</v>
      </c>
    </row>
    <row r="969" spans="1:7" x14ac:dyDescent="0.25">
      <c r="A969" t="s">
        <v>6407</v>
      </c>
      <c r="B969" t="s">
        <v>976</v>
      </c>
      <c r="C969" t="s">
        <v>6862</v>
      </c>
      <c r="D969" s="1">
        <v>45775</v>
      </c>
      <c r="E969" t="str">
        <f>_xlfn.XLOOKUP(C:C,'RAW Data_HCP'!A:A,'RAW Data_HCP'!B:B)</f>
        <v>Dr_129</v>
      </c>
      <c r="F969" t="str">
        <f>_xlfn.XLOOKUP(C:C,'RAW Data_HCP'!A:A,'RAW Data_HCP'!C:C)</f>
        <v>Radiation Oncology</v>
      </c>
      <c r="G969" t="str">
        <f>_xlfn.XLOOKUP(C:C,'RAW Data_HCP'!A:A,'RAW Data_HCP'!D:D)</f>
        <v>West</v>
      </c>
    </row>
    <row r="970" spans="1:7" x14ac:dyDescent="0.25">
      <c r="A970" t="s">
        <v>6414</v>
      </c>
      <c r="B970" t="s">
        <v>977</v>
      </c>
      <c r="C970" t="s">
        <v>6892</v>
      </c>
      <c r="D970" s="1">
        <v>45663</v>
      </c>
      <c r="E970" t="str">
        <f>_xlfn.XLOOKUP(C:C,'RAW Data_HCP'!A:A,'RAW Data_HCP'!B:B)</f>
        <v>Dr_144</v>
      </c>
      <c r="F970" t="str">
        <f>_xlfn.XLOOKUP(C:C,'RAW Data_HCP'!A:A,'RAW Data_HCP'!C:C)</f>
        <v>Medical Oncology</v>
      </c>
      <c r="G970" t="str">
        <f>_xlfn.XLOOKUP(C:C,'RAW Data_HCP'!A:A,'RAW Data_HCP'!D:D)</f>
        <v>North</v>
      </c>
    </row>
    <row r="971" spans="1:7" x14ac:dyDescent="0.25">
      <c r="A971" t="s">
        <v>6419</v>
      </c>
      <c r="B971" t="s">
        <v>978</v>
      </c>
      <c r="C971" t="s">
        <v>6626</v>
      </c>
      <c r="D971" s="1">
        <v>45721</v>
      </c>
      <c r="E971" t="str">
        <f>_xlfn.XLOOKUP(C:C,'RAW Data_HCP'!A:A,'RAW Data_HCP'!B:B)</f>
        <v>Dr_11</v>
      </c>
      <c r="F971" t="str">
        <f>_xlfn.XLOOKUP(C:C,'RAW Data_HCP'!A:A,'RAW Data_HCP'!C:C)</f>
        <v>Hematology-Oncology</v>
      </c>
      <c r="G971" t="str">
        <f>_xlfn.XLOOKUP(C:C,'RAW Data_HCP'!A:A,'RAW Data_HCP'!D:D)</f>
        <v>West</v>
      </c>
    </row>
    <row r="972" spans="1:7" x14ac:dyDescent="0.25">
      <c r="A972" t="s">
        <v>6426</v>
      </c>
      <c r="B972" t="s">
        <v>979</v>
      </c>
      <c r="C972" t="s">
        <v>6876</v>
      </c>
      <c r="D972" s="1">
        <v>45736</v>
      </c>
      <c r="E972" t="str">
        <f>_xlfn.XLOOKUP(C:C,'RAW Data_HCP'!A:A,'RAW Data_HCP'!B:B)</f>
        <v>Dr_136</v>
      </c>
      <c r="F972" t="str">
        <f>_xlfn.XLOOKUP(C:C,'RAW Data_HCP'!A:A,'RAW Data_HCP'!C:C)</f>
        <v>Medical Oncology</v>
      </c>
      <c r="G972" t="str">
        <f>_xlfn.XLOOKUP(C:C,'RAW Data_HCP'!A:A,'RAW Data_HCP'!D:D)</f>
        <v>South</v>
      </c>
    </row>
    <row r="973" spans="1:7" x14ac:dyDescent="0.25">
      <c r="A973" t="s">
        <v>6431</v>
      </c>
      <c r="B973" t="s">
        <v>980</v>
      </c>
      <c r="C973" t="s">
        <v>6776</v>
      </c>
      <c r="D973" s="1">
        <v>45783</v>
      </c>
      <c r="E973" t="str">
        <f>_xlfn.XLOOKUP(C:C,'RAW Data_HCP'!A:A,'RAW Data_HCP'!B:B)</f>
        <v>Dr_86</v>
      </c>
      <c r="F973" t="str">
        <f>_xlfn.XLOOKUP(C:C,'RAW Data_HCP'!A:A,'RAW Data_HCP'!C:C)</f>
        <v>Medical Oncology</v>
      </c>
      <c r="G973" t="str">
        <f>_xlfn.XLOOKUP(C:C,'RAW Data_HCP'!A:A,'RAW Data_HCP'!D:D)</f>
        <v>West</v>
      </c>
    </row>
    <row r="974" spans="1:7" x14ac:dyDescent="0.25">
      <c r="A974" t="s">
        <v>6436</v>
      </c>
      <c r="B974" t="s">
        <v>981</v>
      </c>
      <c r="C974" t="s">
        <v>6806</v>
      </c>
      <c r="D974" s="1">
        <v>45698</v>
      </c>
      <c r="E974" t="str">
        <f>_xlfn.XLOOKUP(C:C,'RAW Data_HCP'!A:A,'RAW Data_HCP'!B:B)</f>
        <v>Dr_101</v>
      </c>
      <c r="F974" t="str">
        <f>_xlfn.XLOOKUP(C:C,'RAW Data_HCP'!A:A,'RAW Data_HCP'!C:C)</f>
        <v>Hematology-Oncology</v>
      </c>
      <c r="G974" t="str">
        <f>_xlfn.XLOOKUP(C:C,'RAW Data_HCP'!A:A,'RAW Data_HCP'!D:D)</f>
        <v>North</v>
      </c>
    </row>
    <row r="975" spans="1:7" x14ac:dyDescent="0.25">
      <c r="A975" t="s">
        <v>6442</v>
      </c>
      <c r="B975" t="s">
        <v>982</v>
      </c>
      <c r="C975" t="s">
        <v>6614</v>
      </c>
      <c r="D975" s="1">
        <v>45746</v>
      </c>
      <c r="E975" t="str">
        <f>_xlfn.XLOOKUP(C:C,'RAW Data_HCP'!A:A,'RAW Data_HCP'!B:B)</f>
        <v>Dr_5</v>
      </c>
      <c r="F975" t="str">
        <f>_xlfn.XLOOKUP(C:C,'RAW Data_HCP'!A:A,'RAW Data_HCP'!C:C)</f>
        <v>Hematology-Oncology</v>
      </c>
      <c r="G975" t="str">
        <f>_xlfn.XLOOKUP(C:C,'RAW Data_HCP'!A:A,'RAW Data_HCP'!D:D)</f>
        <v>North</v>
      </c>
    </row>
    <row r="976" spans="1:7" x14ac:dyDescent="0.25">
      <c r="A976" t="s">
        <v>6449</v>
      </c>
      <c r="B976" t="s">
        <v>983</v>
      </c>
      <c r="C976" t="s">
        <v>6786</v>
      </c>
      <c r="D976" s="1">
        <v>45748</v>
      </c>
      <c r="E976" t="str">
        <f>_xlfn.XLOOKUP(C:C,'RAW Data_HCP'!A:A,'RAW Data_HCP'!B:B)</f>
        <v>Dr_91</v>
      </c>
      <c r="F976" t="str">
        <f>_xlfn.XLOOKUP(C:C,'RAW Data_HCP'!A:A,'RAW Data_HCP'!C:C)</f>
        <v>Medical Oncology</v>
      </c>
      <c r="G976" t="str">
        <f>_xlfn.XLOOKUP(C:C,'RAW Data_HCP'!A:A,'RAW Data_HCP'!D:D)</f>
        <v>South</v>
      </c>
    </row>
    <row r="977" spans="1:7" x14ac:dyDescent="0.25">
      <c r="A977" t="s">
        <v>6456</v>
      </c>
      <c r="B977" t="s">
        <v>984</v>
      </c>
      <c r="C977" t="s">
        <v>6760</v>
      </c>
      <c r="D977" s="1">
        <v>45718</v>
      </c>
      <c r="E977" t="str">
        <f>_xlfn.XLOOKUP(C:C,'RAW Data_HCP'!A:A,'RAW Data_HCP'!B:B)</f>
        <v>Dr_78</v>
      </c>
      <c r="F977" t="str">
        <f>_xlfn.XLOOKUP(C:C,'RAW Data_HCP'!A:A,'RAW Data_HCP'!C:C)</f>
        <v>Medical Oncology</v>
      </c>
      <c r="G977" t="str">
        <f>_xlfn.XLOOKUP(C:C,'RAW Data_HCP'!A:A,'RAW Data_HCP'!D:D)</f>
        <v>East</v>
      </c>
    </row>
    <row r="978" spans="1:7" x14ac:dyDescent="0.25">
      <c r="A978" t="s">
        <v>6461</v>
      </c>
      <c r="B978" t="s">
        <v>985</v>
      </c>
      <c r="C978" t="s">
        <v>6862</v>
      </c>
      <c r="D978" s="1">
        <v>45728</v>
      </c>
      <c r="E978" t="str">
        <f>_xlfn.XLOOKUP(C:C,'RAW Data_HCP'!A:A,'RAW Data_HCP'!B:B)</f>
        <v>Dr_129</v>
      </c>
      <c r="F978" t="str">
        <f>_xlfn.XLOOKUP(C:C,'RAW Data_HCP'!A:A,'RAW Data_HCP'!C:C)</f>
        <v>Radiation Oncology</v>
      </c>
      <c r="G978" t="str">
        <f>_xlfn.XLOOKUP(C:C,'RAW Data_HCP'!A:A,'RAW Data_HCP'!D:D)</f>
        <v>West</v>
      </c>
    </row>
    <row r="979" spans="1:7" x14ac:dyDescent="0.25">
      <c r="A979" t="s">
        <v>6467</v>
      </c>
      <c r="B979" t="s">
        <v>986</v>
      </c>
      <c r="C979" t="s">
        <v>6636</v>
      </c>
      <c r="D979" s="1">
        <v>45818</v>
      </c>
      <c r="E979" t="str">
        <f>_xlfn.XLOOKUP(C:C,'RAW Data_HCP'!A:A,'RAW Data_HCP'!B:B)</f>
        <v>Dr_16</v>
      </c>
      <c r="F979" t="str">
        <f>_xlfn.XLOOKUP(C:C,'RAW Data_HCP'!A:A,'RAW Data_HCP'!C:C)</f>
        <v>Radiation Oncology</v>
      </c>
      <c r="G979" t="str">
        <f>_xlfn.XLOOKUP(C:C,'RAW Data_HCP'!A:A,'RAW Data_HCP'!D:D)</f>
        <v>East</v>
      </c>
    </row>
    <row r="980" spans="1:7" x14ac:dyDescent="0.25">
      <c r="A980" t="s">
        <v>6473</v>
      </c>
      <c r="B980" t="s">
        <v>987</v>
      </c>
      <c r="C980" t="s">
        <v>6736</v>
      </c>
      <c r="D980" s="1">
        <v>45757</v>
      </c>
      <c r="E980" t="str">
        <f>_xlfn.XLOOKUP(C:C,'RAW Data_HCP'!A:A,'RAW Data_HCP'!B:B)</f>
        <v>Dr_66</v>
      </c>
      <c r="F980" t="str">
        <f>_xlfn.XLOOKUP(C:C,'RAW Data_HCP'!A:A,'RAW Data_HCP'!C:C)</f>
        <v>Hematology-Oncology</v>
      </c>
      <c r="G980" t="str">
        <f>_xlfn.XLOOKUP(C:C,'RAW Data_HCP'!A:A,'RAW Data_HCP'!D:D)</f>
        <v>North</v>
      </c>
    </row>
    <row r="981" spans="1:7" x14ac:dyDescent="0.25">
      <c r="A981" t="s">
        <v>6479</v>
      </c>
      <c r="B981" t="s">
        <v>988</v>
      </c>
      <c r="C981" t="s">
        <v>6620</v>
      </c>
      <c r="D981" s="1">
        <v>45800</v>
      </c>
      <c r="E981" t="str">
        <f>_xlfn.XLOOKUP(C:C,'RAW Data_HCP'!A:A,'RAW Data_HCP'!B:B)</f>
        <v>Dr_8</v>
      </c>
      <c r="F981" t="str">
        <f>_xlfn.XLOOKUP(C:C,'RAW Data_HCP'!A:A,'RAW Data_HCP'!C:C)</f>
        <v>Medical Oncology</v>
      </c>
      <c r="G981" t="str">
        <f>_xlfn.XLOOKUP(C:C,'RAW Data_HCP'!A:A,'RAW Data_HCP'!D:D)</f>
        <v>South</v>
      </c>
    </row>
    <row r="982" spans="1:7" x14ac:dyDescent="0.25">
      <c r="A982" t="s">
        <v>6485</v>
      </c>
      <c r="B982" t="s">
        <v>989</v>
      </c>
      <c r="C982" t="s">
        <v>6748</v>
      </c>
      <c r="D982" s="1">
        <v>45715</v>
      </c>
      <c r="E982" t="str">
        <f>_xlfn.XLOOKUP(C:C,'RAW Data_HCP'!A:A,'RAW Data_HCP'!B:B)</f>
        <v>Dr_72</v>
      </c>
      <c r="F982" t="str">
        <f>_xlfn.XLOOKUP(C:C,'RAW Data_HCP'!A:A,'RAW Data_HCP'!C:C)</f>
        <v>Radiation Oncology</v>
      </c>
      <c r="G982" t="str">
        <f>_xlfn.XLOOKUP(C:C,'RAW Data_HCP'!A:A,'RAW Data_HCP'!D:D)</f>
        <v>North</v>
      </c>
    </row>
    <row r="983" spans="1:7" x14ac:dyDescent="0.25">
      <c r="A983" t="s">
        <v>6492</v>
      </c>
      <c r="B983" t="s">
        <v>990</v>
      </c>
      <c r="C983" t="s">
        <v>6682</v>
      </c>
      <c r="D983" s="1">
        <v>45745</v>
      </c>
      <c r="E983" t="str">
        <f>_xlfn.XLOOKUP(C:C,'RAW Data_HCP'!A:A,'RAW Data_HCP'!B:B)</f>
        <v>Dr_39</v>
      </c>
      <c r="F983" t="str">
        <f>_xlfn.XLOOKUP(C:C,'RAW Data_HCP'!A:A,'RAW Data_HCP'!C:C)</f>
        <v>Hematology-Oncology</v>
      </c>
      <c r="G983" t="str">
        <f>_xlfn.XLOOKUP(C:C,'RAW Data_HCP'!A:A,'RAW Data_HCP'!D:D)</f>
        <v>South</v>
      </c>
    </row>
    <row r="984" spans="1:7" x14ac:dyDescent="0.25">
      <c r="A984" t="s">
        <v>6499</v>
      </c>
      <c r="B984" t="s">
        <v>991</v>
      </c>
      <c r="C984" t="s">
        <v>6806</v>
      </c>
      <c r="D984" s="1">
        <v>45826</v>
      </c>
      <c r="E984" t="str">
        <f>_xlfn.XLOOKUP(C:C,'RAW Data_HCP'!A:A,'RAW Data_HCP'!B:B)</f>
        <v>Dr_101</v>
      </c>
      <c r="F984" t="str">
        <f>_xlfn.XLOOKUP(C:C,'RAW Data_HCP'!A:A,'RAW Data_HCP'!C:C)</f>
        <v>Hematology-Oncology</v>
      </c>
      <c r="G984" t="str">
        <f>_xlfn.XLOOKUP(C:C,'RAW Data_HCP'!A:A,'RAW Data_HCP'!D:D)</f>
        <v>North</v>
      </c>
    </row>
    <row r="985" spans="1:7" x14ac:dyDescent="0.25">
      <c r="A985" t="s">
        <v>6506</v>
      </c>
      <c r="B985" t="s">
        <v>992</v>
      </c>
      <c r="C985" t="s">
        <v>6676</v>
      </c>
      <c r="D985" s="1">
        <v>45680</v>
      </c>
      <c r="E985" t="str">
        <f>_xlfn.XLOOKUP(C:C,'RAW Data_HCP'!A:A,'RAW Data_HCP'!B:B)</f>
        <v>Dr_36</v>
      </c>
      <c r="F985" t="str">
        <f>_xlfn.XLOOKUP(C:C,'RAW Data_HCP'!A:A,'RAW Data_HCP'!C:C)</f>
        <v>Hematology-Oncology</v>
      </c>
      <c r="G985" t="str">
        <f>_xlfn.XLOOKUP(C:C,'RAW Data_HCP'!A:A,'RAW Data_HCP'!D:D)</f>
        <v>East</v>
      </c>
    </row>
    <row r="986" spans="1:7" x14ac:dyDescent="0.25">
      <c r="A986" t="s">
        <v>6510</v>
      </c>
      <c r="B986" t="s">
        <v>993</v>
      </c>
      <c r="C986" t="s">
        <v>6800</v>
      </c>
      <c r="D986" s="1">
        <v>45791</v>
      </c>
      <c r="E986" t="str">
        <f>_xlfn.XLOOKUP(C:C,'RAW Data_HCP'!A:A,'RAW Data_HCP'!B:B)</f>
        <v>Dr_98</v>
      </c>
      <c r="F986" t="str">
        <f>_xlfn.XLOOKUP(C:C,'RAW Data_HCP'!A:A,'RAW Data_HCP'!C:C)</f>
        <v>Hematology-Oncology</v>
      </c>
      <c r="G986" t="str">
        <f>_xlfn.XLOOKUP(C:C,'RAW Data_HCP'!A:A,'RAW Data_HCP'!D:D)</f>
        <v>South</v>
      </c>
    </row>
    <row r="987" spans="1:7" x14ac:dyDescent="0.25">
      <c r="A987" t="s">
        <v>6514</v>
      </c>
      <c r="B987" t="s">
        <v>994</v>
      </c>
      <c r="C987" t="s">
        <v>6722</v>
      </c>
      <c r="D987" s="1">
        <v>45764</v>
      </c>
      <c r="E987" t="str">
        <f>_xlfn.XLOOKUP(C:C,'RAW Data_HCP'!A:A,'RAW Data_HCP'!B:B)</f>
        <v>Dr_59</v>
      </c>
      <c r="F987" t="str">
        <f>_xlfn.XLOOKUP(C:C,'RAW Data_HCP'!A:A,'RAW Data_HCP'!C:C)</f>
        <v>Medical Oncology</v>
      </c>
      <c r="G987" t="str">
        <f>_xlfn.XLOOKUP(C:C,'RAW Data_HCP'!A:A,'RAW Data_HCP'!D:D)</f>
        <v>South</v>
      </c>
    </row>
    <row r="988" spans="1:7" x14ac:dyDescent="0.25">
      <c r="A988" t="s">
        <v>6518</v>
      </c>
      <c r="B988" t="s">
        <v>995</v>
      </c>
      <c r="C988" t="s">
        <v>6728</v>
      </c>
      <c r="D988" s="1">
        <v>45804</v>
      </c>
      <c r="E988" t="str">
        <f>_xlfn.XLOOKUP(C:C,'RAW Data_HCP'!A:A,'RAW Data_HCP'!B:B)</f>
        <v>Dr_62</v>
      </c>
      <c r="F988" t="str">
        <f>_xlfn.XLOOKUP(C:C,'RAW Data_HCP'!A:A,'RAW Data_HCP'!C:C)</f>
        <v>Hematology-Oncology</v>
      </c>
      <c r="G988" t="str">
        <f>_xlfn.XLOOKUP(C:C,'RAW Data_HCP'!A:A,'RAW Data_HCP'!D:D)</f>
        <v>North</v>
      </c>
    </row>
    <row r="989" spans="1:7" x14ac:dyDescent="0.25">
      <c r="A989" t="s">
        <v>6523</v>
      </c>
      <c r="B989" t="s">
        <v>996</v>
      </c>
      <c r="C989" t="s">
        <v>6684</v>
      </c>
      <c r="D989" s="1">
        <v>45767</v>
      </c>
      <c r="E989" t="str">
        <f>_xlfn.XLOOKUP(C:C,'RAW Data_HCP'!A:A,'RAW Data_HCP'!B:B)</f>
        <v>Dr_40</v>
      </c>
      <c r="F989" t="str">
        <f>_xlfn.XLOOKUP(C:C,'RAW Data_HCP'!A:A,'RAW Data_HCP'!C:C)</f>
        <v>Medical Oncology</v>
      </c>
      <c r="G989" t="str">
        <f>_xlfn.XLOOKUP(C:C,'RAW Data_HCP'!A:A,'RAW Data_HCP'!D:D)</f>
        <v>West</v>
      </c>
    </row>
    <row r="990" spans="1:7" x14ac:dyDescent="0.25">
      <c r="A990" t="s">
        <v>6530</v>
      </c>
      <c r="B990" t="s">
        <v>997</v>
      </c>
      <c r="C990" t="s">
        <v>6764</v>
      </c>
      <c r="D990" s="1">
        <v>45812</v>
      </c>
      <c r="E990" t="str">
        <f>_xlfn.XLOOKUP(C:C,'RAW Data_HCP'!A:A,'RAW Data_HCP'!B:B)</f>
        <v>Dr_80</v>
      </c>
      <c r="F990" t="str">
        <f>_xlfn.XLOOKUP(C:C,'RAW Data_HCP'!A:A,'RAW Data_HCP'!C:C)</f>
        <v>Hematology-Oncology</v>
      </c>
      <c r="G990" t="str">
        <f>_xlfn.XLOOKUP(C:C,'RAW Data_HCP'!A:A,'RAW Data_HCP'!D:D)</f>
        <v>East</v>
      </c>
    </row>
    <row r="991" spans="1:7" x14ac:dyDescent="0.25">
      <c r="A991" t="s">
        <v>6536</v>
      </c>
      <c r="B991" t="s">
        <v>998</v>
      </c>
      <c r="C991" t="s">
        <v>6774</v>
      </c>
      <c r="D991" s="1">
        <v>45772</v>
      </c>
      <c r="E991" t="str">
        <f>_xlfn.XLOOKUP(C:C,'RAW Data_HCP'!A:A,'RAW Data_HCP'!B:B)</f>
        <v>Dr_85</v>
      </c>
      <c r="F991" t="str">
        <f>_xlfn.XLOOKUP(C:C,'RAW Data_HCP'!A:A,'RAW Data_HCP'!C:C)</f>
        <v>Hematology-Oncology</v>
      </c>
      <c r="G991" t="str">
        <f>_xlfn.XLOOKUP(C:C,'RAW Data_HCP'!A:A,'RAW Data_HCP'!D:D)</f>
        <v>North</v>
      </c>
    </row>
    <row r="992" spans="1:7" x14ac:dyDescent="0.25">
      <c r="A992" t="s">
        <v>6541</v>
      </c>
      <c r="B992" t="s">
        <v>999</v>
      </c>
      <c r="C992" t="s">
        <v>6882</v>
      </c>
      <c r="D992" s="1">
        <v>45691</v>
      </c>
      <c r="E992" t="str">
        <f>_xlfn.XLOOKUP(C:C,'RAW Data_HCP'!A:A,'RAW Data_HCP'!B:B)</f>
        <v>Dr_139</v>
      </c>
      <c r="F992" t="str">
        <f>_xlfn.XLOOKUP(C:C,'RAW Data_HCP'!A:A,'RAW Data_HCP'!C:C)</f>
        <v>Hematology-Oncology</v>
      </c>
      <c r="G992" t="str">
        <f>_xlfn.XLOOKUP(C:C,'RAW Data_HCP'!A:A,'RAW Data_HCP'!D:D)</f>
        <v>East</v>
      </c>
    </row>
    <row r="993" spans="1:7" x14ac:dyDescent="0.25">
      <c r="A993" t="s">
        <v>6548</v>
      </c>
      <c r="B993" t="s">
        <v>1000</v>
      </c>
      <c r="C993" t="s">
        <v>6710</v>
      </c>
      <c r="D993" s="1">
        <v>45825</v>
      </c>
      <c r="E993" t="str">
        <f>_xlfn.XLOOKUP(C:C,'RAW Data_HCP'!A:A,'RAW Data_HCP'!B:B)</f>
        <v>Dr_53</v>
      </c>
      <c r="F993" t="str">
        <f>_xlfn.XLOOKUP(C:C,'RAW Data_HCP'!A:A,'RAW Data_HCP'!C:C)</f>
        <v>Hematology-Oncology</v>
      </c>
      <c r="G993" t="str">
        <f>_xlfn.XLOOKUP(C:C,'RAW Data_HCP'!A:A,'RAW Data_HCP'!D:D)</f>
        <v>East</v>
      </c>
    </row>
    <row r="994" spans="1:7" x14ac:dyDescent="0.25">
      <c r="A994" t="s">
        <v>6553</v>
      </c>
      <c r="B994" t="s">
        <v>1001</v>
      </c>
      <c r="C994" t="s">
        <v>6676</v>
      </c>
      <c r="D994" s="1">
        <v>45806</v>
      </c>
      <c r="E994" t="str">
        <f>_xlfn.XLOOKUP(C:C,'RAW Data_HCP'!A:A,'RAW Data_HCP'!B:B)</f>
        <v>Dr_36</v>
      </c>
      <c r="F994" t="str">
        <f>_xlfn.XLOOKUP(C:C,'RAW Data_HCP'!A:A,'RAW Data_HCP'!C:C)</f>
        <v>Hematology-Oncology</v>
      </c>
      <c r="G994" t="str">
        <f>_xlfn.XLOOKUP(C:C,'RAW Data_HCP'!A:A,'RAW Data_HCP'!D:D)</f>
        <v>East</v>
      </c>
    </row>
    <row r="995" spans="1:7" x14ac:dyDescent="0.25">
      <c r="A995" t="s">
        <v>6560</v>
      </c>
      <c r="B995" t="s">
        <v>1002</v>
      </c>
      <c r="C995" t="s">
        <v>6882</v>
      </c>
      <c r="D995" s="1">
        <v>45833</v>
      </c>
      <c r="E995" t="str">
        <f>_xlfn.XLOOKUP(C:C,'RAW Data_HCP'!A:A,'RAW Data_HCP'!B:B)</f>
        <v>Dr_139</v>
      </c>
      <c r="F995" t="str">
        <f>_xlfn.XLOOKUP(C:C,'RAW Data_HCP'!A:A,'RAW Data_HCP'!C:C)</f>
        <v>Hematology-Oncology</v>
      </c>
      <c r="G995" t="str">
        <f>_xlfn.XLOOKUP(C:C,'RAW Data_HCP'!A:A,'RAW Data_HCP'!D:D)</f>
        <v>East</v>
      </c>
    </row>
    <row r="996" spans="1:7" x14ac:dyDescent="0.25">
      <c r="A996" t="s">
        <v>6564</v>
      </c>
      <c r="B996" t="s">
        <v>1003</v>
      </c>
      <c r="C996" t="s">
        <v>6708</v>
      </c>
      <c r="D996" s="1">
        <v>45693</v>
      </c>
      <c r="E996" t="str">
        <f>_xlfn.XLOOKUP(C:C,'RAW Data_HCP'!A:A,'RAW Data_HCP'!B:B)</f>
        <v>Dr_52</v>
      </c>
      <c r="F996" t="str">
        <f>_xlfn.XLOOKUP(C:C,'RAW Data_HCP'!A:A,'RAW Data_HCP'!C:C)</f>
        <v>Medical Oncology</v>
      </c>
      <c r="G996" t="str">
        <f>_xlfn.XLOOKUP(C:C,'RAW Data_HCP'!A:A,'RAW Data_HCP'!D:D)</f>
        <v>South</v>
      </c>
    </row>
    <row r="997" spans="1:7" x14ac:dyDescent="0.25">
      <c r="A997" t="s">
        <v>6570</v>
      </c>
      <c r="B997" t="s">
        <v>1004</v>
      </c>
      <c r="C997" t="s">
        <v>6764</v>
      </c>
      <c r="D997" s="1">
        <v>45834</v>
      </c>
      <c r="E997" t="str">
        <f>_xlfn.XLOOKUP(C:C,'RAW Data_HCP'!A:A,'RAW Data_HCP'!B:B)</f>
        <v>Dr_80</v>
      </c>
      <c r="F997" t="str">
        <f>_xlfn.XLOOKUP(C:C,'RAW Data_HCP'!A:A,'RAW Data_HCP'!C:C)</f>
        <v>Hematology-Oncology</v>
      </c>
      <c r="G997" t="str">
        <f>_xlfn.XLOOKUP(C:C,'RAW Data_HCP'!A:A,'RAW Data_HCP'!D:D)</f>
        <v>East</v>
      </c>
    </row>
    <row r="998" spans="1:7" x14ac:dyDescent="0.25">
      <c r="A998" t="s">
        <v>6575</v>
      </c>
      <c r="B998" t="s">
        <v>1005</v>
      </c>
      <c r="C998" t="s">
        <v>6874</v>
      </c>
      <c r="D998" s="1">
        <v>45692</v>
      </c>
      <c r="E998" t="str">
        <f>_xlfn.XLOOKUP(C:C,'RAW Data_HCP'!A:A,'RAW Data_HCP'!B:B)</f>
        <v>Dr_135</v>
      </c>
      <c r="F998" t="str">
        <f>_xlfn.XLOOKUP(C:C,'RAW Data_HCP'!A:A,'RAW Data_HCP'!C:C)</f>
        <v>Radiation Oncology</v>
      </c>
      <c r="G998" t="str">
        <f>_xlfn.XLOOKUP(C:C,'RAW Data_HCP'!A:A,'RAW Data_HCP'!D:D)</f>
        <v>West</v>
      </c>
    </row>
    <row r="999" spans="1:7" x14ac:dyDescent="0.25">
      <c r="A999" t="s">
        <v>6579</v>
      </c>
      <c r="B999" t="s">
        <v>1006</v>
      </c>
      <c r="C999" t="s">
        <v>6826</v>
      </c>
      <c r="D999" s="1">
        <v>45695</v>
      </c>
      <c r="E999" t="str">
        <f>_xlfn.XLOOKUP(C:C,'RAW Data_HCP'!A:A,'RAW Data_HCP'!B:B)</f>
        <v>Dr_111</v>
      </c>
      <c r="F999" t="str">
        <f>_xlfn.XLOOKUP(C:C,'RAW Data_HCP'!A:A,'RAW Data_HCP'!C:C)</f>
        <v>Hematology-Oncology</v>
      </c>
      <c r="G999" t="str">
        <f>_xlfn.XLOOKUP(C:C,'RAW Data_HCP'!A:A,'RAW Data_HCP'!D:D)</f>
        <v>West</v>
      </c>
    </row>
    <row r="1000" spans="1:7" x14ac:dyDescent="0.25">
      <c r="A1000" t="s">
        <v>6586</v>
      </c>
      <c r="B1000" t="s">
        <v>1007</v>
      </c>
      <c r="C1000" t="s">
        <v>6894</v>
      </c>
      <c r="D1000" s="1">
        <v>45698</v>
      </c>
      <c r="E1000" t="str">
        <f>_xlfn.XLOOKUP(C:C,'RAW Data_HCP'!A:A,'RAW Data_HCP'!B:B)</f>
        <v>Dr_145</v>
      </c>
      <c r="F1000" t="str">
        <f>_xlfn.XLOOKUP(C:C,'RAW Data_HCP'!A:A,'RAW Data_HCP'!C:C)</f>
        <v>Hematology-Oncology</v>
      </c>
      <c r="G1000" t="str">
        <f>_xlfn.XLOOKUP(C:C,'RAW Data_HCP'!A:A,'RAW Data_HCP'!D:D)</f>
        <v>North</v>
      </c>
    </row>
    <row r="1001" spans="1:7" x14ac:dyDescent="0.25">
      <c r="A1001" t="s">
        <v>6590</v>
      </c>
      <c r="B1001" t="s">
        <v>1008</v>
      </c>
      <c r="C1001" t="s">
        <v>6768</v>
      </c>
      <c r="D1001" s="1">
        <v>45675</v>
      </c>
      <c r="E1001" t="str">
        <f>_xlfn.XLOOKUP(C:C,'RAW Data_HCP'!A:A,'RAW Data_HCP'!B:B)</f>
        <v>Dr_82</v>
      </c>
      <c r="F1001" t="str">
        <f>_xlfn.XLOOKUP(C:C,'RAW Data_HCP'!A:A,'RAW Data_HCP'!C:C)</f>
        <v>Medical Oncology</v>
      </c>
      <c r="G1001" t="str">
        <f>_xlfn.XLOOKUP(C:C,'RAW Data_HCP'!A:A,'RAW Data_HCP'!D:D)</f>
        <v>East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E174-7B66-4B2B-B9B0-10842BC5705D}">
  <dimension ref="A3:B1004"/>
  <sheetViews>
    <sheetView workbookViewId="0">
      <selection sqref="A1:XFD1048576"/>
    </sheetView>
  </sheetViews>
  <sheetFormatPr defaultRowHeight="15" x14ac:dyDescent="0.25"/>
  <cols>
    <col min="1" max="1" width="13.140625" bestFit="1" customWidth="1"/>
    <col min="2" max="2" width="29.140625" bestFit="1" customWidth="1"/>
  </cols>
  <sheetData>
    <row r="3" spans="1:2" x14ac:dyDescent="0.25">
      <c r="A3" s="13" t="s">
        <v>6600</v>
      </c>
      <c r="B3" t="s">
        <v>6909</v>
      </c>
    </row>
    <row r="4" spans="1:2" x14ac:dyDescent="0.25">
      <c r="A4" s="14" t="s">
        <v>8</v>
      </c>
      <c r="B4" s="9">
        <v>90</v>
      </c>
    </row>
    <row r="5" spans="1:2" x14ac:dyDescent="0.25">
      <c r="A5" s="14" t="s">
        <v>9</v>
      </c>
      <c r="B5" s="9">
        <v>90</v>
      </c>
    </row>
    <row r="6" spans="1:2" x14ac:dyDescent="0.25">
      <c r="A6" s="14" t="s">
        <v>10</v>
      </c>
      <c r="B6" s="9">
        <v>90</v>
      </c>
    </row>
    <row r="7" spans="1:2" x14ac:dyDescent="0.25">
      <c r="A7" s="14" t="s">
        <v>11</v>
      </c>
      <c r="B7" s="9">
        <v>168</v>
      </c>
    </row>
    <row r="8" spans="1:2" x14ac:dyDescent="0.25">
      <c r="A8" s="14" t="s">
        <v>12</v>
      </c>
      <c r="B8" s="9">
        <v>168</v>
      </c>
    </row>
    <row r="9" spans="1:2" x14ac:dyDescent="0.25">
      <c r="A9" s="14" t="s">
        <v>13</v>
      </c>
      <c r="B9" s="9">
        <v>168</v>
      </c>
    </row>
    <row r="10" spans="1:2" x14ac:dyDescent="0.25">
      <c r="A10" s="14" t="s">
        <v>14</v>
      </c>
      <c r="B10" s="9">
        <v>168</v>
      </c>
    </row>
    <row r="11" spans="1:2" x14ac:dyDescent="0.25">
      <c r="A11" s="14" t="s">
        <v>15</v>
      </c>
      <c r="B11" s="9">
        <v>168</v>
      </c>
    </row>
    <row r="12" spans="1:2" x14ac:dyDescent="0.25">
      <c r="A12" s="14" t="s">
        <v>16</v>
      </c>
      <c r="B12" s="9">
        <v>168</v>
      </c>
    </row>
    <row r="13" spans="1:2" x14ac:dyDescent="0.25">
      <c r="A13" s="14" t="s">
        <v>17</v>
      </c>
      <c r="B13" s="9">
        <v>150</v>
      </c>
    </row>
    <row r="14" spans="1:2" x14ac:dyDescent="0.25">
      <c r="A14" s="14" t="s">
        <v>18</v>
      </c>
      <c r="B14" s="9">
        <v>150</v>
      </c>
    </row>
    <row r="15" spans="1:2" x14ac:dyDescent="0.25">
      <c r="A15" s="14" t="s">
        <v>19</v>
      </c>
      <c r="B15" s="9">
        <v>150</v>
      </c>
    </row>
    <row r="16" spans="1:2" x14ac:dyDescent="0.25">
      <c r="A16" s="14" t="s">
        <v>20</v>
      </c>
      <c r="B16" s="9">
        <v>150</v>
      </c>
    </row>
    <row r="17" spans="1:2" x14ac:dyDescent="0.25">
      <c r="A17" s="14" t="s">
        <v>21</v>
      </c>
      <c r="B17" s="9">
        <v>150</v>
      </c>
    </row>
    <row r="18" spans="1:2" x14ac:dyDescent="0.25">
      <c r="A18" s="14" t="s">
        <v>22</v>
      </c>
      <c r="B18" s="9">
        <v>180</v>
      </c>
    </row>
    <row r="19" spans="1:2" x14ac:dyDescent="0.25">
      <c r="A19" s="14" t="s">
        <v>23</v>
      </c>
      <c r="B19" s="9">
        <v>180</v>
      </c>
    </row>
    <row r="20" spans="1:2" x14ac:dyDescent="0.25">
      <c r="A20" s="14" t="s">
        <v>24</v>
      </c>
      <c r="B20" s="9">
        <v>180</v>
      </c>
    </row>
    <row r="21" spans="1:2" x14ac:dyDescent="0.25">
      <c r="A21" s="14" t="s">
        <v>25</v>
      </c>
      <c r="B21" s="9">
        <v>180</v>
      </c>
    </row>
    <row r="22" spans="1:2" x14ac:dyDescent="0.25">
      <c r="A22" s="14" t="s">
        <v>26</v>
      </c>
      <c r="B22" s="9">
        <v>180</v>
      </c>
    </row>
    <row r="23" spans="1:2" x14ac:dyDescent="0.25">
      <c r="A23" s="14" t="s">
        <v>27</v>
      </c>
      <c r="B23" s="9">
        <v>180</v>
      </c>
    </row>
    <row r="24" spans="1:2" x14ac:dyDescent="0.25">
      <c r="A24" s="14" t="s">
        <v>28</v>
      </c>
      <c r="B24" s="9">
        <v>105</v>
      </c>
    </row>
    <row r="25" spans="1:2" x14ac:dyDescent="0.25">
      <c r="A25" s="14" t="s">
        <v>29</v>
      </c>
      <c r="B25" s="9">
        <v>105</v>
      </c>
    </row>
    <row r="26" spans="1:2" x14ac:dyDescent="0.25">
      <c r="A26" s="14" t="s">
        <v>30</v>
      </c>
      <c r="B26" s="9">
        <v>105</v>
      </c>
    </row>
    <row r="27" spans="1:2" x14ac:dyDescent="0.25">
      <c r="A27" s="14" t="s">
        <v>31</v>
      </c>
      <c r="B27" s="9">
        <v>105</v>
      </c>
    </row>
    <row r="28" spans="1:2" x14ac:dyDescent="0.25">
      <c r="A28" s="14" t="s">
        <v>32</v>
      </c>
      <c r="B28" s="9">
        <v>105</v>
      </c>
    </row>
    <row r="29" spans="1:2" x14ac:dyDescent="0.25">
      <c r="A29" s="14" t="s">
        <v>33</v>
      </c>
      <c r="B29" s="9">
        <v>168</v>
      </c>
    </row>
    <row r="30" spans="1:2" x14ac:dyDescent="0.25">
      <c r="A30" s="14" t="s">
        <v>34</v>
      </c>
      <c r="B30" s="9">
        <v>168</v>
      </c>
    </row>
    <row r="31" spans="1:2" x14ac:dyDescent="0.25">
      <c r="A31" s="14" t="s">
        <v>35</v>
      </c>
      <c r="B31" s="9">
        <v>168</v>
      </c>
    </row>
    <row r="32" spans="1:2" x14ac:dyDescent="0.25">
      <c r="A32" s="14" t="s">
        <v>36</v>
      </c>
      <c r="B32" s="9">
        <v>168</v>
      </c>
    </row>
    <row r="33" spans="1:2" x14ac:dyDescent="0.25">
      <c r="A33" s="14" t="s">
        <v>37</v>
      </c>
      <c r="B33" s="9">
        <v>168</v>
      </c>
    </row>
    <row r="34" spans="1:2" x14ac:dyDescent="0.25">
      <c r="A34" s="14" t="s">
        <v>38</v>
      </c>
      <c r="B34" s="9">
        <v>168</v>
      </c>
    </row>
    <row r="35" spans="1:2" x14ac:dyDescent="0.25">
      <c r="A35" s="14" t="s">
        <v>39</v>
      </c>
      <c r="B35" s="9">
        <v>90</v>
      </c>
    </row>
    <row r="36" spans="1:2" x14ac:dyDescent="0.25">
      <c r="A36" s="14" t="s">
        <v>40</v>
      </c>
      <c r="B36" s="9">
        <v>90</v>
      </c>
    </row>
    <row r="37" spans="1:2" x14ac:dyDescent="0.25">
      <c r="A37" s="14" t="s">
        <v>41</v>
      </c>
      <c r="B37" s="9">
        <v>90</v>
      </c>
    </row>
    <row r="38" spans="1:2" x14ac:dyDescent="0.25">
      <c r="A38" s="14" t="s">
        <v>42</v>
      </c>
      <c r="B38" s="9">
        <v>180</v>
      </c>
    </row>
    <row r="39" spans="1:2" x14ac:dyDescent="0.25">
      <c r="A39" s="14" t="s">
        <v>43</v>
      </c>
      <c r="B39" s="9">
        <v>180</v>
      </c>
    </row>
    <row r="40" spans="1:2" x14ac:dyDescent="0.25">
      <c r="A40" s="14" t="s">
        <v>44</v>
      </c>
      <c r="B40" s="9">
        <v>180</v>
      </c>
    </row>
    <row r="41" spans="1:2" x14ac:dyDescent="0.25">
      <c r="A41" s="14" t="s">
        <v>45</v>
      </c>
      <c r="B41" s="9">
        <v>180</v>
      </c>
    </row>
    <row r="42" spans="1:2" x14ac:dyDescent="0.25">
      <c r="A42" s="14" t="s">
        <v>46</v>
      </c>
      <c r="B42" s="9">
        <v>180</v>
      </c>
    </row>
    <row r="43" spans="1:2" x14ac:dyDescent="0.25">
      <c r="A43" s="14" t="s">
        <v>47</v>
      </c>
      <c r="B43" s="9">
        <v>180</v>
      </c>
    </row>
    <row r="44" spans="1:2" x14ac:dyDescent="0.25">
      <c r="A44" s="14" t="s">
        <v>48</v>
      </c>
      <c r="B44" s="9">
        <v>126</v>
      </c>
    </row>
    <row r="45" spans="1:2" x14ac:dyDescent="0.25">
      <c r="A45" s="14" t="s">
        <v>49</v>
      </c>
      <c r="B45" s="9">
        <v>126</v>
      </c>
    </row>
    <row r="46" spans="1:2" x14ac:dyDescent="0.25">
      <c r="A46" s="14" t="s">
        <v>50</v>
      </c>
      <c r="B46" s="9">
        <v>126</v>
      </c>
    </row>
    <row r="47" spans="1:2" x14ac:dyDescent="0.25">
      <c r="A47" s="14" t="s">
        <v>51</v>
      </c>
      <c r="B47" s="9">
        <v>126</v>
      </c>
    </row>
    <row r="48" spans="1:2" x14ac:dyDescent="0.25">
      <c r="A48" s="14" t="s">
        <v>52</v>
      </c>
      <c r="B48" s="9">
        <v>126</v>
      </c>
    </row>
    <row r="49" spans="1:2" x14ac:dyDescent="0.25">
      <c r="A49" s="14" t="s">
        <v>53</v>
      </c>
      <c r="B49" s="9">
        <v>126</v>
      </c>
    </row>
    <row r="50" spans="1:2" x14ac:dyDescent="0.25">
      <c r="A50" s="14" t="s">
        <v>54</v>
      </c>
      <c r="B50" s="9">
        <v>84</v>
      </c>
    </row>
    <row r="51" spans="1:2" x14ac:dyDescent="0.25">
      <c r="A51" s="14" t="s">
        <v>55</v>
      </c>
      <c r="B51" s="9">
        <v>84</v>
      </c>
    </row>
    <row r="52" spans="1:2" x14ac:dyDescent="0.25">
      <c r="A52" s="14" t="s">
        <v>56</v>
      </c>
      <c r="B52" s="9">
        <v>84</v>
      </c>
    </row>
    <row r="53" spans="1:2" x14ac:dyDescent="0.25">
      <c r="A53" s="14" t="s">
        <v>57</v>
      </c>
      <c r="B53" s="9">
        <v>84</v>
      </c>
    </row>
    <row r="54" spans="1:2" x14ac:dyDescent="0.25">
      <c r="A54" s="14" t="s">
        <v>58</v>
      </c>
      <c r="B54" s="9">
        <v>120</v>
      </c>
    </row>
    <row r="55" spans="1:2" x14ac:dyDescent="0.25">
      <c r="A55" s="14" t="s">
        <v>59</v>
      </c>
      <c r="B55" s="9">
        <v>120</v>
      </c>
    </row>
    <row r="56" spans="1:2" x14ac:dyDescent="0.25">
      <c r="A56" s="14" t="s">
        <v>60</v>
      </c>
      <c r="B56" s="9">
        <v>120</v>
      </c>
    </row>
    <row r="57" spans="1:2" x14ac:dyDescent="0.25">
      <c r="A57" s="14" t="s">
        <v>61</v>
      </c>
      <c r="B57" s="9">
        <v>120</v>
      </c>
    </row>
    <row r="58" spans="1:2" x14ac:dyDescent="0.25">
      <c r="A58" s="14" t="s">
        <v>62</v>
      </c>
      <c r="B58" s="9">
        <v>126</v>
      </c>
    </row>
    <row r="59" spans="1:2" x14ac:dyDescent="0.25">
      <c r="A59" s="14" t="s">
        <v>63</v>
      </c>
      <c r="B59" s="9">
        <v>126</v>
      </c>
    </row>
    <row r="60" spans="1:2" x14ac:dyDescent="0.25">
      <c r="A60" s="14" t="s">
        <v>64</v>
      </c>
      <c r="B60" s="9">
        <v>126</v>
      </c>
    </row>
    <row r="61" spans="1:2" x14ac:dyDescent="0.25">
      <c r="A61" s="14" t="s">
        <v>65</v>
      </c>
      <c r="B61" s="9">
        <v>126</v>
      </c>
    </row>
    <row r="62" spans="1:2" x14ac:dyDescent="0.25">
      <c r="A62" s="14" t="s">
        <v>66</v>
      </c>
      <c r="B62" s="9">
        <v>126</v>
      </c>
    </row>
    <row r="63" spans="1:2" x14ac:dyDescent="0.25">
      <c r="A63" s="14" t="s">
        <v>67</v>
      </c>
      <c r="B63" s="9">
        <v>126</v>
      </c>
    </row>
    <row r="64" spans="1:2" x14ac:dyDescent="0.25">
      <c r="A64" s="14" t="s">
        <v>68</v>
      </c>
      <c r="B64" s="9">
        <v>105</v>
      </c>
    </row>
    <row r="65" spans="1:2" x14ac:dyDescent="0.25">
      <c r="A65" s="14" t="s">
        <v>69</v>
      </c>
      <c r="B65" s="9">
        <v>105</v>
      </c>
    </row>
    <row r="66" spans="1:2" x14ac:dyDescent="0.25">
      <c r="A66" s="14" t="s">
        <v>70</v>
      </c>
      <c r="B66" s="9">
        <v>105</v>
      </c>
    </row>
    <row r="67" spans="1:2" x14ac:dyDescent="0.25">
      <c r="A67" s="14" t="s">
        <v>71</v>
      </c>
      <c r="B67" s="9">
        <v>105</v>
      </c>
    </row>
    <row r="68" spans="1:2" x14ac:dyDescent="0.25">
      <c r="A68" s="14" t="s">
        <v>72</v>
      </c>
      <c r="B68" s="9">
        <v>105</v>
      </c>
    </row>
    <row r="69" spans="1:2" x14ac:dyDescent="0.25">
      <c r="A69" s="14" t="s">
        <v>73</v>
      </c>
      <c r="B69" s="9">
        <v>120</v>
      </c>
    </row>
    <row r="70" spans="1:2" x14ac:dyDescent="0.25">
      <c r="A70" s="14" t="s">
        <v>74</v>
      </c>
      <c r="B70" s="9">
        <v>120</v>
      </c>
    </row>
    <row r="71" spans="1:2" x14ac:dyDescent="0.25">
      <c r="A71" s="14" t="s">
        <v>75</v>
      </c>
      <c r="B71" s="9">
        <v>120</v>
      </c>
    </row>
    <row r="72" spans="1:2" x14ac:dyDescent="0.25">
      <c r="A72" s="14" t="s">
        <v>76</v>
      </c>
      <c r="B72" s="9">
        <v>120</v>
      </c>
    </row>
    <row r="73" spans="1:2" x14ac:dyDescent="0.25">
      <c r="A73" s="14" t="s">
        <v>77</v>
      </c>
      <c r="B73" s="9">
        <v>84</v>
      </c>
    </row>
    <row r="74" spans="1:2" x14ac:dyDescent="0.25">
      <c r="A74" s="14" t="s">
        <v>78</v>
      </c>
      <c r="B74" s="9">
        <v>84</v>
      </c>
    </row>
    <row r="75" spans="1:2" x14ac:dyDescent="0.25">
      <c r="A75" s="14" t="s">
        <v>79</v>
      </c>
      <c r="B75" s="9">
        <v>84</v>
      </c>
    </row>
    <row r="76" spans="1:2" x14ac:dyDescent="0.25">
      <c r="A76" s="14" t="s">
        <v>80</v>
      </c>
      <c r="B76" s="9">
        <v>168</v>
      </c>
    </row>
    <row r="77" spans="1:2" x14ac:dyDescent="0.25">
      <c r="A77" s="14" t="s">
        <v>81</v>
      </c>
      <c r="B77" s="9">
        <v>168</v>
      </c>
    </row>
    <row r="78" spans="1:2" x14ac:dyDescent="0.25">
      <c r="A78" s="14" t="s">
        <v>82</v>
      </c>
      <c r="B78" s="9">
        <v>168</v>
      </c>
    </row>
    <row r="79" spans="1:2" x14ac:dyDescent="0.25">
      <c r="A79" s="14" t="s">
        <v>83</v>
      </c>
      <c r="B79" s="9">
        <v>168</v>
      </c>
    </row>
    <row r="80" spans="1:2" x14ac:dyDescent="0.25">
      <c r="A80" s="14" t="s">
        <v>84</v>
      </c>
      <c r="B80" s="9">
        <v>168</v>
      </c>
    </row>
    <row r="81" spans="1:2" x14ac:dyDescent="0.25">
      <c r="A81" s="14" t="s">
        <v>85</v>
      </c>
      <c r="B81" s="9">
        <v>168</v>
      </c>
    </row>
    <row r="82" spans="1:2" x14ac:dyDescent="0.25">
      <c r="A82" s="14" t="s">
        <v>86</v>
      </c>
      <c r="B82" s="9">
        <v>84</v>
      </c>
    </row>
    <row r="83" spans="1:2" x14ac:dyDescent="0.25">
      <c r="A83" s="14" t="s">
        <v>87</v>
      </c>
      <c r="B83" s="9">
        <v>84</v>
      </c>
    </row>
    <row r="84" spans="1:2" x14ac:dyDescent="0.25">
      <c r="A84" s="14" t="s">
        <v>88</v>
      </c>
      <c r="B84" s="9">
        <v>84</v>
      </c>
    </row>
    <row r="85" spans="1:2" x14ac:dyDescent="0.25">
      <c r="A85" s="14" t="s">
        <v>89</v>
      </c>
      <c r="B85" s="9">
        <v>63</v>
      </c>
    </row>
    <row r="86" spans="1:2" x14ac:dyDescent="0.25">
      <c r="A86" s="14" t="s">
        <v>90</v>
      </c>
      <c r="B86" s="9">
        <v>63</v>
      </c>
    </row>
    <row r="87" spans="1:2" x14ac:dyDescent="0.25">
      <c r="A87" s="14" t="s">
        <v>91</v>
      </c>
      <c r="B87" s="9">
        <v>63</v>
      </c>
    </row>
    <row r="88" spans="1:2" x14ac:dyDescent="0.25">
      <c r="A88" s="14" t="s">
        <v>92</v>
      </c>
      <c r="B88" s="9">
        <v>120</v>
      </c>
    </row>
    <row r="89" spans="1:2" x14ac:dyDescent="0.25">
      <c r="A89" s="14" t="s">
        <v>93</v>
      </c>
      <c r="B89" s="9">
        <v>120</v>
      </c>
    </row>
    <row r="90" spans="1:2" x14ac:dyDescent="0.25">
      <c r="A90" s="14" t="s">
        <v>94</v>
      </c>
      <c r="B90" s="9">
        <v>120</v>
      </c>
    </row>
    <row r="91" spans="1:2" x14ac:dyDescent="0.25">
      <c r="A91" s="14" t="s">
        <v>95</v>
      </c>
      <c r="B91" s="9">
        <v>120</v>
      </c>
    </row>
    <row r="92" spans="1:2" x14ac:dyDescent="0.25">
      <c r="A92" s="14" t="s">
        <v>96</v>
      </c>
      <c r="B92" s="9">
        <v>168</v>
      </c>
    </row>
    <row r="93" spans="1:2" x14ac:dyDescent="0.25">
      <c r="A93" s="14" t="s">
        <v>97</v>
      </c>
      <c r="B93" s="9">
        <v>168</v>
      </c>
    </row>
    <row r="94" spans="1:2" x14ac:dyDescent="0.25">
      <c r="A94" s="14" t="s">
        <v>98</v>
      </c>
      <c r="B94" s="9">
        <v>168</v>
      </c>
    </row>
    <row r="95" spans="1:2" x14ac:dyDescent="0.25">
      <c r="A95" s="14" t="s">
        <v>99</v>
      </c>
      <c r="B95" s="9">
        <v>168</v>
      </c>
    </row>
    <row r="96" spans="1:2" x14ac:dyDescent="0.25">
      <c r="A96" s="14" t="s">
        <v>100</v>
      </c>
      <c r="B96" s="9">
        <v>168</v>
      </c>
    </row>
    <row r="97" spans="1:2" x14ac:dyDescent="0.25">
      <c r="A97" s="14" t="s">
        <v>101</v>
      </c>
      <c r="B97" s="9">
        <v>168</v>
      </c>
    </row>
    <row r="98" spans="1:2" x14ac:dyDescent="0.25">
      <c r="A98" s="14" t="s">
        <v>102</v>
      </c>
      <c r="B98" s="9">
        <v>180</v>
      </c>
    </row>
    <row r="99" spans="1:2" x14ac:dyDescent="0.25">
      <c r="A99" s="14" t="s">
        <v>103</v>
      </c>
      <c r="B99" s="9">
        <v>180</v>
      </c>
    </row>
    <row r="100" spans="1:2" x14ac:dyDescent="0.25">
      <c r="A100" s="14" t="s">
        <v>104</v>
      </c>
      <c r="B100" s="9">
        <v>180</v>
      </c>
    </row>
    <row r="101" spans="1:2" x14ac:dyDescent="0.25">
      <c r="A101" s="14" t="s">
        <v>105</v>
      </c>
      <c r="B101" s="9">
        <v>180</v>
      </c>
    </row>
    <row r="102" spans="1:2" x14ac:dyDescent="0.25">
      <c r="A102" s="14" t="s">
        <v>106</v>
      </c>
      <c r="B102" s="9">
        <v>180</v>
      </c>
    </row>
    <row r="103" spans="1:2" x14ac:dyDescent="0.25">
      <c r="A103" s="14" t="s">
        <v>107</v>
      </c>
      <c r="B103" s="9">
        <v>180</v>
      </c>
    </row>
    <row r="104" spans="1:2" x14ac:dyDescent="0.25">
      <c r="A104" s="14" t="s">
        <v>108</v>
      </c>
      <c r="B104" s="9">
        <v>150</v>
      </c>
    </row>
    <row r="105" spans="1:2" x14ac:dyDescent="0.25">
      <c r="A105" s="14" t="s">
        <v>109</v>
      </c>
      <c r="B105" s="9">
        <v>150</v>
      </c>
    </row>
    <row r="106" spans="1:2" x14ac:dyDescent="0.25">
      <c r="A106" s="14" t="s">
        <v>111</v>
      </c>
      <c r="B106" s="9">
        <v>150</v>
      </c>
    </row>
    <row r="107" spans="1:2" x14ac:dyDescent="0.25">
      <c r="A107" s="14" t="s">
        <v>112</v>
      </c>
      <c r="B107" s="9">
        <v>150</v>
      </c>
    </row>
    <row r="108" spans="1:2" x14ac:dyDescent="0.25">
      <c r="A108" s="14" t="s">
        <v>113</v>
      </c>
      <c r="B108" s="9">
        <v>150</v>
      </c>
    </row>
    <row r="109" spans="1:2" x14ac:dyDescent="0.25">
      <c r="A109" s="14" t="s">
        <v>114</v>
      </c>
      <c r="B109" s="9">
        <v>105</v>
      </c>
    </row>
    <row r="110" spans="1:2" x14ac:dyDescent="0.25">
      <c r="A110" s="14" t="s">
        <v>115</v>
      </c>
      <c r="B110" s="9">
        <v>105</v>
      </c>
    </row>
    <row r="111" spans="1:2" x14ac:dyDescent="0.25">
      <c r="A111" s="14" t="s">
        <v>116</v>
      </c>
      <c r="B111" s="9">
        <v>105</v>
      </c>
    </row>
    <row r="112" spans="1:2" x14ac:dyDescent="0.25">
      <c r="A112" s="14" t="s">
        <v>117</v>
      </c>
      <c r="B112" s="9">
        <v>105</v>
      </c>
    </row>
    <row r="113" spans="1:2" x14ac:dyDescent="0.25">
      <c r="A113" s="14" t="s">
        <v>118</v>
      </c>
      <c r="B113" s="9">
        <v>105</v>
      </c>
    </row>
    <row r="114" spans="1:2" x14ac:dyDescent="0.25">
      <c r="A114" s="14" t="s">
        <v>119</v>
      </c>
      <c r="B114" s="9">
        <v>180</v>
      </c>
    </row>
    <row r="115" spans="1:2" x14ac:dyDescent="0.25">
      <c r="A115" s="14" t="s">
        <v>120</v>
      </c>
      <c r="B115" s="9">
        <v>180</v>
      </c>
    </row>
    <row r="116" spans="1:2" x14ac:dyDescent="0.25">
      <c r="A116" s="14" t="s">
        <v>121</v>
      </c>
      <c r="B116" s="9">
        <v>180</v>
      </c>
    </row>
    <row r="117" spans="1:2" x14ac:dyDescent="0.25">
      <c r="A117" s="14" t="s">
        <v>122</v>
      </c>
      <c r="B117" s="9">
        <v>180</v>
      </c>
    </row>
    <row r="118" spans="1:2" x14ac:dyDescent="0.25">
      <c r="A118" s="14" t="s">
        <v>123</v>
      </c>
      <c r="B118" s="9">
        <v>180</v>
      </c>
    </row>
    <row r="119" spans="1:2" x14ac:dyDescent="0.25">
      <c r="A119" s="14" t="s">
        <v>124</v>
      </c>
      <c r="B119" s="9">
        <v>180</v>
      </c>
    </row>
    <row r="120" spans="1:2" x14ac:dyDescent="0.25">
      <c r="A120" s="14" t="s">
        <v>125</v>
      </c>
      <c r="B120" s="9">
        <v>140</v>
      </c>
    </row>
    <row r="121" spans="1:2" x14ac:dyDescent="0.25">
      <c r="A121" s="14" t="s">
        <v>126</v>
      </c>
      <c r="B121" s="9">
        <v>140</v>
      </c>
    </row>
    <row r="122" spans="1:2" x14ac:dyDescent="0.25">
      <c r="A122" s="14" t="s">
        <v>127</v>
      </c>
      <c r="B122" s="9">
        <v>140</v>
      </c>
    </row>
    <row r="123" spans="1:2" x14ac:dyDescent="0.25">
      <c r="A123" s="14" t="s">
        <v>128</v>
      </c>
      <c r="B123" s="9">
        <v>140</v>
      </c>
    </row>
    <row r="124" spans="1:2" x14ac:dyDescent="0.25">
      <c r="A124" s="14" t="s">
        <v>129</v>
      </c>
      <c r="B124" s="9">
        <v>140</v>
      </c>
    </row>
    <row r="125" spans="1:2" x14ac:dyDescent="0.25">
      <c r="A125" s="14" t="s">
        <v>130</v>
      </c>
      <c r="B125" s="9">
        <v>140</v>
      </c>
    </row>
    <row r="126" spans="1:2" x14ac:dyDescent="0.25">
      <c r="A126" s="14" t="s">
        <v>131</v>
      </c>
      <c r="B126" s="9">
        <v>140</v>
      </c>
    </row>
    <row r="127" spans="1:2" x14ac:dyDescent="0.25">
      <c r="A127" s="14" t="s">
        <v>132</v>
      </c>
      <c r="B127" s="9">
        <v>140</v>
      </c>
    </row>
    <row r="128" spans="1:2" x14ac:dyDescent="0.25">
      <c r="A128" s="14" t="s">
        <v>133</v>
      </c>
      <c r="B128" s="9">
        <v>140</v>
      </c>
    </row>
    <row r="129" spans="1:2" x14ac:dyDescent="0.25">
      <c r="A129" s="14" t="s">
        <v>134</v>
      </c>
      <c r="B129" s="9">
        <v>140</v>
      </c>
    </row>
    <row r="130" spans="1:2" x14ac:dyDescent="0.25">
      <c r="A130" s="14" t="s">
        <v>135</v>
      </c>
      <c r="B130" s="9">
        <v>150</v>
      </c>
    </row>
    <row r="131" spans="1:2" x14ac:dyDescent="0.25">
      <c r="A131" s="14" t="s">
        <v>136</v>
      </c>
      <c r="B131" s="9">
        <v>150</v>
      </c>
    </row>
    <row r="132" spans="1:2" x14ac:dyDescent="0.25">
      <c r="A132" s="14" t="s">
        <v>137</v>
      </c>
      <c r="B132" s="9">
        <v>150</v>
      </c>
    </row>
    <row r="133" spans="1:2" x14ac:dyDescent="0.25">
      <c r="A133" s="14" t="s">
        <v>138</v>
      </c>
      <c r="B133" s="9">
        <v>150</v>
      </c>
    </row>
    <row r="134" spans="1:2" x14ac:dyDescent="0.25">
      <c r="A134" s="14" t="s">
        <v>139</v>
      </c>
      <c r="B134" s="9">
        <v>150</v>
      </c>
    </row>
    <row r="135" spans="1:2" x14ac:dyDescent="0.25">
      <c r="A135" s="14" t="s">
        <v>140</v>
      </c>
      <c r="B135" s="9">
        <v>90</v>
      </c>
    </row>
    <row r="136" spans="1:2" x14ac:dyDescent="0.25">
      <c r="A136" s="14" t="s">
        <v>141</v>
      </c>
      <c r="B136" s="9">
        <v>90</v>
      </c>
    </row>
    <row r="137" spans="1:2" x14ac:dyDescent="0.25">
      <c r="A137" s="14" t="s">
        <v>142</v>
      </c>
      <c r="B137" s="9">
        <v>90</v>
      </c>
    </row>
    <row r="138" spans="1:2" x14ac:dyDescent="0.25">
      <c r="A138" s="14" t="s">
        <v>143</v>
      </c>
      <c r="B138" s="9">
        <v>105</v>
      </c>
    </row>
    <row r="139" spans="1:2" x14ac:dyDescent="0.25">
      <c r="A139" s="14" t="s">
        <v>144</v>
      </c>
      <c r="B139" s="9">
        <v>105</v>
      </c>
    </row>
    <row r="140" spans="1:2" x14ac:dyDescent="0.25">
      <c r="A140" s="14" t="s">
        <v>145</v>
      </c>
      <c r="B140" s="9">
        <v>105</v>
      </c>
    </row>
    <row r="141" spans="1:2" x14ac:dyDescent="0.25">
      <c r="A141" s="14" t="s">
        <v>146</v>
      </c>
      <c r="B141" s="9">
        <v>105</v>
      </c>
    </row>
    <row r="142" spans="1:2" x14ac:dyDescent="0.25">
      <c r="A142" s="14" t="s">
        <v>147</v>
      </c>
      <c r="B142" s="9">
        <v>105</v>
      </c>
    </row>
    <row r="143" spans="1:2" x14ac:dyDescent="0.25">
      <c r="A143" s="14" t="s">
        <v>148</v>
      </c>
      <c r="B143" s="9">
        <v>90</v>
      </c>
    </row>
    <row r="144" spans="1:2" x14ac:dyDescent="0.25">
      <c r="A144" s="14" t="s">
        <v>149</v>
      </c>
      <c r="B144" s="9">
        <v>90</v>
      </c>
    </row>
    <row r="145" spans="1:2" x14ac:dyDescent="0.25">
      <c r="A145" s="14" t="s">
        <v>150</v>
      </c>
      <c r="B145" s="9">
        <v>90</v>
      </c>
    </row>
    <row r="146" spans="1:2" x14ac:dyDescent="0.25">
      <c r="A146" s="14" t="s">
        <v>151</v>
      </c>
      <c r="B146" s="9">
        <v>84</v>
      </c>
    </row>
    <row r="147" spans="1:2" x14ac:dyDescent="0.25">
      <c r="A147" s="14" t="s">
        <v>152</v>
      </c>
      <c r="B147" s="9">
        <v>84</v>
      </c>
    </row>
    <row r="148" spans="1:2" x14ac:dyDescent="0.25">
      <c r="A148" s="14" t="s">
        <v>153</v>
      </c>
      <c r="B148" s="9">
        <v>84</v>
      </c>
    </row>
    <row r="149" spans="1:2" x14ac:dyDescent="0.25">
      <c r="A149" s="14" t="s">
        <v>154</v>
      </c>
      <c r="B149" s="9">
        <v>150</v>
      </c>
    </row>
    <row r="150" spans="1:2" x14ac:dyDescent="0.25">
      <c r="A150" s="14" t="s">
        <v>155</v>
      </c>
      <c r="B150" s="9">
        <v>150</v>
      </c>
    </row>
    <row r="151" spans="1:2" x14ac:dyDescent="0.25">
      <c r="A151" s="14" t="s">
        <v>156</v>
      </c>
      <c r="B151" s="9">
        <v>150</v>
      </c>
    </row>
    <row r="152" spans="1:2" x14ac:dyDescent="0.25">
      <c r="A152" s="14" t="s">
        <v>157</v>
      </c>
      <c r="B152" s="9">
        <v>150</v>
      </c>
    </row>
    <row r="153" spans="1:2" x14ac:dyDescent="0.25">
      <c r="A153" s="14" t="s">
        <v>158</v>
      </c>
      <c r="B153" s="9">
        <v>150</v>
      </c>
    </row>
    <row r="154" spans="1:2" x14ac:dyDescent="0.25">
      <c r="A154" s="14" t="s">
        <v>159</v>
      </c>
      <c r="B154" s="9">
        <v>126</v>
      </c>
    </row>
    <row r="155" spans="1:2" x14ac:dyDescent="0.25">
      <c r="A155" s="14" t="s">
        <v>160</v>
      </c>
      <c r="B155" s="9">
        <v>126</v>
      </c>
    </row>
    <row r="156" spans="1:2" x14ac:dyDescent="0.25">
      <c r="A156" s="14" t="s">
        <v>161</v>
      </c>
      <c r="B156" s="9">
        <v>126</v>
      </c>
    </row>
    <row r="157" spans="1:2" x14ac:dyDescent="0.25">
      <c r="A157" s="14" t="s">
        <v>162</v>
      </c>
      <c r="B157" s="9">
        <v>126</v>
      </c>
    </row>
    <row r="158" spans="1:2" x14ac:dyDescent="0.25">
      <c r="A158" s="14" t="s">
        <v>163</v>
      </c>
      <c r="B158" s="9">
        <v>126</v>
      </c>
    </row>
    <row r="159" spans="1:2" x14ac:dyDescent="0.25">
      <c r="A159" s="14" t="s">
        <v>164</v>
      </c>
      <c r="B159" s="9">
        <v>126</v>
      </c>
    </row>
    <row r="160" spans="1:2" x14ac:dyDescent="0.25">
      <c r="A160" s="14" t="s">
        <v>165</v>
      </c>
      <c r="B160" s="9">
        <v>120</v>
      </c>
    </row>
    <row r="161" spans="1:2" x14ac:dyDescent="0.25">
      <c r="A161" s="14" t="s">
        <v>166</v>
      </c>
      <c r="B161" s="9">
        <v>120</v>
      </c>
    </row>
    <row r="162" spans="1:2" x14ac:dyDescent="0.25">
      <c r="A162" s="14" t="s">
        <v>167</v>
      </c>
      <c r="B162" s="9">
        <v>120</v>
      </c>
    </row>
    <row r="163" spans="1:2" x14ac:dyDescent="0.25">
      <c r="A163" s="14" t="s">
        <v>168</v>
      </c>
      <c r="B163" s="9">
        <v>120</v>
      </c>
    </row>
    <row r="164" spans="1:2" x14ac:dyDescent="0.25">
      <c r="A164" s="14" t="s">
        <v>169</v>
      </c>
      <c r="B164" s="9">
        <v>105</v>
      </c>
    </row>
    <row r="165" spans="1:2" x14ac:dyDescent="0.25">
      <c r="A165" s="14" t="s">
        <v>170</v>
      </c>
      <c r="B165" s="9">
        <v>105</v>
      </c>
    </row>
    <row r="166" spans="1:2" x14ac:dyDescent="0.25">
      <c r="A166" s="14" t="s">
        <v>171</v>
      </c>
      <c r="B166" s="9">
        <v>105</v>
      </c>
    </row>
    <row r="167" spans="1:2" x14ac:dyDescent="0.25">
      <c r="A167" s="14" t="s">
        <v>172</v>
      </c>
      <c r="B167" s="9">
        <v>105</v>
      </c>
    </row>
    <row r="168" spans="1:2" x14ac:dyDescent="0.25">
      <c r="A168" s="14" t="s">
        <v>173</v>
      </c>
      <c r="B168" s="9">
        <v>105</v>
      </c>
    </row>
    <row r="169" spans="1:2" x14ac:dyDescent="0.25">
      <c r="A169" s="14" t="s">
        <v>174</v>
      </c>
      <c r="B169" s="9">
        <v>150</v>
      </c>
    </row>
    <row r="170" spans="1:2" x14ac:dyDescent="0.25">
      <c r="A170" s="14" t="s">
        <v>175</v>
      </c>
      <c r="B170" s="9">
        <v>150</v>
      </c>
    </row>
    <row r="171" spans="1:2" x14ac:dyDescent="0.25">
      <c r="A171" s="14" t="s">
        <v>176</v>
      </c>
      <c r="B171" s="9">
        <v>150</v>
      </c>
    </row>
    <row r="172" spans="1:2" x14ac:dyDescent="0.25">
      <c r="A172" s="14" t="s">
        <v>177</v>
      </c>
      <c r="B172" s="9">
        <v>150</v>
      </c>
    </row>
    <row r="173" spans="1:2" x14ac:dyDescent="0.25">
      <c r="A173" s="14" t="s">
        <v>178</v>
      </c>
      <c r="B173" s="9">
        <v>150</v>
      </c>
    </row>
    <row r="174" spans="1:2" x14ac:dyDescent="0.25">
      <c r="A174" s="14" t="s">
        <v>179</v>
      </c>
      <c r="B174" s="9">
        <v>105</v>
      </c>
    </row>
    <row r="175" spans="1:2" x14ac:dyDescent="0.25">
      <c r="A175" s="14" t="s">
        <v>180</v>
      </c>
      <c r="B175" s="9">
        <v>105</v>
      </c>
    </row>
    <row r="176" spans="1:2" x14ac:dyDescent="0.25">
      <c r="A176" s="14" t="s">
        <v>181</v>
      </c>
      <c r="B176" s="9">
        <v>105</v>
      </c>
    </row>
    <row r="177" spans="1:2" x14ac:dyDescent="0.25">
      <c r="A177" s="14" t="s">
        <v>182</v>
      </c>
      <c r="B177" s="9">
        <v>105</v>
      </c>
    </row>
    <row r="178" spans="1:2" x14ac:dyDescent="0.25">
      <c r="A178" s="14" t="s">
        <v>183</v>
      </c>
      <c r="B178" s="9">
        <v>105</v>
      </c>
    </row>
    <row r="179" spans="1:2" x14ac:dyDescent="0.25">
      <c r="A179" s="14" t="s">
        <v>184</v>
      </c>
      <c r="B179" s="9">
        <v>140</v>
      </c>
    </row>
    <row r="180" spans="1:2" x14ac:dyDescent="0.25">
      <c r="A180" s="14" t="s">
        <v>185</v>
      </c>
      <c r="B180" s="9">
        <v>140</v>
      </c>
    </row>
    <row r="181" spans="1:2" x14ac:dyDescent="0.25">
      <c r="A181" s="14" t="s">
        <v>186</v>
      </c>
      <c r="B181" s="9">
        <v>140</v>
      </c>
    </row>
    <row r="182" spans="1:2" x14ac:dyDescent="0.25">
      <c r="A182" s="14" t="s">
        <v>187</v>
      </c>
      <c r="B182" s="9">
        <v>140</v>
      </c>
    </row>
    <row r="183" spans="1:2" x14ac:dyDescent="0.25">
      <c r="A183" s="14" t="s">
        <v>188</v>
      </c>
      <c r="B183" s="9">
        <v>140</v>
      </c>
    </row>
    <row r="184" spans="1:2" x14ac:dyDescent="0.25">
      <c r="A184" s="14" t="s">
        <v>189</v>
      </c>
      <c r="B184" s="9">
        <v>84</v>
      </c>
    </row>
    <row r="185" spans="1:2" x14ac:dyDescent="0.25">
      <c r="A185" s="14" t="s">
        <v>190</v>
      </c>
      <c r="B185" s="9">
        <v>84</v>
      </c>
    </row>
    <row r="186" spans="1:2" x14ac:dyDescent="0.25">
      <c r="A186" s="14" t="s">
        <v>191</v>
      </c>
      <c r="B186" s="9">
        <v>84</v>
      </c>
    </row>
    <row r="187" spans="1:2" x14ac:dyDescent="0.25">
      <c r="A187" s="14" t="s">
        <v>192</v>
      </c>
      <c r="B187" s="9">
        <v>84</v>
      </c>
    </row>
    <row r="188" spans="1:2" x14ac:dyDescent="0.25">
      <c r="A188" s="14" t="s">
        <v>193</v>
      </c>
      <c r="B188" s="9">
        <v>84</v>
      </c>
    </row>
    <row r="189" spans="1:2" x14ac:dyDescent="0.25">
      <c r="A189" s="14" t="s">
        <v>194</v>
      </c>
      <c r="B189" s="9">
        <v>84</v>
      </c>
    </row>
    <row r="190" spans="1:2" x14ac:dyDescent="0.25">
      <c r="A190" s="14" t="s">
        <v>195</v>
      </c>
      <c r="B190" s="9">
        <v>140</v>
      </c>
    </row>
    <row r="191" spans="1:2" x14ac:dyDescent="0.25">
      <c r="A191" s="14" t="s">
        <v>196</v>
      </c>
      <c r="B191" s="9">
        <v>140</v>
      </c>
    </row>
    <row r="192" spans="1:2" x14ac:dyDescent="0.25">
      <c r="A192" s="14" t="s">
        <v>197</v>
      </c>
      <c r="B192" s="9">
        <v>140</v>
      </c>
    </row>
    <row r="193" spans="1:2" x14ac:dyDescent="0.25">
      <c r="A193" s="14" t="s">
        <v>198</v>
      </c>
      <c r="B193" s="9">
        <v>140</v>
      </c>
    </row>
    <row r="194" spans="1:2" x14ac:dyDescent="0.25">
      <c r="A194" s="14" t="s">
        <v>199</v>
      </c>
      <c r="B194" s="9">
        <v>140</v>
      </c>
    </row>
    <row r="195" spans="1:2" x14ac:dyDescent="0.25">
      <c r="A195" s="14" t="s">
        <v>200</v>
      </c>
      <c r="B195" s="9">
        <v>180</v>
      </c>
    </row>
    <row r="196" spans="1:2" x14ac:dyDescent="0.25">
      <c r="A196" s="14" t="s">
        <v>201</v>
      </c>
      <c r="B196" s="9">
        <v>180</v>
      </c>
    </row>
    <row r="197" spans="1:2" x14ac:dyDescent="0.25">
      <c r="A197" s="14" t="s">
        <v>202</v>
      </c>
      <c r="B197" s="9">
        <v>180</v>
      </c>
    </row>
    <row r="198" spans="1:2" x14ac:dyDescent="0.25">
      <c r="A198" s="14" t="s">
        <v>203</v>
      </c>
      <c r="B198" s="9">
        <v>180</v>
      </c>
    </row>
    <row r="199" spans="1:2" x14ac:dyDescent="0.25">
      <c r="A199" s="14" t="s">
        <v>204</v>
      </c>
      <c r="B199" s="9">
        <v>180</v>
      </c>
    </row>
    <row r="200" spans="1:2" x14ac:dyDescent="0.25">
      <c r="A200" s="14" t="s">
        <v>205</v>
      </c>
      <c r="B200" s="9">
        <v>180</v>
      </c>
    </row>
    <row r="201" spans="1:2" x14ac:dyDescent="0.25">
      <c r="A201" s="14" t="s">
        <v>206</v>
      </c>
      <c r="B201" s="9">
        <v>112</v>
      </c>
    </row>
    <row r="202" spans="1:2" x14ac:dyDescent="0.25">
      <c r="A202" s="14" t="s">
        <v>207</v>
      </c>
      <c r="B202" s="9">
        <v>112</v>
      </c>
    </row>
    <row r="203" spans="1:2" x14ac:dyDescent="0.25">
      <c r="A203" s="14" t="s">
        <v>208</v>
      </c>
      <c r="B203" s="9">
        <v>112</v>
      </c>
    </row>
    <row r="204" spans="1:2" x14ac:dyDescent="0.25">
      <c r="A204" s="14" t="s">
        <v>209</v>
      </c>
      <c r="B204" s="9">
        <v>112</v>
      </c>
    </row>
    <row r="205" spans="1:2" x14ac:dyDescent="0.25">
      <c r="A205" s="14" t="s">
        <v>210</v>
      </c>
      <c r="B205" s="9">
        <v>105</v>
      </c>
    </row>
    <row r="206" spans="1:2" x14ac:dyDescent="0.25">
      <c r="A206" s="14" t="s">
        <v>211</v>
      </c>
      <c r="B206" s="9">
        <v>105</v>
      </c>
    </row>
    <row r="207" spans="1:2" x14ac:dyDescent="0.25">
      <c r="A207" s="14" t="s">
        <v>212</v>
      </c>
      <c r="B207" s="9">
        <v>105</v>
      </c>
    </row>
    <row r="208" spans="1:2" x14ac:dyDescent="0.25">
      <c r="A208" s="14" t="s">
        <v>213</v>
      </c>
      <c r="B208" s="9">
        <v>105</v>
      </c>
    </row>
    <row r="209" spans="1:2" x14ac:dyDescent="0.25">
      <c r="A209" s="14" t="s">
        <v>214</v>
      </c>
      <c r="B209" s="9">
        <v>105</v>
      </c>
    </row>
    <row r="210" spans="1:2" x14ac:dyDescent="0.25">
      <c r="A210" s="14" t="s">
        <v>215</v>
      </c>
      <c r="B210" s="9">
        <v>90</v>
      </c>
    </row>
    <row r="211" spans="1:2" x14ac:dyDescent="0.25">
      <c r="A211" s="14" t="s">
        <v>216</v>
      </c>
      <c r="B211" s="9">
        <v>90</v>
      </c>
    </row>
    <row r="212" spans="1:2" x14ac:dyDescent="0.25">
      <c r="A212" s="14" t="s">
        <v>217</v>
      </c>
      <c r="B212" s="9">
        <v>90</v>
      </c>
    </row>
    <row r="213" spans="1:2" x14ac:dyDescent="0.25">
      <c r="A213" s="14" t="s">
        <v>218</v>
      </c>
      <c r="B213" s="9">
        <v>168</v>
      </c>
    </row>
    <row r="214" spans="1:2" x14ac:dyDescent="0.25">
      <c r="A214" s="14" t="s">
        <v>219</v>
      </c>
      <c r="B214" s="9">
        <v>168</v>
      </c>
    </row>
    <row r="215" spans="1:2" x14ac:dyDescent="0.25">
      <c r="A215" s="14" t="s">
        <v>220</v>
      </c>
      <c r="B215" s="9">
        <v>168</v>
      </c>
    </row>
    <row r="216" spans="1:2" x14ac:dyDescent="0.25">
      <c r="A216" s="14" t="s">
        <v>221</v>
      </c>
      <c r="B216" s="9">
        <v>168</v>
      </c>
    </row>
    <row r="217" spans="1:2" x14ac:dyDescent="0.25">
      <c r="A217" s="14" t="s">
        <v>222</v>
      </c>
      <c r="B217" s="9">
        <v>168</v>
      </c>
    </row>
    <row r="218" spans="1:2" x14ac:dyDescent="0.25">
      <c r="A218" s="14" t="s">
        <v>223</v>
      </c>
      <c r="B218" s="9">
        <v>168</v>
      </c>
    </row>
    <row r="219" spans="1:2" x14ac:dyDescent="0.25">
      <c r="A219" s="14" t="s">
        <v>224</v>
      </c>
      <c r="B219" s="9">
        <v>140</v>
      </c>
    </row>
    <row r="220" spans="1:2" x14ac:dyDescent="0.25">
      <c r="A220" s="14" t="s">
        <v>225</v>
      </c>
      <c r="B220" s="9">
        <v>140</v>
      </c>
    </row>
    <row r="221" spans="1:2" x14ac:dyDescent="0.25">
      <c r="A221" s="14" t="s">
        <v>226</v>
      </c>
      <c r="B221" s="9">
        <v>140</v>
      </c>
    </row>
    <row r="222" spans="1:2" x14ac:dyDescent="0.25">
      <c r="A222" s="14" t="s">
        <v>227</v>
      </c>
      <c r="B222" s="9">
        <v>140</v>
      </c>
    </row>
    <row r="223" spans="1:2" x14ac:dyDescent="0.25">
      <c r="A223" s="14" t="s">
        <v>228</v>
      </c>
      <c r="B223" s="9">
        <v>140</v>
      </c>
    </row>
    <row r="224" spans="1:2" x14ac:dyDescent="0.25">
      <c r="A224" s="14" t="s">
        <v>229</v>
      </c>
      <c r="B224" s="9">
        <v>112</v>
      </c>
    </row>
    <row r="225" spans="1:2" x14ac:dyDescent="0.25">
      <c r="A225" s="14" t="s">
        <v>230</v>
      </c>
      <c r="B225" s="9">
        <v>112</v>
      </c>
    </row>
    <row r="226" spans="1:2" x14ac:dyDescent="0.25">
      <c r="A226" s="14" t="s">
        <v>231</v>
      </c>
      <c r="B226" s="9">
        <v>112</v>
      </c>
    </row>
    <row r="227" spans="1:2" x14ac:dyDescent="0.25">
      <c r="A227" s="14" t="s">
        <v>232</v>
      </c>
      <c r="B227" s="9">
        <v>112</v>
      </c>
    </row>
    <row r="228" spans="1:2" x14ac:dyDescent="0.25">
      <c r="A228" s="14" t="s">
        <v>233</v>
      </c>
      <c r="B228" s="9">
        <v>84</v>
      </c>
    </row>
    <row r="229" spans="1:2" x14ac:dyDescent="0.25">
      <c r="A229" s="14" t="s">
        <v>234</v>
      </c>
      <c r="B229" s="9">
        <v>84</v>
      </c>
    </row>
    <row r="230" spans="1:2" x14ac:dyDescent="0.25">
      <c r="A230" s="14" t="s">
        <v>235</v>
      </c>
      <c r="B230" s="9">
        <v>84</v>
      </c>
    </row>
    <row r="231" spans="1:2" x14ac:dyDescent="0.25">
      <c r="A231" s="14" t="s">
        <v>236</v>
      </c>
      <c r="B231" s="9">
        <v>84</v>
      </c>
    </row>
    <row r="232" spans="1:2" x14ac:dyDescent="0.25">
      <c r="A232" s="14" t="s">
        <v>237</v>
      </c>
      <c r="B232" s="9">
        <v>84</v>
      </c>
    </row>
    <row r="233" spans="1:2" x14ac:dyDescent="0.25">
      <c r="A233" s="14" t="s">
        <v>238</v>
      </c>
      <c r="B233" s="9">
        <v>84</v>
      </c>
    </row>
    <row r="234" spans="1:2" x14ac:dyDescent="0.25">
      <c r="A234" s="14" t="s">
        <v>239</v>
      </c>
      <c r="B234" s="9">
        <v>84</v>
      </c>
    </row>
    <row r="235" spans="1:2" x14ac:dyDescent="0.25">
      <c r="A235" s="14" t="s">
        <v>240</v>
      </c>
      <c r="B235" s="9">
        <v>140</v>
      </c>
    </row>
    <row r="236" spans="1:2" x14ac:dyDescent="0.25">
      <c r="A236" s="14" t="s">
        <v>241</v>
      </c>
      <c r="B236" s="9">
        <v>140</v>
      </c>
    </row>
    <row r="237" spans="1:2" x14ac:dyDescent="0.25">
      <c r="A237" s="14" t="s">
        <v>242</v>
      </c>
      <c r="B237" s="9">
        <v>140</v>
      </c>
    </row>
    <row r="238" spans="1:2" x14ac:dyDescent="0.25">
      <c r="A238" s="14" t="s">
        <v>243</v>
      </c>
      <c r="B238" s="9">
        <v>140</v>
      </c>
    </row>
    <row r="239" spans="1:2" x14ac:dyDescent="0.25">
      <c r="A239" s="14" t="s">
        <v>244</v>
      </c>
      <c r="B239" s="9">
        <v>140</v>
      </c>
    </row>
    <row r="240" spans="1:2" x14ac:dyDescent="0.25">
      <c r="A240" s="14" t="s">
        <v>245</v>
      </c>
      <c r="B240" s="9">
        <v>84</v>
      </c>
    </row>
    <row r="241" spans="1:2" x14ac:dyDescent="0.25">
      <c r="A241" s="14" t="s">
        <v>246</v>
      </c>
      <c r="B241" s="9">
        <v>84</v>
      </c>
    </row>
    <row r="242" spans="1:2" x14ac:dyDescent="0.25">
      <c r="A242" s="14" t="s">
        <v>247</v>
      </c>
      <c r="B242" s="9">
        <v>84</v>
      </c>
    </row>
    <row r="243" spans="1:2" x14ac:dyDescent="0.25">
      <c r="A243" s="14" t="s">
        <v>248</v>
      </c>
      <c r="B243" s="9">
        <v>84</v>
      </c>
    </row>
    <row r="244" spans="1:2" x14ac:dyDescent="0.25">
      <c r="A244" s="14" t="s">
        <v>249</v>
      </c>
      <c r="B244" s="9">
        <v>84</v>
      </c>
    </row>
    <row r="245" spans="1:2" x14ac:dyDescent="0.25">
      <c r="A245" s="14" t="s">
        <v>250</v>
      </c>
      <c r="B245" s="9">
        <v>84</v>
      </c>
    </row>
    <row r="246" spans="1:2" x14ac:dyDescent="0.25">
      <c r="A246" s="14" t="s">
        <v>251</v>
      </c>
      <c r="B246" s="9">
        <v>168</v>
      </c>
    </row>
    <row r="247" spans="1:2" x14ac:dyDescent="0.25">
      <c r="A247" s="14" t="s">
        <v>252</v>
      </c>
      <c r="B247" s="9">
        <v>168</v>
      </c>
    </row>
    <row r="248" spans="1:2" x14ac:dyDescent="0.25">
      <c r="A248" s="14" t="s">
        <v>253</v>
      </c>
      <c r="B248" s="9">
        <v>168</v>
      </c>
    </row>
    <row r="249" spans="1:2" x14ac:dyDescent="0.25">
      <c r="A249" s="14" t="s">
        <v>254</v>
      </c>
      <c r="B249" s="9">
        <v>168</v>
      </c>
    </row>
    <row r="250" spans="1:2" x14ac:dyDescent="0.25">
      <c r="A250" s="14" t="s">
        <v>255</v>
      </c>
      <c r="B250" s="9">
        <v>168</v>
      </c>
    </row>
    <row r="251" spans="1:2" x14ac:dyDescent="0.25">
      <c r="A251" s="14" t="s">
        <v>256</v>
      </c>
      <c r="B251" s="9">
        <v>168</v>
      </c>
    </row>
    <row r="252" spans="1:2" x14ac:dyDescent="0.25">
      <c r="A252" s="14" t="s">
        <v>257</v>
      </c>
      <c r="B252" s="9">
        <v>112</v>
      </c>
    </row>
    <row r="253" spans="1:2" x14ac:dyDescent="0.25">
      <c r="A253" s="14" t="s">
        <v>258</v>
      </c>
      <c r="B253" s="9">
        <v>112</v>
      </c>
    </row>
    <row r="254" spans="1:2" x14ac:dyDescent="0.25">
      <c r="A254" s="14" t="s">
        <v>259</v>
      </c>
      <c r="B254" s="9">
        <v>112</v>
      </c>
    </row>
    <row r="255" spans="1:2" x14ac:dyDescent="0.25">
      <c r="A255" s="14" t="s">
        <v>260</v>
      </c>
      <c r="B255" s="9">
        <v>112</v>
      </c>
    </row>
    <row r="256" spans="1:2" x14ac:dyDescent="0.25">
      <c r="A256" s="14" t="s">
        <v>261</v>
      </c>
      <c r="B256" s="9">
        <v>180</v>
      </c>
    </row>
    <row r="257" spans="1:2" x14ac:dyDescent="0.25">
      <c r="A257" s="14" t="s">
        <v>262</v>
      </c>
      <c r="B257" s="9">
        <v>180</v>
      </c>
    </row>
    <row r="258" spans="1:2" x14ac:dyDescent="0.25">
      <c r="A258" s="14" t="s">
        <v>263</v>
      </c>
      <c r="B258" s="9">
        <v>180</v>
      </c>
    </row>
    <row r="259" spans="1:2" x14ac:dyDescent="0.25">
      <c r="A259" s="14" t="s">
        <v>264</v>
      </c>
      <c r="B259" s="9">
        <v>180</v>
      </c>
    </row>
    <row r="260" spans="1:2" x14ac:dyDescent="0.25">
      <c r="A260" s="14" t="s">
        <v>265</v>
      </c>
      <c r="B260" s="9">
        <v>180</v>
      </c>
    </row>
    <row r="261" spans="1:2" x14ac:dyDescent="0.25">
      <c r="A261" s="14" t="s">
        <v>266</v>
      </c>
      <c r="B261" s="9">
        <v>180</v>
      </c>
    </row>
    <row r="262" spans="1:2" x14ac:dyDescent="0.25">
      <c r="A262" s="14" t="s">
        <v>267</v>
      </c>
      <c r="B262" s="9">
        <v>180</v>
      </c>
    </row>
    <row r="263" spans="1:2" x14ac:dyDescent="0.25">
      <c r="A263" s="14" t="s">
        <v>268</v>
      </c>
      <c r="B263" s="9">
        <v>180</v>
      </c>
    </row>
    <row r="264" spans="1:2" x14ac:dyDescent="0.25">
      <c r="A264" s="14" t="s">
        <v>269</v>
      </c>
      <c r="B264" s="9">
        <v>180</v>
      </c>
    </row>
    <row r="265" spans="1:2" x14ac:dyDescent="0.25">
      <c r="A265" s="14" t="s">
        <v>270</v>
      </c>
      <c r="B265" s="9">
        <v>180</v>
      </c>
    </row>
    <row r="266" spans="1:2" x14ac:dyDescent="0.25">
      <c r="A266" s="14" t="s">
        <v>271</v>
      </c>
      <c r="B266" s="9">
        <v>180</v>
      </c>
    </row>
    <row r="267" spans="1:2" x14ac:dyDescent="0.25">
      <c r="A267" s="14" t="s">
        <v>272</v>
      </c>
      <c r="B267" s="9">
        <v>180</v>
      </c>
    </row>
    <row r="268" spans="1:2" x14ac:dyDescent="0.25">
      <c r="A268" s="14" t="s">
        <v>273</v>
      </c>
      <c r="B268" s="9">
        <v>150</v>
      </c>
    </row>
    <row r="269" spans="1:2" x14ac:dyDescent="0.25">
      <c r="A269" s="14" t="s">
        <v>274</v>
      </c>
      <c r="B269" s="9">
        <v>150</v>
      </c>
    </row>
    <row r="270" spans="1:2" x14ac:dyDescent="0.25">
      <c r="A270" s="14" t="s">
        <v>275</v>
      </c>
      <c r="B270" s="9">
        <v>150</v>
      </c>
    </row>
    <row r="271" spans="1:2" x14ac:dyDescent="0.25">
      <c r="A271" s="14" t="s">
        <v>276</v>
      </c>
      <c r="B271" s="9">
        <v>150</v>
      </c>
    </row>
    <row r="272" spans="1:2" x14ac:dyDescent="0.25">
      <c r="A272" s="14" t="s">
        <v>277</v>
      </c>
      <c r="B272" s="9">
        <v>150</v>
      </c>
    </row>
    <row r="273" spans="1:2" x14ac:dyDescent="0.25">
      <c r="A273" s="14" t="s">
        <v>278</v>
      </c>
      <c r="B273" s="9">
        <v>180</v>
      </c>
    </row>
    <row r="274" spans="1:2" x14ac:dyDescent="0.25">
      <c r="A274" s="14" t="s">
        <v>279</v>
      </c>
      <c r="B274" s="9">
        <v>180</v>
      </c>
    </row>
    <row r="275" spans="1:2" x14ac:dyDescent="0.25">
      <c r="A275" s="14" t="s">
        <v>280</v>
      </c>
      <c r="B275" s="9">
        <v>180</v>
      </c>
    </row>
    <row r="276" spans="1:2" x14ac:dyDescent="0.25">
      <c r="A276" s="14" t="s">
        <v>281</v>
      </c>
      <c r="B276" s="9">
        <v>180</v>
      </c>
    </row>
    <row r="277" spans="1:2" x14ac:dyDescent="0.25">
      <c r="A277" s="14" t="s">
        <v>282</v>
      </c>
      <c r="B277" s="9">
        <v>180</v>
      </c>
    </row>
    <row r="278" spans="1:2" x14ac:dyDescent="0.25">
      <c r="A278" s="14" t="s">
        <v>283</v>
      </c>
      <c r="B278" s="9">
        <v>180</v>
      </c>
    </row>
    <row r="279" spans="1:2" x14ac:dyDescent="0.25">
      <c r="A279" s="14" t="s">
        <v>284</v>
      </c>
      <c r="B279" s="9">
        <v>84</v>
      </c>
    </row>
    <row r="280" spans="1:2" x14ac:dyDescent="0.25">
      <c r="A280" s="14" t="s">
        <v>285</v>
      </c>
      <c r="B280" s="9">
        <v>84</v>
      </c>
    </row>
    <row r="281" spans="1:2" x14ac:dyDescent="0.25">
      <c r="A281" s="14" t="s">
        <v>286</v>
      </c>
      <c r="B281" s="9">
        <v>84</v>
      </c>
    </row>
    <row r="282" spans="1:2" x14ac:dyDescent="0.25">
      <c r="A282" s="14" t="s">
        <v>287</v>
      </c>
      <c r="B282" s="9">
        <v>126</v>
      </c>
    </row>
    <row r="283" spans="1:2" x14ac:dyDescent="0.25">
      <c r="A283" s="14" t="s">
        <v>288</v>
      </c>
      <c r="B283" s="9">
        <v>126</v>
      </c>
    </row>
    <row r="284" spans="1:2" x14ac:dyDescent="0.25">
      <c r="A284" s="14" t="s">
        <v>289</v>
      </c>
      <c r="B284" s="9">
        <v>126</v>
      </c>
    </row>
    <row r="285" spans="1:2" x14ac:dyDescent="0.25">
      <c r="A285" s="14" t="s">
        <v>290</v>
      </c>
      <c r="B285" s="9">
        <v>126</v>
      </c>
    </row>
    <row r="286" spans="1:2" x14ac:dyDescent="0.25">
      <c r="A286" s="14" t="s">
        <v>291</v>
      </c>
      <c r="B286" s="9">
        <v>126</v>
      </c>
    </row>
    <row r="287" spans="1:2" x14ac:dyDescent="0.25">
      <c r="A287" s="14" t="s">
        <v>292</v>
      </c>
      <c r="B287" s="9">
        <v>126</v>
      </c>
    </row>
    <row r="288" spans="1:2" x14ac:dyDescent="0.25">
      <c r="A288" s="14" t="s">
        <v>293</v>
      </c>
      <c r="B288" s="9">
        <v>150</v>
      </c>
    </row>
    <row r="289" spans="1:2" x14ac:dyDescent="0.25">
      <c r="A289" s="14" t="s">
        <v>294</v>
      </c>
      <c r="B289" s="9">
        <v>150</v>
      </c>
    </row>
    <row r="290" spans="1:2" x14ac:dyDescent="0.25">
      <c r="A290" s="14" t="s">
        <v>295</v>
      </c>
      <c r="B290" s="9">
        <v>150</v>
      </c>
    </row>
    <row r="291" spans="1:2" x14ac:dyDescent="0.25">
      <c r="A291" s="14" t="s">
        <v>296</v>
      </c>
      <c r="B291" s="9">
        <v>150</v>
      </c>
    </row>
    <row r="292" spans="1:2" x14ac:dyDescent="0.25">
      <c r="A292" s="14" t="s">
        <v>297</v>
      </c>
      <c r="B292" s="9">
        <v>150</v>
      </c>
    </row>
    <row r="293" spans="1:2" x14ac:dyDescent="0.25">
      <c r="A293" s="14" t="s">
        <v>298</v>
      </c>
      <c r="B293" s="9">
        <v>90</v>
      </c>
    </row>
    <row r="294" spans="1:2" x14ac:dyDescent="0.25">
      <c r="A294" s="14" t="s">
        <v>299</v>
      </c>
      <c r="B294" s="9">
        <v>90</v>
      </c>
    </row>
    <row r="295" spans="1:2" x14ac:dyDescent="0.25">
      <c r="A295" s="14" t="s">
        <v>300</v>
      </c>
      <c r="B295" s="9">
        <v>90</v>
      </c>
    </row>
    <row r="296" spans="1:2" x14ac:dyDescent="0.25">
      <c r="A296" s="14" t="s">
        <v>301</v>
      </c>
      <c r="B296" s="9">
        <v>140</v>
      </c>
    </row>
    <row r="297" spans="1:2" x14ac:dyDescent="0.25">
      <c r="A297" s="14" t="s">
        <v>302</v>
      </c>
      <c r="B297" s="9">
        <v>140</v>
      </c>
    </row>
    <row r="298" spans="1:2" x14ac:dyDescent="0.25">
      <c r="A298" s="14" t="s">
        <v>303</v>
      </c>
      <c r="B298" s="9">
        <v>140</v>
      </c>
    </row>
    <row r="299" spans="1:2" x14ac:dyDescent="0.25">
      <c r="A299" s="14" t="s">
        <v>304</v>
      </c>
      <c r="B299" s="9">
        <v>140</v>
      </c>
    </row>
    <row r="300" spans="1:2" x14ac:dyDescent="0.25">
      <c r="A300" s="14" t="s">
        <v>305</v>
      </c>
      <c r="B300" s="9">
        <v>140</v>
      </c>
    </row>
    <row r="301" spans="1:2" x14ac:dyDescent="0.25">
      <c r="A301" s="14" t="s">
        <v>306</v>
      </c>
      <c r="B301" s="9">
        <v>120</v>
      </c>
    </row>
    <row r="302" spans="1:2" x14ac:dyDescent="0.25">
      <c r="A302" s="14" t="s">
        <v>307</v>
      </c>
      <c r="B302" s="9">
        <v>120</v>
      </c>
    </row>
    <row r="303" spans="1:2" x14ac:dyDescent="0.25">
      <c r="A303" s="14" t="s">
        <v>308</v>
      </c>
      <c r="B303" s="9">
        <v>120</v>
      </c>
    </row>
    <row r="304" spans="1:2" x14ac:dyDescent="0.25">
      <c r="A304" s="14" t="s">
        <v>309</v>
      </c>
      <c r="B304" s="9">
        <v>120</v>
      </c>
    </row>
    <row r="305" spans="1:2" x14ac:dyDescent="0.25">
      <c r="A305" s="14" t="s">
        <v>310</v>
      </c>
      <c r="B305" s="9">
        <v>90</v>
      </c>
    </row>
    <row r="306" spans="1:2" x14ac:dyDescent="0.25">
      <c r="A306" s="14" t="s">
        <v>311</v>
      </c>
      <c r="B306" s="9">
        <v>90</v>
      </c>
    </row>
    <row r="307" spans="1:2" x14ac:dyDescent="0.25">
      <c r="A307" s="14" t="s">
        <v>312</v>
      </c>
      <c r="B307" s="9">
        <v>90</v>
      </c>
    </row>
    <row r="308" spans="1:2" x14ac:dyDescent="0.25">
      <c r="A308" s="14" t="s">
        <v>313</v>
      </c>
      <c r="B308" s="9">
        <v>168</v>
      </c>
    </row>
    <row r="309" spans="1:2" x14ac:dyDescent="0.25">
      <c r="A309" s="14" t="s">
        <v>314</v>
      </c>
      <c r="B309" s="9">
        <v>168</v>
      </c>
    </row>
    <row r="310" spans="1:2" x14ac:dyDescent="0.25">
      <c r="A310" s="14" t="s">
        <v>315</v>
      </c>
      <c r="B310" s="9">
        <v>168</v>
      </c>
    </row>
    <row r="311" spans="1:2" x14ac:dyDescent="0.25">
      <c r="A311" s="14" t="s">
        <v>316</v>
      </c>
      <c r="B311" s="9">
        <v>168</v>
      </c>
    </row>
    <row r="312" spans="1:2" x14ac:dyDescent="0.25">
      <c r="A312" s="14" t="s">
        <v>317</v>
      </c>
      <c r="B312" s="9">
        <v>168</v>
      </c>
    </row>
    <row r="313" spans="1:2" x14ac:dyDescent="0.25">
      <c r="A313" s="14" t="s">
        <v>318</v>
      </c>
      <c r="B313" s="9">
        <v>168</v>
      </c>
    </row>
    <row r="314" spans="1:2" x14ac:dyDescent="0.25">
      <c r="A314" s="14" t="s">
        <v>319</v>
      </c>
      <c r="B314" s="9">
        <v>126</v>
      </c>
    </row>
    <row r="315" spans="1:2" x14ac:dyDescent="0.25">
      <c r="A315" s="14" t="s">
        <v>320</v>
      </c>
      <c r="B315" s="9">
        <v>126</v>
      </c>
    </row>
    <row r="316" spans="1:2" x14ac:dyDescent="0.25">
      <c r="A316" s="14" t="s">
        <v>321</v>
      </c>
      <c r="B316" s="9">
        <v>126</v>
      </c>
    </row>
    <row r="317" spans="1:2" x14ac:dyDescent="0.25">
      <c r="A317" s="14" t="s">
        <v>322</v>
      </c>
      <c r="B317" s="9">
        <v>126</v>
      </c>
    </row>
    <row r="318" spans="1:2" x14ac:dyDescent="0.25">
      <c r="A318" s="14" t="s">
        <v>323</v>
      </c>
      <c r="B318" s="9">
        <v>126</v>
      </c>
    </row>
    <row r="319" spans="1:2" x14ac:dyDescent="0.25">
      <c r="A319" s="14" t="s">
        <v>324</v>
      </c>
      <c r="B319" s="9">
        <v>126</v>
      </c>
    </row>
    <row r="320" spans="1:2" x14ac:dyDescent="0.25">
      <c r="A320" s="14" t="s">
        <v>325</v>
      </c>
      <c r="B320" s="9">
        <v>180</v>
      </c>
    </row>
    <row r="321" spans="1:2" x14ac:dyDescent="0.25">
      <c r="A321" s="14" t="s">
        <v>326</v>
      </c>
      <c r="B321" s="9">
        <v>180</v>
      </c>
    </row>
    <row r="322" spans="1:2" x14ac:dyDescent="0.25">
      <c r="A322" s="14" t="s">
        <v>327</v>
      </c>
      <c r="B322" s="9">
        <v>180</v>
      </c>
    </row>
    <row r="323" spans="1:2" x14ac:dyDescent="0.25">
      <c r="A323" s="14" t="s">
        <v>328</v>
      </c>
      <c r="B323" s="9">
        <v>180</v>
      </c>
    </row>
    <row r="324" spans="1:2" x14ac:dyDescent="0.25">
      <c r="A324" s="14" t="s">
        <v>329</v>
      </c>
      <c r="B324" s="9">
        <v>180</v>
      </c>
    </row>
    <row r="325" spans="1:2" x14ac:dyDescent="0.25">
      <c r="A325" s="14" t="s">
        <v>330</v>
      </c>
      <c r="B325" s="9">
        <v>180</v>
      </c>
    </row>
    <row r="326" spans="1:2" x14ac:dyDescent="0.25">
      <c r="A326" s="14" t="s">
        <v>331</v>
      </c>
      <c r="B326" s="9">
        <v>140</v>
      </c>
    </row>
    <row r="327" spans="1:2" x14ac:dyDescent="0.25">
      <c r="A327" s="14" t="s">
        <v>332</v>
      </c>
      <c r="B327" s="9">
        <v>140</v>
      </c>
    </row>
    <row r="328" spans="1:2" x14ac:dyDescent="0.25">
      <c r="A328" s="14" t="s">
        <v>333</v>
      </c>
      <c r="B328" s="9">
        <v>140</v>
      </c>
    </row>
    <row r="329" spans="1:2" x14ac:dyDescent="0.25">
      <c r="A329" s="14" t="s">
        <v>334</v>
      </c>
      <c r="B329" s="9">
        <v>140</v>
      </c>
    </row>
    <row r="330" spans="1:2" x14ac:dyDescent="0.25">
      <c r="A330" s="14" t="s">
        <v>335</v>
      </c>
      <c r="B330" s="9">
        <v>140</v>
      </c>
    </row>
    <row r="331" spans="1:2" x14ac:dyDescent="0.25">
      <c r="A331" s="14" t="s">
        <v>336</v>
      </c>
      <c r="B331" s="9">
        <v>120</v>
      </c>
    </row>
    <row r="332" spans="1:2" x14ac:dyDescent="0.25">
      <c r="A332" s="14" t="s">
        <v>337</v>
      </c>
      <c r="B332" s="9">
        <v>120</v>
      </c>
    </row>
    <row r="333" spans="1:2" x14ac:dyDescent="0.25">
      <c r="A333" s="14" t="s">
        <v>338</v>
      </c>
      <c r="B333" s="9">
        <v>120</v>
      </c>
    </row>
    <row r="334" spans="1:2" x14ac:dyDescent="0.25">
      <c r="A334" s="14" t="s">
        <v>339</v>
      </c>
      <c r="B334" s="9">
        <v>120</v>
      </c>
    </row>
    <row r="335" spans="1:2" x14ac:dyDescent="0.25">
      <c r="A335" s="14" t="s">
        <v>340</v>
      </c>
      <c r="B335" s="9">
        <v>63</v>
      </c>
    </row>
    <row r="336" spans="1:2" x14ac:dyDescent="0.25">
      <c r="A336" s="14" t="s">
        <v>341</v>
      </c>
      <c r="B336" s="9">
        <v>63</v>
      </c>
    </row>
    <row r="337" spans="1:2" x14ac:dyDescent="0.25">
      <c r="A337" s="14" t="s">
        <v>342</v>
      </c>
      <c r="B337" s="9">
        <v>63</v>
      </c>
    </row>
    <row r="338" spans="1:2" x14ac:dyDescent="0.25">
      <c r="A338" s="14" t="s">
        <v>343</v>
      </c>
      <c r="B338" s="9">
        <v>105</v>
      </c>
    </row>
    <row r="339" spans="1:2" x14ac:dyDescent="0.25">
      <c r="A339" s="14" t="s">
        <v>344</v>
      </c>
      <c r="B339" s="9">
        <v>105</v>
      </c>
    </row>
    <row r="340" spans="1:2" x14ac:dyDescent="0.25">
      <c r="A340" s="14" t="s">
        <v>345</v>
      </c>
      <c r="B340" s="9">
        <v>105</v>
      </c>
    </row>
    <row r="341" spans="1:2" x14ac:dyDescent="0.25">
      <c r="A341" s="14" t="s">
        <v>346</v>
      </c>
      <c r="B341" s="9">
        <v>105</v>
      </c>
    </row>
    <row r="342" spans="1:2" x14ac:dyDescent="0.25">
      <c r="A342" s="14" t="s">
        <v>347</v>
      </c>
      <c r="B342" s="9">
        <v>105</v>
      </c>
    </row>
    <row r="343" spans="1:2" x14ac:dyDescent="0.25">
      <c r="A343" s="14" t="s">
        <v>348</v>
      </c>
      <c r="B343" s="9">
        <v>63</v>
      </c>
    </row>
    <row r="344" spans="1:2" x14ac:dyDescent="0.25">
      <c r="A344" s="14" t="s">
        <v>349</v>
      </c>
      <c r="B344" s="9">
        <v>63</v>
      </c>
    </row>
    <row r="345" spans="1:2" x14ac:dyDescent="0.25">
      <c r="A345" s="14" t="s">
        <v>350</v>
      </c>
      <c r="B345" s="9">
        <v>63</v>
      </c>
    </row>
    <row r="346" spans="1:2" x14ac:dyDescent="0.25">
      <c r="A346" s="14" t="s">
        <v>351</v>
      </c>
      <c r="B346" s="9">
        <v>168</v>
      </c>
    </row>
    <row r="347" spans="1:2" x14ac:dyDescent="0.25">
      <c r="A347" s="14" t="s">
        <v>352</v>
      </c>
      <c r="B347" s="9">
        <v>168</v>
      </c>
    </row>
    <row r="348" spans="1:2" x14ac:dyDescent="0.25">
      <c r="A348" s="14" t="s">
        <v>353</v>
      </c>
      <c r="B348" s="9">
        <v>168</v>
      </c>
    </row>
    <row r="349" spans="1:2" x14ac:dyDescent="0.25">
      <c r="A349" s="14" t="s">
        <v>354</v>
      </c>
      <c r="B349" s="9">
        <v>168</v>
      </c>
    </row>
    <row r="350" spans="1:2" x14ac:dyDescent="0.25">
      <c r="A350" s="14" t="s">
        <v>355</v>
      </c>
      <c r="B350" s="9">
        <v>168</v>
      </c>
    </row>
    <row r="351" spans="1:2" x14ac:dyDescent="0.25">
      <c r="A351" s="14" t="s">
        <v>356</v>
      </c>
      <c r="B351" s="9">
        <v>168</v>
      </c>
    </row>
    <row r="352" spans="1:2" x14ac:dyDescent="0.25">
      <c r="A352" s="14" t="s">
        <v>357</v>
      </c>
      <c r="B352" s="9">
        <v>126</v>
      </c>
    </row>
    <row r="353" spans="1:2" x14ac:dyDescent="0.25">
      <c r="A353" s="14" t="s">
        <v>358</v>
      </c>
      <c r="B353" s="9">
        <v>126</v>
      </c>
    </row>
    <row r="354" spans="1:2" x14ac:dyDescent="0.25">
      <c r="A354" s="14" t="s">
        <v>359</v>
      </c>
      <c r="B354" s="9">
        <v>126</v>
      </c>
    </row>
    <row r="355" spans="1:2" x14ac:dyDescent="0.25">
      <c r="A355" s="14" t="s">
        <v>360</v>
      </c>
      <c r="B355" s="9">
        <v>126</v>
      </c>
    </row>
    <row r="356" spans="1:2" x14ac:dyDescent="0.25">
      <c r="A356" s="14" t="s">
        <v>361</v>
      </c>
      <c r="B356" s="9">
        <v>126</v>
      </c>
    </row>
    <row r="357" spans="1:2" x14ac:dyDescent="0.25">
      <c r="A357" s="14" t="s">
        <v>362</v>
      </c>
      <c r="B357" s="9">
        <v>126</v>
      </c>
    </row>
    <row r="358" spans="1:2" x14ac:dyDescent="0.25">
      <c r="A358" s="14" t="s">
        <v>363</v>
      </c>
      <c r="B358" s="9">
        <v>180</v>
      </c>
    </row>
    <row r="359" spans="1:2" x14ac:dyDescent="0.25">
      <c r="A359" s="14" t="s">
        <v>364</v>
      </c>
      <c r="B359" s="9">
        <v>180</v>
      </c>
    </row>
    <row r="360" spans="1:2" x14ac:dyDescent="0.25">
      <c r="A360" s="14" t="s">
        <v>365</v>
      </c>
      <c r="B360" s="9">
        <v>180</v>
      </c>
    </row>
    <row r="361" spans="1:2" x14ac:dyDescent="0.25">
      <c r="A361" s="14" t="s">
        <v>366</v>
      </c>
      <c r="B361" s="9">
        <v>180</v>
      </c>
    </row>
    <row r="362" spans="1:2" x14ac:dyDescent="0.25">
      <c r="A362" s="14" t="s">
        <v>367</v>
      </c>
      <c r="B362" s="9">
        <v>180</v>
      </c>
    </row>
    <row r="363" spans="1:2" x14ac:dyDescent="0.25">
      <c r="A363" s="14" t="s">
        <v>368</v>
      </c>
      <c r="B363" s="9">
        <v>180</v>
      </c>
    </row>
    <row r="364" spans="1:2" x14ac:dyDescent="0.25">
      <c r="A364" s="14" t="s">
        <v>369</v>
      </c>
      <c r="B364" s="9">
        <v>150</v>
      </c>
    </row>
    <row r="365" spans="1:2" x14ac:dyDescent="0.25">
      <c r="A365" s="14" t="s">
        <v>370</v>
      </c>
      <c r="B365" s="9">
        <v>150</v>
      </c>
    </row>
    <row r="366" spans="1:2" x14ac:dyDescent="0.25">
      <c r="A366" s="14" t="s">
        <v>371</v>
      </c>
      <c r="B366" s="9">
        <v>150</v>
      </c>
    </row>
    <row r="367" spans="1:2" x14ac:dyDescent="0.25">
      <c r="A367" s="14" t="s">
        <v>372</v>
      </c>
      <c r="B367" s="9">
        <v>150</v>
      </c>
    </row>
    <row r="368" spans="1:2" x14ac:dyDescent="0.25">
      <c r="A368" s="14" t="s">
        <v>373</v>
      </c>
      <c r="B368" s="9">
        <v>150</v>
      </c>
    </row>
    <row r="369" spans="1:2" x14ac:dyDescent="0.25">
      <c r="A369" s="14" t="s">
        <v>374</v>
      </c>
      <c r="B369" s="9">
        <v>168</v>
      </c>
    </row>
    <row r="370" spans="1:2" x14ac:dyDescent="0.25">
      <c r="A370" s="14" t="s">
        <v>375</v>
      </c>
      <c r="B370" s="9">
        <v>168</v>
      </c>
    </row>
    <row r="371" spans="1:2" x14ac:dyDescent="0.25">
      <c r="A371" s="14" t="s">
        <v>376</v>
      </c>
      <c r="B371" s="9">
        <v>168</v>
      </c>
    </row>
    <row r="372" spans="1:2" x14ac:dyDescent="0.25">
      <c r="A372" s="14" t="s">
        <v>377</v>
      </c>
      <c r="B372" s="9">
        <v>168</v>
      </c>
    </row>
    <row r="373" spans="1:2" x14ac:dyDescent="0.25">
      <c r="A373" s="14" t="s">
        <v>378</v>
      </c>
      <c r="B373" s="9">
        <v>168</v>
      </c>
    </row>
    <row r="374" spans="1:2" x14ac:dyDescent="0.25">
      <c r="A374" s="14" t="s">
        <v>379</v>
      </c>
      <c r="B374" s="9">
        <v>168</v>
      </c>
    </row>
    <row r="375" spans="1:2" x14ac:dyDescent="0.25">
      <c r="A375" s="14" t="s">
        <v>380</v>
      </c>
      <c r="B375" s="9">
        <v>84</v>
      </c>
    </row>
    <row r="376" spans="1:2" x14ac:dyDescent="0.25">
      <c r="A376" s="14" t="s">
        <v>381</v>
      </c>
      <c r="B376" s="9">
        <v>84</v>
      </c>
    </row>
    <row r="377" spans="1:2" x14ac:dyDescent="0.25">
      <c r="A377" s="14" t="s">
        <v>382</v>
      </c>
      <c r="B377" s="9">
        <v>84</v>
      </c>
    </row>
    <row r="378" spans="1:2" x14ac:dyDescent="0.25">
      <c r="A378" s="14" t="s">
        <v>383</v>
      </c>
      <c r="B378" s="9">
        <v>63</v>
      </c>
    </row>
    <row r="379" spans="1:2" x14ac:dyDescent="0.25">
      <c r="A379" s="14" t="s">
        <v>384</v>
      </c>
      <c r="B379" s="9">
        <v>63</v>
      </c>
    </row>
    <row r="380" spans="1:2" x14ac:dyDescent="0.25">
      <c r="A380" s="14" t="s">
        <v>385</v>
      </c>
      <c r="B380" s="9">
        <v>63</v>
      </c>
    </row>
    <row r="381" spans="1:2" x14ac:dyDescent="0.25">
      <c r="A381" s="14" t="s">
        <v>386</v>
      </c>
      <c r="B381" s="9">
        <v>112</v>
      </c>
    </row>
    <row r="382" spans="1:2" x14ac:dyDescent="0.25">
      <c r="A382" s="14" t="s">
        <v>387</v>
      </c>
      <c r="B382" s="9">
        <v>112</v>
      </c>
    </row>
    <row r="383" spans="1:2" x14ac:dyDescent="0.25">
      <c r="A383" s="14" t="s">
        <v>388</v>
      </c>
      <c r="B383" s="9">
        <v>112</v>
      </c>
    </row>
    <row r="384" spans="1:2" x14ac:dyDescent="0.25">
      <c r="A384" s="14" t="s">
        <v>389</v>
      </c>
      <c r="B384" s="9">
        <v>112</v>
      </c>
    </row>
    <row r="385" spans="1:2" x14ac:dyDescent="0.25">
      <c r="A385" s="14" t="s">
        <v>390</v>
      </c>
      <c r="B385" s="9">
        <v>150</v>
      </c>
    </row>
    <row r="386" spans="1:2" x14ac:dyDescent="0.25">
      <c r="A386" s="14" t="s">
        <v>391</v>
      </c>
      <c r="B386" s="9">
        <v>150</v>
      </c>
    </row>
    <row r="387" spans="1:2" x14ac:dyDescent="0.25">
      <c r="A387" s="14" t="s">
        <v>392</v>
      </c>
      <c r="B387" s="9">
        <v>150</v>
      </c>
    </row>
    <row r="388" spans="1:2" x14ac:dyDescent="0.25">
      <c r="A388" s="14" t="s">
        <v>393</v>
      </c>
      <c r="B388" s="9">
        <v>150</v>
      </c>
    </row>
    <row r="389" spans="1:2" x14ac:dyDescent="0.25">
      <c r="A389" s="14" t="s">
        <v>394</v>
      </c>
      <c r="B389" s="9">
        <v>150</v>
      </c>
    </row>
    <row r="390" spans="1:2" x14ac:dyDescent="0.25">
      <c r="A390" s="14" t="s">
        <v>395</v>
      </c>
      <c r="B390" s="9">
        <v>120</v>
      </c>
    </row>
    <row r="391" spans="1:2" x14ac:dyDescent="0.25">
      <c r="A391" s="14" t="s">
        <v>396</v>
      </c>
      <c r="B391" s="9">
        <v>120</v>
      </c>
    </row>
    <row r="392" spans="1:2" x14ac:dyDescent="0.25">
      <c r="A392" s="14" t="s">
        <v>397</v>
      </c>
      <c r="B392" s="9">
        <v>120</v>
      </c>
    </row>
    <row r="393" spans="1:2" x14ac:dyDescent="0.25">
      <c r="A393" s="14" t="s">
        <v>398</v>
      </c>
      <c r="B393" s="9">
        <v>120</v>
      </c>
    </row>
    <row r="394" spans="1:2" x14ac:dyDescent="0.25">
      <c r="A394" s="14" t="s">
        <v>399</v>
      </c>
      <c r="B394" s="9">
        <v>84</v>
      </c>
    </row>
    <row r="395" spans="1:2" x14ac:dyDescent="0.25">
      <c r="A395" s="14" t="s">
        <v>400</v>
      </c>
      <c r="B395" s="9">
        <v>84</v>
      </c>
    </row>
    <row r="396" spans="1:2" x14ac:dyDescent="0.25">
      <c r="A396" s="14" t="s">
        <v>401</v>
      </c>
      <c r="B396" s="9">
        <v>84</v>
      </c>
    </row>
    <row r="397" spans="1:2" x14ac:dyDescent="0.25">
      <c r="A397" s="14" t="s">
        <v>402</v>
      </c>
      <c r="B397" s="9">
        <v>84</v>
      </c>
    </row>
    <row r="398" spans="1:2" x14ac:dyDescent="0.25">
      <c r="A398" s="14" t="s">
        <v>403</v>
      </c>
      <c r="B398" s="9">
        <v>84</v>
      </c>
    </row>
    <row r="399" spans="1:2" x14ac:dyDescent="0.25">
      <c r="A399" s="14" t="s">
        <v>404</v>
      </c>
      <c r="B399" s="9">
        <v>84</v>
      </c>
    </row>
    <row r="400" spans="1:2" x14ac:dyDescent="0.25">
      <c r="A400" s="14" t="s">
        <v>405</v>
      </c>
      <c r="B400" s="9">
        <v>84</v>
      </c>
    </row>
    <row r="401" spans="1:2" x14ac:dyDescent="0.25">
      <c r="A401" s="14" t="s">
        <v>406</v>
      </c>
      <c r="B401" s="9">
        <v>126</v>
      </c>
    </row>
    <row r="402" spans="1:2" x14ac:dyDescent="0.25">
      <c r="A402" s="14" t="s">
        <v>407</v>
      </c>
      <c r="B402" s="9">
        <v>126</v>
      </c>
    </row>
    <row r="403" spans="1:2" x14ac:dyDescent="0.25">
      <c r="A403" s="14" t="s">
        <v>408</v>
      </c>
      <c r="B403" s="9">
        <v>126</v>
      </c>
    </row>
    <row r="404" spans="1:2" x14ac:dyDescent="0.25">
      <c r="A404" s="14" t="s">
        <v>409</v>
      </c>
      <c r="B404" s="9">
        <v>126</v>
      </c>
    </row>
    <row r="405" spans="1:2" x14ac:dyDescent="0.25">
      <c r="A405" s="14" t="s">
        <v>410</v>
      </c>
      <c r="B405" s="9">
        <v>126</v>
      </c>
    </row>
    <row r="406" spans="1:2" x14ac:dyDescent="0.25">
      <c r="A406" s="14" t="s">
        <v>411</v>
      </c>
      <c r="B406" s="9">
        <v>126</v>
      </c>
    </row>
    <row r="407" spans="1:2" x14ac:dyDescent="0.25">
      <c r="A407" s="14" t="s">
        <v>412</v>
      </c>
      <c r="B407" s="9">
        <v>120</v>
      </c>
    </row>
    <row r="408" spans="1:2" x14ac:dyDescent="0.25">
      <c r="A408" s="14" t="s">
        <v>413</v>
      </c>
      <c r="B408" s="9">
        <v>120</v>
      </c>
    </row>
    <row r="409" spans="1:2" x14ac:dyDescent="0.25">
      <c r="A409" s="14" t="s">
        <v>414</v>
      </c>
      <c r="B409" s="9">
        <v>120</v>
      </c>
    </row>
    <row r="410" spans="1:2" x14ac:dyDescent="0.25">
      <c r="A410" s="14" t="s">
        <v>415</v>
      </c>
      <c r="B410" s="9">
        <v>120</v>
      </c>
    </row>
    <row r="411" spans="1:2" x14ac:dyDescent="0.25">
      <c r="A411" s="14" t="s">
        <v>416</v>
      </c>
      <c r="B411" s="9">
        <v>126</v>
      </c>
    </row>
    <row r="412" spans="1:2" x14ac:dyDescent="0.25">
      <c r="A412" s="14" t="s">
        <v>417</v>
      </c>
      <c r="B412" s="9">
        <v>126</v>
      </c>
    </row>
    <row r="413" spans="1:2" x14ac:dyDescent="0.25">
      <c r="A413" s="14" t="s">
        <v>418</v>
      </c>
      <c r="B413" s="9">
        <v>126</v>
      </c>
    </row>
    <row r="414" spans="1:2" x14ac:dyDescent="0.25">
      <c r="A414" s="14" t="s">
        <v>419</v>
      </c>
      <c r="B414" s="9">
        <v>126</v>
      </c>
    </row>
    <row r="415" spans="1:2" x14ac:dyDescent="0.25">
      <c r="A415" s="14" t="s">
        <v>420</v>
      </c>
      <c r="B415" s="9">
        <v>126</v>
      </c>
    </row>
    <row r="416" spans="1:2" x14ac:dyDescent="0.25">
      <c r="A416" s="14" t="s">
        <v>421</v>
      </c>
      <c r="B416" s="9">
        <v>126</v>
      </c>
    </row>
    <row r="417" spans="1:2" x14ac:dyDescent="0.25">
      <c r="A417" s="14" t="s">
        <v>422</v>
      </c>
      <c r="B417" s="9">
        <v>105</v>
      </c>
    </row>
    <row r="418" spans="1:2" x14ac:dyDescent="0.25">
      <c r="A418" s="14" t="s">
        <v>423</v>
      </c>
      <c r="B418" s="9">
        <v>105</v>
      </c>
    </row>
    <row r="419" spans="1:2" x14ac:dyDescent="0.25">
      <c r="A419" s="14" t="s">
        <v>424</v>
      </c>
      <c r="B419" s="9">
        <v>105</v>
      </c>
    </row>
    <row r="420" spans="1:2" x14ac:dyDescent="0.25">
      <c r="A420" s="14" t="s">
        <v>425</v>
      </c>
      <c r="B420" s="9">
        <v>105</v>
      </c>
    </row>
    <row r="421" spans="1:2" x14ac:dyDescent="0.25">
      <c r="A421" s="14" t="s">
        <v>426</v>
      </c>
      <c r="B421" s="9">
        <v>105</v>
      </c>
    </row>
    <row r="422" spans="1:2" x14ac:dyDescent="0.25">
      <c r="A422" s="14" t="s">
        <v>427</v>
      </c>
      <c r="B422" s="9">
        <v>63</v>
      </c>
    </row>
    <row r="423" spans="1:2" x14ac:dyDescent="0.25">
      <c r="A423" s="14" t="s">
        <v>428</v>
      </c>
      <c r="B423" s="9">
        <v>63</v>
      </c>
    </row>
    <row r="424" spans="1:2" x14ac:dyDescent="0.25">
      <c r="A424" s="14" t="s">
        <v>429</v>
      </c>
      <c r="B424" s="9">
        <v>63</v>
      </c>
    </row>
    <row r="425" spans="1:2" x14ac:dyDescent="0.25">
      <c r="A425" s="14" t="s">
        <v>430</v>
      </c>
      <c r="B425" s="9">
        <v>84</v>
      </c>
    </row>
    <row r="426" spans="1:2" x14ac:dyDescent="0.25">
      <c r="A426" s="14" t="s">
        <v>431</v>
      </c>
      <c r="B426" s="9">
        <v>84</v>
      </c>
    </row>
    <row r="427" spans="1:2" x14ac:dyDescent="0.25">
      <c r="A427" s="14" t="s">
        <v>432</v>
      </c>
      <c r="B427" s="9">
        <v>84</v>
      </c>
    </row>
    <row r="428" spans="1:2" x14ac:dyDescent="0.25">
      <c r="A428" s="14" t="s">
        <v>433</v>
      </c>
      <c r="B428" s="9">
        <v>180</v>
      </c>
    </row>
    <row r="429" spans="1:2" x14ac:dyDescent="0.25">
      <c r="A429" s="14" t="s">
        <v>434</v>
      </c>
      <c r="B429" s="9">
        <v>180</v>
      </c>
    </row>
    <row r="430" spans="1:2" x14ac:dyDescent="0.25">
      <c r="A430" s="14" t="s">
        <v>435</v>
      </c>
      <c r="B430" s="9">
        <v>180</v>
      </c>
    </row>
    <row r="431" spans="1:2" x14ac:dyDescent="0.25">
      <c r="A431" s="14" t="s">
        <v>436</v>
      </c>
      <c r="B431" s="9">
        <v>180</v>
      </c>
    </row>
    <row r="432" spans="1:2" x14ac:dyDescent="0.25">
      <c r="A432" s="14" t="s">
        <v>437</v>
      </c>
      <c r="B432" s="9">
        <v>180</v>
      </c>
    </row>
    <row r="433" spans="1:2" x14ac:dyDescent="0.25">
      <c r="A433" s="14" t="s">
        <v>438</v>
      </c>
      <c r="B433" s="9">
        <v>180</v>
      </c>
    </row>
    <row r="434" spans="1:2" x14ac:dyDescent="0.25">
      <c r="A434" s="14" t="s">
        <v>439</v>
      </c>
      <c r="B434" s="9">
        <v>126</v>
      </c>
    </row>
    <row r="435" spans="1:2" x14ac:dyDescent="0.25">
      <c r="A435" s="14" t="s">
        <v>440</v>
      </c>
      <c r="B435" s="9">
        <v>126</v>
      </c>
    </row>
    <row r="436" spans="1:2" x14ac:dyDescent="0.25">
      <c r="A436" s="14" t="s">
        <v>441</v>
      </c>
      <c r="B436" s="9">
        <v>126</v>
      </c>
    </row>
    <row r="437" spans="1:2" x14ac:dyDescent="0.25">
      <c r="A437" s="14" t="s">
        <v>442</v>
      </c>
      <c r="B437" s="9">
        <v>126</v>
      </c>
    </row>
    <row r="438" spans="1:2" x14ac:dyDescent="0.25">
      <c r="A438" s="14" t="s">
        <v>443</v>
      </c>
      <c r="B438" s="9">
        <v>126</v>
      </c>
    </row>
    <row r="439" spans="1:2" x14ac:dyDescent="0.25">
      <c r="A439" s="14" t="s">
        <v>444</v>
      </c>
      <c r="B439" s="9">
        <v>126</v>
      </c>
    </row>
    <row r="440" spans="1:2" x14ac:dyDescent="0.25">
      <c r="A440" s="14" t="s">
        <v>445</v>
      </c>
      <c r="B440" s="9">
        <v>112</v>
      </c>
    </row>
    <row r="441" spans="1:2" x14ac:dyDescent="0.25">
      <c r="A441" s="14" t="s">
        <v>446</v>
      </c>
      <c r="B441" s="9">
        <v>112</v>
      </c>
    </row>
    <row r="442" spans="1:2" x14ac:dyDescent="0.25">
      <c r="A442" s="14" t="s">
        <v>447</v>
      </c>
      <c r="B442" s="9">
        <v>112</v>
      </c>
    </row>
    <row r="443" spans="1:2" x14ac:dyDescent="0.25">
      <c r="A443" s="14" t="s">
        <v>448</v>
      </c>
      <c r="B443" s="9">
        <v>112</v>
      </c>
    </row>
    <row r="444" spans="1:2" x14ac:dyDescent="0.25">
      <c r="A444" s="14" t="s">
        <v>449</v>
      </c>
      <c r="B444" s="9">
        <v>126</v>
      </c>
    </row>
    <row r="445" spans="1:2" x14ac:dyDescent="0.25">
      <c r="A445" s="14" t="s">
        <v>450</v>
      </c>
      <c r="B445" s="9">
        <v>126</v>
      </c>
    </row>
    <row r="446" spans="1:2" x14ac:dyDescent="0.25">
      <c r="A446" s="14" t="s">
        <v>451</v>
      </c>
      <c r="B446" s="9">
        <v>126</v>
      </c>
    </row>
    <row r="447" spans="1:2" x14ac:dyDescent="0.25">
      <c r="A447" s="14" t="s">
        <v>452</v>
      </c>
      <c r="B447" s="9">
        <v>126</v>
      </c>
    </row>
    <row r="448" spans="1:2" x14ac:dyDescent="0.25">
      <c r="A448" s="14" t="s">
        <v>453</v>
      </c>
      <c r="B448" s="9">
        <v>126</v>
      </c>
    </row>
    <row r="449" spans="1:2" x14ac:dyDescent="0.25">
      <c r="A449" s="14" t="s">
        <v>454</v>
      </c>
      <c r="B449" s="9">
        <v>126</v>
      </c>
    </row>
    <row r="450" spans="1:2" x14ac:dyDescent="0.25">
      <c r="A450" s="14" t="s">
        <v>455</v>
      </c>
      <c r="B450" s="9">
        <v>180</v>
      </c>
    </row>
    <row r="451" spans="1:2" x14ac:dyDescent="0.25">
      <c r="A451" s="14" t="s">
        <v>456</v>
      </c>
      <c r="B451" s="9">
        <v>180</v>
      </c>
    </row>
    <row r="452" spans="1:2" x14ac:dyDescent="0.25">
      <c r="A452" s="14" t="s">
        <v>457</v>
      </c>
      <c r="B452" s="9">
        <v>180</v>
      </c>
    </row>
    <row r="453" spans="1:2" x14ac:dyDescent="0.25">
      <c r="A453" s="14" t="s">
        <v>458</v>
      </c>
      <c r="B453" s="9">
        <v>180</v>
      </c>
    </row>
    <row r="454" spans="1:2" x14ac:dyDescent="0.25">
      <c r="A454" s="14" t="s">
        <v>459</v>
      </c>
      <c r="B454" s="9">
        <v>180</v>
      </c>
    </row>
    <row r="455" spans="1:2" x14ac:dyDescent="0.25">
      <c r="A455" s="14" t="s">
        <v>460</v>
      </c>
      <c r="B455" s="9">
        <v>180</v>
      </c>
    </row>
    <row r="456" spans="1:2" x14ac:dyDescent="0.25">
      <c r="A456" s="14" t="s">
        <v>461</v>
      </c>
      <c r="B456" s="9">
        <v>180</v>
      </c>
    </row>
    <row r="457" spans="1:2" x14ac:dyDescent="0.25">
      <c r="A457" s="14" t="s">
        <v>462</v>
      </c>
      <c r="B457" s="9">
        <v>180</v>
      </c>
    </row>
    <row r="458" spans="1:2" x14ac:dyDescent="0.25">
      <c r="A458" s="14" t="s">
        <v>463</v>
      </c>
      <c r="B458" s="9">
        <v>180</v>
      </c>
    </row>
    <row r="459" spans="1:2" x14ac:dyDescent="0.25">
      <c r="A459" s="14" t="s">
        <v>464</v>
      </c>
      <c r="B459" s="9">
        <v>180</v>
      </c>
    </row>
    <row r="460" spans="1:2" x14ac:dyDescent="0.25">
      <c r="A460" s="14" t="s">
        <v>465</v>
      </c>
      <c r="B460" s="9">
        <v>180</v>
      </c>
    </row>
    <row r="461" spans="1:2" x14ac:dyDescent="0.25">
      <c r="A461" s="14" t="s">
        <v>466</v>
      </c>
      <c r="B461" s="9">
        <v>180</v>
      </c>
    </row>
    <row r="462" spans="1:2" x14ac:dyDescent="0.25">
      <c r="A462" s="14" t="s">
        <v>467</v>
      </c>
      <c r="B462" s="9">
        <v>112</v>
      </c>
    </row>
    <row r="463" spans="1:2" x14ac:dyDescent="0.25">
      <c r="A463" s="14" t="s">
        <v>468</v>
      </c>
      <c r="B463" s="9">
        <v>112</v>
      </c>
    </row>
    <row r="464" spans="1:2" x14ac:dyDescent="0.25">
      <c r="A464" s="14" t="s">
        <v>469</v>
      </c>
      <c r="B464" s="9">
        <v>112</v>
      </c>
    </row>
    <row r="465" spans="1:2" x14ac:dyDescent="0.25">
      <c r="A465" s="14" t="s">
        <v>470</v>
      </c>
      <c r="B465" s="9">
        <v>112</v>
      </c>
    </row>
    <row r="466" spans="1:2" x14ac:dyDescent="0.25">
      <c r="A466" s="14" t="s">
        <v>471</v>
      </c>
      <c r="B466" s="9">
        <v>126</v>
      </c>
    </row>
    <row r="467" spans="1:2" x14ac:dyDescent="0.25">
      <c r="A467" s="14" t="s">
        <v>472</v>
      </c>
      <c r="B467" s="9">
        <v>126</v>
      </c>
    </row>
    <row r="468" spans="1:2" x14ac:dyDescent="0.25">
      <c r="A468" s="14" t="s">
        <v>473</v>
      </c>
      <c r="B468" s="9">
        <v>126</v>
      </c>
    </row>
    <row r="469" spans="1:2" x14ac:dyDescent="0.25">
      <c r="A469" s="14" t="s">
        <v>474</v>
      </c>
      <c r="B469" s="9">
        <v>126</v>
      </c>
    </row>
    <row r="470" spans="1:2" x14ac:dyDescent="0.25">
      <c r="A470" s="14" t="s">
        <v>475</v>
      </c>
      <c r="B470" s="9">
        <v>126</v>
      </c>
    </row>
    <row r="471" spans="1:2" x14ac:dyDescent="0.25">
      <c r="A471" s="14" t="s">
        <v>476</v>
      </c>
      <c r="B471" s="9">
        <v>126</v>
      </c>
    </row>
    <row r="472" spans="1:2" x14ac:dyDescent="0.25">
      <c r="A472" s="14" t="s">
        <v>477</v>
      </c>
      <c r="B472" s="9">
        <v>63</v>
      </c>
    </row>
    <row r="473" spans="1:2" x14ac:dyDescent="0.25">
      <c r="A473" s="14" t="s">
        <v>478</v>
      </c>
      <c r="B473" s="9">
        <v>63</v>
      </c>
    </row>
    <row r="474" spans="1:2" x14ac:dyDescent="0.25">
      <c r="A474" s="14" t="s">
        <v>479</v>
      </c>
      <c r="B474" s="9">
        <v>63</v>
      </c>
    </row>
    <row r="475" spans="1:2" x14ac:dyDescent="0.25">
      <c r="A475" s="14" t="s">
        <v>480</v>
      </c>
      <c r="B475" s="9">
        <v>112</v>
      </c>
    </row>
    <row r="476" spans="1:2" x14ac:dyDescent="0.25">
      <c r="A476" s="14" t="s">
        <v>481</v>
      </c>
      <c r="B476" s="9">
        <v>112</v>
      </c>
    </row>
    <row r="477" spans="1:2" x14ac:dyDescent="0.25">
      <c r="A477" s="14" t="s">
        <v>482</v>
      </c>
      <c r="B477" s="9">
        <v>112</v>
      </c>
    </row>
    <row r="478" spans="1:2" x14ac:dyDescent="0.25">
      <c r="A478" s="14" t="s">
        <v>483</v>
      </c>
      <c r="B478" s="9">
        <v>112</v>
      </c>
    </row>
    <row r="479" spans="1:2" x14ac:dyDescent="0.25">
      <c r="A479" s="14" t="s">
        <v>484</v>
      </c>
      <c r="B479" s="9">
        <v>120</v>
      </c>
    </row>
    <row r="480" spans="1:2" x14ac:dyDescent="0.25">
      <c r="A480" s="14" t="s">
        <v>485</v>
      </c>
      <c r="B480" s="9">
        <v>120</v>
      </c>
    </row>
    <row r="481" spans="1:2" x14ac:dyDescent="0.25">
      <c r="A481" s="14" t="s">
        <v>486</v>
      </c>
      <c r="B481" s="9">
        <v>120</v>
      </c>
    </row>
    <row r="482" spans="1:2" x14ac:dyDescent="0.25">
      <c r="A482" s="14" t="s">
        <v>487</v>
      </c>
      <c r="B482" s="9">
        <v>120</v>
      </c>
    </row>
    <row r="483" spans="1:2" x14ac:dyDescent="0.25">
      <c r="A483" s="14" t="s">
        <v>488</v>
      </c>
      <c r="B483" s="9">
        <v>140</v>
      </c>
    </row>
    <row r="484" spans="1:2" x14ac:dyDescent="0.25">
      <c r="A484" s="14" t="s">
        <v>489</v>
      </c>
      <c r="B484" s="9">
        <v>140</v>
      </c>
    </row>
    <row r="485" spans="1:2" x14ac:dyDescent="0.25">
      <c r="A485" s="14" t="s">
        <v>490</v>
      </c>
      <c r="B485" s="9">
        <v>140</v>
      </c>
    </row>
    <row r="486" spans="1:2" x14ac:dyDescent="0.25">
      <c r="A486" s="14" t="s">
        <v>491</v>
      </c>
      <c r="B486" s="9">
        <v>140</v>
      </c>
    </row>
    <row r="487" spans="1:2" x14ac:dyDescent="0.25">
      <c r="A487" s="14" t="s">
        <v>492</v>
      </c>
      <c r="B487" s="9">
        <v>140</v>
      </c>
    </row>
    <row r="488" spans="1:2" x14ac:dyDescent="0.25">
      <c r="A488" s="14" t="s">
        <v>493</v>
      </c>
      <c r="B488" s="9">
        <v>63</v>
      </c>
    </row>
    <row r="489" spans="1:2" x14ac:dyDescent="0.25">
      <c r="A489" s="14" t="s">
        <v>494</v>
      </c>
      <c r="B489" s="9">
        <v>63</v>
      </c>
    </row>
    <row r="490" spans="1:2" x14ac:dyDescent="0.25">
      <c r="A490" s="14" t="s">
        <v>495</v>
      </c>
      <c r="B490" s="9">
        <v>63</v>
      </c>
    </row>
    <row r="491" spans="1:2" x14ac:dyDescent="0.25">
      <c r="A491" s="14" t="s">
        <v>496</v>
      </c>
      <c r="B491" s="9">
        <v>168</v>
      </c>
    </row>
    <row r="492" spans="1:2" x14ac:dyDescent="0.25">
      <c r="A492" s="14" t="s">
        <v>497</v>
      </c>
      <c r="B492" s="9">
        <v>168</v>
      </c>
    </row>
    <row r="493" spans="1:2" x14ac:dyDescent="0.25">
      <c r="A493" s="14" t="s">
        <v>498</v>
      </c>
      <c r="B493" s="9">
        <v>168</v>
      </c>
    </row>
    <row r="494" spans="1:2" x14ac:dyDescent="0.25">
      <c r="A494" s="14" t="s">
        <v>499</v>
      </c>
      <c r="B494" s="9">
        <v>168</v>
      </c>
    </row>
    <row r="495" spans="1:2" x14ac:dyDescent="0.25">
      <c r="A495" s="14" t="s">
        <v>500</v>
      </c>
      <c r="B495" s="9">
        <v>168</v>
      </c>
    </row>
    <row r="496" spans="1:2" x14ac:dyDescent="0.25">
      <c r="A496" s="14" t="s">
        <v>501</v>
      </c>
      <c r="B496" s="9">
        <v>168</v>
      </c>
    </row>
    <row r="497" spans="1:2" x14ac:dyDescent="0.25">
      <c r="A497" s="14" t="s">
        <v>502</v>
      </c>
      <c r="B497" s="9">
        <v>105</v>
      </c>
    </row>
    <row r="498" spans="1:2" x14ac:dyDescent="0.25">
      <c r="A498" s="14" t="s">
        <v>503</v>
      </c>
      <c r="B498" s="9">
        <v>105</v>
      </c>
    </row>
    <row r="499" spans="1:2" x14ac:dyDescent="0.25">
      <c r="A499" s="14" t="s">
        <v>504</v>
      </c>
      <c r="B499" s="9">
        <v>105</v>
      </c>
    </row>
    <row r="500" spans="1:2" x14ac:dyDescent="0.25">
      <c r="A500" s="14" t="s">
        <v>505</v>
      </c>
      <c r="B500" s="9">
        <v>105</v>
      </c>
    </row>
    <row r="501" spans="1:2" x14ac:dyDescent="0.25">
      <c r="A501" s="14" t="s">
        <v>506</v>
      </c>
      <c r="B501" s="9">
        <v>105</v>
      </c>
    </row>
    <row r="502" spans="1:2" x14ac:dyDescent="0.25">
      <c r="A502" s="14" t="s">
        <v>507</v>
      </c>
      <c r="B502" s="9">
        <v>90</v>
      </c>
    </row>
    <row r="503" spans="1:2" x14ac:dyDescent="0.25">
      <c r="A503" s="14" t="s">
        <v>508</v>
      </c>
      <c r="B503" s="9">
        <v>90</v>
      </c>
    </row>
    <row r="504" spans="1:2" x14ac:dyDescent="0.25">
      <c r="A504" s="14" t="s">
        <v>509</v>
      </c>
      <c r="B504" s="9">
        <v>90</v>
      </c>
    </row>
    <row r="505" spans="1:2" x14ac:dyDescent="0.25">
      <c r="A505" s="14" t="s">
        <v>510</v>
      </c>
      <c r="B505" s="9">
        <v>168</v>
      </c>
    </row>
    <row r="506" spans="1:2" x14ac:dyDescent="0.25">
      <c r="A506" s="14" t="s">
        <v>511</v>
      </c>
      <c r="B506" s="9">
        <v>168</v>
      </c>
    </row>
    <row r="507" spans="1:2" x14ac:dyDescent="0.25">
      <c r="A507" s="14" t="s">
        <v>512</v>
      </c>
      <c r="B507" s="9">
        <v>168</v>
      </c>
    </row>
    <row r="508" spans="1:2" x14ac:dyDescent="0.25">
      <c r="A508" s="14" t="s">
        <v>513</v>
      </c>
      <c r="B508" s="9">
        <v>168</v>
      </c>
    </row>
    <row r="509" spans="1:2" x14ac:dyDescent="0.25">
      <c r="A509" s="14" t="s">
        <v>514</v>
      </c>
      <c r="B509" s="9">
        <v>168</v>
      </c>
    </row>
    <row r="510" spans="1:2" x14ac:dyDescent="0.25">
      <c r="A510" s="14" t="s">
        <v>515</v>
      </c>
      <c r="B510" s="9">
        <v>168</v>
      </c>
    </row>
    <row r="511" spans="1:2" x14ac:dyDescent="0.25">
      <c r="A511" s="14" t="s">
        <v>516</v>
      </c>
      <c r="B511" s="9">
        <v>120</v>
      </c>
    </row>
    <row r="512" spans="1:2" x14ac:dyDescent="0.25">
      <c r="A512" s="14" t="s">
        <v>517</v>
      </c>
      <c r="B512" s="9">
        <v>120</v>
      </c>
    </row>
    <row r="513" spans="1:2" x14ac:dyDescent="0.25">
      <c r="A513" s="14" t="s">
        <v>518</v>
      </c>
      <c r="B513" s="9">
        <v>120</v>
      </c>
    </row>
    <row r="514" spans="1:2" x14ac:dyDescent="0.25">
      <c r="A514" s="14" t="s">
        <v>519</v>
      </c>
      <c r="B514" s="9">
        <v>120</v>
      </c>
    </row>
    <row r="515" spans="1:2" x14ac:dyDescent="0.25">
      <c r="A515" s="14" t="s">
        <v>520</v>
      </c>
      <c r="B515" s="9">
        <v>126</v>
      </c>
    </row>
    <row r="516" spans="1:2" x14ac:dyDescent="0.25">
      <c r="A516" s="14" t="s">
        <v>521</v>
      </c>
      <c r="B516" s="9">
        <v>126</v>
      </c>
    </row>
    <row r="517" spans="1:2" x14ac:dyDescent="0.25">
      <c r="A517" s="14" t="s">
        <v>522</v>
      </c>
      <c r="B517" s="9">
        <v>126</v>
      </c>
    </row>
    <row r="518" spans="1:2" x14ac:dyDescent="0.25">
      <c r="A518" s="14" t="s">
        <v>523</v>
      </c>
      <c r="B518" s="9">
        <v>126</v>
      </c>
    </row>
    <row r="519" spans="1:2" x14ac:dyDescent="0.25">
      <c r="A519" s="14" t="s">
        <v>524</v>
      </c>
      <c r="B519" s="9">
        <v>126</v>
      </c>
    </row>
    <row r="520" spans="1:2" x14ac:dyDescent="0.25">
      <c r="A520" s="14" t="s">
        <v>525</v>
      </c>
      <c r="B520" s="9">
        <v>126</v>
      </c>
    </row>
    <row r="521" spans="1:2" x14ac:dyDescent="0.25">
      <c r="A521" s="14" t="s">
        <v>526</v>
      </c>
      <c r="B521" s="9">
        <v>90</v>
      </c>
    </row>
    <row r="522" spans="1:2" x14ac:dyDescent="0.25">
      <c r="A522" s="14" t="s">
        <v>527</v>
      </c>
      <c r="B522" s="9">
        <v>90</v>
      </c>
    </row>
    <row r="523" spans="1:2" x14ac:dyDescent="0.25">
      <c r="A523" s="14" t="s">
        <v>528</v>
      </c>
      <c r="B523" s="9">
        <v>90</v>
      </c>
    </row>
    <row r="524" spans="1:2" x14ac:dyDescent="0.25">
      <c r="A524" s="14" t="s">
        <v>529</v>
      </c>
      <c r="B524" s="9">
        <v>140</v>
      </c>
    </row>
    <row r="525" spans="1:2" x14ac:dyDescent="0.25">
      <c r="A525" s="14" t="s">
        <v>530</v>
      </c>
      <c r="B525" s="9">
        <v>140</v>
      </c>
    </row>
    <row r="526" spans="1:2" x14ac:dyDescent="0.25">
      <c r="A526" s="14" t="s">
        <v>531</v>
      </c>
      <c r="B526" s="9">
        <v>140</v>
      </c>
    </row>
    <row r="527" spans="1:2" x14ac:dyDescent="0.25">
      <c r="A527" s="14" t="s">
        <v>532</v>
      </c>
      <c r="B527" s="9">
        <v>140</v>
      </c>
    </row>
    <row r="528" spans="1:2" x14ac:dyDescent="0.25">
      <c r="A528" s="14" t="s">
        <v>533</v>
      </c>
      <c r="B528" s="9">
        <v>140</v>
      </c>
    </row>
    <row r="529" spans="1:2" x14ac:dyDescent="0.25">
      <c r="A529" s="14" t="s">
        <v>534</v>
      </c>
      <c r="B529" s="9">
        <v>90</v>
      </c>
    </row>
    <row r="530" spans="1:2" x14ac:dyDescent="0.25">
      <c r="A530" s="14" t="s">
        <v>535</v>
      </c>
      <c r="B530" s="9">
        <v>90</v>
      </c>
    </row>
    <row r="531" spans="1:2" x14ac:dyDescent="0.25">
      <c r="A531" s="14" t="s">
        <v>536</v>
      </c>
      <c r="B531" s="9">
        <v>90</v>
      </c>
    </row>
    <row r="532" spans="1:2" x14ac:dyDescent="0.25">
      <c r="A532" s="14" t="s">
        <v>537</v>
      </c>
      <c r="B532" s="9">
        <v>140</v>
      </c>
    </row>
    <row r="533" spans="1:2" x14ac:dyDescent="0.25">
      <c r="A533" s="14" t="s">
        <v>538</v>
      </c>
      <c r="B533" s="9">
        <v>140</v>
      </c>
    </row>
    <row r="534" spans="1:2" x14ac:dyDescent="0.25">
      <c r="A534" s="14" t="s">
        <v>539</v>
      </c>
      <c r="B534" s="9">
        <v>140</v>
      </c>
    </row>
    <row r="535" spans="1:2" x14ac:dyDescent="0.25">
      <c r="A535" s="14" t="s">
        <v>540</v>
      </c>
      <c r="B535" s="9">
        <v>140</v>
      </c>
    </row>
    <row r="536" spans="1:2" x14ac:dyDescent="0.25">
      <c r="A536" s="14" t="s">
        <v>541</v>
      </c>
      <c r="B536" s="9">
        <v>140</v>
      </c>
    </row>
    <row r="537" spans="1:2" x14ac:dyDescent="0.25">
      <c r="A537" s="14" t="s">
        <v>542</v>
      </c>
      <c r="B537" s="9">
        <v>105</v>
      </c>
    </row>
    <row r="538" spans="1:2" x14ac:dyDescent="0.25">
      <c r="A538" s="14" t="s">
        <v>543</v>
      </c>
      <c r="B538" s="9">
        <v>105</v>
      </c>
    </row>
    <row r="539" spans="1:2" x14ac:dyDescent="0.25">
      <c r="A539" s="14" t="s">
        <v>544</v>
      </c>
      <c r="B539" s="9">
        <v>105</v>
      </c>
    </row>
    <row r="540" spans="1:2" x14ac:dyDescent="0.25">
      <c r="A540" s="14" t="s">
        <v>545</v>
      </c>
      <c r="B540" s="9">
        <v>105</v>
      </c>
    </row>
    <row r="541" spans="1:2" x14ac:dyDescent="0.25">
      <c r="A541" s="14" t="s">
        <v>546</v>
      </c>
      <c r="B541" s="9">
        <v>105</v>
      </c>
    </row>
    <row r="542" spans="1:2" x14ac:dyDescent="0.25">
      <c r="A542" s="14" t="s">
        <v>547</v>
      </c>
      <c r="B542" s="9">
        <v>112</v>
      </c>
    </row>
    <row r="543" spans="1:2" x14ac:dyDescent="0.25">
      <c r="A543" s="14" t="s">
        <v>548</v>
      </c>
      <c r="B543" s="9">
        <v>112</v>
      </c>
    </row>
    <row r="544" spans="1:2" x14ac:dyDescent="0.25">
      <c r="A544" s="14" t="s">
        <v>549</v>
      </c>
      <c r="B544" s="9">
        <v>112</v>
      </c>
    </row>
    <row r="545" spans="1:2" x14ac:dyDescent="0.25">
      <c r="A545" s="14" t="s">
        <v>550</v>
      </c>
      <c r="B545" s="9">
        <v>112</v>
      </c>
    </row>
    <row r="546" spans="1:2" x14ac:dyDescent="0.25">
      <c r="A546" s="14" t="s">
        <v>551</v>
      </c>
      <c r="B546" s="9">
        <v>84</v>
      </c>
    </row>
    <row r="547" spans="1:2" x14ac:dyDescent="0.25">
      <c r="A547" s="14" t="s">
        <v>552</v>
      </c>
      <c r="B547" s="9">
        <v>84</v>
      </c>
    </row>
    <row r="548" spans="1:2" x14ac:dyDescent="0.25">
      <c r="A548" s="14" t="s">
        <v>553</v>
      </c>
      <c r="B548" s="9">
        <v>84</v>
      </c>
    </row>
    <row r="549" spans="1:2" x14ac:dyDescent="0.25">
      <c r="A549" s="14" t="s">
        <v>554</v>
      </c>
      <c r="B549" s="9">
        <v>84</v>
      </c>
    </row>
    <row r="550" spans="1:2" x14ac:dyDescent="0.25">
      <c r="A550" s="14" t="s">
        <v>555</v>
      </c>
      <c r="B550" s="9">
        <v>180</v>
      </c>
    </row>
    <row r="551" spans="1:2" x14ac:dyDescent="0.25">
      <c r="A551" s="14" t="s">
        <v>556</v>
      </c>
      <c r="B551" s="9">
        <v>180</v>
      </c>
    </row>
    <row r="552" spans="1:2" x14ac:dyDescent="0.25">
      <c r="A552" s="14" t="s">
        <v>557</v>
      </c>
      <c r="B552" s="9">
        <v>180</v>
      </c>
    </row>
    <row r="553" spans="1:2" x14ac:dyDescent="0.25">
      <c r="A553" s="14" t="s">
        <v>558</v>
      </c>
      <c r="B553" s="9">
        <v>180</v>
      </c>
    </row>
    <row r="554" spans="1:2" x14ac:dyDescent="0.25">
      <c r="A554" s="14" t="s">
        <v>559</v>
      </c>
      <c r="B554" s="9">
        <v>180</v>
      </c>
    </row>
    <row r="555" spans="1:2" x14ac:dyDescent="0.25">
      <c r="A555" s="14" t="s">
        <v>560</v>
      </c>
      <c r="B555" s="9">
        <v>180</v>
      </c>
    </row>
    <row r="556" spans="1:2" x14ac:dyDescent="0.25">
      <c r="A556" s="14" t="s">
        <v>561</v>
      </c>
      <c r="B556" s="9">
        <v>84</v>
      </c>
    </row>
    <row r="557" spans="1:2" x14ac:dyDescent="0.25">
      <c r="A557" s="14" t="s">
        <v>562</v>
      </c>
      <c r="B557" s="9">
        <v>84</v>
      </c>
    </row>
    <row r="558" spans="1:2" x14ac:dyDescent="0.25">
      <c r="A558" s="14" t="s">
        <v>563</v>
      </c>
      <c r="B558" s="9">
        <v>84</v>
      </c>
    </row>
    <row r="559" spans="1:2" x14ac:dyDescent="0.25">
      <c r="A559" s="14" t="s">
        <v>564</v>
      </c>
      <c r="B559" s="9">
        <v>84</v>
      </c>
    </row>
    <row r="560" spans="1:2" x14ac:dyDescent="0.25">
      <c r="A560" s="14" t="s">
        <v>565</v>
      </c>
      <c r="B560" s="9">
        <v>84</v>
      </c>
    </row>
    <row r="561" spans="1:2" x14ac:dyDescent="0.25">
      <c r="A561" s="14" t="s">
        <v>566</v>
      </c>
      <c r="B561" s="9">
        <v>84</v>
      </c>
    </row>
    <row r="562" spans="1:2" x14ac:dyDescent="0.25">
      <c r="A562" s="14" t="s">
        <v>567</v>
      </c>
      <c r="B562" s="9">
        <v>84</v>
      </c>
    </row>
    <row r="563" spans="1:2" x14ac:dyDescent="0.25">
      <c r="A563" s="14" t="s">
        <v>568</v>
      </c>
      <c r="B563" s="9">
        <v>84</v>
      </c>
    </row>
    <row r="564" spans="1:2" x14ac:dyDescent="0.25">
      <c r="A564" s="14" t="s">
        <v>569</v>
      </c>
      <c r="B564" s="9">
        <v>140</v>
      </c>
    </row>
    <row r="565" spans="1:2" x14ac:dyDescent="0.25">
      <c r="A565" s="14" t="s">
        <v>570</v>
      </c>
      <c r="B565" s="9">
        <v>140</v>
      </c>
    </row>
    <row r="566" spans="1:2" x14ac:dyDescent="0.25">
      <c r="A566" s="14" t="s">
        <v>571</v>
      </c>
      <c r="B566" s="9">
        <v>140</v>
      </c>
    </row>
    <row r="567" spans="1:2" x14ac:dyDescent="0.25">
      <c r="A567" s="14" t="s">
        <v>572</v>
      </c>
      <c r="B567" s="9">
        <v>140</v>
      </c>
    </row>
    <row r="568" spans="1:2" x14ac:dyDescent="0.25">
      <c r="A568" s="14" t="s">
        <v>573</v>
      </c>
      <c r="B568" s="9">
        <v>140</v>
      </c>
    </row>
    <row r="569" spans="1:2" x14ac:dyDescent="0.25">
      <c r="A569" s="14" t="s">
        <v>574</v>
      </c>
      <c r="B569" s="9">
        <v>105</v>
      </c>
    </row>
    <row r="570" spans="1:2" x14ac:dyDescent="0.25">
      <c r="A570" s="14" t="s">
        <v>575</v>
      </c>
      <c r="B570" s="9">
        <v>105</v>
      </c>
    </row>
    <row r="571" spans="1:2" x14ac:dyDescent="0.25">
      <c r="A571" s="14" t="s">
        <v>576</v>
      </c>
      <c r="B571" s="9">
        <v>105</v>
      </c>
    </row>
    <row r="572" spans="1:2" x14ac:dyDescent="0.25">
      <c r="A572" s="14" t="s">
        <v>577</v>
      </c>
      <c r="B572" s="9">
        <v>105</v>
      </c>
    </row>
    <row r="573" spans="1:2" x14ac:dyDescent="0.25">
      <c r="A573" s="14" t="s">
        <v>578</v>
      </c>
      <c r="B573" s="9">
        <v>105</v>
      </c>
    </row>
    <row r="574" spans="1:2" x14ac:dyDescent="0.25">
      <c r="A574" s="14" t="s">
        <v>579</v>
      </c>
      <c r="B574" s="9">
        <v>150</v>
      </c>
    </row>
    <row r="575" spans="1:2" x14ac:dyDescent="0.25">
      <c r="A575" s="14" t="s">
        <v>580</v>
      </c>
      <c r="B575" s="9">
        <v>150</v>
      </c>
    </row>
    <row r="576" spans="1:2" x14ac:dyDescent="0.25">
      <c r="A576" s="14" t="s">
        <v>581</v>
      </c>
      <c r="B576" s="9">
        <v>150</v>
      </c>
    </row>
    <row r="577" spans="1:2" x14ac:dyDescent="0.25">
      <c r="A577" s="14" t="s">
        <v>582</v>
      </c>
      <c r="B577" s="9">
        <v>150</v>
      </c>
    </row>
    <row r="578" spans="1:2" x14ac:dyDescent="0.25">
      <c r="A578" s="14" t="s">
        <v>583</v>
      </c>
      <c r="B578" s="9">
        <v>150</v>
      </c>
    </row>
    <row r="579" spans="1:2" x14ac:dyDescent="0.25">
      <c r="A579" s="14" t="s">
        <v>584</v>
      </c>
      <c r="B579" s="9">
        <v>84</v>
      </c>
    </row>
    <row r="580" spans="1:2" x14ac:dyDescent="0.25">
      <c r="A580" s="14" t="s">
        <v>585</v>
      </c>
      <c r="B580" s="9">
        <v>84</v>
      </c>
    </row>
    <row r="581" spans="1:2" x14ac:dyDescent="0.25">
      <c r="A581" s="14" t="s">
        <v>586</v>
      </c>
      <c r="B581" s="9">
        <v>84</v>
      </c>
    </row>
    <row r="582" spans="1:2" x14ac:dyDescent="0.25">
      <c r="A582" s="14" t="s">
        <v>587</v>
      </c>
      <c r="B582" s="9">
        <v>120</v>
      </c>
    </row>
    <row r="583" spans="1:2" x14ac:dyDescent="0.25">
      <c r="A583" s="14" t="s">
        <v>588</v>
      </c>
      <c r="B583" s="9">
        <v>120</v>
      </c>
    </row>
    <row r="584" spans="1:2" x14ac:dyDescent="0.25">
      <c r="A584" s="14" t="s">
        <v>589</v>
      </c>
      <c r="B584" s="9">
        <v>120</v>
      </c>
    </row>
    <row r="585" spans="1:2" x14ac:dyDescent="0.25">
      <c r="A585" s="14" t="s">
        <v>590</v>
      </c>
      <c r="B585" s="9">
        <v>120</v>
      </c>
    </row>
    <row r="586" spans="1:2" x14ac:dyDescent="0.25">
      <c r="A586" s="14" t="s">
        <v>591</v>
      </c>
      <c r="B586" s="9">
        <v>120</v>
      </c>
    </row>
    <row r="587" spans="1:2" x14ac:dyDescent="0.25">
      <c r="A587" s="14" t="s">
        <v>592</v>
      </c>
      <c r="B587" s="9">
        <v>120</v>
      </c>
    </row>
    <row r="588" spans="1:2" x14ac:dyDescent="0.25">
      <c r="A588" s="14" t="s">
        <v>593</v>
      </c>
      <c r="B588" s="9">
        <v>120</v>
      </c>
    </row>
    <row r="589" spans="1:2" x14ac:dyDescent="0.25">
      <c r="A589" s="14" t="s">
        <v>594</v>
      </c>
      <c r="B589" s="9">
        <v>120</v>
      </c>
    </row>
    <row r="590" spans="1:2" x14ac:dyDescent="0.25">
      <c r="A590" s="14" t="s">
        <v>595</v>
      </c>
      <c r="B590" s="9">
        <v>112</v>
      </c>
    </row>
    <row r="591" spans="1:2" x14ac:dyDescent="0.25">
      <c r="A591" s="14" t="s">
        <v>596</v>
      </c>
      <c r="B591" s="9">
        <v>112</v>
      </c>
    </row>
    <row r="592" spans="1:2" x14ac:dyDescent="0.25">
      <c r="A592" s="14" t="s">
        <v>597</v>
      </c>
      <c r="B592" s="9">
        <v>112</v>
      </c>
    </row>
    <row r="593" spans="1:2" x14ac:dyDescent="0.25">
      <c r="A593" s="14" t="s">
        <v>598</v>
      </c>
      <c r="B593" s="9">
        <v>112</v>
      </c>
    </row>
    <row r="594" spans="1:2" x14ac:dyDescent="0.25">
      <c r="A594" s="14" t="s">
        <v>599</v>
      </c>
      <c r="B594" s="9">
        <v>140</v>
      </c>
    </row>
    <row r="595" spans="1:2" x14ac:dyDescent="0.25">
      <c r="A595" s="14" t="s">
        <v>600</v>
      </c>
      <c r="B595" s="9">
        <v>140</v>
      </c>
    </row>
    <row r="596" spans="1:2" x14ac:dyDescent="0.25">
      <c r="A596" s="14" t="s">
        <v>601</v>
      </c>
      <c r="B596" s="9">
        <v>140</v>
      </c>
    </row>
    <row r="597" spans="1:2" x14ac:dyDescent="0.25">
      <c r="A597" s="14" t="s">
        <v>602</v>
      </c>
      <c r="B597" s="9">
        <v>140</v>
      </c>
    </row>
    <row r="598" spans="1:2" x14ac:dyDescent="0.25">
      <c r="A598" s="14" t="s">
        <v>603</v>
      </c>
      <c r="B598" s="9">
        <v>140</v>
      </c>
    </row>
    <row r="599" spans="1:2" x14ac:dyDescent="0.25">
      <c r="A599" s="14" t="s">
        <v>604</v>
      </c>
      <c r="B599" s="9">
        <v>180</v>
      </c>
    </row>
    <row r="600" spans="1:2" x14ac:dyDescent="0.25">
      <c r="A600" s="14" t="s">
        <v>605</v>
      </c>
      <c r="B600" s="9">
        <v>180</v>
      </c>
    </row>
    <row r="601" spans="1:2" x14ac:dyDescent="0.25">
      <c r="A601" s="14" t="s">
        <v>606</v>
      </c>
      <c r="B601" s="9">
        <v>180</v>
      </c>
    </row>
    <row r="602" spans="1:2" x14ac:dyDescent="0.25">
      <c r="A602" s="14" t="s">
        <v>607</v>
      </c>
      <c r="B602" s="9">
        <v>180</v>
      </c>
    </row>
    <row r="603" spans="1:2" x14ac:dyDescent="0.25">
      <c r="A603" s="14" t="s">
        <v>608</v>
      </c>
      <c r="B603" s="9">
        <v>180</v>
      </c>
    </row>
    <row r="604" spans="1:2" x14ac:dyDescent="0.25">
      <c r="A604" s="14" t="s">
        <v>609</v>
      </c>
      <c r="B604" s="9">
        <v>180</v>
      </c>
    </row>
    <row r="605" spans="1:2" x14ac:dyDescent="0.25">
      <c r="A605" s="14" t="s">
        <v>610</v>
      </c>
      <c r="B605" s="9">
        <v>105</v>
      </c>
    </row>
    <row r="606" spans="1:2" x14ac:dyDescent="0.25">
      <c r="A606" s="14" t="s">
        <v>611</v>
      </c>
      <c r="B606" s="9">
        <v>105</v>
      </c>
    </row>
    <row r="607" spans="1:2" x14ac:dyDescent="0.25">
      <c r="A607" s="14" t="s">
        <v>612</v>
      </c>
      <c r="B607" s="9">
        <v>105</v>
      </c>
    </row>
    <row r="608" spans="1:2" x14ac:dyDescent="0.25">
      <c r="A608" s="14" t="s">
        <v>613</v>
      </c>
      <c r="B608" s="9">
        <v>105</v>
      </c>
    </row>
    <row r="609" spans="1:2" x14ac:dyDescent="0.25">
      <c r="A609" s="14" t="s">
        <v>614</v>
      </c>
      <c r="B609" s="9">
        <v>105</v>
      </c>
    </row>
    <row r="610" spans="1:2" x14ac:dyDescent="0.25">
      <c r="A610" s="14" t="s">
        <v>615</v>
      </c>
      <c r="B610" s="9">
        <v>150</v>
      </c>
    </row>
    <row r="611" spans="1:2" x14ac:dyDescent="0.25">
      <c r="A611" s="14" t="s">
        <v>616</v>
      </c>
      <c r="B611" s="9">
        <v>150</v>
      </c>
    </row>
    <row r="612" spans="1:2" x14ac:dyDescent="0.25">
      <c r="A612" s="14" t="s">
        <v>617</v>
      </c>
      <c r="B612" s="9">
        <v>150</v>
      </c>
    </row>
    <row r="613" spans="1:2" x14ac:dyDescent="0.25">
      <c r="A613" s="14" t="s">
        <v>618</v>
      </c>
      <c r="B613" s="9">
        <v>150</v>
      </c>
    </row>
    <row r="614" spans="1:2" x14ac:dyDescent="0.25">
      <c r="A614" s="14" t="s">
        <v>619</v>
      </c>
      <c r="B614" s="9">
        <v>150</v>
      </c>
    </row>
    <row r="615" spans="1:2" x14ac:dyDescent="0.25">
      <c r="A615" s="14" t="s">
        <v>620</v>
      </c>
      <c r="B615" s="9">
        <v>180</v>
      </c>
    </row>
    <row r="616" spans="1:2" x14ac:dyDescent="0.25">
      <c r="A616" s="14" t="s">
        <v>621</v>
      </c>
      <c r="B616" s="9">
        <v>180</v>
      </c>
    </row>
    <row r="617" spans="1:2" x14ac:dyDescent="0.25">
      <c r="A617" s="14" t="s">
        <v>622</v>
      </c>
      <c r="B617" s="9">
        <v>180</v>
      </c>
    </row>
    <row r="618" spans="1:2" x14ac:dyDescent="0.25">
      <c r="A618" s="14" t="s">
        <v>623</v>
      </c>
      <c r="B618" s="9">
        <v>180</v>
      </c>
    </row>
    <row r="619" spans="1:2" x14ac:dyDescent="0.25">
      <c r="A619" s="14" t="s">
        <v>624</v>
      </c>
      <c r="B619" s="9">
        <v>180</v>
      </c>
    </row>
    <row r="620" spans="1:2" x14ac:dyDescent="0.25">
      <c r="A620" s="14" t="s">
        <v>625</v>
      </c>
      <c r="B620" s="9">
        <v>180</v>
      </c>
    </row>
    <row r="621" spans="1:2" x14ac:dyDescent="0.25">
      <c r="A621" s="14" t="s">
        <v>626</v>
      </c>
      <c r="B621" s="9">
        <v>140</v>
      </c>
    </row>
    <row r="622" spans="1:2" x14ac:dyDescent="0.25">
      <c r="A622" s="14" t="s">
        <v>627</v>
      </c>
      <c r="B622" s="9">
        <v>140</v>
      </c>
    </row>
    <row r="623" spans="1:2" x14ac:dyDescent="0.25">
      <c r="A623" s="14" t="s">
        <v>628</v>
      </c>
      <c r="B623" s="9">
        <v>140</v>
      </c>
    </row>
    <row r="624" spans="1:2" x14ac:dyDescent="0.25">
      <c r="A624" s="14" t="s">
        <v>629</v>
      </c>
      <c r="B624" s="9">
        <v>140</v>
      </c>
    </row>
    <row r="625" spans="1:2" x14ac:dyDescent="0.25">
      <c r="A625" s="14" t="s">
        <v>630</v>
      </c>
      <c r="B625" s="9">
        <v>140</v>
      </c>
    </row>
    <row r="626" spans="1:2" x14ac:dyDescent="0.25">
      <c r="A626" s="14" t="s">
        <v>631</v>
      </c>
      <c r="B626" s="9">
        <v>168</v>
      </c>
    </row>
    <row r="627" spans="1:2" x14ac:dyDescent="0.25">
      <c r="A627" s="14" t="s">
        <v>632</v>
      </c>
      <c r="B627" s="9">
        <v>168</v>
      </c>
    </row>
    <row r="628" spans="1:2" x14ac:dyDescent="0.25">
      <c r="A628" s="14" t="s">
        <v>633</v>
      </c>
      <c r="B628" s="9">
        <v>168</v>
      </c>
    </row>
    <row r="629" spans="1:2" x14ac:dyDescent="0.25">
      <c r="A629" s="14" t="s">
        <v>634</v>
      </c>
      <c r="B629" s="9">
        <v>168</v>
      </c>
    </row>
    <row r="630" spans="1:2" x14ac:dyDescent="0.25">
      <c r="A630" s="14" t="s">
        <v>635</v>
      </c>
      <c r="B630" s="9">
        <v>168</v>
      </c>
    </row>
    <row r="631" spans="1:2" x14ac:dyDescent="0.25">
      <c r="A631" s="14" t="s">
        <v>636</v>
      </c>
      <c r="B631" s="9">
        <v>168</v>
      </c>
    </row>
    <row r="632" spans="1:2" x14ac:dyDescent="0.25">
      <c r="A632" s="14" t="s">
        <v>637</v>
      </c>
      <c r="B632" s="9">
        <v>105</v>
      </c>
    </row>
    <row r="633" spans="1:2" x14ac:dyDescent="0.25">
      <c r="A633" s="14" t="s">
        <v>638</v>
      </c>
      <c r="B633" s="9">
        <v>105</v>
      </c>
    </row>
    <row r="634" spans="1:2" x14ac:dyDescent="0.25">
      <c r="A634" s="14" t="s">
        <v>639</v>
      </c>
      <c r="B634" s="9">
        <v>105</v>
      </c>
    </row>
    <row r="635" spans="1:2" x14ac:dyDescent="0.25">
      <c r="A635" s="14" t="s">
        <v>640</v>
      </c>
      <c r="B635" s="9">
        <v>105</v>
      </c>
    </row>
    <row r="636" spans="1:2" x14ac:dyDescent="0.25">
      <c r="A636" s="14" t="s">
        <v>641</v>
      </c>
      <c r="B636" s="9">
        <v>105</v>
      </c>
    </row>
    <row r="637" spans="1:2" x14ac:dyDescent="0.25">
      <c r="A637" s="14" t="s">
        <v>642</v>
      </c>
      <c r="B637" s="9">
        <v>120</v>
      </c>
    </row>
    <row r="638" spans="1:2" x14ac:dyDescent="0.25">
      <c r="A638" s="14" t="s">
        <v>643</v>
      </c>
      <c r="B638" s="9">
        <v>120</v>
      </c>
    </row>
    <row r="639" spans="1:2" x14ac:dyDescent="0.25">
      <c r="A639" s="14" t="s">
        <v>644</v>
      </c>
      <c r="B639" s="9">
        <v>120</v>
      </c>
    </row>
    <row r="640" spans="1:2" x14ac:dyDescent="0.25">
      <c r="A640" s="14" t="s">
        <v>645</v>
      </c>
      <c r="B640" s="9">
        <v>120</v>
      </c>
    </row>
    <row r="641" spans="1:2" x14ac:dyDescent="0.25">
      <c r="A641" s="14" t="s">
        <v>646</v>
      </c>
      <c r="B641" s="9">
        <v>140</v>
      </c>
    </row>
    <row r="642" spans="1:2" x14ac:dyDescent="0.25">
      <c r="A642" s="14" t="s">
        <v>647</v>
      </c>
      <c r="B642" s="9">
        <v>140</v>
      </c>
    </row>
    <row r="643" spans="1:2" x14ac:dyDescent="0.25">
      <c r="A643" s="14" t="s">
        <v>648</v>
      </c>
      <c r="B643" s="9">
        <v>140</v>
      </c>
    </row>
    <row r="644" spans="1:2" x14ac:dyDescent="0.25">
      <c r="A644" s="14" t="s">
        <v>649</v>
      </c>
      <c r="B644" s="9">
        <v>140</v>
      </c>
    </row>
    <row r="645" spans="1:2" x14ac:dyDescent="0.25">
      <c r="A645" s="14" t="s">
        <v>650</v>
      </c>
      <c r="B645" s="9">
        <v>140</v>
      </c>
    </row>
    <row r="646" spans="1:2" x14ac:dyDescent="0.25">
      <c r="A646" s="14" t="s">
        <v>651</v>
      </c>
      <c r="B646" s="9">
        <v>105</v>
      </c>
    </row>
    <row r="647" spans="1:2" x14ac:dyDescent="0.25">
      <c r="A647" s="14" t="s">
        <v>652</v>
      </c>
      <c r="B647" s="9">
        <v>105</v>
      </c>
    </row>
    <row r="648" spans="1:2" x14ac:dyDescent="0.25">
      <c r="A648" s="14" t="s">
        <v>653</v>
      </c>
      <c r="B648" s="9">
        <v>105</v>
      </c>
    </row>
    <row r="649" spans="1:2" x14ac:dyDescent="0.25">
      <c r="A649" s="14" t="s">
        <v>654</v>
      </c>
      <c r="B649" s="9">
        <v>105</v>
      </c>
    </row>
    <row r="650" spans="1:2" x14ac:dyDescent="0.25">
      <c r="A650" s="14" t="s">
        <v>655</v>
      </c>
      <c r="B650" s="9">
        <v>105</v>
      </c>
    </row>
    <row r="651" spans="1:2" x14ac:dyDescent="0.25">
      <c r="A651" s="14" t="s">
        <v>656</v>
      </c>
      <c r="B651" s="9">
        <v>63</v>
      </c>
    </row>
    <row r="652" spans="1:2" x14ac:dyDescent="0.25">
      <c r="A652" s="14" t="s">
        <v>657</v>
      </c>
      <c r="B652" s="9">
        <v>63</v>
      </c>
    </row>
    <row r="653" spans="1:2" x14ac:dyDescent="0.25">
      <c r="A653" s="14" t="s">
        <v>658</v>
      </c>
      <c r="B653" s="9">
        <v>63</v>
      </c>
    </row>
    <row r="654" spans="1:2" x14ac:dyDescent="0.25">
      <c r="A654" s="14" t="s">
        <v>659</v>
      </c>
      <c r="B654" s="9">
        <v>112</v>
      </c>
    </row>
    <row r="655" spans="1:2" x14ac:dyDescent="0.25">
      <c r="A655" s="14" t="s">
        <v>660</v>
      </c>
      <c r="B655" s="9">
        <v>112</v>
      </c>
    </row>
    <row r="656" spans="1:2" x14ac:dyDescent="0.25">
      <c r="A656" s="14" t="s">
        <v>661</v>
      </c>
      <c r="B656" s="9">
        <v>112</v>
      </c>
    </row>
    <row r="657" spans="1:2" x14ac:dyDescent="0.25">
      <c r="A657" s="14" t="s">
        <v>662</v>
      </c>
      <c r="B657" s="9">
        <v>112</v>
      </c>
    </row>
    <row r="658" spans="1:2" x14ac:dyDescent="0.25">
      <c r="A658" s="14" t="s">
        <v>663</v>
      </c>
      <c r="B658" s="9">
        <v>90</v>
      </c>
    </row>
    <row r="659" spans="1:2" x14ac:dyDescent="0.25">
      <c r="A659" s="14" t="s">
        <v>664</v>
      </c>
      <c r="B659" s="9">
        <v>90</v>
      </c>
    </row>
    <row r="660" spans="1:2" x14ac:dyDescent="0.25">
      <c r="A660" s="14" t="s">
        <v>665</v>
      </c>
      <c r="B660" s="9">
        <v>90</v>
      </c>
    </row>
    <row r="661" spans="1:2" x14ac:dyDescent="0.25">
      <c r="A661" s="14" t="s">
        <v>666</v>
      </c>
      <c r="B661" s="9">
        <v>140</v>
      </c>
    </row>
    <row r="662" spans="1:2" x14ac:dyDescent="0.25">
      <c r="A662" s="14" t="s">
        <v>667</v>
      </c>
      <c r="B662" s="9">
        <v>140</v>
      </c>
    </row>
    <row r="663" spans="1:2" x14ac:dyDescent="0.25">
      <c r="A663" s="14" t="s">
        <v>668</v>
      </c>
      <c r="B663" s="9">
        <v>140</v>
      </c>
    </row>
    <row r="664" spans="1:2" x14ac:dyDescent="0.25">
      <c r="A664" s="14" t="s">
        <v>669</v>
      </c>
      <c r="B664" s="9">
        <v>140</v>
      </c>
    </row>
    <row r="665" spans="1:2" x14ac:dyDescent="0.25">
      <c r="A665" s="14" t="s">
        <v>670</v>
      </c>
      <c r="B665" s="9">
        <v>140</v>
      </c>
    </row>
    <row r="666" spans="1:2" x14ac:dyDescent="0.25">
      <c r="A666" s="14" t="s">
        <v>671</v>
      </c>
      <c r="B666" s="9">
        <v>150</v>
      </c>
    </row>
    <row r="667" spans="1:2" x14ac:dyDescent="0.25">
      <c r="A667" s="14" t="s">
        <v>672</v>
      </c>
      <c r="B667" s="9">
        <v>150</v>
      </c>
    </row>
    <row r="668" spans="1:2" x14ac:dyDescent="0.25">
      <c r="A668" s="14" t="s">
        <v>673</v>
      </c>
      <c r="B668" s="9">
        <v>150</v>
      </c>
    </row>
    <row r="669" spans="1:2" x14ac:dyDescent="0.25">
      <c r="A669" s="14" t="s">
        <v>674</v>
      </c>
      <c r="B669" s="9">
        <v>150</v>
      </c>
    </row>
    <row r="670" spans="1:2" x14ac:dyDescent="0.25">
      <c r="A670" s="14" t="s">
        <v>675</v>
      </c>
      <c r="B670" s="9">
        <v>150</v>
      </c>
    </row>
    <row r="671" spans="1:2" x14ac:dyDescent="0.25">
      <c r="A671" s="14" t="s">
        <v>676</v>
      </c>
      <c r="B671" s="9">
        <v>84</v>
      </c>
    </row>
    <row r="672" spans="1:2" x14ac:dyDescent="0.25">
      <c r="A672" s="14" t="s">
        <v>677</v>
      </c>
      <c r="B672" s="9">
        <v>84</v>
      </c>
    </row>
    <row r="673" spans="1:2" x14ac:dyDescent="0.25">
      <c r="A673" s="14" t="s">
        <v>678</v>
      </c>
      <c r="B673" s="9">
        <v>84</v>
      </c>
    </row>
    <row r="674" spans="1:2" x14ac:dyDescent="0.25">
      <c r="A674" s="14" t="s">
        <v>679</v>
      </c>
      <c r="B674" s="9">
        <v>84</v>
      </c>
    </row>
    <row r="675" spans="1:2" x14ac:dyDescent="0.25">
      <c r="A675" s="14" t="s">
        <v>680</v>
      </c>
      <c r="B675" s="9">
        <v>168</v>
      </c>
    </row>
    <row r="676" spans="1:2" x14ac:dyDescent="0.25">
      <c r="A676" s="14" t="s">
        <v>681</v>
      </c>
      <c r="B676" s="9">
        <v>168</v>
      </c>
    </row>
    <row r="677" spans="1:2" x14ac:dyDescent="0.25">
      <c r="A677" s="14" t="s">
        <v>682</v>
      </c>
      <c r="B677" s="9">
        <v>168</v>
      </c>
    </row>
    <row r="678" spans="1:2" x14ac:dyDescent="0.25">
      <c r="A678" s="14" t="s">
        <v>683</v>
      </c>
      <c r="B678" s="9">
        <v>168</v>
      </c>
    </row>
    <row r="679" spans="1:2" x14ac:dyDescent="0.25">
      <c r="A679" s="14" t="s">
        <v>684</v>
      </c>
      <c r="B679" s="9">
        <v>168</v>
      </c>
    </row>
    <row r="680" spans="1:2" x14ac:dyDescent="0.25">
      <c r="A680" s="14" t="s">
        <v>685</v>
      </c>
      <c r="B680" s="9">
        <v>168</v>
      </c>
    </row>
    <row r="681" spans="1:2" x14ac:dyDescent="0.25">
      <c r="A681" s="14" t="s">
        <v>686</v>
      </c>
      <c r="B681" s="9">
        <v>84</v>
      </c>
    </row>
    <row r="682" spans="1:2" x14ac:dyDescent="0.25">
      <c r="A682" s="14" t="s">
        <v>687</v>
      </c>
      <c r="B682" s="9">
        <v>84</v>
      </c>
    </row>
    <row r="683" spans="1:2" x14ac:dyDescent="0.25">
      <c r="A683" s="14" t="s">
        <v>688</v>
      </c>
      <c r="B683" s="9">
        <v>84</v>
      </c>
    </row>
    <row r="684" spans="1:2" x14ac:dyDescent="0.25">
      <c r="A684" s="14" t="s">
        <v>689</v>
      </c>
      <c r="B684" s="9">
        <v>84</v>
      </c>
    </row>
    <row r="685" spans="1:2" x14ac:dyDescent="0.25">
      <c r="A685" s="14" t="s">
        <v>690</v>
      </c>
      <c r="B685" s="9">
        <v>84</v>
      </c>
    </row>
    <row r="686" spans="1:2" x14ac:dyDescent="0.25">
      <c r="A686" s="14" t="s">
        <v>691</v>
      </c>
      <c r="B686" s="9">
        <v>84</v>
      </c>
    </row>
    <row r="687" spans="1:2" x14ac:dyDescent="0.25">
      <c r="A687" s="14" t="s">
        <v>692</v>
      </c>
      <c r="B687" s="9">
        <v>84</v>
      </c>
    </row>
    <row r="688" spans="1:2" x14ac:dyDescent="0.25">
      <c r="A688" s="14" t="s">
        <v>693</v>
      </c>
      <c r="B688" s="9">
        <v>84</v>
      </c>
    </row>
    <row r="689" spans="1:2" x14ac:dyDescent="0.25">
      <c r="A689" s="14" t="s">
        <v>694</v>
      </c>
      <c r="B689" s="9">
        <v>84</v>
      </c>
    </row>
    <row r="690" spans="1:2" x14ac:dyDescent="0.25">
      <c r="A690" s="14" t="s">
        <v>695</v>
      </c>
      <c r="B690" s="9">
        <v>84</v>
      </c>
    </row>
    <row r="691" spans="1:2" x14ac:dyDescent="0.25">
      <c r="A691" s="14" t="s">
        <v>696</v>
      </c>
      <c r="B691" s="9">
        <v>84</v>
      </c>
    </row>
    <row r="692" spans="1:2" x14ac:dyDescent="0.25">
      <c r="A692" s="14" t="s">
        <v>697</v>
      </c>
      <c r="B692" s="9">
        <v>105</v>
      </c>
    </row>
    <row r="693" spans="1:2" x14ac:dyDescent="0.25">
      <c r="A693" s="14" t="s">
        <v>698</v>
      </c>
      <c r="B693" s="9">
        <v>105</v>
      </c>
    </row>
    <row r="694" spans="1:2" x14ac:dyDescent="0.25">
      <c r="A694" s="14" t="s">
        <v>699</v>
      </c>
      <c r="B694" s="9">
        <v>105</v>
      </c>
    </row>
    <row r="695" spans="1:2" x14ac:dyDescent="0.25">
      <c r="A695" s="14" t="s">
        <v>700</v>
      </c>
      <c r="B695" s="9">
        <v>105</v>
      </c>
    </row>
    <row r="696" spans="1:2" x14ac:dyDescent="0.25">
      <c r="A696" s="14" t="s">
        <v>701</v>
      </c>
      <c r="B696" s="9">
        <v>105</v>
      </c>
    </row>
    <row r="697" spans="1:2" x14ac:dyDescent="0.25">
      <c r="A697" s="14" t="s">
        <v>702</v>
      </c>
      <c r="B697" s="9">
        <v>120</v>
      </c>
    </row>
    <row r="698" spans="1:2" x14ac:dyDescent="0.25">
      <c r="A698" s="14" t="s">
        <v>703</v>
      </c>
      <c r="B698" s="9">
        <v>120</v>
      </c>
    </row>
    <row r="699" spans="1:2" x14ac:dyDescent="0.25">
      <c r="A699" s="14" t="s">
        <v>704</v>
      </c>
      <c r="B699" s="9">
        <v>120</v>
      </c>
    </row>
    <row r="700" spans="1:2" x14ac:dyDescent="0.25">
      <c r="A700" s="14" t="s">
        <v>705</v>
      </c>
      <c r="B700" s="9">
        <v>120</v>
      </c>
    </row>
    <row r="701" spans="1:2" x14ac:dyDescent="0.25">
      <c r="A701" s="14" t="s">
        <v>706</v>
      </c>
      <c r="B701" s="9">
        <v>120</v>
      </c>
    </row>
    <row r="702" spans="1:2" x14ac:dyDescent="0.25">
      <c r="A702" s="14" t="s">
        <v>707</v>
      </c>
      <c r="B702" s="9">
        <v>120</v>
      </c>
    </row>
    <row r="703" spans="1:2" x14ac:dyDescent="0.25">
      <c r="A703" s="14" t="s">
        <v>708</v>
      </c>
      <c r="B703" s="9">
        <v>120</v>
      </c>
    </row>
    <row r="704" spans="1:2" x14ac:dyDescent="0.25">
      <c r="A704" s="14" t="s">
        <v>709</v>
      </c>
      <c r="B704" s="9">
        <v>120</v>
      </c>
    </row>
    <row r="705" spans="1:2" x14ac:dyDescent="0.25">
      <c r="A705" s="14" t="s">
        <v>710</v>
      </c>
      <c r="B705" s="9">
        <v>140</v>
      </c>
    </row>
    <row r="706" spans="1:2" x14ac:dyDescent="0.25">
      <c r="A706" s="14" t="s">
        <v>711</v>
      </c>
      <c r="B706" s="9">
        <v>140</v>
      </c>
    </row>
    <row r="707" spans="1:2" x14ac:dyDescent="0.25">
      <c r="A707" s="14" t="s">
        <v>712</v>
      </c>
      <c r="B707" s="9">
        <v>140</v>
      </c>
    </row>
    <row r="708" spans="1:2" x14ac:dyDescent="0.25">
      <c r="A708" s="14" t="s">
        <v>713</v>
      </c>
      <c r="B708" s="9">
        <v>140</v>
      </c>
    </row>
    <row r="709" spans="1:2" x14ac:dyDescent="0.25">
      <c r="A709" s="14" t="s">
        <v>714</v>
      </c>
      <c r="B709" s="9">
        <v>140</v>
      </c>
    </row>
    <row r="710" spans="1:2" x14ac:dyDescent="0.25">
      <c r="A710" s="14" t="s">
        <v>715</v>
      </c>
      <c r="B710" s="9">
        <v>150</v>
      </c>
    </row>
    <row r="711" spans="1:2" x14ac:dyDescent="0.25">
      <c r="A711" s="14" t="s">
        <v>716</v>
      </c>
      <c r="B711" s="9">
        <v>150</v>
      </c>
    </row>
    <row r="712" spans="1:2" x14ac:dyDescent="0.25">
      <c r="A712" s="14" t="s">
        <v>717</v>
      </c>
      <c r="B712" s="9">
        <v>150</v>
      </c>
    </row>
    <row r="713" spans="1:2" x14ac:dyDescent="0.25">
      <c r="A713" s="14" t="s">
        <v>718</v>
      </c>
      <c r="B713" s="9">
        <v>150</v>
      </c>
    </row>
    <row r="714" spans="1:2" x14ac:dyDescent="0.25">
      <c r="A714" s="14" t="s">
        <v>719</v>
      </c>
      <c r="B714" s="9">
        <v>150</v>
      </c>
    </row>
    <row r="715" spans="1:2" x14ac:dyDescent="0.25">
      <c r="A715" s="14" t="s">
        <v>720</v>
      </c>
      <c r="B715" s="9">
        <v>112</v>
      </c>
    </row>
    <row r="716" spans="1:2" x14ac:dyDescent="0.25">
      <c r="A716" s="14" t="s">
        <v>721</v>
      </c>
      <c r="B716" s="9">
        <v>112</v>
      </c>
    </row>
    <row r="717" spans="1:2" x14ac:dyDescent="0.25">
      <c r="A717" s="14" t="s">
        <v>722</v>
      </c>
      <c r="B717" s="9">
        <v>112</v>
      </c>
    </row>
    <row r="718" spans="1:2" x14ac:dyDescent="0.25">
      <c r="A718" s="14" t="s">
        <v>723</v>
      </c>
      <c r="B718" s="9">
        <v>112</v>
      </c>
    </row>
    <row r="719" spans="1:2" x14ac:dyDescent="0.25">
      <c r="A719" s="14" t="s">
        <v>724</v>
      </c>
      <c r="B719" s="9">
        <v>90</v>
      </c>
    </row>
    <row r="720" spans="1:2" x14ac:dyDescent="0.25">
      <c r="A720" s="14" t="s">
        <v>725</v>
      </c>
      <c r="B720" s="9">
        <v>90</v>
      </c>
    </row>
    <row r="721" spans="1:2" x14ac:dyDescent="0.25">
      <c r="A721" s="14" t="s">
        <v>726</v>
      </c>
      <c r="B721" s="9">
        <v>90</v>
      </c>
    </row>
    <row r="722" spans="1:2" x14ac:dyDescent="0.25">
      <c r="A722" s="14" t="s">
        <v>727</v>
      </c>
      <c r="B722" s="9">
        <v>63</v>
      </c>
    </row>
    <row r="723" spans="1:2" x14ac:dyDescent="0.25">
      <c r="A723" s="14" t="s">
        <v>728</v>
      </c>
      <c r="B723" s="9">
        <v>63</v>
      </c>
    </row>
    <row r="724" spans="1:2" x14ac:dyDescent="0.25">
      <c r="A724" s="14" t="s">
        <v>729</v>
      </c>
      <c r="B724" s="9">
        <v>63</v>
      </c>
    </row>
    <row r="725" spans="1:2" x14ac:dyDescent="0.25">
      <c r="A725" s="14" t="s">
        <v>730</v>
      </c>
      <c r="B725" s="9">
        <v>126</v>
      </c>
    </row>
    <row r="726" spans="1:2" x14ac:dyDescent="0.25">
      <c r="A726" s="14" t="s">
        <v>731</v>
      </c>
      <c r="B726" s="9">
        <v>126</v>
      </c>
    </row>
    <row r="727" spans="1:2" x14ac:dyDescent="0.25">
      <c r="A727" s="14" t="s">
        <v>732</v>
      </c>
      <c r="B727" s="9">
        <v>126</v>
      </c>
    </row>
    <row r="728" spans="1:2" x14ac:dyDescent="0.25">
      <c r="A728" s="14" t="s">
        <v>733</v>
      </c>
      <c r="B728" s="9">
        <v>126</v>
      </c>
    </row>
    <row r="729" spans="1:2" x14ac:dyDescent="0.25">
      <c r="A729" s="14" t="s">
        <v>734</v>
      </c>
      <c r="B729" s="9">
        <v>126</v>
      </c>
    </row>
    <row r="730" spans="1:2" x14ac:dyDescent="0.25">
      <c r="A730" s="14" t="s">
        <v>735</v>
      </c>
      <c r="B730" s="9">
        <v>126</v>
      </c>
    </row>
    <row r="731" spans="1:2" x14ac:dyDescent="0.25">
      <c r="A731" s="14" t="s">
        <v>736</v>
      </c>
      <c r="B731" s="9">
        <v>126</v>
      </c>
    </row>
    <row r="732" spans="1:2" x14ac:dyDescent="0.25">
      <c r="A732" s="14" t="s">
        <v>737</v>
      </c>
      <c r="B732" s="9">
        <v>126</v>
      </c>
    </row>
    <row r="733" spans="1:2" x14ac:dyDescent="0.25">
      <c r="A733" s="14" t="s">
        <v>738</v>
      </c>
      <c r="B733" s="9">
        <v>126</v>
      </c>
    </row>
    <row r="734" spans="1:2" x14ac:dyDescent="0.25">
      <c r="A734" s="14" t="s">
        <v>739</v>
      </c>
      <c r="B734" s="9">
        <v>126</v>
      </c>
    </row>
    <row r="735" spans="1:2" x14ac:dyDescent="0.25">
      <c r="A735" s="14" t="s">
        <v>740</v>
      </c>
      <c r="B735" s="9">
        <v>126</v>
      </c>
    </row>
    <row r="736" spans="1:2" x14ac:dyDescent="0.25">
      <c r="A736" s="14" t="s">
        <v>741</v>
      </c>
      <c r="B736" s="9">
        <v>126</v>
      </c>
    </row>
    <row r="737" spans="1:2" x14ac:dyDescent="0.25">
      <c r="A737" s="14" t="s">
        <v>742</v>
      </c>
      <c r="B737" s="9">
        <v>126</v>
      </c>
    </row>
    <row r="738" spans="1:2" x14ac:dyDescent="0.25">
      <c r="A738" s="14" t="s">
        <v>743</v>
      </c>
      <c r="B738" s="9">
        <v>126</v>
      </c>
    </row>
    <row r="739" spans="1:2" x14ac:dyDescent="0.25">
      <c r="A739" s="14" t="s">
        <v>744</v>
      </c>
      <c r="B739" s="9">
        <v>126</v>
      </c>
    </row>
    <row r="740" spans="1:2" x14ac:dyDescent="0.25">
      <c r="A740" s="14" t="s">
        <v>745</v>
      </c>
      <c r="B740" s="9">
        <v>126</v>
      </c>
    </row>
    <row r="741" spans="1:2" x14ac:dyDescent="0.25">
      <c r="A741" s="14" t="s">
        <v>746</v>
      </c>
      <c r="B741" s="9">
        <v>126</v>
      </c>
    </row>
    <row r="742" spans="1:2" x14ac:dyDescent="0.25">
      <c r="A742" s="14" t="s">
        <v>747</v>
      </c>
      <c r="B742" s="9">
        <v>126</v>
      </c>
    </row>
    <row r="743" spans="1:2" x14ac:dyDescent="0.25">
      <c r="A743" s="14" t="s">
        <v>748</v>
      </c>
      <c r="B743" s="9">
        <v>180</v>
      </c>
    </row>
    <row r="744" spans="1:2" x14ac:dyDescent="0.25">
      <c r="A744" s="14" t="s">
        <v>749</v>
      </c>
      <c r="B744" s="9">
        <v>180</v>
      </c>
    </row>
    <row r="745" spans="1:2" x14ac:dyDescent="0.25">
      <c r="A745" s="14" t="s">
        <v>750</v>
      </c>
      <c r="B745" s="9">
        <v>180</v>
      </c>
    </row>
    <row r="746" spans="1:2" x14ac:dyDescent="0.25">
      <c r="A746" s="14" t="s">
        <v>751</v>
      </c>
      <c r="B746" s="9">
        <v>180</v>
      </c>
    </row>
    <row r="747" spans="1:2" x14ac:dyDescent="0.25">
      <c r="A747" s="14" t="s">
        <v>752</v>
      </c>
      <c r="B747" s="9">
        <v>180</v>
      </c>
    </row>
    <row r="748" spans="1:2" x14ac:dyDescent="0.25">
      <c r="A748" s="14" t="s">
        <v>753</v>
      </c>
      <c r="B748" s="9">
        <v>180</v>
      </c>
    </row>
    <row r="749" spans="1:2" x14ac:dyDescent="0.25">
      <c r="A749" s="14" t="s">
        <v>754</v>
      </c>
      <c r="B749" s="9">
        <v>126</v>
      </c>
    </row>
    <row r="750" spans="1:2" x14ac:dyDescent="0.25">
      <c r="A750" s="14" t="s">
        <v>755</v>
      </c>
      <c r="B750" s="9">
        <v>126</v>
      </c>
    </row>
    <row r="751" spans="1:2" x14ac:dyDescent="0.25">
      <c r="A751" s="14" t="s">
        <v>756</v>
      </c>
      <c r="B751" s="9">
        <v>126</v>
      </c>
    </row>
    <row r="752" spans="1:2" x14ac:dyDescent="0.25">
      <c r="A752" s="14" t="s">
        <v>757</v>
      </c>
      <c r="B752" s="9">
        <v>126</v>
      </c>
    </row>
    <row r="753" spans="1:2" x14ac:dyDescent="0.25">
      <c r="A753" s="14" t="s">
        <v>758</v>
      </c>
      <c r="B753" s="9">
        <v>126</v>
      </c>
    </row>
    <row r="754" spans="1:2" x14ac:dyDescent="0.25">
      <c r="A754" s="14" t="s">
        <v>759</v>
      </c>
      <c r="B754" s="9">
        <v>126</v>
      </c>
    </row>
    <row r="755" spans="1:2" x14ac:dyDescent="0.25">
      <c r="A755" s="14" t="s">
        <v>760</v>
      </c>
      <c r="B755" s="9">
        <v>126</v>
      </c>
    </row>
    <row r="756" spans="1:2" x14ac:dyDescent="0.25">
      <c r="A756" s="14" t="s">
        <v>761</v>
      </c>
      <c r="B756" s="9">
        <v>126</v>
      </c>
    </row>
    <row r="757" spans="1:2" x14ac:dyDescent="0.25">
      <c r="A757" s="14" t="s">
        <v>762</v>
      </c>
      <c r="B757" s="9">
        <v>126</v>
      </c>
    </row>
    <row r="758" spans="1:2" x14ac:dyDescent="0.25">
      <c r="A758" s="14" t="s">
        <v>763</v>
      </c>
      <c r="B758" s="9">
        <v>126</v>
      </c>
    </row>
    <row r="759" spans="1:2" x14ac:dyDescent="0.25">
      <c r="A759" s="14" t="s">
        <v>764</v>
      </c>
      <c r="B759" s="9">
        <v>126</v>
      </c>
    </row>
    <row r="760" spans="1:2" x14ac:dyDescent="0.25">
      <c r="A760" s="14" t="s">
        <v>765</v>
      </c>
      <c r="B760" s="9">
        <v>126</v>
      </c>
    </row>
    <row r="761" spans="1:2" x14ac:dyDescent="0.25">
      <c r="A761" s="14" t="s">
        <v>766</v>
      </c>
      <c r="B761" s="9">
        <v>120</v>
      </c>
    </row>
    <row r="762" spans="1:2" x14ac:dyDescent="0.25">
      <c r="A762" s="14" t="s">
        <v>767</v>
      </c>
      <c r="B762" s="9">
        <v>120</v>
      </c>
    </row>
    <row r="763" spans="1:2" x14ac:dyDescent="0.25">
      <c r="A763" s="14" t="s">
        <v>768</v>
      </c>
      <c r="B763" s="9">
        <v>120</v>
      </c>
    </row>
    <row r="764" spans="1:2" x14ac:dyDescent="0.25">
      <c r="A764" s="14" t="s">
        <v>769</v>
      </c>
      <c r="B764" s="9">
        <v>120</v>
      </c>
    </row>
    <row r="765" spans="1:2" x14ac:dyDescent="0.25">
      <c r="A765" s="14" t="s">
        <v>770</v>
      </c>
      <c r="B765" s="9">
        <v>150</v>
      </c>
    </row>
    <row r="766" spans="1:2" x14ac:dyDescent="0.25">
      <c r="A766" s="14" t="s">
        <v>771</v>
      </c>
      <c r="B766" s="9">
        <v>150</v>
      </c>
    </row>
    <row r="767" spans="1:2" x14ac:dyDescent="0.25">
      <c r="A767" s="14" t="s">
        <v>772</v>
      </c>
      <c r="B767" s="9">
        <v>150</v>
      </c>
    </row>
    <row r="768" spans="1:2" x14ac:dyDescent="0.25">
      <c r="A768" s="14" t="s">
        <v>773</v>
      </c>
      <c r="B768" s="9">
        <v>150</v>
      </c>
    </row>
    <row r="769" spans="1:2" x14ac:dyDescent="0.25">
      <c r="A769" s="14" t="s">
        <v>774</v>
      </c>
      <c r="B769" s="9">
        <v>150</v>
      </c>
    </row>
    <row r="770" spans="1:2" x14ac:dyDescent="0.25">
      <c r="A770" s="14" t="s">
        <v>775</v>
      </c>
      <c r="B770" s="9">
        <v>150</v>
      </c>
    </row>
    <row r="771" spans="1:2" x14ac:dyDescent="0.25">
      <c r="A771" s="14" t="s">
        <v>776</v>
      </c>
      <c r="B771" s="9">
        <v>150</v>
      </c>
    </row>
    <row r="772" spans="1:2" x14ac:dyDescent="0.25">
      <c r="A772" s="14" t="s">
        <v>777</v>
      </c>
      <c r="B772" s="9">
        <v>150</v>
      </c>
    </row>
    <row r="773" spans="1:2" x14ac:dyDescent="0.25">
      <c r="A773" s="14" t="s">
        <v>778</v>
      </c>
      <c r="B773" s="9">
        <v>150</v>
      </c>
    </row>
    <row r="774" spans="1:2" x14ac:dyDescent="0.25">
      <c r="A774" s="14" t="s">
        <v>779</v>
      </c>
      <c r="B774" s="9">
        <v>150</v>
      </c>
    </row>
    <row r="775" spans="1:2" x14ac:dyDescent="0.25">
      <c r="A775" s="14" t="s">
        <v>780</v>
      </c>
      <c r="B775" s="9">
        <v>105</v>
      </c>
    </row>
    <row r="776" spans="1:2" x14ac:dyDescent="0.25">
      <c r="A776" s="14" t="s">
        <v>781</v>
      </c>
      <c r="B776" s="9">
        <v>105</v>
      </c>
    </row>
    <row r="777" spans="1:2" x14ac:dyDescent="0.25">
      <c r="A777" s="14" t="s">
        <v>782</v>
      </c>
      <c r="B777" s="9">
        <v>105</v>
      </c>
    </row>
    <row r="778" spans="1:2" x14ac:dyDescent="0.25">
      <c r="A778" s="14" t="s">
        <v>783</v>
      </c>
      <c r="B778" s="9">
        <v>105</v>
      </c>
    </row>
    <row r="779" spans="1:2" x14ac:dyDescent="0.25">
      <c r="A779" s="14" t="s">
        <v>784</v>
      </c>
      <c r="B779" s="9">
        <v>105</v>
      </c>
    </row>
    <row r="780" spans="1:2" x14ac:dyDescent="0.25">
      <c r="A780" s="14" t="s">
        <v>785</v>
      </c>
      <c r="B780" s="9">
        <v>84</v>
      </c>
    </row>
    <row r="781" spans="1:2" x14ac:dyDescent="0.25">
      <c r="A781" s="14" t="s">
        <v>786</v>
      </c>
      <c r="B781" s="9">
        <v>84</v>
      </c>
    </row>
    <row r="782" spans="1:2" x14ac:dyDescent="0.25">
      <c r="A782" s="14" t="s">
        <v>787</v>
      </c>
      <c r="B782" s="9">
        <v>84</v>
      </c>
    </row>
    <row r="783" spans="1:2" x14ac:dyDescent="0.25">
      <c r="A783" s="14" t="s">
        <v>788</v>
      </c>
      <c r="B783" s="9">
        <v>84</v>
      </c>
    </row>
    <row r="784" spans="1:2" x14ac:dyDescent="0.25">
      <c r="A784" s="14" t="s">
        <v>789</v>
      </c>
      <c r="B784" s="9">
        <v>84</v>
      </c>
    </row>
    <row r="785" spans="1:2" x14ac:dyDescent="0.25">
      <c r="A785" s="14" t="s">
        <v>790</v>
      </c>
      <c r="B785" s="9">
        <v>84</v>
      </c>
    </row>
    <row r="786" spans="1:2" x14ac:dyDescent="0.25">
      <c r="A786" s="14" t="s">
        <v>791</v>
      </c>
      <c r="B786" s="9">
        <v>140</v>
      </c>
    </row>
    <row r="787" spans="1:2" x14ac:dyDescent="0.25">
      <c r="A787" s="14" t="s">
        <v>792</v>
      </c>
      <c r="B787" s="9">
        <v>140</v>
      </c>
    </row>
    <row r="788" spans="1:2" x14ac:dyDescent="0.25">
      <c r="A788" s="14" t="s">
        <v>793</v>
      </c>
      <c r="B788" s="9">
        <v>140</v>
      </c>
    </row>
    <row r="789" spans="1:2" x14ac:dyDescent="0.25">
      <c r="A789" s="14" t="s">
        <v>794</v>
      </c>
      <c r="B789" s="9">
        <v>140</v>
      </c>
    </row>
    <row r="790" spans="1:2" x14ac:dyDescent="0.25">
      <c r="A790" s="14" t="s">
        <v>795</v>
      </c>
      <c r="B790" s="9">
        <v>140</v>
      </c>
    </row>
    <row r="791" spans="1:2" x14ac:dyDescent="0.25">
      <c r="A791" s="14" t="s">
        <v>796</v>
      </c>
      <c r="B791" s="9">
        <v>150</v>
      </c>
    </row>
    <row r="792" spans="1:2" x14ac:dyDescent="0.25">
      <c r="A792" s="14" t="s">
        <v>797</v>
      </c>
      <c r="B792" s="9">
        <v>150</v>
      </c>
    </row>
    <row r="793" spans="1:2" x14ac:dyDescent="0.25">
      <c r="A793" s="14" t="s">
        <v>798</v>
      </c>
      <c r="B793" s="9">
        <v>150</v>
      </c>
    </row>
    <row r="794" spans="1:2" x14ac:dyDescent="0.25">
      <c r="A794" s="14" t="s">
        <v>799</v>
      </c>
      <c r="B794" s="9">
        <v>150</v>
      </c>
    </row>
    <row r="795" spans="1:2" x14ac:dyDescent="0.25">
      <c r="A795" s="14" t="s">
        <v>800</v>
      </c>
      <c r="B795" s="9">
        <v>150</v>
      </c>
    </row>
    <row r="796" spans="1:2" x14ac:dyDescent="0.25">
      <c r="A796" s="14" t="s">
        <v>801</v>
      </c>
      <c r="B796" s="9">
        <v>105</v>
      </c>
    </row>
    <row r="797" spans="1:2" x14ac:dyDescent="0.25">
      <c r="A797" s="14" t="s">
        <v>802</v>
      </c>
      <c r="B797" s="9">
        <v>105</v>
      </c>
    </row>
    <row r="798" spans="1:2" x14ac:dyDescent="0.25">
      <c r="A798" s="14" t="s">
        <v>803</v>
      </c>
      <c r="B798" s="9">
        <v>105</v>
      </c>
    </row>
    <row r="799" spans="1:2" x14ac:dyDescent="0.25">
      <c r="A799" s="14" t="s">
        <v>804</v>
      </c>
      <c r="B799" s="9">
        <v>105</v>
      </c>
    </row>
    <row r="800" spans="1:2" x14ac:dyDescent="0.25">
      <c r="A800" s="14" t="s">
        <v>805</v>
      </c>
      <c r="B800" s="9">
        <v>105</v>
      </c>
    </row>
    <row r="801" spans="1:2" x14ac:dyDescent="0.25">
      <c r="A801" s="14" t="s">
        <v>806</v>
      </c>
      <c r="B801" s="9">
        <v>126</v>
      </c>
    </row>
    <row r="802" spans="1:2" x14ac:dyDescent="0.25">
      <c r="A802" s="14" t="s">
        <v>807</v>
      </c>
      <c r="B802" s="9">
        <v>126</v>
      </c>
    </row>
    <row r="803" spans="1:2" x14ac:dyDescent="0.25">
      <c r="A803" s="14" t="s">
        <v>808</v>
      </c>
      <c r="B803" s="9">
        <v>126</v>
      </c>
    </row>
    <row r="804" spans="1:2" x14ac:dyDescent="0.25">
      <c r="A804" s="14" t="s">
        <v>809</v>
      </c>
      <c r="B804" s="9">
        <v>126</v>
      </c>
    </row>
    <row r="805" spans="1:2" x14ac:dyDescent="0.25">
      <c r="A805" s="14" t="s">
        <v>810</v>
      </c>
      <c r="B805" s="9">
        <v>126</v>
      </c>
    </row>
    <row r="806" spans="1:2" x14ac:dyDescent="0.25">
      <c r="A806" s="14" t="s">
        <v>811</v>
      </c>
      <c r="B806" s="9">
        <v>126</v>
      </c>
    </row>
    <row r="807" spans="1:2" x14ac:dyDescent="0.25">
      <c r="A807" s="14" t="s">
        <v>812</v>
      </c>
      <c r="B807" s="9">
        <v>168</v>
      </c>
    </row>
    <row r="808" spans="1:2" x14ac:dyDescent="0.25">
      <c r="A808" s="14" t="s">
        <v>813</v>
      </c>
      <c r="B808" s="9">
        <v>168</v>
      </c>
    </row>
    <row r="809" spans="1:2" x14ac:dyDescent="0.25">
      <c r="A809" s="14" t="s">
        <v>814</v>
      </c>
      <c r="B809" s="9">
        <v>168</v>
      </c>
    </row>
    <row r="810" spans="1:2" x14ac:dyDescent="0.25">
      <c r="A810" s="14" t="s">
        <v>815</v>
      </c>
      <c r="B810" s="9">
        <v>168</v>
      </c>
    </row>
    <row r="811" spans="1:2" x14ac:dyDescent="0.25">
      <c r="A811" s="14" t="s">
        <v>816</v>
      </c>
      <c r="B811" s="9">
        <v>168</v>
      </c>
    </row>
    <row r="812" spans="1:2" x14ac:dyDescent="0.25">
      <c r="A812" s="14" t="s">
        <v>817</v>
      </c>
      <c r="B812" s="9">
        <v>168</v>
      </c>
    </row>
    <row r="813" spans="1:2" x14ac:dyDescent="0.25">
      <c r="A813" s="14" t="s">
        <v>818</v>
      </c>
      <c r="B813" s="9">
        <v>180</v>
      </c>
    </row>
    <row r="814" spans="1:2" x14ac:dyDescent="0.25">
      <c r="A814" s="14" t="s">
        <v>819</v>
      </c>
      <c r="B814" s="9">
        <v>180</v>
      </c>
    </row>
    <row r="815" spans="1:2" x14ac:dyDescent="0.25">
      <c r="A815" s="14" t="s">
        <v>820</v>
      </c>
      <c r="B815" s="9">
        <v>180</v>
      </c>
    </row>
    <row r="816" spans="1:2" x14ac:dyDescent="0.25">
      <c r="A816" s="14" t="s">
        <v>821</v>
      </c>
      <c r="B816" s="9">
        <v>180</v>
      </c>
    </row>
    <row r="817" spans="1:2" x14ac:dyDescent="0.25">
      <c r="A817" s="14" t="s">
        <v>822</v>
      </c>
      <c r="B817" s="9">
        <v>180</v>
      </c>
    </row>
    <row r="818" spans="1:2" x14ac:dyDescent="0.25">
      <c r="A818" s="14" t="s">
        <v>823</v>
      </c>
      <c r="B818" s="9">
        <v>180</v>
      </c>
    </row>
    <row r="819" spans="1:2" x14ac:dyDescent="0.25">
      <c r="A819" s="14" t="s">
        <v>824</v>
      </c>
      <c r="B819" s="9">
        <v>84</v>
      </c>
    </row>
    <row r="820" spans="1:2" x14ac:dyDescent="0.25">
      <c r="A820" s="14" t="s">
        <v>825</v>
      </c>
      <c r="B820" s="9">
        <v>84</v>
      </c>
    </row>
    <row r="821" spans="1:2" x14ac:dyDescent="0.25">
      <c r="A821" s="14" t="s">
        <v>826</v>
      </c>
      <c r="B821" s="9">
        <v>84</v>
      </c>
    </row>
    <row r="822" spans="1:2" x14ac:dyDescent="0.25">
      <c r="A822" s="14" t="s">
        <v>827</v>
      </c>
      <c r="B822" s="9">
        <v>84</v>
      </c>
    </row>
    <row r="823" spans="1:2" x14ac:dyDescent="0.25">
      <c r="A823" s="14" t="s">
        <v>828</v>
      </c>
      <c r="B823" s="9">
        <v>126</v>
      </c>
    </row>
    <row r="824" spans="1:2" x14ac:dyDescent="0.25">
      <c r="A824" s="14" t="s">
        <v>829</v>
      </c>
      <c r="B824" s="9">
        <v>126</v>
      </c>
    </row>
    <row r="825" spans="1:2" x14ac:dyDescent="0.25">
      <c r="A825" s="14" t="s">
        <v>830</v>
      </c>
      <c r="B825" s="9">
        <v>126</v>
      </c>
    </row>
    <row r="826" spans="1:2" x14ac:dyDescent="0.25">
      <c r="A826" s="14" t="s">
        <v>831</v>
      </c>
      <c r="B826" s="9">
        <v>126</v>
      </c>
    </row>
    <row r="827" spans="1:2" x14ac:dyDescent="0.25">
      <c r="A827" s="14" t="s">
        <v>832</v>
      </c>
      <c r="B827" s="9">
        <v>126</v>
      </c>
    </row>
    <row r="828" spans="1:2" x14ac:dyDescent="0.25">
      <c r="A828" s="14" t="s">
        <v>833</v>
      </c>
      <c r="B828" s="9">
        <v>126</v>
      </c>
    </row>
    <row r="829" spans="1:2" x14ac:dyDescent="0.25">
      <c r="A829" s="14" t="s">
        <v>834</v>
      </c>
      <c r="B829" s="9">
        <v>84</v>
      </c>
    </row>
    <row r="830" spans="1:2" x14ac:dyDescent="0.25">
      <c r="A830" s="14" t="s">
        <v>835</v>
      </c>
      <c r="B830" s="9">
        <v>84</v>
      </c>
    </row>
    <row r="831" spans="1:2" x14ac:dyDescent="0.25">
      <c r="A831" s="14" t="s">
        <v>836</v>
      </c>
      <c r="B831" s="9">
        <v>84</v>
      </c>
    </row>
    <row r="832" spans="1:2" x14ac:dyDescent="0.25">
      <c r="A832" s="14" t="s">
        <v>837</v>
      </c>
      <c r="B832" s="9">
        <v>84</v>
      </c>
    </row>
    <row r="833" spans="1:2" x14ac:dyDescent="0.25">
      <c r="A833" s="14" t="s">
        <v>838</v>
      </c>
      <c r="B833" s="9">
        <v>105</v>
      </c>
    </row>
    <row r="834" spans="1:2" x14ac:dyDescent="0.25">
      <c r="A834" s="14" t="s">
        <v>839</v>
      </c>
      <c r="B834" s="9">
        <v>105</v>
      </c>
    </row>
    <row r="835" spans="1:2" x14ac:dyDescent="0.25">
      <c r="A835" s="14" t="s">
        <v>840</v>
      </c>
      <c r="B835" s="9">
        <v>105</v>
      </c>
    </row>
    <row r="836" spans="1:2" x14ac:dyDescent="0.25">
      <c r="A836" s="14" t="s">
        <v>841</v>
      </c>
      <c r="B836" s="9">
        <v>105</v>
      </c>
    </row>
    <row r="837" spans="1:2" x14ac:dyDescent="0.25">
      <c r="A837" s="14" t="s">
        <v>842</v>
      </c>
      <c r="B837" s="9">
        <v>105</v>
      </c>
    </row>
    <row r="838" spans="1:2" x14ac:dyDescent="0.25">
      <c r="A838" s="14" t="s">
        <v>843</v>
      </c>
      <c r="B838" s="9">
        <v>84</v>
      </c>
    </row>
    <row r="839" spans="1:2" x14ac:dyDescent="0.25">
      <c r="A839" s="14" t="s">
        <v>844</v>
      </c>
      <c r="B839" s="9">
        <v>84</v>
      </c>
    </row>
    <row r="840" spans="1:2" x14ac:dyDescent="0.25">
      <c r="A840" s="14" t="s">
        <v>845</v>
      </c>
      <c r="B840" s="9">
        <v>84</v>
      </c>
    </row>
    <row r="841" spans="1:2" x14ac:dyDescent="0.25">
      <c r="A841" s="14" t="s">
        <v>846</v>
      </c>
      <c r="B841" s="9">
        <v>126</v>
      </c>
    </row>
    <row r="842" spans="1:2" x14ac:dyDescent="0.25">
      <c r="A842" s="14" t="s">
        <v>847</v>
      </c>
      <c r="B842" s="9">
        <v>126</v>
      </c>
    </row>
    <row r="843" spans="1:2" x14ac:dyDescent="0.25">
      <c r="A843" s="14" t="s">
        <v>848</v>
      </c>
      <c r="B843" s="9">
        <v>126</v>
      </c>
    </row>
    <row r="844" spans="1:2" x14ac:dyDescent="0.25">
      <c r="A844" s="14" t="s">
        <v>849</v>
      </c>
      <c r="B844" s="9">
        <v>126</v>
      </c>
    </row>
    <row r="845" spans="1:2" x14ac:dyDescent="0.25">
      <c r="A845" s="14" t="s">
        <v>850</v>
      </c>
      <c r="B845" s="9">
        <v>126</v>
      </c>
    </row>
    <row r="846" spans="1:2" x14ac:dyDescent="0.25">
      <c r="A846" s="14" t="s">
        <v>851</v>
      </c>
      <c r="B846" s="9">
        <v>126</v>
      </c>
    </row>
    <row r="847" spans="1:2" x14ac:dyDescent="0.25">
      <c r="A847" s="14" t="s">
        <v>852</v>
      </c>
      <c r="B847" s="9">
        <v>150</v>
      </c>
    </row>
    <row r="848" spans="1:2" x14ac:dyDescent="0.25">
      <c r="A848" s="14" t="s">
        <v>853</v>
      </c>
      <c r="B848" s="9">
        <v>150</v>
      </c>
    </row>
    <row r="849" spans="1:2" x14ac:dyDescent="0.25">
      <c r="A849" s="14" t="s">
        <v>854</v>
      </c>
      <c r="B849" s="9">
        <v>150</v>
      </c>
    </row>
    <row r="850" spans="1:2" x14ac:dyDescent="0.25">
      <c r="A850" s="14" t="s">
        <v>855</v>
      </c>
      <c r="B850" s="9">
        <v>150</v>
      </c>
    </row>
    <row r="851" spans="1:2" x14ac:dyDescent="0.25">
      <c r="A851" s="14" t="s">
        <v>856</v>
      </c>
      <c r="B851" s="9">
        <v>150</v>
      </c>
    </row>
    <row r="852" spans="1:2" x14ac:dyDescent="0.25">
      <c r="A852" s="14" t="s">
        <v>857</v>
      </c>
      <c r="B852" s="9">
        <v>120</v>
      </c>
    </row>
    <row r="853" spans="1:2" x14ac:dyDescent="0.25">
      <c r="A853" s="14" t="s">
        <v>858</v>
      </c>
      <c r="B853" s="9">
        <v>120</v>
      </c>
    </row>
    <row r="854" spans="1:2" x14ac:dyDescent="0.25">
      <c r="A854" s="14" t="s">
        <v>859</v>
      </c>
      <c r="B854" s="9">
        <v>120</v>
      </c>
    </row>
    <row r="855" spans="1:2" x14ac:dyDescent="0.25">
      <c r="A855" s="14" t="s">
        <v>860</v>
      </c>
      <c r="B855" s="9">
        <v>120</v>
      </c>
    </row>
    <row r="856" spans="1:2" x14ac:dyDescent="0.25">
      <c r="A856" s="14" t="s">
        <v>861</v>
      </c>
      <c r="B856" s="9">
        <v>140</v>
      </c>
    </row>
    <row r="857" spans="1:2" x14ac:dyDescent="0.25">
      <c r="A857" s="14" t="s">
        <v>862</v>
      </c>
      <c r="B857" s="9">
        <v>140</v>
      </c>
    </row>
    <row r="858" spans="1:2" x14ac:dyDescent="0.25">
      <c r="A858" s="14" t="s">
        <v>863</v>
      </c>
      <c r="B858" s="9">
        <v>140</v>
      </c>
    </row>
    <row r="859" spans="1:2" x14ac:dyDescent="0.25">
      <c r="A859" s="14" t="s">
        <v>864</v>
      </c>
      <c r="B859" s="9">
        <v>140</v>
      </c>
    </row>
    <row r="860" spans="1:2" x14ac:dyDescent="0.25">
      <c r="A860" s="14" t="s">
        <v>865</v>
      </c>
      <c r="B860" s="9">
        <v>140</v>
      </c>
    </row>
    <row r="861" spans="1:2" x14ac:dyDescent="0.25">
      <c r="A861" s="14" t="s">
        <v>866</v>
      </c>
      <c r="B861" s="9">
        <v>105</v>
      </c>
    </row>
    <row r="862" spans="1:2" x14ac:dyDescent="0.25">
      <c r="A862" s="14" t="s">
        <v>867</v>
      </c>
      <c r="B862" s="9">
        <v>105</v>
      </c>
    </row>
    <row r="863" spans="1:2" x14ac:dyDescent="0.25">
      <c r="A863" s="14" t="s">
        <v>868</v>
      </c>
      <c r="B863" s="9">
        <v>105</v>
      </c>
    </row>
    <row r="864" spans="1:2" x14ac:dyDescent="0.25">
      <c r="A864" s="14" t="s">
        <v>869</v>
      </c>
      <c r="B864" s="9">
        <v>105</v>
      </c>
    </row>
    <row r="865" spans="1:2" x14ac:dyDescent="0.25">
      <c r="A865" s="14" t="s">
        <v>870</v>
      </c>
      <c r="B865" s="9">
        <v>105</v>
      </c>
    </row>
    <row r="866" spans="1:2" x14ac:dyDescent="0.25">
      <c r="A866" s="14" t="s">
        <v>871</v>
      </c>
      <c r="B866" s="9">
        <v>120</v>
      </c>
    </row>
    <row r="867" spans="1:2" x14ac:dyDescent="0.25">
      <c r="A867" s="14" t="s">
        <v>872</v>
      </c>
      <c r="B867" s="9">
        <v>120</v>
      </c>
    </row>
    <row r="868" spans="1:2" x14ac:dyDescent="0.25">
      <c r="A868" s="14" t="s">
        <v>873</v>
      </c>
      <c r="B868" s="9">
        <v>120</v>
      </c>
    </row>
    <row r="869" spans="1:2" x14ac:dyDescent="0.25">
      <c r="A869" s="14" t="s">
        <v>874</v>
      </c>
      <c r="B869" s="9">
        <v>120</v>
      </c>
    </row>
    <row r="870" spans="1:2" x14ac:dyDescent="0.25">
      <c r="A870" s="14" t="s">
        <v>875</v>
      </c>
      <c r="B870" s="9">
        <v>126</v>
      </c>
    </row>
    <row r="871" spans="1:2" x14ac:dyDescent="0.25">
      <c r="A871" s="14" t="s">
        <v>876</v>
      </c>
      <c r="B871" s="9">
        <v>126</v>
      </c>
    </row>
    <row r="872" spans="1:2" x14ac:dyDescent="0.25">
      <c r="A872" s="14" t="s">
        <v>877</v>
      </c>
      <c r="B872" s="9">
        <v>126</v>
      </c>
    </row>
    <row r="873" spans="1:2" x14ac:dyDescent="0.25">
      <c r="A873" s="14" t="s">
        <v>878</v>
      </c>
      <c r="B873" s="9">
        <v>126</v>
      </c>
    </row>
    <row r="874" spans="1:2" x14ac:dyDescent="0.25">
      <c r="A874" s="14" t="s">
        <v>879</v>
      </c>
      <c r="B874" s="9">
        <v>126</v>
      </c>
    </row>
    <row r="875" spans="1:2" x14ac:dyDescent="0.25">
      <c r="A875" s="14" t="s">
        <v>880</v>
      </c>
      <c r="B875" s="9">
        <v>126</v>
      </c>
    </row>
    <row r="876" spans="1:2" x14ac:dyDescent="0.25">
      <c r="A876" s="14" t="s">
        <v>881</v>
      </c>
      <c r="B876" s="9">
        <v>150</v>
      </c>
    </row>
    <row r="877" spans="1:2" x14ac:dyDescent="0.25">
      <c r="A877" s="14" t="s">
        <v>882</v>
      </c>
      <c r="B877" s="9">
        <v>150</v>
      </c>
    </row>
    <row r="878" spans="1:2" x14ac:dyDescent="0.25">
      <c r="A878" s="14" t="s">
        <v>883</v>
      </c>
      <c r="B878" s="9">
        <v>150</v>
      </c>
    </row>
    <row r="879" spans="1:2" x14ac:dyDescent="0.25">
      <c r="A879" s="14" t="s">
        <v>884</v>
      </c>
      <c r="B879" s="9">
        <v>150</v>
      </c>
    </row>
    <row r="880" spans="1:2" x14ac:dyDescent="0.25">
      <c r="A880" s="14" t="s">
        <v>885</v>
      </c>
      <c r="B880" s="9">
        <v>150</v>
      </c>
    </row>
    <row r="881" spans="1:2" x14ac:dyDescent="0.25">
      <c r="A881" s="14" t="s">
        <v>886</v>
      </c>
      <c r="B881" s="9">
        <v>168</v>
      </c>
    </row>
    <row r="882" spans="1:2" x14ac:dyDescent="0.25">
      <c r="A882" s="14" t="s">
        <v>887</v>
      </c>
      <c r="B882" s="9">
        <v>168</v>
      </c>
    </row>
    <row r="883" spans="1:2" x14ac:dyDescent="0.25">
      <c r="A883" s="14" t="s">
        <v>888</v>
      </c>
      <c r="B883" s="9">
        <v>168</v>
      </c>
    </row>
    <row r="884" spans="1:2" x14ac:dyDescent="0.25">
      <c r="A884" s="14" t="s">
        <v>889</v>
      </c>
      <c r="B884" s="9">
        <v>168</v>
      </c>
    </row>
    <row r="885" spans="1:2" x14ac:dyDescent="0.25">
      <c r="A885" s="14" t="s">
        <v>890</v>
      </c>
      <c r="B885" s="9">
        <v>168</v>
      </c>
    </row>
    <row r="886" spans="1:2" x14ac:dyDescent="0.25">
      <c r="A886" s="14" t="s">
        <v>891</v>
      </c>
      <c r="B886" s="9">
        <v>168</v>
      </c>
    </row>
    <row r="887" spans="1:2" x14ac:dyDescent="0.25">
      <c r="A887" s="14" t="s">
        <v>892</v>
      </c>
      <c r="B887" s="9">
        <v>90</v>
      </c>
    </row>
    <row r="888" spans="1:2" x14ac:dyDescent="0.25">
      <c r="A888" s="14" t="s">
        <v>893</v>
      </c>
      <c r="B888" s="9">
        <v>90</v>
      </c>
    </row>
    <row r="889" spans="1:2" x14ac:dyDescent="0.25">
      <c r="A889" s="14" t="s">
        <v>894</v>
      </c>
      <c r="B889" s="9">
        <v>90</v>
      </c>
    </row>
    <row r="890" spans="1:2" x14ac:dyDescent="0.25">
      <c r="A890" s="14" t="s">
        <v>895</v>
      </c>
      <c r="B890" s="9">
        <v>120</v>
      </c>
    </row>
    <row r="891" spans="1:2" x14ac:dyDescent="0.25">
      <c r="A891" s="14" t="s">
        <v>896</v>
      </c>
      <c r="B891" s="9">
        <v>120</v>
      </c>
    </row>
    <row r="892" spans="1:2" x14ac:dyDescent="0.25">
      <c r="A892" s="14" t="s">
        <v>897</v>
      </c>
      <c r="B892" s="9">
        <v>120</v>
      </c>
    </row>
    <row r="893" spans="1:2" x14ac:dyDescent="0.25">
      <c r="A893" s="14" t="s">
        <v>898</v>
      </c>
      <c r="B893" s="9">
        <v>120</v>
      </c>
    </row>
    <row r="894" spans="1:2" x14ac:dyDescent="0.25">
      <c r="A894" s="14" t="s">
        <v>899</v>
      </c>
      <c r="B894" s="9">
        <v>84</v>
      </c>
    </row>
    <row r="895" spans="1:2" x14ac:dyDescent="0.25">
      <c r="A895" s="14" t="s">
        <v>900</v>
      </c>
      <c r="B895" s="9">
        <v>84</v>
      </c>
    </row>
    <row r="896" spans="1:2" x14ac:dyDescent="0.25">
      <c r="A896" s="14" t="s">
        <v>901</v>
      </c>
      <c r="B896" s="9">
        <v>84</v>
      </c>
    </row>
    <row r="897" spans="1:2" x14ac:dyDescent="0.25">
      <c r="A897" s="14" t="s">
        <v>902</v>
      </c>
      <c r="B897" s="9">
        <v>84</v>
      </c>
    </row>
    <row r="898" spans="1:2" x14ac:dyDescent="0.25">
      <c r="A898" s="14" t="s">
        <v>903</v>
      </c>
      <c r="B898" s="9">
        <v>112</v>
      </c>
    </row>
    <row r="899" spans="1:2" x14ac:dyDescent="0.25">
      <c r="A899" s="14" t="s">
        <v>904</v>
      </c>
      <c r="B899" s="9">
        <v>112</v>
      </c>
    </row>
    <row r="900" spans="1:2" x14ac:dyDescent="0.25">
      <c r="A900" s="14" t="s">
        <v>905</v>
      </c>
      <c r="B900" s="9">
        <v>112</v>
      </c>
    </row>
    <row r="901" spans="1:2" x14ac:dyDescent="0.25">
      <c r="A901" s="14" t="s">
        <v>906</v>
      </c>
      <c r="B901" s="9">
        <v>112</v>
      </c>
    </row>
    <row r="902" spans="1:2" x14ac:dyDescent="0.25">
      <c r="A902" s="14" t="s">
        <v>907</v>
      </c>
      <c r="B902" s="9">
        <v>112</v>
      </c>
    </row>
    <row r="903" spans="1:2" x14ac:dyDescent="0.25">
      <c r="A903" s="14" t="s">
        <v>908</v>
      </c>
      <c r="B903" s="9">
        <v>112</v>
      </c>
    </row>
    <row r="904" spans="1:2" x14ac:dyDescent="0.25">
      <c r="A904" s="14" t="s">
        <v>909</v>
      </c>
      <c r="B904" s="9">
        <v>112</v>
      </c>
    </row>
    <row r="905" spans="1:2" x14ac:dyDescent="0.25">
      <c r="A905" s="14" t="s">
        <v>910</v>
      </c>
      <c r="B905" s="9">
        <v>112</v>
      </c>
    </row>
    <row r="906" spans="1:2" x14ac:dyDescent="0.25">
      <c r="A906" s="14" t="s">
        <v>911</v>
      </c>
      <c r="B906" s="9">
        <v>112</v>
      </c>
    </row>
    <row r="907" spans="1:2" x14ac:dyDescent="0.25">
      <c r="A907" s="14" t="s">
        <v>912</v>
      </c>
      <c r="B907" s="9">
        <v>112</v>
      </c>
    </row>
    <row r="908" spans="1:2" x14ac:dyDescent="0.25">
      <c r="A908" s="14" t="s">
        <v>913</v>
      </c>
      <c r="B908" s="9">
        <v>112</v>
      </c>
    </row>
    <row r="909" spans="1:2" x14ac:dyDescent="0.25">
      <c r="A909" s="14" t="s">
        <v>914</v>
      </c>
      <c r="B909" s="9">
        <v>112</v>
      </c>
    </row>
    <row r="910" spans="1:2" x14ac:dyDescent="0.25">
      <c r="A910" s="14" t="s">
        <v>915</v>
      </c>
      <c r="B910" s="9">
        <v>112</v>
      </c>
    </row>
    <row r="911" spans="1:2" x14ac:dyDescent="0.25">
      <c r="A911" s="14" t="s">
        <v>916</v>
      </c>
      <c r="B911" s="9">
        <v>112</v>
      </c>
    </row>
    <row r="912" spans="1:2" x14ac:dyDescent="0.25">
      <c r="A912" s="14" t="s">
        <v>917</v>
      </c>
      <c r="B912" s="9">
        <v>112</v>
      </c>
    </row>
    <row r="913" spans="1:2" x14ac:dyDescent="0.25">
      <c r="A913" s="14" t="s">
        <v>918</v>
      </c>
      <c r="B913" s="9">
        <v>112</v>
      </c>
    </row>
    <row r="914" spans="1:2" x14ac:dyDescent="0.25">
      <c r="A914" s="14" t="s">
        <v>919</v>
      </c>
      <c r="B914" s="9">
        <v>168</v>
      </c>
    </row>
    <row r="915" spans="1:2" x14ac:dyDescent="0.25">
      <c r="A915" s="14" t="s">
        <v>920</v>
      </c>
      <c r="B915" s="9">
        <v>168</v>
      </c>
    </row>
    <row r="916" spans="1:2" x14ac:dyDescent="0.25">
      <c r="A916" s="14" t="s">
        <v>921</v>
      </c>
      <c r="B916" s="9">
        <v>168</v>
      </c>
    </row>
    <row r="917" spans="1:2" x14ac:dyDescent="0.25">
      <c r="A917" s="14" t="s">
        <v>922</v>
      </c>
      <c r="B917" s="9">
        <v>168</v>
      </c>
    </row>
    <row r="918" spans="1:2" x14ac:dyDescent="0.25">
      <c r="A918" s="14" t="s">
        <v>923</v>
      </c>
      <c r="B918" s="9">
        <v>168</v>
      </c>
    </row>
    <row r="919" spans="1:2" x14ac:dyDescent="0.25">
      <c r="A919" s="14" t="s">
        <v>924</v>
      </c>
      <c r="B919" s="9">
        <v>168</v>
      </c>
    </row>
    <row r="920" spans="1:2" x14ac:dyDescent="0.25">
      <c r="A920" s="14" t="s">
        <v>925</v>
      </c>
      <c r="B920" s="9">
        <v>105</v>
      </c>
    </row>
    <row r="921" spans="1:2" x14ac:dyDescent="0.25">
      <c r="A921" s="14" t="s">
        <v>926</v>
      </c>
      <c r="B921" s="9">
        <v>105</v>
      </c>
    </row>
    <row r="922" spans="1:2" x14ac:dyDescent="0.25">
      <c r="A922" s="14" t="s">
        <v>927</v>
      </c>
      <c r="B922" s="9">
        <v>105</v>
      </c>
    </row>
    <row r="923" spans="1:2" x14ac:dyDescent="0.25">
      <c r="A923" s="14" t="s">
        <v>928</v>
      </c>
      <c r="B923" s="9">
        <v>105</v>
      </c>
    </row>
    <row r="924" spans="1:2" x14ac:dyDescent="0.25">
      <c r="A924" s="14" t="s">
        <v>929</v>
      </c>
      <c r="B924" s="9">
        <v>105</v>
      </c>
    </row>
    <row r="925" spans="1:2" x14ac:dyDescent="0.25">
      <c r="A925" s="14" t="s">
        <v>930</v>
      </c>
      <c r="B925" s="9">
        <v>112</v>
      </c>
    </row>
    <row r="926" spans="1:2" x14ac:dyDescent="0.25">
      <c r="A926" s="14" t="s">
        <v>931</v>
      </c>
      <c r="B926" s="9">
        <v>112</v>
      </c>
    </row>
    <row r="927" spans="1:2" x14ac:dyDescent="0.25">
      <c r="A927" s="14" t="s">
        <v>932</v>
      </c>
      <c r="B927" s="9">
        <v>112</v>
      </c>
    </row>
    <row r="928" spans="1:2" x14ac:dyDescent="0.25">
      <c r="A928" s="14" t="s">
        <v>933</v>
      </c>
      <c r="B928" s="9">
        <v>112</v>
      </c>
    </row>
    <row r="929" spans="1:2" x14ac:dyDescent="0.25">
      <c r="A929" s="14" t="s">
        <v>934</v>
      </c>
      <c r="B929" s="9">
        <v>168</v>
      </c>
    </row>
    <row r="930" spans="1:2" x14ac:dyDescent="0.25">
      <c r="A930" s="14" t="s">
        <v>935</v>
      </c>
      <c r="B930" s="9">
        <v>168</v>
      </c>
    </row>
    <row r="931" spans="1:2" x14ac:dyDescent="0.25">
      <c r="A931" s="14" t="s">
        <v>936</v>
      </c>
      <c r="B931" s="9">
        <v>168</v>
      </c>
    </row>
    <row r="932" spans="1:2" x14ac:dyDescent="0.25">
      <c r="A932" s="14" t="s">
        <v>937</v>
      </c>
      <c r="B932" s="9">
        <v>168</v>
      </c>
    </row>
    <row r="933" spans="1:2" x14ac:dyDescent="0.25">
      <c r="A933" s="14" t="s">
        <v>938</v>
      </c>
      <c r="B933" s="9">
        <v>168</v>
      </c>
    </row>
    <row r="934" spans="1:2" x14ac:dyDescent="0.25">
      <c r="A934" s="14" t="s">
        <v>939</v>
      </c>
      <c r="B934" s="9">
        <v>168</v>
      </c>
    </row>
    <row r="935" spans="1:2" x14ac:dyDescent="0.25">
      <c r="A935" s="14" t="s">
        <v>940</v>
      </c>
      <c r="B935" s="9">
        <v>112</v>
      </c>
    </row>
    <row r="936" spans="1:2" x14ac:dyDescent="0.25">
      <c r="A936" s="14" t="s">
        <v>941</v>
      </c>
      <c r="B936" s="9">
        <v>112</v>
      </c>
    </row>
    <row r="937" spans="1:2" x14ac:dyDescent="0.25">
      <c r="A937" s="14" t="s">
        <v>942</v>
      </c>
      <c r="B937" s="9">
        <v>112</v>
      </c>
    </row>
    <row r="938" spans="1:2" x14ac:dyDescent="0.25">
      <c r="A938" s="14" t="s">
        <v>943</v>
      </c>
      <c r="B938" s="9">
        <v>112</v>
      </c>
    </row>
    <row r="939" spans="1:2" x14ac:dyDescent="0.25">
      <c r="A939" s="14" t="s">
        <v>944</v>
      </c>
      <c r="B939" s="9">
        <v>140</v>
      </c>
    </row>
    <row r="940" spans="1:2" x14ac:dyDescent="0.25">
      <c r="A940" s="14" t="s">
        <v>945</v>
      </c>
      <c r="B940" s="9">
        <v>140</v>
      </c>
    </row>
    <row r="941" spans="1:2" x14ac:dyDescent="0.25">
      <c r="A941" s="14" t="s">
        <v>946</v>
      </c>
      <c r="B941" s="9">
        <v>140</v>
      </c>
    </row>
    <row r="942" spans="1:2" x14ac:dyDescent="0.25">
      <c r="A942" s="14" t="s">
        <v>947</v>
      </c>
      <c r="B942" s="9">
        <v>140</v>
      </c>
    </row>
    <row r="943" spans="1:2" x14ac:dyDescent="0.25">
      <c r="A943" s="14" t="s">
        <v>948</v>
      </c>
      <c r="B943" s="9">
        <v>140</v>
      </c>
    </row>
    <row r="944" spans="1:2" x14ac:dyDescent="0.25">
      <c r="A944" s="14" t="s">
        <v>949</v>
      </c>
      <c r="B944" s="9">
        <v>112</v>
      </c>
    </row>
    <row r="945" spans="1:2" x14ac:dyDescent="0.25">
      <c r="A945" s="14" t="s">
        <v>950</v>
      </c>
      <c r="B945" s="9">
        <v>112</v>
      </c>
    </row>
    <row r="946" spans="1:2" x14ac:dyDescent="0.25">
      <c r="A946" s="14" t="s">
        <v>951</v>
      </c>
      <c r="B946" s="9">
        <v>112</v>
      </c>
    </row>
    <row r="947" spans="1:2" x14ac:dyDescent="0.25">
      <c r="A947" s="14" t="s">
        <v>952</v>
      </c>
      <c r="B947" s="9">
        <v>112</v>
      </c>
    </row>
    <row r="948" spans="1:2" x14ac:dyDescent="0.25">
      <c r="A948" s="14" t="s">
        <v>953</v>
      </c>
      <c r="B948" s="9">
        <v>84</v>
      </c>
    </row>
    <row r="949" spans="1:2" x14ac:dyDescent="0.25">
      <c r="A949" s="14" t="s">
        <v>954</v>
      </c>
      <c r="B949" s="9">
        <v>84</v>
      </c>
    </row>
    <row r="950" spans="1:2" x14ac:dyDescent="0.25">
      <c r="A950" s="14" t="s">
        <v>955</v>
      </c>
      <c r="B950" s="9">
        <v>84</v>
      </c>
    </row>
    <row r="951" spans="1:2" x14ac:dyDescent="0.25">
      <c r="A951" s="14" t="s">
        <v>956</v>
      </c>
      <c r="B951" s="9">
        <v>84</v>
      </c>
    </row>
    <row r="952" spans="1:2" x14ac:dyDescent="0.25">
      <c r="A952" s="14" t="s">
        <v>957</v>
      </c>
      <c r="B952" s="9">
        <v>150</v>
      </c>
    </row>
    <row r="953" spans="1:2" x14ac:dyDescent="0.25">
      <c r="A953" s="14" t="s">
        <v>958</v>
      </c>
      <c r="B953" s="9">
        <v>150</v>
      </c>
    </row>
    <row r="954" spans="1:2" x14ac:dyDescent="0.25">
      <c r="A954" s="14" t="s">
        <v>959</v>
      </c>
      <c r="B954" s="9">
        <v>150</v>
      </c>
    </row>
    <row r="955" spans="1:2" x14ac:dyDescent="0.25">
      <c r="A955" s="14" t="s">
        <v>960</v>
      </c>
      <c r="B955" s="9">
        <v>150</v>
      </c>
    </row>
    <row r="956" spans="1:2" x14ac:dyDescent="0.25">
      <c r="A956" s="14" t="s">
        <v>961</v>
      </c>
      <c r="B956" s="9">
        <v>150</v>
      </c>
    </row>
    <row r="957" spans="1:2" x14ac:dyDescent="0.25">
      <c r="A957" s="14" t="s">
        <v>962</v>
      </c>
      <c r="B957" s="9">
        <v>180</v>
      </c>
    </row>
    <row r="958" spans="1:2" x14ac:dyDescent="0.25">
      <c r="A958" s="14" t="s">
        <v>963</v>
      </c>
      <c r="B958" s="9">
        <v>180</v>
      </c>
    </row>
    <row r="959" spans="1:2" x14ac:dyDescent="0.25">
      <c r="A959" s="14" t="s">
        <v>964</v>
      </c>
      <c r="B959" s="9">
        <v>180</v>
      </c>
    </row>
    <row r="960" spans="1:2" x14ac:dyDescent="0.25">
      <c r="A960" s="14" t="s">
        <v>965</v>
      </c>
      <c r="B960" s="9">
        <v>180</v>
      </c>
    </row>
    <row r="961" spans="1:2" x14ac:dyDescent="0.25">
      <c r="A961" s="14" t="s">
        <v>966</v>
      </c>
      <c r="B961" s="9">
        <v>180</v>
      </c>
    </row>
    <row r="962" spans="1:2" x14ac:dyDescent="0.25">
      <c r="A962" s="14" t="s">
        <v>967</v>
      </c>
      <c r="B962" s="9">
        <v>180</v>
      </c>
    </row>
    <row r="963" spans="1:2" x14ac:dyDescent="0.25">
      <c r="A963" s="14" t="s">
        <v>968</v>
      </c>
      <c r="B963" s="9">
        <v>126</v>
      </c>
    </row>
    <row r="964" spans="1:2" x14ac:dyDescent="0.25">
      <c r="A964" s="14" t="s">
        <v>969</v>
      </c>
      <c r="B964" s="9">
        <v>126</v>
      </c>
    </row>
    <row r="965" spans="1:2" x14ac:dyDescent="0.25">
      <c r="A965" s="14" t="s">
        <v>970</v>
      </c>
      <c r="B965" s="9">
        <v>126</v>
      </c>
    </row>
    <row r="966" spans="1:2" x14ac:dyDescent="0.25">
      <c r="A966" s="14" t="s">
        <v>971</v>
      </c>
      <c r="B966" s="9">
        <v>126</v>
      </c>
    </row>
    <row r="967" spans="1:2" x14ac:dyDescent="0.25">
      <c r="A967" s="14" t="s">
        <v>972</v>
      </c>
      <c r="B967" s="9">
        <v>126</v>
      </c>
    </row>
    <row r="968" spans="1:2" x14ac:dyDescent="0.25">
      <c r="A968" s="14" t="s">
        <v>973</v>
      </c>
      <c r="B968" s="9">
        <v>126</v>
      </c>
    </row>
    <row r="969" spans="1:2" x14ac:dyDescent="0.25">
      <c r="A969" s="14" t="s">
        <v>974</v>
      </c>
      <c r="B969" s="9">
        <v>105</v>
      </c>
    </row>
    <row r="970" spans="1:2" x14ac:dyDescent="0.25">
      <c r="A970" s="14" t="s">
        <v>975</v>
      </c>
      <c r="B970" s="9">
        <v>105</v>
      </c>
    </row>
    <row r="971" spans="1:2" x14ac:dyDescent="0.25">
      <c r="A971" s="14" t="s">
        <v>976</v>
      </c>
      <c r="B971" s="9">
        <v>105</v>
      </c>
    </row>
    <row r="972" spans="1:2" x14ac:dyDescent="0.25">
      <c r="A972" s="14" t="s">
        <v>977</v>
      </c>
      <c r="B972" s="9">
        <v>105</v>
      </c>
    </row>
    <row r="973" spans="1:2" x14ac:dyDescent="0.25">
      <c r="A973" s="14" t="s">
        <v>978</v>
      </c>
      <c r="B973" s="9">
        <v>105</v>
      </c>
    </row>
    <row r="974" spans="1:2" x14ac:dyDescent="0.25">
      <c r="A974" s="14" t="s">
        <v>979</v>
      </c>
      <c r="B974" s="9">
        <v>84</v>
      </c>
    </row>
    <row r="975" spans="1:2" x14ac:dyDescent="0.25">
      <c r="A975" s="14" t="s">
        <v>980</v>
      </c>
      <c r="B975" s="9">
        <v>84</v>
      </c>
    </row>
    <row r="976" spans="1:2" x14ac:dyDescent="0.25">
      <c r="A976" s="14" t="s">
        <v>981</v>
      </c>
      <c r="B976" s="9">
        <v>84</v>
      </c>
    </row>
    <row r="977" spans="1:2" x14ac:dyDescent="0.25">
      <c r="A977" s="14" t="s">
        <v>982</v>
      </c>
      <c r="B977" s="9">
        <v>84</v>
      </c>
    </row>
    <row r="978" spans="1:2" x14ac:dyDescent="0.25">
      <c r="A978" s="14" t="s">
        <v>983</v>
      </c>
      <c r="B978" s="9">
        <v>105</v>
      </c>
    </row>
    <row r="979" spans="1:2" x14ac:dyDescent="0.25">
      <c r="A979" s="14" t="s">
        <v>984</v>
      </c>
      <c r="B979" s="9">
        <v>105</v>
      </c>
    </row>
    <row r="980" spans="1:2" x14ac:dyDescent="0.25">
      <c r="A980" s="14" t="s">
        <v>985</v>
      </c>
      <c r="B980" s="9">
        <v>105</v>
      </c>
    </row>
    <row r="981" spans="1:2" x14ac:dyDescent="0.25">
      <c r="A981" s="14" t="s">
        <v>986</v>
      </c>
      <c r="B981" s="9">
        <v>105</v>
      </c>
    </row>
    <row r="982" spans="1:2" x14ac:dyDescent="0.25">
      <c r="A982" s="14" t="s">
        <v>987</v>
      </c>
      <c r="B982" s="9">
        <v>105</v>
      </c>
    </row>
    <row r="983" spans="1:2" x14ac:dyDescent="0.25">
      <c r="A983" s="14" t="s">
        <v>988</v>
      </c>
      <c r="B983" s="9">
        <v>168</v>
      </c>
    </row>
    <row r="984" spans="1:2" x14ac:dyDescent="0.25">
      <c r="A984" s="14" t="s">
        <v>989</v>
      </c>
      <c r="B984" s="9">
        <v>168</v>
      </c>
    </row>
    <row r="985" spans="1:2" x14ac:dyDescent="0.25">
      <c r="A985" s="14" t="s">
        <v>990</v>
      </c>
      <c r="B985" s="9">
        <v>168</v>
      </c>
    </row>
    <row r="986" spans="1:2" x14ac:dyDescent="0.25">
      <c r="A986" s="14" t="s">
        <v>991</v>
      </c>
      <c r="B986" s="9">
        <v>168</v>
      </c>
    </row>
    <row r="987" spans="1:2" x14ac:dyDescent="0.25">
      <c r="A987" s="14" t="s">
        <v>992</v>
      </c>
      <c r="B987" s="9">
        <v>168</v>
      </c>
    </row>
    <row r="988" spans="1:2" x14ac:dyDescent="0.25">
      <c r="A988" s="14" t="s">
        <v>993</v>
      </c>
      <c r="B988" s="9">
        <v>168</v>
      </c>
    </row>
    <row r="989" spans="1:2" x14ac:dyDescent="0.25">
      <c r="A989" s="14" t="s">
        <v>994</v>
      </c>
      <c r="B989" s="9">
        <v>105</v>
      </c>
    </row>
    <row r="990" spans="1:2" x14ac:dyDescent="0.25">
      <c r="A990" s="14" t="s">
        <v>995</v>
      </c>
      <c r="B990" s="9">
        <v>105</v>
      </c>
    </row>
    <row r="991" spans="1:2" x14ac:dyDescent="0.25">
      <c r="A991" s="14" t="s">
        <v>996</v>
      </c>
      <c r="B991" s="9">
        <v>105</v>
      </c>
    </row>
    <row r="992" spans="1:2" x14ac:dyDescent="0.25">
      <c r="A992" s="14" t="s">
        <v>997</v>
      </c>
      <c r="B992" s="9">
        <v>105</v>
      </c>
    </row>
    <row r="993" spans="1:2" x14ac:dyDescent="0.25">
      <c r="A993" s="14" t="s">
        <v>998</v>
      </c>
      <c r="B993" s="9">
        <v>105</v>
      </c>
    </row>
    <row r="994" spans="1:2" x14ac:dyDescent="0.25">
      <c r="A994" s="14" t="s">
        <v>999</v>
      </c>
      <c r="B994" s="9">
        <v>84</v>
      </c>
    </row>
    <row r="995" spans="1:2" x14ac:dyDescent="0.25">
      <c r="A995" s="14" t="s">
        <v>1000</v>
      </c>
      <c r="B995" s="9">
        <v>84</v>
      </c>
    </row>
    <row r="996" spans="1:2" x14ac:dyDescent="0.25">
      <c r="A996" s="14" t="s">
        <v>1001</v>
      </c>
      <c r="B996" s="9">
        <v>84</v>
      </c>
    </row>
    <row r="997" spans="1:2" x14ac:dyDescent="0.25">
      <c r="A997" s="14" t="s">
        <v>1002</v>
      </c>
      <c r="B997" s="9">
        <v>84</v>
      </c>
    </row>
    <row r="998" spans="1:2" x14ac:dyDescent="0.25">
      <c r="A998" s="14" t="s">
        <v>1003</v>
      </c>
      <c r="B998" s="9">
        <v>140</v>
      </c>
    </row>
    <row r="999" spans="1:2" x14ac:dyDescent="0.25">
      <c r="A999" s="14" t="s">
        <v>1004</v>
      </c>
      <c r="B999" s="9">
        <v>140</v>
      </c>
    </row>
    <row r="1000" spans="1:2" x14ac:dyDescent="0.25">
      <c r="A1000" s="14" t="s">
        <v>1005</v>
      </c>
      <c r="B1000" s="9">
        <v>140</v>
      </c>
    </row>
    <row r="1001" spans="1:2" x14ac:dyDescent="0.25">
      <c r="A1001" s="14" t="s">
        <v>1006</v>
      </c>
      <c r="B1001" s="9">
        <v>140</v>
      </c>
    </row>
    <row r="1002" spans="1:2" x14ac:dyDescent="0.25">
      <c r="A1002" s="14" t="s">
        <v>1007</v>
      </c>
      <c r="B1002" s="9">
        <v>140</v>
      </c>
    </row>
    <row r="1003" spans="1:2" x14ac:dyDescent="0.25">
      <c r="A1003" s="14" t="s">
        <v>1008</v>
      </c>
      <c r="B1003" s="9">
        <v>90</v>
      </c>
    </row>
    <row r="1004" spans="1:2" x14ac:dyDescent="0.25">
      <c r="A1004" s="14" t="s">
        <v>6601</v>
      </c>
      <c r="B1004" s="9">
        <v>128.655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QC Check</vt:lpstr>
      <vt:lpstr>QC_Summary</vt:lpstr>
      <vt:lpstr>Refill Gap Model</vt:lpstr>
      <vt:lpstr>Pivot_Refill</vt:lpstr>
      <vt:lpstr>Patient_QC</vt:lpstr>
      <vt:lpstr>RAW Data_HCP</vt:lpstr>
      <vt:lpstr>PivotByHCP</vt:lpstr>
      <vt:lpstr>Prescriptions</vt:lpstr>
      <vt:lpstr>Pivot_AvgQtyByPatients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vidisha dixit</cp:lastModifiedBy>
  <dcterms:created xsi:type="dcterms:W3CDTF">2025-11-19T09:55:22Z</dcterms:created>
  <dcterms:modified xsi:type="dcterms:W3CDTF">2026-03-04T14:31:56Z</dcterms:modified>
</cp:coreProperties>
</file>